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Default Extension="jpeg" ContentType="image/jpeg"/>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0" yWindow="0" windowWidth="20730" windowHeight="9105" activeTab="8"/>
  </bookViews>
  <sheets>
    <sheet name="A" sheetId="1" r:id="rId1"/>
    <sheet name="B" sheetId="2" state="hidden" r:id="rId2"/>
    <sheet name="EF" sheetId="3" state="hidden" r:id="rId3"/>
    <sheet name="BD" sheetId="4" state="hidden" r:id="rId4"/>
    <sheet name="FU" sheetId="5" state="hidden" r:id="rId5"/>
    <sheet name="Inconsistencias" sheetId="6" r:id="rId6"/>
    <sheet name="MIR-IG" sheetId="7" r:id="rId7"/>
    <sheet name="CRI-M" sheetId="8" r:id="rId8"/>
    <sheet name="COG-M" sheetId="9" r:id="rId9"/>
    <sheet name="CRI-RYP" sheetId="10" r:id="rId10"/>
    <sheet name="COG-RYP" sheetId="11" r:id="rId11"/>
    <sheet name="CA" sheetId="12" r:id="rId12"/>
    <sheet name="EA" sheetId="13" r:id="rId13"/>
    <sheet name="Plantilla" sheetId="14" r:id="rId14"/>
    <sheet name="CRI-DE" sheetId="15" r:id="rId15"/>
    <sheet name="COG-FF" sheetId="16" r:id="rId16"/>
    <sheet name="CTG-FF" sheetId="17" r:id="rId17"/>
    <sheet name="CF" sheetId="18" r:id="rId18"/>
  </sheets>
  <calcPr calcId="162913"/>
</workbook>
</file>

<file path=xl/calcChain.xml><?xml version="1.0" encoding="utf-8"?>
<calcChain xmlns="http://schemas.openxmlformats.org/spreadsheetml/2006/main">
  <c r="P35" i="9"/>
  <c r="P50"/>
  <c r="D19"/>
  <c r="O1376"/>
  <c r="E1376" s="1"/>
  <c r="F1376" s="1"/>
  <c r="G1376" s="1"/>
  <c r="H1376" s="1"/>
  <c r="I1376" s="1"/>
  <c r="J1376" s="1"/>
  <c r="K1376" s="1"/>
  <c r="L1376" s="1"/>
  <c r="M1376" s="1"/>
  <c r="P1022"/>
  <c r="O1022" s="1"/>
  <c r="N1376" l="1"/>
  <c r="D1376" s="1"/>
  <c r="D653"/>
  <c r="E653" s="1"/>
  <c r="F653" s="1"/>
  <c r="G653" s="1"/>
  <c r="H653" s="1"/>
  <c r="I653" s="1"/>
  <c r="J653" s="1"/>
  <c r="K653" s="1"/>
  <c r="L653" s="1"/>
  <c r="M653" s="1"/>
  <c r="N653" s="1"/>
  <c r="O653" s="1"/>
  <c r="O468"/>
  <c r="D468" s="1"/>
  <c r="E468" s="1"/>
  <c r="F468" s="1"/>
  <c r="G468" s="1"/>
  <c r="H468" s="1"/>
  <c r="I468" s="1"/>
  <c r="J468" s="1"/>
  <c r="K468" s="1"/>
  <c r="L468" s="1"/>
  <c r="M468" s="1"/>
  <c r="N468" s="1"/>
  <c r="O388"/>
  <c r="D388" s="1"/>
  <c r="E388" s="1"/>
  <c r="F388" s="1"/>
  <c r="G388" s="1"/>
  <c r="H388" s="1"/>
  <c r="I388" s="1"/>
  <c r="J388" s="1"/>
  <c r="K388" s="1"/>
  <c r="L388" s="1"/>
  <c r="M388" s="1"/>
  <c r="N388" s="1"/>
  <c r="O347" l="1"/>
  <c r="D336"/>
  <c r="E336" s="1"/>
  <c r="E326"/>
  <c r="F326" s="1"/>
  <c r="G326" s="1"/>
  <c r="H326" s="1"/>
  <c r="I326" s="1"/>
  <c r="D326"/>
  <c r="E50"/>
  <c r="P78"/>
  <c r="C16" i="16" s="1"/>
  <c r="P84" i="9"/>
  <c r="C145" i="18"/>
  <c r="C144" s="1"/>
  <c r="C143"/>
  <c r="C142"/>
  <c r="C141"/>
  <c r="C140"/>
  <c r="C138"/>
  <c r="C137"/>
  <c r="C136"/>
  <c r="C135" s="1"/>
  <c r="C134"/>
  <c r="C133"/>
  <c r="C132"/>
  <c r="C130"/>
  <c r="C129"/>
  <c r="C128"/>
  <c r="C126"/>
  <c r="C125"/>
  <c r="C124"/>
  <c r="C123"/>
  <c r="C121"/>
  <c r="C120"/>
  <c r="C119" s="1"/>
  <c r="C118"/>
  <c r="C117"/>
  <c r="C116"/>
  <c r="C115"/>
  <c r="C114"/>
  <c r="C113"/>
  <c r="C112"/>
  <c r="C110" s="1"/>
  <c r="C111"/>
  <c r="C109"/>
  <c r="C108"/>
  <c r="C107"/>
  <c r="C105"/>
  <c r="C104"/>
  <c r="C103"/>
  <c r="C102"/>
  <c r="C101"/>
  <c r="C100"/>
  <c r="C98"/>
  <c r="C97"/>
  <c r="C96"/>
  <c r="C95"/>
  <c r="C94"/>
  <c r="C93"/>
  <c r="C92"/>
  <c r="C91"/>
  <c r="C90"/>
  <c r="C89"/>
  <c r="C87"/>
  <c r="C86"/>
  <c r="C85"/>
  <c r="C84"/>
  <c r="C83"/>
  <c r="C82"/>
  <c r="C81"/>
  <c r="C80"/>
  <c r="C79"/>
  <c r="C78"/>
  <c r="C77"/>
  <c r="C76"/>
  <c r="C75"/>
  <c r="C74"/>
  <c r="C73"/>
  <c r="C72"/>
  <c r="C69" s="1"/>
  <c r="C71"/>
  <c r="C70"/>
  <c r="C68"/>
  <c r="C67"/>
  <c r="C66"/>
  <c r="C65"/>
  <c r="C64"/>
  <c r="C63"/>
  <c r="C62"/>
  <c r="C61"/>
  <c r="C60"/>
  <c r="C59"/>
  <c r="C57"/>
  <c r="C56"/>
  <c r="C55"/>
  <c r="C54"/>
  <c r="C53"/>
  <c r="C52"/>
  <c r="C51"/>
  <c r="C50" s="1"/>
  <c r="C49"/>
  <c r="C48"/>
  <c r="C47"/>
  <c r="C46"/>
  <c r="C45"/>
  <c r="C44"/>
  <c r="C41"/>
  <c r="C40"/>
  <c r="C39"/>
  <c r="C38"/>
  <c r="C37"/>
  <c r="C36"/>
  <c r="C35"/>
  <c r="C34"/>
  <c r="C33"/>
  <c r="C32"/>
  <c r="C31" s="1"/>
  <c r="C30"/>
  <c r="C29"/>
  <c r="C28"/>
  <c r="C27" s="1"/>
  <c r="C26"/>
  <c r="C25"/>
  <c r="C24" s="1"/>
  <c r="C23"/>
  <c r="C22"/>
  <c r="C21"/>
  <c r="C20"/>
  <c r="C19"/>
  <c r="C18"/>
  <c r="C17"/>
  <c r="C16"/>
  <c r="C15"/>
  <c r="C14"/>
  <c r="C13"/>
  <c r="C12" s="1"/>
  <c r="C11"/>
  <c r="C10"/>
  <c r="C9"/>
  <c r="C8"/>
  <c r="C6"/>
  <c r="C5"/>
  <c r="C4" s="1"/>
  <c r="M426" i="16"/>
  <c r="M425"/>
  <c r="M424" s="1"/>
  <c r="L424"/>
  <c r="K424"/>
  <c r="J424"/>
  <c r="I424"/>
  <c r="H424"/>
  <c r="G424"/>
  <c r="F424"/>
  <c r="E424"/>
  <c r="D424"/>
  <c r="C424"/>
  <c r="M421"/>
  <c r="M418"/>
  <c r="M415"/>
  <c r="M414"/>
  <c r="M413"/>
  <c r="M412"/>
  <c r="M411"/>
  <c r="M406"/>
  <c r="M405"/>
  <c r="M404"/>
  <c r="M403"/>
  <c r="M402"/>
  <c r="M392"/>
  <c r="M391"/>
  <c r="M390"/>
  <c r="M389"/>
  <c r="M388"/>
  <c r="M387"/>
  <c r="L387"/>
  <c r="K387"/>
  <c r="J387"/>
  <c r="I387"/>
  <c r="H387"/>
  <c r="G387"/>
  <c r="F387"/>
  <c r="E387"/>
  <c r="D387"/>
  <c r="C387"/>
  <c r="M385"/>
  <c r="M384"/>
  <c r="M383"/>
  <c r="M382"/>
  <c r="M381"/>
  <c r="M370"/>
  <c r="M368"/>
  <c r="M367"/>
  <c r="M365"/>
  <c r="M364"/>
  <c r="M356"/>
  <c r="M355"/>
  <c r="M354"/>
  <c r="M338"/>
  <c r="M337"/>
  <c r="M334"/>
  <c r="M236"/>
  <c r="M235"/>
  <c r="M233"/>
  <c r="M232"/>
  <c r="M215"/>
  <c r="M206"/>
  <c r="M205"/>
  <c r="M204"/>
  <c r="M203"/>
  <c r="M200"/>
  <c r="M199"/>
  <c r="M197"/>
  <c r="M195"/>
  <c r="M194"/>
  <c r="M193"/>
  <c r="M192"/>
  <c r="M187"/>
  <c r="M63"/>
  <c r="M62"/>
  <c r="M61"/>
  <c r="M60"/>
  <c r="M59"/>
  <c r="M58"/>
  <c r="M57"/>
  <c r="M56"/>
  <c r="M55"/>
  <c r="M54"/>
  <c r="L54"/>
  <c r="K54"/>
  <c r="J54"/>
  <c r="I54"/>
  <c r="H54"/>
  <c r="G54"/>
  <c r="F54"/>
  <c r="E54"/>
  <c r="D54"/>
  <c r="C54"/>
  <c r="M20"/>
  <c r="M19"/>
  <c r="M13"/>
  <c r="G11"/>
  <c r="G7"/>
  <c r="M6"/>
  <c r="E142" i="15"/>
  <c r="D142"/>
  <c r="F142" s="1"/>
  <c r="D139"/>
  <c r="F138"/>
  <c r="F137"/>
  <c r="D136"/>
  <c r="E134"/>
  <c r="F133"/>
  <c r="E131"/>
  <c r="F130"/>
  <c r="F127"/>
  <c r="D121"/>
  <c r="E115"/>
  <c r="D107"/>
  <c r="E94"/>
  <c r="E91"/>
  <c r="F90"/>
  <c r="E88"/>
  <c r="F87"/>
  <c r="F86"/>
  <c r="F85"/>
  <c r="E83"/>
  <c r="F82"/>
  <c r="E80"/>
  <c r="E79"/>
  <c r="E73"/>
  <c r="E70"/>
  <c r="E66"/>
  <c r="E65"/>
  <c r="F64"/>
  <c r="E61"/>
  <c r="E60" s="1"/>
  <c r="E54"/>
  <c r="E52"/>
  <c r="E37"/>
  <c r="F36"/>
  <c r="E31"/>
  <c r="E28"/>
  <c r="E27" s="1"/>
  <c r="F26"/>
  <c r="F25"/>
  <c r="F24"/>
  <c r="F23"/>
  <c r="F22"/>
  <c r="E21"/>
  <c r="D21"/>
  <c r="F21" s="1"/>
  <c r="E4" i="10" s="1"/>
  <c r="E19" i="15"/>
  <c r="E13"/>
  <c r="F12"/>
  <c r="F11"/>
  <c r="F10"/>
  <c r="F9"/>
  <c r="E5"/>
  <c r="E2" s="1"/>
  <c r="E3"/>
  <c r="N429" i="14"/>
  <c r="M429"/>
  <c r="L429"/>
  <c r="K429"/>
  <c r="J429"/>
  <c r="I429"/>
  <c r="G429"/>
  <c r="F429"/>
  <c r="O428"/>
  <c r="H428"/>
  <c r="O427"/>
  <c r="H427"/>
  <c r="O426"/>
  <c r="H426"/>
  <c r="O425"/>
  <c r="H425"/>
  <c r="O424"/>
  <c r="H424"/>
  <c r="O423"/>
  <c r="H423"/>
  <c r="O422"/>
  <c r="H422"/>
  <c r="O421"/>
  <c r="H421"/>
  <c r="O420"/>
  <c r="H420"/>
  <c r="O419"/>
  <c r="H419"/>
  <c r="O418"/>
  <c r="H418"/>
  <c r="O417"/>
  <c r="H417"/>
  <c r="O416"/>
  <c r="H416"/>
  <c r="O415"/>
  <c r="H415"/>
  <c r="O414"/>
  <c r="H414"/>
  <c r="O413"/>
  <c r="H413"/>
  <c r="O412"/>
  <c r="H412"/>
  <c r="O411"/>
  <c r="H411"/>
  <c r="O410"/>
  <c r="H410"/>
  <c r="O409"/>
  <c r="H409"/>
  <c r="O408"/>
  <c r="H408"/>
  <c r="O407"/>
  <c r="H407"/>
  <c r="O406"/>
  <c r="H406"/>
  <c r="O405"/>
  <c r="H405"/>
  <c r="O404"/>
  <c r="H404"/>
  <c r="O403"/>
  <c r="H403"/>
  <c r="O402"/>
  <c r="H402"/>
  <c r="O401"/>
  <c r="H401"/>
  <c r="O400"/>
  <c r="H400"/>
  <c r="O399"/>
  <c r="H399"/>
  <c r="O398"/>
  <c r="H398"/>
  <c r="O397"/>
  <c r="H397"/>
  <c r="O396"/>
  <c r="H396"/>
  <c r="O395"/>
  <c r="H395"/>
  <c r="O394"/>
  <c r="H394"/>
  <c r="O393"/>
  <c r="H393"/>
  <c r="O392"/>
  <c r="H392"/>
  <c r="O391"/>
  <c r="H391"/>
  <c r="O390"/>
  <c r="H390"/>
  <c r="O389"/>
  <c r="H389"/>
  <c r="O388"/>
  <c r="H388"/>
  <c r="O387"/>
  <c r="H387"/>
  <c r="O386"/>
  <c r="H386"/>
  <c r="O385"/>
  <c r="H385"/>
  <c r="O384"/>
  <c r="H384"/>
  <c r="O383"/>
  <c r="H383"/>
  <c r="O382"/>
  <c r="H382"/>
  <c r="O381"/>
  <c r="H381"/>
  <c r="O380"/>
  <c r="H380"/>
  <c r="O379"/>
  <c r="H379"/>
  <c r="O378"/>
  <c r="H378"/>
  <c r="O377"/>
  <c r="H377"/>
  <c r="O376"/>
  <c r="H376"/>
  <c r="O375"/>
  <c r="H375"/>
  <c r="O374"/>
  <c r="H374"/>
  <c r="O373"/>
  <c r="H373"/>
  <c r="O372"/>
  <c r="H372"/>
  <c r="O371"/>
  <c r="H371"/>
  <c r="O370"/>
  <c r="H370"/>
  <c r="O369"/>
  <c r="H369"/>
  <c r="O368"/>
  <c r="H368"/>
  <c r="O367"/>
  <c r="H367"/>
  <c r="O366"/>
  <c r="H366"/>
  <c r="O365"/>
  <c r="H365"/>
  <c r="O364"/>
  <c r="H364"/>
  <c r="O363"/>
  <c r="H363"/>
  <c r="O362"/>
  <c r="H362"/>
  <c r="O361"/>
  <c r="H361"/>
  <c r="O360"/>
  <c r="H360"/>
  <c r="O359"/>
  <c r="H359"/>
  <c r="O358"/>
  <c r="H358"/>
  <c r="O357"/>
  <c r="H357"/>
  <c r="O356"/>
  <c r="H356"/>
  <c r="O355"/>
  <c r="H355"/>
  <c r="O354"/>
  <c r="H354"/>
  <c r="O353"/>
  <c r="H353"/>
  <c r="O352"/>
  <c r="H352"/>
  <c r="O351"/>
  <c r="H351"/>
  <c r="O350"/>
  <c r="H350"/>
  <c r="O349"/>
  <c r="H349"/>
  <c r="O348"/>
  <c r="H348"/>
  <c r="O347"/>
  <c r="H347"/>
  <c r="O346"/>
  <c r="H346"/>
  <c r="O345"/>
  <c r="H345"/>
  <c r="O344"/>
  <c r="H344"/>
  <c r="O343"/>
  <c r="H343"/>
  <c r="O342"/>
  <c r="H342"/>
  <c r="O341"/>
  <c r="H341"/>
  <c r="O340"/>
  <c r="H340"/>
  <c r="O339"/>
  <c r="H339"/>
  <c r="O338"/>
  <c r="H338"/>
  <c r="O337"/>
  <c r="H337"/>
  <c r="O336"/>
  <c r="H336"/>
  <c r="O335"/>
  <c r="H335"/>
  <c r="O334"/>
  <c r="H334"/>
  <c r="O333"/>
  <c r="H333"/>
  <c r="O332"/>
  <c r="H332"/>
  <c r="O331"/>
  <c r="H331"/>
  <c r="O330"/>
  <c r="H330"/>
  <c r="O329"/>
  <c r="H329"/>
  <c r="O328"/>
  <c r="H328"/>
  <c r="O327"/>
  <c r="H327"/>
  <c r="O326"/>
  <c r="H326"/>
  <c r="O325"/>
  <c r="H325"/>
  <c r="O324"/>
  <c r="H324"/>
  <c r="O323"/>
  <c r="H323"/>
  <c r="O322"/>
  <c r="H322"/>
  <c r="O321"/>
  <c r="H321"/>
  <c r="O320"/>
  <c r="H320"/>
  <c r="O319"/>
  <c r="H319"/>
  <c r="O318"/>
  <c r="H318"/>
  <c r="O317"/>
  <c r="H317"/>
  <c r="O316"/>
  <c r="H316"/>
  <c r="O315"/>
  <c r="H315"/>
  <c r="O314"/>
  <c r="H314"/>
  <c r="O313"/>
  <c r="H313"/>
  <c r="O312"/>
  <c r="H312"/>
  <c r="O311"/>
  <c r="H311"/>
  <c r="O310"/>
  <c r="H310"/>
  <c r="O309"/>
  <c r="H309"/>
  <c r="O308"/>
  <c r="H308"/>
  <c r="O307"/>
  <c r="H307"/>
  <c r="O306"/>
  <c r="H306"/>
  <c r="O305"/>
  <c r="H305"/>
  <c r="O304"/>
  <c r="H304"/>
  <c r="O303"/>
  <c r="H303"/>
  <c r="O302"/>
  <c r="H302"/>
  <c r="O301"/>
  <c r="H301"/>
  <c r="O300"/>
  <c r="H300"/>
  <c r="O299"/>
  <c r="H299"/>
  <c r="O298"/>
  <c r="H298"/>
  <c r="O297"/>
  <c r="H297"/>
  <c r="O296"/>
  <c r="H296"/>
  <c r="O295"/>
  <c r="H295"/>
  <c r="O294"/>
  <c r="H294"/>
  <c r="O293"/>
  <c r="H293"/>
  <c r="O292"/>
  <c r="H292"/>
  <c r="O291"/>
  <c r="H291"/>
  <c r="O290"/>
  <c r="H290"/>
  <c r="O289"/>
  <c r="H289"/>
  <c r="O288"/>
  <c r="H288"/>
  <c r="O287"/>
  <c r="H287"/>
  <c r="O286"/>
  <c r="H286"/>
  <c r="O285"/>
  <c r="H285"/>
  <c r="O284"/>
  <c r="H284"/>
  <c r="O283"/>
  <c r="H283"/>
  <c r="O282"/>
  <c r="H282"/>
  <c r="O281"/>
  <c r="H281"/>
  <c r="O280"/>
  <c r="H280"/>
  <c r="O279"/>
  <c r="H279"/>
  <c r="O278"/>
  <c r="H278"/>
  <c r="O277"/>
  <c r="H277"/>
  <c r="O276"/>
  <c r="H276"/>
  <c r="O275"/>
  <c r="H275"/>
  <c r="O274"/>
  <c r="H274"/>
  <c r="O273"/>
  <c r="H273"/>
  <c r="O272"/>
  <c r="H272"/>
  <c r="O271"/>
  <c r="H271"/>
  <c r="O270"/>
  <c r="H270"/>
  <c r="O269"/>
  <c r="H269"/>
  <c r="O268"/>
  <c r="H268"/>
  <c r="O267"/>
  <c r="H267"/>
  <c r="O266"/>
  <c r="H266"/>
  <c r="O265"/>
  <c r="H265"/>
  <c r="O264"/>
  <c r="H264"/>
  <c r="O263"/>
  <c r="H263"/>
  <c r="O262"/>
  <c r="H262"/>
  <c r="O261"/>
  <c r="H261"/>
  <c r="O260"/>
  <c r="H260"/>
  <c r="O259"/>
  <c r="H259"/>
  <c r="O258"/>
  <c r="H258"/>
  <c r="O257"/>
  <c r="H257"/>
  <c r="O256"/>
  <c r="H256"/>
  <c r="O255"/>
  <c r="H255"/>
  <c r="O254"/>
  <c r="H254"/>
  <c r="O253"/>
  <c r="H253"/>
  <c r="O252"/>
  <c r="H252"/>
  <c r="O251"/>
  <c r="H251"/>
  <c r="O250"/>
  <c r="H250"/>
  <c r="O249"/>
  <c r="H249"/>
  <c r="O248"/>
  <c r="H248"/>
  <c r="O247"/>
  <c r="H247"/>
  <c r="O246"/>
  <c r="H246"/>
  <c r="O245"/>
  <c r="H245"/>
  <c r="O244"/>
  <c r="H244"/>
  <c r="H243"/>
  <c r="O243" s="1"/>
  <c r="O242"/>
  <c r="H242"/>
  <c r="H241"/>
  <c r="O241" s="1"/>
  <c r="O240"/>
  <c r="H240"/>
  <c r="H239"/>
  <c r="O239" s="1"/>
  <c r="O238"/>
  <c r="H238"/>
  <c r="H237"/>
  <c r="O237" s="1"/>
  <c r="O236"/>
  <c r="H236"/>
  <c r="H235"/>
  <c r="O235" s="1"/>
  <c r="O234"/>
  <c r="H234"/>
  <c r="H233"/>
  <c r="O233" s="1"/>
  <c r="O232"/>
  <c r="H232"/>
  <c r="H231"/>
  <c r="O231" s="1"/>
  <c r="O230"/>
  <c r="H230"/>
  <c r="H229"/>
  <c r="O229" s="1"/>
  <c r="O228"/>
  <c r="H228"/>
  <c r="H227"/>
  <c r="O227" s="1"/>
  <c r="O226"/>
  <c r="H226"/>
  <c r="H225"/>
  <c r="O225" s="1"/>
  <c r="O224"/>
  <c r="H224"/>
  <c r="H223"/>
  <c r="O223" s="1"/>
  <c r="O222"/>
  <c r="H222"/>
  <c r="H221"/>
  <c r="O221" s="1"/>
  <c r="O220"/>
  <c r="H220"/>
  <c r="H219"/>
  <c r="O219" s="1"/>
  <c r="O218"/>
  <c r="H218"/>
  <c r="H217"/>
  <c r="O217" s="1"/>
  <c r="O216"/>
  <c r="H216"/>
  <c r="H215"/>
  <c r="O215" s="1"/>
  <c r="O214"/>
  <c r="H214"/>
  <c r="H213"/>
  <c r="O213" s="1"/>
  <c r="O212"/>
  <c r="H212"/>
  <c r="H211"/>
  <c r="O211" s="1"/>
  <c r="O210"/>
  <c r="H210"/>
  <c r="H209"/>
  <c r="O209" s="1"/>
  <c r="O208"/>
  <c r="H208"/>
  <c r="H207"/>
  <c r="O207" s="1"/>
  <c r="O206"/>
  <c r="H206"/>
  <c r="H205"/>
  <c r="O205" s="1"/>
  <c r="O204"/>
  <c r="H204"/>
  <c r="H203"/>
  <c r="O203" s="1"/>
  <c r="O202"/>
  <c r="H202"/>
  <c r="H201"/>
  <c r="O201" s="1"/>
  <c r="O200"/>
  <c r="H200"/>
  <c r="H199"/>
  <c r="O199" s="1"/>
  <c r="O198"/>
  <c r="H198"/>
  <c r="H197"/>
  <c r="O197" s="1"/>
  <c r="O196"/>
  <c r="H196"/>
  <c r="H195"/>
  <c r="O195" s="1"/>
  <c r="O194"/>
  <c r="H194"/>
  <c r="H193"/>
  <c r="O193" s="1"/>
  <c r="O192"/>
  <c r="H192"/>
  <c r="H191"/>
  <c r="O191" s="1"/>
  <c r="O190"/>
  <c r="H190"/>
  <c r="H189"/>
  <c r="O189" s="1"/>
  <c r="O188"/>
  <c r="H188"/>
  <c r="H187"/>
  <c r="O187" s="1"/>
  <c r="O186"/>
  <c r="H186"/>
  <c r="H185"/>
  <c r="O185" s="1"/>
  <c r="O184"/>
  <c r="H184"/>
  <c r="H183"/>
  <c r="O183" s="1"/>
  <c r="O182"/>
  <c r="H182"/>
  <c r="H181"/>
  <c r="O181" s="1"/>
  <c r="O180"/>
  <c r="H180"/>
  <c r="H179"/>
  <c r="O179" s="1"/>
  <c r="O178"/>
  <c r="H178"/>
  <c r="H177"/>
  <c r="O177" s="1"/>
  <c r="O176"/>
  <c r="H176"/>
  <c r="H175"/>
  <c r="O175" s="1"/>
  <c r="O174"/>
  <c r="H174"/>
  <c r="H173"/>
  <c r="O173" s="1"/>
  <c r="O172"/>
  <c r="H172"/>
  <c r="H171"/>
  <c r="O171" s="1"/>
  <c r="O170"/>
  <c r="H170"/>
  <c r="H169"/>
  <c r="O169" s="1"/>
  <c r="O168"/>
  <c r="H168"/>
  <c r="H167"/>
  <c r="O167" s="1"/>
  <c r="O166"/>
  <c r="H166"/>
  <c r="H165"/>
  <c r="O165" s="1"/>
  <c r="O164"/>
  <c r="H164"/>
  <c r="H163"/>
  <c r="O163" s="1"/>
  <c r="O162"/>
  <c r="H162"/>
  <c r="H161"/>
  <c r="O161" s="1"/>
  <c r="O160"/>
  <c r="H160"/>
  <c r="H159"/>
  <c r="O159" s="1"/>
  <c r="O158"/>
  <c r="H158"/>
  <c r="H157"/>
  <c r="O157" s="1"/>
  <c r="O156"/>
  <c r="H156"/>
  <c r="H155"/>
  <c r="O155" s="1"/>
  <c r="O154"/>
  <c r="H154"/>
  <c r="H153"/>
  <c r="O153" s="1"/>
  <c r="O152"/>
  <c r="H152"/>
  <c r="H151"/>
  <c r="O151" s="1"/>
  <c r="O150"/>
  <c r="H150"/>
  <c r="H149"/>
  <c r="O149" s="1"/>
  <c r="O148"/>
  <c r="H148"/>
  <c r="H147"/>
  <c r="O147" s="1"/>
  <c r="H146"/>
  <c r="O146" s="1"/>
  <c r="H145"/>
  <c r="O145" s="1"/>
  <c r="H144"/>
  <c r="O144" s="1"/>
  <c r="H143"/>
  <c r="O143" s="1"/>
  <c r="H142"/>
  <c r="O142" s="1"/>
  <c r="H141"/>
  <c r="O141" s="1"/>
  <c r="H140"/>
  <c r="O140" s="1"/>
  <c r="H139"/>
  <c r="O139" s="1"/>
  <c r="H138"/>
  <c r="O138" s="1"/>
  <c r="H137"/>
  <c r="O137" s="1"/>
  <c r="H136"/>
  <c r="O136" s="1"/>
  <c r="H135"/>
  <c r="O135" s="1"/>
  <c r="H134"/>
  <c r="O134" s="1"/>
  <c r="H133"/>
  <c r="O133" s="1"/>
  <c r="H132"/>
  <c r="O132" s="1"/>
  <c r="H131"/>
  <c r="O131" s="1"/>
  <c r="H130"/>
  <c r="O130" s="1"/>
  <c r="H129"/>
  <c r="O129" s="1"/>
  <c r="H128"/>
  <c r="O128" s="1"/>
  <c r="H127"/>
  <c r="O127" s="1"/>
  <c r="H126"/>
  <c r="O126" s="1"/>
  <c r="H125"/>
  <c r="O125" s="1"/>
  <c r="H124"/>
  <c r="O124" s="1"/>
  <c r="H123"/>
  <c r="O123" s="1"/>
  <c r="H122"/>
  <c r="O122" s="1"/>
  <c r="H121"/>
  <c r="O121" s="1"/>
  <c r="H120"/>
  <c r="O120" s="1"/>
  <c r="H119"/>
  <c r="O119" s="1"/>
  <c r="H118"/>
  <c r="O118" s="1"/>
  <c r="H117"/>
  <c r="O117" s="1"/>
  <c r="H116"/>
  <c r="O116" s="1"/>
  <c r="H115"/>
  <c r="O115" s="1"/>
  <c r="H114"/>
  <c r="O114" s="1"/>
  <c r="H113"/>
  <c r="O113" s="1"/>
  <c r="H112"/>
  <c r="O112" s="1"/>
  <c r="H111"/>
  <c r="O111" s="1"/>
  <c r="H110"/>
  <c r="O110" s="1"/>
  <c r="H109"/>
  <c r="O109" s="1"/>
  <c r="H108"/>
  <c r="O108" s="1"/>
  <c r="H107"/>
  <c r="O107" s="1"/>
  <c r="H106"/>
  <c r="O106" s="1"/>
  <c r="H105"/>
  <c r="O105" s="1"/>
  <c r="H104"/>
  <c r="O104" s="1"/>
  <c r="H103"/>
  <c r="O103" s="1"/>
  <c r="H102"/>
  <c r="O102" s="1"/>
  <c r="H101"/>
  <c r="O101" s="1"/>
  <c r="H100"/>
  <c r="O100" s="1"/>
  <c r="H99"/>
  <c r="O99" s="1"/>
  <c r="H98"/>
  <c r="O98" s="1"/>
  <c r="H97"/>
  <c r="O97" s="1"/>
  <c r="H96"/>
  <c r="O96" s="1"/>
  <c r="H95"/>
  <c r="O95" s="1"/>
  <c r="H94"/>
  <c r="O94" s="1"/>
  <c r="H93"/>
  <c r="O93" s="1"/>
  <c r="H92"/>
  <c r="O92" s="1"/>
  <c r="H91"/>
  <c r="O91" s="1"/>
  <c r="H90"/>
  <c r="O90" s="1"/>
  <c r="H89"/>
  <c r="O89" s="1"/>
  <c r="H88"/>
  <c r="O88" s="1"/>
  <c r="H87"/>
  <c r="O87" s="1"/>
  <c r="H86"/>
  <c r="O86" s="1"/>
  <c r="H85"/>
  <c r="O85" s="1"/>
  <c r="H84"/>
  <c r="O84" s="1"/>
  <c r="H83"/>
  <c r="O83" s="1"/>
  <c r="H82"/>
  <c r="O82" s="1"/>
  <c r="H81"/>
  <c r="O81" s="1"/>
  <c r="H80"/>
  <c r="O80" s="1"/>
  <c r="H79"/>
  <c r="O79" s="1"/>
  <c r="H78"/>
  <c r="O78" s="1"/>
  <c r="H77"/>
  <c r="O77" s="1"/>
  <c r="H76"/>
  <c r="O76" s="1"/>
  <c r="H75"/>
  <c r="O75" s="1"/>
  <c r="H74"/>
  <c r="O74" s="1"/>
  <c r="H73"/>
  <c r="O73" s="1"/>
  <c r="H72"/>
  <c r="O72" s="1"/>
  <c r="H71"/>
  <c r="O71" s="1"/>
  <c r="H70"/>
  <c r="O70" s="1"/>
  <c r="H69"/>
  <c r="O69" s="1"/>
  <c r="H68"/>
  <c r="O68" s="1"/>
  <c r="H67"/>
  <c r="O67" s="1"/>
  <c r="H66"/>
  <c r="O66" s="1"/>
  <c r="H65"/>
  <c r="O65" s="1"/>
  <c r="H64"/>
  <c r="O64" s="1"/>
  <c r="H63"/>
  <c r="O63" s="1"/>
  <c r="H62"/>
  <c r="O62" s="1"/>
  <c r="H61"/>
  <c r="O61" s="1"/>
  <c r="H60"/>
  <c r="O60" s="1"/>
  <c r="H59"/>
  <c r="O59" s="1"/>
  <c r="H58"/>
  <c r="O58" s="1"/>
  <c r="H57"/>
  <c r="O57" s="1"/>
  <c r="H56"/>
  <c r="O56" s="1"/>
  <c r="H55"/>
  <c r="O55" s="1"/>
  <c r="H54"/>
  <c r="O54" s="1"/>
  <c r="H53"/>
  <c r="O53" s="1"/>
  <c r="H52"/>
  <c r="O52" s="1"/>
  <c r="H51"/>
  <c r="O51" s="1"/>
  <c r="H50"/>
  <c r="O50" s="1"/>
  <c r="H49"/>
  <c r="O49" s="1"/>
  <c r="H48"/>
  <c r="O48" s="1"/>
  <c r="H47"/>
  <c r="O47" s="1"/>
  <c r="H46"/>
  <c r="O46" s="1"/>
  <c r="H45"/>
  <c r="O45" s="1"/>
  <c r="H44"/>
  <c r="O44" s="1"/>
  <c r="H43"/>
  <c r="O43" s="1"/>
  <c r="H42"/>
  <c r="O42" s="1"/>
  <c r="H41"/>
  <c r="O41" s="1"/>
  <c r="H40"/>
  <c r="O40" s="1"/>
  <c r="H39"/>
  <c r="O39" s="1"/>
  <c r="H38"/>
  <c r="O38" s="1"/>
  <c r="H37"/>
  <c r="O37" s="1"/>
  <c r="H36"/>
  <c r="O36" s="1"/>
  <c r="H35"/>
  <c r="O35" s="1"/>
  <c r="H34"/>
  <c r="O34" s="1"/>
  <c r="H33"/>
  <c r="O33" s="1"/>
  <c r="H32"/>
  <c r="O32" s="1"/>
  <c r="H31"/>
  <c r="O31" s="1"/>
  <c r="H30"/>
  <c r="O30" s="1"/>
  <c r="H29"/>
  <c r="O29" s="1"/>
  <c r="H28"/>
  <c r="O28" s="1"/>
  <c r="H27"/>
  <c r="O27" s="1"/>
  <c r="H26"/>
  <c r="O26" s="1"/>
  <c r="H25"/>
  <c r="O25" s="1"/>
  <c r="H24"/>
  <c r="O24" s="1"/>
  <c r="H23"/>
  <c r="O23" s="1"/>
  <c r="H22"/>
  <c r="O22" s="1"/>
  <c r="H21"/>
  <c r="O21" s="1"/>
  <c r="H20"/>
  <c r="O20" s="1"/>
  <c r="H19"/>
  <c r="O19" s="1"/>
  <c r="H18"/>
  <c r="O18" s="1"/>
  <c r="H17"/>
  <c r="O17" s="1"/>
  <c r="H16"/>
  <c r="O16" s="1"/>
  <c r="H15"/>
  <c r="O15" s="1"/>
  <c r="H14"/>
  <c r="O14" s="1"/>
  <c r="H13"/>
  <c r="O13" s="1"/>
  <c r="H12"/>
  <c r="O12" s="1"/>
  <c r="H11"/>
  <c r="O11" s="1"/>
  <c r="H10"/>
  <c r="O10" s="1"/>
  <c r="H9"/>
  <c r="O9" s="1"/>
  <c r="H8"/>
  <c r="O8" s="1"/>
  <c r="H7"/>
  <c r="H6"/>
  <c r="O6" s="1"/>
  <c r="H5"/>
  <c r="O5" s="1"/>
  <c r="H4"/>
  <c r="O4" s="1"/>
  <c r="H3"/>
  <c r="B53" i="13"/>
  <c r="D76" i="12"/>
  <c r="H24" i="11"/>
  <c r="F24"/>
  <c r="D24"/>
  <c r="B24"/>
  <c r="H23"/>
  <c r="G23"/>
  <c r="F23"/>
  <c r="D23"/>
  <c r="C23"/>
  <c r="B23"/>
  <c r="H12"/>
  <c r="G12"/>
  <c r="G24" s="1"/>
  <c r="F12"/>
  <c r="D12"/>
  <c r="C12"/>
  <c r="C24" s="1"/>
  <c r="B12"/>
  <c r="G1"/>
  <c r="C1"/>
  <c r="H35" i="10"/>
  <c r="G35"/>
  <c r="G27" s="1"/>
  <c r="F35"/>
  <c r="D35"/>
  <c r="C35"/>
  <c r="C27" s="1"/>
  <c r="B35"/>
  <c r="F28"/>
  <c r="H27"/>
  <c r="F27"/>
  <c r="D27"/>
  <c r="B27"/>
  <c r="E25"/>
  <c r="H24"/>
  <c r="H28" s="1"/>
  <c r="G24"/>
  <c r="F24"/>
  <c r="D24"/>
  <c r="D28" s="1"/>
  <c r="C24"/>
  <c r="B24"/>
  <c r="B28" s="1"/>
  <c r="E16"/>
  <c r="E29" s="1"/>
  <c r="H15"/>
  <c r="G15"/>
  <c r="G28" s="1"/>
  <c r="F15"/>
  <c r="D15"/>
  <c r="C15"/>
  <c r="C28" s="1"/>
  <c r="B15"/>
  <c r="H1"/>
  <c r="H1" i="11" s="1"/>
  <c r="G1" i="10"/>
  <c r="F1"/>
  <c r="F1" i="11" s="1"/>
  <c r="E1" i="10"/>
  <c r="E1" i="11" s="1"/>
  <c r="D1" i="10"/>
  <c r="D1" i="11" s="1"/>
  <c r="C1" i="10"/>
  <c r="B1"/>
  <c r="B1" i="11" s="1"/>
  <c r="P3028" i="9"/>
  <c r="L428" i="16" s="1"/>
  <c r="L427" s="1"/>
  <c r="P3027" i="9"/>
  <c r="K428" i="16" s="1"/>
  <c r="K427" s="1"/>
  <c r="P3026" i="9"/>
  <c r="J428" i="16" s="1"/>
  <c r="J427" s="1"/>
  <c r="P3025" i="9"/>
  <c r="I428" i="16" s="1"/>
  <c r="I427" s="1"/>
  <c r="P3024" i="9"/>
  <c r="H428" i="16" s="1"/>
  <c r="H427" s="1"/>
  <c r="P3023" i="9"/>
  <c r="G428" i="16" s="1"/>
  <c r="G427" s="1"/>
  <c r="P3022" i="9"/>
  <c r="F428" i="16" s="1"/>
  <c r="F427" s="1"/>
  <c r="P3021" i="9"/>
  <c r="E428" i="16" s="1"/>
  <c r="E427" s="1"/>
  <c r="P3020" i="9"/>
  <c r="D428" i="16" s="1"/>
  <c r="D427" s="1"/>
  <c r="P3019" i="9"/>
  <c r="C428" i="16" s="1"/>
  <c r="O3018" i="9"/>
  <c r="N3018"/>
  <c r="M3018"/>
  <c r="L3018"/>
  <c r="K3018"/>
  <c r="J3018"/>
  <c r="I3018"/>
  <c r="H3018"/>
  <c r="G3018"/>
  <c r="F3018"/>
  <c r="E3018"/>
  <c r="D3018"/>
  <c r="P3017"/>
  <c r="P3015" s="1"/>
  <c r="P3016"/>
  <c r="O3015"/>
  <c r="N3015"/>
  <c r="M3015"/>
  <c r="L3015"/>
  <c r="K3015"/>
  <c r="J3015"/>
  <c r="I3015"/>
  <c r="H3015"/>
  <c r="G3015"/>
  <c r="F3015"/>
  <c r="E3015"/>
  <c r="D3015"/>
  <c r="P3014"/>
  <c r="L423" i="16" s="1"/>
  <c r="L422" s="1"/>
  <c r="P3013" i="9"/>
  <c r="K423" i="16" s="1"/>
  <c r="K422" s="1"/>
  <c r="P3012" i="9"/>
  <c r="J423" i="16" s="1"/>
  <c r="J422" s="1"/>
  <c r="P3011" i="9"/>
  <c r="I423" i="16" s="1"/>
  <c r="I422" s="1"/>
  <c r="P3010" i="9"/>
  <c r="H423" i="16" s="1"/>
  <c r="H422" s="1"/>
  <c r="P3009" i="9"/>
  <c r="G423" i="16" s="1"/>
  <c r="G422" s="1"/>
  <c r="P3008" i="9"/>
  <c r="F423" i="16" s="1"/>
  <c r="F422" s="1"/>
  <c r="P3007" i="9"/>
  <c r="E423" i="16" s="1"/>
  <c r="E422" s="1"/>
  <c r="P3006" i="9"/>
  <c r="D423" i="16" s="1"/>
  <c r="D422" s="1"/>
  <c r="P3005" i="9"/>
  <c r="O3004"/>
  <c r="N3004"/>
  <c r="M3004"/>
  <c r="L3004"/>
  <c r="K3004"/>
  <c r="J3004"/>
  <c r="I3004"/>
  <c r="H3004"/>
  <c r="G3004"/>
  <c r="F3004"/>
  <c r="E3004"/>
  <c r="D3004"/>
  <c r="P3003"/>
  <c r="P3002"/>
  <c r="L420" i="16" s="1"/>
  <c r="L419" s="1"/>
  <c r="P3001" i="9"/>
  <c r="K420" i="16" s="1"/>
  <c r="K419" s="1"/>
  <c r="P3000" i="9"/>
  <c r="J420" i="16" s="1"/>
  <c r="J419" s="1"/>
  <c r="P2999" i="9"/>
  <c r="I420" i="16" s="1"/>
  <c r="I419" s="1"/>
  <c r="P2998" i="9"/>
  <c r="H420" i="16" s="1"/>
  <c r="H419" s="1"/>
  <c r="P2997" i="9"/>
  <c r="G420" i="16" s="1"/>
  <c r="G419" s="1"/>
  <c r="P2996" i="9"/>
  <c r="F420" i="16" s="1"/>
  <c r="F419" s="1"/>
  <c r="P2995" i="9"/>
  <c r="E420" i="16" s="1"/>
  <c r="E419" s="1"/>
  <c r="P2994" i="9"/>
  <c r="D420" i="16" s="1"/>
  <c r="D419" s="1"/>
  <c r="P2993" i="9"/>
  <c r="O2992"/>
  <c r="N2992"/>
  <c r="M2992"/>
  <c r="L2992"/>
  <c r="K2992"/>
  <c r="J2992"/>
  <c r="I2992"/>
  <c r="H2992"/>
  <c r="G2992"/>
  <c r="F2992"/>
  <c r="E2992"/>
  <c r="D2992"/>
  <c r="P2991"/>
  <c r="P2990"/>
  <c r="L417" i="16" s="1"/>
  <c r="L416" s="1"/>
  <c r="P2989" i="9"/>
  <c r="K417" i="16" s="1"/>
  <c r="K416" s="1"/>
  <c r="P2988" i="9"/>
  <c r="J417" i="16" s="1"/>
  <c r="J416" s="1"/>
  <c r="P2987" i="9"/>
  <c r="I417" i="16" s="1"/>
  <c r="I416" s="1"/>
  <c r="P2986" i="9"/>
  <c r="H417" i="16" s="1"/>
  <c r="H416" s="1"/>
  <c r="P2985" i="9"/>
  <c r="G417" i="16" s="1"/>
  <c r="G416" s="1"/>
  <c r="P2984" i="9"/>
  <c r="F417" i="16" s="1"/>
  <c r="F416" s="1"/>
  <c r="P2983" i="9"/>
  <c r="E417" i="16" s="1"/>
  <c r="E416" s="1"/>
  <c r="P2982" i="9"/>
  <c r="D417" i="16" s="1"/>
  <c r="D416" s="1"/>
  <c r="P2981" i="9"/>
  <c r="O2980"/>
  <c r="N2980"/>
  <c r="M2980"/>
  <c r="L2980"/>
  <c r="K2980"/>
  <c r="J2980"/>
  <c r="I2980"/>
  <c r="H2980"/>
  <c r="G2980"/>
  <c r="F2980"/>
  <c r="E2980"/>
  <c r="D2980"/>
  <c r="P2979"/>
  <c r="P2978"/>
  <c r="P2977"/>
  <c r="P2976"/>
  <c r="P2975"/>
  <c r="P2974"/>
  <c r="L410" i="16" s="1"/>
  <c r="P2973" i="9"/>
  <c r="K410" i="16" s="1"/>
  <c r="P2972" i="9"/>
  <c r="J410" i="16" s="1"/>
  <c r="P2971" i="9"/>
  <c r="I410" i="16" s="1"/>
  <c r="P2970" i="9"/>
  <c r="H410" i="16" s="1"/>
  <c r="P2969" i="9"/>
  <c r="G410" i="16" s="1"/>
  <c r="P2968" i="9"/>
  <c r="F410" i="16" s="1"/>
  <c r="P2967" i="9"/>
  <c r="E410" i="16" s="1"/>
  <c r="P2966" i="9"/>
  <c r="D410" i="16" s="1"/>
  <c r="P2965" i="9"/>
  <c r="C410" i="16" s="1"/>
  <c r="P2964" i="9"/>
  <c r="L409" i="16" s="1"/>
  <c r="P2963" i="9"/>
  <c r="K409" i="16" s="1"/>
  <c r="P2962" i="9"/>
  <c r="J409" i="16" s="1"/>
  <c r="P2961" i="9"/>
  <c r="I409" i="16" s="1"/>
  <c r="P2960" i="9"/>
  <c r="H409" i="16" s="1"/>
  <c r="P2959" i="9"/>
  <c r="G409" i="16" s="1"/>
  <c r="P2958" i="9"/>
  <c r="F409" i="16" s="1"/>
  <c r="P2957" i="9"/>
  <c r="E409" i="16" s="1"/>
  <c r="P2956" i="9"/>
  <c r="D409" i="16" s="1"/>
  <c r="P2955" i="9"/>
  <c r="C409" i="16" s="1"/>
  <c r="P2954" i="9"/>
  <c r="L408" i="16" s="1"/>
  <c r="P2953" i="9"/>
  <c r="K408" i="16" s="1"/>
  <c r="P2952" i="9"/>
  <c r="J408" i="16" s="1"/>
  <c r="P2951" i="9"/>
  <c r="I408" i="16" s="1"/>
  <c r="P2950" i="9"/>
  <c r="H408" i="16" s="1"/>
  <c r="P2949" i="9"/>
  <c r="G408" i="16" s="1"/>
  <c r="P2948" i="9"/>
  <c r="F408" i="16" s="1"/>
  <c r="P2947" i="9"/>
  <c r="E408" i="16" s="1"/>
  <c r="P2946" i="9"/>
  <c r="D408" i="16" s="1"/>
  <c r="P2945" i="9"/>
  <c r="O2944"/>
  <c r="N2944"/>
  <c r="M2944"/>
  <c r="L2944"/>
  <c r="K2944"/>
  <c r="J2944"/>
  <c r="I2944"/>
  <c r="H2944"/>
  <c r="G2944"/>
  <c r="F2944"/>
  <c r="E2944"/>
  <c r="D2944"/>
  <c r="P2943"/>
  <c r="P2942"/>
  <c r="P2941"/>
  <c r="P2940"/>
  <c r="P2939"/>
  <c r="P2938"/>
  <c r="L401" i="16" s="1"/>
  <c r="P2937" i="9"/>
  <c r="K401" i="16" s="1"/>
  <c r="P2936" i="9"/>
  <c r="J401" i="16" s="1"/>
  <c r="P2935" i="9"/>
  <c r="I401" i="16" s="1"/>
  <c r="P2934" i="9"/>
  <c r="H401" i="16" s="1"/>
  <c r="P2933" i="9"/>
  <c r="G401" i="16" s="1"/>
  <c r="P2932" i="9"/>
  <c r="F401" i="16" s="1"/>
  <c r="P2931" i="9"/>
  <c r="E401" i="16" s="1"/>
  <c r="P2930" i="9"/>
  <c r="D401" i="16" s="1"/>
  <c r="P2929" i="9"/>
  <c r="C401" i="16" s="1"/>
  <c r="P2928" i="9"/>
  <c r="L400" i="16" s="1"/>
  <c r="P2927" i="9"/>
  <c r="K400" i="16" s="1"/>
  <c r="P2926" i="9"/>
  <c r="J400" i="16" s="1"/>
  <c r="P2925" i="9"/>
  <c r="I400" i="16" s="1"/>
  <c r="P2924" i="9"/>
  <c r="H400" i="16" s="1"/>
  <c r="P2923" i="9"/>
  <c r="G400" i="16" s="1"/>
  <c r="P2922" i="9"/>
  <c r="F400" i="16" s="1"/>
  <c r="P2921" i="9"/>
  <c r="E400" i="16" s="1"/>
  <c r="P2920" i="9"/>
  <c r="D400" i="16" s="1"/>
  <c r="P2919" i="9"/>
  <c r="C400" i="16" s="1"/>
  <c r="P2918" i="9"/>
  <c r="L399" i="16" s="1"/>
  <c r="P2917" i="9"/>
  <c r="K399" i="16" s="1"/>
  <c r="P2916" i="9"/>
  <c r="J399" i="16" s="1"/>
  <c r="P2915" i="9"/>
  <c r="I399" i="16" s="1"/>
  <c r="P2914" i="9"/>
  <c r="H399" i="16" s="1"/>
  <c r="P2913" i="9"/>
  <c r="G399" i="16" s="1"/>
  <c r="P2912" i="9"/>
  <c r="F399" i="16" s="1"/>
  <c r="P2911" i="9"/>
  <c r="E399" i="16" s="1"/>
  <c r="P2910" i="9"/>
  <c r="D399" i="16" s="1"/>
  <c r="P2909" i="9"/>
  <c r="O2908"/>
  <c r="N2908"/>
  <c r="M2908"/>
  <c r="L2908"/>
  <c r="L2907" s="1"/>
  <c r="K2908"/>
  <c r="J2908"/>
  <c r="I2908"/>
  <c r="H2908"/>
  <c r="H2907" s="1"/>
  <c r="G2908"/>
  <c r="F2908"/>
  <c r="E2908"/>
  <c r="D2908"/>
  <c r="D2907" s="1"/>
  <c r="P2906"/>
  <c r="L396" i="16" s="1"/>
  <c r="P2905" i="9"/>
  <c r="K396" i="16" s="1"/>
  <c r="P2904" i="9"/>
  <c r="J396" i="16" s="1"/>
  <c r="P2903" i="9"/>
  <c r="I396" i="16" s="1"/>
  <c r="P2902" i="9"/>
  <c r="H396" i="16" s="1"/>
  <c r="P2901" i="9"/>
  <c r="G396" i="16" s="1"/>
  <c r="P2900" i="9"/>
  <c r="F396" i="16" s="1"/>
  <c r="P2899" i="9"/>
  <c r="E396" i="16" s="1"/>
  <c r="P2898" i="9"/>
  <c r="D396" i="16" s="1"/>
  <c r="P2897" i="9"/>
  <c r="C396" i="16" s="1"/>
  <c r="P2896" i="9"/>
  <c r="L395" i="16" s="1"/>
  <c r="P2895" i="9"/>
  <c r="K395" i="16" s="1"/>
  <c r="P2894" i="9"/>
  <c r="J395" i="16" s="1"/>
  <c r="P2893" i="9"/>
  <c r="I395" i="16" s="1"/>
  <c r="P2892" i="9"/>
  <c r="H395" i="16" s="1"/>
  <c r="P2891" i="9"/>
  <c r="G395" i="16" s="1"/>
  <c r="P2890" i="9"/>
  <c r="F395" i="16" s="1"/>
  <c r="P2889" i="9"/>
  <c r="E395" i="16" s="1"/>
  <c r="P2888" i="9"/>
  <c r="D395" i="16" s="1"/>
  <c r="P2887" i="9"/>
  <c r="C395" i="16" s="1"/>
  <c r="P2886" i="9"/>
  <c r="L394" i="16" s="1"/>
  <c r="P2885" i="9"/>
  <c r="K394" i="16" s="1"/>
  <c r="P2884" i="9"/>
  <c r="J394" i="16" s="1"/>
  <c r="P2883" i="9"/>
  <c r="I394" i="16" s="1"/>
  <c r="P2882" i="9"/>
  <c r="H394" i="16" s="1"/>
  <c r="P2881" i="9"/>
  <c r="G394" i="16" s="1"/>
  <c r="P2880" i="9"/>
  <c r="F394" i="16" s="1"/>
  <c r="P2879" i="9"/>
  <c r="E394" i="16" s="1"/>
  <c r="P2878" i="9"/>
  <c r="D394" i="16" s="1"/>
  <c r="P2877" i="9"/>
  <c r="O2876"/>
  <c r="N2876"/>
  <c r="M2876"/>
  <c r="L2876"/>
  <c r="K2876"/>
  <c r="J2876"/>
  <c r="I2876"/>
  <c r="H2876"/>
  <c r="G2876"/>
  <c r="F2876"/>
  <c r="E2876"/>
  <c r="D2876"/>
  <c r="P2875"/>
  <c r="P2874"/>
  <c r="P2873"/>
  <c r="P2872"/>
  <c r="P2871"/>
  <c r="O2870"/>
  <c r="N2870"/>
  <c r="M2870"/>
  <c r="L2870"/>
  <c r="K2870"/>
  <c r="J2870"/>
  <c r="I2870"/>
  <c r="H2870"/>
  <c r="G2870"/>
  <c r="F2870"/>
  <c r="E2870"/>
  <c r="D2870"/>
  <c r="D2853" s="1"/>
  <c r="P2869"/>
  <c r="L386" i="16" s="1"/>
  <c r="L380" s="1"/>
  <c r="P2868" i="9"/>
  <c r="K386" i="16" s="1"/>
  <c r="K380" s="1"/>
  <c r="P2867" i="9"/>
  <c r="J386" i="16" s="1"/>
  <c r="J380" s="1"/>
  <c r="P2866" i="9"/>
  <c r="I386" i="16" s="1"/>
  <c r="I380" s="1"/>
  <c r="P2865" i="9"/>
  <c r="H386" i="16" s="1"/>
  <c r="H380" s="1"/>
  <c r="P2864" i="9"/>
  <c r="G386" i="16" s="1"/>
  <c r="G380" s="1"/>
  <c r="P2863" i="9"/>
  <c r="F386" i="16" s="1"/>
  <c r="F380" s="1"/>
  <c r="P2862" i="9"/>
  <c r="E386" i="16" s="1"/>
  <c r="E380" s="1"/>
  <c r="P2861" i="9"/>
  <c r="D386" i="16" s="1"/>
  <c r="D380" s="1"/>
  <c r="P2860" i="9"/>
  <c r="C386" i="16" s="1"/>
  <c r="P2859" i="9"/>
  <c r="P2858"/>
  <c r="P2857"/>
  <c r="P2854" s="1"/>
  <c r="P2856"/>
  <c r="P2855"/>
  <c r="O2854"/>
  <c r="N2854"/>
  <c r="N2853" s="1"/>
  <c r="M2854"/>
  <c r="L2854"/>
  <c r="K2854"/>
  <c r="J2854"/>
  <c r="J2853" s="1"/>
  <c r="I2854"/>
  <c r="H2854"/>
  <c r="G2854"/>
  <c r="F2854"/>
  <c r="F2853" s="1"/>
  <c r="E2854"/>
  <c r="D2854"/>
  <c r="L2853"/>
  <c r="H2853"/>
  <c r="P2852"/>
  <c r="L378" i="16" s="1"/>
  <c r="P2851" i="9"/>
  <c r="K378" i="16" s="1"/>
  <c r="P2850" i="9"/>
  <c r="J378" i="16" s="1"/>
  <c r="P2849" i="9"/>
  <c r="I378" i="16" s="1"/>
  <c r="P2848" i="9"/>
  <c r="H378" i="16" s="1"/>
  <c r="P2847" i="9"/>
  <c r="G378" i="16" s="1"/>
  <c r="P2846" i="9"/>
  <c r="F378" i="16" s="1"/>
  <c r="P2845" i="9"/>
  <c r="E378" i="16" s="1"/>
  <c r="P2844" i="9"/>
  <c r="D378" i="16" s="1"/>
  <c r="P2843" i="9"/>
  <c r="C378" i="16" s="1"/>
  <c r="P2842" i="9"/>
  <c r="L377" i="16" s="1"/>
  <c r="P2841" i="9"/>
  <c r="K377" i="16" s="1"/>
  <c r="P2840" i="9"/>
  <c r="J377" i="16" s="1"/>
  <c r="P2839" i="9"/>
  <c r="I377" i="16" s="1"/>
  <c r="P2838" i="9"/>
  <c r="H377" i="16" s="1"/>
  <c r="P2837" i="9"/>
  <c r="G377" i="16" s="1"/>
  <c r="P2836" i="9"/>
  <c r="F377" i="16" s="1"/>
  <c r="P2835" i="9"/>
  <c r="E377" i="16" s="1"/>
  <c r="P2834" i="9"/>
  <c r="D377" i="16" s="1"/>
  <c r="P2833" i="9"/>
  <c r="C377" i="16" s="1"/>
  <c r="P2832" i="9"/>
  <c r="L376" i="16" s="1"/>
  <c r="P2831" i="9"/>
  <c r="K376" i="16" s="1"/>
  <c r="P2830" i="9"/>
  <c r="J376" i="16" s="1"/>
  <c r="P2829" i="9"/>
  <c r="I376" i="16" s="1"/>
  <c r="P2828" i="9"/>
  <c r="H376" i="16" s="1"/>
  <c r="P2827" i="9"/>
  <c r="G376" i="16" s="1"/>
  <c r="P2826" i="9"/>
  <c r="F376" i="16" s="1"/>
  <c r="P2825" i="9"/>
  <c r="P2824"/>
  <c r="D376" i="16" s="1"/>
  <c r="P2823" i="9"/>
  <c r="C376" i="16" s="1"/>
  <c r="O2822" i="9"/>
  <c r="N2822"/>
  <c r="M2822"/>
  <c r="L2822"/>
  <c r="K2822"/>
  <c r="J2822"/>
  <c r="I2822"/>
  <c r="H2822"/>
  <c r="G2822"/>
  <c r="F2822"/>
  <c r="E2822"/>
  <c r="D2822"/>
  <c r="P2821"/>
  <c r="L374" i="16" s="1"/>
  <c r="P2820" i="9"/>
  <c r="K374" i="16" s="1"/>
  <c r="P2819" i="9"/>
  <c r="J374" i="16" s="1"/>
  <c r="P2818" i="9"/>
  <c r="I374" i="16" s="1"/>
  <c r="P2817" i="9"/>
  <c r="H374" i="16" s="1"/>
  <c r="P2816" i="9"/>
  <c r="G374" i="16" s="1"/>
  <c r="P2815" i="9"/>
  <c r="F374" i="16" s="1"/>
  <c r="P2814" i="9"/>
  <c r="E374" i="16" s="1"/>
  <c r="P2813" i="9"/>
  <c r="D374" i="16" s="1"/>
  <c r="P2812" i="9"/>
  <c r="C374" i="16" s="1"/>
  <c r="P2811" i="9"/>
  <c r="L373" i="16" s="1"/>
  <c r="P2810" i="9"/>
  <c r="K373" i="16" s="1"/>
  <c r="P2809" i="9"/>
  <c r="J373" i="16" s="1"/>
  <c r="P2808" i="9"/>
  <c r="I373" i="16" s="1"/>
  <c r="P2807" i="9"/>
  <c r="H373" i="16" s="1"/>
  <c r="P2806" i="9"/>
  <c r="G373" i="16" s="1"/>
  <c r="P2805" i="9"/>
  <c r="F373" i="16" s="1"/>
  <c r="P2804" i="9"/>
  <c r="E373" i="16" s="1"/>
  <c r="P2803" i="9"/>
  <c r="D373" i="16" s="1"/>
  <c r="P2802" i="9"/>
  <c r="C373" i="16" s="1"/>
  <c r="P2801" i="9"/>
  <c r="O2801"/>
  <c r="N2801"/>
  <c r="M2801"/>
  <c r="L2801"/>
  <c r="K2801"/>
  <c r="J2801"/>
  <c r="I2801"/>
  <c r="H2801"/>
  <c r="G2801"/>
  <c r="F2801"/>
  <c r="E2801"/>
  <c r="D2801"/>
  <c r="P2800"/>
  <c r="L371" i="16" s="1"/>
  <c r="P2799" i="9"/>
  <c r="K371" i="16" s="1"/>
  <c r="P2798" i="9"/>
  <c r="J371" i="16" s="1"/>
  <c r="P2797" i="9"/>
  <c r="I371" i="16" s="1"/>
  <c r="P2796" i="9"/>
  <c r="H371" i="16" s="1"/>
  <c r="P2795" i="9"/>
  <c r="G371" i="16" s="1"/>
  <c r="P2794" i="9"/>
  <c r="F371" i="16" s="1"/>
  <c r="P2793" i="9"/>
  <c r="E371" i="16" s="1"/>
  <c r="P2792" i="9"/>
  <c r="D371" i="16" s="1"/>
  <c r="P2791" i="9"/>
  <c r="C371" i="16" s="1"/>
  <c r="P2790" i="9"/>
  <c r="P2789"/>
  <c r="L369" i="16" s="1"/>
  <c r="P2788" i="9"/>
  <c r="K369" i="16" s="1"/>
  <c r="P2787" i="9"/>
  <c r="J369" i="16" s="1"/>
  <c r="P2786" i="9"/>
  <c r="I369" i="16" s="1"/>
  <c r="P2785" i="9"/>
  <c r="H369" i="16" s="1"/>
  <c r="P2784" i="9"/>
  <c r="G369" i="16" s="1"/>
  <c r="P2783" i="9"/>
  <c r="F369" i="16" s="1"/>
  <c r="P2782" i="9"/>
  <c r="E369" i="16" s="1"/>
  <c r="P2781" i="9"/>
  <c r="D369" i="16" s="1"/>
  <c r="P2780" i="9"/>
  <c r="C369" i="16" s="1"/>
  <c r="P2779" i="9"/>
  <c r="P2778"/>
  <c r="P2777"/>
  <c r="L366" i="16" s="1"/>
  <c r="P2776" i="9"/>
  <c r="K366" i="16" s="1"/>
  <c r="P2775" i="9"/>
  <c r="J366" i="16" s="1"/>
  <c r="P2774" i="9"/>
  <c r="I366" i="16" s="1"/>
  <c r="P2773" i="9"/>
  <c r="H366" i="16" s="1"/>
  <c r="P2772" i="9"/>
  <c r="G366" i="16" s="1"/>
  <c r="P2771" i="9"/>
  <c r="F366" i="16" s="1"/>
  <c r="P2770" i="9"/>
  <c r="E366" i="16" s="1"/>
  <c r="P2769" i="9"/>
  <c r="D366" i="16" s="1"/>
  <c r="P2768" i="9"/>
  <c r="C366" i="16" s="1"/>
  <c r="P2767" i="9"/>
  <c r="P2766"/>
  <c r="P2765"/>
  <c r="L363" i="16" s="1"/>
  <c r="L362" s="1"/>
  <c r="P2764" i="9"/>
  <c r="K363" i="16" s="1"/>
  <c r="P2763" i="9"/>
  <c r="J363" i="16" s="1"/>
  <c r="P2762" i="9"/>
  <c r="I363" i="16" s="1"/>
  <c r="P2761" i="9"/>
  <c r="H363" i="16" s="1"/>
  <c r="H362" s="1"/>
  <c r="P2760" i="9"/>
  <c r="G363" i="16" s="1"/>
  <c r="P2759" i="9"/>
  <c r="F363" i="16" s="1"/>
  <c r="P2758" i="9"/>
  <c r="E363" i="16" s="1"/>
  <c r="P2757" i="9"/>
  <c r="D363" i="16" s="1"/>
  <c r="D362" s="1"/>
  <c r="P2756" i="9"/>
  <c r="C363" i="16" s="1"/>
  <c r="O2755" i="9"/>
  <c r="N2755"/>
  <c r="M2755"/>
  <c r="L2755"/>
  <c r="K2755"/>
  <c r="J2755"/>
  <c r="I2755"/>
  <c r="H2755"/>
  <c r="G2755"/>
  <c r="F2755"/>
  <c r="E2755"/>
  <c r="D2755"/>
  <c r="P2754"/>
  <c r="L361" i="16" s="1"/>
  <c r="P2753" i="9"/>
  <c r="K361" i="16" s="1"/>
  <c r="P2752" i="9"/>
  <c r="J361" i="16" s="1"/>
  <c r="P2751" i="9"/>
  <c r="I361" i="16" s="1"/>
  <c r="P2750" i="9"/>
  <c r="H361" i="16" s="1"/>
  <c r="P2749" i="9"/>
  <c r="G361" i="16" s="1"/>
  <c r="P2748" i="9"/>
  <c r="F361" i="16" s="1"/>
  <c r="P2747" i="9"/>
  <c r="E361" i="16" s="1"/>
  <c r="P2746" i="9"/>
  <c r="D361" i="16" s="1"/>
  <c r="P2745" i="9"/>
  <c r="C361" i="16" s="1"/>
  <c r="P2744" i="9"/>
  <c r="L360" i="16" s="1"/>
  <c r="P2743" i="9"/>
  <c r="K360" i="16" s="1"/>
  <c r="P2742" i="9"/>
  <c r="J360" i="16" s="1"/>
  <c r="P2741" i="9"/>
  <c r="I360" i="16" s="1"/>
  <c r="P2740" i="9"/>
  <c r="H360" i="16" s="1"/>
  <c r="P2739" i="9"/>
  <c r="G360" i="16" s="1"/>
  <c r="P2738" i="9"/>
  <c r="F360" i="16" s="1"/>
  <c r="P2737" i="9"/>
  <c r="E360" i="16" s="1"/>
  <c r="P2736" i="9"/>
  <c r="D360" i="16" s="1"/>
  <c r="P2735" i="9"/>
  <c r="C360" i="16" s="1"/>
  <c r="P2734" i="9"/>
  <c r="L359" i="16" s="1"/>
  <c r="P2733" i="9"/>
  <c r="K359" i="16" s="1"/>
  <c r="P2732" i="9"/>
  <c r="J359" i="16" s="1"/>
  <c r="P2731" i="9"/>
  <c r="I359" i="16" s="1"/>
  <c r="P2730" i="9"/>
  <c r="H359" i="16" s="1"/>
  <c r="P2729" i="9"/>
  <c r="G359" i="16" s="1"/>
  <c r="P2728" i="9"/>
  <c r="F359" i="16" s="1"/>
  <c r="P2727" i="9"/>
  <c r="E359" i="16" s="1"/>
  <c r="P2726" i="9"/>
  <c r="D359" i="16" s="1"/>
  <c r="P2725" i="9"/>
  <c r="C359" i="16" s="1"/>
  <c r="P2724" i="9"/>
  <c r="L358" i="16" s="1"/>
  <c r="P2723" i="9"/>
  <c r="K358" i="16" s="1"/>
  <c r="P2722" i="9"/>
  <c r="J358" i="16" s="1"/>
  <c r="P2721" i="9"/>
  <c r="I358" i="16" s="1"/>
  <c r="P2720" i="9"/>
  <c r="H358" i="16" s="1"/>
  <c r="P2719" i="9"/>
  <c r="G358" i="16" s="1"/>
  <c r="P2718" i="9"/>
  <c r="F358" i="16" s="1"/>
  <c r="P2717" i="9"/>
  <c r="E358" i="16" s="1"/>
  <c r="P2716" i="9"/>
  <c r="D358" i="16" s="1"/>
  <c r="P2715" i="9"/>
  <c r="C358" i="16" s="1"/>
  <c r="P2714" i="9"/>
  <c r="L357" i="16" s="1"/>
  <c r="P2713" i="9"/>
  <c r="K357" i="16" s="1"/>
  <c r="P2712" i="9"/>
  <c r="J357" i="16" s="1"/>
  <c r="P2711" i="9"/>
  <c r="I357" i="16" s="1"/>
  <c r="P2710" i="9"/>
  <c r="H357" i="16" s="1"/>
  <c r="P2709" i="9"/>
  <c r="G357" i="16" s="1"/>
  <c r="P2708" i="9"/>
  <c r="F357" i="16" s="1"/>
  <c r="P2707" i="9"/>
  <c r="E357" i="16" s="1"/>
  <c r="P2706" i="9"/>
  <c r="D357" i="16" s="1"/>
  <c r="P2705" i="9"/>
  <c r="C357" i="16" s="1"/>
  <c r="P2704" i="9"/>
  <c r="P2703"/>
  <c r="P2702"/>
  <c r="P2701"/>
  <c r="L353" i="16" s="1"/>
  <c r="P2700" i="9"/>
  <c r="K353" i="16" s="1"/>
  <c r="P2699" i="9"/>
  <c r="J353" i="16" s="1"/>
  <c r="P2698" i="9"/>
  <c r="I353" i="16" s="1"/>
  <c r="P2697" i="9"/>
  <c r="H353" i="16" s="1"/>
  <c r="P2696" i="9"/>
  <c r="G353" i="16" s="1"/>
  <c r="P2695" i="9"/>
  <c r="F353" i="16" s="1"/>
  <c r="P2694" i="9"/>
  <c r="E353" i="16" s="1"/>
  <c r="P2693" i="9"/>
  <c r="D353" i="16" s="1"/>
  <c r="P2692" i="9"/>
  <c r="C353" i="16" s="1"/>
  <c r="O2691" i="9"/>
  <c r="N2691"/>
  <c r="M2691"/>
  <c r="L2691"/>
  <c r="K2691"/>
  <c r="J2691"/>
  <c r="I2691"/>
  <c r="H2691"/>
  <c r="G2691"/>
  <c r="F2691"/>
  <c r="E2691"/>
  <c r="D2691"/>
  <c r="P2690"/>
  <c r="L351" i="16" s="1"/>
  <c r="P2689" i="9"/>
  <c r="K351" i="16" s="1"/>
  <c r="P2688" i="9"/>
  <c r="J351" i="16" s="1"/>
  <c r="P2687" i="9"/>
  <c r="I351" i="16" s="1"/>
  <c r="P2686" i="9"/>
  <c r="H351" i="16" s="1"/>
  <c r="P2685" i="9"/>
  <c r="G351" i="16" s="1"/>
  <c r="P2684" i="9"/>
  <c r="F351" i="16" s="1"/>
  <c r="P2683" i="9"/>
  <c r="E351" i="16" s="1"/>
  <c r="P2682" i="9"/>
  <c r="D351" i="16" s="1"/>
  <c r="P2681" i="9"/>
  <c r="C351" i="16" s="1"/>
  <c r="P2680" i="9"/>
  <c r="L350" i="16" s="1"/>
  <c r="P2679" i="9"/>
  <c r="K350" i="16" s="1"/>
  <c r="P2678" i="9"/>
  <c r="J350" i="16" s="1"/>
  <c r="P2677" i="9"/>
  <c r="I350" i="16" s="1"/>
  <c r="P2676" i="9"/>
  <c r="H350" i="16" s="1"/>
  <c r="P2675" i="9"/>
  <c r="G350" i="16" s="1"/>
  <c r="P2674" i="9"/>
  <c r="F350" i="16" s="1"/>
  <c r="P2673" i="9"/>
  <c r="E350" i="16" s="1"/>
  <c r="P2672" i="9"/>
  <c r="D350" i="16" s="1"/>
  <c r="P2671" i="9"/>
  <c r="C350" i="16" s="1"/>
  <c r="P2670" i="9"/>
  <c r="L349" i="16" s="1"/>
  <c r="P2669" i="9"/>
  <c r="K349" i="16" s="1"/>
  <c r="P2668" i="9"/>
  <c r="J349" i="16" s="1"/>
  <c r="P2667" i="9"/>
  <c r="I349" i="16" s="1"/>
  <c r="P2666" i="9"/>
  <c r="H349" i="16" s="1"/>
  <c r="P2665" i="9"/>
  <c r="G349" i="16" s="1"/>
  <c r="P2664" i="9"/>
  <c r="F349" i="16" s="1"/>
  <c r="P2663" i="9"/>
  <c r="E349" i="16" s="1"/>
  <c r="P2662" i="9"/>
  <c r="D349" i="16" s="1"/>
  <c r="P2661" i="9"/>
  <c r="C349" i="16" s="1"/>
  <c r="P2660" i="9"/>
  <c r="L348" i="16" s="1"/>
  <c r="P2659" i="9"/>
  <c r="K348" i="16" s="1"/>
  <c r="P2658" i="9"/>
  <c r="J348" i="16" s="1"/>
  <c r="P2657" i="9"/>
  <c r="I348" i="16" s="1"/>
  <c r="P2656" i="9"/>
  <c r="H348" i="16" s="1"/>
  <c r="P2655" i="9"/>
  <c r="G348" i="16" s="1"/>
  <c r="P2654" i="9"/>
  <c r="F348" i="16" s="1"/>
  <c r="P2653" i="9"/>
  <c r="E348" i="16" s="1"/>
  <c r="P2652" i="9"/>
  <c r="D348" i="16" s="1"/>
  <c r="P2651" i="9"/>
  <c r="C348" i="16" s="1"/>
  <c r="P2650" i="9"/>
  <c r="L347" i="16" s="1"/>
  <c r="P2649" i="9"/>
  <c r="K347" i="16" s="1"/>
  <c r="P2648" i="9"/>
  <c r="J347" i="16" s="1"/>
  <c r="P2647" i="9"/>
  <c r="I347" i="16" s="1"/>
  <c r="P2646" i="9"/>
  <c r="H347" i="16" s="1"/>
  <c r="P2645" i="9"/>
  <c r="G347" i="16" s="1"/>
  <c r="P2644" i="9"/>
  <c r="F347" i="16" s="1"/>
  <c r="P2643" i="9"/>
  <c r="E347" i="16" s="1"/>
  <c r="P2642" i="9"/>
  <c r="D347" i="16" s="1"/>
  <c r="P2641" i="9"/>
  <c r="C347" i="16" s="1"/>
  <c r="P2640" i="9"/>
  <c r="L346" i="16" s="1"/>
  <c r="P2639" i="9"/>
  <c r="K346" i="16" s="1"/>
  <c r="P2638" i="9"/>
  <c r="J346" i="16" s="1"/>
  <c r="P2637" i="9"/>
  <c r="I346" i="16" s="1"/>
  <c r="P2636" i="9"/>
  <c r="H346" i="16" s="1"/>
  <c r="P2635" i="9"/>
  <c r="G346" i="16" s="1"/>
  <c r="P2634" i="9"/>
  <c r="F346" i="16" s="1"/>
  <c r="P2633" i="9"/>
  <c r="P2632"/>
  <c r="D346" i="16" s="1"/>
  <c r="P2631" i="9"/>
  <c r="C346" i="16" s="1"/>
  <c r="O2630" i="9"/>
  <c r="N2630"/>
  <c r="M2630"/>
  <c r="L2630"/>
  <c r="K2630"/>
  <c r="J2630"/>
  <c r="I2630"/>
  <c r="H2630"/>
  <c r="G2630"/>
  <c r="F2630"/>
  <c r="E2630"/>
  <c r="D2630"/>
  <c r="P2629"/>
  <c r="L344" i="16" s="1"/>
  <c r="P2628" i="9"/>
  <c r="K344" i="16" s="1"/>
  <c r="P2627" i="9"/>
  <c r="J344" i="16" s="1"/>
  <c r="P2626" i="9"/>
  <c r="I344" i="16" s="1"/>
  <c r="P2625" i="9"/>
  <c r="H344" i="16" s="1"/>
  <c r="P2624" i="9"/>
  <c r="G344" i="16" s="1"/>
  <c r="P2623" i="9"/>
  <c r="F344" i="16" s="1"/>
  <c r="P2622" i="9"/>
  <c r="E344" i="16" s="1"/>
  <c r="P2621" i="9"/>
  <c r="D344" i="16" s="1"/>
  <c r="P2620" i="9"/>
  <c r="C344" i="16" s="1"/>
  <c r="P2619" i="9"/>
  <c r="L343" i="16" s="1"/>
  <c r="P2618" i="9"/>
  <c r="K343" i="16" s="1"/>
  <c r="P2617" i="9"/>
  <c r="J343" i="16" s="1"/>
  <c r="P2616" i="9"/>
  <c r="I343" i="16" s="1"/>
  <c r="P2615" i="9"/>
  <c r="H343" i="16" s="1"/>
  <c r="P2614" i="9"/>
  <c r="G343" i="16" s="1"/>
  <c r="P2613" i="9"/>
  <c r="F343" i="16" s="1"/>
  <c r="P2612" i="9"/>
  <c r="E343" i="16" s="1"/>
  <c r="P2611" i="9"/>
  <c r="D343" i="16" s="1"/>
  <c r="P2610" i="9"/>
  <c r="C343" i="16" s="1"/>
  <c r="P2609" i="9"/>
  <c r="L342" i="16" s="1"/>
  <c r="P2608" i="9"/>
  <c r="K342" i="16" s="1"/>
  <c r="P2607" i="9"/>
  <c r="J342" i="16" s="1"/>
  <c r="P2606" i="9"/>
  <c r="I342" i="16" s="1"/>
  <c r="P2605" i="9"/>
  <c r="H342" i="16" s="1"/>
  <c r="P2604" i="9"/>
  <c r="G342" i="16" s="1"/>
  <c r="P2603" i="9"/>
  <c r="F342" i="16" s="1"/>
  <c r="P2602" i="9"/>
  <c r="E342" i="16" s="1"/>
  <c r="P2601" i="9"/>
  <c r="D342" i="16" s="1"/>
  <c r="P2600" i="9"/>
  <c r="C342" i="16" s="1"/>
  <c r="P2599" i="9"/>
  <c r="L341" i="16" s="1"/>
  <c r="P2598" i="9"/>
  <c r="K341" i="16" s="1"/>
  <c r="P2597" i="9"/>
  <c r="J341" i="16" s="1"/>
  <c r="P2596" i="9"/>
  <c r="I341" i="16" s="1"/>
  <c r="P2595" i="9"/>
  <c r="H341" i="16" s="1"/>
  <c r="P2594" i="9"/>
  <c r="G341" i="16" s="1"/>
  <c r="P2593" i="9"/>
  <c r="F341" i="16" s="1"/>
  <c r="P2592" i="9"/>
  <c r="E341" i="16" s="1"/>
  <c r="P2591" i="9"/>
  <c r="D341" i="16" s="1"/>
  <c r="P2590" i="9"/>
  <c r="C341" i="16" s="1"/>
  <c r="P2589" i="9"/>
  <c r="L340" i="16" s="1"/>
  <c r="P2588" i="9"/>
  <c r="K340" i="16" s="1"/>
  <c r="P2587" i="9"/>
  <c r="J340" i="16" s="1"/>
  <c r="P2586" i="9"/>
  <c r="I340" i="16" s="1"/>
  <c r="P2585" i="9"/>
  <c r="H340" i="16" s="1"/>
  <c r="P2584" i="9"/>
  <c r="G340" i="16" s="1"/>
  <c r="P2583" i="9"/>
  <c r="F340" i="16" s="1"/>
  <c r="P2582" i="9"/>
  <c r="E340" i="16" s="1"/>
  <c r="P2581" i="9"/>
  <c r="D340" i="16" s="1"/>
  <c r="P2580" i="9"/>
  <c r="C340" i="16" s="1"/>
  <c r="P2579" i="9"/>
  <c r="L339" i="16" s="1"/>
  <c r="P2578" i="9"/>
  <c r="K339" i="16" s="1"/>
  <c r="P2577" i="9"/>
  <c r="J339" i="16" s="1"/>
  <c r="P2576" i="9"/>
  <c r="I339" i="16" s="1"/>
  <c r="P2575" i="9"/>
  <c r="H339" i="16" s="1"/>
  <c r="P2574" i="9"/>
  <c r="G339" i="16" s="1"/>
  <c r="P2573" i="9"/>
  <c r="F339" i="16" s="1"/>
  <c r="P2572" i="9"/>
  <c r="E339" i="16" s="1"/>
  <c r="P2571" i="9"/>
  <c r="D339" i="16" s="1"/>
  <c r="P2570" i="9"/>
  <c r="C339" i="16" s="1"/>
  <c r="P2569" i="9"/>
  <c r="P2568"/>
  <c r="P2567"/>
  <c r="L336" i="16" s="1"/>
  <c r="P2566" i="9"/>
  <c r="K336" i="16" s="1"/>
  <c r="P2565" i="9"/>
  <c r="J336" i="16" s="1"/>
  <c r="P2564" i="9"/>
  <c r="I336" i="16" s="1"/>
  <c r="P2563" i="9"/>
  <c r="H336" i="16" s="1"/>
  <c r="P2562" i="9"/>
  <c r="G336" i="16" s="1"/>
  <c r="P2561" i="9"/>
  <c r="F336" i="16" s="1"/>
  <c r="P2560" i="9"/>
  <c r="E336" i="16" s="1"/>
  <c r="P2559" i="9"/>
  <c r="D336" i="16" s="1"/>
  <c r="P2558" i="9"/>
  <c r="C336" i="16" s="1"/>
  <c r="O2557" i="9"/>
  <c r="N2557"/>
  <c r="M2557"/>
  <c r="L2557"/>
  <c r="K2557"/>
  <c r="J2557"/>
  <c r="I2557"/>
  <c r="H2557"/>
  <c r="G2557"/>
  <c r="F2557"/>
  <c r="E2557"/>
  <c r="D2557"/>
  <c r="P2556"/>
  <c r="P2555"/>
  <c r="L333" i="16" s="1"/>
  <c r="L332" s="1"/>
  <c r="P2554" i="9"/>
  <c r="K333" i="16" s="1"/>
  <c r="K332" s="1"/>
  <c r="P2553" i="9"/>
  <c r="J333" i="16" s="1"/>
  <c r="J332" s="1"/>
  <c r="P2552" i="9"/>
  <c r="I333" i="16" s="1"/>
  <c r="I332" s="1"/>
  <c r="P2551" i="9"/>
  <c r="H333" i="16" s="1"/>
  <c r="H332" s="1"/>
  <c r="P2550" i="9"/>
  <c r="G333" i="16" s="1"/>
  <c r="G332" s="1"/>
  <c r="P2549" i="9"/>
  <c r="F333" i="16" s="1"/>
  <c r="F332" s="1"/>
  <c r="P2548" i="9"/>
  <c r="E333" i="16" s="1"/>
  <c r="E332" s="1"/>
  <c r="P2547" i="9"/>
  <c r="D333" i="16" s="1"/>
  <c r="D332" s="1"/>
  <c r="P2546" i="9"/>
  <c r="C333" i="16" s="1"/>
  <c r="O2545" i="9"/>
  <c r="N2545"/>
  <c r="M2545"/>
  <c r="M2544" s="1"/>
  <c r="L2545"/>
  <c r="K2545"/>
  <c r="J2545"/>
  <c r="I2545"/>
  <c r="I2544" s="1"/>
  <c r="H2545"/>
  <c r="G2545"/>
  <c r="F2545"/>
  <c r="E2545"/>
  <c r="D2545"/>
  <c r="E2544"/>
  <c r="P2543"/>
  <c r="L330" i="16" s="1"/>
  <c r="P2542" i="9"/>
  <c r="K330" i="16" s="1"/>
  <c r="P2541" i="9"/>
  <c r="J330" i="16" s="1"/>
  <c r="P2540" i="9"/>
  <c r="I330" i="16" s="1"/>
  <c r="P2539" i="9"/>
  <c r="H330" i="16" s="1"/>
  <c r="P2538" i="9"/>
  <c r="G330" i="16" s="1"/>
  <c r="P2537" i="9"/>
  <c r="F330" i="16" s="1"/>
  <c r="P2536" i="9"/>
  <c r="E330" i="16" s="1"/>
  <c r="P2535" i="9"/>
  <c r="D330" i="16" s="1"/>
  <c r="P2534" i="9"/>
  <c r="C330" i="16" s="1"/>
  <c r="P2533" i="9"/>
  <c r="L329" i="16" s="1"/>
  <c r="P2532" i="9"/>
  <c r="K329" i="16" s="1"/>
  <c r="P2531" i="9"/>
  <c r="J329" i="16" s="1"/>
  <c r="P2530" i="9"/>
  <c r="I329" i="16" s="1"/>
  <c r="P2529" i="9"/>
  <c r="H329" i="16" s="1"/>
  <c r="P2528" i="9"/>
  <c r="G329" i="16" s="1"/>
  <c r="P2527" i="9"/>
  <c r="F329" i="16" s="1"/>
  <c r="P2526" i="9"/>
  <c r="E329" i="16" s="1"/>
  <c r="P2525" i="9"/>
  <c r="P2524"/>
  <c r="C329" i="16" s="1"/>
  <c r="O2523" i="9"/>
  <c r="N2523"/>
  <c r="M2523"/>
  <c r="L2523"/>
  <c r="K2523"/>
  <c r="J2523"/>
  <c r="I2523"/>
  <c r="H2523"/>
  <c r="G2523"/>
  <c r="F2523"/>
  <c r="E2523"/>
  <c r="D2523"/>
  <c r="P2522"/>
  <c r="L327" i="16" s="1"/>
  <c r="P2521" i="9"/>
  <c r="K327" i="16" s="1"/>
  <c r="P2520" i="9"/>
  <c r="J327" i="16" s="1"/>
  <c r="P2519" i="9"/>
  <c r="I327" i="16" s="1"/>
  <c r="P2518" i="9"/>
  <c r="H327" i="16" s="1"/>
  <c r="P2517" i="9"/>
  <c r="G327" i="16" s="1"/>
  <c r="P2516" i="9"/>
  <c r="F327" i="16" s="1"/>
  <c r="P2515" i="9"/>
  <c r="E327" i="16" s="1"/>
  <c r="P2514" i="9"/>
  <c r="D327" i="16" s="1"/>
  <c r="P2513" i="9"/>
  <c r="C327" i="16" s="1"/>
  <c r="P2512" i="9"/>
  <c r="L326" i="16" s="1"/>
  <c r="P2511" i="9"/>
  <c r="K326" i="16" s="1"/>
  <c r="P2510" i="9"/>
  <c r="J326" i="16" s="1"/>
  <c r="P2509" i="9"/>
  <c r="I326" i="16" s="1"/>
  <c r="P2508" i="9"/>
  <c r="H326" i="16" s="1"/>
  <c r="P2507" i="9"/>
  <c r="G326" i="16" s="1"/>
  <c r="P2506" i="9"/>
  <c r="F326" i="16" s="1"/>
  <c r="P2505" i="9"/>
  <c r="E326" i="16" s="1"/>
  <c r="P2504" i="9"/>
  <c r="D326" i="16" s="1"/>
  <c r="P2503" i="9"/>
  <c r="C326" i="16" s="1"/>
  <c r="P2502" i="9"/>
  <c r="L325" i="16" s="1"/>
  <c r="P2501" i="9"/>
  <c r="K325" i="16" s="1"/>
  <c r="P2500" i="9"/>
  <c r="J325" i="16" s="1"/>
  <c r="P2499" i="9"/>
  <c r="I325" i="16" s="1"/>
  <c r="P2498" i="9"/>
  <c r="H325" i="16" s="1"/>
  <c r="P2497" i="9"/>
  <c r="G325" i="16" s="1"/>
  <c r="P2496" i="9"/>
  <c r="F325" i="16" s="1"/>
  <c r="P2495" i="9"/>
  <c r="E325" i="16" s="1"/>
  <c r="P2494" i="9"/>
  <c r="D325" i="16" s="1"/>
  <c r="P2493" i="9"/>
  <c r="C325" i="16" s="1"/>
  <c r="P2492" i="9"/>
  <c r="L324" i="16" s="1"/>
  <c r="P2491" i="9"/>
  <c r="K324" i="16" s="1"/>
  <c r="P2490" i="9"/>
  <c r="J324" i="16" s="1"/>
  <c r="P2489" i="9"/>
  <c r="I324" i="16" s="1"/>
  <c r="P2488" i="9"/>
  <c r="H324" i="16" s="1"/>
  <c r="P2487" i="9"/>
  <c r="G324" i="16" s="1"/>
  <c r="P2486" i="9"/>
  <c r="F324" i="16" s="1"/>
  <c r="P2485" i="9"/>
  <c r="E324" i="16" s="1"/>
  <c r="P2484" i="9"/>
  <c r="D324" i="16" s="1"/>
  <c r="P2483" i="9"/>
  <c r="C324" i="16" s="1"/>
  <c r="P2482" i="9"/>
  <c r="L323" i="16" s="1"/>
  <c r="P2481" i="9"/>
  <c r="K323" i="16" s="1"/>
  <c r="P2480" i="9"/>
  <c r="J323" i="16" s="1"/>
  <c r="P2479" i="9"/>
  <c r="I323" i="16" s="1"/>
  <c r="P2478" i="9"/>
  <c r="H323" i="16" s="1"/>
  <c r="P2477" i="9"/>
  <c r="G323" i="16" s="1"/>
  <c r="P2476" i="9"/>
  <c r="F323" i="16" s="1"/>
  <c r="P2475" i="9"/>
  <c r="E323" i="16" s="1"/>
  <c r="P2474" i="9"/>
  <c r="D323" i="16" s="1"/>
  <c r="P2473" i="9"/>
  <c r="C323" i="16" s="1"/>
  <c r="P2472" i="9"/>
  <c r="L322" i="16" s="1"/>
  <c r="P2471" i="9"/>
  <c r="K322" i="16" s="1"/>
  <c r="P2470" i="9"/>
  <c r="J322" i="16" s="1"/>
  <c r="P2469" i="9"/>
  <c r="I322" i="16" s="1"/>
  <c r="P2468" i="9"/>
  <c r="H322" i="16" s="1"/>
  <c r="P2467" i="9"/>
  <c r="G322" i="16" s="1"/>
  <c r="P2466" i="9"/>
  <c r="F322" i="16" s="1"/>
  <c r="P2465" i="9"/>
  <c r="E322" i="16" s="1"/>
  <c r="P2464" i="9"/>
  <c r="D322" i="16" s="1"/>
  <c r="P2463" i="9"/>
  <c r="C322" i="16" s="1"/>
  <c r="P2462" i="9"/>
  <c r="L321" i="16" s="1"/>
  <c r="P2461" i="9"/>
  <c r="K321" i="16" s="1"/>
  <c r="P2460" i="9"/>
  <c r="J321" i="16" s="1"/>
  <c r="P2459" i="9"/>
  <c r="I321" i="16" s="1"/>
  <c r="P2458" i="9"/>
  <c r="H321" i="16" s="1"/>
  <c r="P2457" i="9"/>
  <c r="G321" i="16" s="1"/>
  <c r="P2456" i="9"/>
  <c r="F321" i="16" s="1"/>
  <c r="P2455" i="9"/>
  <c r="E321" i="16" s="1"/>
  <c r="P2454" i="9"/>
  <c r="D321" i="16" s="1"/>
  <c r="P2453" i="9"/>
  <c r="C321" i="16" s="1"/>
  <c r="P2452" i="9"/>
  <c r="L320" i="16" s="1"/>
  <c r="P2451" i="9"/>
  <c r="K320" i="16" s="1"/>
  <c r="P2450" i="9"/>
  <c r="J320" i="16" s="1"/>
  <c r="P2449" i="9"/>
  <c r="I320" i="16" s="1"/>
  <c r="P2448" i="9"/>
  <c r="H320" i="16" s="1"/>
  <c r="P2447" i="9"/>
  <c r="G320" i="16" s="1"/>
  <c r="P2446" i="9"/>
  <c r="F320" i="16" s="1"/>
  <c r="P2445" i="9"/>
  <c r="E320" i="16" s="1"/>
  <c r="P2444" i="9"/>
  <c r="D320" i="16" s="1"/>
  <c r="P2443" i="9"/>
  <c r="C320" i="16" s="1"/>
  <c r="O2442" i="9"/>
  <c r="N2442"/>
  <c r="M2442"/>
  <c r="L2442"/>
  <c r="K2442"/>
  <c r="J2442"/>
  <c r="I2442"/>
  <c r="H2442"/>
  <c r="G2442"/>
  <c r="F2442"/>
  <c r="E2442"/>
  <c r="D2442"/>
  <c r="P2441"/>
  <c r="L318" i="16" s="1"/>
  <c r="P2440" i="9"/>
  <c r="K318" i="16" s="1"/>
  <c r="P2439" i="9"/>
  <c r="J318" i="16" s="1"/>
  <c r="P2438" i="9"/>
  <c r="I318" i="16" s="1"/>
  <c r="P2437" i="9"/>
  <c r="H318" i="16" s="1"/>
  <c r="P2436" i="9"/>
  <c r="G318" i="16" s="1"/>
  <c r="P2435" i="9"/>
  <c r="F318" i="16" s="1"/>
  <c r="P2434" i="9"/>
  <c r="E318" i="16" s="1"/>
  <c r="P2433" i="9"/>
  <c r="D318" i="16" s="1"/>
  <c r="P2432" i="9"/>
  <c r="C318" i="16" s="1"/>
  <c r="P2431" i="9"/>
  <c r="L317" i="16" s="1"/>
  <c r="P2430" i="9"/>
  <c r="K317" i="16" s="1"/>
  <c r="P2429" i="9"/>
  <c r="J317" i="16" s="1"/>
  <c r="P2428" i="9"/>
  <c r="I317" i="16" s="1"/>
  <c r="P2427" i="9"/>
  <c r="H317" i="16" s="1"/>
  <c r="P2426" i="9"/>
  <c r="G317" i="16" s="1"/>
  <c r="P2425" i="9"/>
  <c r="F317" i="16" s="1"/>
  <c r="P2424" i="9"/>
  <c r="E317" i="16" s="1"/>
  <c r="P2423" i="9"/>
  <c r="D317" i="16" s="1"/>
  <c r="P2422" i="9"/>
  <c r="C317" i="16" s="1"/>
  <c r="P2421" i="9"/>
  <c r="L316" i="16" s="1"/>
  <c r="P2420" i="9"/>
  <c r="K316" i="16" s="1"/>
  <c r="P2419" i="9"/>
  <c r="J316" i="16" s="1"/>
  <c r="P2418" i="9"/>
  <c r="I316" i="16" s="1"/>
  <c r="P2417" i="9"/>
  <c r="H316" i="16" s="1"/>
  <c r="P2416" i="9"/>
  <c r="G316" i="16" s="1"/>
  <c r="P2415" i="9"/>
  <c r="F316" i="16" s="1"/>
  <c r="P2414" i="9"/>
  <c r="E316" i="16" s="1"/>
  <c r="P2413" i="9"/>
  <c r="D316" i="16" s="1"/>
  <c r="P2412" i="9"/>
  <c r="C316" i="16" s="1"/>
  <c r="P2411" i="9"/>
  <c r="L315" i="16" s="1"/>
  <c r="P2410" i="9"/>
  <c r="K315" i="16" s="1"/>
  <c r="P2409" i="9"/>
  <c r="J315" i="16" s="1"/>
  <c r="P2408" i="9"/>
  <c r="I315" i="16" s="1"/>
  <c r="P2407" i="9"/>
  <c r="H315" i="16" s="1"/>
  <c r="P2406" i="9"/>
  <c r="G315" i="16" s="1"/>
  <c r="P2405" i="9"/>
  <c r="F315" i="16" s="1"/>
  <c r="P2404" i="9"/>
  <c r="E315" i="16" s="1"/>
  <c r="P2403" i="9"/>
  <c r="D315" i="16" s="1"/>
  <c r="P2402" i="9"/>
  <c r="C315" i="16" s="1"/>
  <c r="P2401" i="9"/>
  <c r="L314" i="16" s="1"/>
  <c r="P2400" i="9"/>
  <c r="K314" i="16" s="1"/>
  <c r="P2399" i="9"/>
  <c r="J314" i="16" s="1"/>
  <c r="P2398" i="9"/>
  <c r="I314" i="16" s="1"/>
  <c r="P2397" i="9"/>
  <c r="H314" i="16" s="1"/>
  <c r="P2396" i="9"/>
  <c r="G314" i="16" s="1"/>
  <c r="P2395" i="9"/>
  <c r="F314" i="16" s="1"/>
  <c r="P2394" i="9"/>
  <c r="E314" i="16" s="1"/>
  <c r="P2393" i="9"/>
  <c r="D314" i="16" s="1"/>
  <c r="P2392" i="9"/>
  <c r="C314" i="16" s="1"/>
  <c r="P2391" i="9"/>
  <c r="L313" i="16" s="1"/>
  <c r="P2390" i="9"/>
  <c r="K313" i="16" s="1"/>
  <c r="P2389" i="9"/>
  <c r="J313" i="16" s="1"/>
  <c r="P2388" i="9"/>
  <c r="I313" i="16" s="1"/>
  <c r="P2387" i="9"/>
  <c r="H313" i="16" s="1"/>
  <c r="P2386" i="9"/>
  <c r="G313" i="16" s="1"/>
  <c r="P2385" i="9"/>
  <c r="F313" i="16" s="1"/>
  <c r="P2384" i="9"/>
  <c r="E313" i="16" s="1"/>
  <c r="P2383" i="9"/>
  <c r="D313" i="16" s="1"/>
  <c r="P2382" i="9"/>
  <c r="C313" i="16" s="1"/>
  <c r="P2381" i="9"/>
  <c r="L312" i="16" s="1"/>
  <c r="P2380" i="9"/>
  <c r="K312" i="16" s="1"/>
  <c r="P2379" i="9"/>
  <c r="J312" i="16" s="1"/>
  <c r="P2378" i="9"/>
  <c r="I312" i="16" s="1"/>
  <c r="P2377" i="9"/>
  <c r="H312" i="16" s="1"/>
  <c r="P2376" i="9"/>
  <c r="G312" i="16" s="1"/>
  <c r="P2375" i="9"/>
  <c r="F312" i="16" s="1"/>
  <c r="P2374" i="9"/>
  <c r="E312" i="16" s="1"/>
  <c r="P2373" i="9"/>
  <c r="D312" i="16" s="1"/>
  <c r="P2372" i="9"/>
  <c r="C312" i="16" s="1"/>
  <c r="P2371" i="9"/>
  <c r="L311" i="16" s="1"/>
  <c r="P2370" i="9"/>
  <c r="K311" i="16" s="1"/>
  <c r="P2369" i="9"/>
  <c r="J311" i="16" s="1"/>
  <c r="P2368" i="9"/>
  <c r="I311" i="16" s="1"/>
  <c r="P2367" i="9"/>
  <c r="H311" i="16" s="1"/>
  <c r="P2366" i="9"/>
  <c r="G311" i="16" s="1"/>
  <c r="P2365" i="9"/>
  <c r="F311" i="16" s="1"/>
  <c r="P2364" i="9"/>
  <c r="E311" i="16" s="1"/>
  <c r="P2363" i="9"/>
  <c r="D311" i="16" s="1"/>
  <c r="P2362" i="9"/>
  <c r="C311" i="16" s="1"/>
  <c r="O2361" i="9"/>
  <c r="N2361"/>
  <c r="M2361"/>
  <c r="M2360" s="1"/>
  <c r="L2361"/>
  <c r="K2361"/>
  <c r="J2361"/>
  <c r="I2361"/>
  <c r="I2360" s="1"/>
  <c r="H2361"/>
  <c r="G2361"/>
  <c r="F2361"/>
  <c r="E2361"/>
  <c r="D2361"/>
  <c r="E2360"/>
  <c r="P2359"/>
  <c r="L308" i="16" s="1"/>
  <c r="P2358" i="9"/>
  <c r="K308" i="16" s="1"/>
  <c r="P2357" i="9"/>
  <c r="J308" i="16" s="1"/>
  <c r="P2356" i="9"/>
  <c r="I308" i="16" s="1"/>
  <c r="P2355" i="9"/>
  <c r="H308" i="16" s="1"/>
  <c r="P2354" i="9"/>
  <c r="G308" i="16" s="1"/>
  <c r="P2353" i="9"/>
  <c r="F308" i="16" s="1"/>
  <c r="P2352" i="9"/>
  <c r="E308" i="16" s="1"/>
  <c r="P2351" i="9"/>
  <c r="D308" i="16" s="1"/>
  <c r="P2350" i="9"/>
  <c r="C308" i="16" s="1"/>
  <c r="P2349" i="9"/>
  <c r="L307" i="16" s="1"/>
  <c r="P2348" i="9"/>
  <c r="K307" i="16" s="1"/>
  <c r="P2347" i="9"/>
  <c r="J307" i="16" s="1"/>
  <c r="P2346" i="9"/>
  <c r="I307" i="16" s="1"/>
  <c r="P2345" i="9"/>
  <c r="H307" i="16" s="1"/>
  <c r="P2344" i="9"/>
  <c r="G307" i="16" s="1"/>
  <c r="P2343" i="9"/>
  <c r="F307" i="16" s="1"/>
  <c r="P2342" i="9"/>
  <c r="E307" i="16" s="1"/>
  <c r="P2341" i="9"/>
  <c r="D307" i="16" s="1"/>
  <c r="P2340" i="9"/>
  <c r="C307" i="16" s="1"/>
  <c r="P2339" i="9"/>
  <c r="L306" i="16" s="1"/>
  <c r="P2338" i="9"/>
  <c r="K306" i="16" s="1"/>
  <c r="P2337" i="9"/>
  <c r="J306" i="16" s="1"/>
  <c r="P2336" i="9"/>
  <c r="I306" i="16" s="1"/>
  <c r="P2335" i="9"/>
  <c r="H306" i="16" s="1"/>
  <c r="P2334" i="9"/>
  <c r="G306" i="16" s="1"/>
  <c r="P2333" i="9"/>
  <c r="F306" i="16" s="1"/>
  <c r="P2332" i="9"/>
  <c r="E306" i="16" s="1"/>
  <c r="P2331" i="9"/>
  <c r="D306" i="16" s="1"/>
  <c r="P2330" i="9"/>
  <c r="C306" i="16" s="1"/>
  <c r="P2329" i="9"/>
  <c r="L305" i="16" s="1"/>
  <c r="P2328" i="9"/>
  <c r="K305" i="16" s="1"/>
  <c r="P2327" i="9"/>
  <c r="J305" i="16" s="1"/>
  <c r="P2326" i="9"/>
  <c r="I305" i="16" s="1"/>
  <c r="P2325" i="9"/>
  <c r="H305" i="16" s="1"/>
  <c r="P2324" i="9"/>
  <c r="G305" i="16" s="1"/>
  <c r="P2323" i="9"/>
  <c r="F305" i="16" s="1"/>
  <c r="P2322" i="9"/>
  <c r="E305" i="16" s="1"/>
  <c r="P2321" i="9"/>
  <c r="D305" i="16" s="1"/>
  <c r="P2320" i="9"/>
  <c r="C305" i="16" s="1"/>
  <c r="P2319" i="9"/>
  <c r="L304" i="16" s="1"/>
  <c r="P2318" i="9"/>
  <c r="K304" i="16" s="1"/>
  <c r="P2317" i="9"/>
  <c r="J304" i="16" s="1"/>
  <c r="P2316" i="9"/>
  <c r="I304" i="16" s="1"/>
  <c r="P2315" i="9"/>
  <c r="H304" i="16" s="1"/>
  <c r="P2314" i="9"/>
  <c r="G304" i="16" s="1"/>
  <c r="P2313" i="9"/>
  <c r="F304" i="16" s="1"/>
  <c r="P2312" i="9"/>
  <c r="E304" i="16" s="1"/>
  <c r="P2311" i="9"/>
  <c r="D304" i="16" s="1"/>
  <c r="P2310" i="9"/>
  <c r="C304" i="16" s="1"/>
  <c r="P2309" i="9"/>
  <c r="L303" i="16" s="1"/>
  <c r="P2308" i="9"/>
  <c r="K303" i="16" s="1"/>
  <c r="P2307" i="9"/>
  <c r="J303" i="16" s="1"/>
  <c r="P2306" i="9"/>
  <c r="I303" i="16" s="1"/>
  <c r="P2305" i="9"/>
  <c r="H303" i="16" s="1"/>
  <c r="P2304" i="9"/>
  <c r="G303" i="16" s="1"/>
  <c r="P2303" i="9"/>
  <c r="F303" i="16" s="1"/>
  <c r="P2302" i="9"/>
  <c r="E303" i="16" s="1"/>
  <c r="P2301" i="9"/>
  <c r="D303" i="16" s="1"/>
  <c r="P2300" i="9"/>
  <c r="C303" i="16" s="1"/>
  <c r="P2299" i="9"/>
  <c r="L302" i="16" s="1"/>
  <c r="P2298" i="9"/>
  <c r="K302" i="16" s="1"/>
  <c r="P2297" i="9"/>
  <c r="J302" i="16" s="1"/>
  <c r="P2296" i="9"/>
  <c r="I302" i="16" s="1"/>
  <c r="P2295" i="9"/>
  <c r="H302" i="16" s="1"/>
  <c r="P2294" i="9"/>
  <c r="G302" i="16" s="1"/>
  <c r="P2293" i="9"/>
  <c r="F302" i="16" s="1"/>
  <c r="P2292" i="9"/>
  <c r="E302" i="16" s="1"/>
  <c r="P2291" i="9"/>
  <c r="D302" i="16" s="1"/>
  <c r="P2290" i="9"/>
  <c r="C302" i="16" s="1"/>
  <c r="P2289" i="9"/>
  <c r="L301" i="16" s="1"/>
  <c r="P2288" i="9"/>
  <c r="K301" i="16" s="1"/>
  <c r="P2287" i="9"/>
  <c r="J301" i="16" s="1"/>
  <c r="P2286" i="9"/>
  <c r="I301" i="16" s="1"/>
  <c r="P2285" i="9"/>
  <c r="H301" i="16" s="1"/>
  <c r="P2284" i="9"/>
  <c r="G301" i="16" s="1"/>
  <c r="P2283" i="9"/>
  <c r="F301" i="16" s="1"/>
  <c r="P2282" i="9"/>
  <c r="E301" i="16" s="1"/>
  <c r="P2281" i="9"/>
  <c r="D301" i="16" s="1"/>
  <c r="P2280" i="9"/>
  <c r="C301" i="16" s="1"/>
  <c r="P2279" i="9"/>
  <c r="L300" i="16" s="1"/>
  <c r="P2278" i="9"/>
  <c r="K300" i="16" s="1"/>
  <c r="P2277" i="9"/>
  <c r="J300" i="16" s="1"/>
  <c r="P2276" i="9"/>
  <c r="I300" i="16" s="1"/>
  <c r="P2275" i="9"/>
  <c r="H300" i="16" s="1"/>
  <c r="P2274" i="9"/>
  <c r="G300" i="16" s="1"/>
  <c r="P2273" i="9"/>
  <c r="F300" i="16" s="1"/>
  <c r="P2272" i="9"/>
  <c r="P2271"/>
  <c r="D300" i="16" s="1"/>
  <c r="P2270" i="9"/>
  <c r="C300" i="16" s="1"/>
  <c r="O2269" i="9"/>
  <c r="N2269"/>
  <c r="M2269"/>
  <c r="L2269"/>
  <c r="K2269"/>
  <c r="J2269"/>
  <c r="I2269"/>
  <c r="H2269"/>
  <c r="G2269"/>
  <c r="F2269"/>
  <c r="E2269"/>
  <c r="D2269"/>
  <c r="P2268"/>
  <c r="L298" i="16" s="1"/>
  <c r="P2267" i="9"/>
  <c r="K298" i="16" s="1"/>
  <c r="P2266" i="9"/>
  <c r="J298" i="16" s="1"/>
  <c r="P2265" i="9"/>
  <c r="I298" i="16" s="1"/>
  <c r="P2264" i="9"/>
  <c r="H298" i="16" s="1"/>
  <c r="P2263" i="9"/>
  <c r="G298" i="16" s="1"/>
  <c r="P2262" i="9"/>
  <c r="F298" i="16" s="1"/>
  <c r="P2261" i="9"/>
  <c r="E298" i="16" s="1"/>
  <c r="P2260" i="9"/>
  <c r="D298" i="16" s="1"/>
  <c r="P2259" i="9"/>
  <c r="C298" i="16" s="1"/>
  <c r="P2258" i="9"/>
  <c r="L297" i="16" s="1"/>
  <c r="P2257" i="9"/>
  <c r="K297" i="16" s="1"/>
  <c r="P2256" i="9"/>
  <c r="J297" i="16" s="1"/>
  <c r="P2255" i="9"/>
  <c r="I297" i="16" s="1"/>
  <c r="P2254" i="9"/>
  <c r="H297" i="16" s="1"/>
  <c r="P2253" i="9"/>
  <c r="G297" i="16" s="1"/>
  <c r="P2252" i="9"/>
  <c r="F297" i="16" s="1"/>
  <c r="P2251" i="9"/>
  <c r="E297" i="16" s="1"/>
  <c r="P2250" i="9"/>
  <c r="D297" i="16" s="1"/>
  <c r="P2249" i="9"/>
  <c r="C297" i="16" s="1"/>
  <c r="P2248" i="9"/>
  <c r="L296" i="16" s="1"/>
  <c r="P2247" i="9"/>
  <c r="K296" i="16" s="1"/>
  <c r="P2246" i="9"/>
  <c r="J296" i="16" s="1"/>
  <c r="P2245" i="9"/>
  <c r="I296" i="16" s="1"/>
  <c r="P2244" i="9"/>
  <c r="H296" i="16" s="1"/>
  <c r="P2243" i="9"/>
  <c r="G296" i="16" s="1"/>
  <c r="P2242" i="9"/>
  <c r="F296" i="16" s="1"/>
  <c r="P2241" i="9"/>
  <c r="E296" i="16" s="1"/>
  <c r="P2240" i="9"/>
  <c r="D296" i="16" s="1"/>
  <c r="P2239" i="9"/>
  <c r="C296" i="16" s="1"/>
  <c r="P2238" i="9"/>
  <c r="L295" i="16" s="1"/>
  <c r="P2237" i="9"/>
  <c r="K295" i="16" s="1"/>
  <c r="P2236" i="9"/>
  <c r="J295" i="16" s="1"/>
  <c r="P2235" i="9"/>
  <c r="I295" i="16" s="1"/>
  <c r="P2234" i="9"/>
  <c r="H295" i="16" s="1"/>
  <c r="P2233" i="9"/>
  <c r="G295" i="16" s="1"/>
  <c r="P2232" i="9"/>
  <c r="F295" i="16" s="1"/>
  <c r="P2231" i="9"/>
  <c r="E295" i="16" s="1"/>
  <c r="P2230" i="9"/>
  <c r="D295" i="16" s="1"/>
  <c r="P2229" i="9"/>
  <c r="O2228"/>
  <c r="N2228"/>
  <c r="M2228"/>
  <c r="L2228"/>
  <c r="K2228"/>
  <c r="J2228"/>
  <c r="I2228"/>
  <c r="H2228"/>
  <c r="G2228"/>
  <c r="F2228"/>
  <c r="E2228"/>
  <c r="D2228"/>
  <c r="P2227"/>
  <c r="L293" i="16" s="1"/>
  <c r="P2226" i="9"/>
  <c r="K293" i="16" s="1"/>
  <c r="P2225" i="9"/>
  <c r="J293" i="16" s="1"/>
  <c r="P2224" i="9"/>
  <c r="I293" i="16" s="1"/>
  <c r="P2223" i="9"/>
  <c r="H293" i="16" s="1"/>
  <c r="P2222" i="9"/>
  <c r="G293" i="16" s="1"/>
  <c r="P2221" i="9"/>
  <c r="F293" i="16" s="1"/>
  <c r="P2220" i="9"/>
  <c r="E293" i="16" s="1"/>
  <c r="P2219" i="9"/>
  <c r="D293" i="16" s="1"/>
  <c r="P2218" i="9"/>
  <c r="C293" i="16" s="1"/>
  <c r="P2217" i="9"/>
  <c r="L292" i="16" s="1"/>
  <c r="P2216" i="9"/>
  <c r="K292" i="16" s="1"/>
  <c r="P2215" i="9"/>
  <c r="J292" i="16" s="1"/>
  <c r="P2214" i="9"/>
  <c r="I292" i="16" s="1"/>
  <c r="P2213" i="9"/>
  <c r="H292" i="16" s="1"/>
  <c r="P2212" i="9"/>
  <c r="G292" i="16" s="1"/>
  <c r="P2211" i="9"/>
  <c r="F292" i="16" s="1"/>
  <c r="P2210" i="9"/>
  <c r="E292" i="16" s="1"/>
  <c r="P2209" i="9"/>
  <c r="D292" i="16" s="1"/>
  <c r="P2208" i="9"/>
  <c r="C292" i="16" s="1"/>
  <c r="P2207" i="9"/>
  <c r="L291" i="16" s="1"/>
  <c r="P2206" i="9"/>
  <c r="K291" i="16" s="1"/>
  <c r="P2205" i="9"/>
  <c r="J291" i="16" s="1"/>
  <c r="P2204" i="9"/>
  <c r="I291" i="16" s="1"/>
  <c r="P2203" i="9"/>
  <c r="H291" i="16" s="1"/>
  <c r="P2202" i="9"/>
  <c r="G291" i="16" s="1"/>
  <c r="P2201" i="9"/>
  <c r="F291" i="16" s="1"/>
  <c r="P2200" i="9"/>
  <c r="E291" i="16" s="1"/>
  <c r="P2199" i="9"/>
  <c r="D291" i="16" s="1"/>
  <c r="P2198" i="9"/>
  <c r="C291" i="16" s="1"/>
  <c r="P2197" i="9"/>
  <c r="L290" i="16" s="1"/>
  <c r="P2196" i="9"/>
  <c r="K290" i="16" s="1"/>
  <c r="P2195" i="9"/>
  <c r="J290" i="16" s="1"/>
  <c r="P2194" i="9"/>
  <c r="I290" i="16" s="1"/>
  <c r="P2193" i="9"/>
  <c r="H290" i="16" s="1"/>
  <c r="P2192" i="9"/>
  <c r="G290" i="16" s="1"/>
  <c r="P2191" i="9"/>
  <c r="F290" i="16" s="1"/>
  <c r="P2190" i="9"/>
  <c r="E290" i="16" s="1"/>
  <c r="P2189" i="9"/>
  <c r="D290" i="16" s="1"/>
  <c r="P2188" i="9"/>
  <c r="C290" i="16" s="1"/>
  <c r="P2187" i="9"/>
  <c r="L289" i="16" s="1"/>
  <c r="P2186" i="9"/>
  <c r="K289" i="16" s="1"/>
  <c r="P2185" i="9"/>
  <c r="J289" i="16" s="1"/>
  <c r="P2184" i="9"/>
  <c r="I289" i="16" s="1"/>
  <c r="P2183" i="9"/>
  <c r="H289" i="16" s="1"/>
  <c r="P2182" i="9"/>
  <c r="G289" i="16" s="1"/>
  <c r="P2181" i="9"/>
  <c r="F289" i="16" s="1"/>
  <c r="P2180" i="9"/>
  <c r="E289" i="16" s="1"/>
  <c r="P2179" i="9"/>
  <c r="D289" i="16" s="1"/>
  <c r="P2178" i="9"/>
  <c r="C289" i="16" s="1"/>
  <c r="P2177" i="9"/>
  <c r="L288" i="16" s="1"/>
  <c r="P2176" i="9"/>
  <c r="K288" i="16" s="1"/>
  <c r="P2175" i="9"/>
  <c r="J288" i="16" s="1"/>
  <c r="P2174" i="9"/>
  <c r="I288" i="16" s="1"/>
  <c r="P2173" i="9"/>
  <c r="H288" i="16" s="1"/>
  <c r="P2172" i="9"/>
  <c r="G288" i="16" s="1"/>
  <c r="P2171" i="9"/>
  <c r="F288" i="16" s="1"/>
  <c r="P2170" i="9"/>
  <c r="E288" i="16" s="1"/>
  <c r="P2169" i="9"/>
  <c r="D288" i="16" s="1"/>
  <c r="P2168" i="9"/>
  <c r="C288" i="16" s="1"/>
  <c r="P2167" i="9"/>
  <c r="L287" i="16" s="1"/>
  <c r="P2166" i="9"/>
  <c r="K287" i="16" s="1"/>
  <c r="P2165" i="9"/>
  <c r="J287" i="16" s="1"/>
  <c r="P2164" i="9"/>
  <c r="I287" i="16" s="1"/>
  <c r="P2163" i="9"/>
  <c r="H287" i="16" s="1"/>
  <c r="P2162" i="9"/>
  <c r="G287" i="16" s="1"/>
  <c r="P2161" i="9"/>
  <c r="F287" i="16" s="1"/>
  <c r="P2160" i="9"/>
  <c r="E287" i="16" s="1"/>
  <c r="P2159" i="9"/>
  <c r="D287" i="16" s="1"/>
  <c r="P2158" i="9"/>
  <c r="C287" i="16" s="1"/>
  <c r="P2157" i="9"/>
  <c r="L286" i="16" s="1"/>
  <c r="P2156" i="9"/>
  <c r="K286" i="16" s="1"/>
  <c r="P2155" i="9"/>
  <c r="J286" i="16" s="1"/>
  <c r="P2154" i="9"/>
  <c r="I286" i="16" s="1"/>
  <c r="P2153" i="9"/>
  <c r="H286" i="16" s="1"/>
  <c r="P2152" i="9"/>
  <c r="G286" i="16" s="1"/>
  <c r="P2151" i="9"/>
  <c r="F286" i="16" s="1"/>
  <c r="P2150" i="9"/>
  <c r="E286" i="16" s="1"/>
  <c r="P2149" i="9"/>
  <c r="D286" i="16" s="1"/>
  <c r="P2148" i="9"/>
  <c r="C286" i="16" s="1"/>
  <c r="P2147" i="9"/>
  <c r="L285" i="16" s="1"/>
  <c r="P2146" i="9"/>
  <c r="K285" i="16" s="1"/>
  <c r="P2145" i="9"/>
  <c r="J285" i="16" s="1"/>
  <c r="P2144" i="9"/>
  <c r="I285" i="16" s="1"/>
  <c r="P2143" i="9"/>
  <c r="H285" i="16" s="1"/>
  <c r="P2142" i="9"/>
  <c r="G285" i="16" s="1"/>
  <c r="P2141" i="9"/>
  <c r="F285" i="16" s="1"/>
  <c r="P2140" i="9"/>
  <c r="E285" i="16" s="1"/>
  <c r="P2139" i="9"/>
  <c r="D285" i="16" s="1"/>
  <c r="P2138" i="9"/>
  <c r="C285" i="16" s="1"/>
  <c r="O2137" i="9"/>
  <c r="N2137"/>
  <c r="M2137"/>
  <c r="L2137"/>
  <c r="K2137"/>
  <c r="J2137"/>
  <c r="I2137"/>
  <c r="H2137"/>
  <c r="G2137"/>
  <c r="F2137"/>
  <c r="E2137"/>
  <c r="D2137"/>
  <c r="P2136"/>
  <c r="L283" i="16" s="1"/>
  <c r="P2135" i="9"/>
  <c r="K283" i="16" s="1"/>
  <c r="P2134" i="9"/>
  <c r="J283" i="16" s="1"/>
  <c r="P2133" i="9"/>
  <c r="I283" i="16" s="1"/>
  <c r="P2132" i="9"/>
  <c r="H283" i="16" s="1"/>
  <c r="P2131" i="9"/>
  <c r="G283" i="16" s="1"/>
  <c r="P2130" i="9"/>
  <c r="F283" i="16" s="1"/>
  <c r="P2129" i="9"/>
  <c r="E283" i="16" s="1"/>
  <c r="P2128" i="9"/>
  <c r="D283" i="16" s="1"/>
  <c r="P2127" i="9"/>
  <c r="C283" i="16" s="1"/>
  <c r="P2126" i="9"/>
  <c r="L282" i="16" s="1"/>
  <c r="P2125" i="9"/>
  <c r="K282" i="16" s="1"/>
  <c r="P2124" i="9"/>
  <c r="J282" i="16" s="1"/>
  <c r="P2123" i="9"/>
  <c r="I282" i="16" s="1"/>
  <c r="P2122" i="9"/>
  <c r="H282" i="16" s="1"/>
  <c r="P2121" i="9"/>
  <c r="G282" i="16" s="1"/>
  <c r="P2120" i="9"/>
  <c r="F282" i="16" s="1"/>
  <c r="P2119" i="9"/>
  <c r="E282" i="16" s="1"/>
  <c r="P2118" i="9"/>
  <c r="D282" i="16" s="1"/>
  <c r="P2117" i="9"/>
  <c r="C282" i="16" s="1"/>
  <c r="P2116" i="9"/>
  <c r="L281" i="16" s="1"/>
  <c r="P2115" i="9"/>
  <c r="K281" i="16" s="1"/>
  <c r="P2114" i="9"/>
  <c r="J281" i="16" s="1"/>
  <c r="P2113" i="9"/>
  <c r="I281" i="16" s="1"/>
  <c r="P2112" i="9"/>
  <c r="H281" i="16" s="1"/>
  <c r="P2111" i="9"/>
  <c r="G281" i="16" s="1"/>
  <c r="P2110" i="9"/>
  <c r="F281" i="16" s="1"/>
  <c r="P2109" i="9"/>
  <c r="E281" i="16" s="1"/>
  <c r="P2108" i="9"/>
  <c r="D281" i="16" s="1"/>
  <c r="P2107" i="9"/>
  <c r="C281" i="16" s="1"/>
  <c r="P2106" i="9"/>
  <c r="L280" i="16" s="1"/>
  <c r="P2105" i="9"/>
  <c r="K280" i="16" s="1"/>
  <c r="P2104" i="9"/>
  <c r="J280" i="16" s="1"/>
  <c r="P2103" i="9"/>
  <c r="I280" i="16" s="1"/>
  <c r="P2102" i="9"/>
  <c r="H280" i="16" s="1"/>
  <c r="P2101" i="9"/>
  <c r="G280" i="16" s="1"/>
  <c r="P2100" i="9"/>
  <c r="F280" i="16" s="1"/>
  <c r="P2099" i="9"/>
  <c r="E280" i="16" s="1"/>
  <c r="P2098" i="9"/>
  <c r="D280" i="16" s="1"/>
  <c r="P2097" i="9"/>
  <c r="C280" i="16" s="1"/>
  <c r="P2096" i="9"/>
  <c r="L279" i="16" s="1"/>
  <c r="P2095" i="9"/>
  <c r="K279" i="16" s="1"/>
  <c r="P2094" i="9"/>
  <c r="J279" i="16" s="1"/>
  <c r="P2093" i="9"/>
  <c r="I279" i="16" s="1"/>
  <c r="P2092" i="9"/>
  <c r="H279" i="16" s="1"/>
  <c r="P2091" i="9"/>
  <c r="G279" i="16" s="1"/>
  <c r="P2090" i="9"/>
  <c r="F279" i="16" s="1"/>
  <c r="P2089" i="9"/>
  <c r="E279" i="16" s="1"/>
  <c r="P2088" i="9"/>
  <c r="D279" i="16" s="1"/>
  <c r="P2087" i="9"/>
  <c r="C279" i="16" s="1"/>
  <c r="P2086" i="9"/>
  <c r="L278" i="16" s="1"/>
  <c r="P2085" i="9"/>
  <c r="K278" i="16" s="1"/>
  <c r="P2084" i="9"/>
  <c r="J278" i="16" s="1"/>
  <c r="P2083" i="9"/>
  <c r="I278" i="16" s="1"/>
  <c r="P2082" i="9"/>
  <c r="H278" i="16" s="1"/>
  <c r="P2081" i="9"/>
  <c r="G278" i="16" s="1"/>
  <c r="P2080" i="9"/>
  <c r="F278" i="16" s="1"/>
  <c r="P2079" i="9"/>
  <c r="E278" i="16" s="1"/>
  <c r="P2078" i="9"/>
  <c r="D278" i="16" s="1"/>
  <c r="P2077" i="9"/>
  <c r="C278" i="16" s="1"/>
  <c r="P2076" i="9"/>
  <c r="L277" i="16" s="1"/>
  <c r="P2075" i="9"/>
  <c r="K277" i="16" s="1"/>
  <c r="P2074" i="9"/>
  <c r="J277" i="16" s="1"/>
  <c r="P2073" i="9"/>
  <c r="I277" i="16" s="1"/>
  <c r="P2072" i="9"/>
  <c r="H277" i="16" s="1"/>
  <c r="P2071" i="9"/>
  <c r="G277" i="16" s="1"/>
  <c r="P2070" i="9"/>
  <c r="F277" i="16" s="1"/>
  <c r="P2069" i="9"/>
  <c r="E277" i="16" s="1"/>
  <c r="P2068" i="9"/>
  <c r="D277" i="16" s="1"/>
  <c r="P2067" i="9"/>
  <c r="C277" i="16" s="1"/>
  <c r="P2066" i="9"/>
  <c r="L276" i="16" s="1"/>
  <c r="P2065" i="9"/>
  <c r="K276" i="16" s="1"/>
  <c r="P2064" i="9"/>
  <c r="J276" i="16" s="1"/>
  <c r="P2063" i="9"/>
  <c r="I276" i="16" s="1"/>
  <c r="P2062" i="9"/>
  <c r="H276" i="16" s="1"/>
  <c r="P2061" i="9"/>
  <c r="G276" i="16" s="1"/>
  <c r="P2060" i="9"/>
  <c r="F276" i="16" s="1"/>
  <c r="P2059" i="9"/>
  <c r="E276" i="16" s="1"/>
  <c r="P2058" i="9"/>
  <c r="D276" i="16" s="1"/>
  <c r="P2057" i="9"/>
  <c r="O2056"/>
  <c r="N2056"/>
  <c r="M2056"/>
  <c r="L2056"/>
  <c r="K2056"/>
  <c r="J2056"/>
  <c r="I2056"/>
  <c r="H2056"/>
  <c r="G2056"/>
  <c r="F2056"/>
  <c r="E2056"/>
  <c r="D2056"/>
  <c r="P2055"/>
  <c r="L274" i="16" s="1"/>
  <c r="L273" s="1"/>
  <c r="P2054" i="9"/>
  <c r="K274" i="16" s="1"/>
  <c r="K273" s="1"/>
  <c r="P2053" i="9"/>
  <c r="J274" i="16" s="1"/>
  <c r="J273" s="1"/>
  <c r="P2052" i="9"/>
  <c r="I274" i="16" s="1"/>
  <c r="I273" s="1"/>
  <c r="P2051" i="9"/>
  <c r="H274" i="16" s="1"/>
  <c r="H273" s="1"/>
  <c r="P2050" i="9"/>
  <c r="G274" i="16" s="1"/>
  <c r="G273" s="1"/>
  <c r="P2049" i="9"/>
  <c r="F274" i="16" s="1"/>
  <c r="F273" s="1"/>
  <c r="P2048" i="9"/>
  <c r="E274" i="16" s="1"/>
  <c r="E273" s="1"/>
  <c r="P2047" i="9"/>
  <c r="D274" i="16" s="1"/>
  <c r="D273" s="1"/>
  <c r="P2046" i="9"/>
  <c r="O2045"/>
  <c r="N2045"/>
  <c r="M2045"/>
  <c r="L2045"/>
  <c r="K2045"/>
  <c r="J2045"/>
  <c r="I2045"/>
  <c r="H2045"/>
  <c r="G2045"/>
  <c r="F2045"/>
  <c r="E2045"/>
  <c r="D2045"/>
  <c r="P2044"/>
  <c r="L272" i="16" s="1"/>
  <c r="P2043" i="9"/>
  <c r="K272" i="16" s="1"/>
  <c r="P2042" i="9"/>
  <c r="J272" i="16" s="1"/>
  <c r="P2041" i="9"/>
  <c r="I272" i="16" s="1"/>
  <c r="P2040" i="9"/>
  <c r="H272" i="16" s="1"/>
  <c r="P2039" i="9"/>
  <c r="G272" i="16" s="1"/>
  <c r="P2038" i="9"/>
  <c r="F272" i="16" s="1"/>
  <c r="P2037" i="9"/>
  <c r="E272" i="16" s="1"/>
  <c r="P2036" i="9"/>
  <c r="D272" i="16" s="1"/>
  <c r="P2035" i="9"/>
  <c r="C272" i="16" s="1"/>
  <c r="P2034" i="9"/>
  <c r="L271" i="16" s="1"/>
  <c r="P2033" i="9"/>
  <c r="K271" i="16" s="1"/>
  <c r="P2032" i="9"/>
  <c r="J271" i="16" s="1"/>
  <c r="P2031" i="9"/>
  <c r="I271" i="16" s="1"/>
  <c r="P2030" i="9"/>
  <c r="H271" i="16" s="1"/>
  <c r="P2029" i="9"/>
  <c r="G271" i="16" s="1"/>
  <c r="P2028" i="9"/>
  <c r="F271" i="16" s="1"/>
  <c r="P2027" i="9"/>
  <c r="E271" i="16" s="1"/>
  <c r="P2026" i="9"/>
  <c r="D271" i="16" s="1"/>
  <c r="P2025" i="9"/>
  <c r="C271" i="16" s="1"/>
  <c r="P2024" i="9"/>
  <c r="L270" i="16" s="1"/>
  <c r="P2023" i="9"/>
  <c r="K270" i="16" s="1"/>
  <c r="P2022" i="9"/>
  <c r="J270" i="16" s="1"/>
  <c r="P2021" i="9"/>
  <c r="I270" i="16" s="1"/>
  <c r="P2020" i="9"/>
  <c r="H270" i="16" s="1"/>
  <c r="P2019" i="9"/>
  <c r="G270" i="16" s="1"/>
  <c r="P2018" i="9"/>
  <c r="F270" i="16" s="1"/>
  <c r="P2017" i="9"/>
  <c r="E270" i="16" s="1"/>
  <c r="P2016" i="9"/>
  <c r="D270" i="16" s="1"/>
  <c r="P2015" i="9"/>
  <c r="C270" i="16" s="1"/>
  <c r="P2014" i="9"/>
  <c r="L269" i="16" s="1"/>
  <c r="P2013" i="9"/>
  <c r="K269" i="16" s="1"/>
  <c r="P2012" i="9"/>
  <c r="J269" i="16" s="1"/>
  <c r="P2011" i="9"/>
  <c r="I269" i="16" s="1"/>
  <c r="P2010" i="9"/>
  <c r="H269" i="16" s="1"/>
  <c r="P2009" i="9"/>
  <c r="G269" i="16" s="1"/>
  <c r="P2008" i="9"/>
  <c r="F269" i="16" s="1"/>
  <c r="P2007" i="9"/>
  <c r="E269" i="16" s="1"/>
  <c r="P2006" i="9"/>
  <c r="D269" i="16" s="1"/>
  <c r="P2005" i="9"/>
  <c r="C269" i="16" s="1"/>
  <c r="P2004" i="9"/>
  <c r="L268" i="16" s="1"/>
  <c r="P2003" i="9"/>
  <c r="K268" i="16" s="1"/>
  <c r="P2002" i="9"/>
  <c r="J268" i="16" s="1"/>
  <c r="P2001" i="9"/>
  <c r="I268" i="16" s="1"/>
  <c r="P2000" i="9"/>
  <c r="H268" i="16" s="1"/>
  <c r="P1999" i="9"/>
  <c r="G268" i="16" s="1"/>
  <c r="P1998" i="9"/>
  <c r="F268" i="16" s="1"/>
  <c r="P1997" i="9"/>
  <c r="E268" i="16" s="1"/>
  <c r="P1996" i="9"/>
  <c r="D268" i="16" s="1"/>
  <c r="P1995" i="9"/>
  <c r="C268" i="16" s="1"/>
  <c r="P1994" i="9"/>
  <c r="L267" i="16" s="1"/>
  <c r="P1993" i="9"/>
  <c r="K267" i="16" s="1"/>
  <c r="P1992" i="9"/>
  <c r="J267" i="16" s="1"/>
  <c r="P1991" i="9"/>
  <c r="I267" i="16" s="1"/>
  <c r="P1990" i="9"/>
  <c r="H267" i="16" s="1"/>
  <c r="P1989" i="9"/>
  <c r="G267" i="16" s="1"/>
  <c r="P1988" i="9"/>
  <c r="F267" i="16" s="1"/>
  <c r="P1987" i="9"/>
  <c r="E267" i="16" s="1"/>
  <c r="P1986" i="9"/>
  <c r="D267" i="16" s="1"/>
  <c r="P1985" i="9"/>
  <c r="O1984"/>
  <c r="N1984"/>
  <c r="M1984"/>
  <c r="L1984"/>
  <c r="K1984"/>
  <c r="J1984"/>
  <c r="I1984"/>
  <c r="H1984"/>
  <c r="G1984"/>
  <c r="F1984"/>
  <c r="E1984"/>
  <c r="D1984"/>
  <c r="P1983"/>
  <c r="L265" i="16" s="1"/>
  <c r="P1982" i="9"/>
  <c r="K265" i="16" s="1"/>
  <c r="P1981" i="9"/>
  <c r="J265" i="16" s="1"/>
  <c r="P1980" i="9"/>
  <c r="I265" i="16" s="1"/>
  <c r="P1979" i="9"/>
  <c r="H265" i="16" s="1"/>
  <c r="P1978" i="9"/>
  <c r="G265" i="16" s="1"/>
  <c r="P1977" i="9"/>
  <c r="P1976"/>
  <c r="E265" i="16" s="1"/>
  <c r="P1975" i="9"/>
  <c r="D265" i="16" s="1"/>
  <c r="P1974" i="9"/>
  <c r="C265" i="16" s="1"/>
  <c r="P1973" i="9"/>
  <c r="P1972"/>
  <c r="K264" i="16" s="1"/>
  <c r="P1971" i="9"/>
  <c r="J264" i="16" s="1"/>
  <c r="P1970" i="9"/>
  <c r="I264" i="16" s="1"/>
  <c r="P1969" i="9"/>
  <c r="P1968"/>
  <c r="G264" i="16" s="1"/>
  <c r="P1967" i="9"/>
  <c r="F264" i="16" s="1"/>
  <c r="P1966" i="9"/>
  <c r="E264" i="16" s="1"/>
  <c r="P1965" i="9"/>
  <c r="D2124" i="4" s="1"/>
  <c r="P1964" i="9"/>
  <c r="C264" i="16" s="1"/>
  <c r="O1963" i="9"/>
  <c r="N1963"/>
  <c r="M1963"/>
  <c r="L1963"/>
  <c r="K1963"/>
  <c r="J1963"/>
  <c r="I1963"/>
  <c r="H1963"/>
  <c r="G1963"/>
  <c r="F1963"/>
  <c r="E1963"/>
  <c r="D1963"/>
  <c r="P1962"/>
  <c r="L262" i="16" s="1"/>
  <c r="P1961" i="9"/>
  <c r="K262" i="16" s="1"/>
  <c r="P1960" i="9"/>
  <c r="P1959"/>
  <c r="I262" i="16" s="1"/>
  <c r="P1958" i="9"/>
  <c r="H262" i="16" s="1"/>
  <c r="P1957" i="9"/>
  <c r="G262" i="16" s="1"/>
  <c r="P1956" i="9"/>
  <c r="P1955"/>
  <c r="E262" i="16" s="1"/>
  <c r="P1954" i="9"/>
  <c r="D262" i="16" s="1"/>
  <c r="P1953" i="9"/>
  <c r="C262" i="16" s="1"/>
  <c r="P1952" i="9"/>
  <c r="P1951"/>
  <c r="K261" i="16" s="1"/>
  <c r="P1950" i="9"/>
  <c r="J261" i="16" s="1"/>
  <c r="P1949" i="9"/>
  <c r="I261" i="16" s="1"/>
  <c r="P1948" i="9"/>
  <c r="P1947"/>
  <c r="G261" i="16" s="1"/>
  <c r="P1946" i="9"/>
  <c r="F261" i="16" s="1"/>
  <c r="P1945" i="9"/>
  <c r="E261" i="16" s="1"/>
  <c r="P1944" i="9"/>
  <c r="P1943"/>
  <c r="C261" i="16" s="1"/>
  <c r="P1942" i="9"/>
  <c r="L260" i="16" s="1"/>
  <c r="P1941" i="9"/>
  <c r="K260" i="16" s="1"/>
  <c r="P1940" i="9"/>
  <c r="P1939"/>
  <c r="I260" i="16" s="1"/>
  <c r="P1938" i="9"/>
  <c r="H260" i="16" s="1"/>
  <c r="P1937" i="9"/>
  <c r="G260" i="16" s="1"/>
  <c r="P1936" i="9"/>
  <c r="P1935"/>
  <c r="E260" i="16" s="1"/>
  <c r="P1934" i="9"/>
  <c r="D260" i="16" s="1"/>
  <c r="P1933" i="9"/>
  <c r="C260" i="16" s="1"/>
  <c r="P1932" i="9"/>
  <c r="P1931"/>
  <c r="K259" i="16" s="1"/>
  <c r="P1930" i="9"/>
  <c r="J259" i="16" s="1"/>
  <c r="P1929" i="9"/>
  <c r="I259" i="16" s="1"/>
  <c r="P1928" i="9"/>
  <c r="P1927"/>
  <c r="G259" i="16" s="1"/>
  <c r="P1926" i="9"/>
  <c r="F259" i="16" s="1"/>
  <c r="P1925" i="9"/>
  <c r="E259" i="16" s="1"/>
  <c r="P1924" i="9"/>
  <c r="P1923"/>
  <c r="C259" i="16" s="1"/>
  <c r="O1922" i="9"/>
  <c r="N1922"/>
  <c r="M1922"/>
  <c r="L1922"/>
  <c r="K1922"/>
  <c r="J1922"/>
  <c r="I1922"/>
  <c r="H1922"/>
  <c r="G1922"/>
  <c r="F1922"/>
  <c r="E1922"/>
  <c r="D1922"/>
  <c r="P1921"/>
  <c r="L257" i="16" s="1"/>
  <c r="P1920" i="9"/>
  <c r="K257" i="16" s="1"/>
  <c r="P1919" i="9"/>
  <c r="P1918"/>
  <c r="I257" i="16" s="1"/>
  <c r="P1917" i="9"/>
  <c r="H257" i="16" s="1"/>
  <c r="P1916" i="9"/>
  <c r="G257" i="16" s="1"/>
  <c r="P1915" i="9"/>
  <c r="P1914"/>
  <c r="E257" i="16" s="1"/>
  <c r="P1913" i="9"/>
  <c r="D257" i="16" s="1"/>
  <c r="P1912" i="9"/>
  <c r="C257" i="16" s="1"/>
  <c r="P1911" i="9"/>
  <c r="P1910"/>
  <c r="K256" i="16" s="1"/>
  <c r="P1909" i="9"/>
  <c r="J256" i="16" s="1"/>
  <c r="P1908" i="9"/>
  <c r="I256" i="16" s="1"/>
  <c r="P1907" i="9"/>
  <c r="P1906"/>
  <c r="G256" i="16" s="1"/>
  <c r="P1905" i="9"/>
  <c r="F256" i="16" s="1"/>
  <c r="P1904" i="9"/>
  <c r="E256" i="16" s="1"/>
  <c r="P1903" i="9"/>
  <c r="P1902"/>
  <c r="C256" i="16" s="1"/>
  <c r="P1901" i="9"/>
  <c r="L255" i="16" s="1"/>
  <c r="P1900" i="9"/>
  <c r="K255" i="16" s="1"/>
  <c r="P1899" i="9"/>
  <c r="P1898"/>
  <c r="I255" i="16" s="1"/>
  <c r="P1897" i="9"/>
  <c r="H255" i="16" s="1"/>
  <c r="P1896" i="9"/>
  <c r="G255" i="16" s="1"/>
  <c r="P1895" i="9"/>
  <c r="P1894"/>
  <c r="E255" i="16" s="1"/>
  <c r="P1893" i="9"/>
  <c r="D255" i="16" s="1"/>
  <c r="P1892" i="9"/>
  <c r="C255" i="16" s="1"/>
  <c r="P1891" i="9"/>
  <c r="P1890"/>
  <c r="K254" i="16" s="1"/>
  <c r="P1889" i="9"/>
  <c r="J254" i="16" s="1"/>
  <c r="P1888" i="9"/>
  <c r="I254" i="16" s="1"/>
  <c r="P1887" i="9"/>
  <c r="P1886"/>
  <c r="G254" i="16" s="1"/>
  <c r="P1885" i="9"/>
  <c r="F254" i="16" s="1"/>
  <c r="P1884" i="9"/>
  <c r="E254" i="16" s="1"/>
  <c r="P1883" i="9"/>
  <c r="P1882"/>
  <c r="C254" i="16" s="1"/>
  <c r="P1881" i="9"/>
  <c r="L253" i="16" s="1"/>
  <c r="P1880" i="9"/>
  <c r="K253" i="16" s="1"/>
  <c r="P1879" i="9"/>
  <c r="P1878"/>
  <c r="I253" i="16" s="1"/>
  <c r="P1877" i="9"/>
  <c r="H253" i="16" s="1"/>
  <c r="P1876" i="9"/>
  <c r="G253" i="16" s="1"/>
  <c r="P1875" i="9"/>
  <c r="P1874"/>
  <c r="E253" i="16" s="1"/>
  <c r="P1873" i="9"/>
  <c r="D253" i="16" s="1"/>
  <c r="P1872" i="9"/>
  <c r="C253" i="16" s="1"/>
  <c r="P1871" i="9"/>
  <c r="P1870"/>
  <c r="K252" i="16" s="1"/>
  <c r="P1869" i="9"/>
  <c r="J252" i="16" s="1"/>
  <c r="P1868" i="9"/>
  <c r="I252" i="16" s="1"/>
  <c r="P1867" i="9"/>
  <c r="P1866"/>
  <c r="G252" i="16" s="1"/>
  <c r="P1865" i="9"/>
  <c r="F252" i="16" s="1"/>
  <c r="P1864" i="9"/>
  <c r="E252" i="16" s="1"/>
  <c r="P1863" i="9"/>
  <c r="P1862"/>
  <c r="C252" i="16" s="1"/>
  <c r="O1861" i="9"/>
  <c r="N1861"/>
  <c r="M1861"/>
  <c r="L1861"/>
  <c r="K1861"/>
  <c r="J1861"/>
  <c r="I1861"/>
  <c r="H1861"/>
  <c r="G1861"/>
  <c r="F1861"/>
  <c r="E1861"/>
  <c r="D1861"/>
  <c r="P1859"/>
  <c r="L249" i="16" s="1"/>
  <c r="P1858" i="9"/>
  <c r="P1857"/>
  <c r="J249" i="16" s="1"/>
  <c r="P1856" i="9"/>
  <c r="I249" i="16" s="1"/>
  <c r="P1855" i="9"/>
  <c r="H249" i="16" s="1"/>
  <c r="P1854" i="9"/>
  <c r="P1853"/>
  <c r="F249" i="16" s="1"/>
  <c r="P1852" i="9"/>
  <c r="E249" i="16" s="1"/>
  <c r="P1851" i="9"/>
  <c r="D249" i="16" s="1"/>
  <c r="P1850" i="9"/>
  <c r="P1849"/>
  <c r="L248" i="16" s="1"/>
  <c r="P1848" i="9"/>
  <c r="K248" i="16" s="1"/>
  <c r="P1847" i="9"/>
  <c r="J248" i="16" s="1"/>
  <c r="P1846" i="9"/>
  <c r="P1845"/>
  <c r="H248" i="16" s="1"/>
  <c r="P1844" i="9"/>
  <c r="G248" i="16" s="1"/>
  <c r="P1843" i="9"/>
  <c r="F248" i="16" s="1"/>
  <c r="P1842" i="9"/>
  <c r="P1841"/>
  <c r="D248" i="16" s="1"/>
  <c r="P1840" i="9"/>
  <c r="C248" i="16" s="1"/>
  <c r="P1839" i="9"/>
  <c r="L247" i="16" s="1"/>
  <c r="P1838" i="9"/>
  <c r="P1837"/>
  <c r="J247" i="16" s="1"/>
  <c r="P1836" i="9"/>
  <c r="I247" i="16" s="1"/>
  <c r="P1835" i="9"/>
  <c r="H247" i="16" s="1"/>
  <c r="P1834" i="9"/>
  <c r="P1833"/>
  <c r="F247" i="16" s="1"/>
  <c r="P1832" i="9"/>
  <c r="E247" i="16" s="1"/>
  <c r="P1831" i="9"/>
  <c r="D247" i="16" s="1"/>
  <c r="P1830" i="9"/>
  <c r="O1829"/>
  <c r="N1829"/>
  <c r="M1829"/>
  <c r="L1829"/>
  <c r="K1829"/>
  <c r="J1829"/>
  <c r="I1829"/>
  <c r="H1829"/>
  <c r="G1829"/>
  <c r="F1829"/>
  <c r="E1829"/>
  <c r="D1829"/>
  <c r="P1828"/>
  <c r="L245" i="16" s="1"/>
  <c r="P1827" i="9"/>
  <c r="K245" i="16" s="1"/>
  <c r="P1826" i="9"/>
  <c r="P1825"/>
  <c r="I245" i="16" s="1"/>
  <c r="P1824" i="9"/>
  <c r="H245" i="16" s="1"/>
  <c r="P1823" i="9"/>
  <c r="G245" i="16" s="1"/>
  <c r="P1822" i="9"/>
  <c r="P1821"/>
  <c r="E245" i="16" s="1"/>
  <c r="P1820" i="9"/>
  <c r="D245" i="16" s="1"/>
  <c r="P1819" i="9"/>
  <c r="C245" i="16" s="1"/>
  <c r="P1818" i="9"/>
  <c r="P1817"/>
  <c r="K244" i="16" s="1"/>
  <c r="P1816" i="9"/>
  <c r="J244" i="16" s="1"/>
  <c r="P1815" i="9"/>
  <c r="I244" i="16" s="1"/>
  <c r="P1814" i="9"/>
  <c r="P1813"/>
  <c r="G244" i="16" s="1"/>
  <c r="P1812" i="9"/>
  <c r="F244" i="16" s="1"/>
  <c r="P1811" i="9"/>
  <c r="E244" i="16" s="1"/>
  <c r="P1810" i="9"/>
  <c r="P1809"/>
  <c r="C244" i="16" s="1"/>
  <c r="P1808" i="9"/>
  <c r="L243" i="16" s="1"/>
  <c r="P1807" i="9"/>
  <c r="K243" i="16" s="1"/>
  <c r="P1806" i="9"/>
  <c r="P1805"/>
  <c r="I243" i="16" s="1"/>
  <c r="P1804" i="9"/>
  <c r="H243" i="16" s="1"/>
  <c r="P1803" i="9"/>
  <c r="G243" i="16" s="1"/>
  <c r="P1802" i="9"/>
  <c r="F243" i="16" s="1"/>
  <c r="P1801" i="9"/>
  <c r="E243" i="16" s="1"/>
  <c r="P1800" i="9"/>
  <c r="D243" i="16" s="1"/>
  <c r="P1799" i="9"/>
  <c r="C243" i="16" s="1"/>
  <c r="P1798" i="9"/>
  <c r="L242" i="16" s="1"/>
  <c r="P1797" i="9"/>
  <c r="K242" i="16" s="1"/>
  <c r="P1796" i="9"/>
  <c r="J242" i="16" s="1"/>
  <c r="P1795" i="9"/>
  <c r="I242" i="16" s="1"/>
  <c r="P1794" i="9"/>
  <c r="H242" i="16" s="1"/>
  <c r="P1793" i="9"/>
  <c r="G242" i="16" s="1"/>
  <c r="P1792" i="9"/>
  <c r="F242" i="16" s="1"/>
  <c r="P1791" i="9"/>
  <c r="E242" i="16" s="1"/>
  <c r="P1790" i="9"/>
  <c r="D242" i="16" s="1"/>
  <c r="P1789" i="9"/>
  <c r="C242" i="16" s="1"/>
  <c r="P1788" i="9"/>
  <c r="L241" i="16" s="1"/>
  <c r="P1787" i="9"/>
  <c r="K241" i="16" s="1"/>
  <c r="P1786" i="9"/>
  <c r="J241" i="16" s="1"/>
  <c r="P1785" i="9"/>
  <c r="I241" i="16" s="1"/>
  <c r="P1784" i="9"/>
  <c r="H241" i="16" s="1"/>
  <c r="P1783" i="9"/>
  <c r="G241" i="16" s="1"/>
  <c r="P1782" i="9"/>
  <c r="F241" i="16" s="1"/>
  <c r="P1781" i="9"/>
  <c r="E241" i="16" s="1"/>
  <c r="P1780" i="9"/>
  <c r="D241" i="16" s="1"/>
  <c r="P1779" i="9"/>
  <c r="C241" i="16" s="1"/>
  <c r="O1778" i="9"/>
  <c r="N1778"/>
  <c r="M1778"/>
  <c r="L1778"/>
  <c r="K1778"/>
  <c r="J1778"/>
  <c r="I1778"/>
  <c r="H1778"/>
  <c r="G1778"/>
  <c r="F1778"/>
  <c r="E1778"/>
  <c r="D1778"/>
  <c r="P1777"/>
  <c r="L239" i="16" s="1"/>
  <c r="L238" s="1"/>
  <c r="P1776" i="9"/>
  <c r="K239" i="16" s="1"/>
  <c r="K238" s="1"/>
  <c r="P1775" i="9"/>
  <c r="J239" i="16" s="1"/>
  <c r="J238" s="1"/>
  <c r="P1774" i="9"/>
  <c r="I239" i="16" s="1"/>
  <c r="I238" s="1"/>
  <c r="P1773" i="9"/>
  <c r="H239" i="16" s="1"/>
  <c r="H238" s="1"/>
  <c r="P1772" i="9"/>
  <c r="G239" i="16" s="1"/>
  <c r="G238" s="1"/>
  <c r="P1771" i="9"/>
  <c r="F239" i="16" s="1"/>
  <c r="F238" s="1"/>
  <c r="P1770" i="9"/>
  <c r="E239" i="16" s="1"/>
  <c r="E238" s="1"/>
  <c r="P1769" i="9"/>
  <c r="D239" i="16" s="1"/>
  <c r="D238" s="1"/>
  <c r="P1768" i="9"/>
  <c r="C239" i="16" s="1"/>
  <c r="O1767" i="9"/>
  <c r="N1767"/>
  <c r="M1767"/>
  <c r="L1767"/>
  <c r="K1767"/>
  <c r="J1767"/>
  <c r="I1767"/>
  <c r="H1767"/>
  <c r="G1767"/>
  <c r="F1767"/>
  <c r="E1767"/>
  <c r="D1767"/>
  <c r="P1766"/>
  <c r="L237" i="16" s="1"/>
  <c r="P1765" i="9"/>
  <c r="K237" i="16" s="1"/>
  <c r="P1764" i="9"/>
  <c r="J237" i="16" s="1"/>
  <c r="P1763" i="9"/>
  <c r="I237" i="16" s="1"/>
  <c r="P1762" i="9"/>
  <c r="H237" i="16" s="1"/>
  <c r="P1761" i="9"/>
  <c r="G237" i="16" s="1"/>
  <c r="P1760" i="9"/>
  <c r="F237" i="16" s="1"/>
  <c r="P1759" i="9"/>
  <c r="E237" i="16" s="1"/>
  <c r="P1758" i="9"/>
  <c r="D237" i="16" s="1"/>
  <c r="P1757" i="9"/>
  <c r="C237" i="16" s="1"/>
  <c r="P1756" i="9"/>
  <c r="P1755"/>
  <c r="P1754"/>
  <c r="L234" i="16" s="1"/>
  <c r="P1753" i="9"/>
  <c r="K234" i="16" s="1"/>
  <c r="P1752" i="9"/>
  <c r="J234" i="16" s="1"/>
  <c r="P1751" i="9"/>
  <c r="I234" i="16" s="1"/>
  <c r="P1750" i="9"/>
  <c r="H234" i="16" s="1"/>
  <c r="P1749" i="9"/>
  <c r="G234" i="16" s="1"/>
  <c r="P1748" i="9"/>
  <c r="F234" i="16" s="1"/>
  <c r="P1747" i="9"/>
  <c r="E234" i="16" s="1"/>
  <c r="P1746" i="9"/>
  <c r="D234" i="16" s="1"/>
  <c r="P1745" i="9"/>
  <c r="C234" i="16" s="1"/>
  <c r="P1744" i="9"/>
  <c r="P1743"/>
  <c r="P1742"/>
  <c r="L231" i="16" s="1"/>
  <c r="L230" s="1"/>
  <c r="P1741" i="9"/>
  <c r="K231" i="16" s="1"/>
  <c r="K230" s="1"/>
  <c r="P1740" i="9"/>
  <c r="J231" i="16" s="1"/>
  <c r="J230" s="1"/>
  <c r="P1739" i="9"/>
  <c r="I231" i="16" s="1"/>
  <c r="I230" s="1"/>
  <c r="P1738" i="9"/>
  <c r="H231" i="16" s="1"/>
  <c r="H230" s="1"/>
  <c r="P1737" i="9"/>
  <c r="G231" i="16" s="1"/>
  <c r="G230" s="1"/>
  <c r="P1736" i="9"/>
  <c r="F231" i="16" s="1"/>
  <c r="F230" s="1"/>
  <c r="P1735" i="9"/>
  <c r="E231" i="16" s="1"/>
  <c r="E230" s="1"/>
  <c r="P1734" i="9"/>
  <c r="D231" i="16" s="1"/>
  <c r="D230" s="1"/>
  <c r="P1733" i="9"/>
  <c r="O1732"/>
  <c r="N1732"/>
  <c r="M1732"/>
  <c r="L1732"/>
  <c r="K1732"/>
  <c r="J1732"/>
  <c r="I1732"/>
  <c r="H1732"/>
  <c r="G1732"/>
  <c r="F1732"/>
  <c r="E1732"/>
  <c r="D1732"/>
  <c r="P1731"/>
  <c r="L229" i="16" s="1"/>
  <c r="P1730" i="9"/>
  <c r="K229" i="16" s="1"/>
  <c r="P1729" i="9"/>
  <c r="J229" i="16" s="1"/>
  <c r="P1728" i="9"/>
  <c r="I229" i="16" s="1"/>
  <c r="P1727" i="9"/>
  <c r="H229" i="16" s="1"/>
  <c r="P1726" i="9"/>
  <c r="G229" i="16" s="1"/>
  <c r="P1725" i="9"/>
  <c r="F229" i="16" s="1"/>
  <c r="P1724" i="9"/>
  <c r="E229" i="16" s="1"/>
  <c r="P1723" i="9"/>
  <c r="D229" i="16" s="1"/>
  <c r="P1722" i="9"/>
  <c r="C229" i="16" s="1"/>
  <c r="P1721" i="9"/>
  <c r="L228" i="16" s="1"/>
  <c r="P1720" i="9"/>
  <c r="K228" i="16" s="1"/>
  <c r="P1719" i="9"/>
  <c r="J228" i="16" s="1"/>
  <c r="P1718" i="9"/>
  <c r="I228" i="16" s="1"/>
  <c r="P1717" i="9"/>
  <c r="H228" i="16" s="1"/>
  <c r="P1716" i="9"/>
  <c r="G228" i="16" s="1"/>
  <c r="P1715" i="9"/>
  <c r="F228" i="16" s="1"/>
  <c r="P1714" i="9"/>
  <c r="E228" i="16" s="1"/>
  <c r="P1713" i="9"/>
  <c r="D228" i="16" s="1"/>
  <c r="P1712" i="9"/>
  <c r="C228" i="16" s="1"/>
  <c r="P1711" i="9"/>
  <c r="L227" i="16" s="1"/>
  <c r="P1710" i="9"/>
  <c r="K227" i="16" s="1"/>
  <c r="P1709" i="9"/>
  <c r="J227" i="16" s="1"/>
  <c r="P1708" i="9"/>
  <c r="I227" i="16" s="1"/>
  <c r="P1707" i="9"/>
  <c r="H227" i="16" s="1"/>
  <c r="P1706" i="9"/>
  <c r="G227" i="16" s="1"/>
  <c r="P1705" i="9"/>
  <c r="F227" i="16" s="1"/>
  <c r="P1704" i="9"/>
  <c r="E227" i="16" s="1"/>
  <c r="P1703" i="9"/>
  <c r="P1702"/>
  <c r="C227" i="16" s="1"/>
  <c r="O1701" i="9"/>
  <c r="N1701"/>
  <c r="M1701"/>
  <c r="L1701"/>
  <c r="K1701"/>
  <c r="J1701"/>
  <c r="I1701"/>
  <c r="H1701"/>
  <c r="G1701"/>
  <c r="F1701"/>
  <c r="E1701"/>
  <c r="D1701"/>
  <c r="P1700"/>
  <c r="L225" i="16" s="1"/>
  <c r="P1699" i="9"/>
  <c r="K225" i="16" s="1"/>
  <c r="P1698" i="9"/>
  <c r="J225" i="16" s="1"/>
  <c r="P1697" i="9"/>
  <c r="I225" i="16" s="1"/>
  <c r="P1696" i="9"/>
  <c r="H225" i="16" s="1"/>
  <c r="P1695" i="9"/>
  <c r="G225" i="16" s="1"/>
  <c r="P1694" i="9"/>
  <c r="F225" i="16" s="1"/>
  <c r="P1693" i="9"/>
  <c r="E225" i="16" s="1"/>
  <c r="P1692" i="9"/>
  <c r="D225" i="16" s="1"/>
  <c r="P1691" i="9"/>
  <c r="C225" i="16" s="1"/>
  <c r="P1690" i="9"/>
  <c r="L224" i="16" s="1"/>
  <c r="P1689" i="9"/>
  <c r="K224" i="16" s="1"/>
  <c r="P1688" i="9"/>
  <c r="J224" i="16" s="1"/>
  <c r="P1687" i="9"/>
  <c r="I224" i="16" s="1"/>
  <c r="P1686" i="9"/>
  <c r="H224" i="16" s="1"/>
  <c r="P1685" i="9"/>
  <c r="G224" i="16" s="1"/>
  <c r="P1684" i="9"/>
  <c r="F224" i="16" s="1"/>
  <c r="P1683" i="9"/>
  <c r="E224" i="16" s="1"/>
  <c r="P1682" i="9"/>
  <c r="D224" i="16" s="1"/>
  <c r="P1681" i="9"/>
  <c r="C224" i="16" s="1"/>
  <c r="P1680" i="9"/>
  <c r="L223" i="16" s="1"/>
  <c r="P1679" i="9"/>
  <c r="K223" i="16" s="1"/>
  <c r="P1678" i="9"/>
  <c r="J223" i="16" s="1"/>
  <c r="P1677" i="9"/>
  <c r="I223" i="16" s="1"/>
  <c r="P1676" i="9"/>
  <c r="H223" i="16" s="1"/>
  <c r="P1675" i="9"/>
  <c r="G223" i="16" s="1"/>
  <c r="P1674" i="9"/>
  <c r="F223" i="16" s="1"/>
  <c r="P1673" i="9"/>
  <c r="E223" i="16" s="1"/>
  <c r="P1672" i="9"/>
  <c r="D223" i="16" s="1"/>
  <c r="P1671" i="9"/>
  <c r="C223" i="16" s="1"/>
  <c r="P1670" i="9"/>
  <c r="L222" i="16" s="1"/>
  <c r="P1669" i="9"/>
  <c r="K222" i="16" s="1"/>
  <c r="P1668" i="9"/>
  <c r="J222" i="16" s="1"/>
  <c r="P1667" i="9"/>
  <c r="I222" i="16" s="1"/>
  <c r="P1666" i="9"/>
  <c r="H222" i="16" s="1"/>
  <c r="P1665" i="9"/>
  <c r="G222" i="16" s="1"/>
  <c r="P1664" i="9"/>
  <c r="F222" i="16" s="1"/>
  <c r="P1663" i="9"/>
  <c r="E222" i="16" s="1"/>
  <c r="P1662" i="9"/>
  <c r="D222" i="16" s="1"/>
  <c r="P1661" i="9"/>
  <c r="C222" i="16" s="1"/>
  <c r="P1660" i="9"/>
  <c r="L221" i="16" s="1"/>
  <c r="P1659" i="9"/>
  <c r="K221" i="16" s="1"/>
  <c r="P1658" i="9"/>
  <c r="J221" i="16" s="1"/>
  <c r="P1657" i="9"/>
  <c r="I221" i="16" s="1"/>
  <c r="P1656" i="9"/>
  <c r="H221" i="16" s="1"/>
  <c r="P1655" i="9"/>
  <c r="G221" i="16" s="1"/>
  <c r="P1654" i="9"/>
  <c r="F221" i="16" s="1"/>
  <c r="P1653" i="9"/>
  <c r="E221" i="16" s="1"/>
  <c r="P1652" i="9"/>
  <c r="D221" i="16" s="1"/>
  <c r="P1651" i="9"/>
  <c r="C221" i="16" s="1"/>
  <c r="P1650" i="9"/>
  <c r="L220" i="16" s="1"/>
  <c r="P1649" i="9"/>
  <c r="K220" i="16" s="1"/>
  <c r="P1648" i="9"/>
  <c r="J220" i="16" s="1"/>
  <c r="P1647" i="9"/>
  <c r="I220" i="16" s="1"/>
  <c r="P1646" i="9"/>
  <c r="H220" i="16" s="1"/>
  <c r="P1645" i="9"/>
  <c r="G220" i="16" s="1"/>
  <c r="P1644" i="9"/>
  <c r="F220" i="16" s="1"/>
  <c r="P1643" i="9"/>
  <c r="E220" i="16" s="1"/>
  <c r="P1642" i="9"/>
  <c r="D220" i="16" s="1"/>
  <c r="P1641" i="9"/>
  <c r="C220" i="16" s="1"/>
  <c r="P1640" i="9"/>
  <c r="L219" i="16" s="1"/>
  <c r="P1639" i="9"/>
  <c r="K219" i="16" s="1"/>
  <c r="P1638" i="9"/>
  <c r="J219" i="16" s="1"/>
  <c r="P1637" i="9"/>
  <c r="I219" i="16" s="1"/>
  <c r="P1636" i="9"/>
  <c r="H219" i="16" s="1"/>
  <c r="P1635" i="9"/>
  <c r="G219" i="16" s="1"/>
  <c r="P1634" i="9"/>
  <c r="F219" i="16" s="1"/>
  <c r="P1633" i="9"/>
  <c r="E219" i="16" s="1"/>
  <c r="P1632" i="9"/>
  <c r="D219" i="16" s="1"/>
  <c r="P1631" i="9"/>
  <c r="C219" i="16" s="1"/>
  <c r="P1630" i="9"/>
  <c r="L218" i="16" s="1"/>
  <c r="P1629" i="9"/>
  <c r="K218" i="16" s="1"/>
  <c r="P1628" i="9"/>
  <c r="J218" i="16" s="1"/>
  <c r="P1627" i="9"/>
  <c r="I218" i="16" s="1"/>
  <c r="P1626" i="9"/>
  <c r="H218" i="16" s="1"/>
  <c r="P1625" i="9"/>
  <c r="G218" i="16" s="1"/>
  <c r="P1624" i="9"/>
  <c r="F218" i="16" s="1"/>
  <c r="P1623" i="9"/>
  <c r="E218" i="16" s="1"/>
  <c r="P1622" i="9"/>
  <c r="D218" i="16" s="1"/>
  <c r="P1621" i="9"/>
  <c r="O1620"/>
  <c r="N1620"/>
  <c r="M1620"/>
  <c r="L1620"/>
  <c r="K1620"/>
  <c r="J1620"/>
  <c r="I1620"/>
  <c r="H1620"/>
  <c r="G1620"/>
  <c r="F1620"/>
  <c r="E1620"/>
  <c r="D1620"/>
  <c r="P1619"/>
  <c r="L216" i="16" s="1"/>
  <c r="P1618" i="9"/>
  <c r="K216" i="16" s="1"/>
  <c r="P1617" i="9"/>
  <c r="J216" i="16" s="1"/>
  <c r="P1616" i="9"/>
  <c r="I216" i="16" s="1"/>
  <c r="P1615" i="9"/>
  <c r="H216" i="16" s="1"/>
  <c r="P1614" i="9"/>
  <c r="G216" i="16" s="1"/>
  <c r="P1613" i="9"/>
  <c r="F216" i="16" s="1"/>
  <c r="P1612" i="9"/>
  <c r="E216" i="16" s="1"/>
  <c r="P1611" i="9"/>
  <c r="D216" i="16" s="1"/>
  <c r="P1610" i="9"/>
  <c r="C216" i="16" s="1"/>
  <c r="P1609" i="9"/>
  <c r="P1608"/>
  <c r="L214" i="16" s="1"/>
  <c r="P1607" i="9"/>
  <c r="K214" i="16" s="1"/>
  <c r="P1606" i="9"/>
  <c r="J214" i="16" s="1"/>
  <c r="P1605" i="9"/>
  <c r="I214" i="16" s="1"/>
  <c r="P1604" i="9"/>
  <c r="H214" i="16" s="1"/>
  <c r="P1603" i="9"/>
  <c r="G214" i="16" s="1"/>
  <c r="P1602" i="9"/>
  <c r="F214" i="16" s="1"/>
  <c r="P1601" i="9"/>
  <c r="E214" i="16" s="1"/>
  <c r="P1600" i="9"/>
  <c r="D214" i="16" s="1"/>
  <c r="P1599" i="9"/>
  <c r="C214" i="16" s="1"/>
  <c r="P1598" i="9"/>
  <c r="L213" i="16" s="1"/>
  <c r="P1597" i="9"/>
  <c r="K213" i="16" s="1"/>
  <c r="P1596" i="9"/>
  <c r="J213" i="16" s="1"/>
  <c r="P1595" i="9"/>
  <c r="I213" i="16" s="1"/>
  <c r="P1594" i="9"/>
  <c r="H213" i="16" s="1"/>
  <c r="P1593" i="9"/>
  <c r="G213" i="16" s="1"/>
  <c r="P1592" i="9"/>
  <c r="F213" i="16" s="1"/>
  <c r="P1591" i="9"/>
  <c r="E213" i="16" s="1"/>
  <c r="P1590" i="9"/>
  <c r="D213" i="16" s="1"/>
  <c r="P1589" i="9"/>
  <c r="C213" i="16" s="1"/>
  <c r="P1588" i="9"/>
  <c r="L212" i="16" s="1"/>
  <c r="P1587" i="9"/>
  <c r="K212" i="16" s="1"/>
  <c r="P1586" i="9"/>
  <c r="J212" i="16" s="1"/>
  <c r="P1585" i="9"/>
  <c r="I212" i="16" s="1"/>
  <c r="P1584" i="9"/>
  <c r="H212" i="16" s="1"/>
  <c r="P1583" i="9"/>
  <c r="G212" i="16" s="1"/>
  <c r="P1582" i="9"/>
  <c r="F212" i="16" s="1"/>
  <c r="P1581" i="9"/>
  <c r="E212" i="16" s="1"/>
  <c r="P1580" i="9"/>
  <c r="D212" i="16" s="1"/>
  <c r="P1579" i="9"/>
  <c r="C212" i="16" s="1"/>
  <c r="P1578" i="9"/>
  <c r="L211" i="16" s="1"/>
  <c r="P1577" i="9"/>
  <c r="K211" i="16" s="1"/>
  <c r="P1576" i="9"/>
  <c r="J211" i="16" s="1"/>
  <c r="P1575" i="9"/>
  <c r="I211" i="16" s="1"/>
  <c r="P1574" i="9"/>
  <c r="H211" i="16" s="1"/>
  <c r="P1573" i="9"/>
  <c r="G211" i="16" s="1"/>
  <c r="P1572" i="9"/>
  <c r="F211" i="16" s="1"/>
  <c r="P1571" i="9"/>
  <c r="E211" i="16" s="1"/>
  <c r="P1570" i="9"/>
  <c r="D211" i="16" s="1"/>
  <c r="P1569" i="9"/>
  <c r="C211" i="16" s="1"/>
  <c r="P1568" i="9"/>
  <c r="L210" i="16" s="1"/>
  <c r="P1567" i="9"/>
  <c r="K210" i="16" s="1"/>
  <c r="P1566" i="9"/>
  <c r="J210" i="16" s="1"/>
  <c r="P1565" i="9"/>
  <c r="I210" i="16" s="1"/>
  <c r="P1564" i="9"/>
  <c r="H210" i="16" s="1"/>
  <c r="P1563" i="9"/>
  <c r="G210" i="16" s="1"/>
  <c r="P1562" i="9"/>
  <c r="F210" i="16" s="1"/>
  <c r="P1561" i="9"/>
  <c r="E210" i="16" s="1"/>
  <c r="P1560" i="9"/>
  <c r="D210" i="16" s="1"/>
  <c r="P1559" i="9"/>
  <c r="C210" i="16" s="1"/>
  <c r="P1558" i="9"/>
  <c r="L209" i="16" s="1"/>
  <c r="P1557" i="9"/>
  <c r="K209" i="16" s="1"/>
  <c r="P1556" i="9"/>
  <c r="J209" i="16" s="1"/>
  <c r="P1555" i="9"/>
  <c r="I209" i="16" s="1"/>
  <c r="P1554" i="9"/>
  <c r="H209" i="16" s="1"/>
  <c r="P1553" i="9"/>
  <c r="G209" i="16" s="1"/>
  <c r="P1552" i="9"/>
  <c r="F209" i="16" s="1"/>
  <c r="P1551" i="9"/>
  <c r="E209" i="16" s="1"/>
  <c r="P1550" i="9"/>
  <c r="D209" i="16" s="1"/>
  <c r="P1549" i="9"/>
  <c r="C209" i="16" s="1"/>
  <c r="P1548" i="9"/>
  <c r="L208" i="16" s="1"/>
  <c r="P1547" i="9"/>
  <c r="K208" i="16" s="1"/>
  <c r="P1546" i="9"/>
  <c r="J208" i="16" s="1"/>
  <c r="P1545" i="9"/>
  <c r="I208" i="16" s="1"/>
  <c r="P1544" i="9"/>
  <c r="H208" i="16" s="1"/>
  <c r="P1543" i="9"/>
  <c r="G208" i="16" s="1"/>
  <c r="P1542" i="9"/>
  <c r="F208" i="16" s="1"/>
  <c r="P1541" i="9"/>
  <c r="P1540"/>
  <c r="D208" i="16" s="1"/>
  <c r="P1539" i="9"/>
  <c r="C208" i="16" s="1"/>
  <c r="O1538" i="9"/>
  <c r="N1538"/>
  <c r="M1538"/>
  <c r="L1538"/>
  <c r="K1538"/>
  <c r="J1538"/>
  <c r="I1538"/>
  <c r="H1538"/>
  <c r="G1538"/>
  <c r="F1538"/>
  <c r="E1538"/>
  <c r="D1538"/>
  <c r="P1537"/>
  <c r="P1536"/>
  <c r="P1535"/>
  <c r="P1534"/>
  <c r="P1533"/>
  <c r="L202" i="16" s="1"/>
  <c r="L201" s="1"/>
  <c r="P1532" i="9"/>
  <c r="K202" i="16" s="1"/>
  <c r="K201" s="1"/>
  <c r="P1531" i="9"/>
  <c r="J202" i="16" s="1"/>
  <c r="J201" s="1"/>
  <c r="P1530" i="9"/>
  <c r="I202" i="16" s="1"/>
  <c r="I201" s="1"/>
  <c r="P1529" i="9"/>
  <c r="H202" i="16" s="1"/>
  <c r="H201" s="1"/>
  <c r="P1528" i="9"/>
  <c r="G202" i="16" s="1"/>
  <c r="G201" s="1"/>
  <c r="P1527" i="9"/>
  <c r="F202" i="16" s="1"/>
  <c r="F201" s="1"/>
  <c r="P1526" i="9"/>
  <c r="E202" i="16" s="1"/>
  <c r="E201" s="1"/>
  <c r="P1525" i="9"/>
  <c r="D202" i="16" s="1"/>
  <c r="D201" s="1"/>
  <c r="P1524" i="9"/>
  <c r="C202" i="16" s="1"/>
  <c r="O1523" i="9"/>
  <c r="N1523"/>
  <c r="M1523"/>
  <c r="L1523"/>
  <c r="K1523"/>
  <c r="J1523"/>
  <c r="I1523"/>
  <c r="H1523"/>
  <c r="G1523"/>
  <c r="F1523"/>
  <c r="E1523"/>
  <c r="D1523"/>
  <c r="P1522"/>
  <c r="P1521"/>
  <c r="P1520"/>
  <c r="L198" i="16" s="1"/>
  <c r="P1519" i="9"/>
  <c r="K198" i="16" s="1"/>
  <c r="P1518" i="9"/>
  <c r="J198" i="16" s="1"/>
  <c r="P1517" i="9"/>
  <c r="I198" i="16" s="1"/>
  <c r="P1516" i="9"/>
  <c r="H198" i="16" s="1"/>
  <c r="P1515" i="9"/>
  <c r="G198" i="16" s="1"/>
  <c r="P1514" i="9"/>
  <c r="F198" i="16" s="1"/>
  <c r="P1513" i="9"/>
  <c r="E198" i="16" s="1"/>
  <c r="P1512" i="9"/>
  <c r="D198" i="16" s="1"/>
  <c r="P1511" i="9"/>
  <c r="C198" i="16" s="1"/>
  <c r="P1510" i="9"/>
  <c r="P1509"/>
  <c r="L196" i="16" s="1"/>
  <c r="P1508" i="9"/>
  <c r="K196" i="16" s="1"/>
  <c r="P1507" i="9"/>
  <c r="J196" i="16" s="1"/>
  <c r="P1506" i="9"/>
  <c r="I196" i="16" s="1"/>
  <c r="P1505" i="9"/>
  <c r="H196" i="16" s="1"/>
  <c r="P1504" i="9"/>
  <c r="G196" i="16" s="1"/>
  <c r="P1503" i="9"/>
  <c r="F196" i="16" s="1"/>
  <c r="P1502" i="9"/>
  <c r="E196" i="16" s="1"/>
  <c r="P1501" i="9"/>
  <c r="D196" i="16" s="1"/>
  <c r="P1500" i="9"/>
  <c r="C196" i="16" s="1"/>
  <c r="P1499" i="9"/>
  <c r="P1498"/>
  <c r="P1497"/>
  <c r="P1496"/>
  <c r="O1495"/>
  <c r="N1495"/>
  <c r="M1495"/>
  <c r="L1495"/>
  <c r="K1495"/>
  <c r="J1495"/>
  <c r="I1495"/>
  <c r="H1495"/>
  <c r="G1495"/>
  <c r="F1495"/>
  <c r="E1495"/>
  <c r="D1495"/>
  <c r="P1493"/>
  <c r="L189" i="16" s="1"/>
  <c r="P1492" i="9"/>
  <c r="K189" i="16" s="1"/>
  <c r="P1491" i="9"/>
  <c r="J189" i="16" s="1"/>
  <c r="P1490" i="9"/>
  <c r="I189" i="16" s="1"/>
  <c r="P1489" i="9"/>
  <c r="H189" i="16" s="1"/>
  <c r="P1488" i="9"/>
  <c r="G189" i="16" s="1"/>
  <c r="P1487" i="9"/>
  <c r="F189" i="16" s="1"/>
  <c r="P1486" i="9"/>
  <c r="E189" i="16" s="1"/>
  <c r="P1485" i="9"/>
  <c r="D189" i="16" s="1"/>
  <c r="P1484" i="9"/>
  <c r="C189" i="16" s="1"/>
  <c r="P1483" i="9"/>
  <c r="L188" i="16" s="1"/>
  <c r="P1482" i="9"/>
  <c r="K188" i="16" s="1"/>
  <c r="P1481" i="9"/>
  <c r="J188" i="16" s="1"/>
  <c r="P1480" i="9"/>
  <c r="I188" i="16" s="1"/>
  <c r="P1479" i="9"/>
  <c r="H188" i="16" s="1"/>
  <c r="P1478" i="9"/>
  <c r="G188" i="16" s="1"/>
  <c r="P1477" i="9"/>
  <c r="F188" i="16" s="1"/>
  <c r="P1476" i="9"/>
  <c r="E188" i="16" s="1"/>
  <c r="P1475" i="9"/>
  <c r="D188" i="16" s="1"/>
  <c r="P1474" i="9"/>
  <c r="C188" i="16" s="1"/>
  <c r="P1473" i="9"/>
  <c r="P1472"/>
  <c r="L186" i="16" s="1"/>
  <c r="P1471" i="9"/>
  <c r="K186" i="16" s="1"/>
  <c r="P1470" i="9"/>
  <c r="J186" i="16" s="1"/>
  <c r="P1469" i="9"/>
  <c r="I186" i="16" s="1"/>
  <c r="P1468" i="9"/>
  <c r="H186" i="16" s="1"/>
  <c r="P1467" i="9"/>
  <c r="G186" i="16" s="1"/>
  <c r="P1466" i="9"/>
  <c r="F186" i="16" s="1"/>
  <c r="P1465" i="9"/>
  <c r="E186" i="16" s="1"/>
  <c r="P1464" i="9"/>
  <c r="D186" i="16" s="1"/>
  <c r="P1463" i="9"/>
  <c r="C186" i="16" s="1"/>
  <c r="P1462" i="9"/>
  <c r="L185" i="16" s="1"/>
  <c r="P1461" i="9"/>
  <c r="K185" i="16" s="1"/>
  <c r="P1460" i="9"/>
  <c r="J185" i="16" s="1"/>
  <c r="P1459" i="9"/>
  <c r="I185" i="16" s="1"/>
  <c r="P1458" i="9"/>
  <c r="H185" i="16" s="1"/>
  <c r="P1457" i="9"/>
  <c r="G185" i="16" s="1"/>
  <c r="P1456" i="9"/>
  <c r="F185" i="16" s="1"/>
  <c r="P1455" i="9"/>
  <c r="E185" i="16" s="1"/>
  <c r="P1454" i="9"/>
  <c r="D185" i="16" s="1"/>
  <c r="P1453" i="9"/>
  <c r="C185" i="16" s="1"/>
  <c r="P1452" i="9"/>
  <c r="L184" i="16" s="1"/>
  <c r="P1451" i="9"/>
  <c r="K184" i="16" s="1"/>
  <c r="P1450" i="9"/>
  <c r="J184" i="16" s="1"/>
  <c r="P1449" i="9"/>
  <c r="I184" i="16" s="1"/>
  <c r="P1448" i="9"/>
  <c r="H184" i="16" s="1"/>
  <c r="P1447" i="9"/>
  <c r="G184" i="16" s="1"/>
  <c r="P1446" i="9"/>
  <c r="F184" i="16" s="1"/>
  <c r="P1445" i="9"/>
  <c r="E184" i="16" s="1"/>
  <c r="P1444" i="9"/>
  <c r="D184" i="16" s="1"/>
  <c r="P1443" i="9"/>
  <c r="C184" i="16" s="1"/>
  <c r="P1442" i="9"/>
  <c r="L183" i="16" s="1"/>
  <c r="P1441" i="9"/>
  <c r="K183" i="16" s="1"/>
  <c r="P1440" i="9"/>
  <c r="J183" i="16" s="1"/>
  <c r="P1439" i="9"/>
  <c r="I183" i="16" s="1"/>
  <c r="P1438" i="9"/>
  <c r="H183" i="16" s="1"/>
  <c r="P1437" i="9"/>
  <c r="G183" i="16" s="1"/>
  <c r="P1436" i="9"/>
  <c r="F183" i="16" s="1"/>
  <c r="P1435" i="9"/>
  <c r="E183" i="16" s="1"/>
  <c r="P1434" i="9"/>
  <c r="D183" i="16" s="1"/>
  <c r="P1433" i="9"/>
  <c r="C183" i="16" s="1"/>
  <c r="P1432" i="9"/>
  <c r="L182" i="16" s="1"/>
  <c r="P1431" i="9"/>
  <c r="K182" i="16" s="1"/>
  <c r="P1430" i="9"/>
  <c r="J182" i="16" s="1"/>
  <c r="P1429" i="9"/>
  <c r="I182" i="16" s="1"/>
  <c r="P1428" i="9"/>
  <c r="H182" i="16" s="1"/>
  <c r="P1427" i="9"/>
  <c r="G182" i="16" s="1"/>
  <c r="P1426" i="9"/>
  <c r="F182" i="16" s="1"/>
  <c r="P1425" i="9"/>
  <c r="E182" i="16" s="1"/>
  <c r="P1424" i="9"/>
  <c r="D182" i="16" s="1"/>
  <c r="P1423" i="9"/>
  <c r="C182" i="16" s="1"/>
  <c r="P1422" i="9"/>
  <c r="L181" i="16" s="1"/>
  <c r="P1421" i="9"/>
  <c r="K181" i="16" s="1"/>
  <c r="P1420" i="9"/>
  <c r="J181" i="16" s="1"/>
  <c r="P1419" i="9"/>
  <c r="I181" i="16" s="1"/>
  <c r="P1418" i="9"/>
  <c r="H181" i="16" s="1"/>
  <c r="P1417" i="9"/>
  <c r="G181" i="16" s="1"/>
  <c r="P1416" i="9"/>
  <c r="F181" i="16" s="1"/>
  <c r="P1415" i="9"/>
  <c r="E181" i="16" s="1"/>
  <c r="P1414" i="9"/>
  <c r="D181" i="16" s="1"/>
  <c r="P1413" i="9"/>
  <c r="O1412"/>
  <c r="N1412"/>
  <c r="M1412"/>
  <c r="L1412"/>
  <c r="K1412"/>
  <c r="J1412"/>
  <c r="I1412"/>
  <c r="H1412"/>
  <c r="G1412"/>
  <c r="F1412"/>
  <c r="E1412"/>
  <c r="D1412"/>
  <c r="P1411"/>
  <c r="L179" i="16" s="1"/>
  <c r="P1410" i="9"/>
  <c r="K179" i="16" s="1"/>
  <c r="P1409" i="9"/>
  <c r="J179" i="16" s="1"/>
  <c r="P1408" i="9"/>
  <c r="I179" i="16" s="1"/>
  <c r="P1407" i="9"/>
  <c r="H179" i="16" s="1"/>
  <c r="P1406" i="9"/>
  <c r="G179" i="16" s="1"/>
  <c r="P1405" i="9"/>
  <c r="F179" i="16" s="1"/>
  <c r="P1404" i="9"/>
  <c r="E179" i="16" s="1"/>
  <c r="P1403" i="9"/>
  <c r="D179" i="16" s="1"/>
  <c r="P1402" i="9"/>
  <c r="C179" i="16" s="1"/>
  <c r="P1401" i="9"/>
  <c r="L178" i="16" s="1"/>
  <c r="P1400" i="9"/>
  <c r="K178" i="16" s="1"/>
  <c r="P1399" i="9"/>
  <c r="J178" i="16" s="1"/>
  <c r="P1398" i="9"/>
  <c r="I178" i="16" s="1"/>
  <c r="P1397" i="9"/>
  <c r="H178" i="16" s="1"/>
  <c r="P1396" i="9"/>
  <c r="G178" i="16" s="1"/>
  <c r="P1395" i="9"/>
  <c r="F178" i="16" s="1"/>
  <c r="P1394" i="9"/>
  <c r="E178" i="16" s="1"/>
  <c r="P1393" i="9"/>
  <c r="D178" i="16" s="1"/>
  <c r="P1392" i="9"/>
  <c r="C178" i="16" s="1"/>
  <c r="P1391" i="9"/>
  <c r="L177" i="16" s="1"/>
  <c r="P1390" i="9"/>
  <c r="K177" i="16" s="1"/>
  <c r="P1389" i="9"/>
  <c r="J177" i="16" s="1"/>
  <c r="P1388" i="9"/>
  <c r="I177" i="16" s="1"/>
  <c r="P1387" i="9"/>
  <c r="H177" i="16" s="1"/>
  <c r="P1386" i="9"/>
  <c r="G177" i="16" s="1"/>
  <c r="P1385" i="9"/>
  <c r="F177" i="16" s="1"/>
  <c r="P1384" i="9"/>
  <c r="E177" i="16" s="1"/>
  <c r="P1383" i="9"/>
  <c r="D177" i="16" s="1"/>
  <c r="P1382" i="9"/>
  <c r="C177" i="16" s="1"/>
  <c r="P1381" i="9"/>
  <c r="L176" i="16" s="1"/>
  <c r="P1380" i="9"/>
  <c r="K176" i="16" s="1"/>
  <c r="P1379" i="9"/>
  <c r="J176" i="16" s="1"/>
  <c r="P1378" i="9"/>
  <c r="I176" i="16" s="1"/>
  <c r="P1377" i="9"/>
  <c r="H176" i="16" s="1"/>
  <c r="G176"/>
  <c r="P1375" i="9"/>
  <c r="F176" i="16" s="1"/>
  <c r="P1374" i="9"/>
  <c r="E176" i="16" s="1"/>
  <c r="P1373" i="9"/>
  <c r="D176" i="16" s="1"/>
  <c r="P1372" i="9"/>
  <c r="C176" i="16" s="1"/>
  <c r="P1371" i="9"/>
  <c r="L175" i="16" s="1"/>
  <c r="P1370" i="9"/>
  <c r="K175" i="16" s="1"/>
  <c r="P1369" i="9"/>
  <c r="J175" i="16" s="1"/>
  <c r="P1368" i="9"/>
  <c r="I175" i="16" s="1"/>
  <c r="P1367" i="9"/>
  <c r="H175" i="16" s="1"/>
  <c r="P1366" i="9"/>
  <c r="G175" i="16" s="1"/>
  <c r="P1365" i="9"/>
  <c r="F175" i="16" s="1"/>
  <c r="P1364" i="9"/>
  <c r="P1363"/>
  <c r="D175" i="16" s="1"/>
  <c r="P1362" i="9"/>
  <c r="C175" i="16" s="1"/>
  <c r="O1361" i="9"/>
  <c r="N1361"/>
  <c r="M1361"/>
  <c r="L1361"/>
  <c r="K1361"/>
  <c r="J1361"/>
  <c r="I1361"/>
  <c r="H1361"/>
  <c r="G1361"/>
  <c r="F1361"/>
  <c r="E1361"/>
  <c r="D1361"/>
  <c r="P1360"/>
  <c r="L173" i="16" s="1"/>
  <c r="P1359" i="9"/>
  <c r="K173" i="16" s="1"/>
  <c r="P1358" i="9"/>
  <c r="J173" i="16" s="1"/>
  <c r="P1357" i="9"/>
  <c r="I173" i="16" s="1"/>
  <c r="P1356" i="9"/>
  <c r="H173" i="16" s="1"/>
  <c r="P1355" i="9"/>
  <c r="G173" i="16" s="1"/>
  <c r="P1354" i="9"/>
  <c r="F173" i="16" s="1"/>
  <c r="P1353" i="9"/>
  <c r="E173" i="16" s="1"/>
  <c r="P1352" i="9"/>
  <c r="D173" i="16" s="1"/>
  <c r="P1351" i="9"/>
  <c r="C173" i="16" s="1"/>
  <c r="P1350" i="9"/>
  <c r="L172" i="16" s="1"/>
  <c r="P1349" i="9"/>
  <c r="K172" i="16" s="1"/>
  <c r="P1348" i="9"/>
  <c r="J172" i="16" s="1"/>
  <c r="P1347" i="9"/>
  <c r="I172" i="16" s="1"/>
  <c r="P1346" i="9"/>
  <c r="H172" i="16" s="1"/>
  <c r="P1345" i="9"/>
  <c r="G172" i="16" s="1"/>
  <c r="P1344" i="9"/>
  <c r="F172" i="16" s="1"/>
  <c r="P1343" i="9"/>
  <c r="E172" i="16" s="1"/>
  <c r="P1342" i="9"/>
  <c r="D172" i="16" s="1"/>
  <c r="P1341" i="9"/>
  <c r="C172" i="16" s="1"/>
  <c r="P1340" i="9"/>
  <c r="L171" i="16" s="1"/>
  <c r="P1339" i="9"/>
  <c r="K171" i="16" s="1"/>
  <c r="P1338" i="9"/>
  <c r="J171" i="16" s="1"/>
  <c r="P1337" i="9"/>
  <c r="I171" i="16" s="1"/>
  <c r="P1336" i="9"/>
  <c r="H171" i="16" s="1"/>
  <c r="P1335" i="9"/>
  <c r="G171" i="16" s="1"/>
  <c r="P1334" i="9"/>
  <c r="F171" i="16" s="1"/>
  <c r="P1333" i="9"/>
  <c r="E171" i="16" s="1"/>
  <c r="P1332" i="9"/>
  <c r="D171" i="16" s="1"/>
  <c r="P1331" i="9"/>
  <c r="C171" i="16" s="1"/>
  <c r="P1330" i="9"/>
  <c r="L170" i="16" s="1"/>
  <c r="P1329" i="9"/>
  <c r="K170" i="16" s="1"/>
  <c r="P1328" i="9"/>
  <c r="J170" i="16" s="1"/>
  <c r="P1327" i="9"/>
  <c r="I170" i="16" s="1"/>
  <c r="P1326" i="9"/>
  <c r="H170" i="16" s="1"/>
  <c r="P1325" i="9"/>
  <c r="G170" i="16" s="1"/>
  <c r="P1324" i="9"/>
  <c r="F170" i="16" s="1"/>
  <c r="P1323" i="9"/>
  <c r="E170" i="16" s="1"/>
  <c r="P1322" i="9"/>
  <c r="D170" i="16" s="1"/>
  <c r="P1321" i="9"/>
  <c r="C170" i="16" s="1"/>
  <c r="P1320" i="9"/>
  <c r="L169" i="16" s="1"/>
  <c r="P1319" i="9"/>
  <c r="K169" i="16" s="1"/>
  <c r="P1318" i="9"/>
  <c r="J169" i="16" s="1"/>
  <c r="P1317" i="9"/>
  <c r="I169" i="16" s="1"/>
  <c r="P1316" i="9"/>
  <c r="H169" i="16" s="1"/>
  <c r="P1315" i="9"/>
  <c r="G169" i="16" s="1"/>
  <c r="P1314" i="9"/>
  <c r="F169" i="16" s="1"/>
  <c r="P1313" i="9"/>
  <c r="E169" i="16" s="1"/>
  <c r="P1312" i="9"/>
  <c r="D169" i="16" s="1"/>
  <c r="P1311" i="9"/>
  <c r="C169" i="16" s="1"/>
  <c r="P1310" i="9"/>
  <c r="L168" i="16" s="1"/>
  <c r="P1309" i="9"/>
  <c r="K168" i="16" s="1"/>
  <c r="P1308" i="9"/>
  <c r="J168" i="16" s="1"/>
  <c r="P1307" i="9"/>
  <c r="I168" i="16" s="1"/>
  <c r="P1306" i="9"/>
  <c r="H168" i="16" s="1"/>
  <c r="P1305" i="9"/>
  <c r="G168" i="16" s="1"/>
  <c r="P1304" i="9"/>
  <c r="F168" i="16" s="1"/>
  <c r="P1303" i="9"/>
  <c r="E168" i="16" s="1"/>
  <c r="P1302" i="9"/>
  <c r="D168" i="16" s="1"/>
  <c r="P1301" i="9"/>
  <c r="C168" i="16" s="1"/>
  <c r="P1300" i="9"/>
  <c r="L167" i="16" s="1"/>
  <c r="P1299" i="9"/>
  <c r="K167" i="16" s="1"/>
  <c r="P1298" i="9"/>
  <c r="J167" i="16" s="1"/>
  <c r="P1297" i="9"/>
  <c r="I167" i="16" s="1"/>
  <c r="P1296" i="9"/>
  <c r="H167" i="16" s="1"/>
  <c r="P1295" i="9"/>
  <c r="G167" i="16" s="1"/>
  <c r="P1294" i="9"/>
  <c r="F167" i="16" s="1"/>
  <c r="P1293" i="9"/>
  <c r="E167" i="16" s="1"/>
  <c r="P1292" i="9"/>
  <c r="D167" i="16" s="1"/>
  <c r="P1291" i="9"/>
  <c r="C167" i="16" s="1"/>
  <c r="P1290" i="9"/>
  <c r="L166" i="16" s="1"/>
  <c r="P1289" i="9"/>
  <c r="K166" i="16" s="1"/>
  <c r="P1288" i="9"/>
  <c r="J166" i="16" s="1"/>
  <c r="P1287" i="9"/>
  <c r="I166" i="16" s="1"/>
  <c r="P1286" i="9"/>
  <c r="H166" i="16" s="1"/>
  <c r="P1285" i="9"/>
  <c r="G166" i="16" s="1"/>
  <c r="P1284" i="9"/>
  <c r="F166" i="16" s="1"/>
  <c r="P1283" i="9"/>
  <c r="E166" i="16" s="1"/>
  <c r="P1282" i="9"/>
  <c r="D166" i="16" s="1"/>
  <c r="P1281" i="9"/>
  <c r="C166" i="16" s="1"/>
  <c r="P1280" i="9"/>
  <c r="L165" i="16" s="1"/>
  <c r="P1279" i="9"/>
  <c r="K165" i="16" s="1"/>
  <c r="P1278" i="9"/>
  <c r="J165" i="16" s="1"/>
  <c r="P1277" i="9"/>
  <c r="I165" i="16" s="1"/>
  <c r="P1276" i="9"/>
  <c r="H165" i="16" s="1"/>
  <c r="P1275" i="9"/>
  <c r="G165" i="16" s="1"/>
  <c r="P1274" i="9"/>
  <c r="F165" i="16" s="1"/>
  <c r="P1273" i="9"/>
  <c r="P1272"/>
  <c r="D165" i="16" s="1"/>
  <c r="P1271" i="9"/>
  <c r="C165" i="16" s="1"/>
  <c r="O1270" i="9"/>
  <c r="N1270"/>
  <c r="M1270"/>
  <c r="L1270"/>
  <c r="K1270"/>
  <c r="J1270"/>
  <c r="I1270"/>
  <c r="H1270"/>
  <c r="G1270"/>
  <c r="F1270"/>
  <c r="E1270"/>
  <c r="D1270"/>
  <c r="P1269"/>
  <c r="L163" i="16" s="1"/>
  <c r="P1268" i="9"/>
  <c r="K163" i="16" s="1"/>
  <c r="P1267" i="9"/>
  <c r="J163" i="16" s="1"/>
  <c r="P1266" i="9"/>
  <c r="I163" i="16" s="1"/>
  <c r="P1265" i="9"/>
  <c r="H163" i="16" s="1"/>
  <c r="P1264" i="9"/>
  <c r="G163" i="16" s="1"/>
  <c r="P1263" i="9"/>
  <c r="F163" i="16" s="1"/>
  <c r="P1262" i="9"/>
  <c r="E163" i="16" s="1"/>
  <c r="P1261" i="9"/>
  <c r="D163" i="16" s="1"/>
  <c r="P1260" i="9"/>
  <c r="C163" i="16" s="1"/>
  <c r="P1259" i="9"/>
  <c r="L162" i="16" s="1"/>
  <c r="P1258" i="9"/>
  <c r="K162" i="16" s="1"/>
  <c r="P1257" i="9"/>
  <c r="J162" i="16" s="1"/>
  <c r="P1256" i="9"/>
  <c r="I162" i="16" s="1"/>
  <c r="P1255" i="9"/>
  <c r="H162" i="16" s="1"/>
  <c r="P1254" i="9"/>
  <c r="G162" i="16" s="1"/>
  <c r="P1253" i="9"/>
  <c r="F162" i="16" s="1"/>
  <c r="P1252" i="9"/>
  <c r="E162" i="16" s="1"/>
  <c r="P1251" i="9"/>
  <c r="D162" i="16" s="1"/>
  <c r="P1250" i="9"/>
  <c r="C162" i="16" s="1"/>
  <c r="P1249" i="9"/>
  <c r="L161" i="16" s="1"/>
  <c r="P1248" i="9"/>
  <c r="K161" i="16" s="1"/>
  <c r="P1247" i="9"/>
  <c r="J161" i="16" s="1"/>
  <c r="P1246" i="9"/>
  <c r="I161" i="16" s="1"/>
  <c r="P1245" i="9"/>
  <c r="H161" i="16" s="1"/>
  <c r="P1244" i="9"/>
  <c r="G161" i="16" s="1"/>
  <c r="P1243" i="9"/>
  <c r="F161" i="16" s="1"/>
  <c r="P1242" i="9"/>
  <c r="E161" i="16" s="1"/>
  <c r="P1241" i="9"/>
  <c r="D161" i="16" s="1"/>
  <c r="P1240" i="9"/>
  <c r="C161" i="16" s="1"/>
  <c r="P1239" i="9"/>
  <c r="L160" i="16" s="1"/>
  <c r="P1238" i="9"/>
  <c r="K160" i="16" s="1"/>
  <c r="P1237" i="9"/>
  <c r="J160" i="16" s="1"/>
  <c r="P1236" i="9"/>
  <c r="I160" i="16" s="1"/>
  <c r="P1235" i="9"/>
  <c r="H160" i="16" s="1"/>
  <c r="P1234" i="9"/>
  <c r="G160" i="16" s="1"/>
  <c r="P1233" i="9"/>
  <c r="F160" i="16" s="1"/>
  <c r="P1232" i="9"/>
  <c r="E160" i="16" s="1"/>
  <c r="P1231" i="9"/>
  <c r="D160" i="16" s="1"/>
  <c r="P1230" i="9"/>
  <c r="C160" i="16" s="1"/>
  <c r="P1229" i="9"/>
  <c r="L159" i="16" s="1"/>
  <c r="P1228" i="9"/>
  <c r="K159" i="16" s="1"/>
  <c r="P1227" i="9"/>
  <c r="J159" i="16" s="1"/>
  <c r="P1226" i="9"/>
  <c r="I159" i="16" s="1"/>
  <c r="P1225" i="9"/>
  <c r="H159" i="16" s="1"/>
  <c r="P1224" i="9"/>
  <c r="G159" i="16" s="1"/>
  <c r="P1223" i="9"/>
  <c r="F159" i="16" s="1"/>
  <c r="P1222" i="9"/>
  <c r="E159" i="16" s="1"/>
  <c r="P1221" i="9"/>
  <c r="D159" i="16" s="1"/>
  <c r="P1220" i="9"/>
  <c r="C159" i="16" s="1"/>
  <c r="P1219" i="9"/>
  <c r="L158" i="16" s="1"/>
  <c r="P1218" i="9"/>
  <c r="K158" i="16" s="1"/>
  <c r="P1217" i="9"/>
  <c r="J158" i="16" s="1"/>
  <c r="P1216" i="9"/>
  <c r="I158" i="16" s="1"/>
  <c r="P1215" i="9"/>
  <c r="H158" i="16" s="1"/>
  <c r="P1214" i="9"/>
  <c r="G158" i="16" s="1"/>
  <c r="P1213" i="9"/>
  <c r="F158" i="16" s="1"/>
  <c r="P1212" i="9"/>
  <c r="E158" i="16" s="1"/>
  <c r="P1211" i="9"/>
  <c r="D158" i="16" s="1"/>
  <c r="P1210" i="9"/>
  <c r="C158" i="16" s="1"/>
  <c r="P1209" i="9"/>
  <c r="L157" i="16" s="1"/>
  <c r="P1208" i="9"/>
  <c r="K157" i="16" s="1"/>
  <c r="P1207" i="9"/>
  <c r="J157" i="16" s="1"/>
  <c r="P1206" i="9"/>
  <c r="I157" i="16" s="1"/>
  <c r="P1205" i="9"/>
  <c r="H157" i="16" s="1"/>
  <c r="P1204" i="9"/>
  <c r="G157" i="16" s="1"/>
  <c r="P1203" i="9"/>
  <c r="F157" i="16" s="1"/>
  <c r="P1202" i="9"/>
  <c r="E157" i="16" s="1"/>
  <c r="P1201" i="9"/>
  <c r="D157" i="16" s="1"/>
  <c r="P1200" i="9"/>
  <c r="C157" i="16" s="1"/>
  <c r="O1199" i="9"/>
  <c r="N1199"/>
  <c r="M1199"/>
  <c r="L1199"/>
  <c r="K1199"/>
  <c r="J1199"/>
  <c r="I1199"/>
  <c r="H1199"/>
  <c r="G1199"/>
  <c r="F1199"/>
  <c r="E1199"/>
  <c r="D1199"/>
  <c r="P1198"/>
  <c r="L155" i="16" s="1"/>
  <c r="P1197" i="9"/>
  <c r="K155" i="16" s="1"/>
  <c r="P1196" i="9"/>
  <c r="J155" i="16" s="1"/>
  <c r="P1195" i="9"/>
  <c r="I155" i="16" s="1"/>
  <c r="P1194" i="9"/>
  <c r="H155" i="16" s="1"/>
  <c r="P1193" i="9"/>
  <c r="G155" i="16" s="1"/>
  <c r="P1192" i="9"/>
  <c r="F155" i="16" s="1"/>
  <c r="P1191" i="9"/>
  <c r="E155" i="16" s="1"/>
  <c r="P1190" i="9"/>
  <c r="D155" i="16" s="1"/>
  <c r="P1189" i="9"/>
  <c r="C155" i="16" s="1"/>
  <c r="P1188" i="9"/>
  <c r="L154" i="16" s="1"/>
  <c r="P1187" i="9"/>
  <c r="K154" i="16" s="1"/>
  <c r="P1186" i="9"/>
  <c r="J154" i="16" s="1"/>
  <c r="P1185" i="9"/>
  <c r="I154" i="16" s="1"/>
  <c r="P1184" i="9"/>
  <c r="H154" i="16" s="1"/>
  <c r="P1183" i="9"/>
  <c r="G154" i="16" s="1"/>
  <c r="P1182" i="9"/>
  <c r="F154" i="16" s="1"/>
  <c r="P1181" i="9"/>
  <c r="E154" i="16" s="1"/>
  <c r="P1180" i="9"/>
  <c r="D154" i="16" s="1"/>
  <c r="P1179" i="9"/>
  <c r="C154" i="16" s="1"/>
  <c r="P1178" i="9"/>
  <c r="L153" i="16" s="1"/>
  <c r="P1177" i="9"/>
  <c r="K153" i="16" s="1"/>
  <c r="P1176" i="9"/>
  <c r="J153" i="16" s="1"/>
  <c r="P1175" i="9"/>
  <c r="I153" i="16" s="1"/>
  <c r="P1174" i="9"/>
  <c r="H153" i="16" s="1"/>
  <c r="P1173" i="9"/>
  <c r="G153" i="16" s="1"/>
  <c r="P1172" i="9"/>
  <c r="F153" i="16" s="1"/>
  <c r="P1171" i="9"/>
  <c r="E153" i="16" s="1"/>
  <c r="P1170" i="9"/>
  <c r="D153" i="16" s="1"/>
  <c r="P1169" i="9"/>
  <c r="C153" i="16" s="1"/>
  <c r="P1168" i="9"/>
  <c r="L152" i="16" s="1"/>
  <c r="P1167" i="9"/>
  <c r="K152" i="16" s="1"/>
  <c r="P1166" i="9"/>
  <c r="J152" i="16" s="1"/>
  <c r="P1165" i="9"/>
  <c r="I152" i="16" s="1"/>
  <c r="P1164" i="9"/>
  <c r="H152" i="16" s="1"/>
  <c r="P1163" i="9"/>
  <c r="G152" i="16" s="1"/>
  <c r="P1162" i="9"/>
  <c r="F152" i="16" s="1"/>
  <c r="P1161" i="9"/>
  <c r="E152" i="16" s="1"/>
  <c r="P1160" i="9"/>
  <c r="D152" i="16" s="1"/>
  <c r="P1159" i="9"/>
  <c r="C152" i="16" s="1"/>
  <c r="P1158" i="9"/>
  <c r="L151" i="16" s="1"/>
  <c r="P1157" i="9"/>
  <c r="K151" i="16" s="1"/>
  <c r="P1156" i="9"/>
  <c r="J151" i="16" s="1"/>
  <c r="P1155" i="9"/>
  <c r="I151" i="16" s="1"/>
  <c r="P1154" i="9"/>
  <c r="H151" i="16" s="1"/>
  <c r="P1153" i="9"/>
  <c r="G151" i="16" s="1"/>
  <c r="P1152" i="9"/>
  <c r="F151" i="16" s="1"/>
  <c r="P1151" i="9"/>
  <c r="E151" i="16" s="1"/>
  <c r="P1150" i="9"/>
  <c r="D151" i="16" s="1"/>
  <c r="P1149" i="9"/>
  <c r="C151" i="16" s="1"/>
  <c r="P1148" i="9"/>
  <c r="L150" i="16" s="1"/>
  <c r="P1147" i="9"/>
  <c r="K150" i="16" s="1"/>
  <c r="P1146" i="9"/>
  <c r="J150" i="16" s="1"/>
  <c r="P1145" i="9"/>
  <c r="I150" i="16" s="1"/>
  <c r="P1144" i="9"/>
  <c r="H150" i="16" s="1"/>
  <c r="P1143" i="9"/>
  <c r="G150" i="16" s="1"/>
  <c r="P1142" i="9"/>
  <c r="F150" i="16" s="1"/>
  <c r="P1141" i="9"/>
  <c r="E150" i="16" s="1"/>
  <c r="P1140" i="9"/>
  <c r="D150" i="16" s="1"/>
  <c r="P1139" i="9"/>
  <c r="C150" i="16" s="1"/>
  <c r="P1138" i="9"/>
  <c r="L149" i="16" s="1"/>
  <c r="P1137" i="9"/>
  <c r="K149" i="16" s="1"/>
  <c r="P1136" i="9"/>
  <c r="J149" i="16" s="1"/>
  <c r="P1135" i="9"/>
  <c r="I149" i="16" s="1"/>
  <c r="P1134" i="9"/>
  <c r="H149" i="16" s="1"/>
  <c r="P1133" i="9"/>
  <c r="G149" i="16" s="1"/>
  <c r="P1132" i="9"/>
  <c r="F149" i="16" s="1"/>
  <c r="P1131" i="9"/>
  <c r="E149" i="16" s="1"/>
  <c r="P1130" i="9"/>
  <c r="D149" i="16" s="1"/>
  <c r="P1129" i="9"/>
  <c r="C149" i="16" s="1"/>
  <c r="P1128" i="9"/>
  <c r="L148" i="16" s="1"/>
  <c r="P1127" i="9"/>
  <c r="K148" i="16" s="1"/>
  <c r="P1126" i="9"/>
  <c r="J148" i="16" s="1"/>
  <c r="P1125" i="9"/>
  <c r="I148" i="16" s="1"/>
  <c r="P1124" i="9"/>
  <c r="H148" i="16" s="1"/>
  <c r="P1123" i="9"/>
  <c r="G148" i="16" s="1"/>
  <c r="P1122" i="9"/>
  <c r="F148" i="16" s="1"/>
  <c r="P1121" i="9"/>
  <c r="E148" i="16" s="1"/>
  <c r="P1120" i="9"/>
  <c r="D148" i="16" s="1"/>
  <c r="P1119" i="9"/>
  <c r="C148" i="16" s="1"/>
  <c r="P1118" i="9"/>
  <c r="L147" i="16" s="1"/>
  <c r="P1117" i="9"/>
  <c r="K147" i="16" s="1"/>
  <c r="P1116" i="9"/>
  <c r="J147" i="16" s="1"/>
  <c r="P1115" i="9"/>
  <c r="I147" i="16" s="1"/>
  <c r="P1114" i="9"/>
  <c r="H147" i="16" s="1"/>
  <c r="P1113" i="9"/>
  <c r="G147" i="16" s="1"/>
  <c r="P1112" i="9"/>
  <c r="F147" i="16" s="1"/>
  <c r="P1111" i="9"/>
  <c r="E147" i="16" s="1"/>
  <c r="P1110" i="9"/>
  <c r="D147" i="16" s="1"/>
  <c r="P1109" i="9"/>
  <c r="O1108"/>
  <c r="N1108"/>
  <c r="M1108"/>
  <c r="L1108"/>
  <c r="K1108"/>
  <c r="J1108"/>
  <c r="I1108"/>
  <c r="H1108"/>
  <c r="G1108"/>
  <c r="F1108"/>
  <c r="E1108"/>
  <c r="D1108"/>
  <c r="P1107"/>
  <c r="L145" i="16" s="1"/>
  <c r="P1106" i="9"/>
  <c r="K145" i="16" s="1"/>
  <c r="P1105" i="9"/>
  <c r="J145" i="16" s="1"/>
  <c r="P1104" i="9"/>
  <c r="I145" i="16" s="1"/>
  <c r="P1103" i="9"/>
  <c r="H145" i="16" s="1"/>
  <c r="P1102" i="9"/>
  <c r="G145" i="16" s="1"/>
  <c r="P1101" i="9"/>
  <c r="F145" i="16" s="1"/>
  <c r="P1100" i="9"/>
  <c r="E145" i="16" s="1"/>
  <c r="P1099" i="9"/>
  <c r="D145" i="16" s="1"/>
  <c r="P1098" i="9"/>
  <c r="C145" i="16" s="1"/>
  <c r="P1097" i="9"/>
  <c r="L144" i="16" s="1"/>
  <c r="P1096" i="9"/>
  <c r="K144" i="16" s="1"/>
  <c r="P1095" i="9"/>
  <c r="J144" i="16" s="1"/>
  <c r="P1094" i="9"/>
  <c r="I144" i="16" s="1"/>
  <c r="P1093" i="9"/>
  <c r="H144" i="16" s="1"/>
  <c r="P1092" i="9"/>
  <c r="G144" i="16" s="1"/>
  <c r="P1091" i="9"/>
  <c r="F144" i="16" s="1"/>
  <c r="P1090" i="9"/>
  <c r="E144" i="16" s="1"/>
  <c r="P1089" i="9"/>
  <c r="D144" i="16" s="1"/>
  <c r="P1088" i="9"/>
  <c r="C144" i="16" s="1"/>
  <c r="P1087" i="9"/>
  <c r="L143" i="16" s="1"/>
  <c r="P1086" i="9"/>
  <c r="K143" i="16" s="1"/>
  <c r="P1085" i="9"/>
  <c r="J143" i="16" s="1"/>
  <c r="P1084" i="9"/>
  <c r="I143" i="16" s="1"/>
  <c r="P1083" i="9"/>
  <c r="H143" i="16" s="1"/>
  <c r="P1082" i="9"/>
  <c r="G143" i="16" s="1"/>
  <c r="P1081" i="9"/>
  <c r="F143" i="16" s="1"/>
  <c r="P1080" i="9"/>
  <c r="E143" i="16" s="1"/>
  <c r="P1079" i="9"/>
  <c r="D143" i="16" s="1"/>
  <c r="P1078" i="9"/>
  <c r="C143" i="16" s="1"/>
  <c r="P1077" i="9"/>
  <c r="L142" i="16" s="1"/>
  <c r="P1076" i="9"/>
  <c r="K142" i="16" s="1"/>
  <c r="P1075" i="9"/>
  <c r="J142" i="16" s="1"/>
  <c r="P1074" i="9"/>
  <c r="I142" i="16" s="1"/>
  <c r="P1073" i="9"/>
  <c r="H142" i="16" s="1"/>
  <c r="P1072" i="9"/>
  <c r="G142" i="16" s="1"/>
  <c r="P1071" i="9"/>
  <c r="F142" i="16" s="1"/>
  <c r="P1070" i="9"/>
  <c r="E142" i="16" s="1"/>
  <c r="P1069" i="9"/>
  <c r="D142" i="16" s="1"/>
  <c r="P1068" i="9"/>
  <c r="C142" i="16" s="1"/>
  <c r="P1067" i="9"/>
  <c r="L141" i="16" s="1"/>
  <c r="P1066" i="9"/>
  <c r="K141" i="16" s="1"/>
  <c r="P1065" i="9"/>
  <c r="J141" i="16" s="1"/>
  <c r="P1064" i="9"/>
  <c r="I141" i="16" s="1"/>
  <c r="P1063" i="9"/>
  <c r="H141" i="16" s="1"/>
  <c r="P1062" i="9"/>
  <c r="G141" i="16" s="1"/>
  <c r="P1061" i="9"/>
  <c r="F141" i="16" s="1"/>
  <c r="P1060" i="9"/>
  <c r="E141" i="16" s="1"/>
  <c r="P1059" i="9"/>
  <c r="D141" i="16" s="1"/>
  <c r="P1058" i="9"/>
  <c r="C141" i="16" s="1"/>
  <c r="P1057" i="9"/>
  <c r="L140" i="16" s="1"/>
  <c r="P1056" i="9"/>
  <c r="K140" i="16" s="1"/>
  <c r="P1055" i="9"/>
  <c r="J140" i="16" s="1"/>
  <c r="P1054" i="9"/>
  <c r="I140" i="16" s="1"/>
  <c r="P1053" i="9"/>
  <c r="H140" i="16" s="1"/>
  <c r="P1052" i="9"/>
  <c r="G140" i="16" s="1"/>
  <c r="P1051" i="9"/>
  <c r="F140" i="16" s="1"/>
  <c r="P1050" i="9"/>
  <c r="E140" i="16" s="1"/>
  <c r="P1049" i="9"/>
  <c r="D140" i="16" s="1"/>
  <c r="P1048" i="9"/>
  <c r="C140" i="16" s="1"/>
  <c r="P1047" i="9"/>
  <c r="L139" i="16" s="1"/>
  <c r="P1046" i="9"/>
  <c r="K139" i="16" s="1"/>
  <c r="P1045" i="9"/>
  <c r="J139" i="16" s="1"/>
  <c r="P1044" i="9"/>
  <c r="I139" i="16" s="1"/>
  <c r="P1043" i="9"/>
  <c r="H139" i="16" s="1"/>
  <c r="P1042" i="9"/>
  <c r="G139" i="16" s="1"/>
  <c r="P1041" i="9"/>
  <c r="F139" i="16" s="1"/>
  <c r="P1040" i="9"/>
  <c r="E139" i="16" s="1"/>
  <c r="P1039" i="9"/>
  <c r="D139" i="16" s="1"/>
  <c r="P1038" i="9"/>
  <c r="C139" i="16" s="1"/>
  <c r="P1037" i="9"/>
  <c r="L138" i="16" s="1"/>
  <c r="P1036" i="9"/>
  <c r="K138" i="16" s="1"/>
  <c r="P1035" i="9"/>
  <c r="J138" i="16" s="1"/>
  <c r="P1034" i="9"/>
  <c r="I138" i="16" s="1"/>
  <c r="P1033" i="9"/>
  <c r="H138" i="16" s="1"/>
  <c r="P1032" i="9"/>
  <c r="G138" i="16" s="1"/>
  <c r="P1031" i="9"/>
  <c r="F138" i="16" s="1"/>
  <c r="P1030" i="9"/>
  <c r="E138" i="16" s="1"/>
  <c r="P1029" i="9"/>
  <c r="D138" i="16" s="1"/>
  <c r="P1028" i="9"/>
  <c r="C138" i="16" s="1"/>
  <c r="P1027" i="9"/>
  <c r="L137" i="16" s="1"/>
  <c r="P1026" i="9"/>
  <c r="K137" i="16" s="1"/>
  <c r="P1025" i="9"/>
  <c r="J137" i="16" s="1"/>
  <c r="P1024" i="9"/>
  <c r="I137" i="16" s="1"/>
  <c r="P1023" i="9"/>
  <c r="H137" i="16" s="1"/>
  <c r="G137"/>
  <c r="P1021" i="9"/>
  <c r="F137" i="16" s="1"/>
  <c r="P1020" i="9"/>
  <c r="E137" i="16" s="1"/>
  <c r="P1019" i="9"/>
  <c r="D137" i="16" s="1"/>
  <c r="P1018" i="9"/>
  <c r="C137" i="16" s="1"/>
  <c r="O1017" i="9"/>
  <c r="N1017"/>
  <c r="M1017"/>
  <c r="L1017"/>
  <c r="K1017"/>
  <c r="J1017"/>
  <c r="I1017"/>
  <c r="H1017"/>
  <c r="G1017"/>
  <c r="F1017"/>
  <c r="E1017"/>
  <c r="D1017"/>
  <c r="P1016"/>
  <c r="L135" i="16" s="1"/>
  <c r="P1015" i="9"/>
  <c r="K135" i="16" s="1"/>
  <c r="P1014" i="9"/>
  <c r="J135" i="16" s="1"/>
  <c r="P1013" i="9"/>
  <c r="I135" i="16" s="1"/>
  <c r="P1012" i="9"/>
  <c r="H135" i="16" s="1"/>
  <c r="P1011" i="9"/>
  <c r="G135" i="16" s="1"/>
  <c r="P1010" i="9"/>
  <c r="F135" i="16" s="1"/>
  <c r="P1009" i="9"/>
  <c r="E135" i="16" s="1"/>
  <c r="P1008" i="9"/>
  <c r="D135" i="16" s="1"/>
  <c r="P1007" i="9"/>
  <c r="C135" i="16" s="1"/>
  <c r="P1006" i="9"/>
  <c r="L134" i="16" s="1"/>
  <c r="P1005" i="9"/>
  <c r="K134" i="16" s="1"/>
  <c r="P1004" i="9"/>
  <c r="J134" i="16" s="1"/>
  <c r="P1003" i="9"/>
  <c r="I134" i="16" s="1"/>
  <c r="P1002" i="9"/>
  <c r="H134" i="16" s="1"/>
  <c r="P1001" i="9"/>
  <c r="G134" i="16" s="1"/>
  <c r="P1000" i="9"/>
  <c r="F134" i="16" s="1"/>
  <c r="P999" i="9"/>
  <c r="E134" i="16" s="1"/>
  <c r="P998" i="9"/>
  <c r="D134" i="16" s="1"/>
  <c r="P997" i="9"/>
  <c r="C134" i="16" s="1"/>
  <c r="P996" i="9"/>
  <c r="L133" i="16" s="1"/>
  <c r="P995" i="9"/>
  <c r="K133" i="16" s="1"/>
  <c r="P994" i="9"/>
  <c r="J133" i="16" s="1"/>
  <c r="P993" i="9"/>
  <c r="I133" i="16" s="1"/>
  <c r="P992" i="9"/>
  <c r="H133" i="16" s="1"/>
  <c r="P991" i="9"/>
  <c r="G133" i="16" s="1"/>
  <c r="P990" i="9"/>
  <c r="F133" i="16" s="1"/>
  <c r="P989" i="9"/>
  <c r="E133" i="16" s="1"/>
  <c r="P988" i="9"/>
  <c r="D133" i="16" s="1"/>
  <c r="P987" i="9"/>
  <c r="C133" i="16" s="1"/>
  <c r="P986" i="9"/>
  <c r="L132" i="16" s="1"/>
  <c r="P985" i="9"/>
  <c r="K132" i="16" s="1"/>
  <c r="P984" i="9"/>
  <c r="J132" i="16" s="1"/>
  <c r="P983" i="9"/>
  <c r="I132" i="16" s="1"/>
  <c r="P982" i="9"/>
  <c r="H132" i="16" s="1"/>
  <c r="P981" i="9"/>
  <c r="G132" i="16" s="1"/>
  <c r="P980" i="9"/>
  <c r="F132" i="16" s="1"/>
  <c r="P979" i="9"/>
  <c r="E132" i="16" s="1"/>
  <c r="P978" i="9"/>
  <c r="D132" i="16" s="1"/>
  <c r="P977" i="9"/>
  <c r="C132" i="16" s="1"/>
  <c r="P976" i="9"/>
  <c r="L131" i="16" s="1"/>
  <c r="P975" i="9"/>
  <c r="K131" i="16" s="1"/>
  <c r="P974" i="9"/>
  <c r="J131" i="16" s="1"/>
  <c r="P973" i="9"/>
  <c r="I131" i="16" s="1"/>
  <c r="P972" i="9"/>
  <c r="H131" i="16" s="1"/>
  <c r="P971" i="9"/>
  <c r="G131" i="16" s="1"/>
  <c r="P970" i="9"/>
  <c r="F131" i="16" s="1"/>
  <c r="P969" i="9"/>
  <c r="E131" i="16" s="1"/>
  <c r="P968" i="9"/>
  <c r="D131" i="16" s="1"/>
  <c r="P967" i="9"/>
  <c r="C131" i="16" s="1"/>
  <c r="P966" i="9"/>
  <c r="L130" i="16" s="1"/>
  <c r="P965" i="9"/>
  <c r="K130" i="16" s="1"/>
  <c r="P964" i="9"/>
  <c r="J130" i="16" s="1"/>
  <c r="P963" i="9"/>
  <c r="I130" i="16" s="1"/>
  <c r="P962" i="9"/>
  <c r="H130" i="16" s="1"/>
  <c r="P961" i="9"/>
  <c r="G130" i="16" s="1"/>
  <c r="P960" i="9"/>
  <c r="F130" i="16" s="1"/>
  <c r="P959" i="9"/>
  <c r="E130" i="16" s="1"/>
  <c r="P958" i="9"/>
  <c r="D130" i="16" s="1"/>
  <c r="P957" i="9"/>
  <c r="C130" i="16" s="1"/>
  <c r="P956" i="9"/>
  <c r="L129" i="16" s="1"/>
  <c r="P955" i="9"/>
  <c r="K129" i="16" s="1"/>
  <c r="P954" i="9"/>
  <c r="J129" i="16" s="1"/>
  <c r="P953" i="9"/>
  <c r="I129" i="16" s="1"/>
  <c r="P952" i="9"/>
  <c r="H129" i="16" s="1"/>
  <c r="P951" i="9"/>
  <c r="G129" i="16" s="1"/>
  <c r="P950" i="9"/>
  <c r="F129" i="16" s="1"/>
  <c r="P949" i="9"/>
  <c r="E129" i="16" s="1"/>
  <c r="P948" i="9"/>
  <c r="D129" i="16" s="1"/>
  <c r="P947" i="9"/>
  <c r="C129" i="16" s="1"/>
  <c r="P946" i="9"/>
  <c r="L128" i="16" s="1"/>
  <c r="P945" i="9"/>
  <c r="K128" i="16" s="1"/>
  <c r="P944" i="9"/>
  <c r="J128" i="16" s="1"/>
  <c r="P943" i="9"/>
  <c r="I128" i="16" s="1"/>
  <c r="P942" i="9"/>
  <c r="H128" i="16" s="1"/>
  <c r="P941" i="9"/>
  <c r="G128" i="16" s="1"/>
  <c r="P940" i="9"/>
  <c r="F128" i="16" s="1"/>
  <c r="P939" i="9"/>
  <c r="E128" i="16" s="1"/>
  <c r="P938" i="9"/>
  <c r="D128" i="16" s="1"/>
  <c r="P937" i="9"/>
  <c r="C128" i="16" s="1"/>
  <c r="P936" i="9"/>
  <c r="L127" i="16" s="1"/>
  <c r="P935" i="9"/>
  <c r="K127" i="16" s="1"/>
  <c r="P934" i="9"/>
  <c r="J127" i="16" s="1"/>
  <c r="P933" i="9"/>
  <c r="I127" i="16" s="1"/>
  <c r="P932" i="9"/>
  <c r="H127" i="16" s="1"/>
  <c r="P931" i="9"/>
  <c r="G127" i="16" s="1"/>
  <c r="P930" i="9"/>
  <c r="F127" i="16" s="1"/>
  <c r="P929" i="9"/>
  <c r="E127" i="16" s="1"/>
  <c r="P928" i="9"/>
  <c r="D127" i="16" s="1"/>
  <c r="P927" i="9"/>
  <c r="C127" i="16" s="1"/>
  <c r="O926" i="9"/>
  <c r="N926"/>
  <c r="M926"/>
  <c r="L926"/>
  <c r="K926"/>
  <c r="J926"/>
  <c r="I926"/>
  <c r="H926"/>
  <c r="G926"/>
  <c r="F926"/>
  <c r="E926"/>
  <c r="D926"/>
  <c r="P925"/>
  <c r="L125" i="16" s="1"/>
  <c r="P924" i="9"/>
  <c r="K125" i="16" s="1"/>
  <c r="P923" i="9"/>
  <c r="J125" i="16" s="1"/>
  <c r="P922" i="9"/>
  <c r="I125" i="16" s="1"/>
  <c r="P921" i="9"/>
  <c r="H125" i="16" s="1"/>
  <c r="P920" i="9"/>
  <c r="G125" i="16" s="1"/>
  <c r="P919" i="9"/>
  <c r="F125" i="16" s="1"/>
  <c r="P918" i="9"/>
  <c r="E125" i="16" s="1"/>
  <c r="P917" i="9"/>
  <c r="D125" i="16" s="1"/>
  <c r="P916" i="9"/>
  <c r="C125" i="16" s="1"/>
  <c r="P915" i="9"/>
  <c r="L124" i="16" s="1"/>
  <c r="P914" i="9"/>
  <c r="K124" i="16" s="1"/>
  <c r="P913" i="9"/>
  <c r="J124" i="16" s="1"/>
  <c r="P912" i="9"/>
  <c r="I124" i="16" s="1"/>
  <c r="P911" i="9"/>
  <c r="H124" i="16" s="1"/>
  <c r="P910" i="9"/>
  <c r="G124" i="16" s="1"/>
  <c r="P909" i="9"/>
  <c r="F124" i="16" s="1"/>
  <c r="P908" i="9"/>
  <c r="E124" i="16" s="1"/>
  <c r="P907" i="9"/>
  <c r="D124" i="16" s="1"/>
  <c r="P906" i="9"/>
  <c r="C124" i="16" s="1"/>
  <c r="P905" i="9"/>
  <c r="L123" i="16" s="1"/>
  <c r="P904" i="9"/>
  <c r="K123" i="16" s="1"/>
  <c r="P903" i="9"/>
  <c r="J123" i="16" s="1"/>
  <c r="P902" i="9"/>
  <c r="I123" i="16" s="1"/>
  <c r="P901" i="9"/>
  <c r="H123" i="16" s="1"/>
  <c r="P900" i="9"/>
  <c r="G123" i="16" s="1"/>
  <c r="P899" i="9"/>
  <c r="F123" i="16" s="1"/>
  <c r="P898" i="9"/>
  <c r="E123" i="16" s="1"/>
  <c r="P897" i="9"/>
  <c r="D123" i="16" s="1"/>
  <c r="P896" i="9"/>
  <c r="C123" i="16" s="1"/>
  <c r="P895" i="9"/>
  <c r="L122" i="16" s="1"/>
  <c r="P894" i="9"/>
  <c r="K122" i="16" s="1"/>
  <c r="P893" i="9"/>
  <c r="J122" i="16" s="1"/>
  <c r="P892" i="9"/>
  <c r="I122" i="16" s="1"/>
  <c r="P891" i="9"/>
  <c r="H122" i="16" s="1"/>
  <c r="G122"/>
  <c r="F122"/>
  <c r="P888" i="9"/>
  <c r="E122" i="16" s="1"/>
  <c r="P887" i="9"/>
  <c r="D122" i="16" s="1"/>
  <c r="P886" i="9"/>
  <c r="C122" i="16" s="1"/>
  <c r="P885" i="9"/>
  <c r="L121" i="16" s="1"/>
  <c r="P884" i="9"/>
  <c r="K121" i="16" s="1"/>
  <c r="P883" i="9"/>
  <c r="J121" i="16" s="1"/>
  <c r="P882" i="9"/>
  <c r="I121" i="16" s="1"/>
  <c r="P881" i="9"/>
  <c r="H121" i="16" s="1"/>
  <c r="P880" i="9"/>
  <c r="G121" i="16" s="1"/>
  <c r="P879" i="9"/>
  <c r="F121" i="16" s="1"/>
  <c r="P878" i="9"/>
  <c r="E121" i="16" s="1"/>
  <c r="P877" i="9"/>
  <c r="D121" i="16" s="1"/>
  <c r="P876" i="9"/>
  <c r="C121" i="16" s="1"/>
  <c r="P875" i="9"/>
  <c r="L120" i="16" s="1"/>
  <c r="P874" i="9"/>
  <c r="K120" i="16" s="1"/>
  <c r="P873" i="9"/>
  <c r="J120" i="16" s="1"/>
  <c r="P872" i="9"/>
  <c r="I120" i="16" s="1"/>
  <c r="P871" i="9"/>
  <c r="H120" i="16" s="1"/>
  <c r="P870" i="9"/>
  <c r="G120" i="16" s="1"/>
  <c r="P869" i="9"/>
  <c r="F120" i="16" s="1"/>
  <c r="P868" i="9"/>
  <c r="E120" i="16" s="1"/>
  <c r="P867" i="9"/>
  <c r="D120" i="16" s="1"/>
  <c r="P866" i="9"/>
  <c r="C120" i="16" s="1"/>
  <c r="P865" i="9"/>
  <c r="L119" i="16" s="1"/>
  <c r="P864" i="9"/>
  <c r="K119" i="16" s="1"/>
  <c r="P863" i="9"/>
  <c r="J119" i="16" s="1"/>
  <c r="P862" i="9"/>
  <c r="I119" i="16" s="1"/>
  <c r="P861" i="9"/>
  <c r="H119" i="16" s="1"/>
  <c r="P860" i="9"/>
  <c r="G119" i="16" s="1"/>
  <c r="P859" i="9"/>
  <c r="F119" i="16" s="1"/>
  <c r="P858" i="9"/>
  <c r="E119" i="16" s="1"/>
  <c r="P857" i="9"/>
  <c r="D119" i="16" s="1"/>
  <c r="P856" i="9"/>
  <c r="C119" i="16" s="1"/>
  <c r="P855" i="9"/>
  <c r="L118" i="16" s="1"/>
  <c r="P854" i="9"/>
  <c r="K118" i="16" s="1"/>
  <c r="P853" i="9"/>
  <c r="J118" i="16" s="1"/>
  <c r="P852" i="9"/>
  <c r="I118" i="16" s="1"/>
  <c r="P851" i="9"/>
  <c r="H118" i="16" s="1"/>
  <c r="P850" i="9"/>
  <c r="G118" i="16" s="1"/>
  <c r="P849" i="9"/>
  <c r="F118" i="16" s="1"/>
  <c r="P848" i="9"/>
  <c r="E118" i="16" s="1"/>
  <c r="P847" i="9"/>
  <c r="D118" i="16" s="1"/>
  <c r="P846" i="9"/>
  <c r="C118" i="16" s="1"/>
  <c r="P845" i="9"/>
  <c r="L117" i="16" s="1"/>
  <c r="P844" i="9"/>
  <c r="K117" i="16" s="1"/>
  <c r="P843" i="9"/>
  <c r="J117" i="16" s="1"/>
  <c r="P842" i="9"/>
  <c r="I117" i="16" s="1"/>
  <c r="P841" i="9"/>
  <c r="H117" i="16" s="1"/>
  <c r="P840" i="9"/>
  <c r="G117" i="16" s="1"/>
  <c r="P839" i="9"/>
  <c r="F117" i="16" s="1"/>
  <c r="P838" i="9"/>
  <c r="E117" i="16" s="1"/>
  <c r="P837" i="9"/>
  <c r="D117" i="16" s="1"/>
  <c r="P836" i="9"/>
  <c r="C117" i="16" s="1"/>
  <c r="O835" i="9"/>
  <c r="N835"/>
  <c r="M835"/>
  <c r="L835"/>
  <c r="K835"/>
  <c r="J835"/>
  <c r="I835"/>
  <c r="H835"/>
  <c r="G835"/>
  <c r="F835"/>
  <c r="E835"/>
  <c r="D835"/>
  <c r="P834"/>
  <c r="L115" i="16" s="1"/>
  <c r="P833" i="9"/>
  <c r="K115" i="16" s="1"/>
  <c r="P832" i="9"/>
  <c r="J115" i="16" s="1"/>
  <c r="P831" i="9"/>
  <c r="I115" i="16" s="1"/>
  <c r="P830" i="9"/>
  <c r="H115" i="16" s="1"/>
  <c r="P829" i="9"/>
  <c r="G115" i="16" s="1"/>
  <c r="P828" i="9"/>
  <c r="F115" i="16" s="1"/>
  <c r="P827" i="9"/>
  <c r="E115" i="16" s="1"/>
  <c r="P826" i="9"/>
  <c r="D115" i="16" s="1"/>
  <c r="P825" i="9"/>
  <c r="C115" i="16" s="1"/>
  <c r="P824" i="9"/>
  <c r="L114" i="16" s="1"/>
  <c r="P823" i="9"/>
  <c r="K114" i="16" s="1"/>
  <c r="P822" i="9"/>
  <c r="J114" i="16" s="1"/>
  <c r="P821" i="9"/>
  <c r="I114" i="16" s="1"/>
  <c r="P820" i="9"/>
  <c r="H114" i="16" s="1"/>
  <c r="P819" i="9"/>
  <c r="G114" i="16" s="1"/>
  <c r="P818" i="9"/>
  <c r="F114" i="16" s="1"/>
  <c r="P817" i="9"/>
  <c r="E114" i="16" s="1"/>
  <c r="P816" i="9"/>
  <c r="D114" i="16" s="1"/>
  <c r="P815" i="9"/>
  <c r="C114" i="16" s="1"/>
  <c r="P814" i="9"/>
  <c r="L113" i="16" s="1"/>
  <c r="P813" i="9"/>
  <c r="K113" i="16" s="1"/>
  <c r="P812" i="9"/>
  <c r="J113" i="16" s="1"/>
  <c r="P811" i="9"/>
  <c r="I113" i="16" s="1"/>
  <c r="P810" i="9"/>
  <c r="H113" i="16" s="1"/>
  <c r="P809" i="9"/>
  <c r="G113" i="16" s="1"/>
  <c r="P808" i="9"/>
  <c r="F113" i="16" s="1"/>
  <c r="P807" i="9"/>
  <c r="E113" i="16" s="1"/>
  <c r="P806" i="9"/>
  <c r="D113" i="16" s="1"/>
  <c r="P805" i="9"/>
  <c r="C113" i="16" s="1"/>
  <c r="P804" i="9"/>
  <c r="L112" i="16" s="1"/>
  <c r="P803" i="9"/>
  <c r="K112" i="16" s="1"/>
  <c r="P802" i="9"/>
  <c r="J112" i="16" s="1"/>
  <c r="P801" i="9"/>
  <c r="I112" i="16" s="1"/>
  <c r="P800" i="9"/>
  <c r="H112" i="16" s="1"/>
  <c r="P799" i="9"/>
  <c r="G112" i="16" s="1"/>
  <c r="P798" i="9"/>
  <c r="F112" i="16" s="1"/>
  <c r="P797" i="9"/>
  <c r="E112" i="16" s="1"/>
  <c r="P796" i="9"/>
  <c r="D112" i="16" s="1"/>
  <c r="P795" i="9"/>
  <c r="C112" i="16" s="1"/>
  <c r="P794" i="9"/>
  <c r="L111" i="16" s="1"/>
  <c r="P793" i="9"/>
  <c r="K111" i="16" s="1"/>
  <c r="P792" i="9"/>
  <c r="J111" i="16" s="1"/>
  <c r="P791" i="9"/>
  <c r="I111" i="16" s="1"/>
  <c r="P790" i="9"/>
  <c r="H111" i="16" s="1"/>
  <c r="P789" i="9"/>
  <c r="G111" i="16" s="1"/>
  <c r="P788" i="9"/>
  <c r="F111" i="16" s="1"/>
  <c r="P787" i="9"/>
  <c r="E111" i="16" s="1"/>
  <c r="P786" i="9"/>
  <c r="D111" i="16" s="1"/>
  <c r="P785" i="9"/>
  <c r="C111" i="16" s="1"/>
  <c r="P784" i="9"/>
  <c r="L110" i="16" s="1"/>
  <c r="P783" i="9"/>
  <c r="K110" i="16" s="1"/>
  <c r="P782" i="9"/>
  <c r="J110" i="16" s="1"/>
  <c r="P781" i="9"/>
  <c r="I110" i="16" s="1"/>
  <c r="P780" i="9"/>
  <c r="H110" i="16" s="1"/>
  <c r="P779" i="9"/>
  <c r="G110" i="16" s="1"/>
  <c r="P778" i="9"/>
  <c r="F110" i="16" s="1"/>
  <c r="P777" i="9"/>
  <c r="E110" i="16" s="1"/>
  <c r="P776" i="9"/>
  <c r="D110" i="16" s="1"/>
  <c r="P775" i="9"/>
  <c r="C110" i="16" s="1"/>
  <c r="P774" i="9"/>
  <c r="L109" i="16" s="1"/>
  <c r="P773" i="9"/>
  <c r="K109" i="16" s="1"/>
  <c r="P772" i="9"/>
  <c r="P771"/>
  <c r="I109" i="16" s="1"/>
  <c r="P770" i="9"/>
  <c r="H109" i="16" s="1"/>
  <c r="P769" i="9"/>
  <c r="G109" i="16" s="1"/>
  <c r="P768" i="9"/>
  <c r="F109" i="16" s="1"/>
  <c r="P767" i="9"/>
  <c r="E109" i="16" s="1"/>
  <c r="P766" i="9"/>
  <c r="D109" i="16" s="1"/>
  <c r="P765" i="9"/>
  <c r="C109" i="16" s="1"/>
  <c r="P764" i="9"/>
  <c r="L108" i="16" s="1"/>
  <c r="P763" i="9"/>
  <c r="K108" i="16" s="1"/>
  <c r="P762" i="9"/>
  <c r="J108" i="16" s="1"/>
  <c r="P761" i="9"/>
  <c r="I108" i="16" s="1"/>
  <c r="P760" i="9"/>
  <c r="H108" i="16" s="1"/>
  <c r="P759" i="9"/>
  <c r="G108" i="16" s="1"/>
  <c r="P758" i="9"/>
  <c r="F108" i="16" s="1"/>
  <c r="P757" i="9"/>
  <c r="E108" i="16" s="1"/>
  <c r="P756" i="9"/>
  <c r="D108" i="16" s="1"/>
  <c r="P755" i="9"/>
  <c r="C108" i="16" s="1"/>
  <c r="P754" i="9"/>
  <c r="L107" i="16" s="1"/>
  <c r="P753" i="9"/>
  <c r="K107" i="16" s="1"/>
  <c r="P752" i="9"/>
  <c r="J107" i="16" s="1"/>
  <c r="P751" i="9"/>
  <c r="I107" i="16" s="1"/>
  <c r="P750" i="9"/>
  <c r="H107" i="16" s="1"/>
  <c r="P749" i="9"/>
  <c r="G107" i="16" s="1"/>
  <c r="P748" i="9"/>
  <c r="P747"/>
  <c r="E107" i="16" s="1"/>
  <c r="P746" i="9"/>
  <c r="D107" i="16" s="1"/>
  <c r="P745" i="9"/>
  <c r="O744"/>
  <c r="N744"/>
  <c r="M744"/>
  <c r="L744"/>
  <c r="K744"/>
  <c r="J744"/>
  <c r="I744"/>
  <c r="H744"/>
  <c r="G744"/>
  <c r="F744"/>
  <c r="E744"/>
  <c r="D744"/>
  <c r="P742"/>
  <c r="L104" i="16" s="1"/>
  <c r="P741" i="9"/>
  <c r="K104" i="16" s="1"/>
  <c r="P740" i="9"/>
  <c r="J104" i="16" s="1"/>
  <c r="P739" i="9"/>
  <c r="I104" i="16" s="1"/>
  <c r="P738" i="9"/>
  <c r="H104" i="16" s="1"/>
  <c r="P737" i="9"/>
  <c r="G104" i="16" s="1"/>
  <c r="P736" i="9"/>
  <c r="F104" i="16" s="1"/>
  <c r="P735" i="9"/>
  <c r="E104" i="16" s="1"/>
  <c r="P734" i="9"/>
  <c r="D104" i="16" s="1"/>
  <c r="P733" i="9"/>
  <c r="C104" i="16" s="1"/>
  <c r="P732" i="9"/>
  <c r="L103" i="16" s="1"/>
  <c r="P731" i="9"/>
  <c r="K103" i="16" s="1"/>
  <c r="P730" i="9"/>
  <c r="J103" i="16" s="1"/>
  <c r="P729" i="9"/>
  <c r="I103" i="16" s="1"/>
  <c r="P728" i="9"/>
  <c r="H103" i="16" s="1"/>
  <c r="P727" i="9"/>
  <c r="G103" i="16" s="1"/>
  <c r="P726" i="9"/>
  <c r="F103" i="16" s="1"/>
  <c r="P725" i="9"/>
  <c r="E103" i="16" s="1"/>
  <c r="P724" i="9"/>
  <c r="D103" i="16" s="1"/>
  <c r="P723" i="9"/>
  <c r="C103" i="16" s="1"/>
  <c r="P722" i="9"/>
  <c r="L102" i="16" s="1"/>
  <c r="P721" i="9"/>
  <c r="K102" i="16" s="1"/>
  <c r="P720" i="9"/>
  <c r="J102" i="16" s="1"/>
  <c r="P719" i="9"/>
  <c r="I102" i="16" s="1"/>
  <c r="P718" i="9"/>
  <c r="H102" i="16" s="1"/>
  <c r="P717" i="9"/>
  <c r="G102" i="16" s="1"/>
  <c r="P716" i="9"/>
  <c r="F102" i="16" s="1"/>
  <c r="P715" i="9"/>
  <c r="E102" i="16" s="1"/>
  <c r="P714" i="9"/>
  <c r="D102" i="16" s="1"/>
  <c r="P713" i="9"/>
  <c r="C102" i="16" s="1"/>
  <c r="P712" i="9"/>
  <c r="L101" i="16" s="1"/>
  <c r="P711" i="9"/>
  <c r="K101" i="16" s="1"/>
  <c r="P710" i="9"/>
  <c r="J101" i="16" s="1"/>
  <c r="P709" i="9"/>
  <c r="I101" i="16" s="1"/>
  <c r="P708" i="9"/>
  <c r="H101" i="16" s="1"/>
  <c r="P707" i="9"/>
  <c r="G101" i="16" s="1"/>
  <c r="P706" i="9"/>
  <c r="F101" i="16" s="1"/>
  <c r="P705" i="9"/>
  <c r="E101" i="16" s="1"/>
  <c r="P704" i="9"/>
  <c r="D101" i="16" s="1"/>
  <c r="P703" i="9"/>
  <c r="C101" i="16" s="1"/>
  <c r="P702" i="9"/>
  <c r="L100" i="16" s="1"/>
  <c r="P701" i="9"/>
  <c r="K100" i="16" s="1"/>
  <c r="P700" i="9"/>
  <c r="J100" i="16" s="1"/>
  <c r="P699" i="9"/>
  <c r="I100" i="16" s="1"/>
  <c r="P698" i="9"/>
  <c r="H100" i="16" s="1"/>
  <c r="P697" i="9"/>
  <c r="G100" i="16" s="1"/>
  <c r="P696" i="9"/>
  <c r="F100" i="16" s="1"/>
  <c r="P695" i="9"/>
  <c r="E100" i="16" s="1"/>
  <c r="P694" i="9"/>
  <c r="D100" i="16" s="1"/>
  <c r="P693" i="9"/>
  <c r="C100" i="16" s="1"/>
  <c r="P692" i="9"/>
  <c r="L99" i="16" s="1"/>
  <c r="P691" i="9"/>
  <c r="K99" i="16" s="1"/>
  <c r="P690" i="9"/>
  <c r="J99" i="16" s="1"/>
  <c r="P689" i="9"/>
  <c r="I99" i="16" s="1"/>
  <c r="P688" i="9"/>
  <c r="H99" i="16" s="1"/>
  <c r="P687" i="9"/>
  <c r="G99" i="16" s="1"/>
  <c r="P686" i="9"/>
  <c r="F99" i="16" s="1"/>
  <c r="P685" i="9"/>
  <c r="E99" i="16" s="1"/>
  <c r="P684" i="9"/>
  <c r="D99" i="16" s="1"/>
  <c r="P683" i="9"/>
  <c r="C99" i="16" s="1"/>
  <c r="P682" i="9"/>
  <c r="L98" i="16" s="1"/>
  <c r="P681" i="9"/>
  <c r="K98" i="16" s="1"/>
  <c r="P680" i="9"/>
  <c r="J98" i="16" s="1"/>
  <c r="P679" i="9"/>
  <c r="I98" i="16" s="1"/>
  <c r="P678" i="9"/>
  <c r="H98" i="16" s="1"/>
  <c r="P677" i="9"/>
  <c r="G98" i="16" s="1"/>
  <c r="P676" i="9"/>
  <c r="F98" i="16" s="1"/>
  <c r="P675" i="9"/>
  <c r="E98" i="16" s="1"/>
  <c r="P674" i="9"/>
  <c r="D98" i="16" s="1"/>
  <c r="P673" i="9"/>
  <c r="C98" i="16" s="1"/>
  <c r="P672" i="9"/>
  <c r="L97" i="16" s="1"/>
  <c r="P671" i="9"/>
  <c r="K97" i="16" s="1"/>
  <c r="P670" i="9"/>
  <c r="J97" i="16" s="1"/>
  <c r="P669" i="9"/>
  <c r="I97" i="16" s="1"/>
  <c r="H97"/>
  <c r="G97"/>
  <c r="P666" i="9"/>
  <c r="F97" i="16" s="1"/>
  <c r="P665" i="9"/>
  <c r="E97" i="16" s="1"/>
  <c r="P664" i="9"/>
  <c r="D97" i="16" s="1"/>
  <c r="P663" i="9"/>
  <c r="C97" i="16" s="1"/>
  <c r="P662" i="9"/>
  <c r="L96" i="16" s="1"/>
  <c r="P661" i="9"/>
  <c r="K96" i="16" s="1"/>
  <c r="P660" i="9"/>
  <c r="J96" i="16" s="1"/>
  <c r="P659" i="9"/>
  <c r="I96" i="16" s="1"/>
  <c r="P658" i="9"/>
  <c r="H96" i="16" s="1"/>
  <c r="P657" i="9"/>
  <c r="G96" i="16" s="1"/>
  <c r="P656" i="9"/>
  <c r="F96" i="16" s="1"/>
  <c r="P655" i="9"/>
  <c r="E96" i="16" s="1"/>
  <c r="P654" i="9"/>
  <c r="D96" i="16" s="1"/>
  <c r="O652" i="9"/>
  <c r="N652"/>
  <c r="M652"/>
  <c r="L652"/>
  <c r="K652"/>
  <c r="J652"/>
  <c r="I652"/>
  <c r="H652"/>
  <c r="G652"/>
  <c r="F652"/>
  <c r="E652"/>
  <c r="D652"/>
  <c r="P651"/>
  <c r="L94" i="16" s="1"/>
  <c r="P650" i="9"/>
  <c r="K94" i="16" s="1"/>
  <c r="P649" i="9"/>
  <c r="J94" i="16" s="1"/>
  <c r="P648" i="9"/>
  <c r="I94" i="16" s="1"/>
  <c r="P647" i="9"/>
  <c r="H94" i="16" s="1"/>
  <c r="P646" i="9"/>
  <c r="G94" i="16" s="1"/>
  <c r="P645" i="9"/>
  <c r="F94" i="16" s="1"/>
  <c r="P644" i="9"/>
  <c r="E94" i="16" s="1"/>
  <c r="P643" i="9"/>
  <c r="D94" i="16" s="1"/>
  <c r="P642" i="9"/>
  <c r="C94" i="16" s="1"/>
  <c r="P641" i="9"/>
  <c r="L93" i="16" s="1"/>
  <c r="P640" i="9"/>
  <c r="K93" i="16" s="1"/>
  <c r="P639" i="9"/>
  <c r="J93" i="16" s="1"/>
  <c r="P638" i="9"/>
  <c r="I93" i="16" s="1"/>
  <c r="P637" i="9"/>
  <c r="H93" i="16" s="1"/>
  <c r="P636" i="9"/>
  <c r="G93" i="16" s="1"/>
  <c r="P635" i="9"/>
  <c r="F93" i="16" s="1"/>
  <c r="P634" i="9"/>
  <c r="E93" i="16" s="1"/>
  <c r="P633" i="9"/>
  <c r="D93" i="16" s="1"/>
  <c r="P632" i="9"/>
  <c r="C93" i="16" s="1"/>
  <c r="P631" i="9"/>
  <c r="L92" i="16" s="1"/>
  <c r="P630" i="9"/>
  <c r="K92" i="16" s="1"/>
  <c r="P629" i="9"/>
  <c r="J92" i="16" s="1"/>
  <c r="P628" i="9"/>
  <c r="I92" i="16" s="1"/>
  <c r="P627" i="9"/>
  <c r="H92" i="16" s="1"/>
  <c r="P626" i="9"/>
  <c r="G92" i="16" s="1"/>
  <c r="P625" i="9"/>
  <c r="F92" i="16" s="1"/>
  <c r="P624" i="9"/>
  <c r="E92" i="16" s="1"/>
  <c r="P623" i="9"/>
  <c r="D92" i="16" s="1"/>
  <c r="P622" i="9"/>
  <c r="O621"/>
  <c r="N621"/>
  <c r="M621"/>
  <c r="L621"/>
  <c r="K621"/>
  <c r="J621"/>
  <c r="I621"/>
  <c r="H621"/>
  <c r="G621"/>
  <c r="F621"/>
  <c r="E621"/>
  <c r="D621"/>
  <c r="P620"/>
  <c r="L90" i="16" s="1"/>
  <c r="P619" i="9"/>
  <c r="K90" i="16" s="1"/>
  <c r="P618" i="9"/>
  <c r="J90" i="16" s="1"/>
  <c r="P617" i="9"/>
  <c r="I90" i="16" s="1"/>
  <c r="P616" i="9"/>
  <c r="H90" i="16" s="1"/>
  <c r="P615" i="9"/>
  <c r="G90" i="16" s="1"/>
  <c r="P614" i="9"/>
  <c r="F90" i="16" s="1"/>
  <c r="P613" i="9"/>
  <c r="E90" i="16" s="1"/>
  <c r="P612" i="9"/>
  <c r="D90" i="16" s="1"/>
  <c r="P611" i="9"/>
  <c r="C90" i="16" s="1"/>
  <c r="P610" i="9"/>
  <c r="L89" i="16" s="1"/>
  <c r="P609" i="9"/>
  <c r="K89" i="16" s="1"/>
  <c r="P608" i="9"/>
  <c r="J89" i="16" s="1"/>
  <c r="P607" i="9"/>
  <c r="I89" i="16" s="1"/>
  <c r="P606" i="9"/>
  <c r="H89" i="16" s="1"/>
  <c r="P605" i="9"/>
  <c r="G89" i="16" s="1"/>
  <c r="P604" i="9"/>
  <c r="F89" i="16" s="1"/>
  <c r="P603" i="9"/>
  <c r="E89" i="16" s="1"/>
  <c r="P602" i="9"/>
  <c r="D89" i="16" s="1"/>
  <c r="P601" i="9"/>
  <c r="C89" i="16" s="1"/>
  <c r="P600" i="9"/>
  <c r="L88" i="16" s="1"/>
  <c r="P599" i="9"/>
  <c r="K88" i="16" s="1"/>
  <c r="P598" i="9"/>
  <c r="J88" i="16" s="1"/>
  <c r="P597" i="9"/>
  <c r="I88" i="16" s="1"/>
  <c r="P596" i="9"/>
  <c r="H88" i="16" s="1"/>
  <c r="P595" i="9"/>
  <c r="G88" i="16" s="1"/>
  <c r="P594" i="9"/>
  <c r="F88" i="16" s="1"/>
  <c r="P593" i="9"/>
  <c r="E88" i="16" s="1"/>
  <c r="P592" i="9"/>
  <c r="D88" i="16" s="1"/>
  <c r="P591" i="9"/>
  <c r="C88" i="16" s="1"/>
  <c r="P590" i="9"/>
  <c r="L87" i="16" s="1"/>
  <c r="P589" i="9"/>
  <c r="K87" i="16" s="1"/>
  <c r="P588" i="9"/>
  <c r="J87" i="16" s="1"/>
  <c r="P587" i="9"/>
  <c r="I87" i="16" s="1"/>
  <c r="P586" i="9"/>
  <c r="H87" i="16" s="1"/>
  <c r="P585" i="9"/>
  <c r="G87" i="16" s="1"/>
  <c r="P584" i="9"/>
  <c r="F87" i="16" s="1"/>
  <c r="P583" i="9"/>
  <c r="E87" i="16" s="1"/>
  <c r="P582" i="9"/>
  <c r="D87" i="16" s="1"/>
  <c r="P581" i="9"/>
  <c r="C87" i="16" s="1"/>
  <c r="P580" i="9"/>
  <c r="L86" i="16" s="1"/>
  <c r="P579" i="9"/>
  <c r="K86" i="16" s="1"/>
  <c r="P578" i="9"/>
  <c r="J86" i="16" s="1"/>
  <c r="P577" i="9"/>
  <c r="I86" i="16" s="1"/>
  <c r="P576" i="9"/>
  <c r="H86" i="16" s="1"/>
  <c r="P575" i="9"/>
  <c r="G86" i="16" s="1"/>
  <c r="P574" i="9"/>
  <c r="F86" i="16" s="1"/>
  <c r="P573" i="9"/>
  <c r="E86" i="16" s="1"/>
  <c r="P572" i="9"/>
  <c r="D86" i="16" s="1"/>
  <c r="P571" i="9"/>
  <c r="C86" i="16" s="1"/>
  <c r="O570" i="9"/>
  <c r="N570"/>
  <c r="M570"/>
  <c r="L570"/>
  <c r="K570"/>
  <c r="J570"/>
  <c r="I570"/>
  <c r="H570"/>
  <c r="G570"/>
  <c r="F570"/>
  <c r="E570"/>
  <c r="D570"/>
  <c r="P569"/>
  <c r="L84" i="16" s="1"/>
  <c r="P568" i="9"/>
  <c r="K84" i="16" s="1"/>
  <c r="P567" i="9"/>
  <c r="J84" i="16" s="1"/>
  <c r="P566" i="9"/>
  <c r="I84" i="16" s="1"/>
  <c r="P565" i="9"/>
  <c r="H84" i="16" s="1"/>
  <c r="P564" i="9"/>
  <c r="G84" i="16" s="1"/>
  <c r="P563" i="9"/>
  <c r="F84" i="16" s="1"/>
  <c r="P562" i="9"/>
  <c r="E84" i="16" s="1"/>
  <c r="P561" i="9"/>
  <c r="D84" i="16" s="1"/>
  <c r="P560" i="9"/>
  <c r="C84" i="16" s="1"/>
  <c r="P559" i="9"/>
  <c r="L83" i="16" s="1"/>
  <c r="P558" i="9"/>
  <c r="K83" i="16" s="1"/>
  <c r="P557" i="9"/>
  <c r="J83" i="16" s="1"/>
  <c r="P556" i="9"/>
  <c r="I83" i="16" s="1"/>
  <c r="P555" i="9"/>
  <c r="H83" i="16" s="1"/>
  <c r="P554" i="9"/>
  <c r="G83" i="16" s="1"/>
  <c r="P553" i="9"/>
  <c r="F83" i="16" s="1"/>
  <c r="P552" i="9"/>
  <c r="E83" i="16" s="1"/>
  <c r="P551" i="9"/>
  <c r="D83" i="16" s="1"/>
  <c r="P550" i="9"/>
  <c r="C83" i="16" s="1"/>
  <c r="P549" i="9"/>
  <c r="D708" i="4" s="1"/>
  <c r="O549" i="9"/>
  <c r="N549"/>
  <c r="M549"/>
  <c r="L549"/>
  <c r="K549"/>
  <c r="J549"/>
  <c r="I549"/>
  <c r="H549"/>
  <c r="G549"/>
  <c r="F549"/>
  <c r="E549"/>
  <c r="D549"/>
  <c r="P548"/>
  <c r="L81" i="16" s="1"/>
  <c r="P547" i="9"/>
  <c r="K81" i="16" s="1"/>
  <c r="P546" i="9"/>
  <c r="J81" i="16" s="1"/>
  <c r="P545" i="9"/>
  <c r="I81" i="16" s="1"/>
  <c r="P544" i="9"/>
  <c r="H81" i="16" s="1"/>
  <c r="P543" i="9"/>
  <c r="G81" i="16" s="1"/>
  <c r="P542" i="9"/>
  <c r="F81" i="16" s="1"/>
  <c r="P541" i="9"/>
  <c r="E81" i="16" s="1"/>
  <c r="P540" i="9"/>
  <c r="D81" i="16" s="1"/>
  <c r="P539" i="9"/>
  <c r="C81" i="16" s="1"/>
  <c r="P538" i="9"/>
  <c r="L80" i="16" s="1"/>
  <c r="P537" i="9"/>
  <c r="K80" i="16" s="1"/>
  <c r="P536" i="9"/>
  <c r="J80" i="16" s="1"/>
  <c r="P535" i="9"/>
  <c r="I80" i="16" s="1"/>
  <c r="P534" i="9"/>
  <c r="H80" i="16" s="1"/>
  <c r="P533" i="9"/>
  <c r="G80" i="16" s="1"/>
  <c r="P532" i="9"/>
  <c r="F80" i="16" s="1"/>
  <c r="P531" i="9"/>
  <c r="E80" i="16" s="1"/>
  <c r="P530" i="9"/>
  <c r="D80" i="16" s="1"/>
  <c r="P529" i="9"/>
  <c r="C80" i="16" s="1"/>
  <c r="P528" i="9"/>
  <c r="L79" i="16" s="1"/>
  <c r="P527" i="9"/>
  <c r="K79" i="16" s="1"/>
  <c r="P526" i="9"/>
  <c r="J79" i="16" s="1"/>
  <c r="P525" i="9"/>
  <c r="I79" i="16" s="1"/>
  <c r="P524" i="9"/>
  <c r="H79" i="16" s="1"/>
  <c r="P523" i="9"/>
  <c r="G79" i="16" s="1"/>
  <c r="P522" i="9"/>
  <c r="F79" i="16" s="1"/>
  <c r="P521" i="9"/>
  <c r="E79" i="16" s="1"/>
  <c r="P520" i="9"/>
  <c r="D79" i="16" s="1"/>
  <c r="P519" i="9"/>
  <c r="C79" i="16" s="1"/>
  <c r="P518" i="9"/>
  <c r="L78" i="16" s="1"/>
  <c r="P517" i="9"/>
  <c r="K78" i="16" s="1"/>
  <c r="P516" i="9"/>
  <c r="J78" i="16" s="1"/>
  <c r="P515" i="9"/>
  <c r="I78" i="16" s="1"/>
  <c r="P514" i="9"/>
  <c r="H78" i="16" s="1"/>
  <c r="P513" i="9"/>
  <c r="G78" i="16" s="1"/>
  <c r="P512" i="9"/>
  <c r="F78" i="16" s="1"/>
  <c r="P511" i="9"/>
  <c r="E78" i="16" s="1"/>
  <c r="P510" i="9"/>
  <c r="D78" i="16" s="1"/>
  <c r="P509" i="9"/>
  <c r="C78" i="16" s="1"/>
  <c r="P508" i="9"/>
  <c r="L77" i="16" s="1"/>
  <c r="P507" i="9"/>
  <c r="K77" i="16" s="1"/>
  <c r="P506" i="9"/>
  <c r="J77" i="16" s="1"/>
  <c r="P505" i="9"/>
  <c r="I77" i="16" s="1"/>
  <c r="P504" i="9"/>
  <c r="H77" i="16" s="1"/>
  <c r="P503" i="9"/>
  <c r="G77" i="16" s="1"/>
  <c r="P502" i="9"/>
  <c r="F77" i="16" s="1"/>
  <c r="P501" i="9"/>
  <c r="E77" i="16" s="1"/>
  <c r="P500" i="9"/>
  <c r="D77" i="16" s="1"/>
  <c r="P499" i="9"/>
  <c r="C77" i="16" s="1"/>
  <c r="P498" i="9"/>
  <c r="L76" i="16" s="1"/>
  <c r="P497" i="9"/>
  <c r="K76" i="16" s="1"/>
  <c r="P496" i="9"/>
  <c r="J76" i="16" s="1"/>
  <c r="P495" i="9"/>
  <c r="I76" i="16" s="1"/>
  <c r="P494" i="9"/>
  <c r="H76" i="16" s="1"/>
  <c r="P493" i="9"/>
  <c r="G76" i="16" s="1"/>
  <c r="P492" i="9"/>
  <c r="F76" i="16" s="1"/>
  <c r="P491" i="9"/>
  <c r="E76" i="16" s="1"/>
  <c r="P490" i="9"/>
  <c r="D76" i="16" s="1"/>
  <c r="P489" i="9"/>
  <c r="C76" i="16" s="1"/>
  <c r="P488" i="9"/>
  <c r="L75" i="16" s="1"/>
  <c r="P487" i="9"/>
  <c r="K75" i="16" s="1"/>
  <c r="P486" i="9"/>
  <c r="J75" i="16" s="1"/>
  <c r="P485" i="9"/>
  <c r="I75" i="16" s="1"/>
  <c r="P484" i="9"/>
  <c r="H75" i="16" s="1"/>
  <c r="P483" i="9"/>
  <c r="G75" i="16" s="1"/>
  <c r="P482" i="9"/>
  <c r="F75" i="16" s="1"/>
  <c r="P481" i="9"/>
  <c r="E75" i="16" s="1"/>
  <c r="P480" i="9"/>
  <c r="D75" i="16" s="1"/>
  <c r="P479" i="9"/>
  <c r="C75" i="16" s="1"/>
  <c r="O478" i="9"/>
  <c r="N478"/>
  <c r="M478"/>
  <c r="L478"/>
  <c r="K478"/>
  <c r="J478"/>
  <c r="I478"/>
  <c r="H478"/>
  <c r="G478"/>
  <c r="F478"/>
  <c r="E478"/>
  <c r="D478"/>
  <c r="P477"/>
  <c r="L73" i="16" s="1"/>
  <c r="P476" i="9"/>
  <c r="K73" i="16" s="1"/>
  <c r="P475" i="9"/>
  <c r="J73" i="16" s="1"/>
  <c r="P474" i="9"/>
  <c r="I73" i="16" s="1"/>
  <c r="P473" i="9"/>
  <c r="H73" i="16" s="1"/>
  <c r="P472" i="9"/>
  <c r="G73" i="16" s="1"/>
  <c r="P471" i="9"/>
  <c r="F73" i="16" s="1"/>
  <c r="P470" i="9"/>
  <c r="E73" i="16" s="1"/>
  <c r="P469" i="9"/>
  <c r="D73" i="16" s="1"/>
  <c r="C73"/>
  <c r="P467" i="9"/>
  <c r="L72" i="16" s="1"/>
  <c r="P466" i="9"/>
  <c r="K72" i="16" s="1"/>
  <c r="P465" i="9"/>
  <c r="J72" i="16" s="1"/>
  <c r="P464" i="9"/>
  <c r="I72" i="16" s="1"/>
  <c r="P463" i="9"/>
  <c r="H72" i="16" s="1"/>
  <c r="P462" i="9"/>
  <c r="G72" i="16" s="1"/>
  <c r="P461" i="9"/>
  <c r="F72" i="16" s="1"/>
  <c r="P460" i="9"/>
  <c r="E72" i="16" s="1"/>
  <c r="P459" i="9"/>
  <c r="D72" i="16" s="1"/>
  <c r="P458" i="9"/>
  <c r="C72" i="16" s="1"/>
  <c r="P457" i="9"/>
  <c r="L71" i="16" s="1"/>
  <c r="P456" i="9"/>
  <c r="K71" i="16" s="1"/>
  <c r="P455" i="9"/>
  <c r="J71" i="16" s="1"/>
  <c r="P454" i="9"/>
  <c r="I71" i="16" s="1"/>
  <c r="P453" i="9"/>
  <c r="H71" i="16" s="1"/>
  <c r="P452" i="9"/>
  <c r="G71" i="16" s="1"/>
  <c r="P451" i="9"/>
  <c r="F71" i="16" s="1"/>
  <c r="P450" i="9"/>
  <c r="E71" i="16" s="1"/>
  <c r="P449" i="9"/>
  <c r="D71" i="16" s="1"/>
  <c r="P448" i="9"/>
  <c r="C71" i="16" s="1"/>
  <c r="P447" i="9"/>
  <c r="L70" i="16" s="1"/>
  <c r="P446" i="9"/>
  <c r="K70" i="16" s="1"/>
  <c r="P445" i="9"/>
  <c r="J70" i="16" s="1"/>
  <c r="P444" i="9"/>
  <c r="I70" i="16" s="1"/>
  <c r="P443" i="9"/>
  <c r="H70" i="16" s="1"/>
  <c r="P442" i="9"/>
  <c r="G70" i="16" s="1"/>
  <c r="P441" i="9"/>
  <c r="F70" i="16" s="1"/>
  <c r="P440" i="9"/>
  <c r="E70" i="16" s="1"/>
  <c r="P439" i="9"/>
  <c r="D70" i="16" s="1"/>
  <c r="P438" i="9"/>
  <c r="C70" i="16" s="1"/>
  <c r="P437" i="9"/>
  <c r="L69" i="16" s="1"/>
  <c r="P436" i="9"/>
  <c r="K69" i="16" s="1"/>
  <c r="P435" i="9"/>
  <c r="J69" i="16" s="1"/>
  <c r="P434" i="9"/>
  <c r="I69" i="16" s="1"/>
  <c r="P433" i="9"/>
  <c r="H69" i="16" s="1"/>
  <c r="P432" i="9"/>
  <c r="G69" i="16" s="1"/>
  <c r="P431" i="9"/>
  <c r="F69" i="16" s="1"/>
  <c r="P430" i="9"/>
  <c r="E69" i="16" s="1"/>
  <c r="P429" i="9"/>
  <c r="D69" i="16" s="1"/>
  <c r="P428" i="9"/>
  <c r="C69" i="16" s="1"/>
  <c r="P427" i="9"/>
  <c r="L68" i="16" s="1"/>
  <c r="P426" i="9"/>
  <c r="K68" i="16" s="1"/>
  <c r="P425" i="9"/>
  <c r="J68" i="16" s="1"/>
  <c r="P424" i="9"/>
  <c r="I68" i="16" s="1"/>
  <c r="P423" i="9"/>
  <c r="H68" i="16" s="1"/>
  <c r="P422" i="9"/>
  <c r="G68" i="16" s="1"/>
  <c r="P421" i="9"/>
  <c r="F68" i="16" s="1"/>
  <c r="P420" i="9"/>
  <c r="E68" i="16" s="1"/>
  <c r="P419" i="9"/>
  <c r="D68" i="16" s="1"/>
  <c r="P418" i="9"/>
  <c r="C68" i="16" s="1"/>
  <c r="P417" i="9"/>
  <c r="L67" i="16" s="1"/>
  <c r="P416" i="9"/>
  <c r="K67" i="16" s="1"/>
  <c r="P415" i="9"/>
  <c r="J67" i="16" s="1"/>
  <c r="P414" i="9"/>
  <c r="I67" i="16" s="1"/>
  <c r="P413" i="9"/>
  <c r="H67" i="16" s="1"/>
  <c r="P412" i="9"/>
  <c r="G67" i="16" s="1"/>
  <c r="P411" i="9"/>
  <c r="F67" i="16" s="1"/>
  <c r="P410" i="9"/>
  <c r="E67" i="16" s="1"/>
  <c r="P409" i="9"/>
  <c r="D67" i="16" s="1"/>
  <c r="P408" i="9"/>
  <c r="C67" i="16" s="1"/>
  <c r="P407" i="9"/>
  <c r="L66" i="16" s="1"/>
  <c r="P406" i="9"/>
  <c r="K66" i="16" s="1"/>
  <c r="P405" i="9"/>
  <c r="J66" i="16" s="1"/>
  <c r="P404" i="9"/>
  <c r="I66" i="16" s="1"/>
  <c r="P403" i="9"/>
  <c r="H66" i="16" s="1"/>
  <c r="P402" i="9"/>
  <c r="G66" i="16" s="1"/>
  <c r="P401" i="9"/>
  <c r="F66" i="16" s="1"/>
  <c r="P400" i="9"/>
  <c r="E66" i="16" s="1"/>
  <c r="P399" i="9"/>
  <c r="D66" i="16" s="1"/>
  <c r="P398" i="9"/>
  <c r="C66" i="16" s="1"/>
  <c r="P397" i="9"/>
  <c r="L65" i="16" s="1"/>
  <c r="P396" i="9"/>
  <c r="K65" i="16" s="1"/>
  <c r="P395" i="9"/>
  <c r="J65" i="16" s="1"/>
  <c r="P394" i="9"/>
  <c r="I65" i="16" s="1"/>
  <c r="P393" i="9"/>
  <c r="H65" i="16" s="1"/>
  <c r="P392" i="9"/>
  <c r="G65" i="16" s="1"/>
  <c r="P391" i="9"/>
  <c r="F65" i="16" s="1"/>
  <c r="P390" i="9"/>
  <c r="E65" i="16" s="1"/>
  <c r="P389" i="9"/>
  <c r="D65" i="16" s="1"/>
  <c r="C65"/>
  <c r="O387" i="9"/>
  <c r="N387"/>
  <c r="M387"/>
  <c r="L387"/>
  <c r="K387"/>
  <c r="J387"/>
  <c r="I387"/>
  <c r="H387"/>
  <c r="G387"/>
  <c r="F387"/>
  <c r="E387"/>
  <c r="D387"/>
  <c r="P386"/>
  <c r="P385"/>
  <c r="P384"/>
  <c r="P383"/>
  <c r="P382"/>
  <c r="P381"/>
  <c r="P380"/>
  <c r="P379"/>
  <c r="P377" s="1"/>
  <c r="P378"/>
  <c r="O377"/>
  <c r="N377"/>
  <c r="M377"/>
  <c r="L377"/>
  <c r="K377"/>
  <c r="J377"/>
  <c r="I377"/>
  <c r="H377"/>
  <c r="G377"/>
  <c r="F377"/>
  <c r="E377"/>
  <c r="D377"/>
  <c r="P376"/>
  <c r="L53" i="16" s="1"/>
  <c r="P375" i="9"/>
  <c r="K53" i="16" s="1"/>
  <c r="P374" i="9"/>
  <c r="J53" i="16" s="1"/>
  <c r="P373" i="9"/>
  <c r="I53" i="16" s="1"/>
  <c r="P372" i="9"/>
  <c r="H53" i="16" s="1"/>
  <c r="P371" i="9"/>
  <c r="G53" i="16" s="1"/>
  <c r="P370" i="9"/>
  <c r="F53" i="16" s="1"/>
  <c r="P369" i="9"/>
  <c r="E53" i="16" s="1"/>
  <c r="P368" i="9"/>
  <c r="D53" i="16" s="1"/>
  <c r="P367" i="9"/>
  <c r="C53" i="16" s="1"/>
  <c r="P366" i="9"/>
  <c r="L52" i="16" s="1"/>
  <c r="P365" i="9"/>
  <c r="K52" i="16" s="1"/>
  <c r="P364" i="9"/>
  <c r="J52" i="16" s="1"/>
  <c r="P363" i="9"/>
  <c r="I52" i="16" s="1"/>
  <c r="P362" i="9"/>
  <c r="H52" i="16" s="1"/>
  <c r="P361" i="9"/>
  <c r="G52" i="16" s="1"/>
  <c r="P360" i="9"/>
  <c r="F52" i="16" s="1"/>
  <c r="P359" i="9"/>
  <c r="E52" i="16" s="1"/>
  <c r="P358" i="9"/>
  <c r="D52" i="16" s="1"/>
  <c r="P357" i="9"/>
  <c r="C52" i="16" s="1"/>
  <c r="P356" i="9"/>
  <c r="L51" i="16" s="1"/>
  <c r="P355" i="9"/>
  <c r="K51" i="16" s="1"/>
  <c r="P354" i="9"/>
  <c r="J51" i="16" s="1"/>
  <c r="P353" i="9"/>
  <c r="I51" i="16" s="1"/>
  <c r="P352" i="9"/>
  <c r="H51" i="16" s="1"/>
  <c r="P351" i="9"/>
  <c r="G51" i="16" s="1"/>
  <c r="P350" i="9"/>
  <c r="F51" i="16" s="1"/>
  <c r="P349" i="9"/>
  <c r="E51" i="16" s="1"/>
  <c r="P348" i="9"/>
  <c r="D51" i="16" s="1"/>
  <c r="C51"/>
  <c r="P345" i="9"/>
  <c r="L49" i="16" s="1"/>
  <c r="P344" i="9"/>
  <c r="K49" i="16" s="1"/>
  <c r="P343" i="9"/>
  <c r="J49" i="16" s="1"/>
  <c r="P342" i="9"/>
  <c r="I49" i="16" s="1"/>
  <c r="P341" i="9"/>
  <c r="H49" i="16" s="1"/>
  <c r="P340" i="9"/>
  <c r="G49" i="16" s="1"/>
  <c r="P339" i="9"/>
  <c r="F49" i="16" s="1"/>
  <c r="P338" i="9"/>
  <c r="E49" i="16" s="1"/>
  <c r="P337" i="9"/>
  <c r="D49" i="16" s="1"/>
  <c r="C49"/>
  <c r="P335" i="9"/>
  <c r="L48" i="16" s="1"/>
  <c r="P334" i="9"/>
  <c r="K48" i="16" s="1"/>
  <c r="P333" i="9"/>
  <c r="J48" i="16" s="1"/>
  <c r="P332" i="9"/>
  <c r="I48" i="16" s="1"/>
  <c r="P331" i="9"/>
  <c r="H48" i="16" s="1"/>
  <c r="P330" i="9"/>
  <c r="G48" i="16" s="1"/>
  <c r="P329" i="9"/>
  <c r="F48" i="16" s="1"/>
  <c r="P328" i="9"/>
  <c r="E48" i="16" s="1"/>
  <c r="P327" i="9"/>
  <c r="D48" i="16" s="1"/>
  <c r="C48"/>
  <c r="P325" i="9"/>
  <c r="L47" i="16" s="1"/>
  <c r="P324" i="9"/>
  <c r="K47" i="16" s="1"/>
  <c r="P323" i="9"/>
  <c r="J47" i="16" s="1"/>
  <c r="P322" i="9"/>
  <c r="I47" i="16" s="1"/>
  <c r="P321" i="9"/>
  <c r="H47" i="16" s="1"/>
  <c r="P320" i="9"/>
  <c r="G47" i="16" s="1"/>
  <c r="P319" i="9"/>
  <c r="F47" i="16" s="1"/>
  <c r="P318" i="9"/>
  <c r="E47" i="16" s="1"/>
  <c r="P317" i="9"/>
  <c r="D47" i="16" s="1"/>
  <c r="P316" i="9"/>
  <c r="C47" i="16" s="1"/>
  <c r="P315" i="9"/>
  <c r="L46" i="16" s="1"/>
  <c r="P314" i="9"/>
  <c r="K46" i="16" s="1"/>
  <c r="P313" i="9"/>
  <c r="J46" i="16" s="1"/>
  <c r="P312" i="9"/>
  <c r="I46" i="16" s="1"/>
  <c r="P311" i="9"/>
  <c r="H46" i="16" s="1"/>
  <c r="P310" i="9"/>
  <c r="G46" i="16" s="1"/>
  <c r="P309" i="9"/>
  <c r="F46" i="16" s="1"/>
  <c r="P308" i="9"/>
  <c r="E46" i="16" s="1"/>
  <c r="P307" i="9"/>
  <c r="D46" i="16" s="1"/>
  <c r="P306" i="9"/>
  <c r="C46" i="16" s="1"/>
  <c r="P305" i="9"/>
  <c r="L45" i="16" s="1"/>
  <c r="P304" i="9"/>
  <c r="K45" i="16" s="1"/>
  <c r="P303" i="9"/>
  <c r="J45" i="16" s="1"/>
  <c r="P302" i="9"/>
  <c r="I45" i="16" s="1"/>
  <c r="P301" i="9"/>
  <c r="H45" i="16" s="1"/>
  <c r="P300" i="9"/>
  <c r="G45" i="16" s="1"/>
  <c r="P299" i="9"/>
  <c r="F45" i="16" s="1"/>
  <c r="P298" i="9"/>
  <c r="E45" i="16" s="1"/>
  <c r="P297" i="9"/>
  <c r="D45" i="16" s="1"/>
  <c r="P296" i="9"/>
  <c r="C45" i="16" s="1"/>
  <c r="P295" i="9"/>
  <c r="L44" i="16" s="1"/>
  <c r="P294" i="9"/>
  <c r="K44" i="16" s="1"/>
  <c r="P293" i="9"/>
  <c r="J44" i="16" s="1"/>
  <c r="P292" i="9"/>
  <c r="I44" i="16" s="1"/>
  <c r="P291" i="9"/>
  <c r="H44" i="16" s="1"/>
  <c r="P290" i="9"/>
  <c r="G44" i="16" s="1"/>
  <c r="P289" i="9"/>
  <c r="F44" i="16" s="1"/>
  <c r="P288" i="9"/>
  <c r="E44" i="16" s="1"/>
  <c r="P287" i="9"/>
  <c r="D44" i="16" s="1"/>
  <c r="P286" i="9"/>
  <c r="C44" i="16" s="1"/>
  <c r="P285" i="9"/>
  <c r="L43" i="16" s="1"/>
  <c r="P284" i="9"/>
  <c r="K43" i="16" s="1"/>
  <c r="P283" i="9"/>
  <c r="J43" i="16" s="1"/>
  <c r="P282" i="9"/>
  <c r="I43" i="16" s="1"/>
  <c r="P281" i="9"/>
  <c r="H43" i="16" s="1"/>
  <c r="P280" i="9"/>
  <c r="G43" i="16" s="1"/>
  <c r="P279" i="9"/>
  <c r="F43" i="16" s="1"/>
  <c r="P278" i="9"/>
  <c r="D437" i="4" s="1"/>
  <c r="P277" i="9"/>
  <c r="P276"/>
  <c r="C43" i="16" s="1"/>
  <c r="P275" i="9"/>
  <c r="L42" i="16" s="1"/>
  <c r="P274" i="9"/>
  <c r="K42" i="16" s="1"/>
  <c r="P273" i="9"/>
  <c r="J42" i="16" s="1"/>
  <c r="P272" i="9"/>
  <c r="I42" i="16" s="1"/>
  <c r="P271" i="9"/>
  <c r="H42" i="16" s="1"/>
  <c r="P270" i="9"/>
  <c r="G42" i="16" s="1"/>
  <c r="P269" i="9"/>
  <c r="F42" i="16" s="1"/>
  <c r="P268" i="9"/>
  <c r="E42" i="16" s="1"/>
  <c r="D42"/>
  <c r="P266" i="9"/>
  <c r="P263"/>
  <c r="L39" i="16" s="1"/>
  <c r="P262" i="9"/>
  <c r="K39" i="16" s="1"/>
  <c r="P261" i="9"/>
  <c r="J39" i="16" s="1"/>
  <c r="P260" i="9"/>
  <c r="I39" i="16" s="1"/>
  <c r="P259" i="9"/>
  <c r="H39" i="16" s="1"/>
  <c r="P258" i="9"/>
  <c r="G39" i="16" s="1"/>
  <c r="P257" i="9"/>
  <c r="F39" i="16" s="1"/>
  <c r="P256" i="9"/>
  <c r="E39" i="16" s="1"/>
  <c r="P255" i="9"/>
  <c r="D39" i="16" s="1"/>
  <c r="P254" i="9"/>
  <c r="C39" i="16" s="1"/>
  <c r="P253" i="9"/>
  <c r="L38" i="16" s="1"/>
  <c r="P252" i="9"/>
  <c r="K38" i="16" s="1"/>
  <c r="P251" i="9"/>
  <c r="J38" i="16" s="1"/>
  <c r="P250" i="9"/>
  <c r="I38" i="16" s="1"/>
  <c r="P249" i="9"/>
  <c r="H38" i="16" s="1"/>
  <c r="P248" i="9"/>
  <c r="G38" i="16" s="1"/>
  <c r="P247" i="9"/>
  <c r="F38" i="16" s="1"/>
  <c r="P246" i="9"/>
  <c r="E38" i="16" s="1"/>
  <c r="P245" i="9"/>
  <c r="D38" i="16" s="1"/>
  <c r="P244" i="9"/>
  <c r="C38" i="16" s="1"/>
  <c r="O243" i="9"/>
  <c r="N243"/>
  <c r="M243"/>
  <c r="L243"/>
  <c r="K243"/>
  <c r="J243"/>
  <c r="I243"/>
  <c r="H243"/>
  <c r="G243"/>
  <c r="F243"/>
  <c r="E243"/>
  <c r="D243"/>
  <c r="P242"/>
  <c r="L36" i="16" s="1"/>
  <c r="L35" s="1"/>
  <c r="P241" i="9"/>
  <c r="K36" i="16" s="1"/>
  <c r="K35" s="1"/>
  <c r="P240" i="9"/>
  <c r="J36" i="16" s="1"/>
  <c r="J35" s="1"/>
  <c r="P239" i="9"/>
  <c r="I36" i="16" s="1"/>
  <c r="I35" s="1"/>
  <c r="P238" i="9"/>
  <c r="H36" i="16" s="1"/>
  <c r="H35" s="1"/>
  <c r="P237" i="9"/>
  <c r="G36" i="16" s="1"/>
  <c r="G35" s="1"/>
  <c r="P236" i="9"/>
  <c r="F36" i="16" s="1"/>
  <c r="F35" s="1"/>
  <c r="P235" i="9"/>
  <c r="E36" i="16" s="1"/>
  <c r="E35" s="1"/>
  <c r="P234" i="9"/>
  <c r="D36" i="16" s="1"/>
  <c r="D35" s="1"/>
  <c r="P233" i="9"/>
  <c r="O232"/>
  <c r="N232"/>
  <c r="M232"/>
  <c r="L232"/>
  <c r="K232"/>
  <c r="J232"/>
  <c r="I232"/>
  <c r="H232"/>
  <c r="G232"/>
  <c r="F232"/>
  <c r="E232"/>
  <c r="D232"/>
  <c r="P231"/>
  <c r="L34" i="16" s="1"/>
  <c r="P230" i="9"/>
  <c r="K34" i="16" s="1"/>
  <c r="P229" i="9"/>
  <c r="J34" i="16" s="1"/>
  <c r="P228" i="9"/>
  <c r="I34" i="16" s="1"/>
  <c r="P227" i="9"/>
  <c r="H34" i="16" s="1"/>
  <c r="G34"/>
  <c r="P225" i="9"/>
  <c r="F34" i="16" s="1"/>
  <c r="P224" i="9"/>
  <c r="E34" i="16" s="1"/>
  <c r="P223" i="9"/>
  <c r="D34" i="16" s="1"/>
  <c r="P222" i="9"/>
  <c r="C34" i="16" s="1"/>
  <c r="P221" i="9"/>
  <c r="L33" i="16" s="1"/>
  <c r="P220" i="9"/>
  <c r="K33" i="16" s="1"/>
  <c r="P219" i="9"/>
  <c r="J33" i="16" s="1"/>
  <c r="P218" i="9"/>
  <c r="I33" i="16" s="1"/>
  <c r="P217" i="9"/>
  <c r="H33" i="16" s="1"/>
  <c r="P216" i="9"/>
  <c r="G33" i="16" s="1"/>
  <c r="P215" i="9"/>
  <c r="F33" i="16" s="1"/>
  <c r="P214" i="9"/>
  <c r="E33" i="16" s="1"/>
  <c r="P213" i="9"/>
  <c r="D33" i="16" s="1"/>
  <c r="P212" i="9"/>
  <c r="C33" i="16" s="1"/>
  <c r="P211" i="9"/>
  <c r="L32" i="16" s="1"/>
  <c r="P210" i="9"/>
  <c r="K32" i="16" s="1"/>
  <c r="P209" i="9"/>
  <c r="J32" i="16" s="1"/>
  <c r="P208" i="9"/>
  <c r="I32" i="16" s="1"/>
  <c r="P207" i="9"/>
  <c r="H32" i="16" s="1"/>
  <c r="P206" i="9"/>
  <c r="G32" i="16" s="1"/>
  <c r="P205" i="9"/>
  <c r="F32" i="16" s="1"/>
  <c r="P204" i="9"/>
  <c r="E32" i="16" s="1"/>
  <c r="P203" i="9"/>
  <c r="D32" i="16" s="1"/>
  <c r="P202" i="9"/>
  <c r="C32" i="16" s="1"/>
  <c r="P201" i="9"/>
  <c r="L31" i="16" s="1"/>
  <c r="P200" i="9"/>
  <c r="K31" i="16" s="1"/>
  <c r="P199" i="9"/>
  <c r="J31" i="16" s="1"/>
  <c r="P198" i="9"/>
  <c r="I31" i="16" s="1"/>
  <c r="P197" i="9"/>
  <c r="H31" i="16" s="1"/>
  <c r="P196" i="9"/>
  <c r="G31" i="16" s="1"/>
  <c r="P195" i="9"/>
  <c r="F31" i="16" s="1"/>
  <c r="P194" i="9"/>
  <c r="E31" i="16" s="1"/>
  <c r="P193" i="9"/>
  <c r="D31" i="16" s="1"/>
  <c r="P192" i="9"/>
  <c r="C31" i="16" s="1"/>
  <c r="P191" i="9"/>
  <c r="L30" i="16" s="1"/>
  <c r="P190" i="9"/>
  <c r="K30" i="16" s="1"/>
  <c r="P189" i="9"/>
  <c r="J30" i="16" s="1"/>
  <c r="P188" i="9"/>
  <c r="I30" i="16" s="1"/>
  <c r="P187" i="9"/>
  <c r="H30" i="16" s="1"/>
  <c r="P186" i="9"/>
  <c r="G30" i="16" s="1"/>
  <c r="P185" i="9"/>
  <c r="F30" i="16" s="1"/>
  <c r="P184" i="9"/>
  <c r="E30" i="16" s="1"/>
  <c r="P183" i="9"/>
  <c r="D30" i="16" s="1"/>
  <c r="P182" i="9"/>
  <c r="C30" i="16" s="1"/>
  <c r="P181" i="9"/>
  <c r="L29" i="16" s="1"/>
  <c r="P180" i="9"/>
  <c r="K29" i="16" s="1"/>
  <c r="P179" i="9"/>
  <c r="J29" i="16" s="1"/>
  <c r="P178" i="9"/>
  <c r="I29" i="16" s="1"/>
  <c r="P177" i="9"/>
  <c r="H29" i="16" s="1"/>
  <c r="P176" i="9"/>
  <c r="G29" i="16" s="1"/>
  <c r="P175" i="9"/>
  <c r="F29" i="16" s="1"/>
  <c r="P174" i="9"/>
  <c r="E29" i="16" s="1"/>
  <c r="P173" i="9"/>
  <c r="D29" i="16" s="1"/>
  <c r="P172" i="9"/>
  <c r="C29" i="16" s="1"/>
  <c r="O171" i="9"/>
  <c r="N171"/>
  <c r="M171"/>
  <c r="L171"/>
  <c r="K171"/>
  <c r="J171"/>
  <c r="I171"/>
  <c r="H171"/>
  <c r="G171"/>
  <c r="F171"/>
  <c r="E171"/>
  <c r="D171"/>
  <c r="P170"/>
  <c r="L27" i="16" s="1"/>
  <c r="P169" i="9"/>
  <c r="K27" i="16" s="1"/>
  <c r="P168" i="9"/>
  <c r="J27" i="16" s="1"/>
  <c r="P167" i="9"/>
  <c r="I27" i="16" s="1"/>
  <c r="P166" i="9"/>
  <c r="H27" i="16" s="1"/>
  <c r="P165" i="9"/>
  <c r="G27" i="16" s="1"/>
  <c r="P164" i="9"/>
  <c r="F27" i="16" s="1"/>
  <c r="P163" i="9"/>
  <c r="E27" i="16" s="1"/>
  <c r="P162" i="9"/>
  <c r="D27" i="16" s="1"/>
  <c r="P161" i="9"/>
  <c r="C27" i="16" s="1"/>
  <c r="P160" i="9"/>
  <c r="L26" i="16" s="1"/>
  <c r="P159" i="9"/>
  <c r="K26" i="16" s="1"/>
  <c r="P158" i="9"/>
  <c r="J26" i="16" s="1"/>
  <c r="P157" i="9"/>
  <c r="I26" i="16" s="1"/>
  <c r="P156" i="9"/>
  <c r="H26" i="16" s="1"/>
  <c r="P155" i="9"/>
  <c r="G26" i="16" s="1"/>
  <c r="P154" i="9"/>
  <c r="F26" i="16" s="1"/>
  <c r="P153" i="9"/>
  <c r="E26" i="16" s="1"/>
  <c r="P152" i="9"/>
  <c r="D26" i="16" s="1"/>
  <c r="C26"/>
  <c r="P150" i="9"/>
  <c r="L25" i="16" s="1"/>
  <c r="P149" i="9"/>
  <c r="K25" i="16" s="1"/>
  <c r="P148" i="9"/>
  <c r="J25" i="16" s="1"/>
  <c r="P147" i="9"/>
  <c r="I25" i="16" s="1"/>
  <c r="P146" i="9"/>
  <c r="H25" i="16" s="1"/>
  <c r="P145" i="9"/>
  <c r="G25" i="16" s="1"/>
  <c r="P144" i="9"/>
  <c r="F25" i="16" s="1"/>
  <c r="P143" i="9"/>
  <c r="E25" i="16" s="1"/>
  <c r="P142" i="9"/>
  <c r="D25" i="16" s="1"/>
  <c r="P141" i="9"/>
  <c r="C25" i="16" s="1"/>
  <c r="P140" i="9"/>
  <c r="L24" i="16" s="1"/>
  <c r="P139" i="9"/>
  <c r="K24" i="16" s="1"/>
  <c r="P138" i="9"/>
  <c r="J24" i="16" s="1"/>
  <c r="P137" i="9"/>
  <c r="I24" i="16" s="1"/>
  <c r="P136" i="9"/>
  <c r="H24" i="16" s="1"/>
  <c r="P135" i="9"/>
  <c r="G24" i="16" s="1"/>
  <c r="P134" i="9"/>
  <c r="F24" i="16" s="1"/>
  <c r="P133" i="9"/>
  <c r="P132"/>
  <c r="D24" i="16" s="1"/>
  <c r="C24"/>
  <c r="O130" i="9"/>
  <c r="N130"/>
  <c r="M130"/>
  <c r="L130"/>
  <c r="K130"/>
  <c r="P129"/>
  <c r="L22" i="16" s="1"/>
  <c r="P128" i="9"/>
  <c r="K22" i="16" s="1"/>
  <c r="P127" i="9"/>
  <c r="J22" i="16" s="1"/>
  <c r="P126" i="9"/>
  <c r="I22" i="16" s="1"/>
  <c r="P125" i="9"/>
  <c r="H22" i="16" s="1"/>
  <c r="P124" i="9"/>
  <c r="G22" i="16" s="1"/>
  <c r="P123" i="9"/>
  <c r="F22" i="16" s="1"/>
  <c r="P122" i="9"/>
  <c r="E22" i="16" s="1"/>
  <c r="P121" i="9"/>
  <c r="D22" i="16" s="1"/>
  <c r="P120" i="9"/>
  <c r="C22" i="16" s="1"/>
  <c r="P119" i="9"/>
  <c r="L21" i="16" s="1"/>
  <c r="P118" i="9"/>
  <c r="K21" i="16" s="1"/>
  <c r="P117" i="9"/>
  <c r="J21" i="16" s="1"/>
  <c r="P116" i="9"/>
  <c r="I21" i="16" s="1"/>
  <c r="P115" i="9"/>
  <c r="H21" i="16" s="1"/>
  <c r="P114" i="9"/>
  <c r="G21" i="16" s="1"/>
  <c r="P113" i="9"/>
  <c r="F21" i="16" s="1"/>
  <c r="P112" i="9"/>
  <c r="E21" i="16" s="1"/>
  <c r="P111" i="9"/>
  <c r="D21" i="16" s="1"/>
  <c r="P110" i="9"/>
  <c r="C21" i="16" s="1"/>
  <c r="P109" i="9"/>
  <c r="P108"/>
  <c r="D267" i="4" s="1"/>
  <c r="P107" i="9"/>
  <c r="L18" i="16" s="1"/>
  <c r="P106" i="9"/>
  <c r="K18" i="16" s="1"/>
  <c r="P105" i="9"/>
  <c r="J18" i="16" s="1"/>
  <c r="P104" i="9"/>
  <c r="I18" i="16" s="1"/>
  <c r="P103" i="9"/>
  <c r="H18" i="16" s="1"/>
  <c r="P102" i="9"/>
  <c r="G18" i="16" s="1"/>
  <c r="P101" i="9"/>
  <c r="F18" i="16" s="1"/>
  <c r="P100" i="9"/>
  <c r="E18" i="16" s="1"/>
  <c r="P99" i="9"/>
  <c r="D18" i="16" s="1"/>
  <c r="P98" i="9"/>
  <c r="C18" i="16" s="1"/>
  <c r="P97" i="9"/>
  <c r="L17" i="16" s="1"/>
  <c r="P96" i="9"/>
  <c r="K17" i="16" s="1"/>
  <c r="P95" i="9"/>
  <c r="J17" i="16" s="1"/>
  <c r="P94" i="9"/>
  <c r="I17" i="16" s="1"/>
  <c r="P93" i="9"/>
  <c r="H17" i="16" s="1"/>
  <c r="P92" i="9"/>
  <c r="G17" i="16" s="1"/>
  <c r="P91" i="9"/>
  <c r="F17" i="16" s="1"/>
  <c r="P90" i="9"/>
  <c r="E17" i="16" s="1"/>
  <c r="P89" i="9"/>
  <c r="D17" i="16" s="1"/>
  <c r="C17"/>
  <c r="P87" i="9"/>
  <c r="L16" i="16" s="1"/>
  <c r="P86" i="9"/>
  <c r="K16" i="16" s="1"/>
  <c r="P85" i="9"/>
  <c r="J16" i="16" s="1"/>
  <c r="I16"/>
  <c r="P83" i="9"/>
  <c r="H16" i="16" s="1"/>
  <c r="P82" i="9"/>
  <c r="G16" i="16" s="1"/>
  <c r="P81" i="9"/>
  <c r="F16" i="16" s="1"/>
  <c r="P80" i="9"/>
  <c r="E16" i="16" s="1"/>
  <c r="P79" i="9"/>
  <c r="D16" i="16" s="1"/>
  <c r="P77" i="9"/>
  <c r="L15" i="16" s="1"/>
  <c r="P76" i="9"/>
  <c r="K15" i="16" s="1"/>
  <c r="P75" i="9"/>
  <c r="J15" i="16" s="1"/>
  <c r="P74" i="9"/>
  <c r="I15" i="16" s="1"/>
  <c r="P73" i="9"/>
  <c r="H15" i="16" s="1"/>
  <c r="P72" i="9"/>
  <c r="G15" i="16" s="1"/>
  <c r="P71" i="9"/>
  <c r="F15" i="16" s="1"/>
  <c r="P70" i="9"/>
  <c r="E15" i="16" s="1"/>
  <c r="P69" i="9"/>
  <c r="D15" i="16" s="1"/>
  <c r="P68" i="9"/>
  <c r="C15" i="16" s="1"/>
  <c r="P66" i="9"/>
  <c r="P65"/>
  <c r="L12" i="16" s="1"/>
  <c r="P64" i="9"/>
  <c r="K12" i="16" s="1"/>
  <c r="P63" i="9"/>
  <c r="J12" i="16" s="1"/>
  <c r="P62" i="9"/>
  <c r="I12" i="16" s="1"/>
  <c r="P61" i="9"/>
  <c r="H12" i="16" s="1"/>
  <c r="P60" i="9"/>
  <c r="G12" i="16" s="1"/>
  <c r="P59" i="9"/>
  <c r="F12" i="16" s="1"/>
  <c r="P58" i="9"/>
  <c r="E12" i="16" s="1"/>
  <c r="P57" i="9"/>
  <c r="D12" i="16" s="1"/>
  <c r="P56" i="9"/>
  <c r="C12" i="16" s="1"/>
  <c r="P55" i="9"/>
  <c r="L11" i="16" s="1"/>
  <c r="P54" i="9"/>
  <c r="K11" i="16" s="1"/>
  <c r="P53" i="9"/>
  <c r="J11" i="16" s="1"/>
  <c r="P52" i="9"/>
  <c r="I11" i="16" s="1"/>
  <c r="P51" i="9"/>
  <c r="H11" i="16" s="1"/>
  <c r="P49" i="9"/>
  <c r="F11" i="16" s="1"/>
  <c r="P48" i="9"/>
  <c r="E11" i="16" s="1"/>
  <c r="P47" i="9"/>
  <c r="D11" i="16" s="1"/>
  <c r="P46" i="9"/>
  <c r="C11" i="16" s="1"/>
  <c r="P45" i="9"/>
  <c r="L10" i="16" s="1"/>
  <c r="P44" i="9"/>
  <c r="K10" i="16" s="1"/>
  <c r="P43" i="9"/>
  <c r="J10" i="16" s="1"/>
  <c r="P42" i="9"/>
  <c r="I10" i="16" s="1"/>
  <c r="P41" i="9"/>
  <c r="H10" i="16" s="1"/>
  <c r="P40" i="9"/>
  <c r="G10" i="16" s="1"/>
  <c r="P39" i="9"/>
  <c r="F10" i="16" s="1"/>
  <c r="P38" i="9"/>
  <c r="E10" i="16" s="1"/>
  <c r="P37" i="9"/>
  <c r="D10" i="16" s="1"/>
  <c r="P36" i="9"/>
  <c r="C10" i="16" s="1"/>
  <c r="D35" i="9"/>
  <c r="P34"/>
  <c r="L8" i="16" s="1"/>
  <c r="P33" i="9"/>
  <c r="K8" i="16" s="1"/>
  <c r="P32" i="9"/>
  <c r="J8" i="16" s="1"/>
  <c r="P31" i="9"/>
  <c r="I8" i="16" s="1"/>
  <c r="P30" i="9"/>
  <c r="H8" i="16" s="1"/>
  <c r="P29" i="9"/>
  <c r="G8" i="16" s="1"/>
  <c r="P28" i="9"/>
  <c r="F8" i="16" s="1"/>
  <c r="P27" i="9"/>
  <c r="E8" i="16" s="1"/>
  <c r="P26" i="9"/>
  <c r="D8" i="16" s="1"/>
  <c r="P25" i="9"/>
  <c r="C8" i="16" s="1"/>
  <c r="D24" i="9"/>
  <c r="E24" s="1"/>
  <c r="F24" s="1"/>
  <c r="G24" s="1"/>
  <c r="H24" s="1"/>
  <c r="I24" s="1"/>
  <c r="J24" s="1"/>
  <c r="K24" s="1"/>
  <c r="L24" s="1"/>
  <c r="M24" s="1"/>
  <c r="N24" s="1"/>
  <c r="O24" s="1"/>
  <c r="D23"/>
  <c r="E23" s="1"/>
  <c r="F23" s="1"/>
  <c r="G23" s="1"/>
  <c r="H23" s="1"/>
  <c r="I23" s="1"/>
  <c r="J23" s="1"/>
  <c r="K23" s="1"/>
  <c r="L23" s="1"/>
  <c r="M23" s="1"/>
  <c r="N23" s="1"/>
  <c r="O23" s="1"/>
  <c r="D22"/>
  <c r="E22" s="1"/>
  <c r="F22" s="1"/>
  <c r="G22" s="1"/>
  <c r="H22" s="1"/>
  <c r="I22" s="1"/>
  <c r="J22" s="1"/>
  <c r="K22" s="1"/>
  <c r="L22" s="1"/>
  <c r="M22" s="1"/>
  <c r="O22" s="1"/>
  <c r="D21"/>
  <c r="E21" s="1"/>
  <c r="F21" s="1"/>
  <c r="G21" s="1"/>
  <c r="H21" s="1"/>
  <c r="I21" s="1"/>
  <c r="J21" s="1"/>
  <c r="K21" s="1"/>
  <c r="L21" s="1"/>
  <c r="M21" s="1"/>
  <c r="N21" s="1"/>
  <c r="O21" s="1"/>
  <c r="D20"/>
  <c r="E20" s="1"/>
  <c r="F20" s="1"/>
  <c r="G20" s="1"/>
  <c r="H20" s="1"/>
  <c r="I20" s="1"/>
  <c r="J20" s="1"/>
  <c r="K20" s="1"/>
  <c r="L20" s="1"/>
  <c r="M20" s="1"/>
  <c r="N20" s="1"/>
  <c r="O20" s="1"/>
  <c r="D18"/>
  <c r="E18" s="1"/>
  <c r="F18" s="1"/>
  <c r="G18" s="1"/>
  <c r="D17"/>
  <c r="E17" s="1"/>
  <c r="D16"/>
  <c r="E16" s="1"/>
  <c r="F16" s="1"/>
  <c r="G16" s="1"/>
  <c r="H16" s="1"/>
  <c r="I16" s="1"/>
  <c r="J16" s="1"/>
  <c r="K16" s="1"/>
  <c r="L16" s="1"/>
  <c r="M16" s="1"/>
  <c r="N16" s="1"/>
  <c r="O16" s="1"/>
  <c r="D15"/>
  <c r="E15" s="1"/>
  <c r="F15" s="1"/>
  <c r="G15" s="1"/>
  <c r="H15" s="1"/>
  <c r="I15" s="1"/>
  <c r="J15" s="1"/>
  <c r="K15" s="1"/>
  <c r="L15" s="1"/>
  <c r="M15" s="1"/>
  <c r="N15" s="1"/>
  <c r="O15" s="1"/>
  <c r="P14"/>
  <c r="D13"/>
  <c r="E13" s="1"/>
  <c r="F13" s="1"/>
  <c r="G13" s="1"/>
  <c r="H13" s="1"/>
  <c r="I13" s="1"/>
  <c r="J13" s="1"/>
  <c r="K13" s="1"/>
  <c r="L13" s="1"/>
  <c r="M13" s="1"/>
  <c r="N13" s="1"/>
  <c r="O13" s="1"/>
  <c r="E12"/>
  <c r="F12" s="1"/>
  <c r="G12" s="1"/>
  <c r="H12" s="1"/>
  <c r="I12" s="1"/>
  <c r="J12" s="1"/>
  <c r="K12" s="1"/>
  <c r="L12" s="1"/>
  <c r="M12" s="1"/>
  <c r="N12" s="1"/>
  <c r="O12" s="1"/>
  <c r="D12"/>
  <c r="D11"/>
  <c r="E11" s="1"/>
  <c r="F11" s="1"/>
  <c r="G11" s="1"/>
  <c r="H11" s="1"/>
  <c r="I11" s="1"/>
  <c r="J11" s="1"/>
  <c r="K11" s="1"/>
  <c r="L11" s="1"/>
  <c r="M11" s="1"/>
  <c r="N11" s="1"/>
  <c r="O11" s="1"/>
  <c r="E10"/>
  <c r="F10" s="1"/>
  <c r="D10"/>
  <c r="D9"/>
  <c r="E9" s="1"/>
  <c r="F9" s="1"/>
  <c r="G9" s="1"/>
  <c r="H9" s="1"/>
  <c r="I9" s="1"/>
  <c r="J9" s="1"/>
  <c r="K9" s="1"/>
  <c r="L9" s="1"/>
  <c r="M9" s="1"/>
  <c r="N9" s="1"/>
  <c r="O9" s="1"/>
  <c r="E8"/>
  <c r="F8" s="1"/>
  <c r="G8" s="1"/>
  <c r="H8" s="1"/>
  <c r="I8" s="1"/>
  <c r="J8" s="1"/>
  <c r="K8" s="1"/>
  <c r="L8" s="1"/>
  <c r="M8" s="1"/>
  <c r="N8" s="1"/>
  <c r="O8" s="1"/>
  <c r="D8"/>
  <c r="D7"/>
  <c r="E7" s="1"/>
  <c r="F7" s="1"/>
  <c r="G7" s="1"/>
  <c r="H7" s="1"/>
  <c r="I7" s="1"/>
  <c r="J7" s="1"/>
  <c r="K7" s="1"/>
  <c r="L7" s="1"/>
  <c r="M7" s="1"/>
  <c r="N7" s="1"/>
  <c r="O7" s="1"/>
  <c r="D6"/>
  <c r="E6" s="1"/>
  <c r="F6" s="1"/>
  <c r="G6" s="1"/>
  <c r="H6" s="1"/>
  <c r="I6" s="1"/>
  <c r="J6" s="1"/>
  <c r="K6" s="1"/>
  <c r="L6" s="1"/>
  <c r="M6" s="1"/>
  <c r="N6" s="1"/>
  <c r="O6" s="1"/>
  <c r="D5"/>
  <c r="E4"/>
  <c r="D4"/>
  <c r="P146" i="8"/>
  <c r="E140" i="15" s="1"/>
  <c r="O145" i="8"/>
  <c r="O142" s="1"/>
  <c r="N145"/>
  <c r="M145"/>
  <c r="M142" s="1"/>
  <c r="L145"/>
  <c r="K145"/>
  <c r="K142" s="1"/>
  <c r="J145"/>
  <c r="I145"/>
  <c r="I142" s="1"/>
  <c r="H145"/>
  <c r="G145"/>
  <c r="G142" s="1"/>
  <c r="F145"/>
  <c r="E145"/>
  <c r="E142" s="1"/>
  <c r="D145"/>
  <c r="P145" s="1"/>
  <c r="P144"/>
  <c r="P143"/>
  <c r="N142"/>
  <c r="L142"/>
  <c r="J142"/>
  <c r="H142"/>
  <c r="F142"/>
  <c r="D142"/>
  <c r="P141"/>
  <c r="D135" i="15" s="1"/>
  <c r="O140" i="8"/>
  <c r="N140"/>
  <c r="M140"/>
  <c r="L140"/>
  <c r="K140"/>
  <c r="J140"/>
  <c r="I140"/>
  <c r="H140"/>
  <c r="G140"/>
  <c r="F140"/>
  <c r="E140"/>
  <c r="D140"/>
  <c r="P140" s="1"/>
  <c r="D142" i="4" s="1"/>
  <c r="P139" i="8"/>
  <c r="P138"/>
  <c r="D132" i="15" s="1"/>
  <c r="O137" i="8"/>
  <c r="N137"/>
  <c r="M137"/>
  <c r="L137"/>
  <c r="K137"/>
  <c r="J137"/>
  <c r="I137"/>
  <c r="H137"/>
  <c r="G137"/>
  <c r="F137"/>
  <c r="E137"/>
  <c r="D137"/>
  <c r="P137" s="1"/>
  <c r="D139" i="4" s="1"/>
  <c r="P136" i="8"/>
  <c r="P135"/>
  <c r="P134"/>
  <c r="E129" i="15" s="1"/>
  <c r="E128" s="1"/>
  <c r="P133" i="8"/>
  <c r="D129" i="15" s="1"/>
  <c r="O132" i="8"/>
  <c r="N132"/>
  <c r="M132"/>
  <c r="L132"/>
  <c r="L126" s="1"/>
  <c r="K132"/>
  <c r="J132"/>
  <c r="I132"/>
  <c r="H132"/>
  <c r="H126" s="1"/>
  <c r="G132"/>
  <c r="F132"/>
  <c r="E132"/>
  <c r="D132"/>
  <c r="D126" s="1"/>
  <c r="P126" s="1"/>
  <c r="D128" i="4" s="1"/>
  <c r="P131" i="8"/>
  <c r="P130"/>
  <c r="P129"/>
  <c r="P128"/>
  <c r="D126" i="15" s="1"/>
  <c r="O127" i="8"/>
  <c r="O126" s="1"/>
  <c r="N127"/>
  <c r="M127"/>
  <c r="M126" s="1"/>
  <c r="L127"/>
  <c r="K127"/>
  <c r="K126" s="1"/>
  <c r="J127"/>
  <c r="I127"/>
  <c r="I126" s="1"/>
  <c r="H127"/>
  <c r="G127"/>
  <c r="G126" s="1"/>
  <c r="F127"/>
  <c r="E127"/>
  <c r="E126" s="1"/>
  <c r="D127"/>
  <c r="P127" s="1"/>
  <c r="D129" i="4" s="1"/>
  <c r="N126" i="8"/>
  <c r="J126"/>
  <c r="F126"/>
  <c r="P125"/>
  <c r="E123" i="15" s="1"/>
  <c r="F123" s="1"/>
  <c r="P124" i="8"/>
  <c r="E122" i="15" s="1"/>
  <c r="O123" i="8"/>
  <c r="N123"/>
  <c r="M123"/>
  <c r="L123"/>
  <c r="K123"/>
  <c r="J123"/>
  <c r="I123"/>
  <c r="H123"/>
  <c r="G123"/>
  <c r="F123"/>
  <c r="E123"/>
  <c r="D123"/>
  <c r="P123" s="1"/>
  <c r="D125" i="4" s="1"/>
  <c r="P122" i="8"/>
  <c r="D120" i="15" s="1"/>
  <c r="F120" s="1"/>
  <c r="P121" i="8"/>
  <c r="D119" i="15" s="1"/>
  <c r="F119" s="1"/>
  <c r="P120" i="8"/>
  <c r="D118" i="15" s="1"/>
  <c r="F118" s="1"/>
  <c r="P119" i="8"/>
  <c r="D117" i="15" s="1"/>
  <c r="F117" s="1"/>
  <c r="P118" i="8"/>
  <c r="D116" i="15" s="1"/>
  <c r="O117" i="8"/>
  <c r="N117"/>
  <c r="M117"/>
  <c r="L117"/>
  <c r="K117"/>
  <c r="J117"/>
  <c r="I117"/>
  <c r="H117"/>
  <c r="G117"/>
  <c r="F117"/>
  <c r="E117"/>
  <c r="D117"/>
  <c r="P117" s="1"/>
  <c r="P116"/>
  <c r="P115"/>
  <c r="P114"/>
  <c r="D114" i="15" s="1"/>
  <c r="P113" i="8"/>
  <c r="E113" i="15" s="1"/>
  <c r="F113" s="1"/>
  <c r="P112" i="8"/>
  <c r="E112" i="15" s="1"/>
  <c r="F112" s="1"/>
  <c r="P111" i="8"/>
  <c r="E111" i="15" s="1"/>
  <c r="O110" i="8"/>
  <c r="N110"/>
  <c r="M110"/>
  <c r="L110"/>
  <c r="K110"/>
  <c r="J110"/>
  <c r="I110"/>
  <c r="H110"/>
  <c r="G110"/>
  <c r="F110"/>
  <c r="E110"/>
  <c r="D110"/>
  <c r="P110" s="1"/>
  <c r="D112" i="4" s="1"/>
  <c r="P109" i="8"/>
  <c r="E109" i="15" s="1"/>
  <c r="F109" s="1"/>
  <c r="P108" i="8"/>
  <c r="E108" i="15" s="1"/>
  <c r="O107" i="8"/>
  <c r="N107"/>
  <c r="M107"/>
  <c r="M93" s="1"/>
  <c r="L107"/>
  <c r="K107"/>
  <c r="J107"/>
  <c r="I107"/>
  <c r="I93" s="1"/>
  <c r="H107"/>
  <c r="G107"/>
  <c r="F107"/>
  <c r="E107"/>
  <c r="E93" s="1"/>
  <c r="D107"/>
  <c r="P107" s="1"/>
  <c r="P106"/>
  <c r="D106" i="15" s="1"/>
  <c r="F106" s="1"/>
  <c r="P105" i="8"/>
  <c r="D105" i="15" s="1"/>
  <c r="F105" s="1"/>
  <c r="P104" i="8"/>
  <c r="D104" i="15" s="1"/>
  <c r="F104" s="1"/>
  <c r="P103" i="8"/>
  <c r="D103" i="15" s="1"/>
  <c r="F103" s="1"/>
  <c r="P102" i="8"/>
  <c r="D102" i="15" s="1"/>
  <c r="F102" s="1"/>
  <c r="P101" i="8"/>
  <c r="D101" i="15" s="1"/>
  <c r="F101" s="1"/>
  <c r="P100" i="8"/>
  <c r="D100" i="15" s="1"/>
  <c r="F100" s="1"/>
  <c r="P99" i="8"/>
  <c r="D99" i="15" s="1"/>
  <c r="F99" s="1"/>
  <c r="P98" i="8"/>
  <c r="D98" i="15" s="1"/>
  <c r="F98" s="1"/>
  <c r="P97" i="8"/>
  <c r="D97" i="15" s="1"/>
  <c r="F97" s="1"/>
  <c r="P96" i="8"/>
  <c r="D96" i="15" s="1"/>
  <c r="F96" s="1"/>
  <c r="P95" i="8"/>
  <c r="D95" i="15" s="1"/>
  <c r="O94" i="8"/>
  <c r="N94"/>
  <c r="N93" s="1"/>
  <c r="M94"/>
  <c r="L94"/>
  <c r="L93" s="1"/>
  <c r="K94"/>
  <c r="J94"/>
  <c r="J93" s="1"/>
  <c r="I94"/>
  <c r="H94"/>
  <c r="H93" s="1"/>
  <c r="G94"/>
  <c r="F94"/>
  <c r="F93" s="1"/>
  <c r="E94"/>
  <c r="D94"/>
  <c r="P94" s="1"/>
  <c r="D96" i="4" s="1"/>
  <c r="O93" i="8"/>
  <c r="K93"/>
  <c r="G93"/>
  <c r="P92"/>
  <c r="D92" i="15" s="1"/>
  <c r="O91" i="8"/>
  <c r="N91"/>
  <c r="M91"/>
  <c r="L91"/>
  <c r="K91"/>
  <c r="J91"/>
  <c r="I91"/>
  <c r="H91"/>
  <c r="G91"/>
  <c r="F91"/>
  <c r="E91"/>
  <c r="D91"/>
  <c r="P91" s="1"/>
  <c r="D93" i="4" s="1"/>
  <c r="P90" i="8"/>
  <c r="P89"/>
  <c r="D89" i="15" s="1"/>
  <c r="O88" i="8"/>
  <c r="N88"/>
  <c r="M88"/>
  <c r="L88"/>
  <c r="K88"/>
  <c r="J88"/>
  <c r="I88"/>
  <c r="H88"/>
  <c r="G88"/>
  <c r="F88"/>
  <c r="E88"/>
  <c r="D88"/>
  <c r="P88" s="1"/>
  <c r="D90" i="4" s="1"/>
  <c r="P87" i="8"/>
  <c r="P86"/>
  <c r="P85"/>
  <c r="P84"/>
  <c r="D84" i="15" s="1"/>
  <c r="O83" i="8"/>
  <c r="N83"/>
  <c r="M83"/>
  <c r="L83"/>
  <c r="K83"/>
  <c r="J83"/>
  <c r="I83"/>
  <c r="H83"/>
  <c r="G83"/>
  <c r="F83"/>
  <c r="E83"/>
  <c r="D83"/>
  <c r="P83" s="1"/>
  <c r="D85" i="4" s="1"/>
  <c r="P82" i="8"/>
  <c r="P81"/>
  <c r="D81" i="15" s="1"/>
  <c r="O80" i="8"/>
  <c r="N80"/>
  <c r="N79" s="1"/>
  <c r="M80"/>
  <c r="L80"/>
  <c r="L79" s="1"/>
  <c r="K80"/>
  <c r="J80"/>
  <c r="J79" s="1"/>
  <c r="I80"/>
  <c r="H80"/>
  <c r="H79" s="1"/>
  <c r="G80"/>
  <c r="F80"/>
  <c r="F79" s="1"/>
  <c r="E80"/>
  <c r="D80"/>
  <c r="D79" s="1"/>
  <c r="O79"/>
  <c r="M79"/>
  <c r="K79"/>
  <c r="I79"/>
  <c r="G79"/>
  <c r="E79"/>
  <c r="P78"/>
  <c r="D78" i="15" s="1"/>
  <c r="F78" s="1"/>
  <c r="P77" i="8"/>
  <c r="D77" i="15" s="1"/>
  <c r="F77" s="1"/>
  <c r="P76" i="8"/>
  <c r="D76" i="15" s="1"/>
  <c r="F76" s="1"/>
  <c r="P75" i="8"/>
  <c r="D75" i="15" s="1"/>
  <c r="F75" s="1"/>
  <c r="P74" i="8"/>
  <c r="D74" i="15" s="1"/>
  <c r="O73" i="8"/>
  <c r="N73"/>
  <c r="M73"/>
  <c r="L73"/>
  <c r="K73"/>
  <c r="J73"/>
  <c r="I73"/>
  <c r="H73"/>
  <c r="G73"/>
  <c r="F73"/>
  <c r="E73"/>
  <c r="D73"/>
  <c r="P73" s="1"/>
  <c r="P72"/>
  <c r="D72" i="15" s="1"/>
  <c r="F72" s="1"/>
  <c r="P71" i="8"/>
  <c r="D71" i="15" s="1"/>
  <c r="O70" i="8"/>
  <c r="N70"/>
  <c r="M70"/>
  <c r="L70"/>
  <c r="K70"/>
  <c r="J70"/>
  <c r="I70"/>
  <c r="H70"/>
  <c r="G70"/>
  <c r="F70"/>
  <c r="E70"/>
  <c r="D70"/>
  <c r="P70" s="1"/>
  <c r="D72" i="4" s="1"/>
  <c r="P69" i="8"/>
  <c r="D69" i="15" s="1"/>
  <c r="F69" s="1"/>
  <c r="P68" i="8"/>
  <c r="D68" i="15" s="1"/>
  <c r="F68" s="1"/>
  <c r="P67" i="8"/>
  <c r="D67" i="15" s="1"/>
  <c r="O66" i="8"/>
  <c r="N66"/>
  <c r="N65" s="1"/>
  <c r="M66"/>
  <c r="L66"/>
  <c r="L65" s="1"/>
  <c r="K66"/>
  <c r="J66"/>
  <c r="J65" s="1"/>
  <c r="I66"/>
  <c r="H66"/>
  <c r="H65" s="1"/>
  <c r="G66"/>
  <c r="F66"/>
  <c r="F65" s="1"/>
  <c r="E66"/>
  <c r="D66"/>
  <c r="P66" s="1"/>
  <c r="D68" i="4" s="1"/>
  <c r="O65" i="8"/>
  <c r="M65"/>
  <c r="K65"/>
  <c r="I65"/>
  <c r="G65"/>
  <c r="E65"/>
  <c r="P64"/>
  <c r="P63"/>
  <c r="D63" i="15" s="1"/>
  <c r="F63" s="1"/>
  <c r="P62" i="8"/>
  <c r="D62" i="15" s="1"/>
  <c r="O61" i="8"/>
  <c r="O60" s="1"/>
  <c r="N61"/>
  <c r="M61"/>
  <c r="M60" s="1"/>
  <c r="L61"/>
  <c r="K61"/>
  <c r="K60" s="1"/>
  <c r="J61"/>
  <c r="I61"/>
  <c r="I60" s="1"/>
  <c r="H61"/>
  <c r="G61"/>
  <c r="G60" s="1"/>
  <c r="F61"/>
  <c r="E61"/>
  <c r="E60" s="1"/>
  <c r="D61"/>
  <c r="P61" s="1"/>
  <c r="N60"/>
  <c r="L60"/>
  <c r="J60"/>
  <c r="H60"/>
  <c r="F60"/>
  <c r="D60"/>
  <c r="P59"/>
  <c r="D59" i="15" s="1"/>
  <c r="F59" s="1"/>
  <c r="P58" i="8"/>
  <c r="D58" i="15" s="1"/>
  <c r="F58" s="1"/>
  <c r="P57" i="8"/>
  <c r="D57" i="15" s="1"/>
  <c r="F57" s="1"/>
  <c r="P56" i="8"/>
  <c r="D56" i="15" s="1"/>
  <c r="F56" s="1"/>
  <c r="P55" i="8"/>
  <c r="D55" i="15" s="1"/>
  <c r="O54" i="8"/>
  <c r="N54"/>
  <c r="M54"/>
  <c r="L54"/>
  <c r="K54"/>
  <c r="J54"/>
  <c r="I54"/>
  <c r="H54"/>
  <c r="G54"/>
  <c r="F54"/>
  <c r="E54"/>
  <c r="D54"/>
  <c r="P54" s="1"/>
  <c r="D56" i="4" s="1"/>
  <c r="P53" i="8"/>
  <c r="D53" i="15" s="1"/>
  <c r="O52" i="8"/>
  <c r="N52"/>
  <c r="M52"/>
  <c r="L52"/>
  <c r="L30" s="1"/>
  <c r="K52"/>
  <c r="J52"/>
  <c r="I52"/>
  <c r="H52"/>
  <c r="H30" s="1"/>
  <c r="G52"/>
  <c r="F52"/>
  <c r="E52"/>
  <c r="D52"/>
  <c r="D30" s="1"/>
  <c r="P51"/>
  <c r="D51" i="15" s="1"/>
  <c r="F51" s="1"/>
  <c r="P50" i="8"/>
  <c r="D50" i="15" s="1"/>
  <c r="F50" s="1"/>
  <c r="P49" i="8"/>
  <c r="D49" i="15" s="1"/>
  <c r="F49" s="1"/>
  <c r="P48" i="8"/>
  <c r="D48" i="15" s="1"/>
  <c r="F48" s="1"/>
  <c r="P47" i="8"/>
  <c r="D47" i="15" s="1"/>
  <c r="F47" s="1"/>
  <c r="P46" i="8"/>
  <c r="D46" i="15" s="1"/>
  <c r="F46" s="1"/>
  <c r="P45" i="8"/>
  <c r="D45" i="15" s="1"/>
  <c r="F45" s="1"/>
  <c r="P44" i="8"/>
  <c r="D44" i="15" s="1"/>
  <c r="F44" s="1"/>
  <c r="P43" i="8"/>
  <c r="D43" i="15" s="1"/>
  <c r="F43" s="1"/>
  <c r="P42" i="8"/>
  <c r="D42" i="15" s="1"/>
  <c r="F42" s="1"/>
  <c r="P41" i="8"/>
  <c r="D41" i="15" s="1"/>
  <c r="F41" s="1"/>
  <c r="P40" i="8"/>
  <c r="D40" i="15" s="1"/>
  <c r="F40" s="1"/>
  <c r="P39" i="8"/>
  <c r="D39" i="15" s="1"/>
  <c r="F39" s="1"/>
  <c r="P38" i="8"/>
  <c r="D38" i="15" s="1"/>
  <c r="O37" i="8"/>
  <c r="N37"/>
  <c r="M37"/>
  <c r="L37"/>
  <c r="K37"/>
  <c r="J37"/>
  <c r="I37"/>
  <c r="H37"/>
  <c r="G37"/>
  <c r="F37"/>
  <c r="E37"/>
  <c r="D37"/>
  <c r="P37" s="1"/>
  <c r="P36"/>
  <c r="P35"/>
  <c r="D35" i="15" s="1"/>
  <c r="F35" s="1"/>
  <c r="P34" i="8"/>
  <c r="D34" i="15" s="1"/>
  <c r="F34" s="1"/>
  <c r="P33" i="8"/>
  <c r="D33" i="15" s="1"/>
  <c r="F33" s="1"/>
  <c r="P32" i="8"/>
  <c r="D32" i="15" s="1"/>
  <c r="O31" i="8"/>
  <c r="O30" s="1"/>
  <c r="N31"/>
  <c r="M31"/>
  <c r="M30" s="1"/>
  <c r="L31"/>
  <c r="K31"/>
  <c r="K30" s="1"/>
  <c r="J31"/>
  <c r="I31"/>
  <c r="I30" s="1"/>
  <c r="H31"/>
  <c r="G31"/>
  <c r="G30" s="1"/>
  <c r="F31"/>
  <c r="E31"/>
  <c r="E30" s="1"/>
  <c r="D31"/>
  <c r="P31" s="1"/>
  <c r="D33" i="4" s="1"/>
  <c r="N30" i="8"/>
  <c r="J30"/>
  <c r="F30"/>
  <c r="P29"/>
  <c r="D29" i="15" s="1"/>
  <c r="O28" i="8"/>
  <c r="N28"/>
  <c r="N27" s="1"/>
  <c r="M28"/>
  <c r="L28"/>
  <c r="L27" s="1"/>
  <c r="K28"/>
  <c r="J28"/>
  <c r="J27" s="1"/>
  <c r="I28"/>
  <c r="H28"/>
  <c r="H27" s="1"/>
  <c r="G28"/>
  <c r="F28"/>
  <c r="F27" s="1"/>
  <c r="E28"/>
  <c r="D28"/>
  <c r="D27" s="1"/>
  <c r="O27"/>
  <c r="M27"/>
  <c r="K27"/>
  <c r="I27"/>
  <c r="G27"/>
  <c r="E27"/>
  <c r="P26"/>
  <c r="P25"/>
  <c r="P24"/>
  <c r="P23"/>
  <c r="P22"/>
  <c r="O21"/>
  <c r="N21"/>
  <c r="M21"/>
  <c r="L21"/>
  <c r="K21"/>
  <c r="J21"/>
  <c r="I21"/>
  <c r="H21"/>
  <c r="G21"/>
  <c r="F21"/>
  <c r="E21"/>
  <c r="D21"/>
  <c r="P21" s="1"/>
  <c r="P20"/>
  <c r="D20" i="15" s="1"/>
  <c r="O19" i="8"/>
  <c r="N19"/>
  <c r="M19"/>
  <c r="L19"/>
  <c r="K19"/>
  <c r="J19"/>
  <c r="I19"/>
  <c r="H19"/>
  <c r="G19"/>
  <c r="F19"/>
  <c r="E19"/>
  <c r="D19"/>
  <c r="P19" s="1"/>
  <c r="D21" i="4" s="1"/>
  <c r="P18" i="8"/>
  <c r="D18" i="15" s="1"/>
  <c r="F18" s="1"/>
  <c r="P17" i="8"/>
  <c r="D17" i="15" s="1"/>
  <c r="F17" s="1"/>
  <c r="P16" i="8"/>
  <c r="D16" i="15" s="1"/>
  <c r="F16" s="1"/>
  <c r="P15" i="8"/>
  <c r="D15" i="15" s="1"/>
  <c r="F15" s="1"/>
  <c r="P14" i="8"/>
  <c r="D14" i="15" s="1"/>
  <c r="O13" i="8"/>
  <c r="N13"/>
  <c r="M13"/>
  <c r="L13"/>
  <c r="K13"/>
  <c r="J13"/>
  <c r="I13"/>
  <c r="H13"/>
  <c r="G13"/>
  <c r="F13"/>
  <c r="E13"/>
  <c r="D13"/>
  <c r="P13" s="1"/>
  <c r="P12"/>
  <c r="P11"/>
  <c r="P10"/>
  <c r="P9"/>
  <c r="P8"/>
  <c r="D8" i="15" s="1"/>
  <c r="F8" s="1"/>
  <c r="P7" i="8"/>
  <c r="D7" i="15" s="1"/>
  <c r="F7" s="1"/>
  <c r="P6" i="8"/>
  <c r="D6" i="15" s="1"/>
  <c r="O5" i="8"/>
  <c r="N5"/>
  <c r="M5"/>
  <c r="L5"/>
  <c r="K5"/>
  <c r="J5"/>
  <c r="I5"/>
  <c r="H5"/>
  <c r="G5"/>
  <c r="F5"/>
  <c r="E5"/>
  <c r="D5"/>
  <c r="P5" s="1"/>
  <c r="P4"/>
  <c r="D4" i="15" s="1"/>
  <c r="O3" i="8"/>
  <c r="O2" s="1"/>
  <c r="O147" s="1"/>
  <c r="N3"/>
  <c r="M3"/>
  <c r="M2" s="1"/>
  <c r="L3"/>
  <c r="K3"/>
  <c r="K2" s="1"/>
  <c r="K147" s="1"/>
  <c r="J3"/>
  <c r="I3"/>
  <c r="I2" s="1"/>
  <c r="H3"/>
  <c r="G3"/>
  <c r="G2" s="1"/>
  <c r="G147" s="1"/>
  <c r="F3"/>
  <c r="F2" s="1"/>
  <c r="F147" s="1"/>
  <c r="E3"/>
  <c r="E2" s="1"/>
  <c r="D3"/>
  <c r="N2"/>
  <c r="N147" s="1"/>
  <c r="L2"/>
  <c r="J2"/>
  <c r="H2"/>
  <c r="AC202" i="7"/>
  <c r="AB202"/>
  <c r="AA202"/>
  <c r="Z202"/>
  <c r="Y202"/>
  <c r="E202" a="1"/>
  <c r="E202" s="1"/>
  <c r="D202" a="1"/>
  <c r="D202"/>
  <c r="C202"/>
  <c r="A202"/>
  <c r="AC201"/>
  <c r="AB201"/>
  <c r="AA201"/>
  <c r="Z201"/>
  <c r="Y201"/>
  <c r="E201" a="1"/>
  <c r="E201" s="1"/>
  <c r="D201" a="1"/>
  <c r="D201"/>
  <c r="C201"/>
  <c r="A201"/>
  <c r="AC200"/>
  <c r="AB200"/>
  <c r="AA200"/>
  <c r="Z200"/>
  <c r="Y200"/>
  <c r="E200" a="1"/>
  <c r="E200"/>
  <c r="D200" a="1"/>
  <c r="D200" s="1"/>
  <c r="C200"/>
  <c r="A200"/>
  <c r="AC199"/>
  <c r="AB199"/>
  <c r="AA199"/>
  <c r="Z199"/>
  <c r="Y199"/>
  <c r="E199" a="1"/>
  <c r="E199"/>
  <c r="D199" a="1"/>
  <c r="D199" s="1"/>
  <c r="C199"/>
  <c r="A199"/>
  <c r="AC198"/>
  <c r="AB198"/>
  <c r="AA198"/>
  <c r="Z198"/>
  <c r="Y198"/>
  <c r="E198" a="1"/>
  <c r="E198" s="1"/>
  <c r="D198" a="1"/>
  <c r="D198"/>
  <c r="C198"/>
  <c r="A198"/>
  <c r="AC197"/>
  <c r="AB197"/>
  <c r="AA197"/>
  <c r="Z197"/>
  <c r="Y197"/>
  <c r="E197" a="1"/>
  <c r="E197" s="1"/>
  <c r="D197" a="1"/>
  <c r="D197"/>
  <c r="C197"/>
  <c r="A197"/>
  <c r="AC196"/>
  <c r="AB196"/>
  <c r="AA196"/>
  <c r="Z196"/>
  <c r="Y196"/>
  <c r="E196" a="1"/>
  <c r="E196"/>
  <c r="D196" a="1"/>
  <c r="D196" s="1"/>
  <c r="C196"/>
  <c r="A196"/>
  <c r="AC195"/>
  <c r="AB195"/>
  <c r="AA195"/>
  <c r="Z195"/>
  <c r="Y195"/>
  <c r="E195" a="1"/>
  <c r="E195"/>
  <c r="D195" a="1"/>
  <c r="D195" s="1"/>
  <c r="C195"/>
  <c r="A195"/>
  <c r="AC194"/>
  <c r="AB194"/>
  <c r="AA194"/>
  <c r="Z194"/>
  <c r="Y194"/>
  <c r="E194" a="1"/>
  <c r="E194" s="1"/>
  <c r="D194" a="1"/>
  <c r="D194"/>
  <c r="C194"/>
  <c r="A194"/>
  <c r="AC193"/>
  <c r="AB193"/>
  <c r="AA193"/>
  <c r="Z193"/>
  <c r="Y193"/>
  <c r="E193" a="1"/>
  <c r="E193" s="1"/>
  <c r="D193" a="1"/>
  <c r="D193"/>
  <c r="C193"/>
  <c r="A193"/>
  <c r="AC192"/>
  <c r="AB192"/>
  <c r="AA192"/>
  <c r="Z192"/>
  <c r="Y192"/>
  <c r="E192" a="1"/>
  <c r="E192"/>
  <c r="D192" a="1"/>
  <c r="D192" s="1"/>
  <c r="C192"/>
  <c r="A192"/>
  <c r="AC191"/>
  <c r="AB191"/>
  <c r="AA191"/>
  <c r="Z191"/>
  <c r="Y191"/>
  <c r="E191" a="1"/>
  <c r="E191"/>
  <c r="D191" a="1"/>
  <c r="D191" s="1"/>
  <c r="C191"/>
  <c r="A191"/>
  <c r="AC190"/>
  <c r="AB190"/>
  <c r="AA190"/>
  <c r="Z190"/>
  <c r="Y190"/>
  <c r="E190" a="1"/>
  <c r="E190" s="1"/>
  <c r="D190" a="1"/>
  <c r="D190"/>
  <c r="C190"/>
  <c r="A190"/>
  <c r="AC189"/>
  <c r="AB189"/>
  <c r="AA189"/>
  <c r="Z189"/>
  <c r="Y189"/>
  <c r="E189" a="1"/>
  <c r="E189" s="1"/>
  <c r="D189" a="1"/>
  <c r="D189"/>
  <c r="C189"/>
  <c r="A189"/>
  <c r="AC188"/>
  <c r="AB188"/>
  <c r="AA188"/>
  <c r="Z188"/>
  <c r="Y188"/>
  <c r="E188" a="1"/>
  <c r="E188"/>
  <c r="D188" a="1"/>
  <c r="D188" s="1"/>
  <c r="C188"/>
  <c r="A188"/>
  <c r="AC187"/>
  <c r="AB187"/>
  <c r="AA187"/>
  <c r="Z187"/>
  <c r="Y187"/>
  <c r="E187" a="1"/>
  <c r="E187"/>
  <c r="D187" a="1"/>
  <c r="D187" s="1"/>
  <c r="C187"/>
  <c r="A187"/>
  <c r="AC186"/>
  <c r="AB186"/>
  <c r="AA186"/>
  <c r="Z186"/>
  <c r="Y186"/>
  <c r="E186" a="1"/>
  <c r="E186" s="1"/>
  <c r="D186" a="1"/>
  <c r="D186"/>
  <c r="C186"/>
  <c r="A186"/>
  <c r="AC185"/>
  <c r="AB185"/>
  <c r="AA185"/>
  <c r="Z185"/>
  <c r="Y185"/>
  <c r="E185" a="1"/>
  <c r="E185" s="1"/>
  <c r="D185" a="1"/>
  <c r="D185"/>
  <c r="C185"/>
  <c r="A185"/>
  <c r="AC184"/>
  <c r="AB184"/>
  <c r="AA184"/>
  <c r="Z184"/>
  <c r="Y184"/>
  <c r="E184" a="1"/>
  <c r="E184"/>
  <c r="D184" a="1"/>
  <c r="D184" s="1"/>
  <c r="C184"/>
  <c r="A184"/>
  <c r="AC183"/>
  <c r="AB183"/>
  <c r="AA183"/>
  <c r="Z183"/>
  <c r="Y183"/>
  <c r="E183" a="1"/>
  <c r="E183"/>
  <c r="D183" a="1"/>
  <c r="D183" s="1"/>
  <c r="C183"/>
  <c r="A183"/>
  <c r="AC182"/>
  <c r="AB182"/>
  <c r="AA182"/>
  <c r="Z182"/>
  <c r="Y182"/>
  <c r="E182" a="1"/>
  <c r="E182" s="1"/>
  <c r="D182" a="1"/>
  <c r="D182"/>
  <c r="C182"/>
  <c r="A182"/>
  <c r="AC181"/>
  <c r="AB181"/>
  <c r="AA181"/>
  <c r="Z181"/>
  <c r="Y181"/>
  <c r="E181" a="1"/>
  <c r="E181" s="1"/>
  <c r="D181" a="1"/>
  <c r="D181"/>
  <c r="C181"/>
  <c r="A181"/>
  <c r="AC180"/>
  <c r="AB180"/>
  <c r="AA180"/>
  <c r="Z180"/>
  <c r="Y180"/>
  <c r="E180" a="1"/>
  <c r="E180"/>
  <c r="D180" a="1"/>
  <c r="D180" s="1"/>
  <c r="C180"/>
  <c r="A180"/>
  <c r="AC179"/>
  <c r="AB179"/>
  <c r="AA179"/>
  <c r="Z179"/>
  <c r="Y179"/>
  <c r="E179" a="1"/>
  <c r="E179"/>
  <c r="D179" a="1"/>
  <c r="D179" s="1"/>
  <c r="C179"/>
  <c r="A179"/>
  <c r="AC178"/>
  <c r="AB178"/>
  <c r="AA178"/>
  <c r="Z178"/>
  <c r="Y178"/>
  <c r="E178" a="1"/>
  <c r="E178" s="1"/>
  <c r="D178" a="1"/>
  <c r="D178"/>
  <c r="C178"/>
  <c r="A178"/>
  <c r="AC177"/>
  <c r="AB177"/>
  <c r="AA177"/>
  <c r="Z177"/>
  <c r="Y177"/>
  <c r="E177" a="1"/>
  <c r="E177" s="1"/>
  <c r="D177" a="1"/>
  <c r="D177"/>
  <c r="C177"/>
  <c r="A177"/>
  <c r="AC176"/>
  <c r="AB176"/>
  <c r="AA176"/>
  <c r="Z176"/>
  <c r="Y176"/>
  <c r="E176" a="1"/>
  <c r="E176"/>
  <c r="D176" a="1"/>
  <c r="D176" s="1"/>
  <c r="C176"/>
  <c r="A176"/>
  <c r="AC175"/>
  <c r="AB175"/>
  <c r="AA175"/>
  <c r="Z175"/>
  <c r="Y175"/>
  <c r="E175" a="1"/>
  <c r="E175"/>
  <c r="D175" a="1"/>
  <c r="D175" s="1"/>
  <c r="C175"/>
  <c r="A175"/>
  <c r="AC174"/>
  <c r="AB174"/>
  <c r="AA174"/>
  <c r="Z174"/>
  <c r="Y174"/>
  <c r="E174" a="1"/>
  <c r="E174" s="1"/>
  <c r="D174" a="1"/>
  <c r="D174"/>
  <c r="C174"/>
  <c r="A174"/>
  <c r="AC173"/>
  <c r="AB173"/>
  <c r="AA173"/>
  <c r="Z173"/>
  <c r="Y173"/>
  <c r="E173" a="1"/>
  <c r="E173" s="1"/>
  <c r="D173" a="1"/>
  <c r="D173"/>
  <c r="C173"/>
  <c r="A173"/>
  <c r="AC172"/>
  <c r="AB172"/>
  <c r="AA172"/>
  <c r="Z172"/>
  <c r="Y172"/>
  <c r="E172" a="1"/>
  <c r="E172"/>
  <c r="D172" a="1"/>
  <c r="D172" s="1"/>
  <c r="C172"/>
  <c r="A172"/>
  <c r="AC171"/>
  <c r="AB171"/>
  <c r="AA171"/>
  <c r="Z171"/>
  <c r="Y171"/>
  <c r="E171" a="1"/>
  <c r="E171"/>
  <c r="D171" a="1"/>
  <c r="D171" s="1"/>
  <c r="C171"/>
  <c r="A171"/>
  <c r="AC170"/>
  <c r="AB170"/>
  <c r="AA170"/>
  <c r="Z170"/>
  <c r="Y170"/>
  <c r="E170" a="1"/>
  <c r="E170" s="1"/>
  <c r="D170" a="1"/>
  <c r="D170"/>
  <c r="C170"/>
  <c r="A170"/>
  <c r="AC169"/>
  <c r="AB169"/>
  <c r="AA169"/>
  <c r="Z169"/>
  <c r="Y169"/>
  <c r="E169" a="1"/>
  <c r="E169" s="1"/>
  <c r="D169" a="1"/>
  <c r="D169"/>
  <c r="C169"/>
  <c r="A169"/>
  <c r="AC168"/>
  <c r="AB168"/>
  <c r="AA168"/>
  <c r="Z168"/>
  <c r="Y168"/>
  <c r="E168" a="1"/>
  <c r="E168"/>
  <c r="D168" a="1"/>
  <c r="D168" s="1"/>
  <c r="C168"/>
  <c r="A168"/>
  <c r="AC167"/>
  <c r="AB167"/>
  <c r="AA167"/>
  <c r="Z167"/>
  <c r="Y167"/>
  <c r="E167" a="1"/>
  <c r="E167"/>
  <c r="D167" a="1"/>
  <c r="D167" s="1"/>
  <c r="C167"/>
  <c r="A167"/>
  <c r="AC166"/>
  <c r="AB166"/>
  <c r="AA166"/>
  <c r="Z166"/>
  <c r="Y166"/>
  <c r="E166" a="1"/>
  <c r="E166" s="1"/>
  <c r="D166" a="1"/>
  <c r="D166"/>
  <c r="C166"/>
  <c r="A166"/>
  <c r="AC165"/>
  <c r="AB165"/>
  <c r="AA165"/>
  <c r="Z165"/>
  <c r="Y165"/>
  <c r="E165" a="1"/>
  <c r="E165" s="1"/>
  <c r="D165" a="1"/>
  <c r="D165"/>
  <c r="C165"/>
  <c r="A165"/>
  <c r="AC164"/>
  <c r="AB164"/>
  <c r="AA164"/>
  <c r="Z164"/>
  <c r="Y164"/>
  <c r="E164" a="1"/>
  <c r="E164"/>
  <c r="D164" a="1"/>
  <c r="D164" s="1"/>
  <c r="C164"/>
  <c r="A164"/>
  <c r="AC163"/>
  <c r="AB163"/>
  <c r="AA163"/>
  <c r="Z163"/>
  <c r="Y163"/>
  <c r="E163" a="1"/>
  <c r="E163"/>
  <c r="D163" a="1"/>
  <c r="D163" s="1"/>
  <c r="C163"/>
  <c r="A163"/>
  <c r="AC162"/>
  <c r="AB162"/>
  <c r="AA162"/>
  <c r="Z162"/>
  <c r="Y162"/>
  <c r="E162" a="1"/>
  <c r="E162" s="1"/>
  <c r="D162" a="1"/>
  <c r="D162"/>
  <c r="C162"/>
  <c r="A162"/>
  <c r="AC161"/>
  <c r="AB161"/>
  <c r="AA161"/>
  <c r="Z161"/>
  <c r="Y161"/>
  <c r="E161" a="1"/>
  <c r="E161" s="1"/>
  <c r="D161" a="1"/>
  <c r="D161"/>
  <c r="C161"/>
  <c r="A161"/>
  <c r="AC160"/>
  <c r="AB160"/>
  <c r="AA160"/>
  <c r="Z160"/>
  <c r="Y160"/>
  <c r="E160" a="1"/>
  <c r="E160"/>
  <c r="D160" a="1"/>
  <c r="D160" s="1"/>
  <c r="C160"/>
  <c r="A160"/>
  <c r="AC159"/>
  <c r="AB159"/>
  <c r="AA159"/>
  <c r="Z159"/>
  <c r="Y159"/>
  <c r="E159" a="1"/>
  <c r="E159"/>
  <c r="D159" a="1"/>
  <c r="D159" s="1"/>
  <c r="C159"/>
  <c r="A159"/>
  <c r="AC158"/>
  <c r="AB158"/>
  <c r="AA158"/>
  <c r="Z158"/>
  <c r="Y158"/>
  <c r="E158" a="1"/>
  <c r="E158" s="1"/>
  <c r="D158" a="1"/>
  <c r="D158"/>
  <c r="C158"/>
  <c r="A158"/>
  <c r="AC157"/>
  <c r="AB157"/>
  <c r="AA157"/>
  <c r="Z157"/>
  <c r="Y157"/>
  <c r="E157" a="1"/>
  <c r="E157" s="1"/>
  <c r="D157" a="1"/>
  <c r="D157"/>
  <c r="C157"/>
  <c r="A157"/>
  <c r="AC156"/>
  <c r="AB156"/>
  <c r="AA156"/>
  <c r="Z156"/>
  <c r="Y156"/>
  <c r="E156" a="1"/>
  <c r="E156"/>
  <c r="D156" a="1"/>
  <c r="D156" s="1"/>
  <c r="C156"/>
  <c r="A156"/>
  <c r="AC155"/>
  <c r="AB155"/>
  <c r="AA155"/>
  <c r="Z155"/>
  <c r="Y155"/>
  <c r="E155" a="1"/>
  <c r="E155"/>
  <c r="D155" a="1"/>
  <c r="D155" s="1"/>
  <c r="C155"/>
  <c r="A155"/>
  <c r="AC154"/>
  <c r="AB154"/>
  <c r="AA154"/>
  <c r="Z154"/>
  <c r="Y154"/>
  <c r="E154" a="1"/>
  <c r="E154" s="1"/>
  <c r="D154" a="1"/>
  <c r="D154"/>
  <c r="C154"/>
  <c r="A154"/>
  <c r="AC153"/>
  <c r="AB153"/>
  <c r="AA153"/>
  <c r="Z153"/>
  <c r="Y153"/>
  <c r="E153" a="1"/>
  <c r="E153" s="1"/>
  <c r="D153" a="1"/>
  <c r="D153"/>
  <c r="C153"/>
  <c r="A153"/>
  <c r="AC152"/>
  <c r="AB152"/>
  <c r="AA152"/>
  <c r="Z152"/>
  <c r="Y152"/>
  <c r="E152" a="1"/>
  <c r="E152"/>
  <c r="D152" a="1"/>
  <c r="D152" s="1"/>
  <c r="C152"/>
  <c r="A152"/>
  <c r="AC151"/>
  <c r="AB151"/>
  <c r="AA151"/>
  <c r="Z151"/>
  <c r="Y151"/>
  <c r="E151" a="1"/>
  <c r="E151"/>
  <c r="D151" a="1"/>
  <c r="D151" s="1"/>
  <c r="C151"/>
  <c r="A151"/>
  <c r="AC150"/>
  <c r="AB150"/>
  <c r="AA150"/>
  <c r="Z150"/>
  <c r="Y150"/>
  <c r="E150" a="1"/>
  <c r="E150" s="1"/>
  <c r="D150" a="1"/>
  <c r="D150"/>
  <c r="C150"/>
  <c r="A150"/>
  <c r="AC149"/>
  <c r="AB149"/>
  <c r="AA149"/>
  <c r="Z149"/>
  <c r="Y149"/>
  <c r="E149" a="1"/>
  <c r="E149" s="1"/>
  <c r="D149" a="1"/>
  <c r="D149"/>
  <c r="C149"/>
  <c r="A149"/>
  <c r="AC148"/>
  <c r="AB148"/>
  <c r="AA148"/>
  <c r="Z148"/>
  <c r="Y148"/>
  <c r="E148" a="1"/>
  <c r="E148"/>
  <c r="D148" a="1"/>
  <c r="D148" s="1"/>
  <c r="C148"/>
  <c r="A148"/>
  <c r="AC147"/>
  <c r="AB147"/>
  <c r="AA147"/>
  <c r="Z147"/>
  <c r="Y147"/>
  <c r="E147" a="1"/>
  <c r="E147"/>
  <c r="D147" a="1"/>
  <c r="D147" s="1"/>
  <c r="C147"/>
  <c r="A147"/>
  <c r="AC146"/>
  <c r="AB146"/>
  <c r="AA146"/>
  <c r="Z146"/>
  <c r="Y146"/>
  <c r="E146" a="1"/>
  <c r="E146" s="1"/>
  <c r="D146" a="1"/>
  <c r="D146"/>
  <c r="C146"/>
  <c r="A146"/>
  <c r="AC145"/>
  <c r="AB145"/>
  <c r="AA145"/>
  <c r="Z145"/>
  <c r="Y145"/>
  <c r="E145" a="1"/>
  <c r="E145" s="1"/>
  <c r="D145" a="1"/>
  <c r="D145"/>
  <c r="C145"/>
  <c r="A145"/>
  <c r="AC144"/>
  <c r="AB144"/>
  <c r="AA144"/>
  <c r="Z144"/>
  <c r="Y144"/>
  <c r="E144" a="1"/>
  <c r="E144"/>
  <c r="D144" a="1"/>
  <c r="D144" s="1"/>
  <c r="C144"/>
  <c r="A144"/>
  <c r="AC143"/>
  <c r="AB143"/>
  <c r="AA143"/>
  <c r="Z143"/>
  <c r="Y143"/>
  <c r="E143" a="1"/>
  <c r="E143"/>
  <c r="D143" a="1"/>
  <c r="D143" s="1"/>
  <c r="C143"/>
  <c r="A143"/>
  <c r="AC142"/>
  <c r="AB142"/>
  <c r="AA142"/>
  <c r="Z142"/>
  <c r="Y142"/>
  <c r="E142" a="1"/>
  <c r="E142" s="1"/>
  <c r="D142" a="1"/>
  <c r="D142"/>
  <c r="C142"/>
  <c r="A142"/>
  <c r="AC141"/>
  <c r="AB141"/>
  <c r="AA141"/>
  <c r="Z141"/>
  <c r="Y141"/>
  <c r="E141" a="1"/>
  <c r="E141" s="1"/>
  <c r="D141" a="1"/>
  <c r="D141"/>
  <c r="C141"/>
  <c r="A141"/>
  <c r="AC140"/>
  <c r="AB140"/>
  <c r="AA140"/>
  <c r="Z140"/>
  <c r="Y140"/>
  <c r="E140" a="1"/>
  <c r="E140"/>
  <c r="D140" a="1"/>
  <c r="D140" s="1"/>
  <c r="C140"/>
  <c r="A140"/>
  <c r="AC139"/>
  <c r="AB139"/>
  <c r="AA139"/>
  <c r="Z139"/>
  <c r="Y139"/>
  <c r="E139" a="1"/>
  <c r="E139"/>
  <c r="D139" a="1"/>
  <c r="D139" s="1"/>
  <c r="C139"/>
  <c r="A139"/>
  <c r="AC138"/>
  <c r="AB138"/>
  <c r="AA138"/>
  <c r="Z138"/>
  <c r="Y138"/>
  <c r="E138" a="1"/>
  <c r="E138" s="1"/>
  <c r="D138" a="1"/>
  <c r="D138"/>
  <c r="C138"/>
  <c r="A138"/>
  <c r="AC137"/>
  <c r="AB137"/>
  <c r="AA137"/>
  <c r="Z137"/>
  <c r="Y137"/>
  <c r="E137" a="1"/>
  <c r="E137" s="1"/>
  <c r="D137" a="1"/>
  <c r="D137"/>
  <c r="C137"/>
  <c r="A137"/>
  <c r="AC136"/>
  <c r="AB136"/>
  <c r="AA136"/>
  <c r="Z136"/>
  <c r="Y136"/>
  <c r="E136" a="1"/>
  <c r="E136"/>
  <c r="D136" a="1"/>
  <c r="D136" s="1"/>
  <c r="C136"/>
  <c r="A136"/>
  <c r="AC135"/>
  <c r="AB135"/>
  <c r="AA135"/>
  <c r="Z135"/>
  <c r="Y135"/>
  <c r="E135" a="1"/>
  <c r="E135"/>
  <c r="D135" a="1"/>
  <c r="D135" s="1"/>
  <c r="C135"/>
  <c r="A135"/>
  <c r="AC134"/>
  <c r="AB134"/>
  <c r="AA134"/>
  <c r="Z134"/>
  <c r="Y134"/>
  <c r="E134" a="1"/>
  <c r="E134" s="1"/>
  <c r="D134" a="1"/>
  <c r="D134"/>
  <c r="C134"/>
  <c r="A134"/>
  <c r="AC133"/>
  <c r="AB133"/>
  <c r="AA133"/>
  <c r="Z133"/>
  <c r="Y133"/>
  <c r="E133" a="1"/>
  <c r="E133" s="1"/>
  <c r="D133" a="1"/>
  <c r="D133"/>
  <c r="C133"/>
  <c r="A133"/>
  <c r="AC132"/>
  <c r="AB132"/>
  <c r="AA132"/>
  <c r="Z132"/>
  <c r="Y132"/>
  <c r="E132" a="1"/>
  <c r="E132"/>
  <c r="D132" a="1"/>
  <c r="D132" s="1"/>
  <c r="C132"/>
  <c r="A132"/>
  <c r="AC131"/>
  <c r="AB131"/>
  <c r="AA131"/>
  <c r="Z131"/>
  <c r="Y131"/>
  <c r="E131" a="1"/>
  <c r="E131"/>
  <c r="D131" a="1"/>
  <c r="D131" s="1"/>
  <c r="C131"/>
  <c r="A131"/>
  <c r="AC130"/>
  <c r="AB130"/>
  <c r="AA130"/>
  <c r="Z130"/>
  <c r="Y130"/>
  <c r="E130" a="1"/>
  <c r="E130" s="1"/>
  <c r="D130" a="1"/>
  <c r="D130"/>
  <c r="C130"/>
  <c r="A130"/>
  <c r="AC129"/>
  <c r="AB129"/>
  <c r="AA129"/>
  <c r="Z129"/>
  <c r="Y129"/>
  <c r="E129" a="1"/>
  <c r="E129" s="1"/>
  <c r="D129" a="1"/>
  <c r="D129"/>
  <c r="C129"/>
  <c r="A129"/>
  <c r="AC128"/>
  <c r="AB128"/>
  <c r="AA128"/>
  <c r="Z128"/>
  <c r="Y128"/>
  <c r="E128" a="1"/>
  <c r="E128"/>
  <c r="D128" a="1"/>
  <c r="D128" s="1"/>
  <c r="C128"/>
  <c r="A128"/>
  <c r="AC127"/>
  <c r="AB127"/>
  <c r="AA127"/>
  <c r="Z127"/>
  <c r="Y127"/>
  <c r="E127" a="1"/>
  <c r="E127"/>
  <c r="D127" a="1"/>
  <c r="D127" s="1"/>
  <c r="C127"/>
  <c r="A127"/>
  <c r="AC126"/>
  <c r="AB126"/>
  <c r="AA126"/>
  <c r="Z126"/>
  <c r="Y126"/>
  <c r="E126" a="1"/>
  <c r="E126" s="1"/>
  <c r="D126" a="1"/>
  <c r="D126"/>
  <c r="C126"/>
  <c r="A126"/>
  <c r="AC125"/>
  <c r="AB125"/>
  <c r="AA125"/>
  <c r="Z125"/>
  <c r="Y125"/>
  <c r="E125" a="1"/>
  <c r="E125" s="1"/>
  <c r="D125" a="1"/>
  <c r="D125"/>
  <c r="C125"/>
  <c r="A125"/>
  <c r="AC124"/>
  <c r="AB124"/>
  <c r="AA124"/>
  <c r="Z124"/>
  <c r="Y124"/>
  <c r="E124" a="1"/>
  <c r="E124"/>
  <c r="D124" a="1"/>
  <c r="D124" s="1"/>
  <c r="C124"/>
  <c r="A124"/>
  <c r="AC123"/>
  <c r="AB123"/>
  <c r="AA123"/>
  <c r="Z123"/>
  <c r="Y123"/>
  <c r="E123" a="1"/>
  <c r="E123"/>
  <c r="D123" a="1"/>
  <c r="D123" s="1"/>
  <c r="C123"/>
  <c r="A123"/>
  <c r="AC122"/>
  <c r="AB122"/>
  <c r="AA122"/>
  <c r="Z122"/>
  <c r="Y122"/>
  <c r="E122" a="1"/>
  <c r="E122" s="1"/>
  <c r="D122" a="1"/>
  <c r="D122"/>
  <c r="C122"/>
  <c r="A122"/>
  <c r="AC121"/>
  <c r="AB121"/>
  <c r="AA121"/>
  <c r="Z121"/>
  <c r="Y121"/>
  <c r="E121" a="1"/>
  <c r="E121" s="1"/>
  <c r="D121" a="1"/>
  <c r="D121"/>
  <c r="C121"/>
  <c r="A121"/>
  <c r="AC120"/>
  <c r="AB120"/>
  <c r="AA120"/>
  <c r="Z120"/>
  <c r="Y120"/>
  <c r="E120" a="1"/>
  <c r="E120"/>
  <c r="D120" a="1"/>
  <c r="D120" s="1"/>
  <c r="C120"/>
  <c r="A120"/>
  <c r="AC119"/>
  <c r="AB119"/>
  <c r="AA119"/>
  <c r="Z119"/>
  <c r="Y119"/>
  <c r="E119" a="1"/>
  <c r="E119"/>
  <c r="D119" a="1"/>
  <c r="D119" s="1"/>
  <c r="C119"/>
  <c r="A119"/>
  <c r="AC118"/>
  <c r="AB118"/>
  <c r="AA118"/>
  <c r="Z118"/>
  <c r="Y118"/>
  <c r="E118" a="1"/>
  <c r="E118" s="1"/>
  <c r="D118" a="1"/>
  <c r="D118"/>
  <c r="C118"/>
  <c r="A118"/>
  <c r="AC117"/>
  <c r="AB117"/>
  <c r="AA117"/>
  <c r="Z117"/>
  <c r="Y117"/>
  <c r="E117" a="1"/>
  <c r="E117" s="1"/>
  <c r="D117" a="1"/>
  <c r="D117"/>
  <c r="C117"/>
  <c r="A117"/>
  <c r="AC116"/>
  <c r="AB116"/>
  <c r="AA116"/>
  <c r="Z116"/>
  <c r="Y116"/>
  <c r="E116" a="1"/>
  <c r="E116"/>
  <c r="D116" a="1"/>
  <c r="D116" s="1"/>
  <c r="C116"/>
  <c r="A116"/>
  <c r="AC115"/>
  <c r="AB115"/>
  <c r="AA115"/>
  <c r="Z115"/>
  <c r="Y115"/>
  <c r="E115" a="1"/>
  <c r="E115"/>
  <c r="D115" a="1"/>
  <c r="D115" s="1"/>
  <c r="C115"/>
  <c r="A115"/>
  <c r="AC114"/>
  <c r="AB114"/>
  <c r="AA114"/>
  <c r="Z114"/>
  <c r="Y114"/>
  <c r="E114" a="1"/>
  <c r="E114" s="1"/>
  <c r="D114" a="1"/>
  <c r="D114"/>
  <c r="C114"/>
  <c r="A114"/>
  <c r="AC113"/>
  <c r="AB113"/>
  <c r="AA113"/>
  <c r="Z113"/>
  <c r="Y113"/>
  <c r="E113" a="1"/>
  <c r="E113" s="1"/>
  <c r="D113" a="1"/>
  <c r="D113"/>
  <c r="C113"/>
  <c r="A113"/>
  <c r="AC112"/>
  <c r="AB112"/>
  <c r="AA112"/>
  <c r="Z112"/>
  <c r="Y112"/>
  <c r="E112" a="1"/>
  <c r="E112"/>
  <c r="D112" a="1"/>
  <c r="D112" s="1"/>
  <c r="C112"/>
  <c r="A112"/>
  <c r="AC111"/>
  <c r="AB111"/>
  <c r="AA111"/>
  <c r="Z111"/>
  <c r="Y111"/>
  <c r="E111" a="1"/>
  <c r="E111"/>
  <c r="D111" a="1"/>
  <c r="D111" s="1"/>
  <c r="C111"/>
  <c r="A111"/>
  <c r="AC110"/>
  <c r="AB110"/>
  <c r="AA110"/>
  <c r="Z110"/>
  <c r="Y110"/>
  <c r="E110" a="1"/>
  <c r="E110" s="1"/>
  <c r="D110" a="1"/>
  <c r="D110"/>
  <c r="C110"/>
  <c r="A110"/>
  <c r="AC109"/>
  <c r="AB109"/>
  <c r="AA109"/>
  <c r="Z109"/>
  <c r="Y109"/>
  <c r="E109" a="1"/>
  <c r="E109" s="1"/>
  <c r="D109" a="1"/>
  <c r="D109"/>
  <c r="C109"/>
  <c r="A109"/>
  <c r="AC108"/>
  <c r="AB108"/>
  <c r="AA108"/>
  <c r="Z108"/>
  <c r="Y108"/>
  <c r="E108" a="1"/>
  <c r="E108"/>
  <c r="D108" a="1"/>
  <c r="D108" s="1"/>
  <c r="C108"/>
  <c r="A108"/>
  <c r="AC107"/>
  <c r="AB107"/>
  <c r="AA107"/>
  <c r="Z107"/>
  <c r="Y107"/>
  <c r="E107" a="1"/>
  <c r="E107"/>
  <c r="D107" a="1"/>
  <c r="D107" s="1"/>
  <c r="C107"/>
  <c r="A107"/>
  <c r="AC106"/>
  <c r="AB106"/>
  <c r="AA106"/>
  <c r="Z106"/>
  <c r="Y106"/>
  <c r="E106" a="1"/>
  <c r="E106" s="1"/>
  <c r="D106" a="1"/>
  <c r="D106"/>
  <c r="C106"/>
  <c r="A106"/>
  <c r="AC105"/>
  <c r="AB105"/>
  <c r="AA105"/>
  <c r="Z105"/>
  <c r="Y105"/>
  <c r="E105" a="1"/>
  <c r="E105" s="1"/>
  <c r="D105" a="1"/>
  <c r="D105"/>
  <c r="C105"/>
  <c r="A105"/>
  <c r="AC104"/>
  <c r="AB104"/>
  <c r="AA104"/>
  <c r="Z104"/>
  <c r="Y104"/>
  <c r="E104" a="1"/>
  <c r="E104"/>
  <c r="D104" a="1"/>
  <c r="D104" s="1"/>
  <c r="C104"/>
  <c r="A104"/>
  <c r="AC103"/>
  <c r="AB103"/>
  <c r="AA103"/>
  <c r="Z103"/>
  <c r="Y103"/>
  <c r="E103" a="1"/>
  <c r="E103"/>
  <c r="D103" a="1"/>
  <c r="D103" s="1"/>
  <c r="C103"/>
  <c r="A103"/>
  <c r="AC102"/>
  <c r="AB102"/>
  <c r="AA102"/>
  <c r="Z102"/>
  <c r="Y102"/>
  <c r="E102" a="1"/>
  <c r="E102" s="1"/>
  <c r="D102" a="1"/>
  <c r="D102"/>
  <c r="C102"/>
  <c r="A102"/>
  <c r="AC101"/>
  <c r="AB101"/>
  <c r="AA101"/>
  <c r="Z101"/>
  <c r="Y101"/>
  <c r="E101" a="1"/>
  <c r="E101" s="1"/>
  <c r="D101" a="1"/>
  <c r="D101"/>
  <c r="C101"/>
  <c r="A101"/>
  <c r="AC100"/>
  <c r="AB100"/>
  <c r="AA100"/>
  <c r="Z100"/>
  <c r="Y100"/>
  <c r="E100" a="1"/>
  <c r="E100"/>
  <c r="D100" a="1"/>
  <c r="D100" s="1"/>
  <c r="C100"/>
  <c r="A100"/>
  <c r="AC99"/>
  <c r="AB99"/>
  <c r="AA99"/>
  <c r="Z99"/>
  <c r="Y99"/>
  <c r="E99" a="1"/>
  <c r="E99"/>
  <c r="D99" a="1"/>
  <c r="D99" s="1"/>
  <c r="C99"/>
  <c r="A99"/>
  <c r="AC98"/>
  <c r="AB98"/>
  <c r="AA98"/>
  <c r="Z98"/>
  <c r="Y98"/>
  <c r="E98" a="1"/>
  <c r="E98" s="1"/>
  <c r="D98" a="1"/>
  <c r="D98"/>
  <c r="C98"/>
  <c r="A98"/>
  <c r="AC97"/>
  <c r="AB97"/>
  <c r="AA97"/>
  <c r="Z97"/>
  <c r="Y97"/>
  <c r="E97" a="1"/>
  <c r="E97" s="1"/>
  <c r="D97" a="1"/>
  <c r="D97"/>
  <c r="C97"/>
  <c r="A97"/>
  <c r="AC96"/>
  <c r="AB96"/>
  <c r="AA96"/>
  <c r="Z96"/>
  <c r="Y96"/>
  <c r="E96" a="1"/>
  <c r="E96"/>
  <c r="D96" a="1"/>
  <c r="D96" s="1"/>
  <c r="C96"/>
  <c r="A96"/>
  <c r="AC95"/>
  <c r="AB95"/>
  <c r="AA95"/>
  <c r="Z95"/>
  <c r="Y95"/>
  <c r="E95" a="1"/>
  <c r="E95"/>
  <c r="D95" a="1"/>
  <c r="D95" s="1"/>
  <c r="C95"/>
  <c r="A95"/>
  <c r="AC94"/>
  <c r="AB94"/>
  <c r="AA94"/>
  <c r="Z94"/>
  <c r="Y94"/>
  <c r="E94" a="1"/>
  <c r="E94" s="1"/>
  <c r="D94" a="1"/>
  <c r="D94"/>
  <c r="C94"/>
  <c r="A94"/>
  <c r="AC93"/>
  <c r="AB93"/>
  <c r="AA93"/>
  <c r="Z93"/>
  <c r="Y93"/>
  <c r="E93" a="1"/>
  <c r="E93" s="1"/>
  <c r="D93" a="1"/>
  <c r="D93"/>
  <c r="C93"/>
  <c r="A93"/>
  <c r="AC92"/>
  <c r="AB92"/>
  <c r="AA92"/>
  <c r="Z92"/>
  <c r="Y92"/>
  <c r="E92" a="1"/>
  <c r="E92"/>
  <c r="D92" a="1"/>
  <c r="D92" s="1"/>
  <c r="C92"/>
  <c r="A92"/>
  <c r="AC91"/>
  <c r="AB91"/>
  <c r="AA91"/>
  <c r="Z91"/>
  <c r="Y91"/>
  <c r="E91" a="1"/>
  <c r="E91"/>
  <c r="D91" a="1"/>
  <c r="D91" s="1"/>
  <c r="C91"/>
  <c r="A91"/>
  <c r="AC90"/>
  <c r="AB90"/>
  <c r="AA90"/>
  <c r="Z90"/>
  <c r="Y90"/>
  <c r="E90" a="1"/>
  <c r="E90" s="1"/>
  <c r="D90" a="1"/>
  <c r="D90"/>
  <c r="C90"/>
  <c r="A90"/>
  <c r="AC89"/>
  <c r="AB89"/>
  <c r="AA89"/>
  <c r="Z89"/>
  <c r="Y89"/>
  <c r="E89" a="1"/>
  <c r="E89" s="1"/>
  <c r="D89" a="1"/>
  <c r="D89"/>
  <c r="C89"/>
  <c r="A89"/>
  <c r="AC88"/>
  <c r="AB88"/>
  <c r="AA88"/>
  <c r="Z88"/>
  <c r="Y88"/>
  <c r="E88" a="1"/>
  <c r="E88"/>
  <c r="D88" a="1"/>
  <c r="D88" s="1"/>
  <c r="C88"/>
  <c r="A88"/>
  <c r="AC87"/>
  <c r="AB87"/>
  <c r="AA87"/>
  <c r="Z87"/>
  <c r="Y87"/>
  <c r="E87" a="1"/>
  <c r="E87"/>
  <c r="D87" a="1"/>
  <c r="D87" s="1"/>
  <c r="C87"/>
  <c r="A87"/>
  <c r="AC86"/>
  <c r="AB86"/>
  <c r="AA86"/>
  <c r="Z86"/>
  <c r="Y86"/>
  <c r="E86" a="1"/>
  <c r="E86" s="1"/>
  <c r="D86" a="1"/>
  <c r="D86"/>
  <c r="C86"/>
  <c r="A86"/>
  <c r="AC85"/>
  <c r="AB85"/>
  <c r="AA85"/>
  <c r="Z85"/>
  <c r="Y85"/>
  <c r="E85" a="1"/>
  <c r="E85" s="1"/>
  <c r="D85" a="1"/>
  <c r="D85"/>
  <c r="C85"/>
  <c r="A85"/>
  <c r="AC84"/>
  <c r="AB84"/>
  <c r="AA84"/>
  <c r="Z84"/>
  <c r="Y84"/>
  <c r="E84" a="1"/>
  <c r="E84"/>
  <c r="D84" a="1"/>
  <c r="D84" s="1"/>
  <c r="C84"/>
  <c r="A84"/>
  <c r="AC83"/>
  <c r="AB83"/>
  <c r="AA83"/>
  <c r="Z83"/>
  <c r="Y83"/>
  <c r="E83" a="1"/>
  <c r="E83"/>
  <c r="D83" a="1"/>
  <c r="D83" s="1"/>
  <c r="C83"/>
  <c r="A83"/>
  <c r="AC82"/>
  <c r="AB82"/>
  <c r="AA82"/>
  <c r="Z82"/>
  <c r="Y82"/>
  <c r="E82" a="1"/>
  <c r="E82" s="1"/>
  <c r="D82" a="1"/>
  <c r="D82"/>
  <c r="C82"/>
  <c r="A82"/>
  <c r="AC81"/>
  <c r="AB81"/>
  <c r="AA81"/>
  <c r="Z81"/>
  <c r="Y81"/>
  <c r="E81" a="1"/>
  <c r="E81" s="1"/>
  <c r="D81" a="1"/>
  <c r="D81"/>
  <c r="C81"/>
  <c r="A81"/>
  <c r="AC80"/>
  <c r="AB80"/>
  <c r="AA80"/>
  <c r="Z80"/>
  <c r="Y80"/>
  <c r="E80" a="1"/>
  <c r="E80"/>
  <c r="D80" a="1"/>
  <c r="D80" s="1"/>
  <c r="C80"/>
  <c r="A80"/>
  <c r="AC79"/>
  <c r="AB79"/>
  <c r="AA79"/>
  <c r="Z79"/>
  <c r="Y79"/>
  <c r="E79" a="1"/>
  <c r="E79"/>
  <c r="D79" a="1"/>
  <c r="D79" s="1"/>
  <c r="C79"/>
  <c r="A79"/>
  <c r="AC78"/>
  <c r="AB78"/>
  <c r="AA78"/>
  <c r="Z78"/>
  <c r="Y78"/>
  <c r="E78" a="1"/>
  <c r="E78" s="1"/>
  <c r="D78" a="1"/>
  <c r="D78"/>
  <c r="C78"/>
  <c r="A78"/>
  <c r="AC77"/>
  <c r="AB77"/>
  <c r="AA77"/>
  <c r="Z77"/>
  <c r="Y77"/>
  <c r="E77" a="1"/>
  <c r="E77" s="1"/>
  <c r="D77" a="1"/>
  <c r="D77"/>
  <c r="C77"/>
  <c r="A77"/>
  <c r="AC76"/>
  <c r="AB76"/>
  <c r="AA76"/>
  <c r="Z76"/>
  <c r="Y76"/>
  <c r="E76" a="1"/>
  <c r="E76"/>
  <c r="D76" a="1"/>
  <c r="D76" s="1"/>
  <c r="C76"/>
  <c r="A76"/>
  <c r="AC75"/>
  <c r="AB75"/>
  <c r="AA75"/>
  <c r="Z75"/>
  <c r="Y75"/>
  <c r="E75" a="1"/>
  <c r="E75"/>
  <c r="D75" a="1"/>
  <c r="D75" s="1"/>
  <c r="C75"/>
  <c r="A75"/>
  <c r="AC74"/>
  <c r="AB74"/>
  <c r="AA74"/>
  <c r="Z74"/>
  <c r="Y74"/>
  <c r="E74" a="1"/>
  <c r="E74" s="1"/>
  <c r="D74" a="1"/>
  <c r="D74"/>
  <c r="C74"/>
  <c r="A74"/>
  <c r="AC73"/>
  <c r="AB73"/>
  <c r="AA73"/>
  <c r="Z73"/>
  <c r="Y73"/>
  <c r="E73" a="1"/>
  <c r="E73" s="1"/>
  <c r="D73" a="1"/>
  <c r="D73"/>
  <c r="C73"/>
  <c r="A73"/>
  <c r="AC72"/>
  <c r="AB72"/>
  <c r="AA72"/>
  <c r="Z72"/>
  <c r="Y72"/>
  <c r="E72" a="1"/>
  <c r="E72"/>
  <c r="D72" a="1"/>
  <c r="D72" s="1"/>
  <c r="C72"/>
  <c r="A72"/>
  <c r="AC71"/>
  <c r="AB71"/>
  <c r="AA71"/>
  <c r="Z71"/>
  <c r="Y71"/>
  <c r="E71" a="1"/>
  <c r="E71"/>
  <c r="D71" a="1"/>
  <c r="D71" s="1"/>
  <c r="C71"/>
  <c r="A71"/>
  <c r="AC70"/>
  <c r="AB70"/>
  <c r="AA70"/>
  <c r="Z70"/>
  <c r="Y70"/>
  <c r="E70" a="1"/>
  <c r="E70" s="1"/>
  <c r="D70" a="1"/>
  <c r="D70"/>
  <c r="C70"/>
  <c r="A70"/>
  <c r="AC69"/>
  <c r="AB69"/>
  <c r="AA69"/>
  <c r="Z69"/>
  <c r="Y69"/>
  <c r="E69" a="1"/>
  <c r="E69" s="1"/>
  <c r="D69" a="1"/>
  <c r="D69"/>
  <c r="C69"/>
  <c r="A69"/>
  <c r="AC68"/>
  <c r="AB68"/>
  <c r="AA68"/>
  <c r="Z68"/>
  <c r="Y68"/>
  <c r="E68" a="1"/>
  <c r="E68"/>
  <c r="D68" a="1"/>
  <c r="D68" s="1"/>
  <c r="C68"/>
  <c r="A68"/>
  <c r="AC67"/>
  <c r="AB67"/>
  <c r="AA67"/>
  <c r="Z67"/>
  <c r="Y67"/>
  <c r="E67" a="1"/>
  <c r="E67"/>
  <c r="D67" a="1"/>
  <c r="D67" s="1"/>
  <c r="C67"/>
  <c r="A67"/>
  <c r="AC66"/>
  <c r="AB66"/>
  <c r="AA66"/>
  <c r="Z66"/>
  <c r="Y66"/>
  <c r="E66" a="1"/>
  <c r="E66" s="1"/>
  <c r="D66" a="1"/>
  <c r="D66"/>
  <c r="C66"/>
  <c r="A66"/>
  <c r="AC65"/>
  <c r="AB65"/>
  <c r="AA65"/>
  <c r="Z65"/>
  <c r="Y65"/>
  <c r="E65" a="1"/>
  <c r="E65" s="1"/>
  <c r="D65" a="1"/>
  <c r="D65"/>
  <c r="C65"/>
  <c r="A65"/>
  <c r="AC64"/>
  <c r="AB64"/>
  <c r="AA64"/>
  <c r="Z64"/>
  <c r="Y64"/>
  <c r="E64" a="1"/>
  <c r="E64"/>
  <c r="D64" a="1"/>
  <c r="D64" s="1"/>
  <c r="C64"/>
  <c r="A64"/>
  <c r="AC63"/>
  <c r="AB63"/>
  <c r="AA63"/>
  <c r="Z63"/>
  <c r="Y63"/>
  <c r="E63" a="1"/>
  <c r="E63"/>
  <c r="D63" a="1"/>
  <c r="D63" s="1"/>
  <c r="C63"/>
  <c r="A63"/>
  <c r="AC62"/>
  <c r="AB62"/>
  <c r="AA62"/>
  <c r="Z62"/>
  <c r="Y62"/>
  <c r="E62" a="1"/>
  <c r="E62" s="1"/>
  <c r="D62" a="1"/>
  <c r="D62"/>
  <c r="C62"/>
  <c r="A62"/>
  <c r="AC61"/>
  <c r="AB61"/>
  <c r="AA61"/>
  <c r="Z61"/>
  <c r="Y61"/>
  <c r="E61" a="1"/>
  <c r="E61" s="1"/>
  <c r="D61" a="1"/>
  <c r="D61"/>
  <c r="C61"/>
  <c r="A61"/>
  <c r="AC60"/>
  <c r="AB60"/>
  <c r="AA60"/>
  <c r="Z60"/>
  <c r="Y60"/>
  <c r="E60" a="1"/>
  <c r="E60"/>
  <c r="D60" a="1"/>
  <c r="D60" s="1"/>
  <c r="C60"/>
  <c r="A60"/>
  <c r="AC59"/>
  <c r="AB59"/>
  <c r="AA59"/>
  <c r="Z59"/>
  <c r="Y59"/>
  <c r="E59" a="1"/>
  <c r="E59"/>
  <c r="D59" a="1"/>
  <c r="D59" s="1"/>
  <c r="C59"/>
  <c r="A59"/>
  <c r="AC58"/>
  <c r="AB58"/>
  <c r="AA58"/>
  <c r="Z58"/>
  <c r="Y58"/>
  <c r="E58" a="1"/>
  <c r="E58" s="1"/>
  <c r="D58" a="1"/>
  <c r="D58"/>
  <c r="C58"/>
  <c r="A58"/>
  <c r="AC57"/>
  <c r="AB57"/>
  <c r="AA57"/>
  <c r="Z57"/>
  <c r="Y57"/>
  <c r="E57" a="1"/>
  <c r="E57" s="1"/>
  <c r="D57" a="1"/>
  <c r="D57"/>
  <c r="C57"/>
  <c r="A57"/>
  <c r="AC56"/>
  <c r="AB56"/>
  <c r="AA56"/>
  <c r="Z56"/>
  <c r="Y56"/>
  <c r="E56" a="1"/>
  <c r="E56"/>
  <c r="D56" a="1"/>
  <c r="D56" s="1"/>
  <c r="C56"/>
  <c r="A56"/>
  <c r="AC55"/>
  <c r="AB55"/>
  <c r="AA55"/>
  <c r="Z55"/>
  <c r="Y55"/>
  <c r="E55" a="1"/>
  <c r="E55"/>
  <c r="D55" a="1"/>
  <c r="D55" s="1"/>
  <c r="C55"/>
  <c r="A55"/>
  <c r="AC54"/>
  <c r="AB54"/>
  <c r="AA54"/>
  <c r="Z54"/>
  <c r="Y54"/>
  <c r="E54" a="1"/>
  <c r="E54" s="1"/>
  <c r="D54" a="1"/>
  <c r="D54"/>
  <c r="C54"/>
  <c r="A54"/>
  <c r="AC53"/>
  <c r="AB53"/>
  <c r="AA53"/>
  <c r="Z53"/>
  <c r="Y53"/>
  <c r="E53" a="1"/>
  <c r="E53" s="1"/>
  <c r="D53" a="1"/>
  <c r="D53"/>
  <c r="C53"/>
  <c r="A53"/>
  <c r="AC52"/>
  <c r="AB52"/>
  <c r="AA52"/>
  <c r="Z52"/>
  <c r="Y52"/>
  <c r="E52" a="1"/>
  <c r="E52"/>
  <c r="D52" a="1"/>
  <c r="D52" s="1"/>
  <c r="C52"/>
  <c r="A52"/>
  <c r="AC51"/>
  <c r="AB51"/>
  <c r="AA51"/>
  <c r="Z51"/>
  <c r="Y51"/>
  <c r="E51" a="1"/>
  <c r="E51"/>
  <c r="D51" a="1"/>
  <c r="D51" s="1"/>
  <c r="C51"/>
  <c r="A51"/>
  <c r="AC50"/>
  <c r="AB50"/>
  <c r="AA50"/>
  <c r="Z50"/>
  <c r="Y50"/>
  <c r="E50" a="1"/>
  <c r="E50" s="1"/>
  <c r="D50" a="1"/>
  <c r="D50"/>
  <c r="C50"/>
  <c r="A50"/>
  <c r="AC49"/>
  <c r="AB49"/>
  <c r="AA49"/>
  <c r="Z49"/>
  <c r="Y49"/>
  <c r="E49" a="1"/>
  <c r="E49" s="1"/>
  <c r="D49" a="1"/>
  <c r="D49"/>
  <c r="C49"/>
  <c r="A49"/>
  <c r="AC48"/>
  <c r="AB48"/>
  <c r="AA48"/>
  <c r="Z48"/>
  <c r="Y48"/>
  <c r="E48" a="1"/>
  <c r="E48"/>
  <c r="D48" a="1"/>
  <c r="D48" s="1"/>
  <c r="C48"/>
  <c r="A48"/>
  <c r="AC47"/>
  <c r="AB47"/>
  <c r="AA47"/>
  <c r="Z47"/>
  <c r="Y47"/>
  <c r="E47" a="1"/>
  <c r="E47"/>
  <c r="D47" a="1"/>
  <c r="D47" s="1"/>
  <c r="C47"/>
  <c r="A47"/>
  <c r="AC46"/>
  <c r="AB46"/>
  <c r="AA46"/>
  <c r="Z46"/>
  <c r="Y46"/>
  <c r="E46" a="1"/>
  <c r="E46" s="1"/>
  <c r="D46" a="1"/>
  <c r="D46"/>
  <c r="C46"/>
  <c r="A46"/>
  <c r="AC45"/>
  <c r="AB45"/>
  <c r="AA45"/>
  <c r="Z45"/>
  <c r="Y45"/>
  <c r="E45" a="1"/>
  <c r="E45" s="1"/>
  <c r="D45" a="1"/>
  <c r="D45"/>
  <c r="C45"/>
  <c r="A45"/>
  <c r="AC44"/>
  <c r="AB44"/>
  <c r="AA44"/>
  <c r="Z44"/>
  <c r="Y44"/>
  <c r="E44" a="1"/>
  <c r="E44"/>
  <c r="D44" a="1"/>
  <c r="D44" s="1"/>
  <c r="C44"/>
  <c r="A44"/>
  <c r="AC43"/>
  <c r="AB43"/>
  <c r="AA43"/>
  <c r="Z43"/>
  <c r="Y43"/>
  <c r="E43" a="1"/>
  <c r="E43"/>
  <c r="D43" a="1"/>
  <c r="D43" s="1"/>
  <c r="C43"/>
  <c r="A43"/>
  <c r="AC42"/>
  <c r="AB42"/>
  <c r="AA42"/>
  <c r="Z42"/>
  <c r="Y42"/>
  <c r="E42" a="1"/>
  <c r="E42" s="1"/>
  <c r="D42" a="1"/>
  <c r="D42"/>
  <c r="C42"/>
  <c r="A42"/>
  <c r="AC41"/>
  <c r="AB41"/>
  <c r="AA41"/>
  <c r="Z41"/>
  <c r="Y41"/>
  <c r="E41" a="1"/>
  <c r="E41" s="1"/>
  <c r="D41" a="1"/>
  <c r="D41"/>
  <c r="C41"/>
  <c r="A41"/>
  <c r="AC40"/>
  <c r="AB40"/>
  <c r="AA40"/>
  <c r="Z40"/>
  <c r="Y40"/>
  <c r="E40" a="1"/>
  <c r="E40"/>
  <c r="D40" a="1"/>
  <c r="D40" s="1"/>
  <c r="C40"/>
  <c r="A40"/>
  <c r="AC39"/>
  <c r="AB39"/>
  <c r="AA39"/>
  <c r="Z39"/>
  <c r="Y39"/>
  <c r="E39" a="1"/>
  <c r="E39"/>
  <c r="D39" a="1"/>
  <c r="D39" s="1"/>
  <c r="C39"/>
  <c r="A39"/>
  <c r="AC38"/>
  <c r="AB38"/>
  <c r="AA38"/>
  <c r="Z38"/>
  <c r="Y38"/>
  <c r="E38" a="1"/>
  <c r="E38" s="1"/>
  <c r="D38" a="1"/>
  <c r="D38"/>
  <c r="C38"/>
  <c r="A38"/>
  <c r="AC37"/>
  <c r="AB37"/>
  <c r="AA37"/>
  <c r="Z37"/>
  <c r="Y37"/>
  <c r="E37" a="1"/>
  <c r="E37" s="1"/>
  <c r="D37" a="1"/>
  <c r="D37"/>
  <c r="C37"/>
  <c r="A37"/>
  <c r="AC36"/>
  <c r="AB36"/>
  <c r="AA36"/>
  <c r="Z36"/>
  <c r="Y36"/>
  <c r="E36" a="1"/>
  <c r="E36"/>
  <c r="D36" a="1"/>
  <c r="D36" s="1"/>
  <c r="C36"/>
  <c r="A36"/>
  <c r="AC35"/>
  <c r="AB35"/>
  <c r="AA35"/>
  <c r="Z35"/>
  <c r="Y35"/>
  <c r="E35" a="1"/>
  <c r="E35"/>
  <c r="D35" a="1"/>
  <c r="D35" s="1"/>
  <c r="C35"/>
  <c r="A35"/>
  <c r="AC34"/>
  <c r="AB34"/>
  <c r="AA34"/>
  <c r="Z34"/>
  <c r="Y34"/>
  <c r="E34" a="1"/>
  <c r="E34" s="1"/>
  <c r="D34" a="1"/>
  <c r="D34"/>
  <c r="C34"/>
  <c r="A34"/>
  <c r="AC33"/>
  <c r="AB33"/>
  <c r="AA33"/>
  <c r="Z33"/>
  <c r="Y33"/>
  <c r="E33" a="1"/>
  <c r="E33" s="1"/>
  <c r="D33" a="1"/>
  <c r="D33"/>
  <c r="C33"/>
  <c r="A33"/>
  <c r="AC32"/>
  <c r="AB32"/>
  <c r="AA32"/>
  <c r="Z32"/>
  <c r="Y32"/>
  <c r="E32" a="1"/>
  <c r="E32"/>
  <c r="D32" a="1"/>
  <c r="D32" s="1"/>
  <c r="C32"/>
  <c r="A32"/>
  <c r="AC31"/>
  <c r="AB31"/>
  <c r="AA31"/>
  <c r="Z31"/>
  <c r="Y31"/>
  <c r="E31" a="1"/>
  <c r="E31"/>
  <c r="D31" a="1"/>
  <c r="D31" s="1"/>
  <c r="C31"/>
  <c r="A31"/>
  <c r="AC30"/>
  <c r="AB30"/>
  <c r="AA30"/>
  <c r="Z30"/>
  <c r="Y30"/>
  <c r="E30" a="1"/>
  <c r="E30" s="1"/>
  <c r="D30" a="1"/>
  <c r="D30"/>
  <c r="C30"/>
  <c r="A30"/>
  <c r="AC29"/>
  <c r="AB29"/>
  <c r="AA29"/>
  <c r="Z29"/>
  <c r="Y29"/>
  <c r="E29" a="1"/>
  <c r="E29" s="1"/>
  <c r="D29" a="1"/>
  <c r="D29"/>
  <c r="C29"/>
  <c r="A29"/>
  <c r="AC28"/>
  <c r="AB28"/>
  <c r="AA28"/>
  <c r="Z28"/>
  <c r="Y28"/>
  <c r="E28" a="1"/>
  <c r="E28"/>
  <c r="D28" a="1"/>
  <c r="D28" s="1"/>
  <c r="C28"/>
  <c r="A28"/>
  <c r="AC27"/>
  <c r="AB27"/>
  <c r="AA27"/>
  <c r="Z27"/>
  <c r="Y27"/>
  <c r="E27" a="1"/>
  <c r="E27"/>
  <c r="D27" a="1"/>
  <c r="D27" s="1"/>
  <c r="C27"/>
  <c r="A27"/>
  <c r="AC26"/>
  <c r="AB26"/>
  <c r="AA26"/>
  <c r="Z26"/>
  <c r="Y26"/>
  <c r="E26" a="1"/>
  <c r="E26" s="1"/>
  <c r="D26" a="1"/>
  <c r="D26"/>
  <c r="C26"/>
  <c r="A26"/>
  <c r="AC25"/>
  <c r="AB25"/>
  <c r="AA25"/>
  <c r="Z25"/>
  <c r="Y25"/>
  <c r="E25" a="1"/>
  <c r="E25" s="1"/>
  <c r="D25" a="1"/>
  <c r="D25"/>
  <c r="C25"/>
  <c r="A25"/>
  <c r="AC24"/>
  <c r="AB24"/>
  <c r="AA24"/>
  <c r="Z24"/>
  <c r="Y24"/>
  <c r="E24" a="1"/>
  <c r="E24"/>
  <c r="D24" a="1"/>
  <c r="D24" s="1"/>
  <c r="C24"/>
  <c r="A24"/>
  <c r="AC23"/>
  <c r="AB23"/>
  <c r="AA23"/>
  <c r="Z23"/>
  <c r="Y23"/>
  <c r="E23" a="1"/>
  <c r="E23"/>
  <c r="D23" a="1"/>
  <c r="D23" s="1"/>
  <c r="C23"/>
  <c r="A23"/>
  <c r="AC22"/>
  <c r="AB22"/>
  <c r="AA22"/>
  <c r="Z22"/>
  <c r="Y22"/>
  <c r="E22" a="1"/>
  <c r="E22" s="1"/>
  <c r="D22" a="1"/>
  <c r="D22"/>
  <c r="C22"/>
  <c r="A22"/>
  <c r="AC21"/>
  <c r="AB21"/>
  <c r="AA21"/>
  <c r="Z21"/>
  <c r="Y21"/>
  <c r="E21" a="1"/>
  <c r="E21" s="1"/>
  <c r="D21" a="1"/>
  <c r="D21"/>
  <c r="C21"/>
  <c r="A21"/>
  <c r="AC20"/>
  <c r="AB20"/>
  <c r="AA20"/>
  <c r="Z20"/>
  <c r="Y20"/>
  <c r="E20" a="1"/>
  <c r="E20"/>
  <c r="D20" a="1"/>
  <c r="D20" s="1"/>
  <c r="C20"/>
  <c r="A20"/>
  <c r="AC19"/>
  <c r="AB19"/>
  <c r="AA19"/>
  <c r="Z19"/>
  <c r="Y19"/>
  <c r="E19" a="1"/>
  <c r="E19"/>
  <c r="D19" a="1"/>
  <c r="D19" s="1"/>
  <c r="C19"/>
  <c r="A19"/>
  <c r="AC18"/>
  <c r="AB18"/>
  <c r="AA18"/>
  <c r="Z18"/>
  <c r="Y18"/>
  <c r="E18" a="1"/>
  <c r="E18" s="1"/>
  <c r="D18" a="1"/>
  <c r="D18"/>
  <c r="C18"/>
  <c r="A18"/>
  <c r="AC17"/>
  <c r="AB17"/>
  <c r="AA17"/>
  <c r="Z17"/>
  <c r="Y17"/>
  <c r="E17" a="1"/>
  <c r="E17" s="1"/>
  <c r="D17" a="1"/>
  <c r="D17"/>
  <c r="C17"/>
  <c r="A17"/>
  <c r="AC16"/>
  <c r="AB16"/>
  <c r="AA16"/>
  <c r="Z16"/>
  <c r="Y16"/>
  <c r="E16" a="1"/>
  <c r="E16"/>
  <c r="D16" a="1"/>
  <c r="D16" s="1"/>
  <c r="C16"/>
  <c r="A16"/>
  <c r="AC15"/>
  <c r="AB15"/>
  <c r="AA15"/>
  <c r="Z15"/>
  <c r="Y15"/>
  <c r="E15" a="1"/>
  <c r="E15"/>
  <c r="D15" a="1"/>
  <c r="D15" s="1"/>
  <c r="C15"/>
  <c r="A15"/>
  <c r="AC14"/>
  <c r="AB14"/>
  <c r="AA14"/>
  <c r="Z14"/>
  <c r="Y14"/>
  <c r="E14" a="1"/>
  <c r="E14" s="1"/>
  <c r="D14" a="1"/>
  <c r="D14"/>
  <c r="C14"/>
  <c r="A14"/>
  <c r="AC13"/>
  <c r="AB13"/>
  <c r="AA13"/>
  <c r="Z13"/>
  <c r="Y13"/>
  <c r="E13" a="1"/>
  <c r="E13" s="1"/>
  <c r="D13" a="1"/>
  <c r="D13"/>
  <c r="C13"/>
  <c r="A13"/>
  <c r="AC12"/>
  <c r="AB12"/>
  <c r="AA12"/>
  <c r="Z12"/>
  <c r="Y12"/>
  <c r="E12" a="1"/>
  <c r="E12"/>
  <c r="D12" a="1"/>
  <c r="D12" s="1"/>
  <c r="C12"/>
  <c r="A12"/>
  <c r="AC11"/>
  <c r="AB11"/>
  <c r="AA11"/>
  <c r="Z11"/>
  <c r="Y11"/>
  <c r="E11" a="1"/>
  <c r="E11"/>
  <c r="D11" a="1"/>
  <c r="D11" s="1"/>
  <c r="C11"/>
  <c r="A11"/>
  <c r="AC10"/>
  <c r="AB10"/>
  <c r="AA10"/>
  <c r="Z10"/>
  <c r="Y10"/>
  <c r="E10" a="1"/>
  <c r="E10" s="1"/>
  <c r="D10" a="1"/>
  <c r="D10"/>
  <c r="C10"/>
  <c r="A10"/>
  <c r="AC9"/>
  <c r="AB9"/>
  <c r="AA9"/>
  <c r="Z9"/>
  <c r="Y9"/>
  <c r="E9" a="1"/>
  <c r="E9" s="1"/>
  <c r="D9" a="1"/>
  <c r="D9"/>
  <c r="C9"/>
  <c r="A9"/>
  <c r="AC8"/>
  <c r="AB8"/>
  <c r="AA8"/>
  <c r="Z8"/>
  <c r="Y8"/>
  <c r="E8" a="1"/>
  <c r="E8"/>
  <c r="D8" a="1"/>
  <c r="D8" s="1"/>
  <c r="C8"/>
  <c r="A8"/>
  <c r="AC7"/>
  <c r="AB7"/>
  <c r="AA7"/>
  <c r="Z7"/>
  <c r="Y7"/>
  <c r="E7" a="1"/>
  <c r="E7"/>
  <c r="D7" a="1"/>
  <c r="D7" s="1"/>
  <c r="C7"/>
  <c r="A7"/>
  <c r="AC6"/>
  <c r="AB6"/>
  <c r="AA6"/>
  <c r="Z6"/>
  <c r="Y6"/>
  <c r="E6" a="1"/>
  <c r="E6" s="1"/>
  <c r="D6" a="1"/>
  <c r="D6"/>
  <c r="C6"/>
  <c r="A6"/>
  <c r="AC5"/>
  <c r="AB5"/>
  <c r="AB1" s="1"/>
  <c r="AA5"/>
  <c r="Z5"/>
  <c r="Y5"/>
  <c r="E5" a="1"/>
  <c r="E5" s="1"/>
  <c r="D5" a="1"/>
  <c r="D5"/>
  <c r="C5"/>
  <c r="A5"/>
  <c r="AC4"/>
  <c r="AB4"/>
  <c r="AA4"/>
  <c r="Z4"/>
  <c r="Y4"/>
  <c r="E4" a="1"/>
  <c r="E4"/>
  <c r="D4" a="1"/>
  <c r="D4" s="1"/>
  <c r="C4"/>
  <c r="A4"/>
  <c r="AC3"/>
  <c r="AB3"/>
  <c r="AA3"/>
  <c r="Z3"/>
  <c r="Z1" s="1"/>
  <c r="Y3"/>
  <c r="E3" a="1"/>
  <c r="E3"/>
  <c r="D3" a="1"/>
  <c r="D3" s="1"/>
  <c r="C3"/>
  <c r="A3"/>
  <c r="X2"/>
  <c r="B99" i="6" s="1"/>
  <c r="C70" i="5" s="1"/>
  <c r="B70" s="1"/>
  <c r="BQ2" i="4" s="1"/>
  <c r="W2" i="7"/>
  <c r="B97" i="6" s="1"/>
  <c r="C69" i="5" s="1"/>
  <c r="B69" s="1"/>
  <c r="BP2" i="4" s="1"/>
  <c r="V2" i="7"/>
  <c r="U2"/>
  <c r="T2"/>
  <c r="B91" i="6" s="1"/>
  <c r="C66" i="5" s="1"/>
  <c r="B66" s="1"/>
  <c r="BM2" i="4" s="1"/>
  <c r="S2" i="7"/>
  <c r="B89" i="6" s="1"/>
  <c r="C65" i="5" s="1"/>
  <c r="B65" s="1"/>
  <c r="BL2" i="4" s="1"/>
  <c r="R2" i="7"/>
  <c r="Q2"/>
  <c r="P2"/>
  <c r="Y1"/>
  <c r="D104" i="6"/>
  <c r="B95"/>
  <c r="C68" i="5" s="1"/>
  <c r="B68" s="1"/>
  <c r="BO2" i="4" s="1"/>
  <c r="B93" i="6"/>
  <c r="C67" i="5" s="1"/>
  <c r="B67" s="1"/>
  <c r="BN2" i="4" s="1"/>
  <c r="B87" i="6"/>
  <c r="C64" i="5" s="1"/>
  <c r="B64" s="1"/>
  <c r="BK2" i="4" s="1"/>
  <c r="B85" i="6"/>
  <c r="C63" i="5" s="1"/>
  <c r="B63" s="1"/>
  <c r="BJ2" i="4" s="1"/>
  <c r="B75" i="6"/>
  <c r="C59" i="5" s="1"/>
  <c r="B59" s="1"/>
  <c r="BF2" i="4" s="1"/>
  <c r="C45" i="6"/>
  <c r="B44"/>
  <c r="B40"/>
  <c r="B25"/>
  <c r="B37" i="5" s="1"/>
  <c r="AK2" i="4" s="1"/>
  <c r="B24" i="6"/>
  <c r="C44" s="1"/>
  <c r="B20"/>
  <c r="C40" s="1"/>
  <c r="B18"/>
  <c r="M11"/>
  <c r="M10"/>
  <c r="V173" i="5"/>
  <c r="D173"/>
  <c r="V172"/>
  <c r="E172"/>
  <c r="D172"/>
  <c r="V171"/>
  <c r="D171"/>
  <c r="V170"/>
  <c r="D170"/>
  <c r="V169"/>
  <c r="D169"/>
  <c r="V168"/>
  <c r="D168"/>
  <c r="V167"/>
  <c r="D167"/>
  <c r="V166"/>
  <c r="D166"/>
  <c r="V165"/>
  <c r="D165"/>
  <c r="D164"/>
  <c r="AB150"/>
  <c r="AB146"/>
  <c r="AB142"/>
  <c r="FK2" i="4" s="1"/>
  <c r="AB111" i="5"/>
  <c r="AB105"/>
  <c r="C42"/>
  <c r="B42"/>
  <c r="AO2" i="4" s="1"/>
  <c r="C41" i="5"/>
  <c r="B41" s="1"/>
  <c r="B36"/>
  <c r="B32"/>
  <c r="B20" a="1"/>
  <c r="B20"/>
  <c r="U2" i="4" s="1"/>
  <c r="F6" i="5"/>
  <c r="AH5"/>
  <c r="D3406" i="4"/>
  <c r="C3406"/>
  <c r="D3405"/>
  <c r="C3405"/>
  <c r="B3405"/>
  <c r="A3405"/>
  <c r="D3404"/>
  <c r="C3404"/>
  <c r="B3404"/>
  <c r="A3404"/>
  <c r="D3403"/>
  <c r="C3403"/>
  <c r="B3403"/>
  <c r="A3403"/>
  <c r="D3402"/>
  <c r="C3402"/>
  <c r="B3402"/>
  <c r="A3402"/>
  <c r="D3401"/>
  <c r="C3401"/>
  <c r="B3401"/>
  <c r="A3401"/>
  <c r="D3400"/>
  <c r="C3400"/>
  <c r="B3400"/>
  <c r="A3400"/>
  <c r="D3399"/>
  <c r="C3399"/>
  <c r="B3399"/>
  <c r="A3399"/>
  <c r="D3398"/>
  <c r="C3398"/>
  <c r="B3398"/>
  <c r="A3398"/>
  <c r="D3397"/>
  <c r="C3397"/>
  <c r="B3397"/>
  <c r="A3397"/>
  <c r="D3396"/>
  <c r="C3396"/>
  <c r="B3396"/>
  <c r="A3396"/>
  <c r="D3395"/>
  <c r="C3395"/>
  <c r="B3395"/>
  <c r="A3395"/>
  <c r="D3394"/>
  <c r="C3394"/>
  <c r="B3394"/>
  <c r="A3394"/>
  <c r="D3393"/>
  <c r="C3393"/>
  <c r="B3393"/>
  <c r="A3393"/>
  <c r="D3392"/>
  <c r="C3392"/>
  <c r="B3392"/>
  <c r="A3392"/>
  <c r="D3391"/>
  <c r="C3391"/>
  <c r="B3391"/>
  <c r="A3391"/>
  <c r="D3390"/>
  <c r="C3390"/>
  <c r="B3390"/>
  <c r="A3390"/>
  <c r="D3389"/>
  <c r="C3389"/>
  <c r="B3389"/>
  <c r="A3389"/>
  <c r="D3388"/>
  <c r="C3388"/>
  <c r="B3388"/>
  <c r="A3388"/>
  <c r="D3387"/>
  <c r="C3387"/>
  <c r="B3387"/>
  <c r="A3387"/>
  <c r="D3386"/>
  <c r="C3386"/>
  <c r="B3386"/>
  <c r="A3386"/>
  <c r="D3385"/>
  <c r="C3385"/>
  <c r="B3385"/>
  <c r="A3385"/>
  <c r="D3384"/>
  <c r="C3384"/>
  <c r="B3384"/>
  <c r="A3384"/>
  <c r="D3383"/>
  <c r="C3383"/>
  <c r="B3383"/>
  <c r="A3383"/>
  <c r="D3382"/>
  <c r="C3382"/>
  <c r="B3382"/>
  <c r="A3382"/>
  <c r="D3381"/>
  <c r="C3381"/>
  <c r="B3381"/>
  <c r="A3381"/>
  <c r="D3380"/>
  <c r="C3380"/>
  <c r="B3380"/>
  <c r="A3380"/>
  <c r="D3379"/>
  <c r="C3379"/>
  <c r="B3379"/>
  <c r="A3379"/>
  <c r="D3378"/>
  <c r="C3378"/>
  <c r="B3378"/>
  <c r="A3378"/>
  <c r="D3377"/>
  <c r="C3377"/>
  <c r="B3377"/>
  <c r="A3377"/>
  <c r="D3376"/>
  <c r="C3376"/>
  <c r="B3376"/>
  <c r="A3376"/>
  <c r="D3375"/>
  <c r="C3375"/>
  <c r="B3375"/>
  <c r="A3375"/>
  <c r="D3374"/>
  <c r="C3374"/>
  <c r="B3374"/>
  <c r="A3374"/>
  <c r="D3373"/>
  <c r="C3373"/>
  <c r="B3373"/>
  <c r="A3373"/>
  <c r="D3372"/>
  <c r="C3372"/>
  <c r="B3372"/>
  <c r="A3372"/>
  <c r="D3371"/>
  <c r="C3371"/>
  <c r="B3371"/>
  <c r="A3371"/>
  <c r="D3370"/>
  <c r="C3370"/>
  <c r="B3370"/>
  <c r="A3370"/>
  <c r="D3369"/>
  <c r="C3369"/>
  <c r="B3369"/>
  <c r="A3369"/>
  <c r="D3368"/>
  <c r="C3368"/>
  <c r="B3368"/>
  <c r="A3368"/>
  <c r="D3367"/>
  <c r="C3367"/>
  <c r="B3367"/>
  <c r="A3367"/>
  <c r="D3366"/>
  <c r="C3366"/>
  <c r="B3366"/>
  <c r="A3366"/>
  <c r="D3365"/>
  <c r="C3365"/>
  <c r="B3365"/>
  <c r="A3365"/>
  <c r="D3364"/>
  <c r="C3364"/>
  <c r="B3364"/>
  <c r="A3364"/>
  <c r="D3363"/>
  <c r="C3363"/>
  <c r="B3363"/>
  <c r="A3363"/>
  <c r="D3362"/>
  <c r="C3362"/>
  <c r="B3362"/>
  <c r="A3362"/>
  <c r="D3361"/>
  <c r="C3361"/>
  <c r="B3361"/>
  <c r="A3361"/>
  <c r="D3360"/>
  <c r="C3360"/>
  <c r="B3360"/>
  <c r="A3360"/>
  <c r="D3359"/>
  <c r="C3359"/>
  <c r="B3359"/>
  <c r="A3359"/>
  <c r="D3358"/>
  <c r="C3358"/>
  <c r="B3358"/>
  <c r="A3358"/>
  <c r="D3357"/>
  <c r="C3357"/>
  <c r="B3357"/>
  <c r="A3357"/>
  <c r="D3356"/>
  <c r="C3356"/>
  <c r="B3356"/>
  <c r="A3356"/>
  <c r="D3355"/>
  <c r="C3355"/>
  <c r="B3355"/>
  <c r="A3355"/>
  <c r="D3354"/>
  <c r="C3354"/>
  <c r="B3354"/>
  <c r="A3354"/>
  <c r="D3353"/>
  <c r="C3353"/>
  <c r="B3353"/>
  <c r="A3353"/>
  <c r="D3352"/>
  <c r="C3352"/>
  <c r="B3352"/>
  <c r="A3352"/>
  <c r="D3351"/>
  <c r="C3351"/>
  <c r="B3351"/>
  <c r="A3351"/>
  <c r="D3350"/>
  <c r="C3350"/>
  <c r="B3350"/>
  <c r="A3350"/>
  <c r="D3349"/>
  <c r="C3349"/>
  <c r="B3349"/>
  <c r="A3349"/>
  <c r="D3348"/>
  <c r="C3348"/>
  <c r="B3348"/>
  <c r="A3348"/>
  <c r="D3347"/>
  <c r="C3347"/>
  <c r="B3347"/>
  <c r="A3347"/>
  <c r="D3346"/>
  <c r="C3346"/>
  <c r="B3346"/>
  <c r="A3346"/>
  <c r="D3345"/>
  <c r="C3345"/>
  <c r="B3345"/>
  <c r="A3345"/>
  <c r="D3344"/>
  <c r="C3344"/>
  <c r="B3344"/>
  <c r="A3344"/>
  <c r="D3343"/>
  <c r="C3343"/>
  <c r="B3343"/>
  <c r="A3343"/>
  <c r="D3342"/>
  <c r="C3342"/>
  <c r="B3342"/>
  <c r="A3342"/>
  <c r="D3341"/>
  <c r="C3341"/>
  <c r="B3341"/>
  <c r="A3341"/>
  <c r="D3340"/>
  <c r="C3340"/>
  <c r="B3340"/>
  <c r="A3340"/>
  <c r="D3339"/>
  <c r="C3339"/>
  <c r="B3339"/>
  <c r="A3339"/>
  <c r="D3338"/>
  <c r="C3338"/>
  <c r="B3338"/>
  <c r="A3338"/>
  <c r="D3337"/>
  <c r="C3337"/>
  <c r="B3337"/>
  <c r="A3337"/>
  <c r="D3336"/>
  <c r="C3336"/>
  <c r="B3336"/>
  <c r="A3336"/>
  <c r="D3335"/>
  <c r="C3335"/>
  <c r="B3335"/>
  <c r="A3335"/>
  <c r="D3334"/>
  <c r="C3334"/>
  <c r="B3334"/>
  <c r="A3334"/>
  <c r="D3333"/>
  <c r="C3333"/>
  <c r="B3333"/>
  <c r="A3333"/>
  <c r="D3331"/>
  <c r="D3330"/>
  <c r="D3329"/>
  <c r="D3328"/>
  <c r="D3327"/>
  <c r="D3326"/>
  <c r="D3324"/>
  <c r="D3323"/>
  <c r="D3322"/>
  <c r="D3321"/>
  <c r="D3320"/>
  <c r="D3319"/>
  <c r="D3318"/>
  <c r="D3316"/>
  <c r="D3315"/>
  <c r="D3314"/>
  <c r="D3312"/>
  <c r="D3311"/>
  <c r="D3310"/>
  <c r="D3309"/>
  <c r="D3307"/>
  <c r="D3306"/>
  <c r="D3305"/>
  <c r="D3304"/>
  <c r="D3303"/>
  <c r="D3302"/>
  <c r="D3301"/>
  <c r="D3300"/>
  <c r="D3299"/>
  <c r="D3298"/>
  <c r="D3297"/>
  <c r="D3296"/>
  <c r="D3295"/>
  <c r="D3294"/>
  <c r="D3293"/>
  <c r="D3291"/>
  <c r="D3290"/>
  <c r="D3289"/>
  <c r="D3288"/>
  <c r="D3287"/>
  <c r="D3286"/>
  <c r="D3284"/>
  <c r="D3283"/>
  <c r="D3282"/>
  <c r="D3281"/>
  <c r="D3280"/>
  <c r="D3279"/>
  <c r="D3278"/>
  <c r="D3277"/>
  <c r="D3276"/>
  <c r="D3275"/>
  <c r="D3273"/>
  <c r="D3272"/>
  <c r="D3271"/>
  <c r="D3270"/>
  <c r="D3269"/>
  <c r="D3268"/>
  <c r="D3267"/>
  <c r="D3266"/>
  <c r="D3265"/>
  <c r="D3264"/>
  <c r="D3263"/>
  <c r="D3262"/>
  <c r="D3261"/>
  <c r="D3260"/>
  <c r="D3259"/>
  <c r="D3258"/>
  <c r="D3257"/>
  <c r="D3256"/>
  <c r="D3255"/>
  <c r="D3254"/>
  <c r="D3253"/>
  <c r="D3252"/>
  <c r="D3251"/>
  <c r="D3250"/>
  <c r="D3249"/>
  <c r="D3248"/>
  <c r="D3247"/>
  <c r="D3246"/>
  <c r="D3245"/>
  <c r="D3243"/>
  <c r="D3242"/>
  <c r="D3241"/>
  <c r="D3240"/>
  <c r="D3239"/>
  <c r="D3238"/>
  <c r="D3237"/>
  <c r="D3236"/>
  <c r="D3235"/>
  <c r="D3234"/>
  <c r="D3233"/>
  <c r="D3232"/>
  <c r="D3231"/>
  <c r="D3230"/>
  <c r="D3227"/>
  <c r="D3226"/>
  <c r="D3225"/>
  <c r="D3224"/>
  <c r="D3223"/>
  <c r="D3222"/>
  <c r="D3221"/>
  <c r="D3220"/>
  <c r="D3219"/>
  <c r="D3218"/>
  <c r="D3217"/>
  <c r="D3216"/>
  <c r="D3215"/>
  <c r="D3214"/>
  <c r="D3213"/>
  <c r="D3212"/>
  <c r="D3211"/>
  <c r="D3210"/>
  <c r="D3209"/>
  <c r="D3208"/>
  <c r="D3207"/>
  <c r="D3206"/>
  <c r="D3205"/>
  <c r="D3204"/>
  <c r="D3203"/>
  <c r="D3202"/>
  <c r="D3201"/>
  <c r="D3200"/>
  <c r="D3199"/>
  <c r="D3198"/>
  <c r="D3197"/>
  <c r="D3196"/>
  <c r="D3195"/>
  <c r="D3194"/>
  <c r="D3192"/>
  <c r="D3191"/>
  <c r="D3190"/>
  <c r="D3187"/>
  <c r="D3186"/>
  <c r="D3185"/>
  <c r="D3184"/>
  <c r="D3183"/>
  <c r="D3181"/>
  <c r="D3180"/>
  <c r="D3179"/>
  <c r="D3178"/>
  <c r="D3176"/>
  <c r="D3175"/>
  <c r="D3174"/>
  <c r="D3173"/>
  <c r="D3172"/>
  <c r="D3171"/>
  <c r="D3170"/>
  <c r="D3169"/>
  <c r="D3168"/>
  <c r="D3167"/>
  <c r="D3166"/>
  <c r="D3165"/>
  <c r="D3164"/>
  <c r="D3162"/>
  <c r="D3161"/>
  <c r="D3160"/>
  <c r="D3159"/>
  <c r="D3158"/>
  <c r="D3157"/>
  <c r="D3156"/>
  <c r="D3155"/>
  <c r="D3154"/>
  <c r="D3153"/>
  <c r="D3152"/>
  <c r="D3150"/>
  <c r="D3149"/>
  <c r="D3148"/>
  <c r="D3147"/>
  <c r="D3146"/>
  <c r="D3145"/>
  <c r="D3144"/>
  <c r="D3143"/>
  <c r="D3142"/>
  <c r="D3141"/>
  <c r="D3140"/>
  <c r="D3138"/>
  <c r="D3137"/>
  <c r="D3136"/>
  <c r="D3135"/>
  <c r="D3134"/>
  <c r="D3133"/>
  <c r="D3132"/>
  <c r="D3131"/>
  <c r="D3130"/>
  <c r="D3129"/>
  <c r="D3128"/>
  <c r="D3127"/>
  <c r="D3126"/>
  <c r="D3125"/>
  <c r="D3124"/>
  <c r="D3123"/>
  <c r="D3122"/>
  <c r="D3121"/>
  <c r="D3120"/>
  <c r="D3119"/>
  <c r="D3118"/>
  <c r="D3117"/>
  <c r="D3116"/>
  <c r="D3115"/>
  <c r="D3114"/>
  <c r="D3113"/>
  <c r="D3112"/>
  <c r="D3111"/>
  <c r="D3110"/>
  <c r="D3109"/>
  <c r="D3108"/>
  <c r="D3107"/>
  <c r="D3106"/>
  <c r="D3105"/>
  <c r="D3104"/>
  <c r="D3102"/>
  <c r="D3101"/>
  <c r="D3100"/>
  <c r="D3099"/>
  <c r="D3098"/>
  <c r="D3097"/>
  <c r="D3096"/>
  <c r="D3095"/>
  <c r="D3094"/>
  <c r="D3093"/>
  <c r="D3092"/>
  <c r="D3091"/>
  <c r="D3090"/>
  <c r="D3089"/>
  <c r="D3088"/>
  <c r="D3087"/>
  <c r="D3086"/>
  <c r="D3085"/>
  <c r="D3084"/>
  <c r="D3083"/>
  <c r="D3082"/>
  <c r="D3081"/>
  <c r="D3080"/>
  <c r="D3079"/>
  <c r="D3078"/>
  <c r="D3077"/>
  <c r="D3076"/>
  <c r="D3075"/>
  <c r="D3074"/>
  <c r="D3073"/>
  <c r="D3072"/>
  <c r="D3071"/>
  <c r="D3070"/>
  <c r="D3069"/>
  <c r="D3068"/>
  <c r="D3065"/>
  <c r="D3064"/>
  <c r="D3063"/>
  <c r="D3062"/>
  <c r="D3061"/>
  <c r="D3060"/>
  <c r="D3059"/>
  <c r="D3058"/>
  <c r="D3057"/>
  <c r="D3056"/>
  <c r="D3055"/>
  <c r="D3054"/>
  <c r="D3053"/>
  <c r="D3052"/>
  <c r="D3051"/>
  <c r="D3050"/>
  <c r="D3049"/>
  <c r="D3048"/>
  <c r="D3047"/>
  <c r="D3046"/>
  <c r="D3045"/>
  <c r="D3044"/>
  <c r="D3043"/>
  <c r="D3042"/>
  <c r="D3041"/>
  <c r="D3040"/>
  <c r="D3039"/>
  <c r="D3038"/>
  <c r="D3037"/>
  <c r="D3036"/>
  <c r="D3034"/>
  <c r="D3033"/>
  <c r="D3032"/>
  <c r="D3031"/>
  <c r="D3030"/>
  <c r="D3028"/>
  <c r="D3027"/>
  <c r="D3026"/>
  <c r="D3025"/>
  <c r="D3024"/>
  <c r="D3023"/>
  <c r="D3022"/>
  <c r="D3021"/>
  <c r="D3020"/>
  <c r="D3019"/>
  <c r="D3018"/>
  <c r="D3017"/>
  <c r="D3016"/>
  <c r="D3015"/>
  <c r="D3014"/>
  <c r="D3013"/>
  <c r="D3011"/>
  <c r="D3010"/>
  <c r="D3009"/>
  <c r="D3008"/>
  <c r="D3007"/>
  <c r="D3006"/>
  <c r="D3005"/>
  <c r="D3004"/>
  <c r="D3003"/>
  <c r="D3002"/>
  <c r="D3001"/>
  <c r="D3000"/>
  <c r="D2999"/>
  <c r="D2998"/>
  <c r="D2997"/>
  <c r="D2996"/>
  <c r="D2995"/>
  <c r="D2994"/>
  <c r="D2993"/>
  <c r="D2992"/>
  <c r="D2991"/>
  <c r="D2990"/>
  <c r="D2989"/>
  <c r="D2988"/>
  <c r="D2987"/>
  <c r="D2986"/>
  <c r="D2985"/>
  <c r="D2984"/>
  <c r="D2983"/>
  <c r="D2982"/>
  <c r="D2980"/>
  <c r="D2979"/>
  <c r="D2978"/>
  <c r="D2977"/>
  <c r="D2976"/>
  <c r="D2975"/>
  <c r="D2974"/>
  <c r="D2973"/>
  <c r="D2972"/>
  <c r="D2971"/>
  <c r="D2970"/>
  <c r="D2969"/>
  <c r="D2968"/>
  <c r="D2967"/>
  <c r="D2966"/>
  <c r="D2965"/>
  <c r="D2964"/>
  <c r="D2963"/>
  <c r="D2962"/>
  <c r="D2961"/>
  <c r="D2960"/>
  <c r="D2959"/>
  <c r="D2958"/>
  <c r="D2957"/>
  <c r="D2956"/>
  <c r="D2955"/>
  <c r="D2954"/>
  <c r="D2953"/>
  <c r="D2952"/>
  <c r="D2951"/>
  <c r="D2950"/>
  <c r="D2949"/>
  <c r="D2948"/>
  <c r="D2947"/>
  <c r="D2946"/>
  <c r="D2945"/>
  <c r="D2944"/>
  <c r="D2943"/>
  <c r="D2942"/>
  <c r="D2941"/>
  <c r="D2940"/>
  <c r="D2939"/>
  <c r="D2938"/>
  <c r="D2937"/>
  <c r="D2936"/>
  <c r="D2935"/>
  <c r="D2934"/>
  <c r="D2933"/>
  <c r="D2932"/>
  <c r="D2931"/>
  <c r="D2930"/>
  <c r="D2929"/>
  <c r="D2928"/>
  <c r="D2927"/>
  <c r="D2926"/>
  <c r="D2925"/>
  <c r="D2924"/>
  <c r="D2923"/>
  <c r="D2922"/>
  <c r="D2921"/>
  <c r="D2920"/>
  <c r="D2919"/>
  <c r="D2918"/>
  <c r="D2917"/>
  <c r="D2916"/>
  <c r="D2915"/>
  <c r="D2913"/>
  <c r="D2912"/>
  <c r="D2911"/>
  <c r="D2910"/>
  <c r="D2909"/>
  <c r="D2908"/>
  <c r="D2907"/>
  <c r="D2906"/>
  <c r="D2905"/>
  <c r="D2904"/>
  <c r="D2903"/>
  <c r="D2902"/>
  <c r="D2901"/>
  <c r="D2900"/>
  <c r="D2899"/>
  <c r="D2898"/>
  <c r="D2897"/>
  <c r="D2896"/>
  <c r="D2895"/>
  <c r="D2894"/>
  <c r="D2893"/>
  <c r="D2892"/>
  <c r="D2891"/>
  <c r="D2890"/>
  <c r="D2889"/>
  <c r="D2888"/>
  <c r="D2887"/>
  <c r="D2886"/>
  <c r="D2885"/>
  <c r="D2884"/>
  <c r="D2883"/>
  <c r="D2882"/>
  <c r="D2881"/>
  <c r="D2880"/>
  <c r="D2879"/>
  <c r="D2878"/>
  <c r="D2877"/>
  <c r="D2876"/>
  <c r="D2875"/>
  <c r="D2874"/>
  <c r="D2873"/>
  <c r="D2872"/>
  <c r="D2871"/>
  <c r="D2870"/>
  <c r="D2869"/>
  <c r="D2868"/>
  <c r="D2867"/>
  <c r="D2866"/>
  <c r="D2865"/>
  <c r="D2864"/>
  <c r="D2863"/>
  <c r="D2862"/>
  <c r="D2861"/>
  <c r="D2860"/>
  <c r="D2859"/>
  <c r="D2858"/>
  <c r="D2857"/>
  <c r="D2856"/>
  <c r="D2855"/>
  <c r="D2854"/>
  <c r="D2853"/>
  <c r="D2852"/>
  <c r="D2851"/>
  <c r="D2849"/>
  <c r="D2848"/>
  <c r="D2847"/>
  <c r="D2846"/>
  <c r="D2845"/>
  <c r="D2844"/>
  <c r="D2843"/>
  <c r="D2842"/>
  <c r="D2841"/>
  <c r="D2840"/>
  <c r="D2839"/>
  <c r="D2838"/>
  <c r="D2837"/>
  <c r="D2836"/>
  <c r="D2835"/>
  <c r="D2834"/>
  <c r="D2833"/>
  <c r="D2832"/>
  <c r="D2831"/>
  <c r="D2830"/>
  <c r="D2829"/>
  <c r="D2828"/>
  <c r="D2827"/>
  <c r="D2826"/>
  <c r="D2825"/>
  <c r="D2824"/>
  <c r="D2823"/>
  <c r="D2822"/>
  <c r="D2821"/>
  <c r="D2820"/>
  <c r="D2819"/>
  <c r="D2818"/>
  <c r="D2817"/>
  <c r="D2816"/>
  <c r="D2815"/>
  <c r="D2814"/>
  <c r="D2813"/>
  <c r="D2812"/>
  <c r="D2811"/>
  <c r="D2810"/>
  <c r="D2809"/>
  <c r="D2808"/>
  <c r="D2807"/>
  <c r="D2806"/>
  <c r="D2805"/>
  <c r="D2804"/>
  <c r="D2803"/>
  <c r="D2802"/>
  <c r="D2801"/>
  <c r="D2800"/>
  <c r="D2799"/>
  <c r="D2798"/>
  <c r="D2797"/>
  <c r="D2796"/>
  <c r="D2795"/>
  <c r="D2794"/>
  <c r="D2793"/>
  <c r="D2792"/>
  <c r="D2791"/>
  <c r="D2790"/>
  <c r="D2788"/>
  <c r="D2787"/>
  <c r="D2786"/>
  <c r="D2785"/>
  <c r="D2784"/>
  <c r="D2783"/>
  <c r="D2782"/>
  <c r="D2781"/>
  <c r="D2780"/>
  <c r="D2779"/>
  <c r="D2778"/>
  <c r="D2777"/>
  <c r="D2776"/>
  <c r="D2775"/>
  <c r="D2774"/>
  <c r="D2773"/>
  <c r="D2772"/>
  <c r="D2771"/>
  <c r="D2770"/>
  <c r="D2769"/>
  <c r="D2768"/>
  <c r="D2767"/>
  <c r="D2766"/>
  <c r="D2765"/>
  <c r="D2764"/>
  <c r="D2763"/>
  <c r="D2762"/>
  <c r="D2761"/>
  <c r="D2760"/>
  <c r="D2759"/>
  <c r="D2758"/>
  <c r="D2757"/>
  <c r="D2756"/>
  <c r="D2755"/>
  <c r="D2754"/>
  <c r="D2753"/>
  <c r="D2752"/>
  <c r="D2751"/>
  <c r="D2750"/>
  <c r="D2749"/>
  <c r="D2748"/>
  <c r="D2747"/>
  <c r="D2746"/>
  <c r="D2745"/>
  <c r="D2744"/>
  <c r="D2743"/>
  <c r="D2742"/>
  <c r="D2741"/>
  <c r="D2740"/>
  <c r="D2739"/>
  <c r="D2738"/>
  <c r="D2737"/>
  <c r="D2736"/>
  <c r="D2735"/>
  <c r="D2734"/>
  <c r="D2733"/>
  <c r="D2732"/>
  <c r="D2731"/>
  <c r="D2730"/>
  <c r="D2729"/>
  <c r="D2728"/>
  <c r="D2727"/>
  <c r="D2726"/>
  <c r="D2725"/>
  <c r="D2724"/>
  <c r="D2723"/>
  <c r="D2722"/>
  <c r="D2721"/>
  <c r="D2720"/>
  <c r="D2719"/>
  <c r="D2718"/>
  <c r="D2717"/>
  <c r="D2715"/>
  <c r="D2714"/>
  <c r="D2713"/>
  <c r="D2712"/>
  <c r="D2711"/>
  <c r="D2710"/>
  <c r="D2709"/>
  <c r="D2708"/>
  <c r="D2707"/>
  <c r="D2706"/>
  <c r="D2705"/>
  <c r="D2702"/>
  <c r="D2701"/>
  <c r="D2700"/>
  <c r="D2699"/>
  <c r="D2698"/>
  <c r="D2697"/>
  <c r="D2696"/>
  <c r="D2695"/>
  <c r="D2694"/>
  <c r="D2693"/>
  <c r="D2692"/>
  <c r="D2691"/>
  <c r="D2690"/>
  <c r="D2689"/>
  <c r="D2688"/>
  <c r="D2687"/>
  <c r="D2686"/>
  <c r="D2685"/>
  <c r="D2684"/>
  <c r="D2683"/>
  <c r="D2681"/>
  <c r="D2680"/>
  <c r="D2679"/>
  <c r="D2678"/>
  <c r="D2677"/>
  <c r="D2676"/>
  <c r="D2675"/>
  <c r="D2674"/>
  <c r="D2673"/>
  <c r="D2672"/>
  <c r="D2671"/>
  <c r="D2670"/>
  <c r="D2669"/>
  <c r="D2668"/>
  <c r="D2667"/>
  <c r="D2666"/>
  <c r="D2665"/>
  <c r="D2664"/>
  <c r="D2663"/>
  <c r="D2662"/>
  <c r="D2661"/>
  <c r="D2660"/>
  <c r="D2659"/>
  <c r="D2658"/>
  <c r="D2657"/>
  <c r="D2656"/>
  <c r="D2655"/>
  <c r="D2654"/>
  <c r="D2653"/>
  <c r="D2652"/>
  <c r="D2651"/>
  <c r="D2650"/>
  <c r="D2649"/>
  <c r="D2648"/>
  <c r="D2647"/>
  <c r="D2646"/>
  <c r="D2645"/>
  <c r="D2644"/>
  <c r="D2643"/>
  <c r="D2642"/>
  <c r="D2641"/>
  <c r="D2640"/>
  <c r="D2639"/>
  <c r="D2638"/>
  <c r="D2637"/>
  <c r="D2636"/>
  <c r="D2635"/>
  <c r="D2634"/>
  <c r="D2633"/>
  <c r="D2632"/>
  <c r="D2631"/>
  <c r="D2630"/>
  <c r="D2629"/>
  <c r="D2628"/>
  <c r="D2627"/>
  <c r="D2626"/>
  <c r="D2625"/>
  <c r="D2624"/>
  <c r="D2623"/>
  <c r="D2622"/>
  <c r="D2621"/>
  <c r="D2620"/>
  <c r="D2619"/>
  <c r="D2618"/>
  <c r="D2617"/>
  <c r="D2616"/>
  <c r="D2615"/>
  <c r="D2614"/>
  <c r="D2613"/>
  <c r="D2612"/>
  <c r="D2611"/>
  <c r="D2610"/>
  <c r="D2609"/>
  <c r="D2608"/>
  <c r="D2607"/>
  <c r="D2606"/>
  <c r="D2605"/>
  <c r="D2604"/>
  <c r="D2603"/>
  <c r="D2602"/>
  <c r="D2600"/>
  <c r="D2599"/>
  <c r="D2598"/>
  <c r="D2597"/>
  <c r="D2596"/>
  <c r="D2595"/>
  <c r="D2594"/>
  <c r="D2593"/>
  <c r="D2592"/>
  <c r="D2591"/>
  <c r="D2590"/>
  <c r="D2589"/>
  <c r="D2588"/>
  <c r="D2587"/>
  <c r="D2586"/>
  <c r="D2585"/>
  <c r="D2584"/>
  <c r="D2583"/>
  <c r="D2582"/>
  <c r="D2581"/>
  <c r="D2580"/>
  <c r="D2579"/>
  <c r="D2578"/>
  <c r="D2577"/>
  <c r="D2576"/>
  <c r="D2575"/>
  <c r="D2574"/>
  <c r="D2573"/>
  <c r="D2572"/>
  <c r="D2571"/>
  <c r="D2570"/>
  <c r="D2569"/>
  <c r="D2568"/>
  <c r="D2567"/>
  <c r="D2566"/>
  <c r="D2565"/>
  <c r="D2564"/>
  <c r="D2563"/>
  <c r="D2562"/>
  <c r="D2561"/>
  <c r="D2560"/>
  <c r="D2559"/>
  <c r="D2558"/>
  <c r="D2557"/>
  <c r="D2556"/>
  <c r="D2555"/>
  <c r="D2554"/>
  <c r="D2553"/>
  <c r="D2552"/>
  <c r="D2551"/>
  <c r="D2550"/>
  <c r="D2549"/>
  <c r="D2548"/>
  <c r="D2547"/>
  <c r="D2546"/>
  <c r="D2545"/>
  <c r="D2544"/>
  <c r="D2543"/>
  <c r="D2542"/>
  <c r="D2541"/>
  <c r="D2540"/>
  <c r="D2539"/>
  <c r="D2538"/>
  <c r="D2537"/>
  <c r="D2536"/>
  <c r="D2535"/>
  <c r="D2534"/>
  <c r="D2533"/>
  <c r="D2532"/>
  <c r="D2531"/>
  <c r="D2530"/>
  <c r="D2529"/>
  <c r="D2528"/>
  <c r="D2527"/>
  <c r="D2526"/>
  <c r="D2525"/>
  <c r="D2524"/>
  <c r="D2523"/>
  <c r="D2522"/>
  <c r="D2521"/>
  <c r="D2518"/>
  <c r="D2517"/>
  <c r="D2516"/>
  <c r="D2514"/>
  <c r="D2513"/>
  <c r="D2512"/>
  <c r="D2510"/>
  <c r="D2509"/>
  <c r="D2508"/>
  <c r="D2506"/>
  <c r="D2505"/>
  <c r="D2504"/>
  <c r="D2502"/>
  <c r="D2501"/>
  <c r="D2500"/>
  <c r="D2498"/>
  <c r="D2497"/>
  <c r="D2496"/>
  <c r="D2494"/>
  <c r="D2493"/>
  <c r="D2492"/>
  <c r="D2490"/>
  <c r="D2489"/>
  <c r="D2488"/>
  <c r="D2486"/>
  <c r="D2485"/>
  <c r="D2484"/>
  <c r="D2482"/>
  <c r="D2481"/>
  <c r="D2480"/>
  <c r="D2478"/>
  <c r="D2477"/>
  <c r="D2476"/>
  <c r="D2474"/>
  <c r="D2473"/>
  <c r="D2472"/>
  <c r="D2470"/>
  <c r="D2469"/>
  <c r="D2468"/>
  <c r="D2466"/>
  <c r="D2465"/>
  <c r="D2464"/>
  <c r="D2462"/>
  <c r="D2461"/>
  <c r="D2460"/>
  <c r="D2458"/>
  <c r="D2457"/>
  <c r="D2456"/>
  <c r="D2454"/>
  <c r="D2453"/>
  <c r="D2452"/>
  <c r="D2450"/>
  <c r="D2449"/>
  <c r="D2448"/>
  <c r="D2446"/>
  <c r="D2445"/>
  <c r="D2444"/>
  <c r="D2442"/>
  <c r="D2441"/>
  <c r="D2440"/>
  <c r="D2438"/>
  <c r="D2437"/>
  <c r="D2436"/>
  <c r="D2434"/>
  <c r="D2433"/>
  <c r="D2432"/>
  <c r="D2430"/>
  <c r="D2429"/>
  <c r="D2427"/>
  <c r="D2426"/>
  <c r="D2425"/>
  <c r="D2424"/>
  <c r="D2423"/>
  <c r="D2422"/>
  <c r="D2421"/>
  <c r="D2420"/>
  <c r="D2419"/>
  <c r="D2418"/>
  <c r="D2417"/>
  <c r="D2416"/>
  <c r="D2415"/>
  <c r="D2414"/>
  <c r="D2413"/>
  <c r="D2412"/>
  <c r="D2411"/>
  <c r="D2410"/>
  <c r="D2409"/>
  <c r="D2408"/>
  <c r="D2407"/>
  <c r="D2406"/>
  <c r="D2405"/>
  <c r="D2404"/>
  <c r="D2403"/>
  <c r="D2402"/>
  <c r="D2401"/>
  <c r="D2400"/>
  <c r="D2399"/>
  <c r="D2398"/>
  <c r="D2397"/>
  <c r="D2396"/>
  <c r="D2395"/>
  <c r="D2394"/>
  <c r="D2393"/>
  <c r="D2392"/>
  <c r="D2391"/>
  <c r="D2390"/>
  <c r="D2389"/>
  <c r="D2388"/>
  <c r="D2386"/>
  <c r="D2385"/>
  <c r="D2384"/>
  <c r="D2383"/>
  <c r="D2382"/>
  <c r="D2381"/>
  <c r="D2380"/>
  <c r="D2379"/>
  <c r="D2378"/>
  <c r="D2377"/>
  <c r="D2376"/>
  <c r="D2375"/>
  <c r="D2374"/>
  <c r="D2373"/>
  <c r="D2372"/>
  <c r="D2371"/>
  <c r="D2370"/>
  <c r="D2369"/>
  <c r="D2368"/>
  <c r="D2367"/>
  <c r="D2366"/>
  <c r="D2365"/>
  <c r="D2364"/>
  <c r="D2363"/>
  <c r="D2362"/>
  <c r="D2361"/>
  <c r="D2360"/>
  <c r="D2359"/>
  <c r="D2358"/>
  <c r="D2357"/>
  <c r="D2356"/>
  <c r="D2355"/>
  <c r="D2354"/>
  <c r="D2353"/>
  <c r="D2352"/>
  <c r="D2351"/>
  <c r="D2350"/>
  <c r="D2349"/>
  <c r="D2348"/>
  <c r="D2347"/>
  <c r="D2346"/>
  <c r="D2345"/>
  <c r="D2344"/>
  <c r="D2343"/>
  <c r="D2342"/>
  <c r="D2341"/>
  <c r="D2340"/>
  <c r="D2339"/>
  <c r="D2338"/>
  <c r="D2337"/>
  <c r="D2336"/>
  <c r="D2335"/>
  <c r="D2334"/>
  <c r="D2333"/>
  <c r="D2332"/>
  <c r="D2331"/>
  <c r="D2330"/>
  <c r="D2329"/>
  <c r="D2328"/>
  <c r="D2327"/>
  <c r="D2326"/>
  <c r="D2325"/>
  <c r="D2324"/>
  <c r="D2323"/>
  <c r="D2322"/>
  <c r="D2321"/>
  <c r="D2320"/>
  <c r="D2319"/>
  <c r="D2318"/>
  <c r="D2317"/>
  <c r="D2316"/>
  <c r="D2315"/>
  <c r="D2314"/>
  <c r="D2313"/>
  <c r="D2312"/>
  <c r="D2311"/>
  <c r="D2310"/>
  <c r="D2309"/>
  <c r="D2308"/>
  <c r="D2307"/>
  <c r="D2306"/>
  <c r="D2305"/>
  <c r="D2304"/>
  <c r="D2303"/>
  <c r="D2302"/>
  <c r="D2301"/>
  <c r="D2300"/>
  <c r="D2299"/>
  <c r="D2298"/>
  <c r="D2297"/>
  <c r="D2295"/>
  <c r="D2294"/>
  <c r="D2293"/>
  <c r="D2292"/>
  <c r="D2291"/>
  <c r="D2290"/>
  <c r="D2289"/>
  <c r="D2288"/>
  <c r="D2287"/>
  <c r="D2286"/>
  <c r="D2285"/>
  <c r="D2284"/>
  <c r="D2283"/>
  <c r="D2282"/>
  <c r="D2281"/>
  <c r="D2280"/>
  <c r="D2279"/>
  <c r="D2278"/>
  <c r="D2277"/>
  <c r="D2276"/>
  <c r="D2275"/>
  <c r="D2274"/>
  <c r="D2273"/>
  <c r="D2272"/>
  <c r="D2271"/>
  <c r="D2270"/>
  <c r="D2269"/>
  <c r="D2268"/>
  <c r="D2267"/>
  <c r="D2266"/>
  <c r="D2265"/>
  <c r="D2264"/>
  <c r="D2263"/>
  <c r="D2262"/>
  <c r="D2261"/>
  <c r="D2260"/>
  <c r="D2259"/>
  <c r="D2258"/>
  <c r="D2257"/>
  <c r="D2256"/>
  <c r="D2255"/>
  <c r="D2254"/>
  <c r="D2253"/>
  <c r="D2252"/>
  <c r="D2251"/>
  <c r="D2250"/>
  <c r="D2249"/>
  <c r="D2248"/>
  <c r="D2247"/>
  <c r="D2246"/>
  <c r="D2245"/>
  <c r="D2244"/>
  <c r="D2243"/>
  <c r="D2242"/>
  <c r="D2241"/>
  <c r="D2240"/>
  <c r="D2239"/>
  <c r="D2238"/>
  <c r="D2237"/>
  <c r="D2236"/>
  <c r="D2235"/>
  <c r="D2234"/>
  <c r="D2233"/>
  <c r="D2232"/>
  <c r="D2231"/>
  <c r="D2230"/>
  <c r="D2229"/>
  <c r="D2228"/>
  <c r="D2227"/>
  <c r="D2226"/>
  <c r="D2225"/>
  <c r="D2224"/>
  <c r="D2223"/>
  <c r="D2222"/>
  <c r="D2221"/>
  <c r="D2220"/>
  <c r="D2219"/>
  <c r="D2218"/>
  <c r="D2217"/>
  <c r="D2216"/>
  <c r="D2214"/>
  <c r="D2213"/>
  <c r="D2212"/>
  <c r="D2211"/>
  <c r="D2210"/>
  <c r="D2209"/>
  <c r="D2208"/>
  <c r="D2207"/>
  <c r="D2206"/>
  <c r="D2205"/>
  <c r="D2203"/>
  <c r="D2202"/>
  <c r="D2201"/>
  <c r="D2200"/>
  <c r="D2199"/>
  <c r="D2198"/>
  <c r="D2197"/>
  <c r="D2196"/>
  <c r="D2195"/>
  <c r="D2194"/>
  <c r="D2193"/>
  <c r="D2192"/>
  <c r="D2191"/>
  <c r="D2190"/>
  <c r="D2189"/>
  <c r="D2188"/>
  <c r="D2187"/>
  <c r="D2186"/>
  <c r="D2185"/>
  <c r="D2184"/>
  <c r="D2183"/>
  <c r="D2182"/>
  <c r="D2181"/>
  <c r="D2180"/>
  <c r="D2179"/>
  <c r="D2178"/>
  <c r="D2177"/>
  <c r="D2176"/>
  <c r="D2175"/>
  <c r="D2174"/>
  <c r="D2173"/>
  <c r="D2172"/>
  <c r="D2171"/>
  <c r="D2170"/>
  <c r="D2169"/>
  <c r="D2168"/>
  <c r="D2167"/>
  <c r="D2166"/>
  <c r="D2165"/>
  <c r="D2164"/>
  <c r="D2163"/>
  <c r="D2162"/>
  <c r="D2161"/>
  <c r="D2160"/>
  <c r="D2159"/>
  <c r="D2158"/>
  <c r="D2157"/>
  <c r="D2156"/>
  <c r="D2155"/>
  <c r="D2154"/>
  <c r="D2153"/>
  <c r="D2152"/>
  <c r="D2151"/>
  <c r="D2150"/>
  <c r="D2149"/>
  <c r="D2148"/>
  <c r="D2147"/>
  <c r="D2146"/>
  <c r="D2145"/>
  <c r="D2144"/>
  <c r="D2142"/>
  <c r="D2141"/>
  <c r="D2140"/>
  <c r="D2139"/>
  <c r="D2138"/>
  <c r="D2135"/>
  <c r="D2134"/>
  <c r="D2133"/>
  <c r="D2131"/>
  <c r="D2130"/>
  <c r="D2129"/>
  <c r="D2127"/>
  <c r="D2126"/>
  <c r="D2125"/>
  <c r="D2123"/>
  <c r="D2121"/>
  <c r="D2120"/>
  <c r="D2118"/>
  <c r="D2117"/>
  <c r="D2116"/>
  <c r="D2114"/>
  <c r="D2113"/>
  <c r="D2112"/>
  <c r="D2110"/>
  <c r="D2109"/>
  <c r="D2108"/>
  <c r="D2106"/>
  <c r="D2105"/>
  <c r="D2104"/>
  <c r="D2102"/>
  <c r="D2101"/>
  <c r="D2100"/>
  <c r="D2098"/>
  <c r="D2097"/>
  <c r="D2096"/>
  <c r="D2094"/>
  <c r="D2093"/>
  <c r="D2092"/>
  <c r="D2090"/>
  <c r="D2089"/>
  <c r="D2088"/>
  <c r="D2086"/>
  <c r="D2085"/>
  <c r="D2084"/>
  <c r="D2082"/>
  <c r="D2080"/>
  <c r="D2079"/>
  <c r="D2077"/>
  <c r="D2076"/>
  <c r="D2075"/>
  <c r="D2073"/>
  <c r="D2072"/>
  <c r="D2071"/>
  <c r="D2069"/>
  <c r="D2068"/>
  <c r="D2067"/>
  <c r="D2065"/>
  <c r="D2064"/>
  <c r="D2063"/>
  <c r="D2061"/>
  <c r="D2060"/>
  <c r="D2059"/>
  <c r="D2057"/>
  <c r="D2056"/>
  <c r="D2055"/>
  <c r="D2053"/>
  <c r="D2052"/>
  <c r="D2051"/>
  <c r="D2049"/>
  <c r="D2048"/>
  <c r="D2047"/>
  <c r="D2045"/>
  <c r="D2044"/>
  <c r="D2043"/>
  <c r="D2041"/>
  <c r="D2040"/>
  <c r="D2039"/>
  <c r="D2037"/>
  <c r="D2036"/>
  <c r="D2035"/>
  <c r="D2033"/>
  <c r="D2032"/>
  <c r="D2031"/>
  <c r="D2029"/>
  <c r="D2028"/>
  <c r="D2027"/>
  <c r="D2025"/>
  <c r="D2024"/>
  <c r="D2023"/>
  <c r="D2021"/>
  <c r="D2018"/>
  <c r="D2016"/>
  <c r="D2015"/>
  <c r="D2014"/>
  <c r="D2012"/>
  <c r="D2011"/>
  <c r="D2010"/>
  <c r="D2008"/>
  <c r="D2007"/>
  <c r="D2006"/>
  <c r="D2004"/>
  <c r="D2003"/>
  <c r="D2002"/>
  <c r="D2000"/>
  <c r="D1999"/>
  <c r="D1998"/>
  <c r="D1996"/>
  <c r="D1995"/>
  <c r="D1994"/>
  <c r="D1992"/>
  <c r="D1991"/>
  <c r="D1990"/>
  <c r="D1987"/>
  <c r="D1986"/>
  <c r="D1984"/>
  <c r="D1983"/>
  <c r="D1982"/>
  <c r="D1980"/>
  <c r="D1979"/>
  <c r="D1978"/>
  <c r="D1976"/>
  <c r="D1975"/>
  <c r="D1974"/>
  <c r="D1972"/>
  <c r="D1971"/>
  <c r="D1970"/>
  <c r="D1968"/>
  <c r="D1967"/>
  <c r="D1966"/>
  <c r="D1964"/>
  <c r="D1963"/>
  <c r="D1962"/>
  <c r="D1961"/>
  <c r="D1960"/>
  <c r="D1959"/>
  <c r="D1958"/>
  <c r="D1957"/>
  <c r="D1956"/>
  <c r="D1955"/>
  <c r="D1954"/>
  <c r="D1953"/>
  <c r="D1952"/>
  <c r="D1951"/>
  <c r="D1950"/>
  <c r="D1949"/>
  <c r="D1948"/>
  <c r="D1947"/>
  <c r="D1946"/>
  <c r="D1945"/>
  <c r="D1944"/>
  <c r="D1943"/>
  <c r="D1942"/>
  <c r="D1941"/>
  <c r="D1940"/>
  <c r="D1939"/>
  <c r="D1938"/>
  <c r="D1936"/>
  <c r="D1935"/>
  <c r="D1934"/>
  <c r="D1933"/>
  <c r="D1932"/>
  <c r="D1931"/>
  <c r="D1930"/>
  <c r="D1929"/>
  <c r="D1928"/>
  <c r="D1927"/>
  <c r="D1925"/>
  <c r="D1924"/>
  <c r="D1923"/>
  <c r="D1922"/>
  <c r="D1921"/>
  <c r="D1920"/>
  <c r="D1919"/>
  <c r="D1918"/>
  <c r="D1917"/>
  <c r="D1916"/>
  <c r="D1915"/>
  <c r="D1914"/>
  <c r="D1913"/>
  <c r="D1912"/>
  <c r="D1911"/>
  <c r="D1910"/>
  <c r="D1909"/>
  <c r="D1908"/>
  <c r="D1907"/>
  <c r="D1906"/>
  <c r="D1905"/>
  <c r="D1904"/>
  <c r="D1903"/>
  <c r="D1902"/>
  <c r="D1901"/>
  <c r="D1900"/>
  <c r="D1899"/>
  <c r="D1898"/>
  <c r="D1897"/>
  <c r="D1896"/>
  <c r="D1895"/>
  <c r="D1894"/>
  <c r="D1893"/>
  <c r="D1892"/>
  <c r="D1890"/>
  <c r="D1889"/>
  <c r="D1888"/>
  <c r="D1887"/>
  <c r="D1886"/>
  <c r="D1885"/>
  <c r="D1884"/>
  <c r="D1883"/>
  <c r="D1882"/>
  <c r="D1881"/>
  <c r="D1880"/>
  <c r="D1879"/>
  <c r="D1878"/>
  <c r="D1877"/>
  <c r="D1876"/>
  <c r="D1875"/>
  <c r="D1874"/>
  <c r="D1873"/>
  <c r="D1872"/>
  <c r="D1871"/>
  <c r="D1870"/>
  <c r="D1869"/>
  <c r="D1868"/>
  <c r="D1867"/>
  <c r="D1866"/>
  <c r="D1865"/>
  <c r="D1864"/>
  <c r="D1863"/>
  <c r="D1862"/>
  <c r="D1861"/>
  <c r="D1859"/>
  <c r="D1858"/>
  <c r="D1857"/>
  <c r="D1856"/>
  <c r="D1855"/>
  <c r="D1854"/>
  <c r="D1853"/>
  <c r="D1852"/>
  <c r="D1851"/>
  <c r="D1850"/>
  <c r="D1849"/>
  <c r="D1848"/>
  <c r="D1847"/>
  <c r="D1846"/>
  <c r="D1845"/>
  <c r="D1844"/>
  <c r="D1843"/>
  <c r="D1842"/>
  <c r="D1841"/>
  <c r="D1840"/>
  <c r="D1839"/>
  <c r="D1838"/>
  <c r="D1837"/>
  <c r="D1836"/>
  <c r="D1835"/>
  <c r="D1834"/>
  <c r="D1833"/>
  <c r="D1832"/>
  <c r="D1831"/>
  <c r="D1830"/>
  <c r="D1829"/>
  <c r="D1828"/>
  <c r="D1827"/>
  <c r="D1826"/>
  <c r="D1825"/>
  <c r="D1824"/>
  <c r="D1823"/>
  <c r="D1822"/>
  <c r="D1821"/>
  <c r="D1820"/>
  <c r="D1819"/>
  <c r="D1818"/>
  <c r="D1817"/>
  <c r="D1816"/>
  <c r="D1815"/>
  <c r="D1814"/>
  <c r="D1813"/>
  <c r="D1812"/>
  <c r="D1811"/>
  <c r="D1810"/>
  <c r="D1809"/>
  <c r="D1808"/>
  <c r="D1807"/>
  <c r="D1806"/>
  <c r="D1805"/>
  <c r="D1804"/>
  <c r="D1803"/>
  <c r="D1802"/>
  <c r="D1801"/>
  <c r="D1800"/>
  <c r="D1799"/>
  <c r="D1798"/>
  <c r="D1797"/>
  <c r="D1796"/>
  <c r="D1795"/>
  <c r="D1794"/>
  <c r="D1793"/>
  <c r="D1792"/>
  <c r="D1791"/>
  <c r="D1790"/>
  <c r="D1789"/>
  <c r="D1788"/>
  <c r="D1787"/>
  <c r="D1786"/>
  <c r="D1785"/>
  <c r="D1784"/>
  <c r="D1783"/>
  <c r="D1782"/>
  <c r="D1781"/>
  <c r="D1780"/>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6"/>
  <c r="D1695"/>
  <c r="D1694"/>
  <c r="D1693"/>
  <c r="D1692"/>
  <c r="D1691"/>
  <c r="D1690"/>
  <c r="D1689"/>
  <c r="D1688"/>
  <c r="D1686"/>
  <c r="D1685"/>
  <c r="D1684"/>
  <c r="D1683"/>
  <c r="D1681"/>
  <c r="D1680"/>
  <c r="D1679"/>
  <c r="D1678"/>
  <c r="D1677"/>
  <c r="D1676"/>
  <c r="D1675"/>
  <c r="D1674"/>
  <c r="D1673"/>
  <c r="D1672"/>
  <c r="D1671"/>
  <c r="D1670"/>
  <c r="D1669"/>
  <c r="D1668"/>
  <c r="D1667"/>
  <c r="D1666"/>
  <c r="D1665"/>
  <c r="D1664"/>
  <c r="D1663"/>
  <c r="D1662"/>
  <c r="D1661"/>
  <c r="D1660"/>
  <c r="D1659"/>
  <c r="D1658"/>
  <c r="D1657"/>
  <c r="D1656"/>
  <c r="D1655"/>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6"/>
  <c r="D1265"/>
  <c r="D1264"/>
  <c r="D1263"/>
  <c r="D1262"/>
  <c r="D1261"/>
  <c r="D1260"/>
  <c r="D1259"/>
  <c r="D1258"/>
  <c r="D1257"/>
  <c r="D1256"/>
  <c r="D1255"/>
  <c r="D1254"/>
  <c r="D1253"/>
  <c r="D1252"/>
  <c r="D1251"/>
  <c r="D1250"/>
  <c r="D1249"/>
  <c r="D1248"/>
  <c r="D1247"/>
  <c r="D1246"/>
  <c r="D1245"/>
  <c r="D1244"/>
  <c r="D1243"/>
  <c r="D1242"/>
  <c r="D1241"/>
  <c r="D1240"/>
  <c r="D1239"/>
  <c r="D1238"/>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4"/>
  <c r="D1003"/>
  <c r="D1002"/>
  <c r="D1001"/>
  <c r="D1000"/>
  <c r="D999"/>
  <c r="D998"/>
  <c r="D997"/>
  <c r="D996"/>
  <c r="D995"/>
  <c r="D992"/>
  <c r="D990"/>
  <c r="D988"/>
  <c r="D986"/>
  <c r="D984"/>
  <c r="D982"/>
  <c r="D980"/>
  <c r="D978"/>
  <c r="D976"/>
  <c r="D974"/>
  <c r="D972"/>
  <c r="D970"/>
  <c r="D967"/>
  <c r="D966"/>
  <c r="D965"/>
  <c r="D963"/>
  <c r="D962"/>
  <c r="D961"/>
  <c r="D959"/>
  <c r="D958"/>
  <c r="D957"/>
  <c r="D955"/>
  <c r="D954"/>
  <c r="D953"/>
  <c r="D951"/>
  <c r="D950"/>
  <c r="D949"/>
  <c r="D947"/>
  <c r="D946"/>
  <c r="D945"/>
  <c r="D942"/>
  <c r="D941"/>
  <c r="D938"/>
  <c r="D937"/>
  <c r="D934"/>
  <c r="D933"/>
  <c r="D930"/>
  <c r="D929"/>
  <c r="D927"/>
  <c r="D926"/>
  <c r="D925"/>
  <c r="D923"/>
  <c r="D922"/>
  <c r="D921"/>
  <c r="D919"/>
  <c r="D918"/>
  <c r="D917"/>
  <c r="D915"/>
  <c r="D914"/>
  <c r="D913"/>
  <c r="D911"/>
  <c r="D910"/>
  <c r="D909"/>
  <c r="D906"/>
  <c r="D904"/>
  <c r="D901"/>
  <c r="D900"/>
  <c r="D899"/>
  <c r="D898"/>
  <c r="D897"/>
  <c r="D896"/>
  <c r="D895"/>
  <c r="D894"/>
  <c r="D893"/>
  <c r="D892"/>
  <c r="D891"/>
  <c r="D890"/>
  <c r="D889"/>
  <c r="D888"/>
  <c r="D887"/>
  <c r="D886"/>
  <c r="D885"/>
  <c r="D884"/>
  <c r="D883"/>
  <c r="D881"/>
  <c r="D880"/>
  <c r="D879"/>
  <c r="D878"/>
  <c r="D877"/>
  <c r="D876"/>
  <c r="D875"/>
  <c r="D874"/>
  <c r="D873"/>
  <c r="D872"/>
  <c r="D871"/>
  <c r="D870"/>
  <c r="D869"/>
  <c r="D868"/>
  <c r="D867"/>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5"/>
  <c r="D824"/>
  <c r="D823"/>
  <c r="D822"/>
  <c r="D821"/>
  <c r="D820"/>
  <c r="D819"/>
  <c r="D818"/>
  <c r="D817"/>
  <c r="D816"/>
  <c r="D815"/>
  <c r="D814"/>
  <c r="D813"/>
  <c r="D812"/>
  <c r="D810"/>
  <c r="D809"/>
  <c r="D808"/>
  <c r="D807"/>
  <c r="D806"/>
  <c r="D805"/>
  <c r="D804"/>
  <c r="D803"/>
  <c r="D802"/>
  <c r="D801"/>
  <c r="D800"/>
  <c r="D799"/>
  <c r="D798"/>
  <c r="D797"/>
  <c r="D796"/>
  <c r="D795"/>
  <c r="D794"/>
  <c r="D793"/>
  <c r="D792"/>
  <c r="D791"/>
  <c r="D790"/>
  <c r="D789"/>
  <c r="D788"/>
  <c r="D787"/>
  <c r="D786"/>
  <c r="D785"/>
  <c r="D784"/>
  <c r="D783"/>
  <c r="D782"/>
  <c r="D781"/>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8"/>
  <c r="D727"/>
  <c r="D726"/>
  <c r="D725"/>
  <c r="D724"/>
  <c r="D723"/>
  <c r="D722"/>
  <c r="D721"/>
  <c r="D720"/>
  <c r="D719"/>
  <c r="D718"/>
  <c r="D717"/>
  <c r="D716"/>
  <c r="D715"/>
  <c r="D714"/>
  <c r="D713"/>
  <c r="D712"/>
  <c r="D711"/>
  <c r="D710"/>
  <c r="D707"/>
  <c r="D706"/>
  <c r="D705"/>
  <c r="D704"/>
  <c r="D703"/>
  <c r="D702"/>
  <c r="D701"/>
  <c r="D700"/>
  <c r="D699"/>
  <c r="D698"/>
  <c r="D697"/>
  <c r="D696"/>
  <c r="D695"/>
  <c r="D694"/>
  <c r="D693"/>
  <c r="D692"/>
  <c r="D691"/>
  <c r="D690"/>
  <c r="D689"/>
  <c r="D688"/>
  <c r="D687"/>
  <c r="D686"/>
  <c r="D685"/>
  <c r="D684"/>
  <c r="D683"/>
  <c r="D682"/>
  <c r="D681"/>
  <c r="D680"/>
  <c r="D679"/>
  <c r="D678"/>
  <c r="D677"/>
  <c r="D676"/>
  <c r="D675"/>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5"/>
  <c r="D544"/>
  <c r="D543"/>
  <c r="D542"/>
  <c r="D541"/>
  <c r="D540"/>
  <c r="D539"/>
  <c r="D538"/>
  <c r="D537"/>
  <c r="D536"/>
  <c r="D535"/>
  <c r="D533"/>
  <c r="D532"/>
  <c r="D531"/>
  <c r="D529"/>
  <c r="D528"/>
  <c r="D527"/>
  <c r="D525"/>
  <c r="D524"/>
  <c r="D523"/>
  <c r="D521"/>
  <c r="D520"/>
  <c r="D519"/>
  <c r="D517"/>
  <c r="D516"/>
  <c r="D515"/>
  <c r="D513"/>
  <c r="D512"/>
  <c r="D511"/>
  <c r="D509"/>
  <c r="D508"/>
  <c r="D507"/>
  <c r="D506"/>
  <c r="D504"/>
  <c r="D503"/>
  <c r="D502"/>
  <c r="D500"/>
  <c r="D499"/>
  <c r="D498"/>
  <c r="D496"/>
  <c r="D495"/>
  <c r="D494"/>
  <c r="D492"/>
  <c r="D491"/>
  <c r="D490"/>
  <c r="D488"/>
  <c r="D487"/>
  <c r="D486"/>
  <c r="D485"/>
  <c r="D484"/>
  <c r="D483"/>
  <c r="D482"/>
  <c r="D480"/>
  <c r="D479"/>
  <c r="D478"/>
  <c r="D476"/>
  <c r="D475"/>
  <c r="D474"/>
  <c r="D472"/>
  <c r="D471"/>
  <c r="D470"/>
  <c r="D468"/>
  <c r="D467"/>
  <c r="D466"/>
  <c r="D464"/>
  <c r="D463"/>
  <c r="D462"/>
  <c r="D460"/>
  <c r="D459"/>
  <c r="D458"/>
  <c r="D456"/>
  <c r="D455"/>
  <c r="D454"/>
  <c r="D452"/>
  <c r="D451"/>
  <c r="D450"/>
  <c r="D448"/>
  <c r="D447"/>
  <c r="D446"/>
  <c r="D444"/>
  <c r="D443"/>
  <c r="D442"/>
  <c r="D440"/>
  <c r="D439"/>
  <c r="D438"/>
  <c r="D436"/>
  <c r="D435"/>
  <c r="D434"/>
  <c r="D432"/>
  <c r="D431"/>
  <c r="D430"/>
  <c r="D428"/>
  <c r="D427"/>
  <c r="D426"/>
  <c r="D422"/>
  <c r="D421"/>
  <c r="D420"/>
  <c r="D419"/>
  <c r="D418"/>
  <c r="D417"/>
  <c r="D416"/>
  <c r="D415"/>
  <c r="D414"/>
  <c r="D413"/>
  <c r="D412"/>
  <c r="D411"/>
  <c r="D410"/>
  <c r="D409"/>
  <c r="D408"/>
  <c r="D407"/>
  <c r="D406"/>
  <c r="D405"/>
  <c r="D404"/>
  <c r="D403"/>
  <c r="D401"/>
  <c r="D400"/>
  <c r="D399"/>
  <c r="D398"/>
  <c r="D397"/>
  <c r="D396"/>
  <c r="D395"/>
  <c r="D394"/>
  <c r="D393"/>
  <c r="D392"/>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8"/>
  <c r="D285"/>
  <c r="D284"/>
  <c r="D281"/>
  <c r="D280"/>
  <c r="D277"/>
  <c r="D276"/>
  <c r="D273"/>
  <c r="D272"/>
  <c r="D269"/>
  <c r="D268"/>
  <c r="D265"/>
  <c r="D264"/>
  <c r="D261"/>
  <c r="D260"/>
  <c r="D257"/>
  <c r="D256"/>
  <c r="D253"/>
  <c r="D252"/>
  <c r="D249"/>
  <c r="D248"/>
  <c r="D247"/>
  <c r="D245"/>
  <c r="D244"/>
  <c r="D243"/>
  <c r="D241"/>
  <c r="D240"/>
  <c r="D237"/>
  <c r="D236"/>
  <c r="D233"/>
  <c r="D232"/>
  <c r="D229"/>
  <c r="D228"/>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89"/>
  <c r="D188"/>
  <c r="D187"/>
  <c r="D185"/>
  <c r="D184"/>
  <c r="D178"/>
  <c r="D173"/>
  <c r="D158"/>
  <c r="D157"/>
  <c r="D156"/>
  <c r="D155"/>
  <c r="D154"/>
  <c r="D153"/>
  <c r="D152"/>
  <c r="D151"/>
  <c r="D150"/>
  <c r="D148"/>
  <c r="D147"/>
  <c r="D146"/>
  <c r="D145"/>
  <c r="D143"/>
  <c r="D141"/>
  <c r="D140"/>
  <c r="D138"/>
  <c r="D137"/>
  <c r="D136"/>
  <c r="D135"/>
  <c r="D133"/>
  <c r="D132"/>
  <c r="D131"/>
  <c r="D130"/>
  <c r="D127"/>
  <c r="D126"/>
  <c r="D124"/>
  <c r="D123"/>
  <c r="D122"/>
  <c r="D121"/>
  <c r="D120"/>
  <c r="D119"/>
  <c r="D118"/>
  <c r="D117"/>
  <c r="D116"/>
  <c r="D115"/>
  <c r="D114"/>
  <c r="D113"/>
  <c r="D111"/>
  <c r="D110"/>
  <c r="D108"/>
  <c r="D107"/>
  <c r="D106"/>
  <c r="D105"/>
  <c r="D104"/>
  <c r="D103"/>
  <c r="D102"/>
  <c r="D101"/>
  <c r="D100"/>
  <c r="D99"/>
  <c r="D98"/>
  <c r="D97"/>
  <c r="D94"/>
  <c r="D92"/>
  <c r="D91"/>
  <c r="D89"/>
  <c r="D88"/>
  <c r="D87"/>
  <c r="D86"/>
  <c r="D84"/>
  <c r="D83"/>
  <c r="D80"/>
  <c r="D79"/>
  <c r="D78"/>
  <c r="D77"/>
  <c r="D76"/>
  <c r="D75"/>
  <c r="D74"/>
  <c r="D73"/>
  <c r="D71"/>
  <c r="D70"/>
  <c r="D69"/>
  <c r="D66"/>
  <c r="D65"/>
  <c r="D64"/>
  <c r="D63"/>
  <c r="D61"/>
  <c r="D60"/>
  <c r="D59"/>
  <c r="D58"/>
  <c r="D57"/>
  <c r="D55"/>
  <c r="D53"/>
  <c r="D52"/>
  <c r="D51"/>
  <c r="D50"/>
  <c r="D49"/>
  <c r="D48"/>
  <c r="D47"/>
  <c r="D46"/>
  <c r="D45"/>
  <c r="D44"/>
  <c r="D43"/>
  <c r="D42"/>
  <c r="D41"/>
  <c r="D40"/>
  <c r="D39"/>
  <c r="D38"/>
  <c r="D37"/>
  <c r="D36"/>
  <c r="D35"/>
  <c r="D34"/>
  <c r="D31"/>
  <c r="D28"/>
  <c r="D27"/>
  <c r="D26"/>
  <c r="D25"/>
  <c r="D24"/>
  <c r="D23"/>
  <c r="D22"/>
  <c r="D20"/>
  <c r="D19"/>
  <c r="D18"/>
  <c r="D17"/>
  <c r="D16"/>
  <c r="D15"/>
  <c r="D14"/>
  <c r="D13"/>
  <c r="D12"/>
  <c r="D11"/>
  <c r="D10"/>
  <c r="D9"/>
  <c r="D8"/>
  <c r="D7"/>
  <c r="HL2"/>
  <c r="HK2"/>
  <c r="HJ2"/>
  <c r="HI2"/>
  <c r="HH2"/>
  <c r="HG2"/>
  <c r="HF2"/>
  <c r="HE2"/>
  <c r="HD2"/>
  <c r="HC2"/>
  <c r="HB2"/>
  <c r="HA2"/>
  <c r="GZ2"/>
  <c r="GY2"/>
  <c r="GX2"/>
  <c r="GW2"/>
  <c r="GV2"/>
  <c r="GU2"/>
  <c r="GT2"/>
  <c r="GS2"/>
  <c r="GR2"/>
  <c r="GQ2"/>
  <c r="GP2"/>
  <c r="GO2"/>
  <c r="GN2"/>
  <c r="GM2"/>
  <c r="GL2"/>
  <c r="GK2"/>
  <c r="GJ2"/>
  <c r="GI2"/>
  <c r="GH2"/>
  <c r="GG2"/>
  <c r="GF2"/>
  <c r="GE2"/>
  <c r="GD2"/>
  <c r="GC2"/>
  <c r="GB2"/>
  <c r="GA2"/>
  <c r="FZ2"/>
  <c r="FY2"/>
  <c r="FX2"/>
  <c r="FW2"/>
  <c r="FV2"/>
  <c r="FU2"/>
  <c r="FT2"/>
  <c r="FS2"/>
  <c r="FR2"/>
  <c r="FQ2"/>
  <c r="FP2"/>
  <c r="FO2"/>
  <c r="FN2"/>
  <c r="FM2"/>
  <c r="FL2"/>
  <c r="FJ2"/>
  <c r="FI2"/>
  <c r="FH2"/>
  <c r="FG2"/>
  <c r="FF2"/>
  <c r="FE2"/>
  <c r="FD2"/>
  <c r="FC2"/>
  <c r="FB2"/>
  <c r="FA2"/>
  <c r="EZ2"/>
  <c r="EY2"/>
  <c r="EX2"/>
  <c r="EW2"/>
  <c r="EV2"/>
  <c r="EU2"/>
  <c r="ET2"/>
  <c r="ES2"/>
  <c r="ER2"/>
  <c r="EQ2"/>
  <c r="EP2"/>
  <c r="EO2"/>
  <c r="EN2"/>
  <c r="EM2"/>
  <c r="EL2"/>
  <c r="EK2"/>
  <c r="EJ2"/>
  <c r="EI2"/>
  <c r="EH2"/>
  <c r="EG2"/>
  <c r="EF2"/>
  <c r="EE2"/>
  <c r="ED2"/>
  <c r="EC2"/>
  <c r="EB2"/>
  <c r="EA2"/>
  <c r="DZ2"/>
  <c r="DY2"/>
  <c r="DX2"/>
  <c r="DW2"/>
  <c r="DV2"/>
  <c r="DU2"/>
  <c r="DT2"/>
  <c r="DS2"/>
  <c r="DR2"/>
  <c r="DQ2"/>
  <c r="DP2"/>
  <c r="DO2"/>
  <c r="DN2"/>
  <c r="DM2"/>
  <c r="DL2"/>
  <c r="DK2"/>
  <c r="DJ2"/>
  <c r="DI2"/>
  <c r="DH2"/>
  <c r="DG2"/>
  <c r="DF2"/>
  <c r="DE2"/>
  <c r="DD2"/>
  <c r="DC2"/>
  <c r="DB2"/>
  <c r="DA2"/>
  <c r="CZ2"/>
  <c r="CY2"/>
  <c r="CX2"/>
  <c r="CW2"/>
  <c r="CV2"/>
  <c r="CU2"/>
  <c r="CT2"/>
  <c r="CS2"/>
  <c r="CR2"/>
  <c r="CQ2"/>
  <c r="CP2"/>
  <c r="CO2"/>
  <c r="CN2"/>
  <c r="CM2"/>
  <c r="CL2"/>
  <c r="CK2"/>
  <c r="CJ2"/>
  <c r="CI2"/>
  <c r="CH2"/>
  <c r="CG2"/>
  <c r="CF2"/>
  <c r="CE2"/>
  <c r="CD2"/>
  <c r="CC2"/>
  <c r="CB2"/>
  <c r="CA2"/>
  <c r="BZ2"/>
  <c r="BY2"/>
  <c r="BX2"/>
  <c r="BW2"/>
  <c r="BV2"/>
  <c r="BU2"/>
  <c r="BT2"/>
  <c r="BS2"/>
  <c r="BR2"/>
  <c r="AN2"/>
  <c r="AJ2"/>
  <c r="AF2"/>
  <c r="AB2"/>
  <c r="AA2"/>
  <c r="Z2"/>
  <c r="Y2"/>
  <c r="X2"/>
  <c r="W2"/>
  <c r="V2"/>
  <c r="T2"/>
  <c r="S2"/>
  <c r="R2"/>
  <c r="Q2"/>
  <c r="P2"/>
  <c r="O2"/>
  <c r="N2"/>
  <c r="M2"/>
  <c r="B2"/>
  <c r="A1001" i="3"/>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C323" s="1" a="1"/>
  <c r="C323" s="1"/>
  <c r="E127" i="2"/>
  <c r="D127"/>
  <c r="P3" i="8" l="1"/>
  <c r="D5" i="4" s="1"/>
  <c r="D6"/>
  <c r="D2" i="8"/>
  <c r="D1687" i="4"/>
  <c r="D1121"/>
  <c r="D1005"/>
  <c r="C42" i="16"/>
  <c r="P265" i="9"/>
  <c r="D424" i="4" s="1"/>
  <c r="C247" i="16"/>
  <c r="P1829" i="9"/>
  <c r="D1988" i="4" s="1"/>
  <c r="D1989"/>
  <c r="C249" i="16"/>
  <c r="D2009" i="4"/>
  <c r="P8" i="9"/>
  <c r="E175" i="16"/>
  <c r="P1361" i="9"/>
  <c r="D1520" i="4" s="1"/>
  <c r="D227" i="16"/>
  <c r="P1701" i="9"/>
  <c r="D1860" i="4" s="1"/>
  <c r="J243" i="16"/>
  <c r="D1965" i="4"/>
  <c r="D244" i="16"/>
  <c r="D1969" i="4"/>
  <c r="H244" i="16"/>
  <c r="D1973" i="4"/>
  <c r="L244" i="16"/>
  <c r="D1977" i="4"/>
  <c r="F245" i="16"/>
  <c r="D1981" i="4"/>
  <c r="J245" i="16"/>
  <c r="D1985" i="4"/>
  <c r="K247" i="16"/>
  <c r="D1997" i="4"/>
  <c r="I248" i="16"/>
  <c r="D2005" i="4"/>
  <c r="K249" i="16"/>
  <c r="D2017" i="4"/>
  <c r="D425"/>
  <c r="D429"/>
  <c r="D433"/>
  <c r="D441"/>
  <c r="D445"/>
  <c r="D449"/>
  <c r="D453"/>
  <c r="D457"/>
  <c r="D461"/>
  <c r="D465"/>
  <c r="D469"/>
  <c r="D473"/>
  <c r="D477"/>
  <c r="D481"/>
  <c r="D489"/>
  <c r="D493"/>
  <c r="D497"/>
  <c r="D501"/>
  <c r="D510"/>
  <c r="D514"/>
  <c r="D518"/>
  <c r="D522"/>
  <c r="D526"/>
  <c r="D530"/>
  <c r="D534"/>
  <c r="C92" i="16"/>
  <c r="C91" s="1"/>
  <c r="P621" i="9"/>
  <c r="D780" i="4" s="1"/>
  <c r="G1494" i="9"/>
  <c r="K1494"/>
  <c r="O1494"/>
  <c r="C274" i="16"/>
  <c r="P2045" i="9"/>
  <c r="D2204" i="4" s="1"/>
  <c r="F50" i="9"/>
  <c r="E35"/>
  <c r="G247" i="16"/>
  <c r="D1993" i="4"/>
  <c r="E248" i="16"/>
  <c r="D2001" i="4"/>
  <c r="G249" i="16"/>
  <c r="D2013" i="4"/>
  <c r="E300" i="16"/>
  <c r="P2269" i="9"/>
  <c r="D2428" i="4" s="1"/>
  <c r="D186"/>
  <c r="D190"/>
  <c r="D2431"/>
  <c r="D2435"/>
  <c r="D2439"/>
  <c r="D2443"/>
  <c r="D2447"/>
  <c r="D2451"/>
  <c r="D2455"/>
  <c r="D2459"/>
  <c r="D2463"/>
  <c r="D2467"/>
  <c r="D2471"/>
  <c r="D2475"/>
  <c r="D2479"/>
  <c r="D2483"/>
  <c r="D2487"/>
  <c r="D2491"/>
  <c r="D2495"/>
  <c r="D2499"/>
  <c r="D2503"/>
  <c r="D2507"/>
  <c r="D2511"/>
  <c r="D2515"/>
  <c r="D252" i="16"/>
  <c r="P1861" i="9"/>
  <c r="D2020" i="4" s="1"/>
  <c r="D2022"/>
  <c r="H252" i="16"/>
  <c r="M252" s="1"/>
  <c r="D2026" i="4"/>
  <c r="L252" i="16"/>
  <c r="D2030" i="4"/>
  <c r="F253" i="16"/>
  <c r="M253" s="1"/>
  <c r="D2034" i="4"/>
  <c r="J253" i="16"/>
  <c r="D2038" i="4"/>
  <c r="D254" i="16"/>
  <c r="M254" s="1"/>
  <c r="D2042" i="4"/>
  <c r="H254" i="16"/>
  <c r="D2046" i="4"/>
  <c r="L254" i="16"/>
  <c r="L251" s="1"/>
  <c r="D2050" i="4"/>
  <c r="F255" i="16"/>
  <c r="D2054" i="4"/>
  <c r="J255" i="16"/>
  <c r="M255" s="1"/>
  <c r="D2058" i="4"/>
  <c r="D256" i="16"/>
  <c r="D2062" i="4"/>
  <c r="H256" i="16"/>
  <c r="M256" s="1"/>
  <c r="D2066" i="4"/>
  <c r="L256" i="16"/>
  <c r="D2070" i="4"/>
  <c r="F257" i="16"/>
  <c r="M257" s="1"/>
  <c r="D2074" i="4"/>
  <c r="J257" i="16"/>
  <c r="D2078" i="4"/>
  <c r="D259" i="16"/>
  <c r="D258" s="1"/>
  <c r="D2083" i="4"/>
  <c r="H259" i="16"/>
  <c r="D2087" i="4"/>
  <c r="L259" i="16"/>
  <c r="D2091" i="4"/>
  <c r="F260" i="16"/>
  <c r="D2095" i="4"/>
  <c r="J260" i="16"/>
  <c r="J258" s="1"/>
  <c r="D2099" i="4"/>
  <c r="D261" i="16"/>
  <c r="D2103" i="4"/>
  <c r="H261" i="16"/>
  <c r="M261" s="1"/>
  <c r="D2107" i="4"/>
  <c r="L261" i="16"/>
  <c r="D2111" i="4"/>
  <c r="F262" i="16"/>
  <c r="F258" s="1"/>
  <c r="D2115" i="4"/>
  <c r="J262" i="16"/>
  <c r="D2119" i="4"/>
  <c r="H264" i="16"/>
  <c r="H263" s="1"/>
  <c r="D2128" i="4"/>
  <c r="L264" i="16"/>
  <c r="D2132" i="4"/>
  <c r="F265" i="16"/>
  <c r="M265" s="1"/>
  <c r="D2136" i="4"/>
  <c r="F2907" i="9"/>
  <c r="J2907"/>
  <c r="N2907"/>
  <c r="G2853"/>
  <c r="K2853"/>
  <c r="O2853"/>
  <c r="D265"/>
  <c r="D116" i="16"/>
  <c r="H116"/>
  <c r="L116"/>
  <c r="F126"/>
  <c r="J126"/>
  <c r="G1860" i="9"/>
  <c r="K1860"/>
  <c r="O1860"/>
  <c r="P2137"/>
  <c r="D2296" i="4" s="1"/>
  <c r="F2360" i="9"/>
  <c r="J2360"/>
  <c r="N2360"/>
  <c r="F2544"/>
  <c r="J2544"/>
  <c r="N2544"/>
  <c r="E1494"/>
  <c r="I1494"/>
  <c r="M1494"/>
  <c r="D2360"/>
  <c r="H2360"/>
  <c r="L2360"/>
  <c r="P2361"/>
  <c r="D2520" i="4" s="1"/>
  <c r="G2360" i="9"/>
  <c r="K2360"/>
  <c r="O2360"/>
  <c r="P2545"/>
  <c r="D2704" i="4" s="1"/>
  <c r="P2557" i="9"/>
  <c r="D2716" i="4" s="1"/>
  <c r="P2870" i="9"/>
  <c r="D3029" i="4" s="1"/>
  <c r="E2853" i="9"/>
  <c r="I2853"/>
  <c r="M2853"/>
  <c r="G2907"/>
  <c r="K2907"/>
  <c r="O2907"/>
  <c r="F107" i="16"/>
  <c r="F106" s="1"/>
  <c r="D907" i="4"/>
  <c r="J109" i="16"/>
  <c r="M109" s="1"/>
  <c r="D931" i="4"/>
  <c r="D935"/>
  <c r="D939"/>
  <c r="D943"/>
  <c r="G64" i="16"/>
  <c r="K64"/>
  <c r="E74"/>
  <c r="I74"/>
  <c r="M76"/>
  <c r="M80"/>
  <c r="F82"/>
  <c r="J82"/>
  <c r="L258"/>
  <c r="L263"/>
  <c r="D266"/>
  <c r="H266"/>
  <c r="L266"/>
  <c r="F294"/>
  <c r="J294"/>
  <c r="E299"/>
  <c r="I299"/>
  <c r="G310"/>
  <c r="K310"/>
  <c r="G328"/>
  <c r="K328"/>
  <c r="G335"/>
  <c r="K335"/>
  <c r="F372"/>
  <c r="J372"/>
  <c r="F375"/>
  <c r="J375"/>
  <c r="D912" i="4"/>
  <c r="D916"/>
  <c r="D920"/>
  <c r="D924"/>
  <c r="D928"/>
  <c r="D932"/>
  <c r="D936"/>
  <c r="D940"/>
  <c r="D944"/>
  <c r="D948"/>
  <c r="D952"/>
  <c r="D956"/>
  <c r="D960"/>
  <c r="D964"/>
  <c r="D969"/>
  <c r="D973"/>
  <c r="D977"/>
  <c r="D981"/>
  <c r="D985"/>
  <c r="D989"/>
  <c r="D993"/>
  <c r="G14" i="16"/>
  <c r="D23"/>
  <c r="H23"/>
  <c r="L23"/>
  <c r="D28"/>
  <c r="H28"/>
  <c r="L28"/>
  <c r="G136"/>
  <c r="K136"/>
  <c r="G156"/>
  <c r="K156"/>
  <c r="I164"/>
  <c r="M166"/>
  <c r="M168"/>
  <c r="M170"/>
  <c r="M172"/>
  <c r="F174"/>
  <c r="J174"/>
  <c r="D191"/>
  <c r="H191"/>
  <c r="L191"/>
  <c r="F217"/>
  <c r="J217"/>
  <c r="E226"/>
  <c r="E6" i="17" s="1"/>
  <c r="I226" i="16"/>
  <c r="I6" i="17" s="1"/>
  <c r="M234" i="16"/>
  <c r="M237"/>
  <c r="D905" i="4"/>
  <c r="D971"/>
  <c r="D975"/>
  <c r="D979"/>
  <c r="D983"/>
  <c r="D987"/>
  <c r="D991"/>
  <c r="D908"/>
  <c r="D709"/>
  <c r="D3182"/>
  <c r="D2137"/>
  <c r="I1860" i="9"/>
  <c r="H1860"/>
  <c r="D1860"/>
  <c r="N1860"/>
  <c r="M1860"/>
  <c r="L1860"/>
  <c r="J1860"/>
  <c r="F1860"/>
  <c r="E1860"/>
  <c r="D1237" i="4"/>
  <c r="P1017" i="9"/>
  <c r="D1176" i="4" s="1"/>
  <c r="M743" i="9"/>
  <c r="I743"/>
  <c r="F743"/>
  <c r="E743"/>
  <c r="J743"/>
  <c r="O743"/>
  <c r="N743"/>
  <c r="K743"/>
  <c r="G743"/>
  <c r="D968" i="4"/>
  <c r="D882"/>
  <c r="D866"/>
  <c r="D826"/>
  <c r="D827"/>
  <c r="M78" i="16"/>
  <c r="D674" i="4"/>
  <c r="E265" i="9"/>
  <c r="F336"/>
  <c r="N326"/>
  <c r="J326"/>
  <c r="K326" s="1"/>
  <c r="L326" s="1"/>
  <c r="M326" s="1"/>
  <c r="D230" i="4"/>
  <c r="D238"/>
  <c r="D242"/>
  <c r="D250"/>
  <c r="D258"/>
  <c r="D262"/>
  <c r="D270"/>
  <c r="D278"/>
  <c r="D286"/>
  <c r="D227"/>
  <c r="D231"/>
  <c r="D235"/>
  <c r="D239"/>
  <c r="D251"/>
  <c r="D255"/>
  <c r="D259"/>
  <c r="D263"/>
  <c r="D271"/>
  <c r="D275"/>
  <c r="D279"/>
  <c r="D283"/>
  <c r="D287"/>
  <c r="F191" i="16"/>
  <c r="J191"/>
  <c r="F362"/>
  <c r="J362"/>
  <c r="D375"/>
  <c r="H375"/>
  <c r="G393"/>
  <c r="K393"/>
  <c r="M396"/>
  <c r="F407"/>
  <c r="F397" s="1"/>
  <c r="F5" i="17" s="1"/>
  <c r="J407" i="16"/>
  <c r="D234" i="4"/>
  <c r="D246"/>
  <c r="D254"/>
  <c r="D266"/>
  <c r="D274"/>
  <c r="D282"/>
  <c r="G9" i="16"/>
  <c r="E14"/>
  <c r="I14"/>
  <c r="G28"/>
  <c r="K28"/>
  <c r="F41"/>
  <c r="J41"/>
  <c r="D74"/>
  <c r="H74"/>
  <c r="L74"/>
  <c r="E82"/>
  <c r="I82"/>
  <c r="E85"/>
  <c r="I85"/>
  <c r="F91"/>
  <c r="J91"/>
  <c r="G116"/>
  <c r="K116"/>
  <c r="E126"/>
  <c r="I126"/>
  <c r="F136"/>
  <c r="J136"/>
  <c r="D146"/>
  <c r="H146"/>
  <c r="L146"/>
  <c r="D164"/>
  <c r="H164"/>
  <c r="L164"/>
  <c r="E174"/>
  <c r="I174"/>
  <c r="G191"/>
  <c r="K191"/>
  <c r="F240"/>
  <c r="J240"/>
  <c r="G246"/>
  <c r="K246"/>
  <c r="G251"/>
  <c r="K251"/>
  <c r="G263"/>
  <c r="K263"/>
  <c r="G266"/>
  <c r="K266"/>
  <c r="D275"/>
  <c r="H275"/>
  <c r="L275"/>
  <c r="G284"/>
  <c r="K284"/>
  <c r="F310"/>
  <c r="J310"/>
  <c r="F319"/>
  <c r="J319"/>
  <c r="F335"/>
  <c r="J335"/>
  <c r="F345"/>
  <c r="J345"/>
  <c r="E372"/>
  <c r="I372"/>
  <c r="I375"/>
  <c r="D393"/>
  <c r="H393"/>
  <c r="H379" s="1"/>
  <c r="H7" i="17" s="1"/>
  <c r="L393" i="16"/>
  <c r="L379" s="1"/>
  <c r="L7" i="17" s="1"/>
  <c r="F398" i="16"/>
  <c r="J398"/>
  <c r="G407"/>
  <c r="K407"/>
  <c r="F9"/>
  <c r="D14"/>
  <c r="H14"/>
  <c r="L14"/>
  <c r="K9"/>
  <c r="F23"/>
  <c r="J23"/>
  <c r="D37"/>
  <c r="H37"/>
  <c r="L37"/>
  <c r="I41"/>
  <c r="E50"/>
  <c r="I50"/>
  <c r="M52"/>
  <c r="D85"/>
  <c r="H85"/>
  <c r="L85"/>
  <c r="E91"/>
  <c r="I91"/>
  <c r="G95"/>
  <c r="K95"/>
  <c r="M98"/>
  <c r="M100"/>
  <c r="M102"/>
  <c r="M104"/>
  <c r="D106"/>
  <c r="H106"/>
  <c r="L106"/>
  <c r="D126"/>
  <c r="H126"/>
  <c r="L126"/>
  <c r="E136"/>
  <c r="I136"/>
  <c r="G146"/>
  <c r="K146"/>
  <c r="M149"/>
  <c r="M151"/>
  <c r="M153"/>
  <c r="M155"/>
  <c r="E156"/>
  <c r="I156"/>
  <c r="I207"/>
  <c r="M209"/>
  <c r="M211"/>
  <c r="M213"/>
  <c r="D217"/>
  <c r="H217"/>
  <c r="L217"/>
  <c r="G226"/>
  <c r="G6" i="17" s="1"/>
  <c r="K226" i="16"/>
  <c r="K6" i="17" s="1"/>
  <c r="E240" i="16"/>
  <c r="I240"/>
  <c r="M242"/>
  <c r="M244"/>
  <c r="F246"/>
  <c r="J246"/>
  <c r="J251"/>
  <c r="F266"/>
  <c r="J266"/>
  <c r="G275"/>
  <c r="K275"/>
  <c r="M278"/>
  <c r="M280"/>
  <c r="M282"/>
  <c r="F284"/>
  <c r="J284"/>
  <c r="D294"/>
  <c r="H294"/>
  <c r="L294"/>
  <c r="G299"/>
  <c r="K299"/>
  <c r="E310"/>
  <c r="I310"/>
  <c r="E319"/>
  <c r="I319"/>
  <c r="I309" s="1"/>
  <c r="M321"/>
  <c r="M323"/>
  <c r="M325"/>
  <c r="M327"/>
  <c r="E328"/>
  <c r="I328"/>
  <c r="E335"/>
  <c r="I335"/>
  <c r="I345"/>
  <c r="M347"/>
  <c r="M349"/>
  <c r="M351"/>
  <c r="M87"/>
  <c r="M89"/>
  <c r="M128"/>
  <c r="M130"/>
  <c r="M132"/>
  <c r="M134"/>
  <c r="G180"/>
  <c r="K180"/>
  <c r="M183"/>
  <c r="M185"/>
  <c r="M269"/>
  <c r="M271"/>
  <c r="F352"/>
  <c r="J352"/>
  <c r="G362"/>
  <c r="K362"/>
  <c r="M377"/>
  <c r="J397"/>
  <c r="J5" i="17" s="1"/>
  <c r="M410" i="16"/>
  <c r="D379"/>
  <c r="D7" i="17" s="1"/>
  <c r="G398" i="16"/>
  <c r="K398"/>
  <c r="M401"/>
  <c r="D407"/>
  <c r="H407"/>
  <c r="L407"/>
  <c r="K14"/>
  <c r="I23"/>
  <c r="M25"/>
  <c r="M27"/>
  <c r="E28"/>
  <c r="I28"/>
  <c r="G37"/>
  <c r="K37"/>
  <c r="D50"/>
  <c r="H50"/>
  <c r="L50"/>
  <c r="D64"/>
  <c r="H64"/>
  <c r="L64"/>
  <c r="F95"/>
  <c r="J95"/>
  <c r="G106"/>
  <c r="K106"/>
  <c r="M111"/>
  <c r="M113"/>
  <c r="M115"/>
  <c r="E116"/>
  <c r="I116"/>
  <c r="F146"/>
  <c r="J146"/>
  <c r="D156"/>
  <c r="H156"/>
  <c r="L156"/>
  <c r="F164"/>
  <c r="J164"/>
  <c r="G174"/>
  <c r="K174"/>
  <c r="D207"/>
  <c r="H207"/>
  <c r="L207"/>
  <c r="G217"/>
  <c r="K217"/>
  <c r="M220"/>
  <c r="M222"/>
  <c r="M224"/>
  <c r="F226"/>
  <c r="F6" i="17" s="1"/>
  <c r="J226" i="16"/>
  <c r="J6" i="17" s="1"/>
  <c r="D240" i="16"/>
  <c r="H240"/>
  <c r="L240"/>
  <c r="E246"/>
  <c r="I246"/>
  <c r="E251"/>
  <c r="I251"/>
  <c r="E258"/>
  <c r="I258"/>
  <c r="M262"/>
  <c r="E263"/>
  <c r="I263"/>
  <c r="F275"/>
  <c r="J275"/>
  <c r="E284"/>
  <c r="I284"/>
  <c r="G294"/>
  <c r="K294"/>
  <c r="M297"/>
  <c r="F299"/>
  <c r="J299"/>
  <c r="D319"/>
  <c r="H319"/>
  <c r="L319"/>
  <c r="H328"/>
  <c r="L328"/>
  <c r="D345"/>
  <c r="H345"/>
  <c r="L345"/>
  <c r="D352"/>
  <c r="H352"/>
  <c r="L352"/>
  <c r="M357"/>
  <c r="M359"/>
  <c r="M361"/>
  <c r="G372"/>
  <c r="K372"/>
  <c r="D398"/>
  <c r="D397" s="1"/>
  <c r="D5" i="17" s="1"/>
  <c r="H398" i="16"/>
  <c r="H397" s="1"/>
  <c r="H5" i="17" s="1"/>
  <c r="L398" i="16"/>
  <c r="L397" s="1"/>
  <c r="L5" i="17" s="1"/>
  <c r="P67" i="9"/>
  <c r="D67" s="1"/>
  <c r="E67" s="1"/>
  <c r="N323" i="3" a="1"/>
  <c r="N323" s="1"/>
  <c r="L323" a="1"/>
  <c r="L323" s="1"/>
  <c r="J323" a="1"/>
  <c r="J323" s="1"/>
  <c r="H323" a="1"/>
  <c r="H323" s="1"/>
  <c r="F323" a="1"/>
  <c r="F323" s="1"/>
  <c r="D323" a="1"/>
  <c r="D323" s="1"/>
  <c r="M323" a="1"/>
  <c r="M323" s="1"/>
  <c r="I323" a="1"/>
  <c r="I323" s="1"/>
  <c r="E323" a="1"/>
  <c r="E323" s="1"/>
  <c r="K323" a="1"/>
  <c r="K323" s="1"/>
  <c r="G323" a="1"/>
  <c r="G323" s="1"/>
  <c r="C9" a="1"/>
  <c r="C9" s="1"/>
  <c r="C13" a="1"/>
  <c r="C13" s="1"/>
  <c r="C17" a="1"/>
  <c r="C17" s="1"/>
  <c r="C21" a="1"/>
  <c r="C21" s="1"/>
  <c r="C25" a="1"/>
  <c r="C25" s="1"/>
  <c r="C29" a="1"/>
  <c r="C29" s="1"/>
  <c r="C33" a="1"/>
  <c r="C33" s="1"/>
  <c r="C37" a="1"/>
  <c r="C37" s="1"/>
  <c r="C41" a="1"/>
  <c r="C41" s="1"/>
  <c r="C45" a="1"/>
  <c r="C45" s="1"/>
  <c r="C49" a="1"/>
  <c r="C49" s="1"/>
  <c r="C53" a="1"/>
  <c r="C53" s="1"/>
  <c r="C57" a="1"/>
  <c r="C57" s="1"/>
  <c r="C61" a="1"/>
  <c r="C61" s="1"/>
  <c r="C65" a="1"/>
  <c r="C65" s="1"/>
  <c r="C69" a="1"/>
  <c r="C69" s="1"/>
  <c r="C73" a="1"/>
  <c r="C73" s="1"/>
  <c r="C77" a="1"/>
  <c r="C77" s="1"/>
  <c r="C81" a="1"/>
  <c r="C81" s="1"/>
  <c r="C85" a="1"/>
  <c r="C85" s="1"/>
  <c r="C89" a="1"/>
  <c r="C89" s="1"/>
  <c r="C93" a="1"/>
  <c r="C93" s="1"/>
  <c r="C97" a="1"/>
  <c r="C97" s="1"/>
  <c r="C101" a="1"/>
  <c r="C101" s="1"/>
  <c r="C105" a="1"/>
  <c r="C105" s="1"/>
  <c r="C109" a="1"/>
  <c r="C109" s="1"/>
  <c r="C113" a="1"/>
  <c r="C113" s="1"/>
  <c r="C117" a="1"/>
  <c r="C117" s="1"/>
  <c r="C121" a="1"/>
  <c r="C121" s="1"/>
  <c r="C125" a="1"/>
  <c r="C125" s="1"/>
  <c r="C129" a="1"/>
  <c r="C129" s="1"/>
  <c r="C133" a="1"/>
  <c r="C133" s="1"/>
  <c r="C137" a="1"/>
  <c r="C137" s="1"/>
  <c r="C141" a="1"/>
  <c r="C141" s="1"/>
  <c r="C145" a="1"/>
  <c r="C145" s="1"/>
  <c r="C149" a="1"/>
  <c r="C149" s="1"/>
  <c r="C153" a="1"/>
  <c r="C153" s="1"/>
  <c r="C157" a="1"/>
  <c r="C157" s="1"/>
  <c r="C161" a="1"/>
  <c r="C161" s="1"/>
  <c r="C165" a="1"/>
  <c r="C165" s="1"/>
  <c r="C169" a="1"/>
  <c r="C169" s="1"/>
  <c r="C173" a="1"/>
  <c r="C173" s="1"/>
  <c r="C177" a="1"/>
  <c r="C177" s="1"/>
  <c r="C181" a="1"/>
  <c r="C181" s="1"/>
  <c r="C185" a="1"/>
  <c r="C185" s="1"/>
  <c r="C189" a="1"/>
  <c r="C189" s="1"/>
  <c r="C193" a="1"/>
  <c r="C193" s="1"/>
  <c r="C197" a="1"/>
  <c r="C197" s="1"/>
  <c r="C201" a="1"/>
  <c r="C201" s="1"/>
  <c r="C205" a="1"/>
  <c r="C205" s="1"/>
  <c r="C209" a="1"/>
  <c r="C209" s="1"/>
  <c r="C213" a="1"/>
  <c r="C213" s="1"/>
  <c r="C217" a="1"/>
  <c r="C217" s="1"/>
  <c r="C221" a="1"/>
  <c r="C221" s="1"/>
  <c r="C225" a="1"/>
  <c r="C225" s="1"/>
  <c r="C229" a="1"/>
  <c r="C229" s="1"/>
  <c r="C233" a="1"/>
  <c r="C233" s="1"/>
  <c r="C237" a="1"/>
  <c r="C237" s="1"/>
  <c r="C271" a="1"/>
  <c r="C271" s="1"/>
  <c r="C275" a="1"/>
  <c r="C275" s="1"/>
  <c r="C279" a="1"/>
  <c r="C279" s="1"/>
  <c r="C283" a="1"/>
  <c r="C283" s="1"/>
  <c r="C287" a="1"/>
  <c r="C287" s="1"/>
  <c r="C291" a="1"/>
  <c r="C291" s="1"/>
  <c r="C295" a="1"/>
  <c r="C295" s="1"/>
  <c r="C299" a="1"/>
  <c r="C299" s="1"/>
  <c r="C303" a="1"/>
  <c r="C303" s="1"/>
  <c r="C307" a="1"/>
  <c r="C307" s="1"/>
  <c r="C311" a="1"/>
  <c r="C311" s="1"/>
  <c r="C315" a="1"/>
  <c r="C315" s="1"/>
  <c r="C319" a="1"/>
  <c r="C319" s="1"/>
  <c r="C1001" a="1"/>
  <c r="C1001" s="1"/>
  <c r="C997" a="1"/>
  <c r="C997" s="1"/>
  <c r="C993" a="1"/>
  <c r="C993" s="1"/>
  <c r="C989" a="1"/>
  <c r="C989" s="1"/>
  <c r="C985" a="1"/>
  <c r="C985" s="1"/>
  <c r="C981" a="1"/>
  <c r="C981" s="1"/>
  <c r="C1000" a="1"/>
  <c r="C1000" s="1"/>
  <c r="C996" a="1"/>
  <c r="C996" s="1"/>
  <c r="C992" a="1"/>
  <c r="C992" s="1"/>
  <c r="C988" a="1"/>
  <c r="C988" s="1"/>
  <c r="C984" a="1"/>
  <c r="C984" s="1"/>
  <c r="C980" a="1"/>
  <c r="C980" s="1"/>
  <c r="C998" a="1"/>
  <c r="C998" s="1"/>
  <c r="C995" a="1"/>
  <c r="C995" s="1"/>
  <c r="C991" a="1"/>
  <c r="C991" s="1"/>
  <c r="C987" a="1"/>
  <c r="C987" s="1"/>
  <c r="C983" a="1"/>
  <c r="C983" s="1"/>
  <c r="C978" a="1"/>
  <c r="C978" s="1"/>
  <c r="C974" a="1"/>
  <c r="C974" s="1"/>
  <c r="C970" a="1"/>
  <c r="C970" s="1"/>
  <c r="C966" a="1"/>
  <c r="C966" s="1"/>
  <c r="C962" a="1"/>
  <c r="C962" s="1"/>
  <c r="C999" a="1"/>
  <c r="C999" s="1"/>
  <c r="C977" a="1"/>
  <c r="C977" s="1"/>
  <c r="C973" a="1"/>
  <c r="C973" s="1"/>
  <c r="C969" a="1"/>
  <c r="C969" s="1"/>
  <c r="C965" a="1"/>
  <c r="C965" s="1"/>
  <c r="C961" a="1"/>
  <c r="C961" s="1"/>
  <c r="C957" a="1"/>
  <c r="C957" s="1"/>
  <c r="C953" a="1"/>
  <c r="C953" s="1"/>
  <c r="C949" a="1"/>
  <c r="C949" s="1"/>
  <c r="C945" a="1"/>
  <c r="C945" s="1"/>
  <c r="C941" a="1"/>
  <c r="C941" s="1"/>
  <c r="C937" a="1"/>
  <c r="C937" s="1"/>
  <c r="C933" a="1"/>
  <c r="C933" s="1"/>
  <c r="C929" a="1"/>
  <c r="C929" s="1"/>
  <c r="C925" a="1"/>
  <c r="C925" s="1"/>
  <c r="C994" a="1"/>
  <c r="C994" s="1"/>
  <c r="C990" a="1"/>
  <c r="C990" s="1"/>
  <c r="C986" a="1"/>
  <c r="C986" s="1"/>
  <c r="C982" a="1"/>
  <c r="C982" s="1"/>
  <c r="C976" a="1"/>
  <c r="C976" s="1"/>
  <c r="C972" a="1"/>
  <c r="C972" s="1"/>
  <c r="C968" a="1"/>
  <c r="C968" s="1"/>
  <c r="C964" a="1"/>
  <c r="C964" s="1"/>
  <c r="C960" a="1"/>
  <c r="C960" s="1"/>
  <c r="C956" a="1"/>
  <c r="C956" s="1"/>
  <c r="C952" a="1"/>
  <c r="C952" s="1"/>
  <c r="C948" a="1"/>
  <c r="C948" s="1"/>
  <c r="C944" a="1"/>
  <c r="C944" s="1"/>
  <c r="C940" a="1"/>
  <c r="C940" s="1"/>
  <c r="C936" a="1"/>
  <c r="C936" s="1"/>
  <c r="C932" a="1"/>
  <c r="C932" s="1"/>
  <c r="C928" a="1"/>
  <c r="C928" s="1"/>
  <c r="C924" a="1"/>
  <c r="C924" s="1"/>
  <c r="C920" a="1"/>
  <c r="C920" s="1"/>
  <c r="C916" a="1"/>
  <c r="C916" s="1"/>
  <c r="C912" a="1"/>
  <c r="C912" s="1"/>
  <c r="C908" a="1"/>
  <c r="C908" s="1"/>
  <c r="C959" a="1"/>
  <c r="C959" s="1"/>
  <c r="C955" a="1"/>
  <c r="C955" s="1"/>
  <c r="C951" a="1"/>
  <c r="C951" s="1"/>
  <c r="C947" a="1"/>
  <c r="C947" s="1"/>
  <c r="C943" a="1"/>
  <c r="C943" s="1"/>
  <c r="C939" a="1"/>
  <c r="C939" s="1"/>
  <c r="C935" a="1"/>
  <c r="C935" s="1"/>
  <c r="C931" a="1"/>
  <c r="C931" s="1"/>
  <c r="C927" a="1"/>
  <c r="C927" s="1"/>
  <c r="C923" a="1"/>
  <c r="C923" s="1"/>
  <c r="C905" a="1"/>
  <c r="C905" s="1"/>
  <c r="C901" a="1"/>
  <c r="C901" s="1"/>
  <c r="C897" a="1"/>
  <c r="C897" s="1"/>
  <c r="C893" a="1"/>
  <c r="C893" s="1"/>
  <c r="C889" a="1"/>
  <c r="C889" s="1"/>
  <c r="C885" a="1"/>
  <c r="C885" s="1"/>
  <c r="C881" a="1"/>
  <c r="C881" s="1"/>
  <c r="C877" a="1"/>
  <c r="C877" s="1"/>
  <c r="C873" a="1"/>
  <c r="C873" s="1"/>
  <c r="C979" a="1"/>
  <c r="C979" s="1"/>
  <c r="C975" a="1"/>
  <c r="C975" s="1"/>
  <c r="C971" a="1"/>
  <c r="C971" s="1"/>
  <c r="C967" a="1"/>
  <c r="C967" s="1"/>
  <c r="C963" a="1"/>
  <c r="C963" s="1"/>
  <c r="C921" a="1"/>
  <c r="C921" s="1"/>
  <c r="C917" a="1"/>
  <c r="C917" s="1"/>
  <c r="C913" a="1"/>
  <c r="C913" s="1"/>
  <c r="C909" a="1"/>
  <c r="C909" s="1"/>
  <c r="C904" a="1"/>
  <c r="C904" s="1"/>
  <c r="C900" a="1"/>
  <c r="C900" s="1"/>
  <c r="C896" a="1"/>
  <c r="C896" s="1"/>
  <c r="C892" a="1"/>
  <c r="C892" s="1"/>
  <c r="C888" a="1"/>
  <c r="C888" s="1"/>
  <c r="C884" a="1"/>
  <c r="C884" s="1"/>
  <c r="C880" a="1"/>
  <c r="C880" s="1"/>
  <c r="C876" a="1"/>
  <c r="C876" s="1"/>
  <c r="C872" a="1"/>
  <c r="C872" s="1"/>
  <c r="C868" a="1"/>
  <c r="C868" s="1"/>
  <c r="C864" a="1"/>
  <c r="C864" s="1"/>
  <c r="C958" a="1"/>
  <c r="C958" s="1"/>
  <c r="C954" a="1"/>
  <c r="C954" s="1"/>
  <c r="C950" a="1"/>
  <c r="C950" s="1"/>
  <c r="C946" a="1"/>
  <c r="C946" s="1"/>
  <c r="C942" a="1"/>
  <c r="C942" s="1"/>
  <c r="C938" a="1"/>
  <c r="C938" s="1"/>
  <c r="C934" a="1"/>
  <c r="C934" s="1"/>
  <c r="C930" a="1"/>
  <c r="C930" s="1"/>
  <c r="C926" a="1"/>
  <c r="C926" s="1"/>
  <c r="C869" a="1"/>
  <c r="C869" s="1"/>
  <c r="C865" a="1"/>
  <c r="C865" s="1"/>
  <c r="C861" a="1"/>
  <c r="C861" s="1"/>
  <c r="C857" a="1"/>
  <c r="C857" s="1"/>
  <c r="C853" a="1"/>
  <c r="C853" s="1"/>
  <c r="C849" a="1"/>
  <c r="C849" s="1"/>
  <c r="C845" a="1"/>
  <c r="C845" s="1"/>
  <c r="C841" a="1"/>
  <c r="C841" s="1"/>
  <c r="C837" a="1"/>
  <c r="C837" s="1"/>
  <c r="C833" a="1"/>
  <c r="C833" s="1"/>
  <c r="C829" a="1"/>
  <c r="C829" s="1"/>
  <c r="C825" a="1"/>
  <c r="C825" s="1"/>
  <c r="C821" a="1"/>
  <c r="C821" s="1"/>
  <c r="C919" a="1"/>
  <c r="C919" s="1"/>
  <c r="C915" a="1"/>
  <c r="C915" s="1"/>
  <c r="C911" a="1"/>
  <c r="C911" s="1"/>
  <c r="C907" a="1"/>
  <c r="C907" s="1"/>
  <c r="C903" a="1"/>
  <c r="C903" s="1"/>
  <c r="C899" a="1"/>
  <c r="C899" s="1"/>
  <c r="C895" a="1"/>
  <c r="C895" s="1"/>
  <c r="C891" a="1"/>
  <c r="C891" s="1"/>
  <c r="C887" a="1"/>
  <c r="C887" s="1"/>
  <c r="C883" a="1"/>
  <c r="C883" s="1"/>
  <c r="C922" a="1"/>
  <c r="C922" s="1"/>
  <c r="C918" a="1"/>
  <c r="C918" s="1"/>
  <c r="C914" a="1"/>
  <c r="C914" s="1"/>
  <c r="C910" a="1"/>
  <c r="C910" s="1"/>
  <c r="C906" a="1"/>
  <c r="C906" s="1"/>
  <c r="C902" a="1"/>
  <c r="C902" s="1"/>
  <c r="C898" a="1"/>
  <c r="C898" s="1"/>
  <c r="C894" a="1"/>
  <c r="C894" s="1"/>
  <c r="C890" a="1"/>
  <c r="C890" s="1"/>
  <c r="C886" a="1"/>
  <c r="C886" s="1"/>
  <c r="C882" a="1"/>
  <c r="C882" s="1"/>
  <c r="C878" a="1"/>
  <c r="C878" s="1"/>
  <c r="C874" a="1"/>
  <c r="C874" s="1"/>
  <c r="C860" a="1"/>
  <c r="C860" s="1"/>
  <c r="C856" a="1"/>
  <c r="C856" s="1"/>
  <c r="C852" a="1"/>
  <c r="C852" s="1"/>
  <c r="C848" a="1"/>
  <c r="C848" s="1"/>
  <c r="C844" a="1"/>
  <c r="C844" s="1"/>
  <c r="C840" a="1"/>
  <c r="C840" s="1"/>
  <c r="C836" a="1"/>
  <c r="C836" s="1"/>
  <c r="C832" a="1"/>
  <c r="C832" s="1"/>
  <c r="C828" a="1"/>
  <c r="C828" s="1"/>
  <c r="C824" a="1"/>
  <c r="C824" s="1"/>
  <c r="C820" a="1"/>
  <c r="C820" s="1"/>
  <c r="C819" a="1"/>
  <c r="C819" s="1"/>
  <c r="C815" a="1"/>
  <c r="C815" s="1"/>
  <c r="C811" a="1"/>
  <c r="C811" s="1"/>
  <c r="C807" a="1"/>
  <c r="C807" s="1"/>
  <c r="C803" a="1"/>
  <c r="C803" s="1"/>
  <c r="C799" a="1"/>
  <c r="C799" s="1"/>
  <c r="C795" a="1"/>
  <c r="C795" s="1"/>
  <c r="C791" a="1"/>
  <c r="C791" s="1"/>
  <c r="C787" a="1"/>
  <c r="C787" s="1"/>
  <c r="C783" a="1"/>
  <c r="C783" s="1"/>
  <c r="C779" a="1"/>
  <c r="C779" s="1"/>
  <c r="C775" a="1"/>
  <c r="C775" s="1"/>
  <c r="C771" a="1"/>
  <c r="C771" s="1"/>
  <c r="C767" a="1"/>
  <c r="C767" s="1"/>
  <c r="C763" a="1"/>
  <c r="C763" s="1"/>
  <c r="C759" a="1"/>
  <c r="C759" s="1"/>
  <c r="C755" a="1"/>
  <c r="C755" s="1"/>
  <c r="C751" a="1"/>
  <c r="C751" s="1"/>
  <c r="C747" a="1"/>
  <c r="C747" s="1"/>
  <c r="C743" a="1"/>
  <c r="C743" s="1"/>
  <c r="C739" a="1"/>
  <c r="C739" s="1"/>
  <c r="C735" a="1"/>
  <c r="C735" s="1"/>
  <c r="C731" a="1"/>
  <c r="C731" s="1"/>
  <c r="C727" a="1"/>
  <c r="C727" s="1"/>
  <c r="C723" a="1"/>
  <c r="C723" s="1"/>
  <c r="C719" a="1"/>
  <c r="C719" s="1"/>
  <c r="C715" a="1"/>
  <c r="C715" s="1"/>
  <c r="C711" a="1"/>
  <c r="C711" s="1"/>
  <c r="C707" a="1"/>
  <c r="C707" s="1"/>
  <c r="C870" a="1"/>
  <c r="C870" s="1"/>
  <c r="C866" a="1"/>
  <c r="C866" s="1"/>
  <c r="C862" a="1"/>
  <c r="C862" s="1"/>
  <c r="C859" a="1"/>
  <c r="C859" s="1"/>
  <c r="C855" a="1"/>
  <c r="C855" s="1"/>
  <c r="C851" a="1"/>
  <c r="C851" s="1"/>
  <c r="C847" a="1"/>
  <c r="C847" s="1"/>
  <c r="C843" a="1"/>
  <c r="C843" s="1"/>
  <c r="C839" a="1"/>
  <c r="C839" s="1"/>
  <c r="C835" a="1"/>
  <c r="C835" s="1"/>
  <c r="C831" a="1"/>
  <c r="C831" s="1"/>
  <c r="C827" a="1"/>
  <c r="C827" s="1"/>
  <c r="C823" a="1"/>
  <c r="C823" s="1"/>
  <c r="C818" a="1"/>
  <c r="C818" s="1"/>
  <c r="C814" a="1"/>
  <c r="C814" s="1"/>
  <c r="C810" a="1"/>
  <c r="C810" s="1"/>
  <c r="C806" a="1"/>
  <c r="C806" s="1"/>
  <c r="C802" a="1"/>
  <c r="C802" s="1"/>
  <c r="C798" a="1"/>
  <c r="C798" s="1"/>
  <c r="C794" a="1"/>
  <c r="C794" s="1"/>
  <c r="C790" a="1"/>
  <c r="C790" s="1"/>
  <c r="C786" a="1"/>
  <c r="C786" s="1"/>
  <c r="C782" a="1"/>
  <c r="C782" s="1"/>
  <c r="C778" a="1"/>
  <c r="C778" s="1"/>
  <c r="C774" a="1"/>
  <c r="C774" s="1"/>
  <c r="C770" a="1"/>
  <c r="C770" s="1"/>
  <c r="C766" a="1"/>
  <c r="C766" s="1"/>
  <c r="C762" a="1"/>
  <c r="C762" s="1"/>
  <c r="C758" a="1"/>
  <c r="C758" s="1"/>
  <c r="C754" a="1"/>
  <c r="C754" s="1"/>
  <c r="C750" a="1"/>
  <c r="C750" s="1"/>
  <c r="C746" a="1"/>
  <c r="C746" s="1"/>
  <c r="C742" a="1"/>
  <c r="C742" s="1"/>
  <c r="C738" a="1"/>
  <c r="C738" s="1"/>
  <c r="C734" a="1"/>
  <c r="C734" s="1"/>
  <c r="C730" a="1"/>
  <c r="C730" s="1"/>
  <c r="C726" a="1"/>
  <c r="C726" s="1"/>
  <c r="C722" a="1"/>
  <c r="C722" s="1"/>
  <c r="C718" a="1"/>
  <c r="C718" s="1"/>
  <c r="C714" a="1"/>
  <c r="C714" s="1"/>
  <c r="C710" a="1"/>
  <c r="C710" s="1"/>
  <c r="C706" a="1"/>
  <c r="C706" s="1"/>
  <c r="C817" a="1"/>
  <c r="C817" s="1"/>
  <c r="C813" a="1"/>
  <c r="C813" s="1"/>
  <c r="C809" a="1"/>
  <c r="C809" s="1"/>
  <c r="C805" a="1"/>
  <c r="C805" s="1"/>
  <c r="C801" a="1"/>
  <c r="C801" s="1"/>
  <c r="C797" a="1"/>
  <c r="C797" s="1"/>
  <c r="C793" a="1"/>
  <c r="C793" s="1"/>
  <c r="C789" a="1"/>
  <c r="C789" s="1"/>
  <c r="C785" a="1"/>
  <c r="C785" s="1"/>
  <c r="C781" a="1"/>
  <c r="C781" s="1"/>
  <c r="C777" a="1"/>
  <c r="C777" s="1"/>
  <c r="C773" a="1"/>
  <c r="C773" s="1"/>
  <c r="C769" a="1"/>
  <c r="C769" s="1"/>
  <c r="C765" a="1"/>
  <c r="C765" s="1"/>
  <c r="C761" a="1"/>
  <c r="C761" s="1"/>
  <c r="C757" a="1"/>
  <c r="C757" s="1"/>
  <c r="C753" a="1"/>
  <c r="C753" s="1"/>
  <c r="C749" a="1"/>
  <c r="C749" s="1"/>
  <c r="C745" a="1"/>
  <c r="C745" s="1"/>
  <c r="C741" a="1"/>
  <c r="C741" s="1"/>
  <c r="C737" a="1"/>
  <c r="C737" s="1"/>
  <c r="C733" a="1"/>
  <c r="C733" s="1"/>
  <c r="C729" a="1"/>
  <c r="C729" s="1"/>
  <c r="C725" a="1"/>
  <c r="C725" s="1"/>
  <c r="C721" a="1"/>
  <c r="C721" s="1"/>
  <c r="C717" a="1"/>
  <c r="C717" s="1"/>
  <c r="C713" a="1"/>
  <c r="C713" s="1"/>
  <c r="C709" a="1"/>
  <c r="C709" s="1"/>
  <c r="C704" a="1"/>
  <c r="C704" s="1"/>
  <c r="C700" a="1"/>
  <c r="C700" s="1"/>
  <c r="C696" a="1"/>
  <c r="C696" s="1"/>
  <c r="C692" a="1"/>
  <c r="C692" s="1"/>
  <c r="C688" a="1"/>
  <c r="C688" s="1"/>
  <c r="C684" a="1"/>
  <c r="C684" s="1"/>
  <c r="C680" a="1"/>
  <c r="C680" s="1"/>
  <c r="C676" a="1"/>
  <c r="C676" s="1"/>
  <c r="C672" a="1"/>
  <c r="C672" s="1"/>
  <c r="C668" a="1"/>
  <c r="C668" s="1"/>
  <c r="C664" a="1"/>
  <c r="C664" s="1"/>
  <c r="C660" a="1"/>
  <c r="C660" s="1"/>
  <c r="C656" a="1"/>
  <c r="C656" s="1"/>
  <c r="C652" a="1"/>
  <c r="C652" s="1"/>
  <c r="C648" a="1"/>
  <c r="C648" s="1"/>
  <c r="C644" a="1"/>
  <c r="C644" s="1"/>
  <c r="C640" a="1"/>
  <c r="C640" s="1"/>
  <c r="C636" a="1"/>
  <c r="C636" s="1"/>
  <c r="C632" a="1"/>
  <c r="C632" s="1"/>
  <c r="C628" a="1"/>
  <c r="C628" s="1"/>
  <c r="C624" a="1"/>
  <c r="C624" s="1"/>
  <c r="C620" a="1"/>
  <c r="C620" s="1"/>
  <c r="C879" a="1"/>
  <c r="C879" s="1"/>
  <c r="C875" a="1"/>
  <c r="C875" s="1"/>
  <c r="C871" a="1"/>
  <c r="C871" s="1"/>
  <c r="C867" a="1"/>
  <c r="C867" s="1"/>
  <c r="C863" a="1"/>
  <c r="C863" s="1"/>
  <c r="C858" a="1"/>
  <c r="C858" s="1"/>
  <c r="C854" a="1"/>
  <c r="C854" s="1"/>
  <c r="C850" a="1"/>
  <c r="C850" s="1"/>
  <c r="C846" a="1"/>
  <c r="C846" s="1"/>
  <c r="C842" a="1"/>
  <c r="C842" s="1"/>
  <c r="C838" a="1"/>
  <c r="C838" s="1"/>
  <c r="C834" a="1"/>
  <c r="C834" s="1"/>
  <c r="C830" a="1"/>
  <c r="C830" s="1"/>
  <c r="C826" a="1"/>
  <c r="C826" s="1"/>
  <c r="C822" a="1"/>
  <c r="C822" s="1"/>
  <c r="C816" a="1"/>
  <c r="C816" s="1"/>
  <c r="C812" a="1"/>
  <c r="C812" s="1"/>
  <c r="C808" a="1"/>
  <c r="C808" s="1"/>
  <c r="C804" a="1"/>
  <c r="C804" s="1"/>
  <c r="C800" a="1"/>
  <c r="C800" s="1"/>
  <c r="C796" a="1"/>
  <c r="C796" s="1"/>
  <c r="C792" a="1"/>
  <c r="C792" s="1"/>
  <c r="C788" a="1"/>
  <c r="C788" s="1"/>
  <c r="C784" a="1"/>
  <c r="C784" s="1"/>
  <c r="C780" a="1"/>
  <c r="C780" s="1"/>
  <c r="C776" a="1"/>
  <c r="C776" s="1"/>
  <c r="C772" a="1"/>
  <c r="C772" s="1"/>
  <c r="C768" a="1"/>
  <c r="C768" s="1"/>
  <c r="C764" a="1"/>
  <c r="C764" s="1"/>
  <c r="C760" a="1"/>
  <c r="C760" s="1"/>
  <c r="C756" a="1"/>
  <c r="C756" s="1"/>
  <c r="C752" a="1"/>
  <c r="C752" s="1"/>
  <c r="C748" a="1"/>
  <c r="C748" s="1"/>
  <c r="C744" a="1"/>
  <c r="C744" s="1"/>
  <c r="C740" a="1"/>
  <c r="C740" s="1"/>
  <c r="C736" a="1"/>
  <c r="C736" s="1"/>
  <c r="C732" a="1"/>
  <c r="C732" s="1"/>
  <c r="C728" a="1"/>
  <c r="C728" s="1"/>
  <c r="C724" a="1"/>
  <c r="C724" s="1"/>
  <c r="C720" a="1"/>
  <c r="C720" s="1"/>
  <c r="C716" a="1"/>
  <c r="C716" s="1"/>
  <c r="C712" a="1"/>
  <c r="C712" s="1"/>
  <c r="C708" a="1"/>
  <c r="C708" s="1"/>
  <c r="C705" a="1"/>
  <c r="C705" s="1"/>
  <c r="C701" a="1"/>
  <c r="C701" s="1"/>
  <c r="C697" a="1"/>
  <c r="C697" s="1"/>
  <c r="C693" a="1"/>
  <c r="C693" s="1"/>
  <c r="C689" a="1"/>
  <c r="C689" s="1"/>
  <c r="C685" a="1"/>
  <c r="C685" s="1"/>
  <c r="C681" a="1"/>
  <c r="C681" s="1"/>
  <c r="C677" a="1"/>
  <c r="C677" s="1"/>
  <c r="C673" a="1"/>
  <c r="C673" s="1"/>
  <c r="C669" a="1"/>
  <c r="C669" s="1"/>
  <c r="C665" a="1"/>
  <c r="C665" s="1"/>
  <c r="C661" a="1"/>
  <c r="C661" s="1"/>
  <c r="C657" a="1"/>
  <c r="C657" s="1"/>
  <c r="C653" a="1"/>
  <c r="C653" s="1"/>
  <c r="C649" a="1"/>
  <c r="C649" s="1"/>
  <c r="C645" a="1"/>
  <c r="C645" s="1"/>
  <c r="C641" a="1"/>
  <c r="C641" s="1"/>
  <c r="C637" a="1"/>
  <c r="C637" s="1"/>
  <c r="C633" a="1"/>
  <c r="C633" s="1"/>
  <c r="C629" a="1"/>
  <c r="C629" s="1"/>
  <c r="C625" a="1"/>
  <c r="C625" s="1"/>
  <c r="C621" a="1"/>
  <c r="C621" s="1"/>
  <c r="C616" a="1"/>
  <c r="C616" s="1"/>
  <c r="C612" a="1"/>
  <c r="C612" s="1"/>
  <c r="C608" a="1"/>
  <c r="C608" s="1"/>
  <c r="C604" a="1"/>
  <c r="C604" s="1"/>
  <c r="C600" a="1"/>
  <c r="C600" s="1"/>
  <c r="C596" a="1"/>
  <c r="C596" s="1"/>
  <c r="C592" a="1"/>
  <c r="C592" s="1"/>
  <c r="C588" a="1"/>
  <c r="C588" s="1"/>
  <c r="C584" a="1"/>
  <c r="C584" s="1"/>
  <c r="C580" a="1"/>
  <c r="C580" s="1"/>
  <c r="C576" a="1"/>
  <c r="C576" s="1"/>
  <c r="C703" a="1"/>
  <c r="C703" s="1"/>
  <c r="C702" a="1"/>
  <c r="C702" s="1"/>
  <c r="C699" a="1"/>
  <c r="C699" s="1"/>
  <c r="C698" a="1"/>
  <c r="C698" s="1"/>
  <c r="C695" a="1"/>
  <c r="C695" s="1"/>
  <c r="C694" a="1"/>
  <c r="C694" s="1"/>
  <c r="C691" a="1"/>
  <c r="C691" s="1"/>
  <c r="C690" a="1"/>
  <c r="C690" s="1"/>
  <c r="C687" a="1"/>
  <c r="C687" s="1"/>
  <c r="C686" a="1"/>
  <c r="C686" s="1"/>
  <c r="C683" a="1"/>
  <c r="C683" s="1"/>
  <c r="C682" a="1"/>
  <c r="C682" s="1"/>
  <c r="C679" a="1"/>
  <c r="C679" s="1"/>
  <c r="C675" a="1"/>
  <c r="C675" s="1"/>
  <c r="C671" a="1"/>
  <c r="C671" s="1"/>
  <c r="C667" a="1"/>
  <c r="C667" s="1"/>
  <c r="C663" a="1"/>
  <c r="C663" s="1"/>
  <c r="C659" a="1"/>
  <c r="C659" s="1"/>
  <c r="C655" a="1"/>
  <c r="C655" s="1"/>
  <c r="C651" a="1"/>
  <c r="C651" s="1"/>
  <c r="C647" a="1"/>
  <c r="C647" s="1"/>
  <c r="C643" a="1"/>
  <c r="C643" s="1"/>
  <c r="C639" a="1"/>
  <c r="C639" s="1"/>
  <c r="C635" a="1"/>
  <c r="C635" s="1"/>
  <c r="C631" a="1"/>
  <c r="C631" s="1"/>
  <c r="C627" a="1"/>
  <c r="C627" s="1"/>
  <c r="C623" a="1"/>
  <c r="C623" s="1"/>
  <c r="C619" a="1"/>
  <c r="C619" s="1"/>
  <c r="C615" a="1"/>
  <c r="C615" s="1"/>
  <c r="C611" a="1"/>
  <c r="C611" s="1"/>
  <c r="C607" a="1"/>
  <c r="C607" s="1"/>
  <c r="C603" a="1"/>
  <c r="C603" s="1"/>
  <c r="C599" a="1"/>
  <c r="C599" s="1"/>
  <c r="C617" a="1"/>
  <c r="C617" s="1"/>
  <c r="C613" a="1"/>
  <c r="C613" s="1"/>
  <c r="C609" a="1"/>
  <c r="C609" s="1"/>
  <c r="C606" a="1"/>
  <c r="C606" s="1"/>
  <c r="C602" a="1"/>
  <c r="C602" s="1"/>
  <c r="C598" a="1"/>
  <c r="C598" s="1"/>
  <c r="C571" a="1"/>
  <c r="C571" s="1"/>
  <c r="C567" a="1"/>
  <c r="C567" s="1"/>
  <c r="C563" a="1"/>
  <c r="C563" s="1"/>
  <c r="C559" a="1"/>
  <c r="C559" s="1"/>
  <c r="C555" a="1"/>
  <c r="C555" s="1"/>
  <c r="C551" a="1"/>
  <c r="C551" s="1"/>
  <c r="C547" a="1"/>
  <c r="C547" s="1"/>
  <c r="C543" a="1"/>
  <c r="C543" s="1"/>
  <c r="C539" a="1"/>
  <c r="C539" s="1"/>
  <c r="C535" a="1"/>
  <c r="C535" s="1"/>
  <c r="C531" a="1"/>
  <c r="C531" s="1"/>
  <c r="C527" a="1"/>
  <c r="C527" s="1"/>
  <c r="C523" a="1"/>
  <c r="C523" s="1"/>
  <c r="C519" a="1"/>
  <c r="C519" s="1"/>
  <c r="C515" a="1"/>
  <c r="C515" s="1"/>
  <c r="C511" a="1"/>
  <c r="C511" s="1"/>
  <c r="C507" a="1"/>
  <c r="C507" s="1"/>
  <c r="C503" a="1"/>
  <c r="C503" s="1"/>
  <c r="C499" a="1"/>
  <c r="C499" s="1"/>
  <c r="C495" a="1"/>
  <c r="C495" s="1"/>
  <c r="C491" a="1"/>
  <c r="C491" s="1"/>
  <c r="C487" a="1"/>
  <c r="C487" s="1"/>
  <c r="C483" a="1"/>
  <c r="C483" s="1"/>
  <c r="C479" a="1"/>
  <c r="C479" s="1"/>
  <c r="C475" a="1"/>
  <c r="C475" s="1"/>
  <c r="C471" a="1"/>
  <c r="C471" s="1"/>
  <c r="C467" a="1"/>
  <c r="C467" s="1"/>
  <c r="C463" a="1"/>
  <c r="C463" s="1"/>
  <c r="C459" a="1"/>
  <c r="C459" s="1"/>
  <c r="C455" a="1"/>
  <c r="C455" s="1"/>
  <c r="C451" a="1"/>
  <c r="C451" s="1"/>
  <c r="C447" a="1"/>
  <c r="C447" s="1"/>
  <c r="C443" a="1"/>
  <c r="C443" s="1"/>
  <c r="C439" a="1"/>
  <c r="C439" s="1"/>
  <c r="C435" a="1"/>
  <c r="C435" s="1"/>
  <c r="C597" a="1"/>
  <c r="C597" s="1"/>
  <c r="C593" a="1"/>
  <c r="C593" s="1"/>
  <c r="C589" a="1"/>
  <c r="C589" s="1"/>
  <c r="C585" a="1"/>
  <c r="C585" s="1"/>
  <c r="C581" a="1"/>
  <c r="C581" s="1"/>
  <c r="C577" a="1"/>
  <c r="C577" s="1"/>
  <c r="C574" a="1"/>
  <c r="C574" s="1"/>
  <c r="C570" a="1"/>
  <c r="C570" s="1"/>
  <c r="C566" a="1"/>
  <c r="C566" s="1"/>
  <c r="C562" a="1"/>
  <c r="C562" s="1"/>
  <c r="C558" a="1"/>
  <c r="C558" s="1"/>
  <c r="C554" a="1"/>
  <c r="C554" s="1"/>
  <c r="C550" a="1"/>
  <c r="C550" s="1"/>
  <c r="C546" a="1"/>
  <c r="C546" s="1"/>
  <c r="C542" a="1"/>
  <c r="C542" s="1"/>
  <c r="C538" a="1"/>
  <c r="C538" s="1"/>
  <c r="C534" a="1"/>
  <c r="C534" s="1"/>
  <c r="C530" a="1"/>
  <c r="C530" s="1"/>
  <c r="C526" a="1"/>
  <c r="C526" s="1"/>
  <c r="C522" a="1"/>
  <c r="C522" s="1"/>
  <c r="C518" a="1"/>
  <c r="C518" s="1"/>
  <c r="C514" a="1"/>
  <c r="C514" s="1"/>
  <c r="C510" a="1"/>
  <c r="C510" s="1"/>
  <c r="C506" a="1"/>
  <c r="C506" s="1"/>
  <c r="C502" a="1"/>
  <c r="C502" s="1"/>
  <c r="C498" a="1"/>
  <c r="C498" s="1"/>
  <c r="C494" a="1"/>
  <c r="C494" s="1"/>
  <c r="C490" a="1"/>
  <c r="C490" s="1"/>
  <c r="C486" a="1"/>
  <c r="C486" s="1"/>
  <c r="C482" a="1"/>
  <c r="C482" s="1"/>
  <c r="C478" a="1"/>
  <c r="C478" s="1"/>
  <c r="C678" a="1"/>
  <c r="C678" s="1"/>
  <c r="C674" a="1"/>
  <c r="C674" s="1"/>
  <c r="C670" a="1"/>
  <c r="C670" s="1"/>
  <c r="C666" a="1"/>
  <c r="C666" s="1"/>
  <c r="C662" a="1"/>
  <c r="C662" s="1"/>
  <c r="C658" a="1"/>
  <c r="C658" s="1"/>
  <c r="C654" a="1"/>
  <c r="C654" s="1"/>
  <c r="C650" a="1"/>
  <c r="C650" s="1"/>
  <c r="C646" a="1"/>
  <c r="C646" s="1"/>
  <c r="C642" a="1"/>
  <c r="C642" s="1"/>
  <c r="C638" a="1"/>
  <c r="C638" s="1"/>
  <c r="C634" a="1"/>
  <c r="C634" s="1"/>
  <c r="C630" a="1"/>
  <c r="C630" s="1"/>
  <c r="C626" a="1"/>
  <c r="C626" s="1"/>
  <c r="C622" a="1"/>
  <c r="C622" s="1"/>
  <c r="C594" a="1"/>
  <c r="C594" s="1"/>
  <c r="C590" a="1"/>
  <c r="C590" s="1"/>
  <c r="C586" a="1"/>
  <c r="C586" s="1"/>
  <c r="C582" a="1"/>
  <c r="C582" s="1"/>
  <c r="C578" a="1"/>
  <c r="C578" s="1"/>
  <c r="C572" a="1"/>
  <c r="C572" s="1"/>
  <c r="C568" a="1"/>
  <c r="C568" s="1"/>
  <c r="C564" a="1"/>
  <c r="C564" s="1"/>
  <c r="C560" a="1"/>
  <c r="C560" s="1"/>
  <c r="C556" a="1"/>
  <c r="C556" s="1"/>
  <c r="C552" a="1"/>
  <c r="C552" s="1"/>
  <c r="C548" a="1"/>
  <c r="C548" s="1"/>
  <c r="C544" a="1"/>
  <c r="C544" s="1"/>
  <c r="C540" a="1"/>
  <c r="C540" s="1"/>
  <c r="C536" a="1"/>
  <c r="C536" s="1"/>
  <c r="C532" a="1"/>
  <c r="C532" s="1"/>
  <c r="C528" a="1"/>
  <c r="C528" s="1"/>
  <c r="C524" a="1"/>
  <c r="C524" s="1"/>
  <c r="C520" a="1"/>
  <c r="C520" s="1"/>
  <c r="C516" a="1"/>
  <c r="C516" s="1"/>
  <c r="C512" a="1"/>
  <c r="C512" s="1"/>
  <c r="C508" a="1"/>
  <c r="C508" s="1"/>
  <c r="C504" a="1"/>
  <c r="C504" s="1"/>
  <c r="C500" a="1"/>
  <c r="C500" s="1"/>
  <c r="C496" a="1"/>
  <c r="C496" s="1"/>
  <c r="C492" a="1"/>
  <c r="C492" s="1"/>
  <c r="C488" a="1"/>
  <c r="C488" s="1"/>
  <c r="C484" a="1"/>
  <c r="C484" s="1"/>
  <c r="C480" a="1"/>
  <c r="C480" s="1"/>
  <c r="C476" a="1"/>
  <c r="C476" s="1"/>
  <c r="C472" a="1"/>
  <c r="C472" s="1"/>
  <c r="C468" a="1"/>
  <c r="C468" s="1"/>
  <c r="C464" a="1"/>
  <c r="C464" s="1"/>
  <c r="C460" a="1"/>
  <c r="C460" s="1"/>
  <c r="C456" a="1"/>
  <c r="C456" s="1"/>
  <c r="C452" a="1"/>
  <c r="C452" s="1"/>
  <c r="C448" a="1"/>
  <c r="C448" s="1"/>
  <c r="C605" a="1"/>
  <c r="C605" s="1"/>
  <c r="C601" a="1"/>
  <c r="C601" s="1"/>
  <c r="C573" a="1"/>
  <c r="C573" s="1"/>
  <c r="C569" a="1"/>
  <c r="C569" s="1"/>
  <c r="C565" a="1"/>
  <c r="C565" s="1"/>
  <c r="C561" a="1"/>
  <c r="C561" s="1"/>
  <c r="C557" a="1"/>
  <c r="C557" s="1"/>
  <c r="C553" a="1"/>
  <c r="C553" s="1"/>
  <c r="C549" a="1"/>
  <c r="C549" s="1"/>
  <c r="C545" a="1"/>
  <c r="C545" s="1"/>
  <c r="C541" a="1"/>
  <c r="C541" s="1"/>
  <c r="C537" a="1"/>
  <c r="C537" s="1"/>
  <c r="C533" a="1"/>
  <c r="C533" s="1"/>
  <c r="C529" a="1"/>
  <c r="C529" s="1"/>
  <c r="C525" a="1"/>
  <c r="C525" s="1"/>
  <c r="C521" a="1"/>
  <c r="C521" s="1"/>
  <c r="C517" a="1"/>
  <c r="C517" s="1"/>
  <c r="C513" a="1"/>
  <c r="C513" s="1"/>
  <c r="C509" a="1"/>
  <c r="C509" s="1"/>
  <c r="C505" a="1"/>
  <c r="C505" s="1"/>
  <c r="C501" a="1"/>
  <c r="C501" s="1"/>
  <c r="C497" a="1"/>
  <c r="C497" s="1"/>
  <c r="C493" a="1"/>
  <c r="C493" s="1"/>
  <c r="C489" a="1"/>
  <c r="C489" s="1"/>
  <c r="C485" a="1"/>
  <c r="C485" s="1"/>
  <c r="C481" a="1"/>
  <c r="C481" s="1"/>
  <c r="C477" a="1"/>
  <c r="C477" s="1"/>
  <c r="C473" a="1"/>
  <c r="C473" s="1"/>
  <c r="C469" a="1"/>
  <c r="C469" s="1"/>
  <c r="C465" a="1"/>
  <c r="C465" s="1"/>
  <c r="C461" a="1"/>
  <c r="C461" s="1"/>
  <c r="C457" a="1"/>
  <c r="C457" s="1"/>
  <c r="C453" a="1"/>
  <c r="C453" s="1"/>
  <c r="C449" a="1"/>
  <c r="C449" s="1"/>
  <c r="C446" a="1"/>
  <c r="C446" s="1"/>
  <c r="C442" a="1"/>
  <c r="C442" s="1"/>
  <c r="C438" a="1"/>
  <c r="C438" s="1"/>
  <c r="C434" a="1"/>
  <c r="C434" s="1"/>
  <c r="C430" a="1"/>
  <c r="C430" s="1"/>
  <c r="C426" a="1"/>
  <c r="C426" s="1"/>
  <c r="C422" a="1"/>
  <c r="C422" s="1"/>
  <c r="C418" a="1"/>
  <c r="C418" s="1"/>
  <c r="C414" a="1"/>
  <c r="C414" s="1"/>
  <c r="C410" a="1"/>
  <c r="C410" s="1"/>
  <c r="C406" a="1"/>
  <c r="C406" s="1"/>
  <c r="C402" a="1"/>
  <c r="C402" s="1"/>
  <c r="C398" a="1"/>
  <c r="C398" s="1"/>
  <c r="C394" a="1"/>
  <c r="C394" s="1"/>
  <c r="C390" a="1"/>
  <c r="C390" s="1"/>
  <c r="C386" a="1"/>
  <c r="C386" s="1"/>
  <c r="C382" a="1"/>
  <c r="C382" s="1"/>
  <c r="C378" a="1"/>
  <c r="C378" s="1"/>
  <c r="C374" a="1"/>
  <c r="C374" s="1"/>
  <c r="C370" a="1"/>
  <c r="C370" s="1"/>
  <c r="C366" a="1"/>
  <c r="C366" s="1"/>
  <c r="C362" a="1"/>
  <c r="C362" s="1"/>
  <c r="C358" a="1"/>
  <c r="C358" s="1"/>
  <c r="C354" a="1"/>
  <c r="C354" s="1"/>
  <c r="C350" a="1"/>
  <c r="C350" s="1"/>
  <c r="C346" a="1"/>
  <c r="C346" s="1"/>
  <c r="C342" a="1"/>
  <c r="C342" s="1"/>
  <c r="C338" a="1"/>
  <c r="C338" s="1"/>
  <c r="C334" a="1"/>
  <c r="C334" s="1"/>
  <c r="C330" a="1"/>
  <c r="C330" s="1"/>
  <c r="C326" a="1"/>
  <c r="C326" s="1"/>
  <c r="C322" a="1"/>
  <c r="C322" s="1"/>
  <c r="C318" a="1"/>
  <c r="C318" s="1"/>
  <c r="C314" a="1"/>
  <c r="C314" s="1"/>
  <c r="C310" a="1"/>
  <c r="C310" s="1"/>
  <c r="C306" a="1"/>
  <c r="C306" s="1"/>
  <c r="C302" a="1"/>
  <c r="C302" s="1"/>
  <c r="C298" a="1"/>
  <c r="C298" s="1"/>
  <c r="C294" a="1"/>
  <c r="C294" s="1"/>
  <c r="C290" a="1"/>
  <c r="C290" s="1"/>
  <c r="C286" a="1"/>
  <c r="C286" s="1"/>
  <c r="C282" a="1"/>
  <c r="C282" s="1"/>
  <c r="C278" a="1"/>
  <c r="C278" s="1"/>
  <c r="C274" a="1"/>
  <c r="C274" s="1"/>
  <c r="C270" a="1"/>
  <c r="C270" s="1"/>
  <c r="C445" a="1"/>
  <c r="C445" s="1"/>
  <c r="C441" a="1"/>
  <c r="C441" s="1"/>
  <c r="C437" a="1"/>
  <c r="C437" s="1"/>
  <c r="C433" a="1"/>
  <c r="C433" s="1"/>
  <c r="C429" a="1"/>
  <c r="C429" s="1"/>
  <c r="C425" a="1"/>
  <c r="C425" s="1"/>
  <c r="C421" a="1"/>
  <c r="C421" s="1"/>
  <c r="C417" a="1"/>
  <c r="C417" s="1"/>
  <c r="C413" a="1"/>
  <c r="C413" s="1"/>
  <c r="C409" a="1"/>
  <c r="C409" s="1"/>
  <c r="C405" a="1"/>
  <c r="C405" s="1"/>
  <c r="C401" a="1"/>
  <c r="C401" s="1"/>
  <c r="C397" a="1"/>
  <c r="C397" s="1"/>
  <c r="C393" a="1"/>
  <c r="C393" s="1"/>
  <c r="C389" a="1"/>
  <c r="C389" s="1"/>
  <c r="C385" a="1"/>
  <c r="C385" s="1"/>
  <c r="C381" a="1"/>
  <c r="C381" s="1"/>
  <c r="C377" a="1"/>
  <c r="C377" s="1"/>
  <c r="C373" a="1"/>
  <c r="C373" s="1"/>
  <c r="C369" a="1"/>
  <c r="C369" s="1"/>
  <c r="C365" a="1"/>
  <c r="C365" s="1"/>
  <c r="C361" a="1"/>
  <c r="C361" s="1"/>
  <c r="C357" a="1"/>
  <c r="C357" s="1"/>
  <c r="C353" a="1"/>
  <c r="C353" s="1"/>
  <c r="C349" a="1"/>
  <c r="C349" s="1"/>
  <c r="C345" a="1"/>
  <c r="C345" s="1"/>
  <c r="C341" a="1"/>
  <c r="C341" s="1"/>
  <c r="C337" a="1"/>
  <c r="C337" s="1"/>
  <c r="C333" a="1"/>
  <c r="C333" s="1"/>
  <c r="C329" a="1"/>
  <c r="C329" s="1"/>
  <c r="C325" a="1"/>
  <c r="C325" s="1"/>
  <c r="C321" a="1"/>
  <c r="C321" s="1"/>
  <c r="C317" a="1"/>
  <c r="C317" s="1"/>
  <c r="C313" a="1"/>
  <c r="C313" s="1"/>
  <c r="C309" a="1"/>
  <c r="C309" s="1"/>
  <c r="C305" a="1"/>
  <c r="C305" s="1"/>
  <c r="C301" a="1"/>
  <c r="C301" s="1"/>
  <c r="C474" a="1"/>
  <c r="C474" s="1"/>
  <c r="C470" a="1"/>
  <c r="C470" s="1"/>
  <c r="C466" a="1"/>
  <c r="C466" s="1"/>
  <c r="C462" a="1"/>
  <c r="C462" s="1"/>
  <c r="C458" a="1"/>
  <c r="C458" s="1"/>
  <c r="C454" a="1"/>
  <c r="C454" s="1"/>
  <c r="C450" a="1"/>
  <c r="C450" s="1"/>
  <c r="C432" a="1"/>
  <c r="C432" s="1"/>
  <c r="C428" a="1"/>
  <c r="C428" s="1"/>
  <c r="C424" a="1"/>
  <c r="C424" s="1"/>
  <c r="C420" a="1"/>
  <c r="C420" s="1"/>
  <c r="C416" a="1"/>
  <c r="C416" s="1"/>
  <c r="C412" a="1"/>
  <c r="C412" s="1"/>
  <c r="C408" a="1"/>
  <c r="C408" s="1"/>
  <c r="C404" a="1"/>
  <c r="C404" s="1"/>
  <c r="C400" a="1"/>
  <c r="C400" s="1"/>
  <c r="C396" a="1"/>
  <c r="C396" s="1"/>
  <c r="C392" a="1"/>
  <c r="C392" s="1"/>
  <c r="C388" a="1"/>
  <c r="C388" s="1"/>
  <c r="C384" a="1"/>
  <c r="C384" s="1"/>
  <c r="C380" a="1"/>
  <c r="C380" s="1"/>
  <c r="C376" a="1"/>
  <c r="C376" s="1"/>
  <c r="C372" a="1"/>
  <c r="C372" s="1"/>
  <c r="C368" a="1"/>
  <c r="C368" s="1"/>
  <c r="C364" a="1"/>
  <c r="C364" s="1"/>
  <c r="C360" a="1"/>
  <c r="C360" s="1"/>
  <c r="C356" a="1"/>
  <c r="C356" s="1"/>
  <c r="C352" a="1"/>
  <c r="C352" s="1"/>
  <c r="C348" a="1"/>
  <c r="C348" s="1"/>
  <c r="C344" a="1"/>
  <c r="C344" s="1"/>
  <c r="C340" a="1"/>
  <c r="C340" s="1"/>
  <c r="C336" a="1"/>
  <c r="C336" s="1"/>
  <c r="C332" a="1"/>
  <c r="C332" s="1"/>
  <c r="C328" a="1"/>
  <c r="C328" s="1"/>
  <c r="C618" a="1"/>
  <c r="C618" s="1"/>
  <c r="C610" a="1"/>
  <c r="C610" s="1"/>
  <c r="C591" a="1"/>
  <c r="C591" s="1"/>
  <c r="C583" a="1"/>
  <c r="C583" s="1"/>
  <c r="C575" a="1"/>
  <c r="C575" s="1"/>
  <c r="C444" a="1"/>
  <c r="C444" s="1"/>
  <c r="C440" a="1"/>
  <c r="C440" s="1"/>
  <c r="C436" a="1"/>
  <c r="C436" s="1"/>
  <c r="C324" a="1"/>
  <c r="C324" s="1"/>
  <c r="C320" a="1"/>
  <c r="C320" s="1"/>
  <c r="C316" a="1"/>
  <c r="C316" s="1"/>
  <c r="C312" a="1"/>
  <c r="C312" s="1"/>
  <c r="C308" a="1"/>
  <c r="C308" s="1"/>
  <c r="C304" a="1"/>
  <c r="C304" s="1"/>
  <c r="C300" a="1"/>
  <c r="C300" s="1"/>
  <c r="C296" a="1"/>
  <c r="C296" s="1"/>
  <c r="C292" a="1"/>
  <c r="C292" s="1"/>
  <c r="C288" a="1"/>
  <c r="C288" s="1"/>
  <c r="C284" a="1"/>
  <c r="C284" s="1"/>
  <c r="C280" a="1"/>
  <c r="C280" s="1"/>
  <c r="C276" a="1"/>
  <c r="C276" s="1"/>
  <c r="C272" a="1"/>
  <c r="C272" s="1"/>
  <c r="C268" a="1"/>
  <c r="C268" s="1"/>
  <c r="C264" a="1"/>
  <c r="C264" s="1"/>
  <c r="C260" a="1"/>
  <c r="C260" s="1"/>
  <c r="C256" a="1"/>
  <c r="C256" s="1"/>
  <c r="C252" a="1"/>
  <c r="C252" s="1"/>
  <c r="C248" a="1"/>
  <c r="C248" s="1"/>
  <c r="C244" a="1"/>
  <c r="C244" s="1"/>
  <c r="C240" a="1"/>
  <c r="C240" s="1"/>
  <c r="C236" a="1"/>
  <c r="C236" s="1"/>
  <c r="C232" a="1"/>
  <c r="C232" s="1"/>
  <c r="C228" a="1"/>
  <c r="C228" s="1"/>
  <c r="C224" a="1"/>
  <c r="C224" s="1"/>
  <c r="C220" a="1"/>
  <c r="C220" s="1"/>
  <c r="C216" a="1"/>
  <c r="C216" s="1"/>
  <c r="C212" a="1"/>
  <c r="C212" s="1"/>
  <c r="C208" a="1"/>
  <c r="C208" s="1"/>
  <c r="C204" a="1"/>
  <c r="C204" s="1"/>
  <c r="C200" a="1"/>
  <c r="C200" s="1"/>
  <c r="C196" a="1"/>
  <c r="C196" s="1"/>
  <c r="C192" a="1"/>
  <c r="C192" s="1"/>
  <c r="C188" a="1"/>
  <c r="C188" s="1"/>
  <c r="C184" a="1"/>
  <c r="C184" s="1"/>
  <c r="C180" a="1"/>
  <c r="C180" s="1"/>
  <c r="C176" a="1"/>
  <c r="C176" s="1"/>
  <c r="C172" a="1"/>
  <c r="C172" s="1"/>
  <c r="C168" a="1"/>
  <c r="C168" s="1"/>
  <c r="C164" a="1"/>
  <c r="C164" s="1"/>
  <c r="C160" a="1"/>
  <c r="C160" s="1"/>
  <c r="C156" a="1"/>
  <c r="C156" s="1"/>
  <c r="C152" a="1"/>
  <c r="C152" s="1"/>
  <c r="C148" a="1"/>
  <c r="C148" s="1"/>
  <c r="C144" a="1"/>
  <c r="C144" s="1"/>
  <c r="C140" a="1"/>
  <c r="C140" s="1"/>
  <c r="C136" a="1"/>
  <c r="C136" s="1"/>
  <c r="C132" a="1"/>
  <c r="C132" s="1"/>
  <c r="C128" a="1"/>
  <c r="C128" s="1"/>
  <c r="C124" a="1"/>
  <c r="C124" s="1"/>
  <c r="C120" a="1"/>
  <c r="C120" s="1"/>
  <c r="C116" a="1"/>
  <c r="C116" s="1"/>
  <c r="C112" a="1"/>
  <c r="C112" s="1"/>
  <c r="C108" a="1"/>
  <c r="C108" s="1"/>
  <c r="C104" a="1"/>
  <c r="C104" s="1"/>
  <c r="C100" a="1"/>
  <c r="C100" s="1"/>
  <c r="C96" a="1"/>
  <c r="C96" s="1"/>
  <c r="C92" a="1"/>
  <c r="C92" s="1"/>
  <c r="C88" a="1"/>
  <c r="C88" s="1"/>
  <c r="C84" a="1"/>
  <c r="C84" s="1"/>
  <c r="C80" a="1"/>
  <c r="C80" s="1"/>
  <c r="C76" a="1"/>
  <c r="C76" s="1"/>
  <c r="C72" a="1"/>
  <c r="C72" s="1"/>
  <c r="C68" a="1"/>
  <c r="C68" s="1"/>
  <c r="C64" a="1"/>
  <c r="C64" s="1"/>
  <c r="C60" a="1"/>
  <c r="C60" s="1"/>
  <c r="C56" a="1"/>
  <c r="C56" s="1"/>
  <c r="C52" a="1"/>
  <c r="C52" s="1"/>
  <c r="C48" a="1"/>
  <c r="C48" s="1"/>
  <c r="C44" a="1"/>
  <c r="C44" s="1"/>
  <c r="C40" a="1"/>
  <c r="C40" s="1"/>
  <c r="C36" a="1"/>
  <c r="C36" s="1"/>
  <c r="C32" a="1"/>
  <c r="C32" s="1"/>
  <c r="C28" a="1"/>
  <c r="C28" s="1"/>
  <c r="C24" a="1"/>
  <c r="C24" s="1"/>
  <c r="C20" a="1"/>
  <c r="C20" s="1"/>
  <c r="C16" a="1"/>
  <c r="C16" s="1"/>
  <c r="C12" a="1"/>
  <c r="C12" s="1"/>
  <c r="C8" a="1"/>
  <c r="C8" s="1"/>
  <c r="C267" a="1"/>
  <c r="C267" s="1"/>
  <c r="C263" a="1"/>
  <c r="C263" s="1"/>
  <c r="C259" a="1"/>
  <c r="C259" s="1"/>
  <c r="C255" a="1"/>
  <c r="C255" s="1"/>
  <c r="C251" a="1"/>
  <c r="C251" s="1"/>
  <c r="C247" a="1"/>
  <c r="C247" s="1"/>
  <c r="C243" a="1"/>
  <c r="C243" s="1"/>
  <c r="C239" a="1"/>
  <c r="C239" s="1"/>
  <c r="C235" a="1"/>
  <c r="C235" s="1"/>
  <c r="C231" a="1"/>
  <c r="C231" s="1"/>
  <c r="C227" a="1"/>
  <c r="C227" s="1"/>
  <c r="C223" a="1"/>
  <c r="C223" s="1"/>
  <c r="C219" a="1"/>
  <c r="C219" s="1"/>
  <c r="C215" a="1"/>
  <c r="C215" s="1"/>
  <c r="C211" a="1"/>
  <c r="C211" s="1"/>
  <c r="C207" a="1"/>
  <c r="C207" s="1"/>
  <c r="C203" a="1"/>
  <c r="C203" s="1"/>
  <c r="C199" a="1"/>
  <c r="C199" s="1"/>
  <c r="C195" a="1"/>
  <c r="C195" s="1"/>
  <c r="C191" a="1"/>
  <c r="C191" s="1"/>
  <c r="C187" a="1"/>
  <c r="C187" s="1"/>
  <c r="C183" a="1"/>
  <c r="C183" s="1"/>
  <c r="C179" a="1"/>
  <c r="C179" s="1"/>
  <c r="C175" a="1"/>
  <c r="C175" s="1"/>
  <c r="C171" a="1"/>
  <c r="C171" s="1"/>
  <c r="C167" a="1"/>
  <c r="C167" s="1"/>
  <c r="C614" a="1"/>
  <c r="C614" s="1"/>
  <c r="C595" a="1"/>
  <c r="C595" s="1"/>
  <c r="C587" a="1"/>
  <c r="C587" s="1"/>
  <c r="C579" a="1"/>
  <c r="C579" s="1"/>
  <c r="C431" a="1"/>
  <c r="C431" s="1"/>
  <c r="C427" a="1"/>
  <c r="C427" s="1"/>
  <c r="C423" a="1"/>
  <c r="C423" s="1"/>
  <c r="C419" a="1"/>
  <c r="C419" s="1"/>
  <c r="C415" a="1"/>
  <c r="C415" s="1"/>
  <c r="C411" a="1"/>
  <c r="C411" s="1"/>
  <c r="C407" a="1"/>
  <c r="C407" s="1"/>
  <c r="C403" a="1"/>
  <c r="C403" s="1"/>
  <c r="C399" a="1"/>
  <c r="C399" s="1"/>
  <c r="C395" a="1"/>
  <c r="C395" s="1"/>
  <c r="C391" a="1"/>
  <c r="C391" s="1"/>
  <c r="C387" a="1"/>
  <c r="C387" s="1"/>
  <c r="C383" a="1"/>
  <c r="C383" s="1"/>
  <c r="C379" a="1"/>
  <c r="C379" s="1"/>
  <c r="C375" a="1"/>
  <c r="C375" s="1"/>
  <c r="C371" a="1"/>
  <c r="C371" s="1"/>
  <c r="C367" a="1"/>
  <c r="C367" s="1"/>
  <c r="C363" a="1"/>
  <c r="C363" s="1"/>
  <c r="C359" a="1"/>
  <c r="C359" s="1"/>
  <c r="C355" a="1"/>
  <c r="C355" s="1"/>
  <c r="C351" a="1"/>
  <c r="C351" s="1"/>
  <c r="C347" a="1"/>
  <c r="C347" s="1"/>
  <c r="C343" a="1"/>
  <c r="C343" s="1"/>
  <c r="C339" a="1"/>
  <c r="C339" s="1"/>
  <c r="C335" a="1"/>
  <c r="C335" s="1"/>
  <c r="C331" a="1"/>
  <c r="C331" s="1"/>
  <c r="C327" a="1"/>
  <c r="C327" s="1"/>
  <c r="C297" a="1"/>
  <c r="C297" s="1"/>
  <c r="C293" a="1"/>
  <c r="C293" s="1"/>
  <c r="C289" a="1"/>
  <c r="C289" s="1"/>
  <c r="C285" a="1"/>
  <c r="C285" s="1"/>
  <c r="C281" a="1"/>
  <c r="C281" s="1"/>
  <c r="C277" a="1"/>
  <c r="C277" s="1"/>
  <c r="C273" a="1"/>
  <c r="C273" s="1"/>
  <c r="C269" a="1"/>
  <c r="C269" s="1"/>
  <c r="C265" a="1"/>
  <c r="C265" s="1"/>
  <c r="C261" a="1"/>
  <c r="C261" s="1"/>
  <c r="C257" a="1"/>
  <c r="C257" s="1"/>
  <c r="C253" a="1"/>
  <c r="C253" s="1"/>
  <c r="C249" a="1"/>
  <c r="C249" s="1"/>
  <c r="C245" a="1"/>
  <c r="C245" s="1"/>
  <c r="C241" a="1"/>
  <c r="C241" s="1"/>
  <c r="C4" a="1"/>
  <c r="C4" s="1"/>
  <c r="C242" a="1"/>
  <c r="C242" s="1"/>
  <c r="C246" a="1"/>
  <c r="C246" s="1"/>
  <c r="C250" a="1"/>
  <c r="C250" s="1"/>
  <c r="C254" a="1"/>
  <c r="C254" s="1"/>
  <c r="C258" a="1"/>
  <c r="C258" s="1"/>
  <c r="C262" a="1"/>
  <c r="C262" s="1"/>
  <c r="C266" a="1"/>
  <c r="C266" s="1"/>
  <c r="C3" a="1"/>
  <c r="C3" s="1"/>
  <c r="C10" a="1"/>
  <c r="C10" s="1"/>
  <c r="C18" a="1"/>
  <c r="C18" s="1"/>
  <c r="C26" a="1"/>
  <c r="C26" s="1"/>
  <c r="C34" a="1"/>
  <c r="C34" s="1"/>
  <c r="C42" a="1"/>
  <c r="C42" s="1"/>
  <c r="C50" a="1"/>
  <c r="C50" s="1"/>
  <c r="C58" a="1"/>
  <c r="C58" s="1"/>
  <c r="C78" a="1"/>
  <c r="C78" s="1"/>
  <c r="C82" a="1"/>
  <c r="C82" s="1"/>
  <c r="C90" a="1"/>
  <c r="C90" s="1"/>
  <c r="C94" a="1"/>
  <c r="C94" s="1"/>
  <c r="C98" a="1"/>
  <c r="C98" s="1"/>
  <c r="C102" a="1"/>
  <c r="C102" s="1"/>
  <c r="C106" a="1"/>
  <c r="C106" s="1"/>
  <c r="C110" a="1"/>
  <c r="C110" s="1"/>
  <c r="C114" a="1"/>
  <c r="C114" s="1"/>
  <c r="C118" a="1"/>
  <c r="C118" s="1"/>
  <c r="C122" a="1"/>
  <c r="C122" s="1"/>
  <c r="C126" a="1"/>
  <c r="C126" s="1"/>
  <c r="C130" a="1"/>
  <c r="C130" s="1"/>
  <c r="C134" a="1"/>
  <c r="C134" s="1"/>
  <c r="C138" a="1"/>
  <c r="C138" s="1"/>
  <c r="C142" a="1"/>
  <c r="C142" s="1"/>
  <c r="C146" a="1"/>
  <c r="C146" s="1"/>
  <c r="C150" a="1"/>
  <c r="C150" s="1"/>
  <c r="C154" a="1"/>
  <c r="C154" s="1"/>
  <c r="C158" a="1"/>
  <c r="C158" s="1"/>
  <c r="C162" a="1"/>
  <c r="C162" s="1"/>
  <c r="C166" a="1"/>
  <c r="C166" s="1"/>
  <c r="C170" a="1"/>
  <c r="C170" s="1"/>
  <c r="C174" a="1"/>
  <c r="C174" s="1"/>
  <c r="C178" a="1"/>
  <c r="C178" s="1"/>
  <c r="C182" a="1"/>
  <c r="C182" s="1"/>
  <c r="C186" a="1"/>
  <c r="C186" s="1"/>
  <c r="C190" a="1"/>
  <c r="C190" s="1"/>
  <c r="C194" a="1"/>
  <c r="C194" s="1"/>
  <c r="C198" a="1"/>
  <c r="C198" s="1"/>
  <c r="C202" a="1"/>
  <c r="C202" s="1"/>
  <c r="C206" a="1"/>
  <c r="C206" s="1"/>
  <c r="C210" a="1"/>
  <c r="C210" s="1"/>
  <c r="C214" a="1"/>
  <c r="C214" s="1"/>
  <c r="C218" a="1"/>
  <c r="C218" s="1"/>
  <c r="C222" a="1"/>
  <c r="C222" s="1"/>
  <c r="C226" a="1"/>
  <c r="C226" s="1"/>
  <c r="C230" a="1"/>
  <c r="C230" s="1"/>
  <c r="C234" a="1"/>
  <c r="C234" s="1"/>
  <c r="C238" a="1"/>
  <c r="C238" s="1"/>
  <c r="C5" a="1"/>
  <c r="C5" s="1"/>
  <c r="C14" a="1"/>
  <c r="C14" s="1"/>
  <c r="C22" a="1"/>
  <c r="C22" s="1"/>
  <c r="C30" a="1"/>
  <c r="C30" s="1"/>
  <c r="C38" a="1"/>
  <c r="C38" s="1"/>
  <c r="C46" a="1"/>
  <c r="C46" s="1"/>
  <c r="C54" a="1"/>
  <c r="C54" s="1"/>
  <c r="C62" a="1"/>
  <c r="C62" s="1"/>
  <c r="C66" a="1"/>
  <c r="C66" s="1"/>
  <c r="C70" a="1"/>
  <c r="C70" s="1"/>
  <c r="C74" a="1"/>
  <c r="C74" s="1"/>
  <c r="C86" a="1"/>
  <c r="C86" s="1"/>
  <c r="C2" a="1"/>
  <c r="C2" s="1"/>
  <c r="C6" a="1"/>
  <c r="C6" s="1"/>
  <c r="C7" a="1"/>
  <c r="C7" s="1"/>
  <c r="C11" a="1"/>
  <c r="C11" s="1"/>
  <c r="C15" a="1"/>
  <c r="C15" s="1"/>
  <c r="C19" a="1"/>
  <c r="C19" s="1"/>
  <c r="C23" a="1"/>
  <c r="C23" s="1"/>
  <c r="C27" a="1"/>
  <c r="C27" s="1"/>
  <c r="C31" a="1"/>
  <c r="C31" s="1"/>
  <c r="C35" a="1"/>
  <c r="C35" s="1"/>
  <c r="C39" a="1"/>
  <c r="C39" s="1"/>
  <c r="C43" a="1"/>
  <c r="C43" s="1"/>
  <c r="C47" a="1"/>
  <c r="C47" s="1"/>
  <c r="C51" a="1"/>
  <c r="C51" s="1"/>
  <c r="C55" a="1"/>
  <c r="C55" s="1"/>
  <c r="C59" a="1"/>
  <c r="C59" s="1"/>
  <c r="C63" a="1"/>
  <c r="C63" s="1"/>
  <c r="C67" a="1"/>
  <c r="C67" s="1"/>
  <c r="C71" a="1"/>
  <c r="C71" s="1"/>
  <c r="C75" a="1"/>
  <c r="C75" s="1"/>
  <c r="C79" a="1"/>
  <c r="C79" s="1"/>
  <c r="C83" a="1"/>
  <c r="C83" s="1"/>
  <c r="C87" a="1"/>
  <c r="C87" s="1"/>
  <c r="C91" a="1"/>
  <c r="C91" s="1"/>
  <c r="C95" a="1"/>
  <c r="C95" s="1"/>
  <c r="C99" a="1"/>
  <c r="C99" s="1"/>
  <c r="C103" a="1"/>
  <c r="C103" s="1"/>
  <c r="C107" a="1"/>
  <c r="C107" s="1"/>
  <c r="C111" a="1"/>
  <c r="C111" s="1"/>
  <c r="C115" a="1"/>
  <c r="C115" s="1"/>
  <c r="C119" a="1"/>
  <c r="C119" s="1"/>
  <c r="C123" a="1"/>
  <c r="C123" s="1"/>
  <c r="C127" a="1"/>
  <c r="C127" s="1"/>
  <c r="C131" a="1"/>
  <c r="C131" s="1"/>
  <c r="C135" a="1"/>
  <c r="C135" s="1"/>
  <c r="C139" a="1"/>
  <c r="C139" s="1"/>
  <c r="C143" a="1"/>
  <c r="C143" s="1"/>
  <c r="C147" a="1"/>
  <c r="C147" s="1"/>
  <c r="C151" a="1"/>
  <c r="C151" s="1"/>
  <c r="C155" a="1"/>
  <c r="C155" s="1"/>
  <c r="C159" a="1"/>
  <c r="C159" s="1"/>
  <c r="C163" a="1"/>
  <c r="C163" s="1"/>
  <c r="C38" i="6"/>
  <c r="B30" i="5"/>
  <c r="AD2" i="4" s="1"/>
  <c r="B73" i="6"/>
  <c r="C58" i="5" s="1"/>
  <c r="B58" s="1"/>
  <c r="BE2" i="4" s="1"/>
  <c r="H147" i="8"/>
  <c r="P30"/>
  <c r="D32" i="4" s="1"/>
  <c r="B83" i="6"/>
  <c r="C62" i="5" s="1"/>
  <c r="B62" s="1"/>
  <c r="BI2" i="4" s="1"/>
  <c r="B17" i="6"/>
  <c r="AA1" i="7"/>
  <c r="B77" i="6" s="1"/>
  <c r="C60" i="5" s="1"/>
  <c r="B60" s="1"/>
  <c r="BG2" i="4" s="1"/>
  <c r="J147" i="8"/>
  <c r="E147"/>
  <c r="I147"/>
  <c r="M147"/>
  <c r="P27"/>
  <c r="D29" i="4" s="1"/>
  <c r="P79" i="8"/>
  <c r="D109" i="4"/>
  <c r="G10" i="9"/>
  <c r="H10" s="1"/>
  <c r="I10" s="1"/>
  <c r="J10" s="1"/>
  <c r="K10" s="1"/>
  <c r="L10" s="1"/>
  <c r="M10" s="1"/>
  <c r="N10" s="1"/>
  <c r="O10" s="1"/>
  <c r="F17"/>
  <c r="G17" s="1"/>
  <c r="H17" s="1"/>
  <c r="I17" s="1"/>
  <c r="J17" s="1"/>
  <c r="K17" s="1"/>
  <c r="L17" s="1"/>
  <c r="M17" s="1"/>
  <c r="N17" s="1"/>
  <c r="O17" s="1"/>
  <c r="P17"/>
  <c r="B38" i="6"/>
  <c r="B80"/>
  <c r="C61" i="5" s="1"/>
  <c r="B61" s="1"/>
  <c r="BH2" i="4" s="1"/>
  <c r="L147" i="8"/>
  <c r="P60"/>
  <c r="D62" i="4" s="1"/>
  <c r="P142" i="8"/>
  <c r="D144" i="4" s="1"/>
  <c r="P6" i="9"/>
  <c r="I9" i="5" a="1"/>
  <c r="I9" s="1"/>
  <c r="D2" i="4" s="1"/>
  <c r="R9" i="5" a="1"/>
  <c r="R9" s="1"/>
  <c r="F2" i="4" s="1"/>
  <c r="P11" i="5" a="1"/>
  <c r="P11" s="1"/>
  <c r="J2" i="4" s="1"/>
  <c r="AH11" i="5" a="1"/>
  <c r="AH11" s="1"/>
  <c r="L2" i="4" s="1"/>
  <c r="C43" i="5"/>
  <c r="B43" s="1"/>
  <c r="AP2" i="4" s="1"/>
  <c r="C45" i="5"/>
  <c r="B45" s="1"/>
  <c r="AR2" i="4" s="1"/>
  <c r="B45" i="6"/>
  <c r="D3" i="15"/>
  <c r="F4"/>
  <c r="F20"/>
  <c r="D19"/>
  <c r="F19" s="1"/>
  <c r="P28" i="8"/>
  <c r="D30" i="4" s="1"/>
  <c r="F32" i="15"/>
  <c r="D31"/>
  <c r="P52" i="8"/>
  <c r="D54" i="4" s="1"/>
  <c r="P80" i="8"/>
  <c r="D82" i="4" s="1"/>
  <c r="D83" i="15"/>
  <c r="F83" s="1"/>
  <c r="F84"/>
  <c r="D91"/>
  <c r="F91" s="1"/>
  <c r="F92"/>
  <c r="F108"/>
  <c r="E107"/>
  <c r="F122"/>
  <c r="E121"/>
  <c r="E21" i="10" s="1"/>
  <c r="D125" i="15"/>
  <c r="P132" i="8"/>
  <c r="D134" i="4" s="1"/>
  <c r="P9" i="9"/>
  <c r="P22"/>
  <c r="E24" i="16"/>
  <c r="E23" s="1"/>
  <c r="P130" i="9"/>
  <c r="D289" i="4" s="1"/>
  <c r="C147" i="16"/>
  <c r="P1108" i="9"/>
  <c r="D1267" i="4" s="1"/>
  <c r="E208" i="16"/>
  <c r="E207" s="1"/>
  <c r="P1538" i="9"/>
  <c r="D1697" i="4" s="1"/>
  <c r="D264" i="16"/>
  <c r="D263" s="1"/>
  <c r="P1963" i="9"/>
  <c r="D2122" i="4" s="1"/>
  <c r="C399" i="16"/>
  <c r="P2908" i="9"/>
  <c r="C423" i="16"/>
  <c r="P3004" i="9"/>
  <c r="D3163" i="4" s="1"/>
  <c r="F29" i="15"/>
  <c r="D28"/>
  <c r="D52"/>
  <c r="F52" s="1"/>
  <c r="F53"/>
  <c r="D65" i="8"/>
  <c r="P65" s="1"/>
  <c r="D67" i="4" s="1"/>
  <c r="D80" i="15"/>
  <c r="F81"/>
  <c r="D88"/>
  <c r="F88" s="1"/>
  <c r="F89"/>
  <c r="D93" i="8"/>
  <c r="P93" s="1"/>
  <c r="D95" i="4" s="1"/>
  <c r="E126" i="15"/>
  <c r="E125" s="1"/>
  <c r="E124" s="1"/>
  <c r="E22" i="10" s="1"/>
  <c r="F129" i="15"/>
  <c r="D128"/>
  <c r="F128" s="1"/>
  <c r="F135"/>
  <c r="D134"/>
  <c r="F134" s="1"/>
  <c r="F4" i="9"/>
  <c r="E5"/>
  <c r="F5" s="1"/>
  <c r="G5" s="1"/>
  <c r="H5" s="1"/>
  <c r="I5" s="1"/>
  <c r="J5" s="1"/>
  <c r="K5" s="1"/>
  <c r="L5" s="1"/>
  <c r="M5" s="1"/>
  <c r="N5" s="1"/>
  <c r="O5" s="1"/>
  <c r="P15"/>
  <c r="P21"/>
  <c r="D743"/>
  <c r="H743"/>
  <c r="L743"/>
  <c r="C181" i="16"/>
  <c r="P1412" i="9"/>
  <c r="D1571" i="4" s="1"/>
  <c r="P1495" i="9"/>
  <c r="C295" i="16"/>
  <c r="P2228" i="9"/>
  <c r="D2387" i="4" s="1"/>
  <c r="D329" i="16"/>
  <c r="D328" s="1"/>
  <c r="P2523" i="9"/>
  <c r="D2682" i="4" s="1"/>
  <c r="E2907" i="9"/>
  <c r="I2907"/>
  <c r="M2907"/>
  <c r="C420" i="16"/>
  <c r="P2992" i="9"/>
  <c r="D3151" i="4" s="1"/>
  <c r="B9" i="5" a="1"/>
  <c r="B9" s="1"/>
  <c r="C2" i="4" s="1"/>
  <c r="L9" i="5" a="1"/>
  <c r="L9" s="1"/>
  <c r="E2" i="4" s="1"/>
  <c r="X9" i="5" a="1"/>
  <c r="X9" s="1"/>
  <c r="G2" i="4" s="1"/>
  <c r="I11" i="5" a="1"/>
  <c r="I11" s="1"/>
  <c r="I2" i="4" s="1"/>
  <c r="AB11" i="5" a="1"/>
  <c r="AB11" s="1"/>
  <c r="K2" i="4" s="1"/>
  <c r="C40" i="5"/>
  <c r="B40" s="1"/>
  <c r="AM2" i="4" s="1"/>
  <c r="C44" i="5"/>
  <c r="B44" s="1"/>
  <c r="AQ2" i="4" s="1"/>
  <c r="P2" i="8"/>
  <c r="F6" i="15"/>
  <c r="D5"/>
  <c r="F5" s="1"/>
  <c r="D13"/>
  <c r="F13" s="1"/>
  <c r="F14"/>
  <c r="F38"/>
  <c r="D37"/>
  <c r="F37" s="1"/>
  <c r="F62"/>
  <c r="D61"/>
  <c r="D73"/>
  <c r="F73" s="1"/>
  <c r="F74"/>
  <c r="D110"/>
  <c r="D115"/>
  <c r="F115" s="1"/>
  <c r="E11" i="10" s="1"/>
  <c r="F116" i="15"/>
  <c r="F132"/>
  <c r="D131"/>
  <c r="F131" s="1"/>
  <c r="F140"/>
  <c r="E139"/>
  <c r="E136" s="1"/>
  <c r="E34" i="10" s="1"/>
  <c r="P7" i="9"/>
  <c r="P11"/>
  <c r="P13"/>
  <c r="P16"/>
  <c r="C9" i="16"/>
  <c r="M10"/>
  <c r="C36"/>
  <c r="P232" i="9"/>
  <c r="D391" i="4" s="1"/>
  <c r="C96" i="16"/>
  <c r="P652" i="9"/>
  <c r="D811" i="4" s="1"/>
  <c r="E165" i="16"/>
  <c r="E164" s="1"/>
  <c r="P1270" i="9"/>
  <c r="D1429" i="4" s="1"/>
  <c r="C231" i="16"/>
  <c r="P1732" i="9"/>
  <c r="D1891" i="4" s="1"/>
  <c r="C276" i="16"/>
  <c r="P2056" i="9"/>
  <c r="D2215" i="4" s="1"/>
  <c r="E346" i="16"/>
  <c r="E345" s="1"/>
  <c r="P2630" i="9"/>
  <c r="D2789" i="4" s="1"/>
  <c r="C417" i="16"/>
  <c r="P2980" i="9"/>
  <c r="D3139" i="4" s="1"/>
  <c r="H429" i="14"/>
  <c r="O3"/>
  <c r="O429" s="1"/>
  <c r="B26" i="6" s="1"/>
  <c r="O7" i="14"/>
  <c r="E19" i="9"/>
  <c r="F19" s="1"/>
  <c r="G19" s="1"/>
  <c r="H19" s="1"/>
  <c r="J19" s="1"/>
  <c r="K19" s="1"/>
  <c r="L19" s="1"/>
  <c r="M19" s="1"/>
  <c r="N19" s="1"/>
  <c r="O19" s="1"/>
  <c r="F55" i="15"/>
  <c r="D54"/>
  <c r="F54" s="1"/>
  <c r="F67"/>
  <c r="D66"/>
  <c r="F71"/>
  <c r="D70"/>
  <c r="F70" s="1"/>
  <c r="F95"/>
  <c r="D94"/>
  <c r="F111"/>
  <c r="E114"/>
  <c r="E110" s="1"/>
  <c r="E20" i="10" s="1"/>
  <c r="P12" i="9"/>
  <c r="H18"/>
  <c r="I18" s="1"/>
  <c r="J18" s="1"/>
  <c r="K18" s="1"/>
  <c r="L18" s="1"/>
  <c r="M18" s="1"/>
  <c r="N18" s="1"/>
  <c r="O18" s="1"/>
  <c r="P23"/>
  <c r="E43" i="16"/>
  <c r="D43"/>
  <c r="C107"/>
  <c r="P744" i="9"/>
  <c r="F1494"/>
  <c r="J1494"/>
  <c r="N1494"/>
  <c r="C218" i="16"/>
  <c r="P1620" i="9"/>
  <c r="D1779" i="4" s="1"/>
  <c r="D1494" i="9"/>
  <c r="H1494"/>
  <c r="L1494"/>
  <c r="C267" i="16"/>
  <c r="P1984" i="9"/>
  <c r="D2143" i="4" s="1"/>
  <c r="D2544" i="9"/>
  <c r="H2544"/>
  <c r="L2544"/>
  <c r="G2544"/>
  <c r="K2544"/>
  <c r="O2544"/>
  <c r="E376" i="16"/>
  <c r="E375" s="1"/>
  <c r="P2822" i="9"/>
  <c r="D2981" i="4" s="1"/>
  <c r="C394" i="16"/>
  <c r="P2876" i="9"/>
  <c r="D3035" i="4" s="1"/>
  <c r="C408" i="16"/>
  <c r="P2944" i="9"/>
  <c r="D3103" i="4" s="1"/>
  <c r="F136" i="15"/>
  <c r="D112" i="6" s="1"/>
  <c r="F139" i="15"/>
  <c r="P20" i="9"/>
  <c r="P24"/>
  <c r="D9" i="16"/>
  <c r="H9"/>
  <c r="L9"/>
  <c r="M16"/>
  <c r="M18"/>
  <c r="M21"/>
  <c r="M30"/>
  <c r="M32"/>
  <c r="M34"/>
  <c r="E37"/>
  <c r="I37"/>
  <c r="M39"/>
  <c r="C41"/>
  <c r="M42"/>
  <c r="G41"/>
  <c r="K41"/>
  <c r="M44"/>
  <c r="M46"/>
  <c r="M48"/>
  <c r="P346" i="9"/>
  <c r="F50" i="16"/>
  <c r="J50"/>
  <c r="E64"/>
  <c r="I64"/>
  <c r="M66"/>
  <c r="M68"/>
  <c r="M70"/>
  <c r="M72"/>
  <c r="P478" i="9"/>
  <c r="D637" i="4" s="1"/>
  <c r="F74" i="16"/>
  <c r="J74"/>
  <c r="M83"/>
  <c r="C82"/>
  <c r="G82"/>
  <c r="K82"/>
  <c r="P570" i="9"/>
  <c r="D729" i="4" s="1"/>
  <c r="F85" i="16"/>
  <c r="J85"/>
  <c r="G91"/>
  <c r="K91"/>
  <c r="M94"/>
  <c r="D95"/>
  <c r="H95"/>
  <c r="L95"/>
  <c r="M118"/>
  <c r="M120"/>
  <c r="M122"/>
  <c r="M124"/>
  <c r="P926" i="9"/>
  <c r="D1085" i="4" s="1"/>
  <c r="M137" i="16"/>
  <c r="C136"/>
  <c r="M139"/>
  <c r="M141"/>
  <c r="M143"/>
  <c r="M145"/>
  <c r="M158"/>
  <c r="M160"/>
  <c r="M162"/>
  <c r="M175"/>
  <c r="C174"/>
  <c r="M177"/>
  <c r="M179"/>
  <c r="D180"/>
  <c r="H180"/>
  <c r="L180"/>
  <c r="M188"/>
  <c r="E191"/>
  <c r="I191"/>
  <c r="F207"/>
  <c r="J207"/>
  <c r="M216"/>
  <c r="M227"/>
  <c r="C226"/>
  <c r="C6" i="17" s="1"/>
  <c r="M229" i="16"/>
  <c r="P1778" i="9"/>
  <c r="D1937" i="4" s="1"/>
  <c r="M247" i="16"/>
  <c r="C246"/>
  <c r="M249"/>
  <c r="C251"/>
  <c r="P1922" i="9"/>
  <c r="D2081" i="4" s="1"/>
  <c r="C273" i="16"/>
  <c r="M274"/>
  <c r="M273" s="1"/>
  <c r="M285"/>
  <c r="C284"/>
  <c r="M287"/>
  <c r="M289"/>
  <c r="M291"/>
  <c r="M293"/>
  <c r="M300"/>
  <c r="C299"/>
  <c r="M302"/>
  <c r="M304"/>
  <c r="M306"/>
  <c r="M308"/>
  <c r="M311"/>
  <c r="C310"/>
  <c r="M313"/>
  <c r="M315"/>
  <c r="M317"/>
  <c r="P2442" i="9"/>
  <c r="D2601" i="4" s="1"/>
  <c r="M330" i="16"/>
  <c r="M333"/>
  <c r="M332" s="1"/>
  <c r="C332"/>
  <c r="M336"/>
  <c r="C335"/>
  <c r="M339"/>
  <c r="M341"/>
  <c r="M343"/>
  <c r="E352"/>
  <c r="I352"/>
  <c r="E362"/>
  <c r="I362"/>
  <c r="M373"/>
  <c r="C372"/>
  <c r="P3018" i="9"/>
  <c r="D3177" i="4" s="1"/>
  <c r="E33" i="10"/>
  <c r="E35" s="1"/>
  <c r="E27" s="1"/>
  <c r="F121" i="15"/>
  <c r="M8" i="16"/>
  <c r="E9"/>
  <c r="I9"/>
  <c r="M11"/>
  <c r="D226" i="4"/>
  <c r="F14" i="16"/>
  <c r="J14"/>
  <c r="C23"/>
  <c r="G23"/>
  <c r="K23"/>
  <c r="M26"/>
  <c r="P171" i="9"/>
  <c r="D330" i="4" s="1"/>
  <c r="F28" i="16"/>
  <c r="J28"/>
  <c r="P243" i="9"/>
  <c r="D402" i="4" s="1"/>
  <c r="F37" i="16"/>
  <c r="J37"/>
  <c r="D41"/>
  <c r="H41"/>
  <c r="L41"/>
  <c r="M51"/>
  <c r="C50"/>
  <c r="G50"/>
  <c r="K50"/>
  <c r="M53"/>
  <c r="P387" i="9"/>
  <c r="D546" i="4" s="1"/>
  <c r="F64" i="16"/>
  <c r="J64"/>
  <c r="M75"/>
  <c r="C74"/>
  <c r="G74"/>
  <c r="K74"/>
  <c r="M77"/>
  <c r="M79"/>
  <c r="M81"/>
  <c r="D82"/>
  <c r="H82"/>
  <c r="L82"/>
  <c r="M86"/>
  <c r="C85"/>
  <c r="G85"/>
  <c r="K85"/>
  <c r="M88"/>
  <c r="M90"/>
  <c r="D91"/>
  <c r="H91"/>
  <c r="L91"/>
  <c r="E95"/>
  <c r="I95"/>
  <c r="M97"/>
  <c r="M99"/>
  <c r="M101"/>
  <c r="M103"/>
  <c r="E106"/>
  <c r="I106"/>
  <c r="M108"/>
  <c r="M110"/>
  <c r="M112"/>
  <c r="M114"/>
  <c r="P835" i="9"/>
  <c r="D994" i="4" s="1"/>
  <c r="F116" i="16"/>
  <c r="J116"/>
  <c r="M127"/>
  <c r="C126"/>
  <c r="G126"/>
  <c r="K126"/>
  <c r="M129"/>
  <c r="M131"/>
  <c r="M133"/>
  <c r="M135"/>
  <c r="D136"/>
  <c r="H136"/>
  <c r="L136"/>
  <c r="E146"/>
  <c r="I146"/>
  <c r="M148"/>
  <c r="M150"/>
  <c r="M152"/>
  <c r="M154"/>
  <c r="P1199" i="9"/>
  <c r="D1358" i="4" s="1"/>
  <c r="F156" i="16"/>
  <c r="J156"/>
  <c r="C164"/>
  <c r="G164"/>
  <c r="K164"/>
  <c r="M167"/>
  <c r="M169"/>
  <c r="M171"/>
  <c r="M173"/>
  <c r="D174"/>
  <c r="H174"/>
  <c r="L174"/>
  <c r="E180"/>
  <c r="I180"/>
  <c r="M182"/>
  <c r="M184"/>
  <c r="M186"/>
  <c r="M198"/>
  <c r="P1523" i="9"/>
  <c r="D1682" i="4" s="1"/>
  <c r="C207" i="16"/>
  <c r="G207"/>
  <c r="K207"/>
  <c r="M210"/>
  <c r="M212"/>
  <c r="M214"/>
  <c r="E217"/>
  <c r="I217"/>
  <c r="M219"/>
  <c r="M221"/>
  <c r="M223"/>
  <c r="M225"/>
  <c r="D226"/>
  <c r="D6" i="17" s="1"/>
  <c r="H226" i="16"/>
  <c r="H6" i="17" s="1"/>
  <c r="L226" i="16"/>
  <c r="L6" i="17" s="1"/>
  <c r="P1767" i="9"/>
  <c r="D1926" i="4" s="1"/>
  <c r="M241" i="16"/>
  <c r="C240"/>
  <c r="G240"/>
  <c r="G190" s="1"/>
  <c r="K240"/>
  <c r="M243"/>
  <c r="M245"/>
  <c r="D246"/>
  <c r="H246"/>
  <c r="L246"/>
  <c r="H251"/>
  <c r="C258"/>
  <c r="G258"/>
  <c r="K258"/>
  <c r="J263"/>
  <c r="E266"/>
  <c r="I266"/>
  <c r="M268"/>
  <c r="M270"/>
  <c r="M272"/>
  <c r="E275"/>
  <c r="I275"/>
  <c r="M277"/>
  <c r="M279"/>
  <c r="M281"/>
  <c r="M283"/>
  <c r="D284"/>
  <c r="H284"/>
  <c r="L284"/>
  <c r="E294"/>
  <c r="I294"/>
  <c r="M296"/>
  <c r="M298"/>
  <c r="D299"/>
  <c r="H299"/>
  <c r="L299"/>
  <c r="D310"/>
  <c r="H310"/>
  <c r="H309" s="1"/>
  <c r="L310"/>
  <c r="M320"/>
  <c r="C319"/>
  <c r="G319"/>
  <c r="K319"/>
  <c r="K309" s="1"/>
  <c r="M322"/>
  <c r="M324"/>
  <c r="M326"/>
  <c r="F328"/>
  <c r="F309" s="1"/>
  <c r="J328"/>
  <c r="D335"/>
  <c r="H335"/>
  <c r="L335"/>
  <c r="C345"/>
  <c r="M346"/>
  <c r="G345"/>
  <c r="K345"/>
  <c r="M348"/>
  <c r="M350"/>
  <c r="P2691" i="9"/>
  <c r="D2850" i="4" s="1"/>
  <c r="M358" i="16"/>
  <c r="M360"/>
  <c r="P2755" i="9"/>
  <c r="D2914" i="4" s="1"/>
  <c r="M371" i="16"/>
  <c r="D372"/>
  <c r="H372"/>
  <c r="L372"/>
  <c r="C375"/>
  <c r="G375"/>
  <c r="K375"/>
  <c r="M378"/>
  <c r="E393"/>
  <c r="E379" s="1"/>
  <c r="E7" i="17" s="1"/>
  <c r="I393" i="16"/>
  <c r="I379" s="1"/>
  <c r="I7" i="17" s="1"/>
  <c r="M395" i="16"/>
  <c r="E398"/>
  <c r="I398"/>
  <c r="I397" s="1"/>
  <c r="I5" i="17" s="1"/>
  <c r="M400" i="16"/>
  <c r="E407"/>
  <c r="I407"/>
  <c r="M409"/>
  <c r="C427"/>
  <c r="M428"/>
  <c r="M427" s="1"/>
  <c r="E30" i="15"/>
  <c r="J9" i="16"/>
  <c r="M12"/>
  <c r="M15"/>
  <c r="C14"/>
  <c r="M17"/>
  <c r="M22"/>
  <c r="M29"/>
  <c r="C28"/>
  <c r="M31"/>
  <c r="M33"/>
  <c r="M38"/>
  <c r="C37"/>
  <c r="E41"/>
  <c r="M43"/>
  <c r="M45"/>
  <c r="M47"/>
  <c r="M49"/>
  <c r="M65"/>
  <c r="C64"/>
  <c r="M67"/>
  <c r="M69"/>
  <c r="M71"/>
  <c r="M73"/>
  <c r="M84"/>
  <c r="M93"/>
  <c r="M117"/>
  <c r="C116"/>
  <c r="M119"/>
  <c r="M121"/>
  <c r="M123"/>
  <c r="M125"/>
  <c r="M138"/>
  <c r="M140"/>
  <c r="M142"/>
  <c r="M144"/>
  <c r="C156"/>
  <c r="M157"/>
  <c r="M159"/>
  <c r="M161"/>
  <c r="M163"/>
  <c r="M176"/>
  <c r="M178"/>
  <c r="F180"/>
  <c r="J180"/>
  <c r="M189"/>
  <c r="M196"/>
  <c r="M191" s="1"/>
  <c r="C191"/>
  <c r="M202"/>
  <c r="M201" s="1"/>
  <c r="C201"/>
  <c r="M228"/>
  <c r="M239"/>
  <c r="M238" s="1"/>
  <c r="C238"/>
  <c r="M248"/>
  <c r="E250"/>
  <c r="C263"/>
  <c r="M286"/>
  <c r="M288"/>
  <c r="M290"/>
  <c r="M292"/>
  <c r="M301"/>
  <c r="M303"/>
  <c r="M305"/>
  <c r="M307"/>
  <c r="M312"/>
  <c r="M314"/>
  <c r="M316"/>
  <c r="M318"/>
  <c r="M329"/>
  <c r="C328"/>
  <c r="M340"/>
  <c r="M342"/>
  <c r="M344"/>
  <c r="M353"/>
  <c r="C352"/>
  <c r="G352"/>
  <c r="K352"/>
  <c r="M363"/>
  <c r="C362"/>
  <c r="M366"/>
  <c r="M369"/>
  <c r="M374"/>
  <c r="L375"/>
  <c r="M386"/>
  <c r="M380" s="1"/>
  <c r="C380"/>
  <c r="G379"/>
  <c r="G7" i="17" s="1"/>
  <c r="K379" i="16"/>
  <c r="K7" i="17" s="1"/>
  <c r="F393" i="16"/>
  <c r="F379" s="1"/>
  <c r="F7" i="17" s="1"/>
  <c r="J393" i="16"/>
  <c r="J379" s="1"/>
  <c r="F107" i="15"/>
  <c r="C7" i="18"/>
  <c r="D3193" i="4" s="1"/>
  <c r="C43" i="18"/>
  <c r="C106"/>
  <c r="D3292" i="4" s="1"/>
  <c r="C127" i="18"/>
  <c r="D3313" i="4" s="1"/>
  <c r="C58" i="18"/>
  <c r="D3244" i="4" s="1"/>
  <c r="C99" i="18"/>
  <c r="C122"/>
  <c r="D3308" i="4" s="1"/>
  <c r="C139" i="18"/>
  <c r="D3325" i="4" s="1"/>
  <c r="G309" i="16" l="1"/>
  <c r="F263"/>
  <c r="D251"/>
  <c r="M92"/>
  <c r="M91" s="1"/>
  <c r="D505" i="4"/>
  <c r="O346" i="9"/>
  <c r="F67"/>
  <c r="E88"/>
  <c r="M260" i="16"/>
  <c r="F251"/>
  <c r="H258"/>
  <c r="F35" i="9"/>
  <c r="G50"/>
  <c r="J250" i="16"/>
  <c r="G5"/>
  <c r="G4" s="1"/>
  <c r="D167" i="4"/>
  <c r="M259" i="16"/>
  <c r="F331"/>
  <c r="I331"/>
  <c r="J331"/>
  <c r="J190"/>
  <c r="F190"/>
  <c r="D309"/>
  <c r="K397"/>
  <c r="K5" i="17" s="1"/>
  <c r="J106" i="16"/>
  <c r="J105" s="1"/>
  <c r="M264"/>
  <c r="M263" s="1"/>
  <c r="K250"/>
  <c r="G397"/>
  <c r="G5" i="17" s="1"/>
  <c r="F265" i="9"/>
  <c r="G336"/>
  <c r="O326"/>
  <c r="G3" i="16"/>
  <c r="E40"/>
  <c r="E331"/>
  <c r="E309"/>
  <c r="E4" i="17" s="1"/>
  <c r="I40" i="16"/>
  <c r="M362"/>
  <c r="M352"/>
  <c r="I250"/>
  <c r="F105"/>
  <c r="M37"/>
  <c r="J309"/>
  <c r="K190"/>
  <c r="M208"/>
  <c r="M207" s="1"/>
  <c r="D88" i="9"/>
  <c r="D105" i="16"/>
  <c r="D331"/>
  <c r="K331"/>
  <c r="L331"/>
  <c r="L309"/>
  <c r="E19" i="11" s="1"/>
  <c r="G250" i="16"/>
  <c r="K105"/>
  <c r="J40"/>
  <c r="M376"/>
  <c r="M375" s="1"/>
  <c r="G331"/>
  <c r="H331"/>
  <c r="F250"/>
  <c r="F4" i="17" s="1"/>
  <c r="L105" i="16"/>
  <c r="G105"/>
  <c r="F40"/>
  <c r="M328"/>
  <c r="M165"/>
  <c r="M164" s="1"/>
  <c r="H105"/>
  <c r="M24"/>
  <c r="M23" s="1"/>
  <c r="J7" i="17"/>
  <c r="E21" i="11"/>
  <c r="J4" i="17"/>
  <c r="K4"/>
  <c r="C88" i="18"/>
  <c r="D3274" i="4" s="1"/>
  <c r="D3285"/>
  <c r="C42" i="18"/>
  <c r="D3228" i="4" s="1"/>
  <c r="D3229"/>
  <c r="I4" i="17"/>
  <c r="M156" i="16"/>
  <c r="M345"/>
  <c r="M319"/>
  <c r="L250"/>
  <c r="M126"/>
  <c r="I105"/>
  <c r="M85"/>
  <c r="H40"/>
  <c r="M310"/>
  <c r="M284"/>
  <c r="M6" i="17"/>
  <c r="M41" i="16"/>
  <c r="P743" i="9"/>
  <c r="D902" i="4" s="1"/>
  <c r="D903"/>
  <c r="K5" i="16"/>
  <c r="D171" i="4"/>
  <c r="D93" i="15"/>
  <c r="F94"/>
  <c r="E10" i="10" s="1"/>
  <c r="D65" i="15"/>
  <c r="F65" s="1"/>
  <c r="F66"/>
  <c r="L190" i="16"/>
  <c r="M9"/>
  <c r="J5"/>
  <c r="D170" i="4"/>
  <c r="E13" i="10"/>
  <c r="F110" i="15"/>
  <c r="F61"/>
  <c r="D60"/>
  <c r="F60" s="1"/>
  <c r="D4" i="4"/>
  <c r="M295" i="16"/>
  <c r="M294" s="1"/>
  <c r="C294"/>
  <c r="C7"/>
  <c r="D174" i="4"/>
  <c r="D79" i="15"/>
  <c r="F79" s="1"/>
  <c r="F80"/>
  <c r="F28"/>
  <c r="D27"/>
  <c r="F27" s="1"/>
  <c r="M423" i="16"/>
  <c r="M422" s="1"/>
  <c r="C422"/>
  <c r="M147"/>
  <c r="M146" s="1"/>
  <c r="C146"/>
  <c r="H5"/>
  <c r="D168" i="4"/>
  <c r="F125" i="15"/>
  <c r="D124"/>
  <c r="P18" i="9"/>
  <c r="N155" i="3" a="1"/>
  <c r="N155" s="1"/>
  <c r="K155" a="1"/>
  <c r="K155" s="1"/>
  <c r="F155" a="1"/>
  <c r="F155" s="1"/>
  <c r="M155" a="1"/>
  <c r="M155" s="1"/>
  <c r="H155" a="1"/>
  <c r="H155" s="1"/>
  <c r="E155" a="1"/>
  <c r="E155" s="1"/>
  <c r="J155" a="1"/>
  <c r="J155" s="1"/>
  <c r="G155" a="1"/>
  <c r="G155" s="1"/>
  <c r="L155" a="1"/>
  <c r="L155" s="1"/>
  <c r="I155" a="1"/>
  <c r="I155" s="1"/>
  <c r="D155" a="1"/>
  <c r="D155" s="1"/>
  <c r="N139" a="1"/>
  <c r="N139" s="1"/>
  <c r="K139" a="1"/>
  <c r="K139" s="1"/>
  <c r="F139" a="1"/>
  <c r="F139" s="1"/>
  <c r="M139" a="1"/>
  <c r="M139" s="1"/>
  <c r="H139" a="1"/>
  <c r="H139" s="1"/>
  <c r="E139" a="1"/>
  <c r="E139" s="1"/>
  <c r="J139" a="1"/>
  <c r="J139" s="1"/>
  <c r="G139" a="1"/>
  <c r="G139" s="1"/>
  <c r="L139" a="1"/>
  <c r="L139" s="1"/>
  <c r="I139" a="1"/>
  <c r="I139" s="1"/>
  <c r="D139" a="1"/>
  <c r="D139" s="1"/>
  <c r="N123" a="1"/>
  <c r="N123" s="1"/>
  <c r="K123" a="1"/>
  <c r="K123" s="1"/>
  <c r="F123" a="1"/>
  <c r="F123" s="1"/>
  <c r="M123" a="1"/>
  <c r="M123" s="1"/>
  <c r="H123" a="1"/>
  <c r="H123" s="1"/>
  <c r="E123" a="1"/>
  <c r="E123" s="1"/>
  <c r="J123" a="1"/>
  <c r="J123" s="1"/>
  <c r="G123" a="1"/>
  <c r="G123" s="1"/>
  <c r="L123" a="1"/>
  <c r="L123" s="1"/>
  <c r="I123" a="1"/>
  <c r="I123" s="1"/>
  <c r="D123" a="1"/>
  <c r="D123" s="1"/>
  <c r="N107" a="1"/>
  <c r="N107" s="1"/>
  <c r="K107" a="1"/>
  <c r="K107" s="1"/>
  <c r="F107" a="1"/>
  <c r="F107" s="1"/>
  <c r="M107" a="1"/>
  <c r="M107" s="1"/>
  <c r="H107" a="1"/>
  <c r="H107" s="1"/>
  <c r="E107" a="1"/>
  <c r="E107" s="1"/>
  <c r="J107" a="1"/>
  <c r="J107" s="1"/>
  <c r="G107" a="1"/>
  <c r="G107" s="1"/>
  <c r="L107" a="1"/>
  <c r="L107" s="1"/>
  <c r="I107" a="1"/>
  <c r="I107" s="1"/>
  <c r="D107" a="1"/>
  <c r="D107" s="1"/>
  <c r="N91" a="1"/>
  <c r="N91" s="1"/>
  <c r="K91" a="1"/>
  <c r="K91" s="1"/>
  <c r="F91" a="1"/>
  <c r="F91" s="1"/>
  <c r="M91" a="1"/>
  <c r="M91" s="1"/>
  <c r="H91" a="1"/>
  <c r="H91" s="1"/>
  <c r="E91" a="1"/>
  <c r="E91" s="1"/>
  <c r="J91" a="1"/>
  <c r="J91" s="1"/>
  <c r="G91" a="1"/>
  <c r="G91" s="1"/>
  <c r="L91" a="1"/>
  <c r="L91" s="1"/>
  <c r="I91" a="1"/>
  <c r="I91" s="1"/>
  <c r="D91" a="1"/>
  <c r="D91" s="1"/>
  <c r="N75" a="1"/>
  <c r="N75" s="1"/>
  <c r="K75" a="1"/>
  <c r="K75" s="1"/>
  <c r="F75" a="1"/>
  <c r="F75" s="1"/>
  <c r="M75" a="1"/>
  <c r="M75" s="1"/>
  <c r="H75" a="1"/>
  <c r="H75" s="1"/>
  <c r="E75" a="1"/>
  <c r="E75" s="1"/>
  <c r="J75" a="1"/>
  <c r="J75" s="1"/>
  <c r="G75" a="1"/>
  <c r="G75" s="1"/>
  <c r="L75" a="1"/>
  <c r="L75" s="1"/>
  <c r="I75" a="1"/>
  <c r="I75" s="1"/>
  <c r="D75" a="1"/>
  <c r="D75" s="1"/>
  <c r="N59" a="1"/>
  <c r="N59" s="1"/>
  <c r="K59" a="1"/>
  <c r="K59" s="1"/>
  <c r="F59" a="1"/>
  <c r="F59" s="1"/>
  <c r="J59" a="1"/>
  <c r="J59" s="1"/>
  <c r="G59" a="1"/>
  <c r="G59" s="1"/>
  <c r="M59" a="1"/>
  <c r="M59" s="1"/>
  <c r="H59" a="1"/>
  <c r="H59" s="1"/>
  <c r="E59" a="1"/>
  <c r="E59" s="1"/>
  <c r="L59" a="1"/>
  <c r="L59" s="1"/>
  <c r="I59" a="1"/>
  <c r="I59" s="1"/>
  <c r="D59" a="1"/>
  <c r="D59" s="1"/>
  <c r="N43" a="1"/>
  <c r="N43" s="1"/>
  <c r="K43" a="1"/>
  <c r="K43" s="1"/>
  <c r="F43" a="1"/>
  <c r="F43" s="1"/>
  <c r="M43" a="1"/>
  <c r="M43" s="1"/>
  <c r="H43" a="1"/>
  <c r="H43" s="1"/>
  <c r="E43" a="1"/>
  <c r="E43" s="1"/>
  <c r="J43" a="1"/>
  <c r="J43" s="1"/>
  <c r="G43" a="1"/>
  <c r="G43" s="1"/>
  <c r="L43" a="1"/>
  <c r="L43" s="1"/>
  <c r="I43" a="1"/>
  <c r="I43" s="1"/>
  <c r="D43" a="1"/>
  <c r="D43" s="1"/>
  <c r="N27" a="1"/>
  <c r="N27" s="1"/>
  <c r="K27" a="1"/>
  <c r="K27" s="1"/>
  <c r="F27" a="1"/>
  <c r="F27" s="1"/>
  <c r="J27" a="1"/>
  <c r="J27" s="1"/>
  <c r="G27" a="1"/>
  <c r="G27" s="1"/>
  <c r="M27" a="1"/>
  <c r="M27" s="1"/>
  <c r="H27" a="1"/>
  <c r="H27" s="1"/>
  <c r="E27" a="1"/>
  <c r="E27" s="1"/>
  <c r="L27" a="1"/>
  <c r="L27" s="1"/>
  <c r="I27" a="1"/>
  <c r="I27" s="1"/>
  <c r="D27" a="1"/>
  <c r="D27" s="1"/>
  <c r="N11" a="1"/>
  <c r="N11" s="1"/>
  <c r="K11" a="1"/>
  <c r="K11" s="1"/>
  <c r="F11" a="1"/>
  <c r="F11" s="1"/>
  <c r="M11" a="1"/>
  <c r="M11" s="1"/>
  <c r="H11" a="1"/>
  <c r="H11" s="1"/>
  <c r="E11" a="1"/>
  <c r="E11" s="1"/>
  <c r="J11" a="1"/>
  <c r="J11" s="1"/>
  <c r="G11" a="1"/>
  <c r="G11" s="1"/>
  <c r="L11" a="1"/>
  <c r="L11" s="1"/>
  <c r="I11" a="1"/>
  <c r="I11" s="1"/>
  <c r="D11" a="1"/>
  <c r="D11" s="1"/>
  <c r="N86" a="1"/>
  <c r="N86" s="1"/>
  <c r="L86" a="1"/>
  <c r="L86" s="1"/>
  <c r="J86" a="1"/>
  <c r="J86" s="1"/>
  <c r="H86" a="1"/>
  <c r="H86" s="1"/>
  <c r="F86" a="1"/>
  <c r="F86" s="1"/>
  <c r="D86" a="1"/>
  <c r="D86" s="1"/>
  <c r="I86" a="1"/>
  <c r="I86" s="1"/>
  <c r="K86" a="1"/>
  <c r="K86" s="1"/>
  <c r="M86" a="1"/>
  <c r="M86" s="1"/>
  <c r="E86" a="1"/>
  <c r="E86" s="1"/>
  <c r="G86" a="1"/>
  <c r="G86" s="1"/>
  <c r="N62" a="1"/>
  <c r="N62" s="1"/>
  <c r="L62" a="1"/>
  <c r="L62" s="1"/>
  <c r="J62" a="1"/>
  <c r="J62" s="1"/>
  <c r="H62" a="1"/>
  <c r="H62" s="1"/>
  <c r="F62" a="1"/>
  <c r="F62" s="1"/>
  <c r="D62" a="1"/>
  <c r="D62" s="1"/>
  <c r="I62" a="1"/>
  <c r="I62" s="1"/>
  <c r="K62" a="1"/>
  <c r="K62" s="1"/>
  <c r="M62" a="1"/>
  <c r="M62" s="1"/>
  <c r="E62" a="1"/>
  <c r="E62" s="1"/>
  <c r="G62" a="1"/>
  <c r="G62" s="1"/>
  <c r="N30" a="1"/>
  <c r="N30" s="1"/>
  <c r="L30" a="1"/>
  <c r="L30" s="1"/>
  <c r="J30" a="1"/>
  <c r="J30" s="1"/>
  <c r="H30" a="1"/>
  <c r="H30" s="1"/>
  <c r="F30" a="1"/>
  <c r="F30" s="1"/>
  <c r="D30" a="1"/>
  <c r="D30" s="1"/>
  <c r="I30" a="1"/>
  <c r="I30" s="1"/>
  <c r="K30" a="1"/>
  <c r="K30" s="1"/>
  <c r="M30" a="1"/>
  <c r="M30" s="1"/>
  <c r="E30" a="1"/>
  <c r="E30" s="1"/>
  <c r="G30" a="1"/>
  <c r="G30" s="1"/>
  <c r="N238" a="1"/>
  <c r="N238" s="1"/>
  <c r="L238" a="1"/>
  <c r="L238" s="1"/>
  <c r="J238" a="1"/>
  <c r="J238" s="1"/>
  <c r="H238" a="1"/>
  <c r="H238" s="1"/>
  <c r="F238" a="1"/>
  <c r="F238" s="1"/>
  <c r="D238" a="1"/>
  <c r="D238" s="1"/>
  <c r="K238" a="1"/>
  <c r="K238" s="1"/>
  <c r="G238" a="1"/>
  <c r="G238" s="1"/>
  <c r="M238" a="1"/>
  <c r="M238" s="1"/>
  <c r="I238" a="1"/>
  <c r="I238" s="1"/>
  <c r="E238" a="1"/>
  <c r="E238" s="1"/>
  <c r="N222" a="1"/>
  <c r="N222" s="1"/>
  <c r="L222" a="1"/>
  <c r="L222" s="1"/>
  <c r="J222" a="1"/>
  <c r="J222" s="1"/>
  <c r="H222" a="1"/>
  <c r="H222" s="1"/>
  <c r="F222" a="1"/>
  <c r="F222" s="1"/>
  <c r="D222" a="1"/>
  <c r="D222" s="1"/>
  <c r="K222" a="1"/>
  <c r="K222" s="1"/>
  <c r="G222" a="1"/>
  <c r="G222" s="1"/>
  <c r="M222" a="1"/>
  <c r="M222" s="1"/>
  <c r="I222" a="1"/>
  <c r="I222" s="1"/>
  <c r="E222" a="1"/>
  <c r="E222" s="1"/>
  <c r="N206" a="1"/>
  <c r="N206" s="1"/>
  <c r="L206" a="1"/>
  <c r="L206" s="1"/>
  <c r="J206" a="1"/>
  <c r="J206" s="1"/>
  <c r="H206" a="1"/>
  <c r="H206" s="1"/>
  <c r="F206" a="1"/>
  <c r="F206" s="1"/>
  <c r="D206" a="1"/>
  <c r="D206" s="1"/>
  <c r="K206" a="1"/>
  <c r="K206" s="1"/>
  <c r="G206" a="1"/>
  <c r="G206" s="1"/>
  <c r="M206" a="1"/>
  <c r="M206" s="1"/>
  <c r="I206" a="1"/>
  <c r="I206" s="1"/>
  <c r="E206" a="1"/>
  <c r="E206" s="1"/>
  <c r="N190" a="1"/>
  <c r="N190" s="1"/>
  <c r="L190" a="1"/>
  <c r="L190" s="1"/>
  <c r="J190" a="1"/>
  <c r="J190" s="1"/>
  <c r="H190" a="1"/>
  <c r="H190" s="1"/>
  <c r="F190" a="1"/>
  <c r="F190" s="1"/>
  <c r="D190" a="1"/>
  <c r="D190" s="1"/>
  <c r="K190" a="1"/>
  <c r="K190" s="1"/>
  <c r="G190" a="1"/>
  <c r="G190" s="1"/>
  <c r="M190" a="1"/>
  <c r="M190" s="1"/>
  <c r="I190" a="1"/>
  <c r="I190" s="1"/>
  <c r="E190" a="1"/>
  <c r="E190" s="1"/>
  <c r="N174" a="1"/>
  <c r="N174" s="1"/>
  <c r="L174" a="1"/>
  <c r="L174" s="1"/>
  <c r="J174" a="1"/>
  <c r="J174" s="1"/>
  <c r="H174" a="1"/>
  <c r="H174" s="1"/>
  <c r="F174" a="1"/>
  <c r="F174" s="1"/>
  <c r="D174" a="1"/>
  <c r="D174" s="1"/>
  <c r="K174" a="1"/>
  <c r="K174" s="1"/>
  <c r="G174" a="1"/>
  <c r="G174" s="1"/>
  <c r="M174" a="1"/>
  <c r="M174" s="1"/>
  <c r="I174" a="1"/>
  <c r="I174" s="1"/>
  <c r="E174" a="1"/>
  <c r="E174" s="1"/>
  <c r="N158" a="1"/>
  <c r="N158" s="1"/>
  <c r="L158" a="1"/>
  <c r="L158" s="1"/>
  <c r="J158" a="1"/>
  <c r="J158" s="1"/>
  <c r="H158" a="1"/>
  <c r="H158" s="1"/>
  <c r="F158" a="1"/>
  <c r="F158" s="1"/>
  <c r="D158" a="1"/>
  <c r="D158" s="1"/>
  <c r="I158" a="1"/>
  <c r="I158" s="1"/>
  <c r="K158" a="1"/>
  <c r="K158" s="1"/>
  <c r="M158" a="1"/>
  <c r="M158" s="1"/>
  <c r="E158" a="1"/>
  <c r="E158" s="1"/>
  <c r="G158" a="1"/>
  <c r="G158" s="1"/>
  <c r="N142" a="1"/>
  <c r="N142" s="1"/>
  <c r="L142" a="1"/>
  <c r="L142" s="1"/>
  <c r="J142" a="1"/>
  <c r="J142" s="1"/>
  <c r="H142" a="1"/>
  <c r="H142" s="1"/>
  <c r="F142" a="1"/>
  <c r="F142" s="1"/>
  <c r="D142" a="1"/>
  <c r="D142" s="1"/>
  <c r="I142" a="1"/>
  <c r="I142" s="1"/>
  <c r="K142" a="1"/>
  <c r="K142" s="1"/>
  <c r="M142" a="1"/>
  <c r="M142" s="1"/>
  <c r="E142" a="1"/>
  <c r="E142" s="1"/>
  <c r="G142" a="1"/>
  <c r="G142" s="1"/>
  <c r="N126" a="1"/>
  <c r="N126" s="1"/>
  <c r="L126" a="1"/>
  <c r="L126" s="1"/>
  <c r="J126" a="1"/>
  <c r="J126" s="1"/>
  <c r="H126" a="1"/>
  <c r="H126" s="1"/>
  <c r="F126" a="1"/>
  <c r="F126" s="1"/>
  <c r="D126" a="1"/>
  <c r="D126" s="1"/>
  <c r="I126" a="1"/>
  <c r="I126" s="1"/>
  <c r="K126" a="1"/>
  <c r="K126" s="1"/>
  <c r="M126" a="1"/>
  <c r="M126" s="1"/>
  <c r="E126" a="1"/>
  <c r="E126" s="1"/>
  <c r="G126" a="1"/>
  <c r="G126" s="1"/>
  <c r="N110" a="1"/>
  <c r="N110" s="1"/>
  <c r="L110" a="1"/>
  <c r="L110" s="1"/>
  <c r="J110" a="1"/>
  <c r="J110" s="1"/>
  <c r="H110" a="1"/>
  <c r="H110" s="1"/>
  <c r="F110" a="1"/>
  <c r="F110" s="1"/>
  <c r="D110" a="1"/>
  <c r="D110" s="1"/>
  <c r="I110" a="1"/>
  <c r="I110" s="1"/>
  <c r="K110" a="1"/>
  <c r="K110" s="1"/>
  <c r="M110" a="1"/>
  <c r="M110" s="1"/>
  <c r="E110" a="1"/>
  <c r="E110" s="1"/>
  <c r="G110" a="1"/>
  <c r="G110" s="1"/>
  <c r="N94" a="1"/>
  <c r="N94" s="1"/>
  <c r="L94" a="1"/>
  <c r="L94" s="1"/>
  <c r="J94" a="1"/>
  <c r="J94" s="1"/>
  <c r="H94" a="1"/>
  <c r="H94" s="1"/>
  <c r="F94" a="1"/>
  <c r="F94" s="1"/>
  <c r="D94" a="1"/>
  <c r="D94" s="1"/>
  <c r="I94" a="1"/>
  <c r="I94" s="1"/>
  <c r="K94" a="1"/>
  <c r="K94" s="1"/>
  <c r="M94" a="1"/>
  <c r="M94" s="1"/>
  <c r="E94" a="1"/>
  <c r="E94" s="1"/>
  <c r="G94" a="1"/>
  <c r="G94" s="1"/>
  <c r="N58" a="1"/>
  <c r="N58" s="1"/>
  <c r="L58" a="1"/>
  <c r="L58" s="1"/>
  <c r="J58" a="1"/>
  <c r="J58" s="1"/>
  <c r="H58" a="1"/>
  <c r="H58" s="1"/>
  <c r="F58" a="1"/>
  <c r="F58" s="1"/>
  <c r="D58" a="1"/>
  <c r="D58" s="1"/>
  <c r="I58" a="1"/>
  <c r="I58" s="1"/>
  <c r="K58" a="1"/>
  <c r="K58" s="1"/>
  <c r="M58" a="1"/>
  <c r="M58" s="1"/>
  <c r="E58" a="1"/>
  <c r="E58" s="1"/>
  <c r="G58" a="1"/>
  <c r="G58" s="1"/>
  <c r="N26" a="1"/>
  <c r="N26" s="1"/>
  <c r="L26" a="1"/>
  <c r="L26" s="1"/>
  <c r="J26" a="1"/>
  <c r="J26" s="1"/>
  <c r="H26" a="1"/>
  <c r="H26" s="1"/>
  <c r="F26" a="1"/>
  <c r="F26" s="1"/>
  <c r="D26" a="1"/>
  <c r="D26" s="1"/>
  <c r="I26" a="1"/>
  <c r="I26" s="1"/>
  <c r="K26" a="1"/>
  <c r="K26" s="1"/>
  <c r="M26" a="1"/>
  <c r="M26" s="1"/>
  <c r="E26" a="1"/>
  <c r="E26" s="1"/>
  <c r="G26" a="1"/>
  <c r="G26" s="1"/>
  <c r="N266" a="1"/>
  <c r="N266" s="1"/>
  <c r="L266" a="1"/>
  <c r="L266" s="1"/>
  <c r="J266" a="1"/>
  <c r="J266" s="1"/>
  <c r="H266" a="1"/>
  <c r="H266" s="1"/>
  <c r="F266" a="1"/>
  <c r="F266" s="1"/>
  <c r="D266" a="1"/>
  <c r="D266" s="1"/>
  <c r="G266" a="1"/>
  <c r="G266" s="1"/>
  <c r="M266" a="1"/>
  <c r="M266" s="1"/>
  <c r="E266" a="1"/>
  <c r="E266" s="1"/>
  <c r="K266" a="1"/>
  <c r="K266" s="1"/>
  <c r="I266" a="1"/>
  <c r="I266" s="1"/>
  <c r="N250" a="1"/>
  <c r="N250" s="1"/>
  <c r="L250" a="1"/>
  <c r="L250" s="1"/>
  <c r="J250" a="1"/>
  <c r="J250" s="1"/>
  <c r="H250" a="1"/>
  <c r="H250" s="1"/>
  <c r="F250" a="1"/>
  <c r="F250" s="1"/>
  <c r="D250" a="1"/>
  <c r="D250" s="1"/>
  <c r="G250" a="1"/>
  <c r="G250" s="1"/>
  <c r="M250" a="1"/>
  <c r="M250" s="1"/>
  <c r="E250" a="1"/>
  <c r="E250" s="1"/>
  <c r="K250" a="1"/>
  <c r="K250" s="1"/>
  <c r="I250" a="1"/>
  <c r="I250" s="1"/>
  <c r="N241" a="1"/>
  <c r="N241" s="1"/>
  <c r="L241" a="1"/>
  <c r="L241" s="1"/>
  <c r="J241" a="1"/>
  <c r="J241" s="1"/>
  <c r="H241" a="1"/>
  <c r="H241" s="1"/>
  <c r="F241" a="1"/>
  <c r="F241" s="1"/>
  <c r="D241" a="1"/>
  <c r="D241" s="1"/>
  <c r="M241" a="1"/>
  <c r="M241" s="1"/>
  <c r="K241" a="1"/>
  <c r="K241" s="1"/>
  <c r="I241" a="1"/>
  <c r="I241" s="1"/>
  <c r="G241" a="1"/>
  <c r="G241" s="1"/>
  <c r="E241" a="1"/>
  <c r="E241" s="1"/>
  <c r="N257" a="1"/>
  <c r="N257" s="1"/>
  <c r="L257" a="1"/>
  <c r="L257" s="1"/>
  <c r="J257" a="1"/>
  <c r="J257" s="1"/>
  <c r="H257" a="1"/>
  <c r="H257" s="1"/>
  <c r="F257" a="1"/>
  <c r="F257" s="1"/>
  <c r="D257" a="1"/>
  <c r="D257" s="1"/>
  <c r="M257" a="1"/>
  <c r="M257" s="1"/>
  <c r="K257" a="1"/>
  <c r="K257" s="1"/>
  <c r="I257" a="1"/>
  <c r="I257" s="1"/>
  <c r="G257" a="1"/>
  <c r="G257" s="1"/>
  <c r="E257" a="1"/>
  <c r="E257" s="1"/>
  <c r="M273" a="1"/>
  <c r="M273" s="1"/>
  <c r="H273" a="1"/>
  <c r="H273" s="1"/>
  <c r="E273" a="1"/>
  <c r="E273" s="1"/>
  <c r="J273" a="1"/>
  <c r="J273" s="1"/>
  <c r="G273" a="1"/>
  <c r="G273" s="1"/>
  <c r="N273" a="1"/>
  <c r="N273" s="1"/>
  <c r="K273" a="1"/>
  <c r="K273" s="1"/>
  <c r="F273" a="1"/>
  <c r="F273" s="1"/>
  <c r="D273" a="1"/>
  <c r="D273" s="1"/>
  <c r="L273" a="1"/>
  <c r="L273" s="1"/>
  <c r="I273" a="1"/>
  <c r="I273" s="1"/>
  <c r="M289" a="1"/>
  <c r="M289" s="1"/>
  <c r="H289" a="1"/>
  <c r="H289" s="1"/>
  <c r="E289" a="1"/>
  <c r="E289" s="1"/>
  <c r="J289" a="1"/>
  <c r="J289" s="1"/>
  <c r="G289" a="1"/>
  <c r="G289" s="1"/>
  <c r="N289" a="1"/>
  <c r="N289" s="1"/>
  <c r="K289" a="1"/>
  <c r="K289" s="1"/>
  <c r="F289" a="1"/>
  <c r="F289" s="1"/>
  <c r="D289" a="1"/>
  <c r="D289" s="1"/>
  <c r="L289" a="1"/>
  <c r="L289" s="1"/>
  <c r="I289" a="1"/>
  <c r="I289" s="1"/>
  <c r="N331" a="1"/>
  <c r="N331" s="1"/>
  <c r="L331" a="1"/>
  <c r="L331" s="1"/>
  <c r="J331" a="1"/>
  <c r="J331" s="1"/>
  <c r="H331" a="1"/>
  <c r="H331" s="1"/>
  <c r="F331" a="1"/>
  <c r="F331" s="1"/>
  <c r="D331" a="1"/>
  <c r="D331" s="1"/>
  <c r="I331" a="1"/>
  <c r="I331" s="1"/>
  <c r="G331" a="1"/>
  <c r="G331" s="1"/>
  <c r="K331" a="1"/>
  <c r="K331" s="1"/>
  <c r="M331" a="1"/>
  <c r="M331" s="1"/>
  <c r="E331" a="1"/>
  <c r="E331" s="1"/>
  <c r="N347" a="1"/>
  <c r="N347" s="1"/>
  <c r="L347" a="1"/>
  <c r="L347" s="1"/>
  <c r="J347" a="1"/>
  <c r="J347" s="1"/>
  <c r="H347" a="1"/>
  <c r="H347" s="1"/>
  <c r="F347" a="1"/>
  <c r="F347" s="1"/>
  <c r="D347" a="1"/>
  <c r="D347" s="1"/>
  <c r="I347" a="1"/>
  <c r="I347" s="1"/>
  <c r="G347" a="1"/>
  <c r="G347" s="1"/>
  <c r="M347" a="1"/>
  <c r="M347" s="1"/>
  <c r="E347" a="1"/>
  <c r="E347" s="1"/>
  <c r="K347" a="1"/>
  <c r="K347" s="1"/>
  <c r="N363" a="1"/>
  <c r="N363" s="1"/>
  <c r="L363" a="1"/>
  <c r="L363" s="1"/>
  <c r="J363" a="1"/>
  <c r="J363" s="1"/>
  <c r="H363" a="1"/>
  <c r="H363" s="1"/>
  <c r="F363" a="1"/>
  <c r="F363" s="1"/>
  <c r="D363" a="1"/>
  <c r="D363" s="1"/>
  <c r="I363" a="1"/>
  <c r="I363" s="1"/>
  <c r="G363" a="1"/>
  <c r="G363" s="1"/>
  <c r="M363" a="1"/>
  <c r="M363" s="1"/>
  <c r="E363" a="1"/>
  <c r="E363" s="1"/>
  <c r="K363" a="1"/>
  <c r="K363" s="1"/>
  <c r="N379" a="1"/>
  <c r="N379" s="1"/>
  <c r="L379" a="1"/>
  <c r="L379" s="1"/>
  <c r="J379" a="1"/>
  <c r="J379" s="1"/>
  <c r="H379" a="1"/>
  <c r="H379" s="1"/>
  <c r="F379" a="1"/>
  <c r="F379" s="1"/>
  <c r="D379" a="1"/>
  <c r="D379" s="1"/>
  <c r="I379" a="1"/>
  <c r="I379" s="1"/>
  <c r="G379" a="1"/>
  <c r="G379" s="1"/>
  <c r="M379" a="1"/>
  <c r="M379" s="1"/>
  <c r="E379" a="1"/>
  <c r="E379" s="1"/>
  <c r="K379" a="1"/>
  <c r="K379" s="1"/>
  <c r="N395" a="1"/>
  <c r="N395" s="1"/>
  <c r="L395" a="1"/>
  <c r="L395" s="1"/>
  <c r="J395" a="1"/>
  <c r="J395" s="1"/>
  <c r="H395" a="1"/>
  <c r="H395" s="1"/>
  <c r="F395" a="1"/>
  <c r="F395" s="1"/>
  <c r="D395" a="1"/>
  <c r="D395" s="1"/>
  <c r="I395" a="1"/>
  <c r="I395" s="1"/>
  <c r="G395" a="1"/>
  <c r="G395" s="1"/>
  <c r="M395" a="1"/>
  <c r="M395" s="1"/>
  <c r="E395" a="1"/>
  <c r="E395" s="1"/>
  <c r="K395" a="1"/>
  <c r="K395" s="1"/>
  <c r="N411" a="1"/>
  <c r="N411" s="1"/>
  <c r="L411" a="1"/>
  <c r="L411" s="1"/>
  <c r="J411" a="1"/>
  <c r="J411" s="1"/>
  <c r="H411" a="1"/>
  <c r="H411" s="1"/>
  <c r="F411" a="1"/>
  <c r="F411" s="1"/>
  <c r="D411" a="1"/>
  <c r="D411" s="1"/>
  <c r="I411" a="1"/>
  <c r="I411" s="1"/>
  <c r="G411" a="1"/>
  <c r="G411" s="1"/>
  <c r="M411" a="1"/>
  <c r="M411" s="1"/>
  <c r="E411" a="1"/>
  <c r="E411" s="1"/>
  <c r="K411" a="1"/>
  <c r="K411" s="1"/>
  <c r="N427" a="1"/>
  <c r="N427" s="1"/>
  <c r="L427" a="1"/>
  <c r="L427" s="1"/>
  <c r="J427" a="1"/>
  <c r="J427" s="1"/>
  <c r="H427" a="1"/>
  <c r="H427" s="1"/>
  <c r="F427" a="1"/>
  <c r="F427" s="1"/>
  <c r="D427" a="1"/>
  <c r="D427" s="1"/>
  <c r="I427" a="1"/>
  <c r="I427" s="1"/>
  <c r="G427" a="1"/>
  <c r="G427" s="1"/>
  <c r="M427" a="1"/>
  <c r="M427" s="1"/>
  <c r="E427" a="1"/>
  <c r="E427" s="1"/>
  <c r="K427" a="1"/>
  <c r="K427" s="1"/>
  <c r="J595" a="1"/>
  <c r="J595" s="1"/>
  <c r="G595" a="1"/>
  <c r="G595" s="1"/>
  <c r="L595" a="1"/>
  <c r="L595" s="1"/>
  <c r="I595" a="1"/>
  <c r="I595" s="1"/>
  <c r="D595" a="1"/>
  <c r="D595" s="1"/>
  <c r="M595" a="1"/>
  <c r="M595" s="1"/>
  <c r="H595" a="1"/>
  <c r="H595" s="1"/>
  <c r="E595" a="1"/>
  <c r="E595" s="1"/>
  <c r="K595" a="1"/>
  <c r="K595" s="1"/>
  <c r="F595" a="1"/>
  <c r="F595" s="1"/>
  <c r="N595" a="1"/>
  <c r="N595" s="1"/>
  <c r="M175" a="1"/>
  <c r="M175" s="1"/>
  <c r="K175" a="1"/>
  <c r="K175" s="1"/>
  <c r="I175" a="1"/>
  <c r="I175" s="1"/>
  <c r="G175" a="1"/>
  <c r="G175" s="1"/>
  <c r="E175" a="1"/>
  <c r="E175" s="1"/>
  <c r="L175" a="1"/>
  <c r="L175" s="1"/>
  <c r="H175" a="1"/>
  <c r="H175" s="1"/>
  <c r="D175" a="1"/>
  <c r="D175" s="1"/>
  <c r="N175" a="1"/>
  <c r="N175" s="1"/>
  <c r="J175" a="1"/>
  <c r="J175" s="1"/>
  <c r="F175" a="1"/>
  <c r="F175" s="1"/>
  <c r="M191" a="1"/>
  <c r="M191" s="1"/>
  <c r="K191" a="1"/>
  <c r="K191" s="1"/>
  <c r="I191" a="1"/>
  <c r="I191" s="1"/>
  <c r="G191" a="1"/>
  <c r="G191" s="1"/>
  <c r="E191" a="1"/>
  <c r="E191" s="1"/>
  <c r="L191" a="1"/>
  <c r="L191" s="1"/>
  <c r="H191" a="1"/>
  <c r="H191" s="1"/>
  <c r="D191" a="1"/>
  <c r="D191" s="1"/>
  <c r="N191" a="1"/>
  <c r="N191" s="1"/>
  <c r="J191" a="1"/>
  <c r="J191" s="1"/>
  <c r="F191" a="1"/>
  <c r="F191" s="1"/>
  <c r="M207" a="1"/>
  <c r="M207" s="1"/>
  <c r="K207" a="1"/>
  <c r="K207" s="1"/>
  <c r="I207" a="1"/>
  <c r="I207" s="1"/>
  <c r="G207" a="1"/>
  <c r="G207" s="1"/>
  <c r="E207" a="1"/>
  <c r="E207" s="1"/>
  <c r="L207" a="1"/>
  <c r="L207" s="1"/>
  <c r="H207" a="1"/>
  <c r="H207" s="1"/>
  <c r="D207" a="1"/>
  <c r="D207" s="1"/>
  <c r="N207" a="1"/>
  <c r="N207" s="1"/>
  <c r="J207" a="1"/>
  <c r="J207" s="1"/>
  <c r="F207" a="1"/>
  <c r="F207" s="1"/>
  <c r="M223" a="1"/>
  <c r="M223" s="1"/>
  <c r="K223" a="1"/>
  <c r="K223" s="1"/>
  <c r="I223" a="1"/>
  <c r="I223" s="1"/>
  <c r="G223" a="1"/>
  <c r="G223" s="1"/>
  <c r="E223" a="1"/>
  <c r="E223" s="1"/>
  <c r="L223" a="1"/>
  <c r="L223" s="1"/>
  <c r="H223" a="1"/>
  <c r="H223" s="1"/>
  <c r="D223" a="1"/>
  <c r="D223" s="1"/>
  <c r="N223" a="1"/>
  <c r="N223" s="1"/>
  <c r="J223" a="1"/>
  <c r="J223" s="1"/>
  <c r="F223" a="1"/>
  <c r="F223" s="1"/>
  <c r="M239" a="1"/>
  <c r="M239" s="1"/>
  <c r="K239" a="1"/>
  <c r="K239" s="1"/>
  <c r="I239" a="1"/>
  <c r="I239" s="1"/>
  <c r="G239" a="1"/>
  <c r="G239" s="1"/>
  <c r="E239" a="1"/>
  <c r="E239" s="1"/>
  <c r="N239" a="1"/>
  <c r="N239" s="1"/>
  <c r="L239" a="1"/>
  <c r="L239" s="1"/>
  <c r="J239" a="1"/>
  <c r="J239" s="1"/>
  <c r="H239" a="1"/>
  <c r="H239" s="1"/>
  <c r="F239" a="1"/>
  <c r="F239" s="1"/>
  <c r="D239" a="1"/>
  <c r="D239" s="1"/>
  <c r="M255" a="1"/>
  <c r="M255" s="1"/>
  <c r="K255" a="1"/>
  <c r="K255" s="1"/>
  <c r="I255" a="1"/>
  <c r="I255" s="1"/>
  <c r="G255" a="1"/>
  <c r="G255" s="1"/>
  <c r="E255" a="1"/>
  <c r="E255" s="1"/>
  <c r="N255" a="1"/>
  <c r="N255" s="1"/>
  <c r="L255" a="1"/>
  <c r="L255" s="1"/>
  <c r="J255" a="1"/>
  <c r="J255" s="1"/>
  <c r="H255" a="1"/>
  <c r="H255" s="1"/>
  <c r="F255" a="1"/>
  <c r="F255" s="1"/>
  <c r="D255" a="1"/>
  <c r="D255" s="1"/>
  <c r="M8" a="1"/>
  <c r="M8" s="1"/>
  <c r="K8" a="1"/>
  <c r="K8" s="1"/>
  <c r="I8" a="1"/>
  <c r="I8" s="1"/>
  <c r="G8" a="1"/>
  <c r="G8" s="1"/>
  <c r="E8" a="1"/>
  <c r="E8" s="1"/>
  <c r="H8" a="1"/>
  <c r="H8" s="1"/>
  <c r="J8" a="1"/>
  <c r="J8" s="1"/>
  <c r="L8" a="1"/>
  <c r="L8" s="1"/>
  <c r="D8" a="1"/>
  <c r="D8" s="1"/>
  <c r="N8" a="1"/>
  <c r="N8" s="1"/>
  <c r="F8" a="1"/>
  <c r="F8" s="1"/>
  <c r="M24" a="1"/>
  <c r="M24" s="1"/>
  <c r="K24" a="1"/>
  <c r="K24" s="1"/>
  <c r="I24" a="1"/>
  <c r="I24" s="1"/>
  <c r="G24" a="1"/>
  <c r="G24" s="1"/>
  <c r="E24" a="1"/>
  <c r="E24" s="1"/>
  <c r="H24" a="1"/>
  <c r="H24" s="1"/>
  <c r="J24" a="1"/>
  <c r="J24" s="1"/>
  <c r="L24" a="1"/>
  <c r="L24" s="1"/>
  <c r="D24" a="1"/>
  <c r="D24" s="1"/>
  <c r="N24" a="1"/>
  <c r="N24" s="1"/>
  <c r="F24" a="1"/>
  <c r="F24" s="1"/>
  <c r="M40" a="1"/>
  <c r="M40" s="1"/>
  <c r="K40" a="1"/>
  <c r="K40" s="1"/>
  <c r="I40" a="1"/>
  <c r="I40" s="1"/>
  <c r="G40" a="1"/>
  <c r="G40" s="1"/>
  <c r="E40" a="1"/>
  <c r="E40" s="1"/>
  <c r="H40" a="1"/>
  <c r="H40" s="1"/>
  <c r="J40" a="1"/>
  <c r="J40" s="1"/>
  <c r="L40" a="1"/>
  <c r="L40" s="1"/>
  <c r="D40" a="1"/>
  <c r="D40" s="1"/>
  <c r="N40" a="1"/>
  <c r="N40" s="1"/>
  <c r="F40" a="1"/>
  <c r="F40" s="1"/>
  <c r="M56" a="1"/>
  <c r="M56" s="1"/>
  <c r="K56" a="1"/>
  <c r="K56" s="1"/>
  <c r="I56" a="1"/>
  <c r="I56" s="1"/>
  <c r="G56" a="1"/>
  <c r="G56" s="1"/>
  <c r="E56" a="1"/>
  <c r="E56" s="1"/>
  <c r="H56" a="1"/>
  <c r="H56" s="1"/>
  <c r="J56" a="1"/>
  <c r="J56" s="1"/>
  <c r="L56" a="1"/>
  <c r="L56" s="1"/>
  <c r="D56" a="1"/>
  <c r="D56" s="1"/>
  <c r="N56" a="1"/>
  <c r="N56" s="1"/>
  <c r="F56" a="1"/>
  <c r="F56" s="1"/>
  <c r="M72" a="1"/>
  <c r="M72" s="1"/>
  <c r="K72" a="1"/>
  <c r="K72" s="1"/>
  <c r="I72" a="1"/>
  <c r="I72" s="1"/>
  <c r="G72" a="1"/>
  <c r="G72" s="1"/>
  <c r="E72" a="1"/>
  <c r="E72" s="1"/>
  <c r="H72" a="1"/>
  <c r="H72" s="1"/>
  <c r="J72" a="1"/>
  <c r="J72" s="1"/>
  <c r="L72" a="1"/>
  <c r="L72" s="1"/>
  <c r="D72" a="1"/>
  <c r="D72" s="1"/>
  <c r="N72" a="1"/>
  <c r="N72" s="1"/>
  <c r="F72" a="1"/>
  <c r="F72" s="1"/>
  <c r="M88" a="1"/>
  <c r="M88" s="1"/>
  <c r="K88" a="1"/>
  <c r="K88" s="1"/>
  <c r="I88" a="1"/>
  <c r="I88" s="1"/>
  <c r="G88" a="1"/>
  <c r="G88" s="1"/>
  <c r="E88" a="1"/>
  <c r="E88" s="1"/>
  <c r="H88" a="1"/>
  <c r="H88" s="1"/>
  <c r="L88" a="1"/>
  <c r="L88" s="1"/>
  <c r="D88" a="1"/>
  <c r="D88" s="1"/>
  <c r="J88" a="1"/>
  <c r="J88" s="1"/>
  <c r="N88" a="1"/>
  <c r="N88" s="1"/>
  <c r="F88" a="1"/>
  <c r="F88" s="1"/>
  <c r="M104" a="1"/>
  <c r="M104" s="1"/>
  <c r="K104" a="1"/>
  <c r="K104" s="1"/>
  <c r="I104" a="1"/>
  <c r="I104" s="1"/>
  <c r="G104" a="1"/>
  <c r="G104" s="1"/>
  <c r="E104" a="1"/>
  <c r="E104" s="1"/>
  <c r="H104" a="1"/>
  <c r="H104" s="1"/>
  <c r="L104" a="1"/>
  <c r="L104" s="1"/>
  <c r="D104" a="1"/>
  <c r="D104" s="1"/>
  <c r="J104" a="1"/>
  <c r="J104" s="1"/>
  <c r="N104" a="1"/>
  <c r="N104" s="1"/>
  <c r="F104" a="1"/>
  <c r="F104" s="1"/>
  <c r="M120" a="1"/>
  <c r="M120" s="1"/>
  <c r="K120" a="1"/>
  <c r="K120" s="1"/>
  <c r="I120" a="1"/>
  <c r="I120" s="1"/>
  <c r="G120" a="1"/>
  <c r="G120" s="1"/>
  <c r="E120" a="1"/>
  <c r="E120" s="1"/>
  <c r="H120" a="1"/>
  <c r="H120" s="1"/>
  <c r="L120" a="1"/>
  <c r="L120" s="1"/>
  <c r="J120" a="1"/>
  <c r="J120" s="1"/>
  <c r="D120" a="1"/>
  <c r="D120" s="1"/>
  <c r="N120" a="1"/>
  <c r="N120" s="1"/>
  <c r="F120" a="1"/>
  <c r="F120" s="1"/>
  <c r="M136" a="1"/>
  <c r="M136" s="1"/>
  <c r="K136" a="1"/>
  <c r="K136" s="1"/>
  <c r="I136" a="1"/>
  <c r="I136" s="1"/>
  <c r="G136" a="1"/>
  <c r="G136" s="1"/>
  <c r="E136" a="1"/>
  <c r="E136" s="1"/>
  <c r="H136" a="1"/>
  <c r="H136" s="1"/>
  <c r="J136" a="1"/>
  <c r="J136" s="1"/>
  <c r="L136" a="1"/>
  <c r="L136" s="1"/>
  <c r="D136" a="1"/>
  <c r="D136" s="1"/>
  <c r="N136" a="1"/>
  <c r="N136" s="1"/>
  <c r="F136" a="1"/>
  <c r="F136" s="1"/>
  <c r="M152" a="1"/>
  <c r="M152" s="1"/>
  <c r="K152" a="1"/>
  <c r="K152" s="1"/>
  <c r="I152" a="1"/>
  <c r="I152" s="1"/>
  <c r="G152" a="1"/>
  <c r="G152" s="1"/>
  <c r="E152" a="1"/>
  <c r="E152" s="1"/>
  <c r="H152" a="1"/>
  <c r="H152" s="1"/>
  <c r="J152" a="1"/>
  <c r="J152" s="1"/>
  <c r="L152" a="1"/>
  <c r="L152" s="1"/>
  <c r="D152" a="1"/>
  <c r="D152" s="1"/>
  <c r="N152" a="1"/>
  <c r="N152" s="1"/>
  <c r="F152" a="1"/>
  <c r="F152" s="1"/>
  <c r="M168" a="1"/>
  <c r="M168" s="1"/>
  <c r="K168" a="1"/>
  <c r="K168" s="1"/>
  <c r="I168" a="1"/>
  <c r="I168" s="1"/>
  <c r="G168" a="1"/>
  <c r="G168" s="1"/>
  <c r="E168" a="1"/>
  <c r="E168" s="1"/>
  <c r="N168" a="1"/>
  <c r="N168" s="1"/>
  <c r="J168" a="1"/>
  <c r="J168" s="1"/>
  <c r="F168" a="1"/>
  <c r="F168" s="1"/>
  <c r="L168" a="1"/>
  <c r="L168" s="1"/>
  <c r="H168" a="1"/>
  <c r="H168" s="1"/>
  <c r="D168" a="1"/>
  <c r="D168" s="1"/>
  <c r="M184" a="1"/>
  <c r="M184" s="1"/>
  <c r="K184" a="1"/>
  <c r="K184" s="1"/>
  <c r="I184" a="1"/>
  <c r="I184" s="1"/>
  <c r="G184" a="1"/>
  <c r="G184" s="1"/>
  <c r="E184" a="1"/>
  <c r="E184" s="1"/>
  <c r="N184" a="1"/>
  <c r="N184" s="1"/>
  <c r="J184" a="1"/>
  <c r="J184" s="1"/>
  <c r="F184" a="1"/>
  <c r="F184" s="1"/>
  <c r="L184" a="1"/>
  <c r="L184" s="1"/>
  <c r="H184" a="1"/>
  <c r="H184" s="1"/>
  <c r="D184" a="1"/>
  <c r="D184" s="1"/>
  <c r="M200" a="1"/>
  <c r="M200" s="1"/>
  <c r="K200" a="1"/>
  <c r="K200" s="1"/>
  <c r="I200" a="1"/>
  <c r="I200" s="1"/>
  <c r="G200" a="1"/>
  <c r="G200" s="1"/>
  <c r="E200" a="1"/>
  <c r="E200" s="1"/>
  <c r="N200" a="1"/>
  <c r="N200" s="1"/>
  <c r="J200" a="1"/>
  <c r="J200" s="1"/>
  <c r="F200" a="1"/>
  <c r="F200" s="1"/>
  <c r="L200" a="1"/>
  <c r="L200" s="1"/>
  <c r="H200" a="1"/>
  <c r="H200" s="1"/>
  <c r="D200" a="1"/>
  <c r="D200" s="1"/>
  <c r="M216" a="1"/>
  <c r="M216" s="1"/>
  <c r="K216" a="1"/>
  <c r="K216" s="1"/>
  <c r="I216" a="1"/>
  <c r="I216" s="1"/>
  <c r="G216" a="1"/>
  <c r="G216" s="1"/>
  <c r="E216" a="1"/>
  <c r="E216" s="1"/>
  <c r="N216" a="1"/>
  <c r="N216" s="1"/>
  <c r="J216" a="1"/>
  <c r="J216" s="1"/>
  <c r="F216" a="1"/>
  <c r="F216" s="1"/>
  <c r="L216" a="1"/>
  <c r="L216" s="1"/>
  <c r="H216" a="1"/>
  <c r="H216" s="1"/>
  <c r="D216" a="1"/>
  <c r="D216" s="1"/>
  <c r="M232" a="1"/>
  <c r="M232" s="1"/>
  <c r="K232" a="1"/>
  <c r="K232" s="1"/>
  <c r="I232" a="1"/>
  <c r="I232" s="1"/>
  <c r="G232" a="1"/>
  <c r="G232" s="1"/>
  <c r="E232" a="1"/>
  <c r="E232" s="1"/>
  <c r="N232" a="1"/>
  <c r="N232" s="1"/>
  <c r="J232" a="1"/>
  <c r="J232" s="1"/>
  <c r="F232" a="1"/>
  <c r="F232" s="1"/>
  <c r="L232" a="1"/>
  <c r="L232" s="1"/>
  <c r="H232" a="1"/>
  <c r="H232" s="1"/>
  <c r="D232" a="1"/>
  <c r="D232" s="1"/>
  <c r="M248" a="1"/>
  <c r="M248" s="1"/>
  <c r="K248" a="1"/>
  <c r="K248" s="1"/>
  <c r="I248" a="1"/>
  <c r="I248" s="1"/>
  <c r="G248" a="1"/>
  <c r="G248" s="1"/>
  <c r="E248" a="1"/>
  <c r="E248" s="1"/>
  <c r="L248" a="1"/>
  <c r="L248" s="1"/>
  <c r="D248" a="1"/>
  <c r="D248" s="1"/>
  <c r="J248" a="1"/>
  <c r="J248" s="1"/>
  <c r="H248" a="1"/>
  <c r="H248" s="1"/>
  <c r="N248" a="1"/>
  <c r="N248" s="1"/>
  <c r="F248" a="1"/>
  <c r="F248" s="1"/>
  <c r="M264" a="1"/>
  <c r="M264" s="1"/>
  <c r="K264" a="1"/>
  <c r="K264" s="1"/>
  <c r="I264" a="1"/>
  <c r="I264" s="1"/>
  <c r="G264" a="1"/>
  <c r="G264" s="1"/>
  <c r="E264" a="1"/>
  <c r="E264" s="1"/>
  <c r="L264" a="1"/>
  <c r="L264" s="1"/>
  <c r="D264" a="1"/>
  <c r="D264" s="1"/>
  <c r="J264" a="1"/>
  <c r="J264" s="1"/>
  <c r="H264" a="1"/>
  <c r="H264" s="1"/>
  <c r="N264" a="1"/>
  <c r="N264" s="1"/>
  <c r="F264" a="1"/>
  <c r="F264" s="1"/>
  <c r="N280" a="1"/>
  <c r="N280" s="1"/>
  <c r="L280" a="1"/>
  <c r="L280" s="1"/>
  <c r="J280" a="1"/>
  <c r="J280" s="1"/>
  <c r="H280" a="1"/>
  <c r="H280" s="1"/>
  <c r="F280" a="1"/>
  <c r="F280" s="1"/>
  <c r="D280" a="1"/>
  <c r="D280" s="1"/>
  <c r="K280" a="1"/>
  <c r="K280" s="1"/>
  <c r="M280" a="1"/>
  <c r="M280" s="1"/>
  <c r="E280" a="1"/>
  <c r="E280" s="1"/>
  <c r="I280" a="1"/>
  <c r="I280" s="1"/>
  <c r="G280" a="1"/>
  <c r="G280" s="1"/>
  <c r="N296" a="1"/>
  <c r="N296" s="1"/>
  <c r="L296" a="1"/>
  <c r="L296" s="1"/>
  <c r="J296" a="1"/>
  <c r="J296" s="1"/>
  <c r="H296" a="1"/>
  <c r="H296" s="1"/>
  <c r="F296" a="1"/>
  <c r="F296" s="1"/>
  <c r="D296" a="1"/>
  <c r="D296" s="1"/>
  <c r="K296" a="1"/>
  <c r="K296" s="1"/>
  <c r="M296" a="1"/>
  <c r="M296" s="1"/>
  <c r="E296" a="1"/>
  <c r="E296" s="1"/>
  <c r="I296" a="1"/>
  <c r="I296" s="1"/>
  <c r="G296" a="1"/>
  <c r="G296" s="1"/>
  <c r="N312" a="1"/>
  <c r="N312" s="1"/>
  <c r="L312" a="1"/>
  <c r="L312" s="1"/>
  <c r="J312" a="1"/>
  <c r="J312" s="1"/>
  <c r="H312" a="1"/>
  <c r="H312" s="1"/>
  <c r="F312" a="1"/>
  <c r="F312" s="1"/>
  <c r="D312" a="1"/>
  <c r="D312" s="1"/>
  <c r="K312" a="1"/>
  <c r="K312" s="1"/>
  <c r="G312" a="1"/>
  <c r="G312" s="1"/>
  <c r="M312" a="1"/>
  <c r="M312" s="1"/>
  <c r="I312" a="1"/>
  <c r="I312" s="1"/>
  <c r="E312" a="1"/>
  <c r="E312" s="1"/>
  <c r="M436" a="1"/>
  <c r="M436" s="1"/>
  <c r="J436" a="1"/>
  <c r="J436" s="1"/>
  <c r="E436" a="1"/>
  <c r="E436" s="1"/>
  <c r="L436" a="1"/>
  <c r="L436" s="1"/>
  <c r="G436" a="1"/>
  <c r="G436" s="1"/>
  <c r="D436" a="1"/>
  <c r="D436" s="1"/>
  <c r="N436" a="1"/>
  <c r="N436" s="1"/>
  <c r="I436" a="1"/>
  <c r="I436" s="1"/>
  <c r="F436" a="1"/>
  <c r="F436" s="1"/>
  <c r="K436" a="1"/>
  <c r="K436" s="1"/>
  <c r="H436" a="1"/>
  <c r="H436" s="1"/>
  <c r="J583" a="1"/>
  <c r="J583" s="1"/>
  <c r="G583" a="1"/>
  <c r="G583" s="1"/>
  <c r="L583" a="1"/>
  <c r="L583" s="1"/>
  <c r="I583" a="1"/>
  <c r="I583" s="1"/>
  <c r="D583" a="1"/>
  <c r="D583" s="1"/>
  <c r="M583" a="1"/>
  <c r="M583" s="1"/>
  <c r="H583" a="1"/>
  <c r="H583" s="1"/>
  <c r="E583" a="1"/>
  <c r="E583" s="1"/>
  <c r="K583" a="1"/>
  <c r="K583" s="1"/>
  <c r="F583" a="1"/>
  <c r="F583" s="1"/>
  <c r="N583" a="1"/>
  <c r="N583" s="1"/>
  <c r="N328" a="1"/>
  <c r="N328" s="1"/>
  <c r="L328" a="1"/>
  <c r="L328" s="1"/>
  <c r="J328" a="1"/>
  <c r="J328" s="1"/>
  <c r="H328" a="1"/>
  <c r="H328" s="1"/>
  <c r="F328" a="1"/>
  <c r="F328" s="1"/>
  <c r="D328" a="1"/>
  <c r="D328" s="1"/>
  <c r="M328" a="1"/>
  <c r="M328" s="1"/>
  <c r="K328" a="1"/>
  <c r="K328" s="1"/>
  <c r="I328" a="1"/>
  <c r="I328" s="1"/>
  <c r="G328" a="1"/>
  <c r="G328" s="1"/>
  <c r="E328" a="1"/>
  <c r="E328" s="1"/>
  <c r="N344" a="1"/>
  <c r="N344" s="1"/>
  <c r="L344" a="1"/>
  <c r="L344" s="1"/>
  <c r="J344" a="1"/>
  <c r="J344" s="1"/>
  <c r="H344" a="1"/>
  <c r="H344" s="1"/>
  <c r="F344" a="1"/>
  <c r="F344" s="1"/>
  <c r="D344" a="1"/>
  <c r="D344" s="1"/>
  <c r="M344" a="1"/>
  <c r="M344" s="1"/>
  <c r="K344" a="1"/>
  <c r="K344" s="1"/>
  <c r="I344" a="1"/>
  <c r="I344" s="1"/>
  <c r="G344" a="1"/>
  <c r="G344" s="1"/>
  <c r="E344" a="1"/>
  <c r="E344" s="1"/>
  <c r="N360" a="1"/>
  <c r="N360" s="1"/>
  <c r="L360" a="1"/>
  <c r="L360" s="1"/>
  <c r="J360" a="1"/>
  <c r="J360" s="1"/>
  <c r="H360" a="1"/>
  <c r="H360" s="1"/>
  <c r="F360" a="1"/>
  <c r="F360" s="1"/>
  <c r="D360" a="1"/>
  <c r="D360" s="1"/>
  <c r="M360" a="1"/>
  <c r="M360" s="1"/>
  <c r="K360" a="1"/>
  <c r="K360" s="1"/>
  <c r="I360" a="1"/>
  <c r="I360" s="1"/>
  <c r="G360" a="1"/>
  <c r="G360" s="1"/>
  <c r="E360" a="1"/>
  <c r="E360" s="1"/>
  <c r="N376" a="1"/>
  <c r="N376" s="1"/>
  <c r="L376" a="1"/>
  <c r="L376" s="1"/>
  <c r="J376" a="1"/>
  <c r="J376" s="1"/>
  <c r="H376" a="1"/>
  <c r="H376" s="1"/>
  <c r="F376" a="1"/>
  <c r="F376" s="1"/>
  <c r="D376" a="1"/>
  <c r="D376" s="1"/>
  <c r="M376" a="1"/>
  <c r="M376" s="1"/>
  <c r="K376" a="1"/>
  <c r="K376" s="1"/>
  <c r="I376" a="1"/>
  <c r="I376" s="1"/>
  <c r="G376" a="1"/>
  <c r="G376" s="1"/>
  <c r="E376" a="1"/>
  <c r="E376" s="1"/>
  <c r="N392" a="1"/>
  <c r="N392" s="1"/>
  <c r="L392" a="1"/>
  <c r="L392" s="1"/>
  <c r="J392" a="1"/>
  <c r="J392" s="1"/>
  <c r="H392" a="1"/>
  <c r="H392" s="1"/>
  <c r="F392" a="1"/>
  <c r="F392" s="1"/>
  <c r="D392" a="1"/>
  <c r="D392" s="1"/>
  <c r="M392" a="1"/>
  <c r="M392" s="1"/>
  <c r="K392" a="1"/>
  <c r="K392" s="1"/>
  <c r="I392" a="1"/>
  <c r="I392" s="1"/>
  <c r="G392" a="1"/>
  <c r="G392" s="1"/>
  <c r="E392" a="1"/>
  <c r="E392" s="1"/>
  <c r="N408" a="1"/>
  <c r="N408" s="1"/>
  <c r="L408" a="1"/>
  <c r="L408" s="1"/>
  <c r="J408" a="1"/>
  <c r="J408" s="1"/>
  <c r="H408" a="1"/>
  <c r="H408" s="1"/>
  <c r="F408" a="1"/>
  <c r="F408" s="1"/>
  <c r="D408" a="1"/>
  <c r="D408" s="1"/>
  <c r="M408" a="1"/>
  <c r="M408" s="1"/>
  <c r="K408" a="1"/>
  <c r="K408" s="1"/>
  <c r="I408" a="1"/>
  <c r="I408" s="1"/>
  <c r="G408" a="1"/>
  <c r="G408" s="1"/>
  <c r="E408" a="1"/>
  <c r="E408" s="1"/>
  <c r="N424" a="1"/>
  <c r="N424" s="1"/>
  <c r="L424" a="1"/>
  <c r="L424" s="1"/>
  <c r="J424" a="1"/>
  <c r="J424" s="1"/>
  <c r="H424" a="1"/>
  <c r="H424" s="1"/>
  <c r="F424" a="1"/>
  <c r="F424" s="1"/>
  <c r="D424" a="1"/>
  <c r="D424" s="1"/>
  <c r="M424" a="1"/>
  <c r="M424" s="1"/>
  <c r="K424" a="1"/>
  <c r="K424" s="1"/>
  <c r="I424" a="1"/>
  <c r="I424" s="1"/>
  <c r="G424" a="1"/>
  <c r="G424" s="1"/>
  <c r="E424" a="1"/>
  <c r="E424" s="1"/>
  <c r="N454" a="1"/>
  <c r="N454" s="1"/>
  <c r="L454" a="1"/>
  <c r="L454" s="1"/>
  <c r="J454" a="1"/>
  <c r="J454" s="1"/>
  <c r="H454" a="1"/>
  <c r="H454" s="1"/>
  <c r="F454" a="1"/>
  <c r="F454" s="1"/>
  <c r="D454" a="1"/>
  <c r="D454" s="1"/>
  <c r="M454" a="1"/>
  <c r="M454" s="1"/>
  <c r="I454" a="1"/>
  <c r="I454" s="1"/>
  <c r="E454" a="1"/>
  <c r="E454" s="1"/>
  <c r="K454" a="1"/>
  <c r="K454" s="1"/>
  <c r="G454" a="1"/>
  <c r="G454" s="1"/>
  <c r="N470" a="1"/>
  <c r="N470" s="1"/>
  <c r="L470" a="1"/>
  <c r="L470" s="1"/>
  <c r="J470" a="1"/>
  <c r="J470" s="1"/>
  <c r="H470" a="1"/>
  <c r="H470" s="1"/>
  <c r="F470" a="1"/>
  <c r="F470" s="1"/>
  <c r="D470" a="1"/>
  <c r="D470" s="1"/>
  <c r="M470" a="1"/>
  <c r="M470" s="1"/>
  <c r="I470" a="1"/>
  <c r="I470" s="1"/>
  <c r="E470" a="1"/>
  <c r="E470" s="1"/>
  <c r="K470" a="1"/>
  <c r="K470" s="1"/>
  <c r="G470" a="1"/>
  <c r="G470" s="1"/>
  <c r="M309" a="1"/>
  <c r="M309" s="1"/>
  <c r="K309" a="1"/>
  <c r="K309" s="1"/>
  <c r="I309" a="1"/>
  <c r="I309" s="1"/>
  <c r="G309" a="1"/>
  <c r="G309" s="1"/>
  <c r="E309" a="1"/>
  <c r="E309" s="1"/>
  <c r="N309" a="1"/>
  <c r="N309" s="1"/>
  <c r="J309" a="1"/>
  <c r="J309" s="1"/>
  <c r="F309" a="1"/>
  <c r="F309" s="1"/>
  <c r="L309" a="1"/>
  <c r="L309" s="1"/>
  <c r="H309" a="1"/>
  <c r="H309" s="1"/>
  <c r="D309" a="1"/>
  <c r="D309" s="1"/>
  <c r="M325" a="1"/>
  <c r="M325" s="1"/>
  <c r="K325" a="1"/>
  <c r="K325" s="1"/>
  <c r="I325" a="1"/>
  <c r="I325" s="1"/>
  <c r="G325" a="1"/>
  <c r="G325" s="1"/>
  <c r="E325" a="1"/>
  <c r="E325" s="1"/>
  <c r="N325" a="1"/>
  <c r="N325" s="1"/>
  <c r="J325" a="1"/>
  <c r="J325" s="1"/>
  <c r="F325" a="1"/>
  <c r="F325" s="1"/>
  <c r="L325" a="1"/>
  <c r="L325" s="1"/>
  <c r="H325" a="1"/>
  <c r="H325" s="1"/>
  <c r="D325" a="1"/>
  <c r="D325" s="1"/>
  <c r="M341" a="1"/>
  <c r="M341" s="1"/>
  <c r="K341" a="1"/>
  <c r="K341" s="1"/>
  <c r="I341" a="1"/>
  <c r="I341" s="1"/>
  <c r="G341" a="1"/>
  <c r="G341" s="1"/>
  <c r="E341" a="1"/>
  <c r="E341" s="1"/>
  <c r="N341" a="1"/>
  <c r="N341" s="1"/>
  <c r="F341" a="1"/>
  <c r="F341" s="1"/>
  <c r="L341" a="1"/>
  <c r="L341" s="1"/>
  <c r="D341" a="1"/>
  <c r="D341" s="1"/>
  <c r="H341" a="1"/>
  <c r="H341" s="1"/>
  <c r="J341" a="1"/>
  <c r="J341" s="1"/>
  <c r="M357" a="1"/>
  <c r="M357" s="1"/>
  <c r="K357" a="1"/>
  <c r="K357" s="1"/>
  <c r="I357" a="1"/>
  <c r="I357" s="1"/>
  <c r="G357" a="1"/>
  <c r="G357" s="1"/>
  <c r="E357" a="1"/>
  <c r="E357" s="1"/>
  <c r="N357" a="1"/>
  <c r="N357" s="1"/>
  <c r="F357" a="1"/>
  <c r="F357" s="1"/>
  <c r="L357" a="1"/>
  <c r="L357" s="1"/>
  <c r="D357" a="1"/>
  <c r="D357" s="1"/>
  <c r="J357" a="1"/>
  <c r="J357" s="1"/>
  <c r="H357" a="1"/>
  <c r="H357" s="1"/>
  <c r="M373" a="1"/>
  <c r="M373" s="1"/>
  <c r="K373" a="1"/>
  <c r="K373" s="1"/>
  <c r="I373" a="1"/>
  <c r="I373" s="1"/>
  <c r="G373" a="1"/>
  <c r="G373" s="1"/>
  <c r="E373" a="1"/>
  <c r="E373" s="1"/>
  <c r="N373" a="1"/>
  <c r="N373" s="1"/>
  <c r="F373" a="1"/>
  <c r="F373" s="1"/>
  <c r="L373" a="1"/>
  <c r="L373" s="1"/>
  <c r="D373" a="1"/>
  <c r="D373" s="1"/>
  <c r="J373" a="1"/>
  <c r="J373" s="1"/>
  <c r="H373" a="1"/>
  <c r="H373" s="1"/>
  <c r="M389" a="1"/>
  <c r="M389" s="1"/>
  <c r="K389" a="1"/>
  <c r="K389" s="1"/>
  <c r="I389" a="1"/>
  <c r="I389" s="1"/>
  <c r="G389" a="1"/>
  <c r="G389" s="1"/>
  <c r="E389" a="1"/>
  <c r="E389" s="1"/>
  <c r="N389" a="1"/>
  <c r="N389" s="1"/>
  <c r="F389" a="1"/>
  <c r="F389" s="1"/>
  <c r="L389" a="1"/>
  <c r="L389" s="1"/>
  <c r="D389" a="1"/>
  <c r="D389" s="1"/>
  <c r="J389" a="1"/>
  <c r="J389" s="1"/>
  <c r="H389" a="1"/>
  <c r="H389" s="1"/>
  <c r="M405" a="1"/>
  <c r="M405" s="1"/>
  <c r="K405" a="1"/>
  <c r="K405" s="1"/>
  <c r="I405" a="1"/>
  <c r="I405" s="1"/>
  <c r="G405" a="1"/>
  <c r="G405" s="1"/>
  <c r="E405" a="1"/>
  <c r="E405" s="1"/>
  <c r="N405" a="1"/>
  <c r="N405" s="1"/>
  <c r="F405" a="1"/>
  <c r="F405" s="1"/>
  <c r="L405" a="1"/>
  <c r="L405" s="1"/>
  <c r="D405" a="1"/>
  <c r="D405" s="1"/>
  <c r="J405" a="1"/>
  <c r="J405" s="1"/>
  <c r="H405" a="1"/>
  <c r="H405" s="1"/>
  <c r="M421" a="1"/>
  <c r="M421" s="1"/>
  <c r="K421" a="1"/>
  <c r="K421" s="1"/>
  <c r="I421" a="1"/>
  <c r="I421" s="1"/>
  <c r="G421" a="1"/>
  <c r="G421" s="1"/>
  <c r="E421" a="1"/>
  <c r="E421" s="1"/>
  <c r="N421" a="1"/>
  <c r="N421" s="1"/>
  <c r="F421" a="1"/>
  <c r="F421" s="1"/>
  <c r="L421" a="1"/>
  <c r="L421" s="1"/>
  <c r="D421" a="1"/>
  <c r="D421" s="1"/>
  <c r="J421" a="1"/>
  <c r="J421" s="1"/>
  <c r="H421" a="1"/>
  <c r="H421" s="1"/>
  <c r="N437" a="1"/>
  <c r="N437" s="1"/>
  <c r="L437" a="1"/>
  <c r="L437" s="1"/>
  <c r="J437" a="1"/>
  <c r="J437" s="1"/>
  <c r="H437" a="1"/>
  <c r="H437" s="1"/>
  <c r="F437" a="1"/>
  <c r="F437" s="1"/>
  <c r="D437" a="1"/>
  <c r="D437" s="1"/>
  <c r="I437" a="1"/>
  <c r="I437" s="1"/>
  <c r="K437" a="1"/>
  <c r="K437" s="1"/>
  <c r="M437" a="1"/>
  <c r="M437" s="1"/>
  <c r="E437" a="1"/>
  <c r="E437" s="1"/>
  <c r="G437" a="1"/>
  <c r="G437" s="1"/>
  <c r="M274" a="1"/>
  <c r="M274" s="1"/>
  <c r="K274" a="1"/>
  <c r="K274" s="1"/>
  <c r="I274" a="1"/>
  <c r="I274" s="1"/>
  <c r="G274" a="1"/>
  <c r="G274" s="1"/>
  <c r="E274" a="1"/>
  <c r="E274" s="1"/>
  <c r="J274" a="1"/>
  <c r="J274" s="1"/>
  <c r="L274" a="1"/>
  <c r="L274" s="1"/>
  <c r="D274" a="1"/>
  <c r="D274" s="1"/>
  <c r="H274" a="1"/>
  <c r="H274" s="1"/>
  <c r="F274" a="1"/>
  <c r="F274" s="1"/>
  <c r="N274" a="1"/>
  <c r="N274" s="1"/>
  <c r="M290" a="1"/>
  <c r="M290" s="1"/>
  <c r="K290" a="1"/>
  <c r="K290" s="1"/>
  <c r="I290" a="1"/>
  <c r="I290" s="1"/>
  <c r="G290" a="1"/>
  <c r="G290" s="1"/>
  <c r="E290" a="1"/>
  <c r="E290" s="1"/>
  <c r="J290" a="1"/>
  <c r="J290" s="1"/>
  <c r="L290" a="1"/>
  <c r="L290" s="1"/>
  <c r="D290" a="1"/>
  <c r="D290" s="1"/>
  <c r="H290" a="1"/>
  <c r="H290" s="1"/>
  <c r="F290" a="1"/>
  <c r="F290" s="1"/>
  <c r="N290" a="1"/>
  <c r="N290" s="1"/>
  <c r="M306" a="1"/>
  <c r="M306" s="1"/>
  <c r="K306" a="1"/>
  <c r="K306" s="1"/>
  <c r="I306" a="1"/>
  <c r="I306" s="1"/>
  <c r="G306" a="1"/>
  <c r="G306" s="1"/>
  <c r="E306" a="1"/>
  <c r="E306" s="1"/>
  <c r="N306" a="1"/>
  <c r="N306" s="1"/>
  <c r="J306" a="1"/>
  <c r="J306" s="1"/>
  <c r="F306" a="1"/>
  <c r="F306" s="1"/>
  <c r="D306" a="1"/>
  <c r="D306" s="1"/>
  <c r="L306" a="1"/>
  <c r="L306" s="1"/>
  <c r="H306" a="1"/>
  <c r="H306" s="1"/>
  <c r="M322" a="1"/>
  <c r="M322" s="1"/>
  <c r="K322" a="1"/>
  <c r="K322" s="1"/>
  <c r="I322" a="1"/>
  <c r="I322" s="1"/>
  <c r="G322" a="1"/>
  <c r="G322" s="1"/>
  <c r="E322" a="1"/>
  <c r="E322" s="1"/>
  <c r="N322" a="1"/>
  <c r="N322" s="1"/>
  <c r="J322" a="1"/>
  <c r="J322" s="1"/>
  <c r="F322" a="1"/>
  <c r="F322" s="1"/>
  <c r="D322" a="1"/>
  <c r="D322" s="1"/>
  <c r="L322" a="1"/>
  <c r="L322" s="1"/>
  <c r="H322" a="1"/>
  <c r="H322" s="1"/>
  <c r="M338" a="1"/>
  <c r="M338" s="1"/>
  <c r="K338" a="1"/>
  <c r="K338" s="1"/>
  <c r="I338" a="1"/>
  <c r="I338" s="1"/>
  <c r="G338" a="1"/>
  <c r="G338" s="1"/>
  <c r="E338" a="1"/>
  <c r="E338" s="1"/>
  <c r="N338" a="1"/>
  <c r="N338" s="1"/>
  <c r="L338" a="1"/>
  <c r="L338" s="1"/>
  <c r="J338" a="1"/>
  <c r="J338" s="1"/>
  <c r="H338" a="1"/>
  <c r="H338" s="1"/>
  <c r="F338" a="1"/>
  <c r="F338" s="1"/>
  <c r="D338" a="1"/>
  <c r="D338" s="1"/>
  <c r="M354" a="1"/>
  <c r="M354" s="1"/>
  <c r="K354" a="1"/>
  <c r="K354" s="1"/>
  <c r="I354" a="1"/>
  <c r="I354" s="1"/>
  <c r="G354" a="1"/>
  <c r="G354" s="1"/>
  <c r="E354" a="1"/>
  <c r="E354" s="1"/>
  <c r="N354" a="1"/>
  <c r="N354" s="1"/>
  <c r="L354" a="1"/>
  <c r="L354" s="1"/>
  <c r="J354" a="1"/>
  <c r="J354" s="1"/>
  <c r="H354" a="1"/>
  <c r="H354" s="1"/>
  <c r="F354" a="1"/>
  <c r="F354" s="1"/>
  <c r="D354" a="1"/>
  <c r="D354" s="1"/>
  <c r="M370" a="1"/>
  <c r="M370" s="1"/>
  <c r="K370" a="1"/>
  <c r="K370" s="1"/>
  <c r="I370" a="1"/>
  <c r="I370" s="1"/>
  <c r="G370" a="1"/>
  <c r="G370" s="1"/>
  <c r="E370" a="1"/>
  <c r="E370" s="1"/>
  <c r="N370" a="1"/>
  <c r="N370" s="1"/>
  <c r="L370" a="1"/>
  <c r="L370" s="1"/>
  <c r="J370" a="1"/>
  <c r="J370" s="1"/>
  <c r="H370" a="1"/>
  <c r="H370" s="1"/>
  <c r="F370" a="1"/>
  <c r="F370" s="1"/>
  <c r="D370" a="1"/>
  <c r="D370" s="1"/>
  <c r="M386" a="1"/>
  <c r="M386" s="1"/>
  <c r="K386" a="1"/>
  <c r="K386" s="1"/>
  <c r="I386" a="1"/>
  <c r="I386" s="1"/>
  <c r="G386" a="1"/>
  <c r="G386" s="1"/>
  <c r="E386" a="1"/>
  <c r="E386" s="1"/>
  <c r="N386" a="1"/>
  <c r="N386" s="1"/>
  <c r="L386" a="1"/>
  <c r="L386" s="1"/>
  <c r="J386" a="1"/>
  <c r="J386" s="1"/>
  <c r="H386" a="1"/>
  <c r="H386" s="1"/>
  <c r="F386" a="1"/>
  <c r="F386" s="1"/>
  <c r="D386" a="1"/>
  <c r="D386" s="1"/>
  <c r="M402" a="1"/>
  <c r="M402" s="1"/>
  <c r="K402" a="1"/>
  <c r="K402" s="1"/>
  <c r="I402" a="1"/>
  <c r="I402" s="1"/>
  <c r="G402" a="1"/>
  <c r="G402" s="1"/>
  <c r="E402" a="1"/>
  <c r="E402" s="1"/>
  <c r="N402" a="1"/>
  <c r="N402" s="1"/>
  <c r="L402" a="1"/>
  <c r="L402" s="1"/>
  <c r="J402" a="1"/>
  <c r="J402" s="1"/>
  <c r="H402" a="1"/>
  <c r="H402" s="1"/>
  <c r="F402" a="1"/>
  <c r="F402" s="1"/>
  <c r="D402" a="1"/>
  <c r="D402" s="1"/>
  <c r="M418" a="1"/>
  <c r="M418" s="1"/>
  <c r="K418" a="1"/>
  <c r="K418" s="1"/>
  <c r="I418" a="1"/>
  <c r="I418" s="1"/>
  <c r="G418" a="1"/>
  <c r="G418" s="1"/>
  <c r="E418" a="1"/>
  <c r="E418" s="1"/>
  <c r="N418" a="1"/>
  <c r="N418" s="1"/>
  <c r="L418" a="1"/>
  <c r="L418" s="1"/>
  <c r="J418" a="1"/>
  <c r="J418" s="1"/>
  <c r="H418" a="1"/>
  <c r="H418" s="1"/>
  <c r="F418" a="1"/>
  <c r="F418" s="1"/>
  <c r="D418" a="1"/>
  <c r="D418" s="1"/>
  <c r="N434" a="1"/>
  <c r="N434" s="1"/>
  <c r="K434" a="1"/>
  <c r="K434" s="1"/>
  <c r="F434" a="1"/>
  <c r="F434" s="1"/>
  <c r="M434" a="1"/>
  <c r="M434" s="1"/>
  <c r="H434" a="1"/>
  <c r="H434" s="1"/>
  <c r="E434" a="1"/>
  <c r="E434" s="1"/>
  <c r="J434" a="1"/>
  <c r="J434" s="1"/>
  <c r="G434" a="1"/>
  <c r="G434" s="1"/>
  <c r="I434" a="1"/>
  <c r="I434" s="1"/>
  <c r="D434" a="1"/>
  <c r="D434" s="1"/>
  <c r="L434" a="1"/>
  <c r="L434" s="1"/>
  <c r="N449" a="1"/>
  <c r="N449" s="1"/>
  <c r="L449" a="1"/>
  <c r="L449" s="1"/>
  <c r="J449" a="1"/>
  <c r="J449" s="1"/>
  <c r="H449" a="1"/>
  <c r="H449" s="1"/>
  <c r="F449" a="1"/>
  <c r="F449" s="1"/>
  <c r="D449" a="1"/>
  <c r="D449" s="1"/>
  <c r="K449" a="1"/>
  <c r="K449" s="1"/>
  <c r="G449" a="1"/>
  <c r="G449" s="1"/>
  <c r="M449" a="1"/>
  <c r="M449" s="1"/>
  <c r="I449" a="1"/>
  <c r="I449" s="1"/>
  <c r="E449" a="1"/>
  <c r="E449" s="1"/>
  <c r="N465" a="1"/>
  <c r="N465" s="1"/>
  <c r="L465" a="1"/>
  <c r="L465" s="1"/>
  <c r="J465" a="1"/>
  <c r="J465" s="1"/>
  <c r="H465" a="1"/>
  <c r="H465" s="1"/>
  <c r="F465" a="1"/>
  <c r="F465" s="1"/>
  <c r="D465" a="1"/>
  <c r="D465" s="1"/>
  <c r="K465" a="1"/>
  <c r="K465" s="1"/>
  <c r="G465" a="1"/>
  <c r="G465" s="1"/>
  <c r="M465" a="1"/>
  <c r="M465" s="1"/>
  <c r="I465" a="1"/>
  <c r="I465" s="1"/>
  <c r="E465" a="1"/>
  <c r="E465" s="1"/>
  <c r="N481" a="1"/>
  <c r="N481" s="1"/>
  <c r="L481" a="1"/>
  <c r="L481" s="1"/>
  <c r="J481" a="1"/>
  <c r="J481" s="1"/>
  <c r="H481" a="1"/>
  <c r="H481" s="1"/>
  <c r="F481" a="1"/>
  <c r="F481" s="1"/>
  <c r="D481" a="1"/>
  <c r="D481" s="1"/>
  <c r="K481" a="1"/>
  <c r="K481" s="1"/>
  <c r="I481" a="1"/>
  <c r="I481" s="1"/>
  <c r="G481" a="1"/>
  <c r="G481" s="1"/>
  <c r="M481" a="1"/>
  <c r="M481" s="1"/>
  <c r="E481" a="1"/>
  <c r="E481" s="1"/>
  <c r="N497" a="1"/>
  <c r="N497" s="1"/>
  <c r="L497" a="1"/>
  <c r="L497" s="1"/>
  <c r="J497" a="1"/>
  <c r="J497" s="1"/>
  <c r="H497" a="1"/>
  <c r="H497" s="1"/>
  <c r="F497" a="1"/>
  <c r="F497" s="1"/>
  <c r="D497" a="1"/>
  <c r="D497" s="1"/>
  <c r="K497" a="1"/>
  <c r="K497" s="1"/>
  <c r="I497" a="1"/>
  <c r="I497" s="1"/>
  <c r="G497" a="1"/>
  <c r="G497" s="1"/>
  <c r="M497" a="1"/>
  <c r="M497" s="1"/>
  <c r="E497" a="1"/>
  <c r="E497" s="1"/>
  <c r="N513" a="1"/>
  <c r="N513" s="1"/>
  <c r="L513" a="1"/>
  <c r="L513" s="1"/>
  <c r="J513" a="1"/>
  <c r="J513" s="1"/>
  <c r="H513" a="1"/>
  <c r="H513" s="1"/>
  <c r="F513" a="1"/>
  <c r="F513" s="1"/>
  <c r="D513" a="1"/>
  <c r="D513" s="1"/>
  <c r="K513" a="1"/>
  <c r="K513" s="1"/>
  <c r="I513" a="1"/>
  <c r="I513" s="1"/>
  <c r="G513" a="1"/>
  <c r="G513" s="1"/>
  <c r="M513" a="1"/>
  <c r="M513" s="1"/>
  <c r="E513" a="1"/>
  <c r="E513" s="1"/>
  <c r="N529" a="1"/>
  <c r="N529" s="1"/>
  <c r="L529" a="1"/>
  <c r="L529" s="1"/>
  <c r="J529" a="1"/>
  <c r="J529" s="1"/>
  <c r="H529" a="1"/>
  <c r="H529" s="1"/>
  <c r="F529" a="1"/>
  <c r="F529" s="1"/>
  <c r="D529" a="1"/>
  <c r="D529" s="1"/>
  <c r="K529" a="1"/>
  <c r="K529" s="1"/>
  <c r="I529" a="1"/>
  <c r="I529" s="1"/>
  <c r="G529" a="1"/>
  <c r="G529" s="1"/>
  <c r="M529" a="1"/>
  <c r="M529" s="1"/>
  <c r="E529" a="1"/>
  <c r="E529" s="1"/>
  <c r="N545" a="1"/>
  <c r="N545" s="1"/>
  <c r="L545" a="1"/>
  <c r="L545" s="1"/>
  <c r="J545" a="1"/>
  <c r="J545" s="1"/>
  <c r="H545" a="1"/>
  <c r="H545" s="1"/>
  <c r="F545" a="1"/>
  <c r="F545" s="1"/>
  <c r="D545" a="1"/>
  <c r="D545" s="1"/>
  <c r="K545" a="1"/>
  <c r="K545" s="1"/>
  <c r="I545" a="1"/>
  <c r="I545" s="1"/>
  <c r="G545" a="1"/>
  <c r="G545" s="1"/>
  <c r="M545" a="1"/>
  <c r="M545" s="1"/>
  <c r="E545" a="1"/>
  <c r="E545" s="1"/>
  <c r="N561" a="1"/>
  <c r="N561" s="1"/>
  <c r="L561" a="1"/>
  <c r="L561" s="1"/>
  <c r="J561" a="1"/>
  <c r="J561" s="1"/>
  <c r="H561" a="1"/>
  <c r="H561" s="1"/>
  <c r="F561" a="1"/>
  <c r="F561" s="1"/>
  <c r="D561" a="1"/>
  <c r="D561" s="1"/>
  <c r="K561" a="1"/>
  <c r="K561" s="1"/>
  <c r="I561" a="1"/>
  <c r="I561" s="1"/>
  <c r="G561" a="1"/>
  <c r="G561" s="1"/>
  <c r="M561" a="1"/>
  <c r="M561" s="1"/>
  <c r="E561" a="1"/>
  <c r="E561" s="1"/>
  <c r="N601" a="1"/>
  <c r="N601" s="1"/>
  <c r="L601" a="1"/>
  <c r="L601" s="1"/>
  <c r="J601" a="1"/>
  <c r="J601" s="1"/>
  <c r="H601" a="1"/>
  <c r="H601" s="1"/>
  <c r="F601" a="1"/>
  <c r="F601" s="1"/>
  <c r="D601" a="1"/>
  <c r="D601" s="1"/>
  <c r="M601" a="1"/>
  <c r="M601" s="1"/>
  <c r="I601" a="1"/>
  <c r="I601" s="1"/>
  <c r="E601" a="1"/>
  <c r="E601" s="1"/>
  <c r="K601" a="1"/>
  <c r="K601" s="1"/>
  <c r="G601" a="1"/>
  <c r="G601" s="1"/>
  <c r="M456" a="1"/>
  <c r="M456" s="1"/>
  <c r="K456" a="1"/>
  <c r="K456" s="1"/>
  <c r="I456" a="1"/>
  <c r="I456" s="1"/>
  <c r="G456" a="1"/>
  <c r="G456" s="1"/>
  <c r="E456" a="1"/>
  <c r="E456" s="1"/>
  <c r="L456" a="1"/>
  <c r="L456" s="1"/>
  <c r="H456" a="1"/>
  <c r="H456" s="1"/>
  <c r="D456" a="1"/>
  <c r="D456" s="1"/>
  <c r="N456" a="1"/>
  <c r="N456" s="1"/>
  <c r="J456" a="1"/>
  <c r="J456" s="1"/>
  <c r="F456" a="1"/>
  <c r="F456" s="1"/>
  <c r="M472" a="1"/>
  <c r="M472" s="1"/>
  <c r="K472" a="1"/>
  <c r="K472" s="1"/>
  <c r="I472" a="1"/>
  <c r="I472" s="1"/>
  <c r="G472" a="1"/>
  <c r="G472" s="1"/>
  <c r="E472" a="1"/>
  <c r="E472" s="1"/>
  <c r="L472" a="1"/>
  <c r="L472" s="1"/>
  <c r="H472" a="1"/>
  <c r="H472" s="1"/>
  <c r="D472" a="1"/>
  <c r="D472" s="1"/>
  <c r="N472" a="1"/>
  <c r="N472" s="1"/>
  <c r="J472" a="1"/>
  <c r="J472" s="1"/>
  <c r="F472" a="1"/>
  <c r="F472" s="1"/>
  <c r="N488" a="1"/>
  <c r="N488" s="1"/>
  <c r="L488" a="1"/>
  <c r="L488" s="1"/>
  <c r="J488" a="1"/>
  <c r="J488" s="1"/>
  <c r="H488" a="1"/>
  <c r="H488" s="1"/>
  <c r="F488" a="1"/>
  <c r="F488" s="1"/>
  <c r="D488" a="1"/>
  <c r="D488" s="1"/>
  <c r="M488" a="1"/>
  <c r="M488" s="1"/>
  <c r="K488" a="1"/>
  <c r="K488" s="1"/>
  <c r="I488" a="1"/>
  <c r="I488" s="1"/>
  <c r="G488" a="1"/>
  <c r="G488" s="1"/>
  <c r="E488" a="1"/>
  <c r="E488" s="1"/>
  <c r="N504" a="1"/>
  <c r="N504" s="1"/>
  <c r="L504" a="1"/>
  <c r="L504" s="1"/>
  <c r="J504" a="1"/>
  <c r="J504" s="1"/>
  <c r="H504" a="1"/>
  <c r="H504" s="1"/>
  <c r="F504" a="1"/>
  <c r="F504" s="1"/>
  <c r="D504" a="1"/>
  <c r="D504" s="1"/>
  <c r="M504" a="1"/>
  <c r="M504" s="1"/>
  <c r="K504" a="1"/>
  <c r="K504" s="1"/>
  <c r="I504" a="1"/>
  <c r="I504" s="1"/>
  <c r="G504" a="1"/>
  <c r="G504" s="1"/>
  <c r="E504" a="1"/>
  <c r="E504" s="1"/>
  <c r="N520" a="1"/>
  <c r="N520" s="1"/>
  <c r="L520" a="1"/>
  <c r="L520" s="1"/>
  <c r="J520" a="1"/>
  <c r="J520" s="1"/>
  <c r="H520" a="1"/>
  <c r="H520" s="1"/>
  <c r="F520" a="1"/>
  <c r="F520" s="1"/>
  <c r="D520" a="1"/>
  <c r="D520" s="1"/>
  <c r="M520" a="1"/>
  <c r="M520" s="1"/>
  <c r="K520" a="1"/>
  <c r="K520" s="1"/>
  <c r="I520" a="1"/>
  <c r="I520" s="1"/>
  <c r="G520" a="1"/>
  <c r="G520" s="1"/>
  <c r="E520" a="1"/>
  <c r="E520" s="1"/>
  <c r="N536" a="1"/>
  <c r="N536" s="1"/>
  <c r="L536" a="1"/>
  <c r="L536" s="1"/>
  <c r="J536" a="1"/>
  <c r="J536" s="1"/>
  <c r="H536" a="1"/>
  <c r="H536" s="1"/>
  <c r="F536" a="1"/>
  <c r="F536" s="1"/>
  <c r="D536" a="1"/>
  <c r="D536" s="1"/>
  <c r="M536" a="1"/>
  <c r="M536" s="1"/>
  <c r="K536" a="1"/>
  <c r="K536" s="1"/>
  <c r="I536" a="1"/>
  <c r="I536" s="1"/>
  <c r="G536" a="1"/>
  <c r="G536" s="1"/>
  <c r="E536" a="1"/>
  <c r="E536" s="1"/>
  <c r="N552" a="1"/>
  <c r="N552" s="1"/>
  <c r="L552" a="1"/>
  <c r="L552" s="1"/>
  <c r="J552" a="1"/>
  <c r="J552" s="1"/>
  <c r="H552" a="1"/>
  <c r="H552" s="1"/>
  <c r="F552" a="1"/>
  <c r="F552" s="1"/>
  <c r="D552" a="1"/>
  <c r="D552" s="1"/>
  <c r="M552" a="1"/>
  <c r="M552" s="1"/>
  <c r="K552" a="1"/>
  <c r="K552" s="1"/>
  <c r="I552" a="1"/>
  <c r="I552" s="1"/>
  <c r="G552" a="1"/>
  <c r="G552" s="1"/>
  <c r="E552" a="1"/>
  <c r="E552" s="1"/>
  <c r="N568" a="1"/>
  <c r="N568" s="1"/>
  <c r="L568" a="1"/>
  <c r="L568" s="1"/>
  <c r="J568" a="1"/>
  <c r="J568" s="1"/>
  <c r="H568" a="1"/>
  <c r="H568" s="1"/>
  <c r="F568" a="1"/>
  <c r="F568" s="1"/>
  <c r="D568" a="1"/>
  <c r="D568" s="1"/>
  <c r="M568" a="1"/>
  <c r="M568" s="1"/>
  <c r="K568" a="1"/>
  <c r="K568" s="1"/>
  <c r="I568" a="1"/>
  <c r="I568" s="1"/>
  <c r="G568" a="1"/>
  <c r="G568" s="1"/>
  <c r="E568" a="1"/>
  <c r="E568" s="1"/>
  <c r="N586" a="1"/>
  <c r="N586" s="1"/>
  <c r="L586" a="1"/>
  <c r="L586" s="1"/>
  <c r="J586" a="1"/>
  <c r="J586" s="1"/>
  <c r="H586" a="1"/>
  <c r="H586" s="1"/>
  <c r="F586" a="1"/>
  <c r="F586" s="1"/>
  <c r="D586" a="1"/>
  <c r="D586" s="1"/>
  <c r="M586" a="1"/>
  <c r="M586" s="1"/>
  <c r="E586" a="1"/>
  <c r="E586" s="1"/>
  <c r="G586" a="1"/>
  <c r="G586" s="1"/>
  <c r="K586" a="1"/>
  <c r="K586" s="1"/>
  <c r="I586" a="1"/>
  <c r="I586" s="1"/>
  <c r="N626" a="1"/>
  <c r="N626" s="1"/>
  <c r="L626" a="1"/>
  <c r="L626" s="1"/>
  <c r="J626" a="1"/>
  <c r="J626" s="1"/>
  <c r="H626" a="1"/>
  <c r="H626" s="1"/>
  <c r="F626" a="1"/>
  <c r="F626" s="1"/>
  <c r="D626" a="1"/>
  <c r="D626" s="1"/>
  <c r="G626" a="1"/>
  <c r="G626" s="1"/>
  <c r="I626" a="1"/>
  <c r="I626" s="1"/>
  <c r="M626" a="1"/>
  <c r="M626" s="1"/>
  <c r="E626" a="1"/>
  <c r="E626" s="1"/>
  <c r="K626" a="1"/>
  <c r="K626" s="1"/>
  <c r="N642" a="1"/>
  <c r="N642" s="1"/>
  <c r="L642" a="1"/>
  <c r="L642" s="1"/>
  <c r="J642" a="1"/>
  <c r="J642" s="1"/>
  <c r="H642" a="1"/>
  <c r="H642" s="1"/>
  <c r="F642" a="1"/>
  <c r="F642" s="1"/>
  <c r="D642" a="1"/>
  <c r="D642" s="1"/>
  <c r="G642" a="1"/>
  <c r="G642" s="1"/>
  <c r="I642" a="1"/>
  <c r="I642" s="1"/>
  <c r="M642" a="1"/>
  <c r="M642" s="1"/>
  <c r="E642" a="1"/>
  <c r="E642" s="1"/>
  <c r="K642" a="1"/>
  <c r="K642" s="1"/>
  <c r="N658" a="1"/>
  <c r="N658" s="1"/>
  <c r="L658" a="1"/>
  <c r="L658" s="1"/>
  <c r="J658" a="1"/>
  <c r="J658" s="1"/>
  <c r="H658" a="1"/>
  <c r="H658" s="1"/>
  <c r="F658" a="1"/>
  <c r="F658" s="1"/>
  <c r="D658" a="1"/>
  <c r="D658" s="1"/>
  <c r="G658" a="1"/>
  <c r="G658" s="1"/>
  <c r="I658" a="1"/>
  <c r="I658" s="1"/>
  <c r="M658" a="1"/>
  <c r="M658" s="1"/>
  <c r="E658" a="1"/>
  <c r="E658" s="1"/>
  <c r="K658" a="1"/>
  <c r="K658" s="1"/>
  <c r="N674" a="1"/>
  <c r="N674" s="1"/>
  <c r="L674" a="1"/>
  <c r="L674" s="1"/>
  <c r="J674" a="1"/>
  <c r="J674" s="1"/>
  <c r="H674" a="1"/>
  <c r="H674" s="1"/>
  <c r="F674" a="1"/>
  <c r="F674" s="1"/>
  <c r="D674" a="1"/>
  <c r="D674" s="1"/>
  <c r="G674" a="1"/>
  <c r="G674" s="1"/>
  <c r="I674" a="1"/>
  <c r="I674" s="1"/>
  <c r="M674" a="1"/>
  <c r="M674" s="1"/>
  <c r="E674" a="1"/>
  <c r="E674" s="1"/>
  <c r="K674" a="1"/>
  <c r="K674" s="1"/>
  <c r="M486" a="1"/>
  <c r="M486" s="1"/>
  <c r="K486" a="1"/>
  <c r="K486" s="1"/>
  <c r="I486" a="1"/>
  <c r="I486" s="1"/>
  <c r="G486" a="1"/>
  <c r="G486" s="1"/>
  <c r="E486" a="1"/>
  <c r="E486" s="1"/>
  <c r="N486" a="1"/>
  <c r="N486" s="1"/>
  <c r="L486" a="1"/>
  <c r="L486" s="1"/>
  <c r="J486" a="1"/>
  <c r="J486" s="1"/>
  <c r="H486" a="1"/>
  <c r="H486" s="1"/>
  <c r="F486" a="1"/>
  <c r="F486" s="1"/>
  <c r="D486" a="1"/>
  <c r="D486" s="1"/>
  <c r="M502" a="1"/>
  <c r="M502" s="1"/>
  <c r="K502" a="1"/>
  <c r="K502" s="1"/>
  <c r="I502" a="1"/>
  <c r="I502" s="1"/>
  <c r="G502" a="1"/>
  <c r="G502" s="1"/>
  <c r="E502" a="1"/>
  <c r="E502" s="1"/>
  <c r="N502" a="1"/>
  <c r="N502" s="1"/>
  <c r="L502" a="1"/>
  <c r="L502" s="1"/>
  <c r="J502" a="1"/>
  <c r="J502" s="1"/>
  <c r="H502" a="1"/>
  <c r="H502" s="1"/>
  <c r="F502" a="1"/>
  <c r="F502" s="1"/>
  <c r="D502" a="1"/>
  <c r="D502" s="1"/>
  <c r="M518" a="1"/>
  <c r="M518" s="1"/>
  <c r="K518" a="1"/>
  <c r="K518" s="1"/>
  <c r="I518" a="1"/>
  <c r="I518" s="1"/>
  <c r="G518" a="1"/>
  <c r="G518" s="1"/>
  <c r="E518" a="1"/>
  <c r="E518" s="1"/>
  <c r="N518" a="1"/>
  <c r="N518" s="1"/>
  <c r="L518" a="1"/>
  <c r="L518" s="1"/>
  <c r="J518" a="1"/>
  <c r="J518" s="1"/>
  <c r="H518" a="1"/>
  <c r="H518" s="1"/>
  <c r="F518" a="1"/>
  <c r="F518" s="1"/>
  <c r="D518" a="1"/>
  <c r="D518" s="1"/>
  <c r="M534" a="1"/>
  <c r="M534" s="1"/>
  <c r="K534" a="1"/>
  <c r="K534" s="1"/>
  <c r="I534" a="1"/>
  <c r="I534" s="1"/>
  <c r="G534" a="1"/>
  <c r="G534" s="1"/>
  <c r="E534" a="1"/>
  <c r="E534" s="1"/>
  <c r="N534" a="1"/>
  <c r="N534" s="1"/>
  <c r="L534" a="1"/>
  <c r="L534" s="1"/>
  <c r="J534" a="1"/>
  <c r="J534" s="1"/>
  <c r="H534" a="1"/>
  <c r="H534" s="1"/>
  <c r="F534" a="1"/>
  <c r="F534" s="1"/>
  <c r="D534" a="1"/>
  <c r="D534" s="1"/>
  <c r="M550" a="1"/>
  <c r="M550" s="1"/>
  <c r="K550" a="1"/>
  <c r="K550" s="1"/>
  <c r="I550" a="1"/>
  <c r="I550" s="1"/>
  <c r="G550" a="1"/>
  <c r="G550" s="1"/>
  <c r="E550" a="1"/>
  <c r="E550" s="1"/>
  <c r="N550" a="1"/>
  <c r="N550" s="1"/>
  <c r="L550" a="1"/>
  <c r="L550" s="1"/>
  <c r="J550" a="1"/>
  <c r="J550" s="1"/>
  <c r="H550" a="1"/>
  <c r="H550" s="1"/>
  <c r="F550" a="1"/>
  <c r="F550" s="1"/>
  <c r="D550" a="1"/>
  <c r="D550" s="1"/>
  <c r="M566" a="1"/>
  <c r="M566" s="1"/>
  <c r="K566" a="1"/>
  <c r="K566" s="1"/>
  <c r="I566" a="1"/>
  <c r="I566" s="1"/>
  <c r="G566" a="1"/>
  <c r="G566" s="1"/>
  <c r="E566" a="1"/>
  <c r="E566" s="1"/>
  <c r="N566" a="1"/>
  <c r="N566" s="1"/>
  <c r="L566" a="1"/>
  <c r="L566" s="1"/>
  <c r="J566" a="1"/>
  <c r="J566" s="1"/>
  <c r="H566" a="1"/>
  <c r="H566" s="1"/>
  <c r="F566" a="1"/>
  <c r="F566" s="1"/>
  <c r="D566" a="1"/>
  <c r="D566" s="1"/>
  <c r="N581" a="1"/>
  <c r="N581" s="1"/>
  <c r="I581" a="1"/>
  <c r="I581" s="1"/>
  <c r="F581" a="1"/>
  <c r="F581" s="1"/>
  <c r="K581" a="1"/>
  <c r="K581" s="1"/>
  <c r="H581" a="1"/>
  <c r="H581" s="1"/>
  <c r="L581" a="1"/>
  <c r="L581" s="1"/>
  <c r="G581" a="1"/>
  <c r="G581" s="1"/>
  <c r="D581" a="1"/>
  <c r="D581" s="1"/>
  <c r="E581" a="1"/>
  <c r="E581" s="1"/>
  <c r="M581" a="1"/>
  <c r="M581" s="1"/>
  <c r="J581" a="1"/>
  <c r="J581" s="1"/>
  <c r="N597" a="1"/>
  <c r="N597" s="1"/>
  <c r="I597" a="1"/>
  <c r="I597" s="1"/>
  <c r="F597" a="1"/>
  <c r="F597" s="1"/>
  <c r="K597" a="1"/>
  <c r="K597" s="1"/>
  <c r="H597" a="1"/>
  <c r="H597" s="1"/>
  <c r="L597" a="1"/>
  <c r="L597" s="1"/>
  <c r="G597" a="1"/>
  <c r="G597" s="1"/>
  <c r="D597" a="1"/>
  <c r="D597" s="1"/>
  <c r="E597" a="1"/>
  <c r="E597" s="1"/>
  <c r="M597" a="1"/>
  <c r="M597" s="1"/>
  <c r="J597" a="1"/>
  <c r="J597" s="1"/>
  <c r="M447" a="1"/>
  <c r="M447" s="1"/>
  <c r="K447" a="1"/>
  <c r="K447" s="1"/>
  <c r="I447" a="1"/>
  <c r="I447" s="1"/>
  <c r="G447" a="1"/>
  <c r="G447" s="1"/>
  <c r="E447" a="1"/>
  <c r="E447" s="1"/>
  <c r="L447" a="1"/>
  <c r="L447" s="1"/>
  <c r="H447" a="1"/>
  <c r="H447" s="1"/>
  <c r="D447" a="1"/>
  <c r="D447" s="1"/>
  <c r="N447" a="1"/>
  <c r="N447" s="1"/>
  <c r="J447" a="1"/>
  <c r="J447" s="1"/>
  <c r="F447" a="1"/>
  <c r="F447" s="1"/>
  <c r="M463" a="1"/>
  <c r="M463" s="1"/>
  <c r="K463" a="1"/>
  <c r="K463" s="1"/>
  <c r="I463" a="1"/>
  <c r="I463" s="1"/>
  <c r="G463" a="1"/>
  <c r="G463" s="1"/>
  <c r="E463" a="1"/>
  <c r="E463" s="1"/>
  <c r="L463" a="1"/>
  <c r="L463" s="1"/>
  <c r="H463" a="1"/>
  <c r="H463" s="1"/>
  <c r="D463" a="1"/>
  <c r="D463" s="1"/>
  <c r="N463" a="1"/>
  <c r="N463" s="1"/>
  <c r="J463" a="1"/>
  <c r="J463" s="1"/>
  <c r="F463" a="1"/>
  <c r="F463" s="1"/>
  <c r="M479" a="1"/>
  <c r="M479" s="1"/>
  <c r="K479" a="1"/>
  <c r="K479" s="1"/>
  <c r="I479" a="1"/>
  <c r="I479" s="1"/>
  <c r="G479" a="1"/>
  <c r="G479" s="1"/>
  <c r="E479" a="1"/>
  <c r="E479" s="1"/>
  <c r="H479" a="1"/>
  <c r="H479" s="1"/>
  <c r="N479" a="1"/>
  <c r="N479" s="1"/>
  <c r="F479" a="1"/>
  <c r="F479" s="1"/>
  <c r="L479" a="1"/>
  <c r="L479" s="1"/>
  <c r="D479" a="1"/>
  <c r="D479" s="1"/>
  <c r="J479" a="1"/>
  <c r="J479" s="1"/>
  <c r="M495" a="1"/>
  <c r="M495" s="1"/>
  <c r="K495" a="1"/>
  <c r="K495" s="1"/>
  <c r="I495" a="1"/>
  <c r="I495" s="1"/>
  <c r="G495" a="1"/>
  <c r="G495" s="1"/>
  <c r="E495" a="1"/>
  <c r="E495" s="1"/>
  <c r="H495" a="1"/>
  <c r="H495" s="1"/>
  <c r="N495" a="1"/>
  <c r="N495" s="1"/>
  <c r="F495" a="1"/>
  <c r="F495" s="1"/>
  <c r="L495" a="1"/>
  <c r="L495" s="1"/>
  <c r="D495" a="1"/>
  <c r="D495" s="1"/>
  <c r="J495" a="1"/>
  <c r="J495" s="1"/>
  <c r="M511" a="1"/>
  <c r="M511" s="1"/>
  <c r="K511" a="1"/>
  <c r="K511" s="1"/>
  <c r="I511" a="1"/>
  <c r="I511" s="1"/>
  <c r="G511" a="1"/>
  <c r="G511" s="1"/>
  <c r="E511" a="1"/>
  <c r="E511" s="1"/>
  <c r="H511" a="1"/>
  <c r="H511" s="1"/>
  <c r="N511" a="1"/>
  <c r="N511" s="1"/>
  <c r="F511" a="1"/>
  <c r="F511" s="1"/>
  <c r="L511" a="1"/>
  <c r="L511" s="1"/>
  <c r="D511" a="1"/>
  <c r="D511" s="1"/>
  <c r="J511" a="1"/>
  <c r="J511" s="1"/>
  <c r="M527" a="1"/>
  <c r="M527" s="1"/>
  <c r="K527" a="1"/>
  <c r="K527" s="1"/>
  <c r="I527" a="1"/>
  <c r="I527" s="1"/>
  <c r="G527" a="1"/>
  <c r="G527" s="1"/>
  <c r="E527" a="1"/>
  <c r="E527" s="1"/>
  <c r="H527" a="1"/>
  <c r="H527" s="1"/>
  <c r="N527" a="1"/>
  <c r="N527" s="1"/>
  <c r="F527" a="1"/>
  <c r="F527" s="1"/>
  <c r="L527" a="1"/>
  <c r="L527" s="1"/>
  <c r="D527" a="1"/>
  <c r="D527" s="1"/>
  <c r="J527" a="1"/>
  <c r="J527" s="1"/>
  <c r="M543" a="1"/>
  <c r="M543" s="1"/>
  <c r="K543" a="1"/>
  <c r="K543" s="1"/>
  <c r="I543" a="1"/>
  <c r="I543" s="1"/>
  <c r="G543" a="1"/>
  <c r="G543" s="1"/>
  <c r="E543" a="1"/>
  <c r="E543" s="1"/>
  <c r="H543" a="1"/>
  <c r="H543" s="1"/>
  <c r="N543" a="1"/>
  <c r="N543" s="1"/>
  <c r="F543" a="1"/>
  <c r="F543" s="1"/>
  <c r="L543" a="1"/>
  <c r="L543" s="1"/>
  <c r="D543" a="1"/>
  <c r="D543" s="1"/>
  <c r="J543" a="1"/>
  <c r="J543" s="1"/>
  <c r="M559" a="1"/>
  <c r="M559" s="1"/>
  <c r="K559" a="1"/>
  <c r="K559" s="1"/>
  <c r="I559" a="1"/>
  <c r="I559" s="1"/>
  <c r="G559" a="1"/>
  <c r="G559" s="1"/>
  <c r="E559" a="1"/>
  <c r="E559" s="1"/>
  <c r="H559" a="1"/>
  <c r="H559" s="1"/>
  <c r="N559" a="1"/>
  <c r="N559" s="1"/>
  <c r="F559" a="1"/>
  <c r="F559" s="1"/>
  <c r="L559" a="1"/>
  <c r="L559" s="1"/>
  <c r="D559" a="1"/>
  <c r="D559" s="1"/>
  <c r="J559" a="1"/>
  <c r="J559" s="1"/>
  <c r="N598" a="1"/>
  <c r="N598" s="1"/>
  <c r="L598" a="1"/>
  <c r="L598" s="1"/>
  <c r="J598" a="1"/>
  <c r="J598" s="1"/>
  <c r="H598" a="1"/>
  <c r="H598" s="1"/>
  <c r="F598" a="1"/>
  <c r="F598" s="1"/>
  <c r="D598" a="1"/>
  <c r="D598" s="1"/>
  <c r="K598" a="1"/>
  <c r="K598" s="1"/>
  <c r="G598" a="1"/>
  <c r="G598" s="1"/>
  <c r="M598" a="1"/>
  <c r="M598" s="1"/>
  <c r="I598" a="1"/>
  <c r="I598" s="1"/>
  <c r="E598" a="1"/>
  <c r="E598" s="1"/>
  <c r="N613" a="1"/>
  <c r="N613" s="1"/>
  <c r="L613" a="1"/>
  <c r="L613" s="1"/>
  <c r="J613" a="1"/>
  <c r="J613" s="1"/>
  <c r="H613" a="1"/>
  <c r="H613" s="1"/>
  <c r="F613" a="1"/>
  <c r="F613" s="1"/>
  <c r="D613" a="1"/>
  <c r="D613" s="1"/>
  <c r="M613" a="1"/>
  <c r="M613" s="1"/>
  <c r="K613" a="1"/>
  <c r="K613" s="1"/>
  <c r="I613" a="1"/>
  <c r="I613" s="1"/>
  <c r="G613" a="1"/>
  <c r="G613" s="1"/>
  <c r="E613" a="1"/>
  <c r="E613" s="1"/>
  <c r="M607" a="1"/>
  <c r="M607" s="1"/>
  <c r="K607" a="1"/>
  <c r="K607" s="1"/>
  <c r="I607" a="1"/>
  <c r="I607" s="1"/>
  <c r="G607" a="1"/>
  <c r="G607" s="1"/>
  <c r="E607" a="1"/>
  <c r="E607" s="1"/>
  <c r="N607" a="1"/>
  <c r="N607" s="1"/>
  <c r="J607" a="1"/>
  <c r="J607" s="1"/>
  <c r="F607" a="1"/>
  <c r="F607" s="1"/>
  <c r="L607" a="1"/>
  <c r="L607" s="1"/>
  <c r="H607" a="1"/>
  <c r="H607" s="1"/>
  <c r="D607" a="1"/>
  <c r="D607" s="1"/>
  <c r="L623" a="1"/>
  <c r="L623" s="1"/>
  <c r="I623" a="1"/>
  <c r="I623" s="1"/>
  <c r="D623" a="1"/>
  <c r="D623" s="1"/>
  <c r="N623" a="1"/>
  <c r="N623" s="1"/>
  <c r="K623" a="1"/>
  <c r="K623" s="1"/>
  <c r="F623" a="1"/>
  <c r="F623" s="1"/>
  <c r="J623" a="1"/>
  <c r="J623" s="1"/>
  <c r="G623" a="1"/>
  <c r="G623" s="1"/>
  <c r="M623" a="1"/>
  <c r="M623" s="1"/>
  <c r="E623" a="1"/>
  <c r="E623" s="1"/>
  <c r="H623" a="1"/>
  <c r="H623" s="1"/>
  <c r="L639" a="1"/>
  <c r="L639" s="1"/>
  <c r="I639" a="1"/>
  <c r="I639" s="1"/>
  <c r="D639" a="1"/>
  <c r="D639" s="1"/>
  <c r="N639" a="1"/>
  <c r="N639" s="1"/>
  <c r="K639" a="1"/>
  <c r="K639" s="1"/>
  <c r="F639" a="1"/>
  <c r="F639" s="1"/>
  <c r="J639" a="1"/>
  <c r="J639" s="1"/>
  <c r="G639" a="1"/>
  <c r="G639" s="1"/>
  <c r="M639" a="1"/>
  <c r="M639" s="1"/>
  <c r="E639" a="1"/>
  <c r="E639" s="1"/>
  <c r="H639" a="1"/>
  <c r="H639" s="1"/>
  <c r="L655" a="1"/>
  <c r="L655" s="1"/>
  <c r="I655" a="1"/>
  <c r="I655" s="1"/>
  <c r="D655" a="1"/>
  <c r="D655" s="1"/>
  <c r="N655" a="1"/>
  <c r="N655" s="1"/>
  <c r="K655" a="1"/>
  <c r="K655" s="1"/>
  <c r="F655" a="1"/>
  <c r="F655" s="1"/>
  <c r="J655" a="1"/>
  <c r="J655" s="1"/>
  <c r="G655" a="1"/>
  <c r="G655" s="1"/>
  <c r="M655" a="1"/>
  <c r="M655" s="1"/>
  <c r="E655" a="1"/>
  <c r="E655" s="1"/>
  <c r="H655" a="1"/>
  <c r="H655" s="1"/>
  <c r="L671" a="1"/>
  <c r="L671" s="1"/>
  <c r="I671" a="1"/>
  <c r="I671" s="1"/>
  <c r="D671" a="1"/>
  <c r="D671" s="1"/>
  <c r="N671" a="1"/>
  <c r="N671" s="1"/>
  <c r="K671" a="1"/>
  <c r="K671" s="1"/>
  <c r="F671" a="1"/>
  <c r="F671" s="1"/>
  <c r="J671" a="1"/>
  <c r="J671" s="1"/>
  <c r="G671" a="1"/>
  <c r="G671" s="1"/>
  <c r="M671" a="1"/>
  <c r="M671" s="1"/>
  <c r="E671" a="1"/>
  <c r="E671" s="1"/>
  <c r="H671" a="1"/>
  <c r="H671" s="1"/>
  <c r="J683" a="1"/>
  <c r="J683" s="1"/>
  <c r="G683" a="1"/>
  <c r="G683" s="1"/>
  <c r="K683" a="1"/>
  <c r="K683" s="1"/>
  <c r="H683" a="1"/>
  <c r="H683" s="1"/>
  <c r="D683" a="1"/>
  <c r="D683" s="1"/>
  <c r="N683" a="1"/>
  <c r="N683" s="1"/>
  <c r="L683" a="1"/>
  <c r="L683" s="1"/>
  <c r="E683" a="1"/>
  <c r="E683" s="1"/>
  <c r="I683" a="1"/>
  <c r="I683" s="1"/>
  <c r="F683" a="1"/>
  <c r="F683" s="1"/>
  <c r="M683" a="1"/>
  <c r="M683" s="1"/>
  <c r="J691" a="1"/>
  <c r="J691" s="1"/>
  <c r="G691" a="1"/>
  <c r="G691" s="1"/>
  <c r="K691" a="1"/>
  <c r="K691" s="1"/>
  <c r="H691" a="1"/>
  <c r="H691" s="1"/>
  <c r="D691" a="1"/>
  <c r="D691" s="1"/>
  <c r="N691" a="1"/>
  <c r="N691" s="1"/>
  <c r="L691" a="1"/>
  <c r="L691" s="1"/>
  <c r="E691" a="1"/>
  <c r="E691" s="1"/>
  <c r="I691" a="1"/>
  <c r="I691" s="1"/>
  <c r="F691" a="1"/>
  <c r="F691" s="1"/>
  <c r="M691" a="1"/>
  <c r="M691" s="1"/>
  <c r="J699" a="1"/>
  <c r="J699" s="1"/>
  <c r="G699" a="1"/>
  <c r="G699" s="1"/>
  <c r="K699" a="1"/>
  <c r="K699" s="1"/>
  <c r="H699" a="1"/>
  <c r="H699" s="1"/>
  <c r="D699" a="1"/>
  <c r="D699" s="1"/>
  <c r="N699" a="1"/>
  <c r="N699" s="1"/>
  <c r="L699" a="1"/>
  <c r="L699" s="1"/>
  <c r="E699" a="1"/>
  <c r="E699" s="1"/>
  <c r="I699" a="1"/>
  <c r="I699" s="1"/>
  <c r="F699" a="1"/>
  <c r="F699" s="1"/>
  <c r="M699" a="1"/>
  <c r="M699" s="1"/>
  <c r="M580" a="1"/>
  <c r="M580" s="1"/>
  <c r="K580" a="1"/>
  <c r="K580" s="1"/>
  <c r="I580" a="1"/>
  <c r="I580" s="1"/>
  <c r="G580" a="1"/>
  <c r="G580" s="1"/>
  <c r="E580" a="1"/>
  <c r="E580" s="1"/>
  <c r="L580" a="1"/>
  <c r="L580" s="1"/>
  <c r="D580" a="1"/>
  <c r="D580" s="1"/>
  <c r="N580" a="1"/>
  <c r="N580" s="1"/>
  <c r="F580" a="1"/>
  <c r="F580" s="1"/>
  <c r="J580" a="1"/>
  <c r="J580" s="1"/>
  <c r="H580" a="1"/>
  <c r="H580" s="1"/>
  <c r="M596" a="1"/>
  <c r="M596" s="1"/>
  <c r="K596" a="1"/>
  <c r="K596" s="1"/>
  <c r="I596" a="1"/>
  <c r="I596" s="1"/>
  <c r="G596" a="1"/>
  <c r="G596" s="1"/>
  <c r="E596" a="1"/>
  <c r="E596" s="1"/>
  <c r="L596" a="1"/>
  <c r="L596" s="1"/>
  <c r="D596" a="1"/>
  <c r="D596" s="1"/>
  <c r="N596" a="1"/>
  <c r="N596" s="1"/>
  <c r="F596" a="1"/>
  <c r="F596" s="1"/>
  <c r="J596" a="1"/>
  <c r="J596" s="1"/>
  <c r="H596" a="1"/>
  <c r="H596" s="1"/>
  <c r="M612" a="1"/>
  <c r="M612" s="1"/>
  <c r="K612" a="1"/>
  <c r="K612" s="1"/>
  <c r="I612" a="1"/>
  <c r="I612" s="1"/>
  <c r="G612" a="1"/>
  <c r="G612" s="1"/>
  <c r="E612" a="1"/>
  <c r="E612" s="1"/>
  <c r="L612" a="1"/>
  <c r="L612" s="1"/>
  <c r="D612" a="1"/>
  <c r="D612" s="1"/>
  <c r="J612" a="1"/>
  <c r="J612" s="1"/>
  <c r="N612" a="1"/>
  <c r="N612" s="1"/>
  <c r="F612" a="1"/>
  <c r="F612" s="1"/>
  <c r="H612" a="1"/>
  <c r="H612" s="1"/>
  <c r="K629" a="1"/>
  <c r="K629" s="1"/>
  <c r="H629" a="1"/>
  <c r="H629" s="1"/>
  <c r="M629" a="1"/>
  <c r="M629" s="1"/>
  <c r="J629" a="1"/>
  <c r="J629" s="1"/>
  <c r="E629" a="1"/>
  <c r="E629" s="1"/>
  <c r="N629" a="1"/>
  <c r="N629" s="1"/>
  <c r="I629" a="1"/>
  <c r="I629" s="1"/>
  <c r="F629" a="1"/>
  <c r="F629" s="1"/>
  <c r="G629" a="1"/>
  <c r="G629" s="1"/>
  <c r="L629" a="1"/>
  <c r="L629" s="1"/>
  <c r="D629" a="1"/>
  <c r="D629" s="1"/>
  <c r="K645" a="1"/>
  <c r="K645" s="1"/>
  <c r="H645" a="1"/>
  <c r="H645" s="1"/>
  <c r="M645" a="1"/>
  <c r="M645" s="1"/>
  <c r="J645" a="1"/>
  <c r="J645" s="1"/>
  <c r="E645" a="1"/>
  <c r="E645" s="1"/>
  <c r="N645" a="1"/>
  <c r="N645" s="1"/>
  <c r="I645" a="1"/>
  <c r="I645" s="1"/>
  <c r="F645" a="1"/>
  <c r="F645" s="1"/>
  <c r="G645" a="1"/>
  <c r="G645" s="1"/>
  <c r="L645" a="1"/>
  <c r="L645" s="1"/>
  <c r="D645" a="1"/>
  <c r="D645" s="1"/>
  <c r="K661" a="1"/>
  <c r="K661" s="1"/>
  <c r="H661" a="1"/>
  <c r="H661" s="1"/>
  <c r="M661" a="1"/>
  <c r="M661" s="1"/>
  <c r="J661" a="1"/>
  <c r="J661" s="1"/>
  <c r="E661" a="1"/>
  <c r="E661" s="1"/>
  <c r="N661" a="1"/>
  <c r="N661" s="1"/>
  <c r="I661" a="1"/>
  <c r="I661" s="1"/>
  <c r="F661" a="1"/>
  <c r="F661" s="1"/>
  <c r="G661" a="1"/>
  <c r="G661" s="1"/>
  <c r="L661" a="1"/>
  <c r="L661" s="1"/>
  <c r="D661" a="1"/>
  <c r="D661" s="1"/>
  <c r="K677" a="1"/>
  <c r="K677" s="1"/>
  <c r="H677" a="1"/>
  <c r="H677" s="1"/>
  <c r="M677" a="1"/>
  <c r="M677" s="1"/>
  <c r="J677" a="1"/>
  <c r="J677" s="1"/>
  <c r="E677" a="1"/>
  <c r="E677" s="1"/>
  <c r="N677" a="1"/>
  <c r="N677" s="1"/>
  <c r="I677" a="1"/>
  <c r="I677" s="1"/>
  <c r="F677" a="1"/>
  <c r="F677" s="1"/>
  <c r="G677" a="1"/>
  <c r="G677" s="1"/>
  <c r="L677" a="1"/>
  <c r="L677" s="1"/>
  <c r="D677" a="1"/>
  <c r="D677" s="1"/>
  <c r="N693" a="1"/>
  <c r="N693" s="1"/>
  <c r="I693" a="1"/>
  <c r="I693" s="1"/>
  <c r="F693" a="1"/>
  <c r="F693" s="1"/>
  <c r="J693" a="1"/>
  <c r="J693" s="1"/>
  <c r="G693" a="1"/>
  <c r="G693" s="1"/>
  <c r="M693" a="1"/>
  <c r="M693" s="1"/>
  <c r="K693" a="1"/>
  <c r="K693" s="1"/>
  <c r="D693" a="1"/>
  <c r="D693" s="1"/>
  <c r="L693" a="1"/>
  <c r="L693" s="1"/>
  <c r="H693" a="1"/>
  <c r="H693" s="1"/>
  <c r="E693" a="1"/>
  <c r="E693" s="1"/>
  <c r="N708" a="1"/>
  <c r="N708" s="1"/>
  <c r="L708" a="1"/>
  <c r="L708" s="1"/>
  <c r="J708" a="1"/>
  <c r="J708" s="1"/>
  <c r="H708" a="1"/>
  <c r="H708" s="1"/>
  <c r="F708" a="1"/>
  <c r="F708" s="1"/>
  <c r="D708" a="1"/>
  <c r="D708" s="1"/>
  <c r="M708" a="1"/>
  <c r="M708" s="1"/>
  <c r="I708" a="1"/>
  <c r="I708" s="1"/>
  <c r="E708" a="1"/>
  <c r="E708" s="1"/>
  <c r="K708" a="1"/>
  <c r="K708" s="1"/>
  <c r="G708" a="1"/>
  <c r="G708" s="1"/>
  <c r="N724" a="1"/>
  <c r="N724" s="1"/>
  <c r="L724" a="1"/>
  <c r="L724" s="1"/>
  <c r="J724" a="1"/>
  <c r="J724" s="1"/>
  <c r="H724" a="1"/>
  <c r="H724" s="1"/>
  <c r="F724" a="1"/>
  <c r="F724" s="1"/>
  <c r="D724" a="1"/>
  <c r="D724" s="1"/>
  <c r="M724" a="1"/>
  <c r="M724" s="1"/>
  <c r="I724" a="1"/>
  <c r="I724" s="1"/>
  <c r="E724" a="1"/>
  <c r="E724" s="1"/>
  <c r="K724" a="1"/>
  <c r="K724" s="1"/>
  <c r="G724" a="1"/>
  <c r="G724" s="1"/>
  <c r="N740" a="1"/>
  <c r="N740" s="1"/>
  <c r="L740" a="1"/>
  <c r="L740" s="1"/>
  <c r="J740" a="1"/>
  <c r="J740" s="1"/>
  <c r="H740" a="1"/>
  <c r="H740" s="1"/>
  <c r="F740" a="1"/>
  <c r="F740" s="1"/>
  <c r="D740" a="1"/>
  <c r="D740" s="1"/>
  <c r="M740" a="1"/>
  <c r="M740" s="1"/>
  <c r="I740" a="1"/>
  <c r="I740" s="1"/>
  <c r="E740" a="1"/>
  <c r="E740" s="1"/>
  <c r="K740" a="1"/>
  <c r="K740" s="1"/>
  <c r="G740" a="1"/>
  <c r="G740" s="1"/>
  <c r="N756" a="1"/>
  <c r="N756" s="1"/>
  <c r="L756" a="1"/>
  <c r="L756" s="1"/>
  <c r="J756" a="1"/>
  <c r="J756" s="1"/>
  <c r="H756" a="1"/>
  <c r="H756" s="1"/>
  <c r="F756" a="1"/>
  <c r="F756" s="1"/>
  <c r="D756" a="1"/>
  <c r="D756" s="1"/>
  <c r="M756" a="1"/>
  <c r="M756" s="1"/>
  <c r="I756" a="1"/>
  <c r="I756" s="1"/>
  <c r="E756" a="1"/>
  <c r="E756" s="1"/>
  <c r="K756" a="1"/>
  <c r="K756" s="1"/>
  <c r="G756" a="1"/>
  <c r="G756" s="1"/>
  <c r="N772" a="1"/>
  <c r="N772" s="1"/>
  <c r="L772" a="1"/>
  <c r="L772" s="1"/>
  <c r="J772" a="1"/>
  <c r="J772" s="1"/>
  <c r="H772" a="1"/>
  <c r="H772" s="1"/>
  <c r="F772" a="1"/>
  <c r="F772" s="1"/>
  <c r="D772" a="1"/>
  <c r="D772" s="1"/>
  <c r="M772" a="1"/>
  <c r="M772" s="1"/>
  <c r="I772" a="1"/>
  <c r="I772" s="1"/>
  <c r="E772" a="1"/>
  <c r="E772" s="1"/>
  <c r="K772" a="1"/>
  <c r="K772" s="1"/>
  <c r="G772" a="1"/>
  <c r="G772" s="1"/>
  <c r="N788" a="1"/>
  <c r="N788" s="1"/>
  <c r="L788" a="1"/>
  <c r="L788" s="1"/>
  <c r="J788" a="1"/>
  <c r="J788" s="1"/>
  <c r="H788" a="1"/>
  <c r="H788" s="1"/>
  <c r="F788" a="1"/>
  <c r="F788" s="1"/>
  <c r="D788" a="1"/>
  <c r="D788" s="1"/>
  <c r="M788" a="1"/>
  <c r="M788" s="1"/>
  <c r="I788" a="1"/>
  <c r="I788" s="1"/>
  <c r="E788" a="1"/>
  <c r="E788" s="1"/>
  <c r="G788" a="1"/>
  <c r="G788" s="1"/>
  <c r="K788" a="1"/>
  <c r="K788" s="1"/>
  <c r="N804" a="1"/>
  <c r="N804" s="1"/>
  <c r="L804" a="1"/>
  <c r="L804" s="1"/>
  <c r="J804" a="1"/>
  <c r="J804" s="1"/>
  <c r="H804" a="1"/>
  <c r="H804" s="1"/>
  <c r="F804" a="1"/>
  <c r="F804" s="1"/>
  <c r="D804" a="1"/>
  <c r="D804" s="1"/>
  <c r="M804" a="1"/>
  <c r="M804" s="1"/>
  <c r="I804" a="1"/>
  <c r="I804" s="1"/>
  <c r="E804" a="1"/>
  <c r="E804" s="1"/>
  <c r="G804" a="1"/>
  <c r="G804" s="1"/>
  <c r="K804" a="1"/>
  <c r="K804" s="1"/>
  <c r="M822" a="1"/>
  <c r="M822" s="1"/>
  <c r="J822" a="1"/>
  <c r="J822" s="1"/>
  <c r="E822" a="1"/>
  <c r="E822" s="1"/>
  <c r="L822" a="1"/>
  <c r="L822" s="1"/>
  <c r="G822" a="1"/>
  <c r="G822" s="1"/>
  <c r="D822" a="1"/>
  <c r="D822" s="1"/>
  <c r="N822" a="1"/>
  <c r="N822" s="1"/>
  <c r="I822" a="1"/>
  <c r="I822" s="1"/>
  <c r="H822" a="1"/>
  <c r="H822" s="1"/>
  <c r="K822" a="1"/>
  <c r="K822" s="1"/>
  <c r="F822" a="1"/>
  <c r="F822" s="1"/>
  <c r="M838" a="1"/>
  <c r="M838" s="1"/>
  <c r="J838" a="1"/>
  <c r="J838" s="1"/>
  <c r="E838" a="1"/>
  <c r="E838" s="1"/>
  <c r="L838" a="1"/>
  <c r="L838" s="1"/>
  <c r="G838" a="1"/>
  <c r="G838" s="1"/>
  <c r="D838" a="1"/>
  <c r="D838" s="1"/>
  <c r="N838" a="1"/>
  <c r="N838" s="1"/>
  <c r="I838" a="1"/>
  <c r="I838" s="1"/>
  <c r="H838" a="1"/>
  <c r="H838" s="1"/>
  <c r="K838" a="1"/>
  <c r="K838" s="1"/>
  <c r="F838" a="1"/>
  <c r="F838" s="1"/>
  <c r="M854" a="1"/>
  <c r="M854" s="1"/>
  <c r="J854" a="1"/>
  <c r="J854" s="1"/>
  <c r="E854" a="1"/>
  <c r="E854" s="1"/>
  <c r="L854" a="1"/>
  <c r="L854" s="1"/>
  <c r="G854" a="1"/>
  <c r="G854" s="1"/>
  <c r="D854" a="1"/>
  <c r="D854" s="1"/>
  <c r="N854" a="1"/>
  <c r="N854" s="1"/>
  <c r="I854" a="1"/>
  <c r="I854" s="1"/>
  <c r="H854" a="1"/>
  <c r="H854" s="1"/>
  <c r="K854" a="1"/>
  <c r="K854" s="1"/>
  <c r="F854" a="1"/>
  <c r="F854" s="1"/>
  <c r="N871" a="1"/>
  <c r="N871" s="1"/>
  <c r="L871" a="1"/>
  <c r="L871" s="1"/>
  <c r="J871" a="1"/>
  <c r="J871" s="1"/>
  <c r="H871" a="1"/>
  <c r="H871" s="1"/>
  <c r="F871" a="1"/>
  <c r="F871" s="1"/>
  <c r="D871" a="1"/>
  <c r="D871" s="1"/>
  <c r="K871" a="1"/>
  <c r="K871" s="1"/>
  <c r="E871" a="1"/>
  <c r="E871" s="1"/>
  <c r="G871" a="1"/>
  <c r="G871" s="1"/>
  <c r="M871" a="1"/>
  <c r="M871" s="1"/>
  <c r="I871" a="1"/>
  <c r="I871" s="1"/>
  <c r="M624" a="1"/>
  <c r="M624" s="1"/>
  <c r="K624" a="1"/>
  <c r="K624" s="1"/>
  <c r="I624" a="1"/>
  <c r="I624" s="1"/>
  <c r="G624" a="1"/>
  <c r="G624" s="1"/>
  <c r="E624" a="1"/>
  <c r="E624" s="1"/>
  <c r="N624" a="1"/>
  <c r="N624" s="1"/>
  <c r="F624" a="1"/>
  <c r="F624" s="1"/>
  <c r="H624" a="1"/>
  <c r="H624" s="1"/>
  <c r="L624" a="1"/>
  <c r="L624" s="1"/>
  <c r="D624" a="1"/>
  <c r="D624" s="1"/>
  <c r="J624" a="1"/>
  <c r="J624" s="1"/>
  <c r="M640" a="1"/>
  <c r="M640" s="1"/>
  <c r="K640" a="1"/>
  <c r="K640" s="1"/>
  <c r="I640" a="1"/>
  <c r="I640" s="1"/>
  <c r="G640" a="1"/>
  <c r="G640" s="1"/>
  <c r="E640" a="1"/>
  <c r="E640" s="1"/>
  <c r="N640" a="1"/>
  <c r="N640" s="1"/>
  <c r="F640" a="1"/>
  <c r="F640" s="1"/>
  <c r="H640" a="1"/>
  <c r="H640" s="1"/>
  <c r="L640" a="1"/>
  <c r="L640" s="1"/>
  <c r="D640" a="1"/>
  <c r="D640" s="1"/>
  <c r="J640" a="1"/>
  <c r="J640" s="1"/>
  <c r="M656" a="1"/>
  <c r="M656" s="1"/>
  <c r="K656" a="1"/>
  <c r="K656" s="1"/>
  <c r="I656" a="1"/>
  <c r="I656" s="1"/>
  <c r="G656" a="1"/>
  <c r="G656" s="1"/>
  <c r="E656" a="1"/>
  <c r="E656" s="1"/>
  <c r="N656" a="1"/>
  <c r="N656" s="1"/>
  <c r="F656" a="1"/>
  <c r="F656" s="1"/>
  <c r="H656" a="1"/>
  <c r="H656" s="1"/>
  <c r="L656" a="1"/>
  <c r="L656" s="1"/>
  <c r="D656" a="1"/>
  <c r="D656" s="1"/>
  <c r="J656" a="1"/>
  <c r="J656" s="1"/>
  <c r="M672" a="1"/>
  <c r="M672" s="1"/>
  <c r="K672" a="1"/>
  <c r="K672" s="1"/>
  <c r="I672" a="1"/>
  <c r="I672" s="1"/>
  <c r="G672" a="1"/>
  <c r="G672" s="1"/>
  <c r="E672" a="1"/>
  <c r="E672" s="1"/>
  <c r="N672" a="1"/>
  <c r="N672" s="1"/>
  <c r="F672" a="1"/>
  <c r="F672" s="1"/>
  <c r="H672" a="1"/>
  <c r="H672" s="1"/>
  <c r="L672" a="1"/>
  <c r="L672" s="1"/>
  <c r="D672" a="1"/>
  <c r="D672" s="1"/>
  <c r="J672" a="1"/>
  <c r="J672" s="1"/>
  <c r="M688" a="1"/>
  <c r="M688" s="1"/>
  <c r="K688" a="1"/>
  <c r="K688" s="1"/>
  <c r="I688" a="1"/>
  <c r="I688" s="1"/>
  <c r="G688" a="1"/>
  <c r="G688" s="1"/>
  <c r="E688" a="1"/>
  <c r="E688" s="1"/>
  <c r="L688" a="1"/>
  <c r="L688" s="1"/>
  <c r="D688" a="1"/>
  <c r="D688" s="1"/>
  <c r="H688" a="1"/>
  <c r="H688" s="1"/>
  <c r="J688" a="1"/>
  <c r="J688" s="1"/>
  <c r="F688" a="1"/>
  <c r="F688" s="1"/>
  <c r="N688" a="1"/>
  <c r="N688" s="1"/>
  <c r="M704" a="1"/>
  <c r="M704" s="1"/>
  <c r="K704" a="1"/>
  <c r="K704" s="1"/>
  <c r="I704" a="1"/>
  <c r="I704" s="1"/>
  <c r="G704" a="1"/>
  <c r="G704" s="1"/>
  <c r="E704" a="1"/>
  <c r="E704" s="1"/>
  <c r="L704" a="1"/>
  <c r="L704" s="1"/>
  <c r="D704" a="1"/>
  <c r="D704" s="1"/>
  <c r="H704" a="1"/>
  <c r="H704" s="1"/>
  <c r="J704" a="1"/>
  <c r="J704" s="1"/>
  <c r="F704" a="1"/>
  <c r="F704" s="1"/>
  <c r="N704" a="1"/>
  <c r="N704" s="1"/>
  <c r="N721" a="1"/>
  <c r="N721" s="1"/>
  <c r="L721" a="1"/>
  <c r="L721" s="1"/>
  <c r="J721" a="1"/>
  <c r="J721" s="1"/>
  <c r="H721" a="1"/>
  <c r="H721" s="1"/>
  <c r="F721" a="1"/>
  <c r="F721" s="1"/>
  <c r="D721" a="1"/>
  <c r="D721" s="1"/>
  <c r="K721" a="1"/>
  <c r="K721" s="1"/>
  <c r="G721" a="1"/>
  <c r="G721" s="1"/>
  <c r="I721" a="1"/>
  <c r="I721" s="1"/>
  <c r="M721" a="1"/>
  <c r="M721" s="1"/>
  <c r="E721" a="1"/>
  <c r="E721" s="1"/>
  <c r="N737" a="1"/>
  <c r="N737" s="1"/>
  <c r="L737" a="1"/>
  <c r="L737" s="1"/>
  <c r="J737" a="1"/>
  <c r="J737" s="1"/>
  <c r="H737" a="1"/>
  <c r="H737" s="1"/>
  <c r="F737" a="1"/>
  <c r="F737" s="1"/>
  <c r="D737" a="1"/>
  <c r="D737" s="1"/>
  <c r="K737" a="1"/>
  <c r="K737" s="1"/>
  <c r="G737" a="1"/>
  <c r="G737" s="1"/>
  <c r="I737" a="1"/>
  <c r="I737" s="1"/>
  <c r="E737" a="1"/>
  <c r="E737" s="1"/>
  <c r="M737" a="1"/>
  <c r="M737" s="1"/>
  <c r="N753" a="1"/>
  <c r="N753" s="1"/>
  <c r="L753" a="1"/>
  <c r="L753" s="1"/>
  <c r="J753" a="1"/>
  <c r="J753" s="1"/>
  <c r="H753" a="1"/>
  <c r="H753" s="1"/>
  <c r="F753" a="1"/>
  <c r="F753" s="1"/>
  <c r="D753" a="1"/>
  <c r="D753" s="1"/>
  <c r="K753" a="1"/>
  <c r="K753" s="1"/>
  <c r="G753" a="1"/>
  <c r="G753" s="1"/>
  <c r="I753" a="1"/>
  <c r="I753" s="1"/>
  <c r="M753" a="1"/>
  <c r="M753" s="1"/>
  <c r="E753" a="1"/>
  <c r="E753" s="1"/>
  <c r="N769" a="1"/>
  <c r="N769" s="1"/>
  <c r="L769" a="1"/>
  <c r="L769" s="1"/>
  <c r="J769" a="1"/>
  <c r="J769" s="1"/>
  <c r="H769" a="1"/>
  <c r="H769" s="1"/>
  <c r="F769" a="1"/>
  <c r="F769" s="1"/>
  <c r="D769" a="1"/>
  <c r="D769" s="1"/>
  <c r="K769" a="1"/>
  <c r="K769" s="1"/>
  <c r="G769" a="1"/>
  <c r="G769" s="1"/>
  <c r="I769" a="1"/>
  <c r="I769" s="1"/>
  <c r="M769" a="1"/>
  <c r="M769" s="1"/>
  <c r="E769" a="1"/>
  <c r="E769" s="1"/>
  <c r="N785" a="1"/>
  <c r="N785" s="1"/>
  <c r="L785" a="1"/>
  <c r="L785" s="1"/>
  <c r="J785" a="1"/>
  <c r="J785" s="1"/>
  <c r="H785" a="1"/>
  <c r="H785" s="1"/>
  <c r="F785" a="1"/>
  <c r="F785" s="1"/>
  <c r="D785" a="1"/>
  <c r="D785" s="1"/>
  <c r="K785" a="1"/>
  <c r="K785" s="1"/>
  <c r="G785" a="1"/>
  <c r="G785" s="1"/>
  <c r="M785" a="1"/>
  <c r="M785" s="1"/>
  <c r="E785" a="1"/>
  <c r="E785" s="1"/>
  <c r="I785" a="1"/>
  <c r="I785" s="1"/>
  <c r="N801" a="1"/>
  <c r="N801" s="1"/>
  <c r="L801" a="1"/>
  <c r="L801" s="1"/>
  <c r="J801" a="1"/>
  <c r="J801" s="1"/>
  <c r="H801" a="1"/>
  <c r="H801" s="1"/>
  <c r="F801" a="1"/>
  <c r="F801" s="1"/>
  <c r="D801" a="1"/>
  <c r="D801" s="1"/>
  <c r="K801" a="1"/>
  <c r="K801" s="1"/>
  <c r="G801" a="1"/>
  <c r="G801" s="1"/>
  <c r="M801" a="1"/>
  <c r="M801" s="1"/>
  <c r="E801" a="1"/>
  <c r="E801" s="1"/>
  <c r="I801" a="1"/>
  <c r="I801" s="1"/>
  <c r="N817" a="1"/>
  <c r="N817" s="1"/>
  <c r="L817" a="1"/>
  <c r="L817" s="1"/>
  <c r="J817" a="1"/>
  <c r="J817" s="1"/>
  <c r="H817" a="1"/>
  <c r="H817" s="1"/>
  <c r="F817" a="1"/>
  <c r="F817" s="1"/>
  <c r="D817" a="1"/>
  <c r="D817" s="1"/>
  <c r="K817" a="1"/>
  <c r="K817" s="1"/>
  <c r="G817" a="1"/>
  <c r="G817" s="1"/>
  <c r="M817" a="1"/>
  <c r="M817" s="1"/>
  <c r="E817" a="1"/>
  <c r="E817" s="1"/>
  <c r="I817" a="1"/>
  <c r="I817" s="1"/>
  <c r="M718" a="1"/>
  <c r="M718" s="1"/>
  <c r="K718" a="1"/>
  <c r="K718" s="1"/>
  <c r="I718" a="1"/>
  <c r="I718" s="1"/>
  <c r="G718" a="1"/>
  <c r="G718" s="1"/>
  <c r="E718" a="1"/>
  <c r="E718" s="1"/>
  <c r="N718" a="1"/>
  <c r="N718" s="1"/>
  <c r="D718" a="1"/>
  <c r="D718" s="1"/>
  <c r="L718" a="1"/>
  <c r="L718" s="1"/>
  <c r="J718" a="1"/>
  <c r="J718" s="1"/>
  <c r="F718" a="1"/>
  <c r="F718" s="1"/>
  <c r="H718" a="1"/>
  <c r="H718" s="1"/>
  <c r="M734" a="1"/>
  <c r="M734" s="1"/>
  <c r="K734" a="1"/>
  <c r="K734" s="1"/>
  <c r="I734" a="1"/>
  <c r="I734" s="1"/>
  <c r="G734" a="1"/>
  <c r="G734" s="1"/>
  <c r="E734" a="1"/>
  <c r="E734" s="1"/>
  <c r="N734" a="1"/>
  <c r="N734" s="1"/>
  <c r="D734" a="1"/>
  <c r="D734" s="1"/>
  <c r="L734" a="1"/>
  <c r="L734" s="1"/>
  <c r="F734" a="1"/>
  <c r="F734" s="1"/>
  <c r="J734" a="1"/>
  <c r="J734" s="1"/>
  <c r="H734" a="1"/>
  <c r="H734" s="1"/>
  <c r="M750" a="1"/>
  <c r="M750" s="1"/>
  <c r="K750" a="1"/>
  <c r="K750" s="1"/>
  <c r="I750" a="1"/>
  <c r="I750" s="1"/>
  <c r="G750" a="1"/>
  <c r="G750" s="1"/>
  <c r="E750" a="1"/>
  <c r="E750" s="1"/>
  <c r="N750" a="1"/>
  <c r="N750" s="1"/>
  <c r="D750" a="1"/>
  <c r="D750" s="1"/>
  <c r="H750" a="1"/>
  <c r="H750" s="1"/>
  <c r="L750" a="1"/>
  <c r="L750" s="1"/>
  <c r="F750" a="1"/>
  <c r="F750" s="1"/>
  <c r="J750" a="1"/>
  <c r="J750" s="1"/>
  <c r="M766" a="1"/>
  <c r="M766" s="1"/>
  <c r="K766" a="1"/>
  <c r="K766" s="1"/>
  <c r="I766" a="1"/>
  <c r="I766" s="1"/>
  <c r="G766" a="1"/>
  <c r="G766" s="1"/>
  <c r="E766" a="1"/>
  <c r="E766" s="1"/>
  <c r="N766" a="1"/>
  <c r="N766" s="1"/>
  <c r="D766" a="1"/>
  <c r="D766" s="1"/>
  <c r="H766" a="1"/>
  <c r="H766" s="1"/>
  <c r="L766" a="1"/>
  <c r="L766" s="1"/>
  <c r="F766" a="1"/>
  <c r="F766" s="1"/>
  <c r="J766" a="1"/>
  <c r="J766" s="1"/>
  <c r="M782" a="1"/>
  <c r="M782" s="1"/>
  <c r="K782" a="1"/>
  <c r="K782" s="1"/>
  <c r="I782" a="1"/>
  <c r="I782" s="1"/>
  <c r="G782" a="1"/>
  <c r="G782" s="1"/>
  <c r="E782" a="1"/>
  <c r="E782" s="1"/>
  <c r="N782" a="1"/>
  <c r="N782" s="1"/>
  <c r="J782" a="1"/>
  <c r="J782" s="1"/>
  <c r="F782" a="1"/>
  <c r="F782" s="1"/>
  <c r="L782" a="1"/>
  <c r="L782" s="1"/>
  <c r="D782" a="1"/>
  <c r="D782" s="1"/>
  <c r="H782" a="1"/>
  <c r="H782" s="1"/>
  <c r="M798" a="1"/>
  <c r="M798" s="1"/>
  <c r="K798" a="1"/>
  <c r="K798" s="1"/>
  <c r="I798" a="1"/>
  <c r="I798" s="1"/>
  <c r="G798" a="1"/>
  <c r="G798" s="1"/>
  <c r="E798" a="1"/>
  <c r="E798" s="1"/>
  <c r="N798" a="1"/>
  <c r="N798" s="1"/>
  <c r="J798" a="1"/>
  <c r="J798" s="1"/>
  <c r="F798" a="1"/>
  <c r="F798" s="1"/>
  <c r="L798" a="1"/>
  <c r="L798" s="1"/>
  <c r="D798" a="1"/>
  <c r="D798" s="1"/>
  <c r="H798" a="1"/>
  <c r="H798" s="1"/>
  <c r="M814" a="1"/>
  <c r="M814" s="1"/>
  <c r="K814" a="1"/>
  <c r="K814" s="1"/>
  <c r="I814" a="1"/>
  <c r="I814" s="1"/>
  <c r="G814" a="1"/>
  <c r="G814" s="1"/>
  <c r="E814" a="1"/>
  <c r="E814" s="1"/>
  <c r="N814" a="1"/>
  <c r="N814" s="1"/>
  <c r="J814" a="1"/>
  <c r="J814" s="1"/>
  <c r="F814" a="1"/>
  <c r="F814" s="1"/>
  <c r="L814" a="1"/>
  <c r="L814" s="1"/>
  <c r="D814" a="1"/>
  <c r="D814" s="1"/>
  <c r="H814" a="1"/>
  <c r="H814" s="1"/>
  <c r="N831" a="1"/>
  <c r="N831" s="1"/>
  <c r="L831" a="1"/>
  <c r="L831" s="1"/>
  <c r="J831" a="1"/>
  <c r="J831" s="1"/>
  <c r="H831" a="1"/>
  <c r="H831" s="1"/>
  <c r="F831" a="1"/>
  <c r="F831" s="1"/>
  <c r="D831" a="1"/>
  <c r="D831" s="1"/>
  <c r="I831" a="1"/>
  <c r="I831" s="1"/>
  <c r="K831" a="1"/>
  <c r="K831" s="1"/>
  <c r="M831" a="1"/>
  <c r="M831" s="1"/>
  <c r="G831" a="1"/>
  <c r="G831" s="1"/>
  <c r="E831" a="1"/>
  <c r="E831" s="1"/>
  <c r="N847" a="1"/>
  <c r="N847" s="1"/>
  <c r="L847" a="1"/>
  <c r="L847" s="1"/>
  <c r="J847" a="1"/>
  <c r="J847" s="1"/>
  <c r="H847" a="1"/>
  <c r="H847" s="1"/>
  <c r="F847" a="1"/>
  <c r="F847" s="1"/>
  <c r="D847" a="1"/>
  <c r="D847" s="1"/>
  <c r="I847" a="1"/>
  <c r="I847" s="1"/>
  <c r="K847" a="1"/>
  <c r="K847" s="1"/>
  <c r="M847" a="1"/>
  <c r="M847" s="1"/>
  <c r="G847" a="1"/>
  <c r="G847" s="1"/>
  <c r="E847" a="1"/>
  <c r="E847" s="1"/>
  <c r="N862" a="1"/>
  <c r="N862" s="1"/>
  <c r="L862" a="1"/>
  <c r="L862" s="1"/>
  <c r="J862" a="1"/>
  <c r="J862" s="1"/>
  <c r="H862" a="1"/>
  <c r="H862" s="1"/>
  <c r="F862" a="1"/>
  <c r="F862" s="1"/>
  <c r="D862" a="1"/>
  <c r="D862" s="1"/>
  <c r="G862" a="1"/>
  <c r="G862" s="1"/>
  <c r="K862" a="1"/>
  <c r="K862" s="1"/>
  <c r="I862" a="1"/>
  <c r="I862" s="1"/>
  <c r="M862" a="1"/>
  <c r="M862" s="1"/>
  <c r="E862" a="1"/>
  <c r="E862" s="1"/>
  <c r="M711" a="1"/>
  <c r="M711" s="1"/>
  <c r="K711" a="1"/>
  <c r="K711" s="1"/>
  <c r="I711" a="1"/>
  <c r="I711" s="1"/>
  <c r="G711" a="1"/>
  <c r="G711" s="1"/>
  <c r="E711" a="1"/>
  <c r="E711" s="1"/>
  <c r="N711" a="1"/>
  <c r="N711" s="1"/>
  <c r="J711" a="1"/>
  <c r="J711" s="1"/>
  <c r="F711" a="1"/>
  <c r="F711" s="1"/>
  <c r="L711" a="1"/>
  <c r="L711" s="1"/>
  <c r="D711" a="1"/>
  <c r="D711" s="1"/>
  <c r="H711" a="1"/>
  <c r="H711" s="1"/>
  <c r="M727" a="1"/>
  <c r="M727" s="1"/>
  <c r="K727" a="1"/>
  <c r="K727" s="1"/>
  <c r="I727" a="1"/>
  <c r="I727" s="1"/>
  <c r="G727" a="1"/>
  <c r="G727" s="1"/>
  <c r="E727" a="1"/>
  <c r="E727" s="1"/>
  <c r="N727" a="1"/>
  <c r="N727" s="1"/>
  <c r="J727" a="1"/>
  <c r="J727" s="1"/>
  <c r="F727" a="1"/>
  <c r="F727" s="1"/>
  <c r="L727" a="1"/>
  <c r="L727" s="1"/>
  <c r="D727" a="1"/>
  <c r="D727" s="1"/>
  <c r="H727" a="1"/>
  <c r="H727" s="1"/>
  <c r="M743" a="1"/>
  <c r="M743" s="1"/>
  <c r="K743" a="1"/>
  <c r="K743" s="1"/>
  <c r="I743" a="1"/>
  <c r="I743" s="1"/>
  <c r="G743" a="1"/>
  <c r="G743" s="1"/>
  <c r="E743" a="1"/>
  <c r="E743" s="1"/>
  <c r="N743" a="1"/>
  <c r="N743" s="1"/>
  <c r="J743" a="1"/>
  <c r="J743" s="1"/>
  <c r="F743" a="1"/>
  <c r="F743" s="1"/>
  <c r="L743" a="1"/>
  <c r="L743" s="1"/>
  <c r="D743" a="1"/>
  <c r="D743" s="1"/>
  <c r="H743" a="1"/>
  <c r="H743" s="1"/>
  <c r="M759" a="1"/>
  <c r="M759" s="1"/>
  <c r="K759" a="1"/>
  <c r="K759" s="1"/>
  <c r="I759" a="1"/>
  <c r="I759" s="1"/>
  <c r="G759" a="1"/>
  <c r="G759" s="1"/>
  <c r="E759" a="1"/>
  <c r="E759" s="1"/>
  <c r="N759" a="1"/>
  <c r="N759" s="1"/>
  <c r="J759" a="1"/>
  <c r="J759" s="1"/>
  <c r="F759" a="1"/>
  <c r="F759" s="1"/>
  <c r="L759" a="1"/>
  <c r="L759" s="1"/>
  <c r="D759" a="1"/>
  <c r="D759" s="1"/>
  <c r="H759" a="1"/>
  <c r="H759" s="1"/>
  <c r="M775" a="1"/>
  <c r="M775" s="1"/>
  <c r="K775" a="1"/>
  <c r="K775" s="1"/>
  <c r="I775" a="1"/>
  <c r="I775" s="1"/>
  <c r="G775" a="1"/>
  <c r="G775" s="1"/>
  <c r="E775" a="1"/>
  <c r="E775" s="1"/>
  <c r="N775" a="1"/>
  <c r="N775" s="1"/>
  <c r="J775" a="1"/>
  <c r="J775" s="1"/>
  <c r="F775" a="1"/>
  <c r="F775" s="1"/>
  <c r="L775" a="1"/>
  <c r="L775" s="1"/>
  <c r="D775" a="1"/>
  <c r="D775" s="1"/>
  <c r="H775" a="1"/>
  <c r="H775" s="1"/>
  <c r="M791" a="1"/>
  <c r="M791" s="1"/>
  <c r="K791" a="1"/>
  <c r="K791" s="1"/>
  <c r="I791" a="1"/>
  <c r="I791" s="1"/>
  <c r="G791" a="1"/>
  <c r="G791" s="1"/>
  <c r="E791" a="1"/>
  <c r="E791" s="1"/>
  <c r="N791" a="1"/>
  <c r="N791" s="1"/>
  <c r="J791" a="1"/>
  <c r="J791" s="1"/>
  <c r="F791" a="1"/>
  <c r="F791" s="1"/>
  <c r="H791" a="1"/>
  <c r="H791" s="1"/>
  <c r="L791" a="1"/>
  <c r="L791" s="1"/>
  <c r="D791" a="1"/>
  <c r="D791" s="1"/>
  <c r="M807" a="1"/>
  <c r="M807" s="1"/>
  <c r="K807" a="1"/>
  <c r="K807" s="1"/>
  <c r="I807" a="1"/>
  <c r="I807" s="1"/>
  <c r="G807" a="1"/>
  <c r="G807" s="1"/>
  <c r="E807" a="1"/>
  <c r="E807" s="1"/>
  <c r="N807" a="1"/>
  <c r="N807" s="1"/>
  <c r="J807" a="1"/>
  <c r="J807" s="1"/>
  <c r="F807" a="1"/>
  <c r="F807" s="1"/>
  <c r="H807" a="1"/>
  <c r="H807" s="1"/>
  <c r="L807" a="1"/>
  <c r="L807" s="1"/>
  <c r="D807" a="1"/>
  <c r="D807" s="1"/>
  <c r="N820" a="1"/>
  <c r="N820" s="1"/>
  <c r="K820" a="1"/>
  <c r="K820" s="1"/>
  <c r="F820" a="1"/>
  <c r="F820" s="1"/>
  <c r="M820" a="1"/>
  <c r="M820" s="1"/>
  <c r="H820" a="1"/>
  <c r="H820" s="1"/>
  <c r="E820" a="1"/>
  <c r="E820" s="1"/>
  <c r="G820" a="1"/>
  <c r="G820" s="1"/>
  <c r="L820" a="1"/>
  <c r="L820" s="1"/>
  <c r="I820" a="1"/>
  <c r="I820" s="1"/>
  <c r="D820" a="1"/>
  <c r="D820" s="1"/>
  <c r="J820" a="1"/>
  <c r="J820" s="1"/>
  <c r="N836" a="1"/>
  <c r="N836" s="1"/>
  <c r="K836" a="1"/>
  <c r="K836" s="1"/>
  <c r="F836" a="1"/>
  <c r="F836" s="1"/>
  <c r="M836" a="1"/>
  <c r="M836" s="1"/>
  <c r="H836" a="1"/>
  <c r="H836" s="1"/>
  <c r="E836" a="1"/>
  <c r="E836" s="1"/>
  <c r="G836" a="1"/>
  <c r="G836" s="1"/>
  <c r="L836" a="1"/>
  <c r="L836" s="1"/>
  <c r="I836" a="1"/>
  <c r="I836" s="1"/>
  <c r="D836" a="1"/>
  <c r="D836" s="1"/>
  <c r="J836" a="1"/>
  <c r="J836" s="1"/>
  <c r="N852" a="1"/>
  <c r="N852" s="1"/>
  <c r="K852" a="1"/>
  <c r="K852" s="1"/>
  <c r="F852" a="1"/>
  <c r="F852" s="1"/>
  <c r="M852" a="1"/>
  <c r="M852" s="1"/>
  <c r="H852" a="1"/>
  <c r="H852" s="1"/>
  <c r="E852" a="1"/>
  <c r="E852" s="1"/>
  <c r="G852" a="1"/>
  <c r="G852" s="1"/>
  <c r="L852" a="1"/>
  <c r="L852" s="1"/>
  <c r="I852" a="1"/>
  <c r="I852" s="1"/>
  <c r="D852" a="1"/>
  <c r="D852" s="1"/>
  <c r="J852" a="1"/>
  <c r="J852" s="1"/>
  <c r="N878" a="1"/>
  <c r="N878" s="1"/>
  <c r="L878" a="1"/>
  <c r="L878" s="1"/>
  <c r="J878" a="1"/>
  <c r="J878" s="1"/>
  <c r="H878" a="1"/>
  <c r="H878" s="1"/>
  <c r="F878" a="1"/>
  <c r="F878" s="1"/>
  <c r="D878" a="1"/>
  <c r="D878" s="1"/>
  <c r="M878" a="1"/>
  <c r="M878" s="1"/>
  <c r="G878" a="1"/>
  <c r="G878" s="1"/>
  <c r="E878" a="1"/>
  <c r="E878" s="1"/>
  <c r="K878" a="1"/>
  <c r="K878" s="1"/>
  <c r="I878" a="1"/>
  <c r="I878" s="1"/>
  <c r="N894" a="1"/>
  <c r="N894" s="1"/>
  <c r="L894" a="1"/>
  <c r="L894" s="1"/>
  <c r="J894" a="1"/>
  <c r="J894" s="1"/>
  <c r="H894" a="1"/>
  <c r="H894" s="1"/>
  <c r="F894" a="1"/>
  <c r="F894" s="1"/>
  <c r="D894" a="1"/>
  <c r="D894" s="1"/>
  <c r="M894" a="1"/>
  <c r="M894" s="1"/>
  <c r="I894" a="1"/>
  <c r="I894" s="1"/>
  <c r="E894" a="1"/>
  <c r="E894" s="1"/>
  <c r="K894" a="1"/>
  <c r="K894" s="1"/>
  <c r="G894" a="1"/>
  <c r="G894" s="1"/>
  <c r="N910" a="1"/>
  <c r="N910" s="1"/>
  <c r="L910" a="1"/>
  <c r="L910" s="1"/>
  <c r="J910" a="1"/>
  <c r="J910" s="1"/>
  <c r="H910" a="1"/>
  <c r="H910" s="1"/>
  <c r="F910" a="1"/>
  <c r="F910" s="1"/>
  <c r="D910" a="1"/>
  <c r="D910" s="1"/>
  <c r="M910" a="1"/>
  <c r="M910" s="1"/>
  <c r="E910" a="1"/>
  <c r="E910" s="1"/>
  <c r="G910" a="1"/>
  <c r="G910" s="1"/>
  <c r="K910" a="1"/>
  <c r="K910" s="1"/>
  <c r="I910" a="1"/>
  <c r="I910" s="1"/>
  <c r="N883" a="1"/>
  <c r="N883" s="1"/>
  <c r="L883" a="1"/>
  <c r="L883" s="1"/>
  <c r="J883" a="1"/>
  <c r="J883" s="1"/>
  <c r="H883" a="1"/>
  <c r="H883" s="1"/>
  <c r="F883" a="1"/>
  <c r="F883" s="1"/>
  <c r="D883" a="1"/>
  <c r="D883" s="1"/>
  <c r="K883" a="1"/>
  <c r="K883" s="1"/>
  <c r="G883" a="1"/>
  <c r="G883" s="1"/>
  <c r="I883" a="1"/>
  <c r="I883" s="1"/>
  <c r="E883" a="1"/>
  <c r="E883" s="1"/>
  <c r="M883" a="1"/>
  <c r="M883" s="1"/>
  <c r="N899" a="1"/>
  <c r="N899" s="1"/>
  <c r="L899" a="1"/>
  <c r="L899" s="1"/>
  <c r="J899" a="1"/>
  <c r="J899" s="1"/>
  <c r="H899" a="1"/>
  <c r="H899" s="1"/>
  <c r="F899" a="1"/>
  <c r="F899" s="1"/>
  <c r="D899" a="1"/>
  <c r="D899" s="1"/>
  <c r="K899" a="1"/>
  <c r="K899" s="1"/>
  <c r="G899" a="1"/>
  <c r="G899" s="1"/>
  <c r="I899" a="1"/>
  <c r="I899" s="1"/>
  <c r="E899" a="1"/>
  <c r="E899" s="1"/>
  <c r="M899" a="1"/>
  <c r="M899" s="1"/>
  <c r="J915" a="1"/>
  <c r="J915" s="1"/>
  <c r="G915" a="1"/>
  <c r="G915" s="1"/>
  <c r="L915" a="1"/>
  <c r="L915" s="1"/>
  <c r="I915" a="1"/>
  <c r="I915" s="1"/>
  <c r="D915" a="1"/>
  <c r="D915" s="1"/>
  <c r="E915" a="1"/>
  <c r="E915" s="1"/>
  <c r="N915" a="1"/>
  <c r="N915" s="1"/>
  <c r="F915" a="1"/>
  <c r="F915" s="1"/>
  <c r="M915" a="1"/>
  <c r="M915" s="1"/>
  <c r="K915" a="1"/>
  <c r="K915" s="1"/>
  <c r="H915" a="1"/>
  <c r="H915" s="1"/>
  <c r="M829" a="1"/>
  <c r="M829" s="1"/>
  <c r="K829" a="1"/>
  <c r="K829" s="1"/>
  <c r="I829" a="1"/>
  <c r="I829" s="1"/>
  <c r="G829" a="1"/>
  <c r="G829" s="1"/>
  <c r="E829" a="1"/>
  <c r="E829" s="1"/>
  <c r="H829" a="1"/>
  <c r="H829" s="1"/>
  <c r="J829" a="1"/>
  <c r="J829" s="1"/>
  <c r="F829" a="1"/>
  <c r="F829" s="1"/>
  <c r="D829" a="1"/>
  <c r="D829" s="1"/>
  <c r="L829" a="1"/>
  <c r="L829" s="1"/>
  <c r="N829" a="1"/>
  <c r="N829" s="1"/>
  <c r="M845" a="1"/>
  <c r="M845" s="1"/>
  <c r="K845" a="1"/>
  <c r="K845" s="1"/>
  <c r="I845" a="1"/>
  <c r="I845" s="1"/>
  <c r="G845" a="1"/>
  <c r="G845" s="1"/>
  <c r="E845" a="1"/>
  <c r="E845" s="1"/>
  <c r="H845" a="1"/>
  <c r="H845" s="1"/>
  <c r="J845" a="1"/>
  <c r="J845" s="1"/>
  <c r="F845" a="1"/>
  <c r="F845" s="1"/>
  <c r="D845" a="1"/>
  <c r="D845" s="1"/>
  <c r="L845" a="1"/>
  <c r="L845" s="1"/>
  <c r="N845" a="1"/>
  <c r="N845" s="1"/>
  <c r="K861" a="1"/>
  <c r="K861" s="1"/>
  <c r="H861" a="1"/>
  <c r="H861" s="1"/>
  <c r="D861" a="1"/>
  <c r="D861" s="1"/>
  <c r="N861" a="1"/>
  <c r="N861" s="1"/>
  <c r="J861" a="1"/>
  <c r="J861" s="1"/>
  <c r="G861" a="1"/>
  <c r="G861" s="1"/>
  <c r="M861" a="1"/>
  <c r="M861" s="1"/>
  <c r="F861" a="1"/>
  <c r="F861" s="1"/>
  <c r="L861" a="1"/>
  <c r="L861" s="1"/>
  <c r="E861" a="1"/>
  <c r="E861" s="1"/>
  <c r="I861" a="1"/>
  <c r="I861" s="1"/>
  <c r="N930" a="1"/>
  <c r="N930" s="1"/>
  <c r="L930" a="1"/>
  <c r="L930" s="1"/>
  <c r="J930" a="1"/>
  <c r="J930" s="1"/>
  <c r="H930" a="1"/>
  <c r="H930" s="1"/>
  <c r="F930" a="1"/>
  <c r="F930" s="1"/>
  <c r="D930" a="1"/>
  <c r="D930" s="1"/>
  <c r="M930" a="1"/>
  <c r="M930" s="1"/>
  <c r="I930" a="1"/>
  <c r="I930" s="1"/>
  <c r="E930" a="1"/>
  <c r="E930" s="1"/>
  <c r="K930" a="1"/>
  <c r="K930" s="1"/>
  <c r="G930" a="1"/>
  <c r="G930" s="1"/>
  <c r="N946" a="1"/>
  <c r="N946" s="1"/>
  <c r="L946" a="1"/>
  <c r="L946" s="1"/>
  <c r="J946" a="1"/>
  <c r="J946" s="1"/>
  <c r="H946" a="1"/>
  <c r="H946" s="1"/>
  <c r="F946" a="1"/>
  <c r="F946" s="1"/>
  <c r="D946" a="1"/>
  <c r="D946" s="1"/>
  <c r="M946" a="1"/>
  <c r="M946" s="1"/>
  <c r="I946" a="1"/>
  <c r="I946" s="1"/>
  <c r="E946" a="1"/>
  <c r="E946" s="1"/>
  <c r="K946" a="1"/>
  <c r="K946" s="1"/>
  <c r="G946" a="1"/>
  <c r="G946" s="1"/>
  <c r="M864" a="1"/>
  <c r="M864" s="1"/>
  <c r="K864" a="1"/>
  <c r="K864" s="1"/>
  <c r="I864" a="1"/>
  <c r="I864" s="1"/>
  <c r="G864" a="1"/>
  <c r="G864" s="1"/>
  <c r="E864" a="1"/>
  <c r="E864" s="1"/>
  <c r="N864" a="1"/>
  <c r="N864" s="1"/>
  <c r="F864" a="1"/>
  <c r="F864" s="1"/>
  <c r="J864" a="1"/>
  <c r="J864" s="1"/>
  <c r="H864" a="1"/>
  <c r="H864" s="1"/>
  <c r="D864" a="1"/>
  <c r="D864" s="1"/>
  <c r="L864" a="1"/>
  <c r="L864" s="1"/>
  <c r="M880" a="1"/>
  <c r="M880" s="1"/>
  <c r="K880" a="1"/>
  <c r="K880" s="1"/>
  <c r="I880" a="1"/>
  <c r="I880" s="1"/>
  <c r="G880" a="1"/>
  <c r="G880" s="1"/>
  <c r="E880" a="1"/>
  <c r="E880" s="1"/>
  <c r="L880" a="1"/>
  <c r="L880" s="1"/>
  <c r="H880" a="1"/>
  <c r="H880" s="1"/>
  <c r="D880" a="1"/>
  <c r="D880" s="1"/>
  <c r="F880" a="1"/>
  <c r="F880" s="1"/>
  <c r="J880" a="1"/>
  <c r="J880" s="1"/>
  <c r="N880" a="1"/>
  <c r="N880" s="1"/>
  <c r="M896" a="1"/>
  <c r="M896" s="1"/>
  <c r="K896" a="1"/>
  <c r="K896" s="1"/>
  <c r="I896" a="1"/>
  <c r="I896" s="1"/>
  <c r="G896" a="1"/>
  <c r="G896" s="1"/>
  <c r="E896" a="1"/>
  <c r="E896" s="1"/>
  <c r="L896" a="1"/>
  <c r="L896" s="1"/>
  <c r="H896" a="1"/>
  <c r="H896" s="1"/>
  <c r="D896" a="1"/>
  <c r="D896" s="1"/>
  <c r="N896" a="1"/>
  <c r="N896" s="1"/>
  <c r="F896" a="1"/>
  <c r="F896" s="1"/>
  <c r="J896" a="1"/>
  <c r="J896" s="1"/>
  <c r="N913" a="1"/>
  <c r="N913" s="1"/>
  <c r="I913" a="1"/>
  <c r="I913" s="1"/>
  <c r="F913" a="1"/>
  <c r="F913" s="1"/>
  <c r="K913" a="1"/>
  <c r="K913" s="1"/>
  <c r="H913" a="1"/>
  <c r="H913" s="1"/>
  <c r="D913" a="1"/>
  <c r="D913" s="1"/>
  <c r="M913" a="1"/>
  <c r="M913" s="1"/>
  <c r="L913" a="1"/>
  <c r="L913" s="1"/>
  <c r="J913" a="1"/>
  <c r="J913" s="1"/>
  <c r="E913" a="1"/>
  <c r="E913" s="1"/>
  <c r="G913" a="1"/>
  <c r="G913" s="1"/>
  <c r="N967" a="1"/>
  <c r="N967" s="1"/>
  <c r="L967" a="1"/>
  <c r="L967" s="1"/>
  <c r="J967" a="1"/>
  <c r="J967" s="1"/>
  <c r="H967" a="1"/>
  <c r="H967" s="1"/>
  <c r="F967" a="1"/>
  <c r="F967" s="1"/>
  <c r="D967" a="1"/>
  <c r="D967" s="1"/>
  <c r="M967" a="1"/>
  <c r="M967" s="1"/>
  <c r="E967" a="1"/>
  <c r="E967" s="1"/>
  <c r="K967" a="1"/>
  <c r="K967" s="1"/>
  <c r="I967" a="1"/>
  <c r="I967" s="1"/>
  <c r="G967" a="1"/>
  <c r="G967" s="1"/>
  <c r="M873" a="1"/>
  <c r="M873" s="1"/>
  <c r="K873" a="1"/>
  <c r="K873" s="1"/>
  <c r="I873" a="1"/>
  <c r="I873" s="1"/>
  <c r="G873" a="1"/>
  <c r="G873" s="1"/>
  <c r="E873" a="1"/>
  <c r="E873" s="1"/>
  <c r="J873" a="1"/>
  <c r="J873" s="1"/>
  <c r="N873" a="1"/>
  <c r="N873" s="1"/>
  <c r="D873" a="1"/>
  <c r="D873" s="1"/>
  <c r="F873" a="1"/>
  <c r="F873" s="1"/>
  <c r="L873" a="1"/>
  <c r="L873" s="1"/>
  <c r="H873" a="1"/>
  <c r="H873" s="1"/>
  <c r="M889" a="1"/>
  <c r="M889" s="1"/>
  <c r="K889" a="1"/>
  <c r="K889" s="1"/>
  <c r="I889" a="1"/>
  <c r="I889" s="1"/>
  <c r="G889" a="1"/>
  <c r="G889" s="1"/>
  <c r="E889" a="1"/>
  <c r="E889" s="1"/>
  <c r="N889" a="1"/>
  <c r="N889" s="1"/>
  <c r="J889" a="1"/>
  <c r="J889" s="1"/>
  <c r="F889" a="1"/>
  <c r="F889" s="1"/>
  <c r="L889" a="1"/>
  <c r="L889" s="1"/>
  <c r="D889" a="1"/>
  <c r="D889" s="1"/>
  <c r="H889" a="1"/>
  <c r="H889" s="1"/>
  <c r="M905" a="1"/>
  <c r="M905" s="1"/>
  <c r="K905" a="1"/>
  <c r="K905" s="1"/>
  <c r="I905" a="1"/>
  <c r="I905" s="1"/>
  <c r="G905" a="1"/>
  <c r="G905" s="1"/>
  <c r="E905" a="1"/>
  <c r="E905" s="1"/>
  <c r="N905" a="1"/>
  <c r="N905" s="1"/>
  <c r="J905" a="1"/>
  <c r="J905" s="1"/>
  <c r="F905" a="1"/>
  <c r="F905" s="1"/>
  <c r="L905" a="1"/>
  <c r="L905" s="1"/>
  <c r="D905" a="1"/>
  <c r="D905" s="1"/>
  <c r="H905" a="1"/>
  <c r="H905" s="1"/>
  <c r="N935" a="1"/>
  <c r="N935" s="1"/>
  <c r="L935" a="1"/>
  <c r="L935" s="1"/>
  <c r="J935" a="1"/>
  <c r="J935" s="1"/>
  <c r="H935" a="1"/>
  <c r="H935" s="1"/>
  <c r="F935" a="1"/>
  <c r="F935" s="1"/>
  <c r="D935" a="1"/>
  <c r="D935" s="1"/>
  <c r="K935" a="1"/>
  <c r="K935" s="1"/>
  <c r="G935" a="1"/>
  <c r="G935" s="1"/>
  <c r="I935" a="1"/>
  <c r="I935" s="1"/>
  <c r="E935" a="1"/>
  <c r="E935" s="1"/>
  <c r="M935" a="1"/>
  <c r="M935" s="1"/>
  <c r="N951" a="1"/>
  <c r="N951" s="1"/>
  <c r="L951" a="1"/>
  <c r="L951" s="1"/>
  <c r="J951" a="1"/>
  <c r="J951" s="1"/>
  <c r="H951" a="1"/>
  <c r="H951" s="1"/>
  <c r="F951" a="1"/>
  <c r="F951" s="1"/>
  <c r="D951" a="1"/>
  <c r="D951" s="1"/>
  <c r="K951" a="1"/>
  <c r="K951" s="1"/>
  <c r="G951" a="1"/>
  <c r="G951" s="1"/>
  <c r="I951" a="1"/>
  <c r="I951" s="1"/>
  <c r="E951" a="1"/>
  <c r="E951" s="1"/>
  <c r="M951" a="1"/>
  <c r="M951" s="1"/>
  <c r="M912" a="1"/>
  <c r="M912" s="1"/>
  <c r="K912" a="1"/>
  <c r="K912" s="1"/>
  <c r="I912" a="1"/>
  <c r="I912" s="1"/>
  <c r="G912" a="1"/>
  <c r="G912" s="1"/>
  <c r="E912" a="1"/>
  <c r="E912" s="1"/>
  <c r="L912" a="1"/>
  <c r="L912" s="1"/>
  <c r="D912" a="1"/>
  <c r="D912" s="1"/>
  <c r="N912" a="1"/>
  <c r="N912" s="1"/>
  <c r="F912" a="1"/>
  <c r="F912" s="1"/>
  <c r="J912" a="1"/>
  <c r="J912" s="1"/>
  <c r="H912" a="1"/>
  <c r="H912" s="1"/>
  <c r="M928" a="1"/>
  <c r="M928" s="1"/>
  <c r="K928" a="1"/>
  <c r="K928" s="1"/>
  <c r="I928" a="1"/>
  <c r="I928" s="1"/>
  <c r="G928" a="1"/>
  <c r="G928" s="1"/>
  <c r="E928" a="1"/>
  <c r="E928" s="1"/>
  <c r="N928" a="1"/>
  <c r="N928" s="1"/>
  <c r="J928" a="1"/>
  <c r="J928" s="1"/>
  <c r="F928" a="1"/>
  <c r="F928" s="1"/>
  <c r="H928" a="1"/>
  <c r="H928" s="1"/>
  <c r="D928" a="1"/>
  <c r="D928" s="1"/>
  <c r="L928" a="1"/>
  <c r="L928" s="1"/>
  <c r="M944" a="1"/>
  <c r="M944" s="1"/>
  <c r="K944" a="1"/>
  <c r="K944" s="1"/>
  <c r="I944" a="1"/>
  <c r="I944" s="1"/>
  <c r="G944" a="1"/>
  <c r="G944" s="1"/>
  <c r="E944" a="1"/>
  <c r="E944" s="1"/>
  <c r="N944" a="1"/>
  <c r="N944" s="1"/>
  <c r="J944" a="1"/>
  <c r="J944" s="1"/>
  <c r="F944" a="1"/>
  <c r="F944" s="1"/>
  <c r="H944" a="1"/>
  <c r="H944" s="1"/>
  <c r="D944" a="1"/>
  <c r="D944" s="1"/>
  <c r="L944" a="1"/>
  <c r="L944" s="1"/>
  <c r="N960" a="1"/>
  <c r="N960" s="1"/>
  <c r="L960" a="1"/>
  <c r="L960" s="1"/>
  <c r="J960" a="1"/>
  <c r="J960" s="1"/>
  <c r="H960" a="1"/>
  <c r="H960" s="1"/>
  <c r="F960" a="1"/>
  <c r="F960" s="1"/>
  <c r="D960" a="1"/>
  <c r="D960" s="1"/>
  <c r="M960" a="1"/>
  <c r="M960" s="1"/>
  <c r="K960" a="1"/>
  <c r="K960" s="1"/>
  <c r="I960" a="1"/>
  <c r="I960" s="1"/>
  <c r="G960" a="1"/>
  <c r="G960" s="1"/>
  <c r="E960" a="1"/>
  <c r="E960" s="1"/>
  <c r="N976" a="1"/>
  <c r="N976" s="1"/>
  <c r="L976" a="1"/>
  <c r="L976" s="1"/>
  <c r="J976" a="1"/>
  <c r="J976" s="1"/>
  <c r="H976" a="1"/>
  <c r="H976" s="1"/>
  <c r="F976" a="1"/>
  <c r="F976" s="1"/>
  <c r="D976" a="1"/>
  <c r="D976" s="1"/>
  <c r="M976" a="1"/>
  <c r="M976" s="1"/>
  <c r="K976" a="1"/>
  <c r="K976" s="1"/>
  <c r="I976" a="1"/>
  <c r="I976" s="1"/>
  <c r="G976" a="1"/>
  <c r="G976" s="1"/>
  <c r="E976" a="1"/>
  <c r="E976" s="1"/>
  <c r="N994" a="1"/>
  <c r="N994" s="1"/>
  <c r="L994" a="1"/>
  <c r="L994" s="1"/>
  <c r="J994" a="1"/>
  <c r="J994" s="1"/>
  <c r="H994" a="1"/>
  <c r="H994" s="1"/>
  <c r="F994" a="1"/>
  <c r="F994" s="1"/>
  <c r="D994" a="1"/>
  <c r="D994" s="1"/>
  <c r="M994" a="1"/>
  <c r="M994" s="1"/>
  <c r="I994" a="1"/>
  <c r="I994" s="1"/>
  <c r="E994" a="1"/>
  <c r="E994" s="1"/>
  <c r="K994" a="1"/>
  <c r="K994" s="1"/>
  <c r="G994" a="1"/>
  <c r="G994" s="1"/>
  <c r="M937" a="1"/>
  <c r="M937" s="1"/>
  <c r="K937" a="1"/>
  <c r="K937" s="1"/>
  <c r="I937" a="1"/>
  <c r="I937" s="1"/>
  <c r="G937" a="1"/>
  <c r="G937" s="1"/>
  <c r="E937" a="1"/>
  <c r="E937" s="1"/>
  <c r="N937" a="1"/>
  <c r="N937" s="1"/>
  <c r="J937" a="1"/>
  <c r="J937" s="1"/>
  <c r="F937" a="1"/>
  <c r="F937" s="1"/>
  <c r="L937" a="1"/>
  <c r="L937" s="1"/>
  <c r="D937" a="1"/>
  <c r="D937" s="1"/>
  <c r="H937" a="1"/>
  <c r="H937" s="1"/>
  <c r="M953" a="1"/>
  <c r="M953" s="1"/>
  <c r="K953" a="1"/>
  <c r="K953" s="1"/>
  <c r="I953" a="1"/>
  <c r="I953" s="1"/>
  <c r="G953" a="1"/>
  <c r="G953" s="1"/>
  <c r="E953" a="1"/>
  <c r="E953" s="1"/>
  <c r="N953" a="1"/>
  <c r="N953" s="1"/>
  <c r="J953" a="1"/>
  <c r="J953" s="1"/>
  <c r="F953" a="1"/>
  <c r="F953" s="1"/>
  <c r="L953" a="1"/>
  <c r="L953" s="1"/>
  <c r="D953" a="1"/>
  <c r="D953" s="1"/>
  <c r="H953" a="1"/>
  <c r="H953" s="1"/>
  <c r="M969" a="1"/>
  <c r="M969" s="1"/>
  <c r="K969" a="1"/>
  <c r="K969" s="1"/>
  <c r="I969" a="1"/>
  <c r="I969" s="1"/>
  <c r="G969" a="1"/>
  <c r="G969" s="1"/>
  <c r="E969" a="1"/>
  <c r="E969" s="1"/>
  <c r="J969" a="1"/>
  <c r="J969" s="1"/>
  <c r="H969" a="1"/>
  <c r="H969" s="1"/>
  <c r="F969" a="1"/>
  <c r="F969" s="1"/>
  <c r="D969" a="1"/>
  <c r="D969" s="1"/>
  <c r="N969" a="1"/>
  <c r="N969" s="1"/>
  <c r="L969" a="1"/>
  <c r="L969" s="1"/>
  <c r="M962" a="1"/>
  <c r="M962" s="1"/>
  <c r="K962" a="1"/>
  <c r="K962" s="1"/>
  <c r="I962" a="1"/>
  <c r="I962" s="1"/>
  <c r="G962" a="1"/>
  <c r="G962" s="1"/>
  <c r="E962" a="1"/>
  <c r="E962" s="1"/>
  <c r="N962" a="1"/>
  <c r="N962" s="1"/>
  <c r="L962" a="1"/>
  <c r="L962" s="1"/>
  <c r="J962" a="1"/>
  <c r="J962" s="1"/>
  <c r="H962" a="1"/>
  <c r="H962" s="1"/>
  <c r="F962" a="1"/>
  <c r="F962" s="1"/>
  <c r="D962" a="1"/>
  <c r="D962" s="1"/>
  <c r="M978" a="1"/>
  <c r="M978" s="1"/>
  <c r="K978" a="1"/>
  <c r="K978" s="1"/>
  <c r="I978" a="1"/>
  <c r="I978" s="1"/>
  <c r="G978" a="1"/>
  <c r="G978" s="1"/>
  <c r="E978" a="1"/>
  <c r="E978" s="1"/>
  <c r="N978" a="1"/>
  <c r="N978" s="1"/>
  <c r="L978" a="1"/>
  <c r="L978" s="1"/>
  <c r="J978" a="1"/>
  <c r="J978" s="1"/>
  <c r="H978" a="1"/>
  <c r="H978" s="1"/>
  <c r="F978" a="1"/>
  <c r="F978" s="1"/>
  <c r="D978" a="1"/>
  <c r="D978" s="1"/>
  <c r="N995" a="1"/>
  <c r="N995" s="1"/>
  <c r="L995" a="1"/>
  <c r="L995" s="1"/>
  <c r="J995" a="1"/>
  <c r="J995" s="1"/>
  <c r="H995" a="1"/>
  <c r="H995" s="1"/>
  <c r="F995" a="1"/>
  <c r="F995" s="1"/>
  <c r="D995" a="1"/>
  <c r="D995" s="1"/>
  <c r="K995" a="1"/>
  <c r="K995" s="1"/>
  <c r="G995" a="1"/>
  <c r="G995" s="1"/>
  <c r="M995" a="1"/>
  <c r="M995" s="1"/>
  <c r="I995" a="1"/>
  <c r="I995" s="1"/>
  <c r="E995" a="1"/>
  <c r="E995" s="1"/>
  <c r="M988" a="1"/>
  <c r="M988" s="1"/>
  <c r="K988" a="1"/>
  <c r="K988" s="1"/>
  <c r="I988" a="1"/>
  <c r="I988" s="1"/>
  <c r="G988" a="1"/>
  <c r="G988" s="1"/>
  <c r="E988" a="1"/>
  <c r="E988" s="1"/>
  <c r="N988" a="1"/>
  <c r="N988" s="1"/>
  <c r="J988" a="1"/>
  <c r="J988" s="1"/>
  <c r="F988" a="1"/>
  <c r="F988" s="1"/>
  <c r="H988" a="1"/>
  <c r="H988" s="1"/>
  <c r="D988" a="1"/>
  <c r="D988" s="1"/>
  <c r="L988" a="1"/>
  <c r="L988" s="1"/>
  <c r="M981" a="1"/>
  <c r="M981" s="1"/>
  <c r="K981" a="1"/>
  <c r="K981" s="1"/>
  <c r="I981" a="1"/>
  <c r="I981" s="1"/>
  <c r="G981" a="1"/>
  <c r="G981" s="1"/>
  <c r="E981" a="1"/>
  <c r="E981" s="1"/>
  <c r="N981" a="1"/>
  <c r="N981" s="1"/>
  <c r="J981" a="1"/>
  <c r="J981" s="1"/>
  <c r="F981" a="1"/>
  <c r="F981" s="1"/>
  <c r="L981" a="1"/>
  <c r="L981" s="1"/>
  <c r="H981" a="1"/>
  <c r="H981" s="1"/>
  <c r="D981" a="1"/>
  <c r="D981" s="1"/>
  <c r="M997" a="1"/>
  <c r="M997" s="1"/>
  <c r="K997" a="1"/>
  <c r="K997" s="1"/>
  <c r="I997" a="1"/>
  <c r="I997" s="1"/>
  <c r="G997" a="1"/>
  <c r="G997" s="1"/>
  <c r="E997" a="1"/>
  <c r="E997" s="1"/>
  <c r="J997" a="1"/>
  <c r="J997" s="1"/>
  <c r="H997" a="1"/>
  <c r="H997" s="1"/>
  <c r="N997" a="1"/>
  <c r="N997" s="1"/>
  <c r="F997" a="1"/>
  <c r="F997" s="1"/>
  <c r="L997" a="1"/>
  <c r="L997" s="1"/>
  <c r="D997" a="1"/>
  <c r="D997" s="1"/>
  <c r="N311" a="1"/>
  <c r="N311" s="1"/>
  <c r="L311" a="1"/>
  <c r="L311" s="1"/>
  <c r="J311" a="1"/>
  <c r="J311" s="1"/>
  <c r="H311" a="1"/>
  <c r="H311" s="1"/>
  <c r="F311" a="1"/>
  <c r="F311" s="1"/>
  <c r="D311" a="1"/>
  <c r="D311" s="1"/>
  <c r="M311" a="1"/>
  <c r="M311" s="1"/>
  <c r="I311" a="1"/>
  <c r="I311" s="1"/>
  <c r="E311" a="1"/>
  <c r="E311" s="1"/>
  <c r="K311" a="1"/>
  <c r="K311" s="1"/>
  <c r="G311" a="1"/>
  <c r="G311" s="1"/>
  <c r="L295" a="1"/>
  <c r="L295" s="1"/>
  <c r="G295" a="1"/>
  <c r="G295" s="1"/>
  <c r="D295" a="1"/>
  <c r="D295" s="1"/>
  <c r="N295" a="1"/>
  <c r="N295" s="1"/>
  <c r="I295" a="1"/>
  <c r="I295" s="1"/>
  <c r="F295" a="1"/>
  <c r="F295" s="1"/>
  <c r="M295" a="1"/>
  <c r="M295" s="1"/>
  <c r="J295" a="1"/>
  <c r="J295" s="1"/>
  <c r="E295" a="1"/>
  <c r="E295" s="1"/>
  <c r="K295" a="1"/>
  <c r="K295" s="1"/>
  <c r="H295" a="1"/>
  <c r="H295" s="1"/>
  <c r="L279" a="1"/>
  <c r="L279" s="1"/>
  <c r="G279" a="1"/>
  <c r="G279" s="1"/>
  <c r="D279" a="1"/>
  <c r="D279" s="1"/>
  <c r="N279" a="1"/>
  <c r="N279" s="1"/>
  <c r="I279" a="1"/>
  <c r="I279" s="1"/>
  <c r="F279" a="1"/>
  <c r="F279" s="1"/>
  <c r="M279" a="1"/>
  <c r="M279" s="1"/>
  <c r="J279" a="1"/>
  <c r="J279" s="1"/>
  <c r="E279" a="1"/>
  <c r="E279" s="1"/>
  <c r="K279" a="1"/>
  <c r="K279" s="1"/>
  <c r="H279" a="1"/>
  <c r="H279" s="1"/>
  <c r="N233" a="1"/>
  <c r="N233" s="1"/>
  <c r="L233" a="1"/>
  <c r="L233" s="1"/>
  <c r="J233" a="1"/>
  <c r="J233" s="1"/>
  <c r="H233" a="1"/>
  <c r="H233" s="1"/>
  <c r="F233" a="1"/>
  <c r="F233" s="1"/>
  <c r="D233" a="1"/>
  <c r="D233" s="1"/>
  <c r="M233" a="1"/>
  <c r="M233" s="1"/>
  <c r="I233" a="1"/>
  <c r="I233" s="1"/>
  <c r="E233" a="1"/>
  <c r="E233" s="1"/>
  <c r="K233" a="1"/>
  <c r="K233" s="1"/>
  <c r="G233" a="1"/>
  <c r="G233" s="1"/>
  <c r="N217" a="1"/>
  <c r="N217" s="1"/>
  <c r="L217" a="1"/>
  <c r="L217" s="1"/>
  <c r="J217" a="1"/>
  <c r="J217" s="1"/>
  <c r="H217" a="1"/>
  <c r="H217" s="1"/>
  <c r="F217" a="1"/>
  <c r="F217" s="1"/>
  <c r="D217" a="1"/>
  <c r="D217" s="1"/>
  <c r="M217" a="1"/>
  <c r="M217" s="1"/>
  <c r="I217" a="1"/>
  <c r="I217" s="1"/>
  <c r="E217" a="1"/>
  <c r="E217" s="1"/>
  <c r="K217" a="1"/>
  <c r="K217" s="1"/>
  <c r="G217" a="1"/>
  <c r="G217" s="1"/>
  <c r="N201" a="1"/>
  <c r="N201" s="1"/>
  <c r="L201" a="1"/>
  <c r="L201" s="1"/>
  <c r="J201" a="1"/>
  <c r="J201" s="1"/>
  <c r="H201" a="1"/>
  <c r="H201" s="1"/>
  <c r="F201" a="1"/>
  <c r="F201" s="1"/>
  <c r="D201" a="1"/>
  <c r="D201" s="1"/>
  <c r="M201" a="1"/>
  <c r="M201" s="1"/>
  <c r="I201" a="1"/>
  <c r="I201" s="1"/>
  <c r="E201" a="1"/>
  <c r="E201" s="1"/>
  <c r="K201" a="1"/>
  <c r="K201" s="1"/>
  <c r="G201" a="1"/>
  <c r="G201" s="1"/>
  <c r="N185" a="1"/>
  <c r="N185" s="1"/>
  <c r="L185" a="1"/>
  <c r="L185" s="1"/>
  <c r="J185" a="1"/>
  <c r="J185" s="1"/>
  <c r="H185" a="1"/>
  <c r="H185" s="1"/>
  <c r="F185" a="1"/>
  <c r="F185" s="1"/>
  <c r="D185" a="1"/>
  <c r="D185" s="1"/>
  <c r="M185" a="1"/>
  <c r="M185" s="1"/>
  <c r="I185" a="1"/>
  <c r="I185" s="1"/>
  <c r="E185" a="1"/>
  <c r="E185" s="1"/>
  <c r="K185" a="1"/>
  <c r="K185" s="1"/>
  <c r="G185" a="1"/>
  <c r="G185" s="1"/>
  <c r="N169" a="1"/>
  <c r="N169" s="1"/>
  <c r="L169" a="1"/>
  <c r="L169" s="1"/>
  <c r="J169" a="1"/>
  <c r="J169" s="1"/>
  <c r="H169" a="1"/>
  <c r="H169" s="1"/>
  <c r="F169" a="1"/>
  <c r="F169" s="1"/>
  <c r="D169" a="1"/>
  <c r="D169" s="1"/>
  <c r="M169" a="1"/>
  <c r="M169" s="1"/>
  <c r="I169" a="1"/>
  <c r="I169" s="1"/>
  <c r="E169" a="1"/>
  <c r="E169" s="1"/>
  <c r="K169" a="1"/>
  <c r="K169" s="1"/>
  <c r="G169" a="1"/>
  <c r="G169" s="1"/>
  <c r="M153" a="1"/>
  <c r="M153" s="1"/>
  <c r="J153" a="1"/>
  <c r="J153" s="1"/>
  <c r="E153" a="1"/>
  <c r="E153" s="1"/>
  <c r="L153" a="1"/>
  <c r="L153" s="1"/>
  <c r="G153" a="1"/>
  <c r="G153" s="1"/>
  <c r="D153" a="1"/>
  <c r="D153" s="1"/>
  <c r="N153" a="1"/>
  <c r="N153" s="1"/>
  <c r="I153" a="1"/>
  <c r="I153" s="1"/>
  <c r="F153" a="1"/>
  <c r="F153" s="1"/>
  <c r="K153" a="1"/>
  <c r="K153" s="1"/>
  <c r="H153" a="1"/>
  <c r="H153" s="1"/>
  <c r="M137" a="1"/>
  <c r="M137" s="1"/>
  <c r="J137" a="1"/>
  <c r="J137" s="1"/>
  <c r="E137" a="1"/>
  <c r="E137" s="1"/>
  <c r="L137" a="1"/>
  <c r="L137" s="1"/>
  <c r="G137" a="1"/>
  <c r="G137" s="1"/>
  <c r="D137" a="1"/>
  <c r="D137" s="1"/>
  <c r="N137" a="1"/>
  <c r="N137" s="1"/>
  <c r="I137" a="1"/>
  <c r="I137" s="1"/>
  <c r="F137" a="1"/>
  <c r="F137" s="1"/>
  <c r="K137" a="1"/>
  <c r="K137" s="1"/>
  <c r="H137" a="1"/>
  <c r="H137" s="1"/>
  <c r="M121" a="1"/>
  <c r="M121" s="1"/>
  <c r="J121" a="1"/>
  <c r="J121" s="1"/>
  <c r="E121" a="1"/>
  <c r="E121" s="1"/>
  <c r="N121" a="1"/>
  <c r="N121" s="1"/>
  <c r="F121" a="1"/>
  <c r="F121" s="1"/>
  <c r="L121" a="1"/>
  <c r="L121" s="1"/>
  <c r="G121" a="1"/>
  <c r="G121" s="1"/>
  <c r="D121" a="1"/>
  <c r="D121" s="1"/>
  <c r="I121" a="1"/>
  <c r="I121" s="1"/>
  <c r="K121" a="1"/>
  <c r="K121" s="1"/>
  <c r="H121" a="1"/>
  <c r="H121" s="1"/>
  <c r="M105" a="1"/>
  <c r="M105" s="1"/>
  <c r="J105" a="1"/>
  <c r="J105" s="1"/>
  <c r="E105" a="1"/>
  <c r="E105" s="1"/>
  <c r="N105" a="1"/>
  <c r="N105" s="1"/>
  <c r="I105" a="1"/>
  <c r="I105" s="1"/>
  <c r="F105" a="1"/>
  <c r="F105" s="1"/>
  <c r="L105" a="1"/>
  <c r="L105" s="1"/>
  <c r="G105" a="1"/>
  <c r="G105" s="1"/>
  <c r="D105" a="1"/>
  <c r="D105" s="1"/>
  <c r="K105" a="1"/>
  <c r="K105" s="1"/>
  <c r="H105" a="1"/>
  <c r="H105" s="1"/>
  <c r="M89" a="1"/>
  <c r="M89" s="1"/>
  <c r="J89" a="1"/>
  <c r="J89" s="1"/>
  <c r="E89" a="1"/>
  <c r="E89" s="1"/>
  <c r="L89" a="1"/>
  <c r="L89" s="1"/>
  <c r="N89" a="1"/>
  <c r="N89" s="1"/>
  <c r="I89" a="1"/>
  <c r="I89" s="1"/>
  <c r="F89" a="1"/>
  <c r="F89" s="1"/>
  <c r="G89" a="1"/>
  <c r="G89" s="1"/>
  <c r="D89" a="1"/>
  <c r="D89" s="1"/>
  <c r="K89" a="1"/>
  <c r="K89" s="1"/>
  <c r="H89" a="1"/>
  <c r="H89" s="1"/>
  <c r="M73" a="1"/>
  <c r="M73" s="1"/>
  <c r="J73" a="1"/>
  <c r="J73" s="1"/>
  <c r="E73" a="1"/>
  <c r="E73" s="1"/>
  <c r="L73" a="1"/>
  <c r="L73" s="1"/>
  <c r="G73" a="1"/>
  <c r="G73" s="1"/>
  <c r="D73" a="1"/>
  <c r="D73" s="1"/>
  <c r="N73" a="1"/>
  <c r="N73" s="1"/>
  <c r="I73" a="1"/>
  <c r="I73" s="1"/>
  <c r="F73" a="1"/>
  <c r="F73" s="1"/>
  <c r="K73" a="1"/>
  <c r="K73" s="1"/>
  <c r="H73" a="1"/>
  <c r="H73" s="1"/>
  <c r="M57" a="1"/>
  <c r="M57" s="1"/>
  <c r="J57" a="1"/>
  <c r="J57" s="1"/>
  <c r="E57" a="1"/>
  <c r="E57" s="1"/>
  <c r="L57" a="1"/>
  <c r="L57" s="1"/>
  <c r="G57" a="1"/>
  <c r="G57" s="1"/>
  <c r="D57" a="1"/>
  <c r="D57" s="1"/>
  <c r="N57" a="1"/>
  <c r="N57" s="1"/>
  <c r="I57" a="1"/>
  <c r="I57" s="1"/>
  <c r="F57" a="1"/>
  <c r="F57" s="1"/>
  <c r="K57" a="1"/>
  <c r="K57" s="1"/>
  <c r="H57" a="1"/>
  <c r="H57" s="1"/>
  <c r="M41" a="1"/>
  <c r="M41" s="1"/>
  <c r="J41" a="1"/>
  <c r="J41" s="1"/>
  <c r="E41" a="1"/>
  <c r="E41" s="1"/>
  <c r="L41" a="1"/>
  <c r="L41" s="1"/>
  <c r="G41" a="1"/>
  <c r="G41" s="1"/>
  <c r="D41" a="1"/>
  <c r="D41" s="1"/>
  <c r="N41" a="1"/>
  <c r="N41" s="1"/>
  <c r="I41" a="1"/>
  <c r="I41" s="1"/>
  <c r="F41" a="1"/>
  <c r="F41" s="1"/>
  <c r="K41" a="1"/>
  <c r="K41" s="1"/>
  <c r="H41" a="1"/>
  <c r="H41" s="1"/>
  <c r="M25" a="1"/>
  <c r="M25" s="1"/>
  <c r="J25" a="1"/>
  <c r="J25" s="1"/>
  <c r="E25" a="1"/>
  <c r="E25" s="1"/>
  <c r="L25" a="1"/>
  <c r="L25" s="1"/>
  <c r="G25" a="1"/>
  <c r="G25" s="1"/>
  <c r="D25" a="1"/>
  <c r="D25" s="1"/>
  <c r="N25" a="1"/>
  <c r="N25" s="1"/>
  <c r="I25" a="1"/>
  <c r="I25" s="1"/>
  <c r="F25" a="1"/>
  <c r="F25" s="1"/>
  <c r="K25" a="1"/>
  <c r="K25" s="1"/>
  <c r="H25" a="1"/>
  <c r="H25" s="1"/>
  <c r="M9" a="1"/>
  <c r="M9" s="1"/>
  <c r="J9" a="1"/>
  <c r="J9" s="1"/>
  <c r="E9" a="1"/>
  <c r="E9" s="1"/>
  <c r="L9" a="1"/>
  <c r="L9" s="1"/>
  <c r="G9" a="1"/>
  <c r="G9" s="1"/>
  <c r="D9" a="1"/>
  <c r="D9" s="1"/>
  <c r="N9" a="1"/>
  <c r="N9" s="1"/>
  <c r="I9" a="1"/>
  <c r="I9" s="1"/>
  <c r="F9" a="1"/>
  <c r="F9" s="1"/>
  <c r="K9" a="1"/>
  <c r="K9" s="1"/>
  <c r="H9" a="1"/>
  <c r="H9" s="1"/>
  <c r="M64" i="16"/>
  <c r="M28"/>
  <c r="M14"/>
  <c r="E397"/>
  <c r="E5" i="17" s="1"/>
  <c r="H250" i="16"/>
  <c r="E105"/>
  <c r="D40"/>
  <c r="M251"/>
  <c r="M246"/>
  <c r="M226"/>
  <c r="F17" i="17" s="1"/>
  <c r="L17" s="1"/>
  <c r="I190" i="16"/>
  <c r="E164" i="5"/>
  <c r="C393" i="16"/>
  <c r="M394"/>
  <c r="M393" s="1"/>
  <c r="M379" s="1"/>
  <c r="P2544" i="9"/>
  <c r="D2703" i="4" s="1"/>
  <c r="M267" i="16"/>
  <c r="M266" s="1"/>
  <c r="C266"/>
  <c r="M107"/>
  <c r="M106" s="1"/>
  <c r="C106"/>
  <c r="P1860" i="9"/>
  <c r="D2019" i="4" s="1"/>
  <c r="H190" i="16"/>
  <c r="F5"/>
  <c r="D166" i="4"/>
  <c r="F114" i="15"/>
  <c r="M420" i="16"/>
  <c r="M419" s="1"/>
  <c r="C419"/>
  <c r="P1494" i="9"/>
  <c r="D1653" i="4" s="1"/>
  <c r="D1654"/>
  <c r="P2907" i="9"/>
  <c r="D3066" i="4" s="1"/>
  <c r="D3067"/>
  <c r="P5" i="9"/>
  <c r="D2" i="15"/>
  <c r="F3"/>
  <c r="P10" i="9"/>
  <c r="B37" i="6"/>
  <c r="B29" i="5"/>
  <c r="AC2" i="4" s="1"/>
  <c r="C37" i="6"/>
  <c r="N151" i="3" a="1"/>
  <c r="N151" s="1"/>
  <c r="K151" a="1"/>
  <c r="K151" s="1"/>
  <c r="F151" a="1"/>
  <c r="F151" s="1"/>
  <c r="M151" a="1"/>
  <c r="M151" s="1"/>
  <c r="H151" a="1"/>
  <c r="H151" s="1"/>
  <c r="E151" a="1"/>
  <c r="E151" s="1"/>
  <c r="J151" a="1"/>
  <c r="J151" s="1"/>
  <c r="G151" a="1"/>
  <c r="G151" s="1"/>
  <c r="L151" a="1"/>
  <c r="L151" s="1"/>
  <c r="I151" a="1"/>
  <c r="I151" s="1"/>
  <c r="D151" a="1"/>
  <c r="D151" s="1"/>
  <c r="N135" a="1"/>
  <c r="N135" s="1"/>
  <c r="K135" a="1"/>
  <c r="K135" s="1"/>
  <c r="F135" a="1"/>
  <c r="F135" s="1"/>
  <c r="M135" a="1"/>
  <c r="M135" s="1"/>
  <c r="H135" a="1"/>
  <c r="H135" s="1"/>
  <c r="E135" a="1"/>
  <c r="E135" s="1"/>
  <c r="J135" a="1"/>
  <c r="J135" s="1"/>
  <c r="G135" a="1"/>
  <c r="G135" s="1"/>
  <c r="L135" a="1"/>
  <c r="L135" s="1"/>
  <c r="I135" a="1"/>
  <c r="I135" s="1"/>
  <c r="D135" a="1"/>
  <c r="D135" s="1"/>
  <c r="N119" a="1"/>
  <c r="N119" s="1"/>
  <c r="K119" a="1"/>
  <c r="K119" s="1"/>
  <c r="F119" a="1"/>
  <c r="F119" s="1"/>
  <c r="J119" a="1"/>
  <c r="J119" s="1"/>
  <c r="M119" a="1"/>
  <c r="M119" s="1"/>
  <c r="H119" a="1"/>
  <c r="H119" s="1"/>
  <c r="E119" a="1"/>
  <c r="E119" s="1"/>
  <c r="G119" a="1"/>
  <c r="G119" s="1"/>
  <c r="L119" a="1"/>
  <c r="L119" s="1"/>
  <c r="I119" a="1"/>
  <c r="I119" s="1"/>
  <c r="D119" a="1"/>
  <c r="D119" s="1"/>
  <c r="N103" a="1"/>
  <c r="N103" s="1"/>
  <c r="K103" a="1"/>
  <c r="K103" s="1"/>
  <c r="F103" a="1"/>
  <c r="F103" s="1"/>
  <c r="J103" a="1"/>
  <c r="J103" s="1"/>
  <c r="G103" a="1"/>
  <c r="G103" s="1"/>
  <c r="M103" a="1"/>
  <c r="M103" s="1"/>
  <c r="H103" a="1"/>
  <c r="H103" s="1"/>
  <c r="E103" a="1"/>
  <c r="E103" s="1"/>
  <c r="L103" a="1"/>
  <c r="L103" s="1"/>
  <c r="I103" a="1"/>
  <c r="I103" s="1"/>
  <c r="D103" a="1"/>
  <c r="D103" s="1"/>
  <c r="N87" a="1"/>
  <c r="N87" s="1"/>
  <c r="K87" a="1"/>
  <c r="K87" s="1"/>
  <c r="F87" a="1"/>
  <c r="F87" s="1"/>
  <c r="M87" a="1"/>
  <c r="M87" s="1"/>
  <c r="H87" a="1"/>
  <c r="H87" s="1"/>
  <c r="E87" a="1"/>
  <c r="E87" s="1"/>
  <c r="J87" a="1"/>
  <c r="J87" s="1"/>
  <c r="G87" a="1"/>
  <c r="G87" s="1"/>
  <c r="L87" a="1"/>
  <c r="L87" s="1"/>
  <c r="I87" a="1"/>
  <c r="I87" s="1"/>
  <c r="D87" a="1"/>
  <c r="D87" s="1"/>
  <c r="N71" a="1"/>
  <c r="N71" s="1"/>
  <c r="K71" a="1"/>
  <c r="K71" s="1"/>
  <c r="F71" a="1"/>
  <c r="F71" s="1"/>
  <c r="E71" a="1"/>
  <c r="E71" s="1"/>
  <c r="M71" a="1"/>
  <c r="M71" s="1"/>
  <c r="H71" a="1"/>
  <c r="H71" s="1"/>
  <c r="J71" a="1"/>
  <c r="J71" s="1"/>
  <c r="G71" a="1"/>
  <c r="G71" s="1"/>
  <c r="L71" a="1"/>
  <c r="L71" s="1"/>
  <c r="I71" a="1"/>
  <c r="I71" s="1"/>
  <c r="D71" a="1"/>
  <c r="D71" s="1"/>
  <c r="N55" a="1"/>
  <c r="N55" s="1"/>
  <c r="K55" a="1"/>
  <c r="K55" s="1"/>
  <c r="F55" a="1"/>
  <c r="F55" s="1"/>
  <c r="M55" a="1"/>
  <c r="M55" s="1"/>
  <c r="H55" a="1"/>
  <c r="H55" s="1"/>
  <c r="E55" a="1"/>
  <c r="E55" s="1"/>
  <c r="J55" a="1"/>
  <c r="J55" s="1"/>
  <c r="G55" a="1"/>
  <c r="G55" s="1"/>
  <c r="L55" a="1"/>
  <c r="L55" s="1"/>
  <c r="I55" a="1"/>
  <c r="I55" s="1"/>
  <c r="D55" a="1"/>
  <c r="D55" s="1"/>
  <c r="N39" a="1"/>
  <c r="N39" s="1"/>
  <c r="K39" a="1"/>
  <c r="K39" s="1"/>
  <c r="F39" a="1"/>
  <c r="F39" s="1"/>
  <c r="M39" a="1"/>
  <c r="M39" s="1"/>
  <c r="H39" a="1"/>
  <c r="H39" s="1"/>
  <c r="E39" a="1"/>
  <c r="E39" s="1"/>
  <c r="J39" a="1"/>
  <c r="J39" s="1"/>
  <c r="G39" a="1"/>
  <c r="G39" s="1"/>
  <c r="L39" a="1"/>
  <c r="L39" s="1"/>
  <c r="I39" a="1"/>
  <c r="I39" s="1"/>
  <c r="D39" a="1"/>
  <c r="D39" s="1"/>
  <c r="N23" a="1"/>
  <c r="N23" s="1"/>
  <c r="K23" a="1"/>
  <c r="K23" s="1"/>
  <c r="F23" a="1"/>
  <c r="F23" s="1"/>
  <c r="M23" a="1"/>
  <c r="M23" s="1"/>
  <c r="H23" a="1"/>
  <c r="H23" s="1"/>
  <c r="E23" a="1"/>
  <c r="E23" s="1"/>
  <c r="J23" a="1"/>
  <c r="J23" s="1"/>
  <c r="G23" a="1"/>
  <c r="G23" s="1"/>
  <c r="L23" a="1"/>
  <c r="L23" s="1"/>
  <c r="I23" a="1"/>
  <c r="I23" s="1"/>
  <c r="D23" a="1"/>
  <c r="D23" s="1"/>
  <c r="N7" a="1"/>
  <c r="N7" s="1"/>
  <c r="K7" a="1"/>
  <c r="K7" s="1"/>
  <c r="F7" a="1"/>
  <c r="F7" s="1"/>
  <c r="M7" a="1"/>
  <c r="M7" s="1"/>
  <c r="H7" a="1"/>
  <c r="H7" s="1"/>
  <c r="E7" a="1"/>
  <c r="E7" s="1"/>
  <c r="J7" a="1"/>
  <c r="J7" s="1"/>
  <c r="G7" a="1"/>
  <c r="G7" s="1"/>
  <c r="L7" a="1"/>
  <c r="L7" s="1"/>
  <c r="I7" a="1"/>
  <c r="I7" s="1"/>
  <c r="D7" a="1"/>
  <c r="D7" s="1"/>
  <c r="N74" a="1"/>
  <c r="N74" s="1"/>
  <c r="L74" a="1"/>
  <c r="L74" s="1"/>
  <c r="J74" a="1"/>
  <c r="J74" s="1"/>
  <c r="H74" a="1"/>
  <c r="H74" s="1"/>
  <c r="F74" a="1"/>
  <c r="F74" s="1"/>
  <c r="D74" a="1"/>
  <c r="D74" s="1"/>
  <c r="I74" a="1"/>
  <c r="I74" s="1"/>
  <c r="K74" a="1"/>
  <c r="K74" s="1"/>
  <c r="M74" a="1"/>
  <c r="M74" s="1"/>
  <c r="E74" a="1"/>
  <c r="E74" s="1"/>
  <c r="G74" a="1"/>
  <c r="G74" s="1"/>
  <c r="N54" a="1"/>
  <c r="N54" s="1"/>
  <c r="L54" a="1"/>
  <c r="L54" s="1"/>
  <c r="J54" a="1"/>
  <c r="J54" s="1"/>
  <c r="H54" a="1"/>
  <c r="H54" s="1"/>
  <c r="F54" a="1"/>
  <c r="F54" s="1"/>
  <c r="D54" a="1"/>
  <c r="D54" s="1"/>
  <c r="I54" a="1"/>
  <c r="I54" s="1"/>
  <c r="K54" a="1"/>
  <c r="K54" s="1"/>
  <c r="M54" a="1"/>
  <c r="M54" s="1"/>
  <c r="E54" a="1"/>
  <c r="E54" s="1"/>
  <c r="G54" a="1"/>
  <c r="G54" s="1"/>
  <c r="N22" a="1"/>
  <c r="N22" s="1"/>
  <c r="L22" a="1"/>
  <c r="L22" s="1"/>
  <c r="J22" a="1"/>
  <c r="J22" s="1"/>
  <c r="H22" a="1"/>
  <c r="H22" s="1"/>
  <c r="F22" a="1"/>
  <c r="F22" s="1"/>
  <c r="D22" a="1"/>
  <c r="D22" s="1"/>
  <c r="I22" a="1"/>
  <c r="I22" s="1"/>
  <c r="K22" a="1"/>
  <c r="K22" s="1"/>
  <c r="M22" a="1"/>
  <c r="M22" s="1"/>
  <c r="E22" a="1"/>
  <c r="E22" s="1"/>
  <c r="G22" a="1"/>
  <c r="G22" s="1"/>
  <c r="N234" a="1"/>
  <c r="N234" s="1"/>
  <c r="L234" a="1"/>
  <c r="L234" s="1"/>
  <c r="J234" a="1"/>
  <c r="J234" s="1"/>
  <c r="H234" a="1"/>
  <c r="H234" s="1"/>
  <c r="F234" a="1"/>
  <c r="F234" s="1"/>
  <c r="D234" a="1"/>
  <c r="D234" s="1"/>
  <c r="K234" a="1"/>
  <c r="K234" s="1"/>
  <c r="G234" a="1"/>
  <c r="G234" s="1"/>
  <c r="M234" a="1"/>
  <c r="M234" s="1"/>
  <c r="I234" a="1"/>
  <c r="I234" s="1"/>
  <c r="E234" a="1"/>
  <c r="E234" s="1"/>
  <c r="N218" a="1"/>
  <c r="N218" s="1"/>
  <c r="L218" a="1"/>
  <c r="L218" s="1"/>
  <c r="J218" a="1"/>
  <c r="J218" s="1"/>
  <c r="H218" a="1"/>
  <c r="H218" s="1"/>
  <c r="F218" a="1"/>
  <c r="F218" s="1"/>
  <c r="D218" a="1"/>
  <c r="D218" s="1"/>
  <c r="K218" a="1"/>
  <c r="K218" s="1"/>
  <c r="G218" a="1"/>
  <c r="G218" s="1"/>
  <c r="M218" a="1"/>
  <c r="M218" s="1"/>
  <c r="I218" a="1"/>
  <c r="I218" s="1"/>
  <c r="E218" a="1"/>
  <c r="E218" s="1"/>
  <c r="N202" a="1"/>
  <c r="N202" s="1"/>
  <c r="L202" a="1"/>
  <c r="L202" s="1"/>
  <c r="J202" a="1"/>
  <c r="J202" s="1"/>
  <c r="H202" a="1"/>
  <c r="H202" s="1"/>
  <c r="F202" a="1"/>
  <c r="F202" s="1"/>
  <c r="D202" a="1"/>
  <c r="D202" s="1"/>
  <c r="K202" a="1"/>
  <c r="K202" s="1"/>
  <c r="G202" a="1"/>
  <c r="G202" s="1"/>
  <c r="M202" a="1"/>
  <c r="M202" s="1"/>
  <c r="I202" a="1"/>
  <c r="I202" s="1"/>
  <c r="E202" a="1"/>
  <c r="E202" s="1"/>
  <c r="N186" a="1"/>
  <c r="N186" s="1"/>
  <c r="L186" a="1"/>
  <c r="L186" s="1"/>
  <c r="J186" a="1"/>
  <c r="J186" s="1"/>
  <c r="H186" a="1"/>
  <c r="H186" s="1"/>
  <c r="F186" a="1"/>
  <c r="F186" s="1"/>
  <c r="D186" a="1"/>
  <c r="D186" s="1"/>
  <c r="K186" a="1"/>
  <c r="K186" s="1"/>
  <c r="G186" a="1"/>
  <c r="G186" s="1"/>
  <c r="M186" a="1"/>
  <c r="M186" s="1"/>
  <c r="I186" a="1"/>
  <c r="I186" s="1"/>
  <c r="E186" a="1"/>
  <c r="E186" s="1"/>
  <c r="N170" a="1"/>
  <c r="N170" s="1"/>
  <c r="L170" a="1"/>
  <c r="L170" s="1"/>
  <c r="J170" a="1"/>
  <c r="J170" s="1"/>
  <c r="H170" a="1"/>
  <c r="H170" s="1"/>
  <c r="F170" a="1"/>
  <c r="F170" s="1"/>
  <c r="D170" a="1"/>
  <c r="D170" s="1"/>
  <c r="K170" a="1"/>
  <c r="K170" s="1"/>
  <c r="G170" a="1"/>
  <c r="G170" s="1"/>
  <c r="M170" a="1"/>
  <c r="M170" s="1"/>
  <c r="I170" a="1"/>
  <c r="I170" s="1"/>
  <c r="E170" a="1"/>
  <c r="E170" s="1"/>
  <c r="N154" a="1"/>
  <c r="N154" s="1"/>
  <c r="L154" a="1"/>
  <c r="L154" s="1"/>
  <c r="J154" a="1"/>
  <c r="J154" s="1"/>
  <c r="H154" a="1"/>
  <c r="H154" s="1"/>
  <c r="F154" a="1"/>
  <c r="F154" s="1"/>
  <c r="D154" a="1"/>
  <c r="D154" s="1"/>
  <c r="I154" a="1"/>
  <c r="I154" s="1"/>
  <c r="K154" a="1"/>
  <c r="K154" s="1"/>
  <c r="M154" a="1"/>
  <c r="M154" s="1"/>
  <c r="E154" a="1"/>
  <c r="E154" s="1"/>
  <c r="G154" a="1"/>
  <c r="G154" s="1"/>
  <c r="N138" a="1"/>
  <c r="N138" s="1"/>
  <c r="L138" a="1"/>
  <c r="L138" s="1"/>
  <c r="J138" a="1"/>
  <c r="J138" s="1"/>
  <c r="H138" a="1"/>
  <c r="H138" s="1"/>
  <c r="F138" a="1"/>
  <c r="F138" s="1"/>
  <c r="D138" a="1"/>
  <c r="D138" s="1"/>
  <c r="I138" a="1"/>
  <c r="I138" s="1"/>
  <c r="K138" a="1"/>
  <c r="K138" s="1"/>
  <c r="M138" a="1"/>
  <c r="M138" s="1"/>
  <c r="E138" a="1"/>
  <c r="E138" s="1"/>
  <c r="G138" a="1"/>
  <c r="G138" s="1"/>
  <c r="N122" a="1"/>
  <c r="N122" s="1"/>
  <c r="L122" a="1"/>
  <c r="L122" s="1"/>
  <c r="J122" a="1"/>
  <c r="J122" s="1"/>
  <c r="H122" a="1"/>
  <c r="H122" s="1"/>
  <c r="F122" a="1"/>
  <c r="F122" s="1"/>
  <c r="D122" a="1"/>
  <c r="D122" s="1"/>
  <c r="I122" a="1"/>
  <c r="I122" s="1"/>
  <c r="K122" a="1"/>
  <c r="K122" s="1"/>
  <c r="M122" a="1"/>
  <c r="M122" s="1"/>
  <c r="E122" a="1"/>
  <c r="E122" s="1"/>
  <c r="G122" a="1"/>
  <c r="G122" s="1"/>
  <c r="N106" a="1"/>
  <c r="N106" s="1"/>
  <c r="L106" a="1"/>
  <c r="L106" s="1"/>
  <c r="J106" a="1"/>
  <c r="J106" s="1"/>
  <c r="H106" a="1"/>
  <c r="H106" s="1"/>
  <c r="F106" a="1"/>
  <c r="F106" s="1"/>
  <c r="D106" a="1"/>
  <c r="D106" s="1"/>
  <c r="I106" a="1"/>
  <c r="I106" s="1"/>
  <c r="M106" a="1"/>
  <c r="M106" s="1"/>
  <c r="E106" a="1"/>
  <c r="E106" s="1"/>
  <c r="K106" a="1"/>
  <c r="K106" s="1"/>
  <c r="G106" a="1"/>
  <c r="G106" s="1"/>
  <c r="N90" a="1"/>
  <c r="N90" s="1"/>
  <c r="L90" a="1"/>
  <c r="L90" s="1"/>
  <c r="J90" a="1"/>
  <c r="J90" s="1"/>
  <c r="H90" a="1"/>
  <c r="H90" s="1"/>
  <c r="F90" a="1"/>
  <c r="F90" s="1"/>
  <c r="D90" a="1"/>
  <c r="D90" s="1"/>
  <c r="I90" a="1"/>
  <c r="I90" s="1"/>
  <c r="M90" a="1"/>
  <c r="M90" s="1"/>
  <c r="E90" a="1"/>
  <c r="E90" s="1"/>
  <c r="K90" a="1"/>
  <c r="K90" s="1"/>
  <c r="G90" a="1"/>
  <c r="G90" s="1"/>
  <c r="N50" a="1"/>
  <c r="N50" s="1"/>
  <c r="L50" a="1"/>
  <c r="L50" s="1"/>
  <c r="J50" a="1"/>
  <c r="J50" s="1"/>
  <c r="H50" a="1"/>
  <c r="H50" s="1"/>
  <c r="F50" a="1"/>
  <c r="F50" s="1"/>
  <c r="D50" a="1"/>
  <c r="D50" s="1"/>
  <c r="I50" a="1"/>
  <c r="I50" s="1"/>
  <c r="M50" a="1"/>
  <c r="M50" s="1"/>
  <c r="E50" a="1"/>
  <c r="E50" s="1"/>
  <c r="K50" a="1"/>
  <c r="K50" s="1"/>
  <c r="G50" a="1"/>
  <c r="G50" s="1"/>
  <c r="N18" a="1"/>
  <c r="N18" s="1"/>
  <c r="L18" a="1"/>
  <c r="L18" s="1"/>
  <c r="J18" a="1"/>
  <c r="J18" s="1"/>
  <c r="H18" a="1"/>
  <c r="H18" s="1"/>
  <c r="F18" a="1"/>
  <c r="F18" s="1"/>
  <c r="D18" a="1"/>
  <c r="D18" s="1"/>
  <c r="I18" a="1"/>
  <c r="I18" s="1"/>
  <c r="M18" a="1"/>
  <c r="M18" s="1"/>
  <c r="E18" a="1"/>
  <c r="E18" s="1"/>
  <c r="K18" a="1"/>
  <c r="K18" s="1"/>
  <c r="G18" a="1"/>
  <c r="G18" s="1"/>
  <c r="N262" a="1"/>
  <c r="N262" s="1"/>
  <c r="L262" a="1"/>
  <c r="L262" s="1"/>
  <c r="J262" a="1"/>
  <c r="J262" s="1"/>
  <c r="H262" a="1"/>
  <c r="H262" s="1"/>
  <c r="F262" a="1"/>
  <c r="F262" s="1"/>
  <c r="D262" a="1"/>
  <c r="D262" s="1"/>
  <c r="G262" a="1"/>
  <c r="G262" s="1"/>
  <c r="M262" a="1"/>
  <c r="M262" s="1"/>
  <c r="E262" a="1"/>
  <c r="E262" s="1"/>
  <c r="K262" a="1"/>
  <c r="K262" s="1"/>
  <c r="I262" a="1"/>
  <c r="I262" s="1"/>
  <c r="N246" a="1"/>
  <c r="N246" s="1"/>
  <c r="L246" a="1"/>
  <c r="L246" s="1"/>
  <c r="J246" a="1"/>
  <c r="J246" s="1"/>
  <c r="H246" a="1"/>
  <c r="H246" s="1"/>
  <c r="F246" a="1"/>
  <c r="F246" s="1"/>
  <c r="D246" a="1"/>
  <c r="D246" s="1"/>
  <c r="G246" a="1"/>
  <c r="G246" s="1"/>
  <c r="M246" a="1"/>
  <c r="M246" s="1"/>
  <c r="E246" a="1"/>
  <c r="E246" s="1"/>
  <c r="K246" a="1"/>
  <c r="K246" s="1"/>
  <c r="I246" a="1"/>
  <c r="I246" s="1"/>
  <c r="N245" a="1"/>
  <c r="N245" s="1"/>
  <c r="L245" a="1"/>
  <c r="L245" s="1"/>
  <c r="J245" a="1"/>
  <c r="J245" s="1"/>
  <c r="H245" a="1"/>
  <c r="H245" s="1"/>
  <c r="F245" a="1"/>
  <c r="F245" s="1"/>
  <c r="D245" a="1"/>
  <c r="D245" s="1"/>
  <c r="M245" a="1"/>
  <c r="M245" s="1"/>
  <c r="K245" a="1"/>
  <c r="K245" s="1"/>
  <c r="I245" a="1"/>
  <c r="I245" s="1"/>
  <c r="G245" a="1"/>
  <c r="G245" s="1"/>
  <c r="E245" a="1"/>
  <c r="E245" s="1"/>
  <c r="N261" a="1"/>
  <c r="N261" s="1"/>
  <c r="L261" a="1"/>
  <c r="L261" s="1"/>
  <c r="J261" a="1"/>
  <c r="J261" s="1"/>
  <c r="H261" a="1"/>
  <c r="H261" s="1"/>
  <c r="F261" a="1"/>
  <c r="F261" s="1"/>
  <c r="D261" a="1"/>
  <c r="D261" s="1"/>
  <c r="M261" a="1"/>
  <c r="M261" s="1"/>
  <c r="K261" a="1"/>
  <c r="K261" s="1"/>
  <c r="I261" a="1"/>
  <c r="I261" s="1"/>
  <c r="G261" a="1"/>
  <c r="G261" s="1"/>
  <c r="E261" a="1"/>
  <c r="E261" s="1"/>
  <c r="M277" a="1"/>
  <c r="M277" s="1"/>
  <c r="H277" a="1"/>
  <c r="H277" s="1"/>
  <c r="E277" a="1"/>
  <c r="E277" s="1"/>
  <c r="J277" a="1"/>
  <c r="J277" s="1"/>
  <c r="G277" a="1"/>
  <c r="G277" s="1"/>
  <c r="N277" a="1"/>
  <c r="N277" s="1"/>
  <c r="K277" a="1"/>
  <c r="K277" s="1"/>
  <c r="F277" a="1"/>
  <c r="F277" s="1"/>
  <c r="D277" a="1"/>
  <c r="D277" s="1"/>
  <c r="L277" a="1"/>
  <c r="L277" s="1"/>
  <c r="I277" a="1"/>
  <c r="I277" s="1"/>
  <c r="M293" a="1"/>
  <c r="M293" s="1"/>
  <c r="H293" a="1"/>
  <c r="H293" s="1"/>
  <c r="E293" a="1"/>
  <c r="E293" s="1"/>
  <c r="J293" a="1"/>
  <c r="J293" s="1"/>
  <c r="G293" a="1"/>
  <c r="G293" s="1"/>
  <c r="N293" a="1"/>
  <c r="N293" s="1"/>
  <c r="K293" a="1"/>
  <c r="K293" s="1"/>
  <c r="F293" a="1"/>
  <c r="F293" s="1"/>
  <c r="D293" a="1"/>
  <c r="D293" s="1"/>
  <c r="L293" a="1"/>
  <c r="L293" s="1"/>
  <c r="I293" a="1"/>
  <c r="I293" s="1"/>
  <c r="N335" a="1"/>
  <c r="N335" s="1"/>
  <c r="L335" a="1"/>
  <c r="L335" s="1"/>
  <c r="J335" a="1"/>
  <c r="J335" s="1"/>
  <c r="H335" a="1"/>
  <c r="H335" s="1"/>
  <c r="F335" a="1"/>
  <c r="F335" s="1"/>
  <c r="D335" a="1"/>
  <c r="D335" s="1"/>
  <c r="I335" a="1"/>
  <c r="I335" s="1"/>
  <c r="G335" a="1"/>
  <c r="G335" s="1"/>
  <c r="K335" a="1"/>
  <c r="K335" s="1"/>
  <c r="M335" a="1"/>
  <c r="M335" s="1"/>
  <c r="E335" a="1"/>
  <c r="E335" s="1"/>
  <c r="N351" a="1"/>
  <c r="N351" s="1"/>
  <c r="L351" a="1"/>
  <c r="L351" s="1"/>
  <c r="J351" a="1"/>
  <c r="J351" s="1"/>
  <c r="H351" a="1"/>
  <c r="H351" s="1"/>
  <c r="F351" a="1"/>
  <c r="F351" s="1"/>
  <c r="D351" a="1"/>
  <c r="D351" s="1"/>
  <c r="I351" a="1"/>
  <c r="I351" s="1"/>
  <c r="G351" a="1"/>
  <c r="G351" s="1"/>
  <c r="M351" a="1"/>
  <c r="M351" s="1"/>
  <c r="E351" a="1"/>
  <c r="E351" s="1"/>
  <c r="K351" a="1"/>
  <c r="K351" s="1"/>
  <c r="N367" a="1"/>
  <c r="N367" s="1"/>
  <c r="L367" a="1"/>
  <c r="L367" s="1"/>
  <c r="J367" a="1"/>
  <c r="J367" s="1"/>
  <c r="H367" a="1"/>
  <c r="H367" s="1"/>
  <c r="F367" a="1"/>
  <c r="F367" s="1"/>
  <c r="D367" a="1"/>
  <c r="D367" s="1"/>
  <c r="I367" a="1"/>
  <c r="I367" s="1"/>
  <c r="G367" a="1"/>
  <c r="G367" s="1"/>
  <c r="M367" a="1"/>
  <c r="M367" s="1"/>
  <c r="E367" a="1"/>
  <c r="E367" s="1"/>
  <c r="K367" a="1"/>
  <c r="K367" s="1"/>
  <c r="N383" a="1"/>
  <c r="N383" s="1"/>
  <c r="L383" a="1"/>
  <c r="L383" s="1"/>
  <c r="J383" a="1"/>
  <c r="J383" s="1"/>
  <c r="H383" a="1"/>
  <c r="H383" s="1"/>
  <c r="F383" a="1"/>
  <c r="F383" s="1"/>
  <c r="D383" a="1"/>
  <c r="D383" s="1"/>
  <c r="I383" a="1"/>
  <c r="I383" s="1"/>
  <c r="G383" a="1"/>
  <c r="G383" s="1"/>
  <c r="M383" a="1"/>
  <c r="M383" s="1"/>
  <c r="E383" a="1"/>
  <c r="E383" s="1"/>
  <c r="K383" a="1"/>
  <c r="K383" s="1"/>
  <c r="N399" a="1"/>
  <c r="N399" s="1"/>
  <c r="L399" a="1"/>
  <c r="L399" s="1"/>
  <c r="J399" a="1"/>
  <c r="J399" s="1"/>
  <c r="H399" a="1"/>
  <c r="H399" s="1"/>
  <c r="F399" a="1"/>
  <c r="F399" s="1"/>
  <c r="D399" a="1"/>
  <c r="D399" s="1"/>
  <c r="I399" a="1"/>
  <c r="I399" s="1"/>
  <c r="G399" a="1"/>
  <c r="G399" s="1"/>
  <c r="M399" a="1"/>
  <c r="M399" s="1"/>
  <c r="E399" a="1"/>
  <c r="E399" s="1"/>
  <c r="K399" a="1"/>
  <c r="K399" s="1"/>
  <c r="N415" a="1"/>
  <c r="N415" s="1"/>
  <c r="L415" a="1"/>
  <c r="L415" s="1"/>
  <c r="J415" a="1"/>
  <c r="J415" s="1"/>
  <c r="H415" a="1"/>
  <c r="H415" s="1"/>
  <c r="F415" a="1"/>
  <c r="F415" s="1"/>
  <c r="D415" a="1"/>
  <c r="D415" s="1"/>
  <c r="I415" a="1"/>
  <c r="I415" s="1"/>
  <c r="G415" a="1"/>
  <c r="G415" s="1"/>
  <c r="M415" a="1"/>
  <c r="M415" s="1"/>
  <c r="E415" a="1"/>
  <c r="E415" s="1"/>
  <c r="K415" a="1"/>
  <c r="K415" s="1"/>
  <c r="N431" a="1"/>
  <c r="N431" s="1"/>
  <c r="L431" a="1"/>
  <c r="L431" s="1"/>
  <c r="J431" a="1"/>
  <c r="J431" s="1"/>
  <c r="H431" a="1"/>
  <c r="H431" s="1"/>
  <c r="F431" a="1"/>
  <c r="F431" s="1"/>
  <c r="D431" a="1"/>
  <c r="D431" s="1"/>
  <c r="I431" a="1"/>
  <c r="I431" s="1"/>
  <c r="G431" a="1"/>
  <c r="G431" s="1"/>
  <c r="M431" a="1"/>
  <c r="M431" s="1"/>
  <c r="E431" a="1"/>
  <c r="E431" s="1"/>
  <c r="K431" a="1"/>
  <c r="K431" s="1"/>
  <c r="N614" a="1"/>
  <c r="N614" s="1"/>
  <c r="L614" a="1"/>
  <c r="L614" s="1"/>
  <c r="J614" a="1"/>
  <c r="J614" s="1"/>
  <c r="H614" a="1"/>
  <c r="H614" s="1"/>
  <c r="F614" a="1"/>
  <c r="F614" s="1"/>
  <c r="D614" a="1"/>
  <c r="D614" s="1"/>
  <c r="G614" a="1"/>
  <c r="G614" s="1"/>
  <c r="M614" a="1"/>
  <c r="M614" s="1"/>
  <c r="E614" a="1"/>
  <c r="E614" s="1"/>
  <c r="I614" a="1"/>
  <c r="I614" s="1"/>
  <c r="K614" a="1"/>
  <c r="K614" s="1"/>
  <c r="M179" a="1"/>
  <c r="M179" s="1"/>
  <c r="K179" a="1"/>
  <c r="K179" s="1"/>
  <c r="I179" a="1"/>
  <c r="I179" s="1"/>
  <c r="G179" a="1"/>
  <c r="G179" s="1"/>
  <c r="E179" a="1"/>
  <c r="E179" s="1"/>
  <c r="L179" a="1"/>
  <c r="L179" s="1"/>
  <c r="H179" a="1"/>
  <c r="H179" s="1"/>
  <c r="D179" a="1"/>
  <c r="D179" s="1"/>
  <c r="N179" a="1"/>
  <c r="N179" s="1"/>
  <c r="J179" a="1"/>
  <c r="J179" s="1"/>
  <c r="F179" a="1"/>
  <c r="F179" s="1"/>
  <c r="M195" a="1"/>
  <c r="M195" s="1"/>
  <c r="K195" a="1"/>
  <c r="K195" s="1"/>
  <c r="I195" a="1"/>
  <c r="I195" s="1"/>
  <c r="G195" a="1"/>
  <c r="G195" s="1"/>
  <c r="E195" a="1"/>
  <c r="E195" s="1"/>
  <c r="L195" a="1"/>
  <c r="L195" s="1"/>
  <c r="H195" a="1"/>
  <c r="H195" s="1"/>
  <c r="D195" a="1"/>
  <c r="D195" s="1"/>
  <c r="N195" a="1"/>
  <c r="N195" s="1"/>
  <c r="J195" a="1"/>
  <c r="J195" s="1"/>
  <c r="F195" a="1"/>
  <c r="F195" s="1"/>
  <c r="M211" a="1"/>
  <c r="M211" s="1"/>
  <c r="K211" a="1"/>
  <c r="K211" s="1"/>
  <c r="I211" a="1"/>
  <c r="I211" s="1"/>
  <c r="G211" a="1"/>
  <c r="G211" s="1"/>
  <c r="E211" a="1"/>
  <c r="E211" s="1"/>
  <c r="L211" a="1"/>
  <c r="L211" s="1"/>
  <c r="H211" a="1"/>
  <c r="H211" s="1"/>
  <c r="D211" a="1"/>
  <c r="D211" s="1"/>
  <c r="N211" a="1"/>
  <c r="N211" s="1"/>
  <c r="J211" a="1"/>
  <c r="J211" s="1"/>
  <c r="F211" a="1"/>
  <c r="F211" s="1"/>
  <c r="M227" a="1"/>
  <c r="M227" s="1"/>
  <c r="K227" a="1"/>
  <c r="K227" s="1"/>
  <c r="I227" a="1"/>
  <c r="I227" s="1"/>
  <c r="G227" a="1"/>
  <c r="G227" s="1"/>
  <c r="E227" a="1"/>
  <c r="E227" s="1"/>
  <c r="L227" a="1"/>
  <c r="L227" s="1"/>
  <c r="H227" a="1"/>
  <c r="H227" s="1"/>
  <c r="D227" a="1"/>
  <c r="D227" s="1"/>
  <c r="N227" a="1"/>
  <c r="N227" s="1"/>
  <c r="J227" a="1"/>
  <c r="J227" s="1"/>
  <c r="F227" a="1"/>
  <c r="F227" s="1"/>
  <c r="M243" a="1"/>
  <c r="M243" s="1"/>
  <c r="K243" a="1"/>
  <c r="K243" s="1"/>
  <c r="I243" a="1"/>
  <c r="I243" s="1"/>
  <c r="G243" a="1"/>
  <c r="G243" s="1"/>
  <c r="E243" a="1"/>
  <c r="E243" s="1"/>
  <c r="N243" a="1"/>
  <c r="N243" s="1"/>
  <c r="L243" a="1"/>
  <c r="L243" s="1"/>
  <c r="J243" a="1"/>
  <c r="J243" s="1"/>
  <c r="H243" a="1"/>
  <c r="H243" s="1"/>
  <c r="F243" a="1"/>
  <c r="F243" s="1"/>
  <c r="D243" a="1"/>
  <c r="D243" s="1"/>
  <c r="M259" a="1"/>
  <c r="M259" s="1"/>
  <c r="K259" a="1"/>
  <c r="K259" s="1"/>
  <c r="I259" a="1"/>
  <c r="I259" s="1"/>
  <c r="G259" a="1"/>
  <c r="G259" s="1"/>
  <c r="E259" a="1"/>
  <c r="E259" s="1"/>
  <c r="N259" a="1"/>
  <c r="N259" s="1"/>
  <c r="L259" a="1"/>
  <c r="L259" s="1"/>
  <c r="J259" a="1"/>
  <c r="J259" s="1"/>
  <c r="H259" a="1"/>
  <c r="H259" s="1"/>
  <c r="F259" a="1"/>
  <c r="F259" s="1"/>
  <c r="D259" a="1"/>
  <c r="D259" s="1"/>
  <c r="M12" a="1"/>
  <c r="M12" s="1"/>
  <c r="K12" a="1"/>
  <c r="K12" s="1"/>
  <c r="I12" a="1"/>
  <c r="I12" s="1"/>
  <c r="G12" a="1"/>
  <c r="G12" s="1"/>
  <c r="E12" a="1"/>
  <c r="E12" s="1"/>
  <c r="H12" a="1"/>
  <c r="H12" s="1"/>
  <c r="J12" a="1"/>
  <c r="J12" s="1"/>
  <c r="L12" a="1"/>
  <c r="L12" s="1"/>
  <c r="D12" a="1"/>
  <c r="D12" s="1"/>
  <c r="N12" a="1"/>
  <c r="N12" s="1"/>
  <c r="F12" a="1"/>
  <c r="F12" s="1"/>
  <c r="M28" a="1"/>
  <c r="M28" s="1"/>
  <c r="K28" a="1"/>
  <c r="K28" s="1"/>
  <c r="I28" a="1"/>
  <c r="I28" s="1"/>
  <c r="G28" a="1"/>
  <c r="G28" s="1"/>
  <c r="E28" a="1"/>
  <c r="E28" s="1"/>
  <c r="H28" a="1"/>
  <c r="H28" s="1"/>
  <c r="J28" a="1"/>
  <c r="J28" s="1"/>
  <c r="L28" a="1"/>
  <c r="L28" s="1"/>
  <c r="D28" a="1"/>
  <c r="D28" s="1"/>
  <c r="N28" a="1"/>
  <c r="N28" s="1"/>
  <c r="F28" a="1"/>
  <c r="F28" s="1"/>
  <c r="M44" a="1"/>
  <c r="M44" s="1"/>
  <c r="K44" a="1"/>
  <c r="K44" s="1"/>
  <c r="I44" a="1"/>
  <c r="I44" s="1"/>
  <c r="G44" a="1"/>
  <c r="G44" s="1"/>
  <c r="E44" a="1"/>
  <c r="E44" s="1"/>
  <c r="H44" a="1"/>
  <c r="H44" s="1"/>
  <c r="J44" a="1"/>
  <c r="J44" s="1"/>
  <c r="L44" a="1"/>
  <c r="L44" s="1"/>
  <c r="D44" a="1"/>
  <c r="D44" s="1"/>
  <c r="N44" a="1"/>
  <c r="N44" s="1"/>
  <c r="F44" a="1"/>
  <c r="F44" s="1"/>
  <c r="M60" a="1"/>
  <c r="M60" s="1"/>
  <c r="K60" a="1"/>
  <c r="K60" s="1"/>
  <c r="I60" a="1"/>
  <c r="I60" s="1"/>
  <c r="G60" a="1"/>
  <c r="G60" s="1"/>
  <c r="E60" a="1"/>
  <c r="E60" s="1"/>
  <c r="H60" a="1"/>
  <c r="H60" s="1"/>
  <c r="J60" a="1"/>
  <c r="J60" s="1"/>
  <c r="L60" a="1"/>
  <c r="L60" s="1"/>
  <c r="D60" a="1"/>
  <c r="D60" s="1"/>
  <c r="N60" a="1"/>
  <c r="N60" s="1"/>
  <c r="F60" a="1"/>
  <c r="F60" s="1"/>
  <c r="M76" a="1"/>
  <c r="M76" s="1"/>
  <c r="K76" a="1"/>
  <c r="K76" s="1"/>
  <c r="I76" a="1"/>
  <c r="I76" s="1"/>
  <c r="G76" a="1"/>
  <c r="G76" s="1"/>
  <c r="E76" a="1"/>
  <c r="E76" s="1"/>
  <c r="H76" a="1"/>
  <c r="H76" s="1"/>
  <c r="L76" a="1"/>
  <c r="L76" s="1"/>
  <c r="J76" a="1"/>
  <c r="J76" s="1"/>
  <c r="D76" a="1"/>
  <c r="D76" s="1"/>
  <c r="N76" a="1"/>
  <c r="N76" s="1"/>
  <c r="F76" a="1"/>
  <c r="F76" s="1"/>
  <c r="M92" a="1"/>
  <c r="M92" s="1"/>
  <c r="K92" a="1"/>
  <c r="K92" s="1"/>
  <c r="I92" a="1"/>
  <c r="I92" s="1"/>
  <c r="G92" a="1"/>
  <c r="G92" s="1"/>
  <c r="E92" a="1"/>
  <c r="E92" s="1"/>
  <c r="H92" a="1"/>
  <c r="H92" s="1"/>
  <c r="J92" a="1"/>
  <c r="J92" s="1"/>
  <c r="L92" a="1"/>
  <c r="L92" s="1"/>
  <c r="D92" a="1"/>
  <c r="D92" s="1"/>
  <c r="N92" a="1"/>
  <c r="N92" s="1"/>
  <c r="F92" a="1"/>
  <c r="F92" s="1"/>
  <c r="M108" a="1"/>
  <c r="M108" s="1"/>
  <c r="K108" a="1"/>
  <c r="K108" s="1"/>
  <c r="I108" a="1"/>
  <c r="I108" s="1"/>
  <c r="G108" a="1"/>
  <c r="G108" s="1"/>
  <c r="E108" a="1"/>
  <c r="E108" s="1"/>
  <c r="H108" a="1"/>
  <c r="H108" s="1"/>
  <c r="J108" a="1"/>
  <c r="J108" s="1"/>
  <c r="L108" a="1"/>
  <c r="L108" s="1"/>
  <c r="D108" a="1"/>
  <c r="D108" s="1"/>
  <c r="N108" a="1"/>
  <c r="N108" s="1"/>
  <c r="F108" a="1"/>
  <c r="F108" s="1"/>
  <c r="M124" a="1"/>
  <c r="M124" s="1"/>
  <c r="K124" a="1"/>
  <c r="K124" s="1"/>
  <c r="I124" a="1"/>
  <c r="I124" s="1"/>
  <c r="G124" a="1"/>
  <c r="G124" s="1"/>
  <c r="E124" a="1"/>
  <c r="E124" s="1"/>
  <c r="H124" a="1"/>
  <c r="H124" s="1"/>
  <c r="J124" a="1"/>
  <c r="J124" s="1"/>
  <c r="L124" a="1"/>
  <c r="L124" s="1"/>
  <c r="D124" a="1"/>
  <c r="D124" s="1"/>
  <c r="N124" a="1"/>
  <c r="N124" s="1"/>
  <c r="F124" a="1"/>
  <c r="F124" s="1"/>
  <c r="M140" a="1"/>
  <c r="M140" s="1"/>
  <c r="K140" a="1"/>
  <c r="K140" s="1"/>
  <c r="I140" a="1"/>
  <c r="I140" s="1"/>
  <c r="G140" a="1"/>
  <c r="G140" s="1"/>
  <c r="E140" a="1"/>
  <c r="E140" s="1"/>
  <c r="H140" a="1"/>
  <c r="H140" s="1"/>
  <c r="J140" a="1"/>
  <c r="J140" s="1"/>
  <c r="L140" a="1"/>
  <c r="L140" s="1"/>
  <c r="D140" a="1"/>
  <c r="D140" s="1"/>
  <c r="N140" a="1"/>
  <c r="N140" s="1"/>
  <c r="F140" a="1"/>
  <c r="F140" s="1"/>
  <c r="M156" a="1"/>
  <c r="M156" s="1"/>
  <c r="K156" a="1"/>
  <c r="K156" s="1"/>
  <c r="I156" a="1"/>
  <c r="I156" s="1"/>
  <c r="G156" a="1"/>
  <c r="G156" s="1"/>
  <c r="E156" a="1"/>
  <c r="E156" s="1"/>
  <c r="H156" a="1"/>
  <c r="H156" s="1"/>
  <c r="J156" a="1"/>
  <c r="J156" s="1"/>
  <c r="L156" a="1"/>
  <c r="L156" s="1"/>
  <c r="D156" a="1"/>
  <c r="D156" s="1"/>
  <c r="N156" a="1"/>
  <c r="N156" s="1"/>
  <c r="F156" a="1"/>
  <c r="F156" s="1"/>
  <c r="M172" a="1"/>
  <c r="M172" s="1"/>
  <c r="K172" a="1"/>
  <c r="K172" s="1"/>
  <c r="I172" a="1"/>
  <c r="I172" s="1"/>
  <c r="G172" a="1"/>
  <c r="G172" s="1"/>
  <c r="E172" a="1"/>
  <c r="E172" s="1"/>
  <c r="N172" a="1"/>
  <c r="N172" s="1"/>
  <c r="J172" a="1"/>
  <c r="J172" s="1"/>
  <c r="F172" a="1"/>
  <c r="F172" s="1"/>
  <c r="L172" a="1"/>
  <c r="L172" s="1"/>
  <c r="H172" a="1"/>
  <c r="H172" s="1"/>
  <c r="D172" a="1"/>
  <c r="D172" s="1"/>
  <c r="M188" a="1"/>
  <c r="M188" s="1"/>
  <c r="K188" a="1"/>
  <c r="K188" s="1"/>
  <c r="I188" a="1"/>
  <c r="I188" s="1"/>
  <c r="G188" a="1"/>
  <c r="G188" s="1"/>
  <c r="E188" a="1"/>
  <c r="E188" s="1"/>
  <c r="N188" a="1"/>
  <c r="N188" s="1"/>
  <c r="J188" a="1"/>
  <c r="J188" s="1"/>
  <c r="F188" a="1"/>
  <c r="F188" s="1"/>
  <c r="L188" a="1"/>
  <c r="L188" s="1"/>
  <c r="H188" a="1"/>
  <c r="H188" s="1"/>
  <c r="D188" a="1"/>
  <c r="D188" s="1"/>
  <c r="M204" a="1"/>
  <c r="M204" s="1"/>
  <c r="K204" a="1"/>
  <c r="K204" s="1"/>
  <c r="I204" a="1"/>
  <c r="I204" s="1"/>
  <c r="G204" a="1"/>
  <c r="G204" s="1"/>
  <c r="E204" a="1"/>
  <c r="E204" s="1"/>
  <c r="N204" a="1"/>
  <c r="N204" s="1"/>
  <c r="J204" a="1"/>
  <c r="J204" s="1"/>
  <c r="F204" a="1"/>
  <c r="F204" s="1"/>
  <c r="L204" a="1"/>
  <c r="L204" s="1"/>
  <c r="H204" a="1"/>
  <c r="H204" s="1"/>
  <c r="D204" a="1"/>
  <c r="D204" s="1"/>
  <c r="M220" a="1"/>
  <c r="M220" s="1"/>
  <c r="K220" a="1"/>
  <c r="K220" s="1"/>
  <c r="I220" a="1"/>
  <c r="I220" s="1"/>
  <c r="G220" a="1"/>
  <c r="G220" s="1"/>
  <c r="E220" a="1"/>
  <c r="E220" s="1"/>
  <c r="N220" a="1"/>
  <c r="N220" s="1"/>
  <c r="J220" a="1"/>
  <c r="J220" s="1"/>
  <c r="F220" a="1"/>
  <c r="F220" s="1"/>
  <c r="L220" a="1"/>
  <c r="L220" s="1"/>
  <c r="H220" a="1"/>
  <c r="H220" s="1"/>
  <c r="D220" a="1"/>
  <c r="D220" s="1"/>
  <c r="M236" a="1"/>
  <c r="M236" s="1"/>
  <c r="K236" a="1"/>
  <c r="K236" s="1"/>
  <c r="I236" a="1"/>
  <c r="I236" s="1"/>
  <c r="G236" a="1"/>
  <c r="G236" s="1"/>
  <c r="E236" a="1"/>
  <c r="E236" s="1"/>
  <c r="N236" a="1"/>
  <c r="N236" s="1"/>
  <c r="J236" a="1"/>
  <c r="J236" s="1"/>
  <c r="F236" a="1"/>
  <c r="F236" s="1"/>
  <c r="L236" a="1"/>
  <c r="L236" s="1"/>
  <c r="H236" a="1"/>
  <c r="H236" s="1"/>
  <c r="D236" a="1"/>
  <c r="D236" s="1"/>
  <c r="M252" a="1"/>
  <c r="M252" s="1"/>
  <c r="K252" a="1"/>
  <c r="K252" s="1"/>
  <c r="I252" a="1"/>
  <c r="I252" s="1"/>
  <c r="G252" a="1"/>
  <c r="G252" s="1"/>
  <c r="E252" a="1"/>
  <c r="E252" s="1"/>
  <c r="L252" a="1"/>
  <c r="L252" s="1"/>
  <c r="D252" a="1"/>
  <c r="D252" s="1"/>
  <c r="J252" a="1"/>
  <c r="J252" s="1"/>
  <c r="H252" a="1"/>
  <c r="H252" s="1"/>
  <c r="N252" a="1"/>
  <c r="N252" s="1"/>
  <c r="F252" a="1"/>
  <c r="F252" s="1"/>
  <c r="N268" a="1"/>
  <c r="N268" s="1"/>
  <c r="L268" a="1"/>
  <c r="L268" s="1"/>
  <c r="J268" a="1"/>
  <c r="J268" s="1"/>
  <c r="H268" a="1"/>
  <c r="H268" s="1"/>
  <c r="F268" a="1"/>
  <c r="F268" s="1"/>
  <c r="D268" a="1"/>
  <c r="D268" s="1"/>
  <c r="K268" a="1"/>
  <c r="K268" s="1"/>
  <c r="M268" a="1"/>
  <c r="M268" s="1"/>
  <c r="E268" a="1"/>
  <c r="E268" s="1"/>
  <c r="I268" a="1"/>
  <c r="I268" s="1"/>
  <c r="G268" a="1"/>
  <c r="G268" s="1"/>
  <c r="N284" a="1"/>
  <c r="N284" s="1"/>
  <c r="L284" a="1"/>
  <c r="L284" s="1"/>
  <c r="J284" a="1"/>
  <c r="J284" s="1"/>
  <c r="H284" a="1"/>
  <c r="H284" s="1"/>
  <c r="F284" a="1"/>
  <c r="F284" s="1"/>
  <c r="D284" a="1"/>
  <c r="D284" s="1"/>
  <c r="K284" a="1"/>
  <c r="K284" s="1"/>
  <c r="M284" a="1"/>
  <c r="M284" s="1"/>
  <c r="E284" a="1"/>
  <c r="E284" s="1"/>
  <c r="I284" a="1"/>
  <c r="I284" s="1"/>
  <c r="G284" a="1"/>
  <c r="G284" s="1"/>
  <c r="N300" a="1"/>
  <c r="N300" s="1"/>
  <c r="L300" a="1"/>
  <c r="L300" s="1"/>
  <c r="J300" a="1"/>
  <c r="J300" s="1"/>
  <c r="H300" a="1"/>
  <c r="H300" s="1"/>
  <c r="F300" a="1"/>
  <c r="F300" s="1"/>
  <c r="D300" a="1"/>
  <c r="D300" s="1"/>
  <c r="K300" a="1"/>
  <c r="K300" s="1"/>
  <c r="G300" a="1"/>
  <c r="G300" s="1"/>
  <c r="M300" a="1"/>
  <c r="M300" s="1"/>
  <c r="I300" a="1"/>
  <c r="I300" s="1"/>
  <c r="E300" a="1"/>
  <c r="E300" s="1"/>
  <c r="N316" a="1"/>
  <c r="N316" s="1"/>
  <c r="L316" a="1"/>
  <c r="L316" s="1"/>
  <c r="J316" a="1"/>
  <c r="J316" s="1"/>
  <c r="H316" a="1"/>
  <c r="H316" s="1"/>
  <c r="F316" a="1"/>
  <c r="F316" s="1"/>
  <c r="D316" a="1"/>
  <c r="D316" s="1"/>
  <c r="K316" a="1"/>
  <c r="K316" s="1"/>
  <c r="G316" a="1"/>
  <c r="G316" s="1"/>
  <c r="M316" a="1"/>
  <c r="M316" s="1"/>
  <c r="I316" a="1"/>
  <c r="I316" s="1"/>
  <c r="E316" a="1"/>
  <c r="E316" s="1"/>
  <c r="M440" a="1"/>
  <c r="M440" s="1"/>
  <c r="J440" a="1"/>
  <c r="J440" s="1"/>
  <c r="E440" a="1"/>
  <c r="E440" s="1"/>
  <c r="L440" a="1"/>
  <c r="L440" s="1"/>
  <c r="G440" a="1"/>
  <c r="G440" s="1"/>
  <c r="D440" a="1"/>
  <c r="D440" s="1"/>
  <c r="N440" a="1"/>
  <c r="N440" s="1"/>
  <c r="I440" a="1"/>
  <c r="I440" s="1"/>
  <c r="F440" a="1"/>
  <c r="F440" s="1"/>
  <c r="K440" a="1"/>
  <c r="K440" s="1"/>
  <c r="H440" a="1"/>
  <c r="H440" s="1"/>
  <c r="J591" a="1"/>
  <c r="J591" s="1"/>
  <c r="G591" a="1"/>
  <c r="G591" s="1"/>
  <c r="L591" a="1"/>
  <c r="L591" s="1"/>
  <c r="I591" a="1"/>
  <c r="I591" s="1"/>
  <c r="D591" a="1"/>
  <c r="D591" s="1"/>
  <c r="M591" a="1"/>
  <c r="M591" s="1"/>
  <c r="H591" a="1"/>
  <c r="H591" s="1"/>
  <c r="E591" a="1"/>
  <c r="E591" s="1"/>
  <c r="K591" a="1"/>
  <c r="K591" s="1"/>
  <c r="F591" a="1"/>
  <c r="F591" s="1"/>
  <c r="N591" a="1"/>
  <c r="N591" s="1"/>
  <c r="N332" a="1"/>
  <c r="N332" s="1"/>
  <c r="L332" a="1"/>
  <c r="L332" s="1"/>
  <c r="J332" a="1"/>
  <c r="J332" s="1"/>
  <c r="H332" a="1"/>
  <c r="H332" s="1"/>
  <c r="F332" a="1"/>
  <c r="F332" s="1"/>
  <c r="D332" a="1"/>
  <c r="D332" s="1"/>
  <c r="M332" a="1"/>
  <c r="M332" s="1"/>
  <c r="K332" a="1"/>
  <c r="K332" s="1"/>
  <c r="I332" a="1"/>
  <c r="I332" s="1"/>
  <c r="G332" a="1"/>
  <c r="G332" s="1"/>
  <c r="E332" a="1"/>
  <c r="E332" s="1"/>
  <c r="N348" a="1"/>
  <c r="N348" s="1"/>
  <c r="L348" a="1"/>
  <c r="L348" s="1"/>
  <c r="J348" a="1"/>
  <c r="J348" s="1"/>
  <c r="H348" a="1"/>
  <c r="H348" s="1"/>
  <c r="F348" a="1"/>
  <c r="F348" s="1"/>
  <c r="D348" a="1"/>
  <c r="D348" s="1"/>
  <c r="M348" a="1"/>
  <c r="M348" s="1"/>
  <c r="K348" a="1"/>
  <c r="K348" s="1"/>
  <c r="I348" a="1"/>
  <c r="I348" s="1"/>
  <c r="G348" a="1"/>
  <c r="G348" s="1"/>
  <c r="E348" a="1"/>
  <c r="E348" s="1"/>
  <c r="N364" a="1"/>
  <c r="N364" s="1"/>
  <c r="L364" a="1"/>
  <c r="L364" s="1"/>
  <c r="J364" a="1"/>
  <c r="J364" s="1"/>
  <c r="H364" a="1"/>
  <c r="H364" s="1"/>
  <c r="F364" a="1"/>
  <c r="F364" s="1"/>
  <c r="D364" a="1"/>
  <c r="D364" s="1"/>
  <c r="M364" a="1"/>
  <c r="M364" s="1"/>
  <c r="K364" a="1"/>
  <c r="K364" s="1"/>
  <c r="I364" a="1"/>
  <c r="I364" s="1"/>
  <c r="G364" a="1"/>
  <c r="G364" s="1"/>
  <c r="E364" a="1"/>
  <c r="E364" s="1"/>
  <c r="N380" a="1"/>
  <c r="N380" s="1"/>
  <c r="L380" a="1"/>
  <c r="L380" s="1"/>
  <c r="J380" a="1"/>
  <c r="J380" s="1"/>
  <c r="H380" a="1"/>
  <c r="H380" s="1"/>
  <c r="F380" a="1"/>
  <c r="F380" s="1"/>
  <c r="D380" a="1"/>
  <c r="D380" s="1"/>
  <c r="M380" a="1"/>
  <c r="M380" s="1"/>
  <c r="K380" a="1"/>
  <c r="K380" s="1"/>
  <c r="I380" a="1"/>
  <c r="I380" s="1"/>
  <c r="G380" a="1"/>
  <c r="G380" s="1"/>
  <c r="E380" a="1"/>
  <c r="E380" s="1"/>
  <c r="N396" a="1"/>
  <c r="N396" s="1"/>
  <c r="L396" a="1"/>
  <c r="L396" s="1"/>
  <c r="J396" a="1"/>
  <c r="J396" s="1"/>
  <c r="H396" a="1"/>
  <c r="H396" s="1"/>
  <c r="F396" a="1"/>
  <c r="F396" s="1"/>
  <c r="D396" a="1"/>
  <c r="D396" s="1"/>
  <c r="M396" a="1"/>
  <c r="M396" s="1"/>
  <c r="K396" a="1"/>
  <c r="K396" s="1"/>
  <c r="I396" a="1"/>
  <c r="I396" s="1"/>
  <c r="G396" a="1"/>
  <c r="G396" s="1"/>
  <c r="E396" a="1"/>
  <c r="E396" s="1"/>
  <c r="N412" a="1"/>
  <c r="N412" s="1"/>
  <c r="L412" a="1"/>
  <c r="L412" s="1"/>
  <c r="J412" a="1"/>
  <c r="J412" s="1"/>
  <c r="H412" a="1"/>
  <c r="H412" s="1"/>
  <c r="F412" a="1"/>
  <c r="F412" s="1"/>
  <c r="D412" a="1"/>
  <c r="D412" s="1"/>
  <c r="M412" a="1"/>
  <c r="M412" s="1"/>
  <c r="K412" a="1"/>
  <c r="K412" s="1"/>
  <c r="I412" a="1"/>
  <c r="I412" s="1"/>
  <c r="G412" a="1"/>
  <c r="G412" s="1"/>
  <c r="E412" a="1"/>
  <c r="E412" s="1"/>
  <c r="N428" a="1"/>
  <c r="N428" s="1"/>
  <c r="L428" a="1"/>
  <c r="L428" s="1"/>
  <c r="J428" a="1"/>
  <c r="J428" s="1"/>
  <c r="H428" a="1"/>
  <c r="H428" s="1"/>
  <c r="F428" a="1"/>
  <c r="F428" s="1"/>
  <c r="D428" a="1"/>
  <c r="D428" s="1"/>
  <c r="M428" a="1"/>
  <c r="M428" s="1"/>
  <c r="K428" a="1"/>
  <c r="K428" s="1"/>
  <c r="I428" a="1"/>
  <c r="I428" s="1"/>
  <c r="G428" a="1"/>
  <c r="G428" s="1"/>
  <c r="E428" a="1"/>
  <c r="E428" s="1"/>
  <c r="N458" a="1"/>
  <c r="N458" s="1"/>
  <c r="L458" a="1"/>
  <c r="L458" s="1"/>
  <c r="J458" a="1"/>
  <c r="J458" s="1"/>
  <c r="H458" a="1"/>
  <c r="H458" s="1"/>
  <c r="F458" a="1"/>
  <c r="F458" s="1"/>
  <c r="D458" a="1"/>
  <c r="D458" s="1"/>
  <c r="M458" a="1"/>
  <c r="M458" s="1"/>
  <c r="I458" a="1"/>
  <c r="I458" s="1"/>
  <c r="E458" a="1"/>
  <c r="E458" s="1"/>
  <c r="K458" a="1"/>
  <c r="K458" s="1"/>
  <c r="G458" a="1"/>
  <c r="G458" s="1"/>
  <c r="N474" a="1"/>
  <c r="N474" s="1"/>
  <c r="L474" a="1"/>
  <c r="L474" s="1"/>
  <c r="J474" a="1"/>
  <c r="J474" s="1"/>
  <c r="H474" a="1"/>
  <c r="H474" s="1"/>
  <c r="F474" a="1"/>
  <c r="F474" s="1"/>
  <c r="D474" a="1"/>
  <c r="D474" s="1"/>
  <c r="M474" a="1"/>
  <c r="M474" s="1"/>
  <c r="I474" a="1"/>
  <c r="I474" s="1"/>
  <c r="E474" a="1"/>
  <c r="E474" s="1"/>
  <c r="K474" a="1"/>
  <c r="K474" s="1"/>
  <c r="G474" a="1"/>
  <c r="G474" s="1"/>
  <c r="M313" a="1"/>
  <c r="M313" s="1"/>
  <c r="K313" a="1"/>
  <c r="K313" s="1"/>
  <c r="I313" a="1"/>
  <c r="I313" s="1"/>
  <c r="G313" a="1"/>
  <c r="G313" s="1"/>
  <c r="E313" a="1"/>
  <c r="E313" s="1"/>
  <c r="N313" a="1"/>
  <c r="N313" s="1"/>
  <c r="J313" a="1"/>
  <c r="J313" s="1"/>
  <c r="F313" a="1"/>
  <c r="F313" s="1"/>
  <c r="L313" a="1"/>
  <c r="L313" s="1"/>
  <c r="H313" a="1"/>
  <c r="H313" s="1"/>
  <c r="D313" a="1"/>
  <c r="D313" s="1"/>
  <c r="M329" a="1"/>
  <c r="M329" s="1"/>
  <c r="K329" a="1"/>
  <c r="K329" s="1"/>
  <c r="I329" a="1"/>
  <c r="I329" s="1"/>
  <c r="G329" a="1"/>
  <c r="G329" s="1"/>
  <c r="E329" a="1"/>
  <c r="E329" s="1"/>
  <c r="N329" a="1"/>
  <c r="N329" s="1"/>
  <c r="F329" a="1"/>
  <c r="F329" s="1"/>
  <c r="L329" a="1"/>
  <c r="L329" s="1"/>
  <c r="D329" a="1"/>
  <c r="D329" s="1"/>
  <c r="H329" a="1"/>
  <c r="H329" s="1"/>
  <c r="J329" a="1"/>
  <c r="J329" s="1"/>
  <c r="M345" a="1"/>
  <c r="M345" s="1"/>
  <c r="K345" a="1"/>
  <c r="K345" s="1"/>
  <c r="I345" a="1"/>
  <c r="I345" s="1"/>
  <c r="G345" a="1"/>
  <c r="G345" s="1"/>
  <c r="E345" a="1"/>
  <c r="E345" s="1"/>
  <c r="N345" a="1"/>
  <c r="N345" s="1"/>
  <c r="F345" a="1"/>
  <c r="F345" s="1"/>
  <c r="L345" a="1"/>
  <c r="L345" s="1"/>
  <c r="D345" a="1"/>
  <c r="D345" s="1"/>
  <c r="J345" a="1"/>
  <c r="J345" s="1"/>
  <c r="H345" a="1"/>
  <c r="H345" s="1"/>
  <c r="M361" a="1"/>
  <c r="M361" s="1"/>
  <c r="K361" a="1"/>
  <c r="K361" s="1"/>
  <c r="I361" a="1"/>
  <c r="I361" s="1"/>
  <c r="G361" a="1"/>
  <c r="G361" s="1"/>
  <c r="E361" a="1"/>
  <c r="E361" s="1"/>
  <c r="N361" a="1"/>
  <c r="N361" s="1"/>
  <c r="F361" a="1"/>
  <c r="F361" s="1"/>
  <c r="L361" a="1"/>
  <c r="L361" s="1"/>
  <c r="D361" a="1"/>
  <c r="D361" s="1"/>
  <c r="J361" a="1"/>
  <c r="J361" s="1"/>
  <c r="H361" a="1"/>
  <c r="H361" s="1"/>
  <c r="M377" a="1"/>
  <c r="M377" s="1"/>
  <c r="K377" a="1"/>
  <c r="K377" s="1"/>
  <c r="I377" a="1"/>
  <c r="I377" s="1"/>
  <c r="G377" a="1"/>
  <c r="G377" s="1"/>
  <c r="E377" a="1"/>
  <c r="E377" s="1"/>
  <c r="N377" a="1"/>
  <c r="N377" s="1"/>
  <c r="F377" a="1"/>
  <c r="F377" s="1"/>
  <c r="L377" a="1"/>
  <c r="L377" s="1"/>
  <c r="D377" a="1"/>
  <c r="D377" s="1"/>
  <c r="J377" a="1"/>
  <c r="J377" s="1"/>
  <c r="H377" a="1"/>
  <c r="H377" s="1"/>
  <c r="M393" a="1"/>
  <c r="M393" s="1"/>
  <c r="K393" a="1"/>
  <c r="K393" s="1"/>
  <c r="I393" a="1"/>
  <c r="I393" s="1"/>
  <c r="G393" a="1"/>
  <c r="G393" s="1"/>
  <c r="E393" a="1"/>
  <c r="E393" s="1"/>
  <c r="N393" a="1"/>
  <c r="N393" s="1"/>
  <c r="F393" a="1"/>
  <c r="F393" s="1"/>
  <c r="L393" a="1"/>
  <c r="L393" s="1"/>
  <c r="D393" a="1"/>
  <c r="D393" s="1"/>
  <c r="J393" a="1"/>
  <c r="J393" s="1"/>
  <c r="H393" a="1"/>
  <c r="H393" s="1"/>
  <c r="M409" a="1"/>
  <c r="M409" s="1"/>
  <c r="K409" a="1"/>
  <c r="K409" s="1"/>
  <c r="I409" a="1"/>
  <c r="I409" s="1"/>
  <c r="G409" a="1"/>
  <c r="G409" s="1"/>
  <c r="E409" a="1"/>
  <c r="E409" s="1"/>
  <c r="N409" a="1"/>
  <c r="N409" s="1"/>
  <c r="F409" a="1"/>
  <c r="F409" s="1"/>
  <c r="L409" a="1"/>
  <c r="L409" s="1"/>
  <c r="D409" a="1"/>
  <c r="D409" s="1"/>
  <c r="J409" a="1"/>
  <c r="J409" s="1"/>
  <c r="H409" a="1"/>
  <c r="H409" s="1"/>
  <c r="M425" a="1"/>
  <c r="M425" s="1"/>
  <c r="K425" a="1"/>
  <c r="K425" s="1"/>
  <c r="I425" a="1"/>
  <c r="I425" s="1"/>
  <c r="G425" a="1"/>
  <c r="G425" s="1"/>
  <c r="E425" a="1"/>
  <c r="E425" s="1"/>
  <c r="N425" a="1"/>
  <c r="N425" s="1"/>
  <c r="F425" a="1"/>
  <c r="F425" s="1"/>
  <c r="L425" a="1"/>
  <c r="L425" s="1"/>
  <c r="D425" a="1"/>
  <c r="D425" s="1"/>
  <c r="J425" a="1"/>
  <c r="J425" s="1"/>
  <c r="H425" a="1"/>
  <c r="H425" s="1"/>
  <c r="N441" a="1"/>
  <c r="N441" s="1"/>
  <c r="L441" a="1"/>
  <c r="L441" s="1"/>
  <c r="J441" a="1"/>
  <c r="J441" s="1"/>
  <c r="H441" a="1"/>
  <c r="H441" s="1"/>
  <c r="F441" a="1"/>
  <c r="F441" s="1"/>
  <c r="D441" a="1"/>
  <c r="D441" s="1"/>
  <c r="I441" a="1"/>
  <c r="I441" s="1"/>
  <c r="K441" a="1"/>
  <c r="K441" s="1"/>
  <c r="M441" a="1"/>
  <c r="M441" s="1"/>
  <c r="E441" a="1"/>
  <c r="E441" s="1"/>
  <c r="G441" a="1"/>
  <c r="G441" s="1"/>
  <c r="M278" a="1"/>
  <c r="M278" s="1"/>
  <c r="K278" a="1"/>
  <c r="K278" s="1"/>
  <c r="I278" a="1"/>
  <c r="I278" s="1"/>
  <c r="G278" a="1"/>
  <c r="G278" s="1"/>
  <c r="E278" a="1"/>
  <c r="E278" s="1"/>
  <c r="J278" a="1"/>
  <c r="J278" s="1"/>
  <c r="L278" a="1"/>
  <c r="L278" s="1"/>
  <c r="D278" a="1"/>
  <c r="D278" s="1"/>
  <c r="H278" a="1"/>
  <c r="H278" s="1"/>
  <c r="F278" a="1"/>
  <c r="F278" s="1"/>
  <c r="N278" a="1"/>
  <c r="N278" s="1"/>
  <c r="M294" a="1"/>
  <c r="M294" s="1"/>
  <c r="K294" a="1"/>
  <c r="K294" s="1"/>
  <c r="I294" a="1"/>
  <c r="I294" s="1"/>
  <c r="G294" a="1"/>
  <c r="G294" s="1"/>
  <c r="E294" a="1"/>
  <c r="E294" s="1"/>
  <c r="J294" a="1"/>
  <c r="J294" s="1"/>
  <c r="L294" a="1"/>
  <c r="L294" s="1"/>
  <c r="D294" a="1"/>
  <c r="D294" s="1"/>
  <c r="H294" a="1"/>
  <c r="H294" s="1"/>
  <c r="F294" a="1"/>
  <c r="F294" s="1"/>
  <c r="N294" a="1"/>
  <c r="N294" s="1"/>
  <c r="M310" a="1"/>
  <c r="M310" s="1"/>
  <c r="K310" a="1"/>
  <c r="K310" s="1"/>
  <c r="I310" a="1"/>
  <c r="I310" s="1"/>
  <c r="G310" a="1"/>
  <c r="G310" s="1"/>
  <c r="E310" a="1"/>
  <c r="E310" s="1"/>
  <c r="N310" a="1"/>
  <c r="N310" s="1"/>
  <c r="J310" a="1"/>
  <c r="J310" s="1"/>
  <c r="F310" a="1"/>
  <c r="F310" s="1"/>
  <c r="D310" a="1"/>
  <c r="D310" s="1"/>
  <c r="L310" a="1"/>
  <c r="L310" s="1"/>
  <c r="H310" a="1"/>
  <c r="H310" s="1"/>
  <c r="M326" a="1"/>
  <c r="M326" s="1"/>
  <c r="K326" a="1"/>
  <c r="K326" s="1"/>
  <c r="I326" a="1"/>
  <c r="I326" s="1"/>
  <c r="G326" a="1"/>
  <c r="G326" s="1"/>
  <c r="E326" a="1"/>
  <c r="E326" s="1"/>
  <c r="N326" a="1"/>
  <c r="N326" s="1"/>
  <c r="L326" a="1"/>
  <c r="L326" s="1"/>
  <c r="J326" a="1"/>
  <c r="J326" s="1"/>
  <c r="H326" a="1"/>
  <c r="H326" s="1"/>
  <c r="F326" a="1"/>
  <c r="F326" s="1"/>
  <c r="D326" a="1"/>
  <c r="D326" s="1"/>
  <c r="M342" a="1"/>
  <c r="M342" s="1"/>
  <c r="K342" a="1"/>
  <c r="K342" s="1"/>
  <c r="I342" a="1"/>
  <c r="I342" s="1"/>
  <c r="G342" a="1"/>
  <c r="G342" s="1"/>
  <c r="E342" a="1"/>
  <c r="E342" s="1"/>
  <c r="N342" a="1"/>
  <c r="N342" s="1"/>
  <c r="L342" a="1"/>
  <c r="L342" s="1"/>
  <c r="J342" a="1"/>
  <c r="J342" s="1"/>
  <c r="H342" a="1"/>
  <c r="H342" s="1"/>
  <c r="F342" a="1"/>
  <c r="F342" s="1"/>
  <c r="D342" a="1"/>
  <c r="D342" s="1"/>
  <c r="M358" a="1"/>
  <c r="M358" s="1"/>
  <c r="K358" a="1"/>
  <c r="K358" s="1"/>
  <c r="I358" a="1"/>
  <c r="I358" s="1"/>
  <c r="G358" a="1"/>
  <c r="G358" s="1"/>
  <c r="E358" a="1"/>
  <c r="E358" s="1"/>
  <c r="N358" a="1"/>
  <c r="N358" s="1"/>
  <c r="L358" a="1"/>
  <c r="L358" s="1"/>
  <c r="J358" a="1"/>
  <c r="J358" s="1"/>
  <c r="H358" a="1"/>
  <c r="H358" s="1"/>
  <c r="F358" a="1"/>
  <c r="F358" s="1"/>
  <c r="D358" a="1"/>
  <c r="D358" s="1"/>
  <c r="M374" a="1"/>
  <c r="M374" s="1"/>
  <c r="K374" a="1"/>
  <c r="K374" s="1"/>
  <c r="I374" a="1"/>
  <c r="I374" s="1"/>
  <c r="G374" a="1"/>
  <c r="G374" s="1"/>
  <c r="E374" a="1"/>
  <c r="E374" s="1"/>
  <c r="N374" a="1"/>
  <c r="N374" s="1"/>
  <c r="L374" a="1"/>
  <c r="L374" s="1"/>
  <c r="J374" a="1"/>
  <c r="J374" s="1"/>
  <c r="H374" a="1"/>
  <c r="H374" s="1"/>
  <c r="F374" a="1"/>
  <c r="F374" s="1"/>
  <c r="D374" a="1"/>
  <c r="D374" s="1"/>
  <c r="M390" a="1"/>
  <c r="M390" s="1"/>
  <c r="K390" a="1"/>
  <c r="K390" s="1"/>
  <c r="I390" a="1"/>
  <c r="I390" s="1"/>
  <c r="G390" a="1"/>
  <c r="G390" s="1"/>
  <c r="E390" a="1"/>
  <c r="E390" s="1"/>
  <c r="N390" a="1"/>
  <c r="N390" s="1"/>
  <c r="L390" a="1"/>
  <c r="L390" s="1"/>
  <c r="J390" a="1"/>
  <c r="J390" s="1"/>
  <c r="H390" a="1"/>
  <c r="H390" s="1"/>
  <c r="F390" a="1"/>
  <c r="F390" s="1"/>
  <c r="D390" a="1"/>
  <c r="D390" s="1"/>
  <c r="M406" a="1"/>
  <c r="M406" s="1"/>
  <c r="K406" a="1"/>
  <c r="K406" s="1"/>
  <c r="I406" a="1"/>
  <c r="I406" s="1"/>
  <c r="G406" a="1"/>
  <c r="G406" s="1"/>
  <c r="E406" a="1"/>
  <c r="E406" s="1"/>
  <c r="N406" a="1"/>
  <c r="N406" s="1"/>
  <c r="L406" a="1"/>
  <c r="L406" s="1"/>
  <c r="J406" a="1"/>
  <c r="J406" s="1"/>
  <c r="H406" a="1"/>
  <c r="H406" s="1"/>
  <c r="F406" a="1"/>
  <c r="F406" s="1"/>
  <c r="D406" a="1"/>
  <c r="D406" s="1"/>
  <c r="M422" a="1"/>
  <c r="M422" s="1"/>
  <c r="K422" a="1"/>
  <c r="K422" s="1"/>
  <c r="I422" a="1"/>
  <c r="I422" s="1"/>
  <c r="G422" a="1"/>
  <c r="G422" s="1"/>
  <c r="E422" a="1"/>
  <c r="E422" s="1"/>
  <c r="N422" a="1"/>
  <c r="N422" s="1"/>
  <c r="L422" a="1"/>
  <c r="L422" s="1"/>
  <c r="J422" a="1"/>
  <c r="J422" s="1"/>
  <c r="H422" a="1"/>
  <c r="H422" s="1"/>
  <c r="F422" a="1"/>
  <c r="F422" s="1"/>
  <c r="D422" a="1"/>
  <c r="D422" s="1"/>
  <c r="N438" a="1"/>
  <c r="N438" s="1"/>
  <c r="K438" a="1"/>
  <c r="K438" s="1"/>
  <c r="F438" a="1"/>
  <c r="F438" s="1"/>
  <c r="M438" a="1"/>
  <c r="M438" s="1"/>
  <c r="H438" a="1"/>
  <c r="H438" s="1"/>
  <c r="E438" a="1"/>
  <c r="E438" s="1"/>
  <c r="J438" a="1"/>
  <c r="J438" s="1"/>
  <c r="G438" a="1"/>
  <c r="G438" s="1"/>
  <c r="I438" a="1"/>
  <c r="I438" s="1"/>
  <c r="D438" a="1"/>
  <c r="D438" s="1"/>
  <c r="L438" a="1"/>
  <c r="L438" s="1"/>
  <c r="N453" a="1"/>
  <c r="N453" s="1"/>
  <c r="L453" a="1"/>
  <c r="L453" s="1"/>
  <c r="J453" a="1"/>
  <c r="J453" s="1"/>
  <c r="H453" a="1"/>
  <c r="H453" s="1"/>
  <c r="F453" a="1"/>
  <c r="F453" s="1"/>
  <c r="D453" a="1"/>
  <c r="D453" s="1"/>
  <c r="K453" a="1"/>
  <c r="K453" s="1"/>
  <c r="G453" a="1"/>
  <c r="G453" s="1"/>
  <c r="M453" a="1"/>
  <c r="M453" s="1"/>
  <c r="I453" a="1"/>
  <c r="I453" s="1"/>
  <c r="E453" a="1"/>
  <c r="E453" s="1"/>
  <c r="N469" a="1"/>
  <c r="N469" s="1"/>
  <c r="L469" a="1"/>
  <c r="L469" s="1"/>
  <c r="J469" a="1"/>
  <c r="J469" s="1"/>
  <c r="H469" a="1"/>
  <c r="H469" s="1"/>
  <c r="F469" a="1"/>
  <c r="F469" s="1"/>
  <c r="D469" a="1"/>
  <c r="D469" s="1"/>
  <c r="K469" a="1"/>
  <c r="K469" s="1"/>
  <c r="G469" a="1"/>
  <c r="G469" s="1"/>
  <c r="M469" a="1"/>
  <c r="M469" s="1"/>
  <c r="I469" a="1"/>
  <c r="I469" s="1"/>
  <c r="E469" a="1"/>
  <c r="E469" s="1"/>
  <c r="N485" a="1"/>
  <c r="N485" s="1"/>
  <c r="L485" a="1"/>
  <c r="L485" s="1"/>
  <c r="J485" a="1"/>
  <c r="J485" s="1"/>
  <c r="H485" a="1"/>
  <c r="H485" s="1"/>
  <c r="F485" a="1"/>
  <c r="F485" s="1"/>
  <c r="D485" a="1"/>
  <c r="D485" s="1"/>
  <c r="K485" a="1"/>
  <c r="K485" s="1"/>
  <c r="I485" a="1"/>
  <c r="I485" s="1"/>
  <c r="G485" a="1"/>
  <c r="G485" s="1"/>
  <c r="M485" a="1"/>
  <c r="M485" s="1"/>
  <c r="E485" a="1"/>
  <c r="E485" s="1"/>
  <c r="N501" a="1"/>
  <c r="N501" s="1"/>
  <c r="L501" a="1"/>
  <c r="L501" s="1"/>
  <c r="J501" a="1"/>
  <c r="J501" s="1"/>
  <c r="H501" a="1"/>
  <c r="H501" s="1"/>
  <c r="F501" a="1"/>
  <c r="F501" s="1"/>
  <c r="D501" a="1"/>
  <c r="D501" s="1"/>
  <c r="K501" a="1"/>
  <c r="K501" s="1"/>
  <c r="I501" a="1"/>
  <c r="I501" s="1"/>
  <c r="G501" a="1"/>
  <c r="G501" s="1"/>
  <c r="M501" a="1"/>
  <c r="M501" s="1"/>
  <c r="E501" a="1"/>
  <c r="E501" s="1"/>
  <c r="N517" a="1"/>
  <c r="N517" s="1"/>
  <c r="L517" a="1"/>
  <c r="L517" s="1"/>
  <c r="J517" a="1"/>
  <c r="J517" s="1"/>
  <c r="H517" a="1"/>
  <c r="H517" s="1"/>
  <c r="F517" a="1"/>
  <c r="F517" s="1"/>
  <c r="D517" a="1"/>
  <c r="D517" s="1"/>
  <c r="K517" a="1"/>
  <c r="K517" s="1"/>
  <c r="I517" a="1"/>
  <c r="I517" s="1"/>
  <c r="G517" a="1"/>
  <c r="G517" s="1"/>
  <c r="M517" a="1"/>
  <c r="M517" s="1"/>
  <c r="E517" a="1"/>
  <c r="E517" s="1"/>
  <c r="N533" a="1"/>
  <c r="N533" s="1"/>
  <c r="L533" a="1"/>
  <c r="L533" s="1"/>
  <c r="J533" a="1"/>
  <c r="J533" s="1"/>
  <c r="H533" a="1"/>
  <c r="H533" s="1"/>
  <c r="F533" a="1"/>
  <c r="F533" s="1"/>
  <c r="D533" a="1"/>
  <c r="D533" s="1"/>
  <c r="K533" a="1"/>
  <c r="K533" s="1"/>
  <c r="I533" a="1"/>
  <c r="I533" s="1"/>
  <c r="G533" a="1"/>
  <c r="G533" s="1"/>
  <c r="M533" a="1"/>
  <c r="M533" s="1"/>
  <c r="E533" a="1"/>
  <c r="E533" s="1"/>
  <c r="N549" a="1"/>
  <c r="N549" s="1"/>
  <c r="L549" a="1"/>
  <c r="L549" s="1"/>
  <c r="J549" a="1"/>
  <c r="J549" s="1"/>
  <c r="H549" a="1"/>
  <c r="H549" s="1"/>
  <c r="F549" a="1"/>
  <c r="F549" s="1"/>
  <c r="D549" a="1"/>
  <c r="D549" s="1"/>
  <c r="K549" a="1"/>
  <c r="K549" s="1"/>
  <c r="I549" a="1"/>
  <c r="I549" s="1"/>
  <c r="G549" a="1"/>
  <c r="G549" s="1"/>
  <c r="M549" a="1"/>
  <c r="M549" s="1"/>
  <c r="E549" a="1"/>
  <c r="E549" s="1"/>
  <c r="N565" a="1"/>
  <c r="N565" s="1"/>
  <c r="L565" a="1"/>
  <c r="L565" s="1"/>
  <c r="J565" a="1"/>
  <c r="J565" s="1"/>
  <c r="H565" a="1"/>
  <c r="H565" s="1"/>
  <c r="F565" a="1"/>
  <c r="F565" s="1"/>
  <c r="D565" a="1"/>
  <c r="D565" s="1"/>
  <c r="K565" a="1"/>
  <c r="K565" s="1"/>
  <c r="I565" a="1"/>
  <c r="I565" s="1"/>
  <c r="G565" a="1"/>
  <c r="G565" s="1"/>
  <c r="M565" a="1"/>
  <c r="M565" s="1"/>
  <c r="E565" a="1"/>
  <c r="E565" s="1"/>
  <c r="N605" a="1"/>
  <c r="N605" s="1"/>
  <c r="L605" a="1"/>
  <c r="L605" s="1"/>
  <c r="J605" a="1"/>
  <c r="J605" s="1"/>
  <c r="H605" a="1"/>
  <c r="H605" s="1"/>
  <c r="F605" a="1"/>
  <c r="F605" s="1"/>
  <c r="D605" a="1"/>
  <c r="D605" s="1"/>
  <c r="M605" a="1"/>
  <c r="M605" s="1"/>
  <c r="I605" a="1"/>
  <c r="I605" s="1"/>
  <c r="E605" a="1"/>
  <c r="E605" s="1"/>
  <c r="K605" a="1"/>
  <c r="K605" s="1"/>
  <c r="G605" a="1"/>
  <c r="G605" s="1"/>
  <c r="M460" a="1"/>
  <c r="M460" s="1"/>
  <c r="K460" a="1"/>
  <c r="K460" s="1"/>
  <c r="I460" a="1"/>
  <c r="I460" s="1"/>
  <c r="G460" a="1"/>
  <c r="G460" s="1"/>
  <c r="E460" a="1"/>
  <c r="E460" s="1"/>
  <c r="L460" a="1"/>
  <c r="L460" s="1"/>
  <c r="H460" a="1"/>
  <c r="H460" s="1"/>
  <c r="D460" a="1"/>
  <c r="D460" s="1"/>
  <c r="N460" a="1"/>
  <c r="N460" s="1"/>
  <c r="J460" a="1"/>
  <c r="J460" s="1"/>
  <c r="F460" a="1"/>
  <c r="F460" s="1"/>
  <c r="N476" a="1"/>
  <c r="N476" s="1"/>
  <c r="L476" a="1"/>
  <c r="L476" s="1"/>
  <c r="J476" a="1"/>
  <c r="J476" s="1"/>
  <c r="H476" a="1"/>
  <c r="H476" s="1"/>
  <c r="F476" a="1"/>
  <c r="F476" s="1"/>
  <c r="D476" a="1"/>
  <c r="D476" s="1"/>
  <c r="M476" a="1"/>
  <c r="M476" s="1"/>
  <c r="K476" a="1"/>
  <c r="K476" s="1"/>
  <c r="I476" a="1"/>
  <c r="I476" s="1"/>
  <c r="G476" a="1"/>
  <c r="G476" s="1"/>
  <c r="E476" a="1"/>
  <c r="E476" s="1"/>
  <c r="N492" a="1"/>
  <c r="N492" s="1"/>
  <c r="L492" a="1"/>
  <c r="L492" s="1"/>
  <c r="J492" a="1"/>
  <c r="J492" s="1"/>
  <c r="H492" a="1"/>
  <c r="H492" s="1"/>
  <c r="F492" a="1"/>
  <c r="F492" s="1"/>
  <c r="D492" a="1"/>
  <c r="D492" s="1"/>
  <c r="M492" a="1"/>
  <c r="M492" s="1"/>
  <c r="K492" a="1"/>
  <c r="K492" s="1"/>
  <c r="I492" a="1"/>
  <c r="I492" s="1"/>
  <c r="G492" a="1"/>
  <c r="G492" s="1"/>
  <c r="E492" a="1"/>
  <c r="E492" s="1"/>
  <c r="N508" a="1"/>
  <c r="N508" s="1"/>
  <c r="L508" a="1"/>
  <c r="L508" s="1"/>
  <c r="J508" a="1"/>
  <c r="J508" s="1"/>
  <c r="H508" a="1"/>
  <c r="H508" s="1"/>
  <c r="F508" a="1"/>
  <c r="F508" s="1"/>
  <c r="D508" a="1"/>
  <c r="D508" s="1"/>
  <c r="M508" a="1"/>
  <c r="M508" s="1"/>
  <c r="K508" a="1"/>
  <c r="K508" s="1"/>
  <c r="I508" a="1"/>
  <c r="I508" s="1"/>
  <c r="G508" a="1"/>
  <c r="G508" s="1"/>
  <c r="E508" a="1"/>
  <c r="E508" s="1"/>
  <c r="N524" a="1"/>
  <c r="N524" s="1"/>
  <c r="L524" a="1"/>
  <c r="L524" s="1"/>
  <c r="J524" a="1"/>
  <c r="J524" s="1"/>
  <c r="H524" a="1"/>
  <c r="H524" s="1"/>
  <c r="F524" a="1"/>
  <c r="F524" s="1"/>
  <c r="D524" a="1"/>
  <c r="D524" s="1"/>
  <c r="M524" a="1"/>
  <c r="M524" s="1"/>
  <c r="K524" a="1"/>
  <c r="K524" s="1"/>
  <c r="I524" a="1"/>
  <c r="I524" s="1"/>
  <c r="G524" a="1"/>
  <c r="G524" s="1"/>
  <c r="E524" a="1"/>
  <c r="E524" s="1"/>
  <c r="N540" a="1"/>
  <c r="N540" s="1"/>
  <c r="L540" a="1"/>
  <c r="L540" s="1"/>
  <c r="J540" a="1"/>
  <c r="J540" s="1"/>
  <c r="H540" a="1"/>
  <c r="H540" s="1"/>
  <c r="F540" a="1"/>
  <c r="F540" s="1"/>
  <c r="D540" a="1"/>
  <c r="D540" s="1"/>
  <c r="M540" a="1"/>
  <c r="M540" s="1"/>
  <c r="K540" a="1"/>
  <c r="K540" s="1"/>
  <c r="I540" a="1"/>
  <c r="I540" s="1"/>
  <c r="G540" a="1"/>
  <c r="G540" s="1"/>
  <c r="E540" a="1"/>
  <c r="E540" s="1"/>
  <c r="N556" a="1"/>
  <c r="N556" s="1"/>
  <c r="L556" a="1"/>
  <c r="L556" s="1"/>
  <c r="J556" a="1"/>
  <c r="J556" s="1"/>
  <c r="H556" a="1"/>
  <c r="H556" s="1"/>
  <c r="F556" a="1"/>
  <c r="F556" s="1"/>
  <c r="D556" a="1"/>
  <c r="D556" s="1"/>
  <c r="M556" a="1"/>
  <c r="M556" s="1"/>
  <c r="K556" a="1"/>
  <c r="K556" s="1"/>
  <c r="I556" a="1"/>
  <c r="I556" s="1"/>
  <c r="G556" a="1"/>
  <c r="G556" s="1"/>
  <c r="E556" a="1"/>
  <c r="E556" s="1"/>
  <c r="N572" a="1"/>
  <c r="N572" s="1"/>
  <c r="L572" a="1"/>
  <c r="L572" s="1"/>
  <c r="J572" a="1"/>
  <c r="J572" s="1"/>
  <c r="H572" a="1"/>
  <c r="H572" s="1"/>
  <c r="F572" a="1"/>
  <c r="F572" s="1"/>
  <c r="D572" a="1"/>
  <c r="D572" s="1"/>
  <c r="M572" a="1"/>
  <c r="M572" s="1"/>
  <c r="K572" a="1"/>
  <c r="K572" s="1"/>
  <c r="I572" a="1"/>
  <c r="I572" s="1"/>
  <c r="G572" a="1"/>
  <c r="G572" s="1"/>
  <c r="E572" a="1"/>
  <c r="E572" s="1"/>
  <c r="N590" a="1"/>
  <c r="N590" s="1"/>
  <c r="L590" a="1"/>
  <c r="L590" s="1"/>
  <c r="J590" a="1"/>
  <c r="J590" s="1"/>
  <c r="H590" a="1"/>
  <c r="H590" s="1"/>
  <c r="F590" a="1"/>
  <c r="F590" s="1"/>
  <c r="D590" a="1"/>
  <c r="D590" s="1"/>
  <c r="M590" a="1"/>
  <c r="M590" s="1"/>
  <c r="E590" a="1"/>
  <c r="E590" s="1"/>
  <c r="G590" a="1"/>
  <c r="G590" s="1"/>
  <c r="K590" a="1"/>
  <c r="K590" s="1"/>
  <c r="I590" a="1"/>
  <c r="I590" s="1"/>
  <c r="N630" a="1"/>
  <c r="N630" s="1"/>
  <c r="L630" a="1"/>
  <c r="L630" s="1"/>
  <c r="J630" a="1"/>
  <c r="J630" s="1"/>
  <c r="H630" a="1"/>
  <c r="H630" s="1"/>
  <c r="F630" a="1"/>
  <c r="F630" s="1"/>
  <c r="D630" a="1"/>
  <c r="D630" s="1"/>
  <c r="G630" a="1"/>
  <c r="G630" s="1"/>
  <c r="I630" a="1"/>
  <c r="I630" s="1"/>
  <c r="M630" a="1"/>
  <c r="M630" s="1"/>
  <c r="E630" a="1"/>
  <c r="E630" s="1"/>
  <c r="K630" a="1"/>
  <c r="K630" s="1"/>
  <c r="N646" a="1"/>
  <c r="N646" s="1"/>
  <c r="L646" a="1"/>
  <c r="L646" s="1"/>
  <c r="J646" a="1"/>
  <c r="J646" s="1"/>
  <c r="H646" a="1"/>
  <c r="H646" s="1"/>
  <c r="F646" a="1"/>
  <c r="F646" s="1"/>
  <c r="D646" a="1"/>
  <c r="D646" s="1"/>
  <c r="G646" a="1"/>
  <c r="G646" s="1"/>
  <c r="I646" a="1"/>
  <c r="I646" s="1"/>
  <c r="M646" a="1"/>
  <c r="M646" s="1"/>
  <c r="E646" a="1"/>
  <c r="E646" s="1"/>
  <c r="K646" a="1"/>
  <c r="K646" s="1"/>
  <c r="N662" a="1"/>
  <c r="N662" s="1"/>
  <c r="L662" a="1"/>
  <c r="L662" s="1"/>
  <c r="J662" a="1"/>
  <c r="J662" s="1"/>
  <c r="H662" a="1"/>
  <c r="H662" s="1"/>
  <c r="F662" a="1"/>
  <c r="F662" s="1"/>
  <c r="D662" a="1"/>
  <c r="D662" s="1"/>
  <c r="G662" a="1"/>
  <c r="G662" s="1"/>
  <c r="I662" a="1"/>
  <c r="I662" s="1"/>
  <c r="M662" a="1"/>
  <c r="M662" s="1"/>
  <c r="E662" a="1"/>
  <c r="E662" s="1"/>
  <c r="K662" a="1"/>
  <c r="K662" s="1"/>
  <c r="N678" a="1"/>
  <c r="N678" s="1"/>
  <c r="L678" a="1"/>
  <c r="L678" s="1"/>
  <c r="J678" a="1"/>
  <c r="J678" s="1"/>
  <c r="H678" a="1"/>
  <c r="H678" s="1"/>
  <c r="F678" a="1"/>
  <c r="F678" s="1"/>
  <c r="D678" a="1"/>
  <c r="D678" s="1"/>
  <c r="G678" a="1"/>
  <c r="G678" s="1"/>
  <c r="I678" a="1"/>
  <c r="I678" s="1"/>
  <c r="M678" a="1"/>
  <c r="M678" s="1"/>
  <c r="E678" a="1"/>
  <c r="E678" s="1"/>
  <c r="K678" a="1"/>
  <c r="K678" s="1"/>
  <c r="M490" a="1"/>
  <c r="M490" s="1"/>
  <c r="K490" a="1"/>
  <c r="K490" s="1"/>
  <c r="I490" a="1"/>
  <c r="I490" s="1"/>
  <c r="G490" a="1"/>
  <c r="G490" s="1"/>
  <c r="E490" a="1"/>
  <c r="E490" s="1"/>
  <c r="N490" a="1"/>
  <c r="N490" s="1"/>
  <c r="L490" a="1"/>
  <c r="L490" s="1"/>
  <c r="J490" a="1"/>
  <c r="J490" s="1"/>
  <c r="H490" a="1"/>
  <c r="H490" s="1"/>
  <c r="F490" a="1"/>
  <c r="F490" s="1"/>
  <c r="D490" a="1"/>
  <c r="D490" s="1"/>
  <c r="M506" a="1"/>
  <c r="M506" s="1"/>
  <c r="K506" a="1"/>
  <c r="K506" s="1"/>
  <c r="I506" a="1"/>
  <c r="I506" s="1"/>
  <c r="G506" a="1"/>
  <c r="G506" s="1"/>
  <c r="E506" a="1"/>
  <c r="E506" s="1"/>
  <c r="N506" a="1"/>
  <c r="N506" s="1"/>
  <c r="L506" a="1"/>
  <c r="L506" s="1"/>
  <c r="J506" a="1"/>
  <c r="J506" s="1"/>
  <c r="H506" a="1"/>
  <c r="H506" s="1"/>
  <c r="F506" a="1"/>
  <c r="F506" s="1"/>
  <c r="D506" a="1"/>
  <c r="D506" s="1"/>
  <c r="M522" a="1"/>
  <c r="M522" s="1"/>
  <c r="K522" a="1"/>
  <c r="K522" s="1"/>
  <c r="I522" a="1"/>
  <c r="I522" s="1"/>
  <c r="G522" a="1"/>
  <c r="G522" s="1"/>
  <c r="E522" a="1"/>
  <c r="E522" s="1"/>
  <c r="N522" a="1"/>
  <c r="N522" s="1"/>
  <c r="L522" a="1"/>
  <c r="L522" s="1"/>
  <c r="J522" a="1"/>
  <c r="J522" s="1"/>
  <c r="H522" a="1"/>
  <c r="H522" s="1"/>
  <c r="F522" a="1"/>
  <c r="F522" s="1"/>
  <c r="D522" a="1"/>
  <c r="D522" s="1"/>
  <c r="M538" a="1"/>
  <c r="M538" s="1"/>
  <c r="K538" a="1"/>
  <c r="K538" s="1"/>
  <c r="I538" a="1"/>
  <c r="I538" s="1"/>
  <c r="G538" a="1"/>
  <c r="G538" s="1"/>
  <c r="E538" a="1"/>
  <c r="E538" s="1"/>
  <c r="N538" a="1"/>
  <c r="N538" s="1"/>
  <c r="L538" a="1"/>
  <c r="L538" s="1"/>
  <c r="J538" a="1"/>
  <c r="J538" s="1"/>
  <c r="H538" a="1"/>
  <c r="H538" s="1"/>
  <c r="F538" a="1"/>
  <c r="F538" s="1"/>
  <c r="D538" a="1"/>
  <c r="D538" s="1"/>
  <c r="M554" a="1"/>
  <c r="M554" s="1"/>
  <c r="K554" a="1"/>
  <c r="K554" s="1"/>
  <c r="I554" a="1"/>
  <c r="I554" s="1"/>
  <c r="G554" a="1"/>
  <c r="G554" s="1"/>
  <c r="E554" a="1"/>
  <c r="E554" s="1"/>
  <c r="N554" a="1"/>
  <c r="N554" s="1"/>
  <c r="L554" a="1"/>
  <c r="L554" s="1"/>
  <c r="J554" a="1"/>
  <c r="J554" s="1"/>
  <c r="H554" a="1"/>
  <c r="H554" s="1"/>
  <c r="F554" a="1"/>
  <c r="F554" s="1"/>
  <c r="D554" a="1"/>
  <c r="D554" s="1"/>
  <c r="M570" a="1"/>
  <c r="M570" s="1"/>
  <c r="K570" a="1"/>
  <c r="K570" s="1"/>
  <c r="I570" a="1"/>
  <c r="I570" s="1"/>
  <c r="G570" a="1"/>
  <c r="G570" s="1"/>
  <c r="E570" a="1"/>
  <c r="E570" s="1"/>
  <c r="N570" a="1"/>
  <c r="N570" s="1"/>
  <c r="L570" a="1"/>
  <c r="L570" s="1"/>
  <c r="J570" a="1"/>
  <c r="J570" s="1"/>
  <c r="H570" a="1"/>
  <c r="H570" s="1"/>
  <c r="F570" a="1"/>
  <c r="F570" s="1"/>
  <c r="D570" a="1"/>
  <c r="D570" s="1"/>
  <c r="N585" a="1"/>
  <c r="N585" s="1"/>
  <c r="I585" a="1"/>
  <c r="I585" s="1"/>
  <c r="F585" a="1"/>
  <c r="F585" s="1"/>
  <c r="K585" a="1"/>
  <c r="K585" s="1"/>
  <c r="H585" a="1"/>
  <c r="H585" s="1"/>
  <c r="L585" a="1"/>
  <c r="L585" s="1"/>
  <c r="G585" a="1"/>
  <c r="G585" s="1"/>
  <c r="D585" a="1"/>
  <c r="D585" s="1"/>
  <c r="E585" a="1"/>
  <c r="E585" s="1"/>
  <c r="M585" a="1"/>
  <c r="M585" s="1"/>
  <c r="J585" a="1"/>
  <c r="J585" s="1"/>
  <c r="M435" a="1"/>
  <c r="M435" s="1"/>
  <c r="K435" a="1"/>
  <c r="K435" s="1"/>
  <c r="I435" a="1"/>
  <c r="I435" s="1"/>
  <c r="G435" a="1"/>
  <c r="G435" s="1"/>
  <c r="E435" a="1"/>
  <c r="E435" s="1"/>
  <c r="H435" a="1"/>
  <c r="H435" s="1"/>
  <c r="J435" a="1"/>
  <c r="J435" s="1"/>
  <c r="L435" a="1"/>
  <c r="L435" s="1"/>
  <c r="D435" a="1"/>
  <c r="D435" s="1"/>
  <c r="F435" a="1"/>
  <c r="F435" s="1"/>
  <c r="N435" a="1"/>
  <c r="N435" s="1"/>
  <c r="M451" a="1"/>
  <c r="M451" s="1"/>
  <c r="K451" a="1"/>
  <c r="K451" s="1"/>
  <c r="I451" a="1"/>
  <c r="I451" s="1"/>
  <c r="G451" a="1"/>
  <c r="G451" s="1"/>
  <c r="E451" a="1"/>
  <c r="E451" s="1"/>
  <c r="L451" a="1"/>
  <c r="L451" s="1"/>
  <c r="H451" a="1"/>
  <c r="H451" s="1"/>
  <c r="D451" a="1"/>
  <c r="D451" s="1"/>
  <c r="N451" a="1"/>
  <c r="N451" s="1"/>
  <c r="J451" a="1"/>
  <c r="J451" s="1"/>
  <c r="F451" a="1"/>
  <c r="F451" s="1"/>
  <c r="M467" a="1"/>
  <c r="M467" s="1"/>
  <c r="K467" a="1"/>
  <c r="K467" s="1"/>
  <c r="I467" a="1"/>
  <c r="I467" s="1"/>
  <c r="G467" a="1"/>
  <c r="G467" s="1"/>
  <c r="E467" a="1"/>
  <c r="E467" s="1"/>
  <c r="L467" a="1"/>
  <c r="L467" s="1"/>
  <c r="H467" a="1"/>
  <c r="H467" s="1"/>
  <c r="D467" a="1"/>
  <c r="D467" s="1"/>
  <c r="N467" a="1"/>
  <c r="N467" s="1"/>
  <c r="J467" a="1"/>
  <c r="J467" s="1"/>
  <c r="F467" a="1"/>
  <c r="F467" s="1"/>
  <c r="M483" a="1"/>
  <c r="M483" s="1"/>
  <c r="K483" a="1"/>
  <c r="K483" s="1"/>
  <c r="I483" a="1"/>
  <c r="I483" s="1"/>
  <c r="G483" a="1"/>
  <c r="G483" s="1"/>
  <c r="E483" a="1"/>
  <c r="E483" s="1"/>
  <c r="H483" a="1"/>
  <c r="H483" s="1"/>
  <c r="N483" a="1"/>
  <c r="N483" s="1"/>
  <c r="F483" a="1"/>
  <c r="F483" s="1"/>
  <c r="L483" a="1"/>
  <c r="L483" s="1"/>
  <c r="D483" a="1"/>
  <c r="D483" s="1"/>
  <c r="J483" a="1"/>
  <c r="J483" s="1"/>
  <c r="M499" a="1"/>
  <c r="M499" s="1"/>
  <c r="K499" a="1"/>
  <c r="K499" s="1"/>
  <c r="I499" a="1"/>
  <c r="I499" s="1"/>
  <c r="G499" a="1"/>
  <c r="G499" s="1"/>
  <c r="E499" a="1"/>
  <c r="E499" s="1"/>
  <c r="H499" a="1"/>
  <c r="H499" s="1"/>
  <c r="N499" a="1"/>
  <c r="N499" s="1"/>
  <c r="F499" a="1"/>
  <c r="F499" s="1"/>
  <c r="L499" a="1"/>
  <c r="L499" s="1"/>
  <c r="D499" a="1"/>
  <c r="D499" s="1"/>
  <c r="J499" a="1"/>
  <c r="J499" s="1"/>
  <c r="M515" a="1"/>
  <c r="M515" s="1"/>
  <c r="K515" a="1"/>
  <c r="K515" s="1"/>
  <c r="I515" a="1"/>
  <c r="I515" s="1"/>
  <c r="G515" a="1"/>
  <c r="G515" s="1"/>
  <c r="E515" a="1"/>
  <c r="E515" s="1"/>
  <c r="H515" a="1"/>
  <c r="H515" s="1"/>
  <c r="N515" a="1"/>
  <c r="N515" s="1"/>
  <c r="F515" a="1"/>
  <c r="F515" s="1"/>
  <c r="L515" a="1"/>
  <c r="L515" s="1"/>
  <c r="D515" a="1"/>
  <c r="D515" s="1"/>
  <c r="J515" a="1"/>
  <c r="J515" s="1"/>
  <c r="M531" a="1"/>
  <c r="M531" s="1"/>
  <c r="K531" a="1"/>
  <c r="K531" s="1"/>
  <c r="I531" a="1"/>
  <c r="I531" s="1"/>
  <c r="G531" a="1"/>
  <c r="G531" s="1"/>
  <c r="E531" a="1"/>
  <c r="E531" s="1"/>
  <c r="H531" a="1"/>
  <c r="H531" s="1"/>
  <c r="N531" a="1"/>
  <c r="N531" s="1"/>
  <c r="F531" a="1"/>
  <c r="F531" s="1"/>
  <c r="L531" a="1"/>
  <c r="L531" s="1"/>
  <c r="D531" a="1"/>
  <c r="D531" s="1"/>
  <c r="J531" a="1"/>
  <c r="J531" s="1"/>
  <c r="M547" a="1"/>
  <c r="M547" s="1"/>
  <c r="K547" a="1"/>
  <c r="K547" s="1"/>
  <c r="I547" a="1"/>
  <c r="I547" s="1"/>
  <c r="G547" a="1"/>
  <c r="G547" s="1"/>
  <c r="E547" a="1"/>
  <c r="E547" s="1"/>
  <c r="H547" a="1"/>
  <c r="H547" s="1"/>
  <c r="N547" a="1"/>
  <c r="N547" s="1"/>
  <c r="F547" a="1"/>
  <c r="F547" s="1"/>
  <c r="L547" a="1"/>
  <c r="L547" s="1"/>
  <c r="D547" a="1"/>
  <c r="D547" s="1"/>
  <c r="J547" a="1"/>
  <c r="J547" s="1"/>
  <c r="M563" a="1"/>
  <c r="M563" s="1"/>
  <c r="K563" a="1"/>
  <c r="K563" s="1"/>
  <c r="I563" a="1"/>
  <c r="I563" s="1"/>
  <c r="G563" a="1"/>
  <c r="G563" s="1"/>
  <c r="E563" a="1"/>
  <c r="E563" s="1"/>
  <c r="H563" a="1"/>
  <c r="H563" s="1"/>
  <c r="N563" a="1"/>
  <c r="N563" s="1"/>
  <c r="F563" a="1"/>
  <c r="F563" s="1"/>
  <c r="L563" a="1"/>
  <c r="L563" s="1"/>
  <c r="D563" a="1"/>
  <c r="D563" s="1"/>
  <c r="J563" a="1"/>
  <c r="J563" s="1"/>
  <c r="N602" a="1"/>
  <c r="N602" s="1"/>
  <c r="L602" a="1"/>
  <c r="L602" s="1"/>
  <c r="J602" a="1"/>
  <c r="J602" s="1"/>
  <c r="H602" a="1"/>
  <c r="H602" s="1"/>
  <c r="F602" a="1"/>
  <c r="F602" s="1"/>
  <c r="D602" a="1"/>
  <c r="D602" s="1"/>
  <c r="K602" a="1"/>
  <c r="K602" s="1"/>
  <c r="G602" a="1"/>
  <c r="G602" s="1"/>
  <c r="M602" a="1"/>
  <c r="M602" s="1"/>
  <c r="I602" a="1"/>
  <c r="I602" s="1"/>
  <c r="E602" a="1"/>
  <c r="E602" s="1"/>
  <c r="N617" a="1"/>
  <c r="N617" s="1"/>
  <c r="L617" a="1"/>
  <c r="L617" s="1"/>
  <c r="J617" a="1"/>
  <c r="J617" s="1"/>
  <c r="H617" a="1"/>
  <c r="H617" s="1"/>
  <c r="F617" a="1"/>
  <c r="F617" s="1"/>
  <c r="D617" a="1"/>
  <c r="D617" s="1"/>
  <c r="M617" a="1"/>
  <c r="M617" s="1"/>
  <c r="K617" a="1"/>
  <c r="K617" s="1"/>
  <c r="I617" a="1"/>
  <c r="I617" s="1"/>
  <c r="G617" a="1"/>
  <c r="G617" s="1"/>
  <c r="E617" a="1"/>
  <c r="E617" s="1"/>
  <c r="M611" a="1"/>
  <c r="M611" s="1"/>
  <c r="K611" a="1"/>
  <c r="K611" s="1"/>
  <c r="I611" a="1"/>
  <c r="I611" s="1"/>
  <c r="G611" a="1"/>
  <c r="G611" s="1"/>
  <c r="E611" a="1"/>
  <c r="E611" s="1"/>
  <c r="N611" a="1"/>
  <c r="N611" s="1"/>
  <c r="L611" a="1"/>
  <c r="L611" s="1"/>
  <c r="J611" a="1"/>
  <c r="J611" s="1"/>
  <c r="H611" a="1"/>
  <c r="H611" s="1"/>
  <c r="F611" a="1"/>
  <c r="F611" s="1"/>
  <c r="D611" a="1"/>
  <c r="D611" s="1"/>
  <c r="L627" a="1"/>
  <c r="L627" s="1"/>
  <c r="I627" a="1"/>
  <c r="I627" s="1"/>
  <c r="D627" a="1"/>
  <c r="D627" s="1"/>
  <c r="N627" a="1"/>
  <c r="N627" s="1"/>
  <c r="K627" a="1"/>
  <c r="K627" s="1"/>
  <c r="F627" a="1"/>
  <c r="F627" s="1"/>
  <c r="J627" a="1"/>
  <c r="J627" s="1"/>
  <c r="G627" a="1"/>
  <c r="G627" s="1"/>
  <c r="M627" a="1"/>
  <c r="M627" s="1"/>
  <c r="E627" a="1"/>
  <c r="E627" s="1"/>
  <c r="H627" a="1"/>
  <c r="H627" s="1"/>
  <c r="L643" a="1"/>
  <c r="L643" s="1"/>
  <c r="I643" a="1"/>
  <c r="I643" s="1"/>
  <c r="D643" a="1"/>
  <c r="D643" s="1"/>
  <c r="N643" a="1"/>
  <c r="N643" s="1"/>
  <c r="K643" a="1"/>
  <c r="K643" s="1"/>
  <c r="F643" a="1"/>
  <c r="F643" s="1"/>
  <c r="J643" a="1"/>
  <c r="J643" s="1"/>
  <c r="G643" a="1"/>
  <c r="G643" s="1"/>
  <c r="M643" a="1"/>
  <c r="M643" s="1"/>
  <c r="E643" a="1"/>
  <c r="E643" s="1"/>
  <c r="H643" a="1"/>
  <c r="H643" s="1"/>
  <c r="L659" a="1"/>
  <c r="L659" s="1"/>
  <c r="I659" a="1"/>
  <c r="I659" s="1"/>
  <c r="D659" a="1"/>
  <c r="D659" s="1"/>
  <c r="N659" a="1"/>
  <c r="N659" s="1"/>
  <c r="K659" a="1"/>
  <c r="K659" s="1"/>
  <c r="F659" a="1"/>
  <c r="F659" s="1"/>
  <c r="J659" a="1"/>
  <c r="J659" s="1"/>
  <c r="G659" a="1"/>
  <c r="G659" s="1"/>
  <c r="M659" a="1"/>
  <c r="M659" s="1"/>
  <c r="E659" a="1"/>
  <c r="E659" s="1"/>
  <c r="H659" a="1"/>
  <c r="H659" s="1"/>
  <c r="L675" a="1"/>
  <c r="L675" s="1"/>
  <c r="I675" a="1"/>
  <c r="I675" s="1"/>
  <c r="D675" a="1"/>
  <c r="D675" s="1"/>
  <c r="N675" a="1"/>
  <c r="N675" s="1"/>
  <c r="K675" a="1"/>
  <c r="K675" s="1"/>
  <c r="F675" a="1"/>
  <c r="F675" s="1"/>
  <c r="J675" a="1"/>
  <c r="J675" s="1"/>
  <c r="G675" a="1"/>
  <c r="G675" s="1"/>
  <c r="M675" a="1"/>
  <c r="M675" s="1"/>
  <c r="E675" a="1"/>
  <c r="E675" s="1"/>
  <c r="H675" a="1"/>
  <c r="H675" s="1"/>
  <c r="N686" a="1"/>
  <c r="N686" s="1"/>
  <c r="L686" a="1"/>
  <c r="L686" s="1"/>
  <c r="J686" a="1"/>
  <c r="J686" s="1"/>
  <c r="H686" a="1"/>
  <c r="H686" s="1"/>
  <c r="F686" a="1"/>
  <c r="F686" s="1"/>
  <c r="D686" a="1"/>
  <c r="D686" s="1"/>
  <c r="M686" a="1"/>
  <c r="M686" s="1"/>
  <c r="E686" a="1"/>
  <c r="E686" s="1"/>
  <c r="K686" a="1"/>
  <c r="K686" s="1"/>
  <c r="G686" a="1"/>
  <c r="G686" s="1"/>
  <c r="I686" a="1"/>
  <c r="I686" s="1"/>
  <c r="N694" a="1"/>
  <c r="N694" s="1"/>
  <c r="L694" a="1"/>
  <c r="L694" s="1"/>
  <c r="J694" a="1"/>
  <c r="J694" s="1"/>
  <c r="H694" a="1"/>
  <c r="H694" s="1"/>
  <c r="F694" a="1"/>
  <c r="F694" s="1"/>
  <c r="D694" a="1"/>
  <c r="D694" s="1"/>
  <c r="M694" a="1"/>
  <c r="M694" s="1"/>
  <c r="E694" a="1"/>
  <c r="E694" s="1"/>
  <c r="K694" a="1"/>
  <c r="K694" s="1"/>
  <c r="G694" a="1"/>
  <c r="G694" s="1"/>
  <c r="I694" a="1"/>
  <c r="I694" s="1"/>
  <c r="N702" a="1"/>
  <c r="N702" s="1"/>
  <c r="L702" a="1"/>
  <c r="L702" s="1"/>
  <c r="J702" a="1"/>
  <c r="J702" s="1"/>
  <c r="H702" a="1"/>
  <c r="H702" s="1"/>
  <c r="F702" a="1"/>
  <c r="F702" s="1"/>
  <c r="D702" a="1"/>
  <c r="D702" s="1"/>
  <c r="M702" a="1"/>
  <c r="M702" s="1"/>
  <c r="E702" a="1"/>
  <c r="E702" s="1"/>
  <c r="K702" a="1"/>
  <c r="K702" s="1"/>
  <c r="G702" a="1"/>
  <c r="G702" s="1"/>
  <c r="I702" a="1"/>
  <c r="I702" s="1"/>
  <c r="M584" a="1"/>
  <c r="M584" s="1"/>
  <c r="K584" a="1"/>
  <c r="K584" s="1"/>
  <c r="I584" a="1"/>
  <c r="I584" s="1"/>
  <c r="G584" a="1"/>
  <c r="G584" s="1"/>
  <c r="E584" a="1"/>
  <c r="E584" s="1"/>
  <c r="L584" a="1"/>
  <c r="L584" s="1"/>
  <c r="D584" a="1"/>
  <c r="D584" s="1"/>
  <c r="N584" a="1"/>
  <c r="N584" s="1"/>
  <c r="F584" a="1"/>
  <c r="F584" s="1"/>
  <c r="J584" a="1"/>
  <c r="J584" s="1"/>
  <c r="H584" a="1"/>
  <c r="H584" s="1"/>
  <c r="M600" a="1"/>
  <c r="M600" s="1"/>
  <c r="K600" a="1"/>
  <c r="K600" s="1"/>
  <c r="I600" a="1"/>
  <c r="I600" s="1"/>
  <c r="G600" a="1"/>
  <c r="G600" s="1"/>
  <c r="E600" a="1"/>
  <c r="E600" s="1"/>
  <c r="N600" a="1"/>
  <c r="N600" s="1"/>
  <c r="J600" a="1"/>
  <c r="J600" s="1"/>
  <c r="F600" a="1"/>
  <c r="F600" s="1"/>
  <c r="H600" a="1"/>
  <c r="H600" s="1"/>
  <c r="D600" a="1"/>
  <c r="D600" s="1"/>
  <c r="L600" a="1"/>
  <c r="L600" s="1"/>
  <c r="M616" a="1"/>
  <c r="M616" s="1"/>
  <c r="K616" a="1"/>
  <c r="K616" s="1"/>
  <c r="I616" a="1"/>
  <c r="I616" s="1"/>
  <c r="G616" a="1"/>
  <c r="G616" s="1"/>
  <c r="E616" a="1"/>
  <c r="E616" s="1"/>
  <c r="L616" a="1"/>
  <c r="L616" s="1"/>
  <c r="D616" a="1"/>
  <c r="D616" s="1"/>
  <c r="J616" a="1"/>
  <c r="J616" s="1"/>
  <c r="N616" a="1"/>
  <c r="N616" s="1"/>
  <c r="F616" a="1"/>
  <c r="F616" s="1"/>
  <c r="H616" a="1"/>
  <c r="H616" s="1"/>
  <c r="K633" a="1"/>
  <c r="K633" s="1"/>
  <c r="H633" a="1"/>
  <c r="H633" s="1"/>
  <c r="M633" a="1"/>
  <c r="M633" s="1"/>
  <c r="J633" a="1"/>
  <c r="J633" s="1"/>
  <c r="E633" a="1"/>
  <c r="E633" s="1"/>
  <c r="N633" a="1"/>
  <c r="N633" s="1"/>
  <c r="I633" a="1"/>
  <c r="I633" s="1"/>
  <c r="F633" a="1"/>
  <c r="F633" s="1"/>
  <c r="G633" a="1"/>
  <c r="G633" s="1"/>
  <c r="L633" a="1"/>
  <c r="L633" s="1"/>
  <c r="D633" a="1"/>
  <c r="D633" s="1"/>
  <c r="K649" a="1"/>
  <c r="K649" s="1"/>
  <c r="H649" a="1"/>
  <c r="H649" s="1"/>
  <c r="M649" a="1"/>
  <c r="M649" s="1"/>
  <c r="J649" a="1"/>
  <c r="J649" s="1"/>
  <c r="E649" a="1"/>
  <c r="E649" s="1"/>
  <c r="N649" a="1"/>
  <c r="N649" s="1"/>
  <c r="I649" a="1"/>
  <c r="I649" s="1"/>
  <c r="F649" a="1"/>
  <c r="F649" s="1"/>
  <c r="G649" a="1"/>
  <c r="G649" s="1"/>
  <c r="L649" a="1"/>
  <c r="L649" s="1"/>
  <c r="D649" a="1"/>
  <c r="D649" s="1"/>
  <c r="K665" a="1"/>
  <c r="K665" s="1"/>
  <c r="H665" a="1"/>
  <c r="H665" s="1"/>
  <c r="M665" a="1"/>
  <c r="M665" s="1"/>
  <c r="J665" a="1"/>
  <c r="J665" s="1"/>
  <c r="E665" a="1"/>
  <c r="E665" s="1"/>
  <c r="N665" a="1"/>
  <c r="N665" s="1"/>
  <c r="I665" a="1"/>
  <c r="I665" s="1"/>
  <c r="F665" a="1"/>
  <c r="F665" s="1"/>
  <c r="G665" a="1"/>
  <c r="G665" s="1"/>
  <c r="L665" a="1"/>
  <c r="L665" s="1"/>
  <c r="D665" a="1"/>
  <c r="D665" s="1"/>
  <c r="N681" a="1"/>
  <c r="N681" s="1"/>
  <c r="I681" a="1"/>
  <c r="I681" s="1"/>
  <c r="F681" a="1"/>
  <c r="F681" s="1"/>
  <c r="J681" a="1"/>
  <c r="J681" s="1"/>
  <c r="G681" a="1"/>
  <c r="G681" s="1"/>
  <c r="M681" a="1"/>
  <c r="M681" s="1"/>
  <c r="K681" a="1"/>
  <c r="K681" s="1"/>
  <c r="D681" a="1"/>
  <c r="D681" s="1"/>
  <c r="E681" a="1"/>
  <c r="E681" s="1"/>
  <c r="H681" a="1"/>
  <c r="H681" s="1"/>
  <c r="L681" a="1"/>
  <c r="L681" s="1"/>
  <c r="N697" a="1"/>
  <c r="N697" s="1"/>
  <c r="I697" a="1"/>
  <c r="I697" s="1"/>
  <c r="F697" a="1"/>
  <c r="F697" s="1"/>
  <c r="J697" a="1"/>
  <c r="J697" s="1"/>
  <c r="G697" a="1"/>
  <c r="G697" s="1"/>
  <c r="M697" a="1"/>
  <c r="M697" s="1"/>
  <c r="K697" a="1"/>
  <c r="K697" s="1"/>
  <c r="D697" a="1"/>
  <c r="D697" s="1"/>
  <c r="E697" a="1"/>
  <c r="E697" s="1"/>
  <c r="H697" a="1"/>
  <c r="H697" s="1"/>
  <c r="L697" a="1"/>
  <c r="L697" s="1"/>
  <c r="N712" a="1"/>
  <c r="N712" s="1"/>
  <c r="L712" a="1"/>
  <c r="L712" s="1"/>
  <c r="J712" a="1"/>
  <c r="J712" s="1"/>
  <c r="H712" a="1"/>
  <c r="H712" s="1"/>
  <c r="F712" a="1"/>
  <c r="F712" s="1"/>
  <c r="D712" a="1"/>
  <c r="D712" s="1"/>
  <c r="M712" a="1"/>
  <c r="M712" s="1"/>
  <c r="I712" a="1"/>
  <c r="I712" s="1"/>
  <c r="E712" a="1"/>
  <c r="E712" s="1"/>
  <c r="K712" a="1"/>
  <c r="K712" s="1"/>
  <c r="G712" a="1"/>
  <c r="G712" s="1"/>
  <c r="N728" a="1"/>
  <c r="N728" s="1"/>
  <c r="L728" a="1"/>
  <c r="L728" s="1"/>
  <c r="J728" a="1"/>
  <c r="J728" s="1"/>
  <c r="H728" a="1"/>
  <c r="H728" s="1"/>
  <c r="F728" a="1"/>
  <c r="F728" s="1"/>
  <c r="D728" a="1"/>
  <c r="D728" s="1"/>
  <c r="M728" a="1"/>
  <c r="M728" s="1"/>
  <c r="I728" a="1"/>
  <c r="I728" s="1"/>
  <c r="E728" a="1"/>
  <c r="E728" s="1"/>
  <c r="K728" a="1"/>
  <c r="K728" s="1"/>
  <c r="G728" a="1"/>
  <c r="G728" s="1"/>
  <c r="N744" a="1"/>
  <c r="N744" s="1"/>
  <c r="L744" a="1"/>
  <c r="L744" s="1"/>
  <c r="J744" a="1"/>
  <c r="J744" s="1"/>
  <c r="H744" a="1"/>
  <c r="H744" s="1"/>
  <c r="F744" a="1"/>
  <c r="F744" s="1"/>
  <c r="D744" a="1"/>
  <c r="D744" s="1"/>
  <c r="M744" a="1"/>
  <c r="M744" s="1"/>
  <c r="I744" a="1"/>
  <c r="I744" s="1"/>
  <c r="E744" a="1"/>
  <c r="E744" s="1"/>
  <c r="K744" a="1"/>
  <c r="K744" s="1"/>
  <c r="G744" a="1"/>
  <c r="G744" s="1"/>
  <c r="N760" a="1"/>
  <c r="N760" s="1"/>
  <c r="L760" a="1"/>
  <c r="L760" s="1"/>
  <c r="J760" a="1"/>
  <c r="J760" s="1"/>
  <c r="H760" a="1"/>
  <c r="H760" s="1"/>
  <c r="F760" a="1"/>
  <c r="F760" s="1"/>
  <c r="D760" a="1"/>
  <c r="D760" s="1"/>
  <c r="M760" a="1"/>
  <c r="M760" s="1"/>
  <c r="I760" a="1"/>
  <c r="I760" s="1"/>
  <c r="E760" a="1"/>
  <c r="E760" s="1"/>
  <c r="K760" a="1"/>
  <c r="K760" s="1"/>
  <c r="G760" a="1"/>
  <c r="G760" s="1"/>
  <c r="N776" a="1"/>
  <c r="N776" s="1"/>
  <c r="L776" a="1"/>
  <c r="L776" s="1"/>
  <c r="J776" a="1"/>
  <c r="J776" s="1"/>
  <c r="H776" a="1"/>
  <c r="H776" s="1"/>
  <c r="F776" a="1"/>
  <c r="F776" s="1"/>
  <c r="D776" a="1"/>
  <c r="D776" s="1"/>
  <c r="M776" a="1"/>
  <c r="M776" s="1"/>
  <c r="I776" a="1"/>
  <c r="I776" s="1"/>
  <c r="E776" a="1"/>
  <c r="E776" s="1"/>
  <c r="K776" a="1"/>
  <c r="K776" s="1"/>
  <c r="G776" a="1"/>
  <c r="G776" s="1"/>
  <c r="N792" a="1"/>
  <c r="N792" s="1"/>
  <c r="L792" a="1"/>
  <c r="L792" s="1"/>
  <c r="J792" a="1"/>
  <c r="J792" s="1"/>
  <c r="H792" a="1"/>
  <c r="H792" s="1"/>
  <c r="F792" a="1"/>
  <c r="F792" s="1"/>
  <c r="D792" a="1"/>
  <c r="D792" s="1"/>
  <c r="M792" a="1"/>
  <c r="M792" s="1"/>
  <c r="I792" a="1"/>
  <c r="I792" s="1"/>
  <c r="E792" a="1"/>
  <c r="E792" s="1"/>
  <c r="G792" a="1"/>
  <c r="G792" s="1"/>
  <c r="K792" a="1"/>
  <c r="K792" s="1"/>
  <c r="N808" a="1"/>
  <c r="N808" s="1"/>
  <c r="L808" a="1"/>
  <c r="L808" s="1"/>
  <c r="J808" a="1"/>
  <c r="J808" s="1"/>
  <c r="H808" a="1"/>
  <c r="H808" s="1"/>
  <c r="F808" a="1"/>
  <c r="F808" s="1"/>
  <c r="D808" a="1"/>
  <c r="D808" s="1"/>
  <c r="M808" a="1"/>
  <c r="M808" s="1"/>
  <c r="I808" a="1"/>
  <c r="I808" s="1"/>
  <c r="E808" a="1"/>
  <c r="E808" s="1"/>
  <c r="G808" a="1"/>
  <c r="G808" s="1"/>
  <c r="K808" a="1"/>
  <c r="K808" s="1"/>
  <c r="M826" a="1"/>
  <c r="M826" s="1"/>
  <c r="J826" a="1"/>
  <c r="J826" s="1"/>
  <c r="E826" a="1"/>
  <c r="E826" s="1"/>
  <c r="L826" a="1"/>
  <c r="L826" s="1"/>
  <c r="G826" a="1"/>
  <c r="G826" s="1"/>
  <c r="D826" a="1"/>
  <c r="D826" s="1"/>
  <c r="N826" a="1"/>
  <c r="N826" s="1"/>
  <c r="I826" a="1"/>
  <c r="I826" s="1"/>
  <c r="H826" a="1"/>
  <c r="H826" s="1"/>
  <c r="K826" a="1"/>
  <c r="K826" s="1"/>
  <c r="F826" a="1"/>
  <c r="F826" s="1"/>
  <c r="M842" a="1"/>
  <c r="M842" s="1"/>
  <c r="J842" a="1"/>
  <c r="J842" s="1"/>
  <c r="E842" a="1"/>
  <c r="E842" s="1"/>
  <c r="L842" a="1"/>
  <c r="L842" s="1"/>
  <c r="G842" a="1"/>
  <c r="G842" s="1"/>
  <c r="D842" a="1"/>
  <c r="D842" s="1"/>
  <c r="N842" a="1"/>
  <c r="N842" s="1"/>
  <c r="I842" a="1"/>
  <c r="I842" s="1"/>
  <c r="H842" a="1"/>
  <c r="H842" s="1"/>
  <c r="K842" a="1"/>
  <c r="K842" s="1"/>
  <c r="F842" a="1"/>
  <c r="F842" s="1"/>
  <c r="M858" a="1"/>
  <c r="M858" s="1"/>
  <c r="J858" a="1"/>
  <c r="J858" s="1"/>
  <c r="E858" a="1"/>
  <c r="E858" s="1"/>
  <c r="L858" a="1"/>
  <c r="L858" s="1"/>
  <c r="G858" a="1"/>
  <c r="G858" s="1"/>
  <c r="D858" a="1"/>
  <c r="D858" s="1"/>
  <c r="N858" a="1"/>
  <c r="N858" s="1"/>
  <c r="I858" a="1"/>
  <c r="I858" s="1"/>
  <c r="H858" a="1"/>
  <c r="H858" s="1"/>
  <c r="K858" a="1"/>
  <c r="K858" s="1"/>
  <c r="F858" a="1"/>
  <c r="F858" s="1"/>
  <c r="N875" a="1"/>
  <c r="N875" s="1"/>
  <c r="L875" a="1"/>
  <c r="L875" s="1"/>
  <c r="J875" a="1"/>
  <c r="J875" s="1"/>
  <c r="H875" a="1"/>
  <c r="H875" s="1"/>
  <c r="F875" a="1"/>
  <c r="F875" s="1"/>
  <c r="D875" a="1"/>
  <c r="D875" s="1"/>
  <c r="K875" a="1"/>
  <c r="K875" s="1"/>
  <c r="E875" a="1"/>
  <c r="E875" s="1"/>
  <c r="G875" a="1"/>
  <c r="G875" s="1"/>
  <c r="M875" a="1"/>
  <c r="M875" s="1"/>
  <c r="I875" a="1"/>
  <c r="I875" s="1"/>
  <c r="M628" a="1"/>
  <c r="M628" s="1"/>
  <c r="K628" a="1"/>
  <c r="K628" s="1"/>
  <c r="I628" a="1"/>
  <c r="I628" s="1"/>
  <c r="G628" a="1"/>
  <c r="G628" s="1"/>
  <c r="E628" a="1"/>
  <c r="E628" s="1"/>
  <c r="N628" a="1"/>
  <c r="N628" s="1"/>
  <c r="F628" a="1"/>
  <c r="F628" s="1"/>
  <c r="H628" a="1"/>
  <c r="H628" s="1"/>
  <c r="L628" a="1"/>
  <c r="L628" s="1"/>
  <c r="D628" a="1"/>
  <c r="D628" s="1"/>
  <c r="J628" a="1"/>
  <c r="J628" s="1"/>
  <c r="M644" a="1"/>
  <c r="M644" s="1"/>
  <c r="K644" a="1"/>
  <c r="K644" s="1"/>
  <c r="I644" a="1"/>
  <c r="I644" s="1"/>
  <c r="G644" a="1"/>
  <c r="G644" s="1"/>
  <c r="E644" a="1"/>
  <c r="E644" s="1"/>
  <c r="N644" a="1"/>
  <c r="N644" s="1"/>
  <c r="F644" a="1"/>
  <c r="F644" s="1"/>
  <c r="H644" a="1"/>
  <c r="H644" s="1"/>
  <c r="L644" a="1"/>
  <c r="L644" s="1"/>
  <c r="D644" a="1"/>
  <c r="D644" s="1"/>
  <c r="J644" a="1"/>
  <c r="J644" s="1"/>
  <c r="M660" a="1"/>
  <c r="M660" s="1"/>
  <c r="K660" a="1"/>
  <c r="K660" s="1"/>
  <c r="I660" a="1"/>
  <c r="I660" s="1"/>
  <c r="G660" a="1"/>
  <c r="G660" s="1"/>
  <c r="E660" a="1"/>
  <c r="E660" s="1"/>
  <c r="N660" a="1"/>
  <c r="N660" s="1"/>
  <c r="F660" a="1"/>
  <c r="F660" s="1"/>
  <c r="H660" a="1"/>
  <c r="H660" s="1"/>
  <c r="L660" a="1"/>
  <c r="L660" s="1"/>
  <c r="D660" a="1"/>
  <c r="D660" s="1"/>
  <c r="J660" a="1"/>
  <c r="J660" s="1"/>
  <c r="M676" a="1"/>
  <c r="M676" s="1"/>
  <c r="K676" a="1"/>
  <c r="K676" s="1"/>
  <c r="I676" a="1"/>
  <c r="I676" s="1"/>
  <c r="G676" a="1"/>
  <c r="G676" s="1"/>
  <c r="E676" a="1"/>
  <c r="E676" s="1"/>
  <c r="N676" a="1"/>
  <c r="N676" s="1"/>
  <c r="F676" a="1"/>
  <c r="F676" s="1"/>
  <c r="H676" a="1"/>
  <c r="H676" s="1"/>
  <c r="L676" a="1"/>
  <c r="L676" s="1"/>
  <c r="D676" a="1"/>
  <c r="D676" s="1"/>
  <c r="J676" a="1"/>
  <c r="J676" s="1"/>
  <c r="M692" a="1"/>
  <c r="M692" s="1"/>
  <c r="K692" a="1"/>
  <c r="K692" s="1"/>
  <c r="I692" a="1"/>
  <c r="I692" s="1"/>
  <c r="G692" a="1"/>
  <c r="G692" s="1"/>
  <c r="E692" a="1"/>
  <c r="E692" s="1"/>
  <c r="L692" a="1"/>
  <c r="L692" s="1"/>
  <c r="D692" a="1"/>
  <c r="D692" s="1"/>
  <c r="H692" a="1"/>
  <c r="H692" s="1"/>
  <c r="J692" a="1"/>
  <c r="J692" s="1"/>
  <c r="F692" a="1"/>
  <c r="F692" s="1"/>
  <c r="N692" a="1"/>
  <c r="N692" s="1"/>
  <c r="N709" a="1"/>
  <c r="N709" s="1"/>
  <c r="L709" a="1"/>
  <c r="L709" s="1"/>
  <c r="J709" a="1"/>
  <c r="J709" s="1"/>
  <c r="H709" a="1"/>
  <c r="H709" s="1"/>
  <c r="F709" a="1"/>
  <c r="F709" s="1"/>
  <c r="D709" a="1"/>
  <c r="D709" s="1"/>
  <c r="K709" a="1"/>
  <c r="K709" s="1"/>
  <c r="G709" a="1"/>
  <c r="G709" s="1"/>
  <c r="I709" a="1"/>
  <c r="I709" s="1"/>
  <c r="M709" a="1"/>
  <c r="M709" s="1"/>
  <c r="E709" a="1"/>
  <c r="E709" s="1"/>
  <c r="N725" a="1"/>
  <c r="N725" s="1"/>
  <c r="L725" a="1"/>
  <c r="L725" s="1"/>
  <c r="J725" a="1"/>
  <c r="J725" s="1"/>
  <c r="H725" a="1"/>
  <c r="H725" s="1"/>
  <c r="F725" a="1"/>
  <c r="F725" s="1"/>
  <c r="D725" a="1"/>
  <c r="D725" s="1"/>
  <c r="K725" a="1"/>
  <c r="K725" s="1"/>
  <c r="G725" a="1"/>
  <c r="G725" s="1"/>
  <c r="I725" a="1"/>
  <c r="I725" s="1"/>
  <c r="M725" a="1"/>
  <c r="M725" s="1"/>
  <c r="E725" a="1"/>
  <c r="E725" s="1"/>
  <c r="N741" a="1"/>
  <c r="N741" s="1"/>
  <c r="L741" a="1"/>
  <c r="L741" s="1"/>
  <c r="J741" a="1"/>
  <c r="J741" s="1"/>
  <c r="H741" a="1"/>
  <c r="H741" s="1"/>
  <c r="F741" a="1"/>
  <c r="F741" s="1"/>
  <c r="D741" a="1"/>
  <c r="D741" s="1"/>
  <c r="K741" a="1"/>
  <c r="K741" s="1"/>
  <c r="G741" a="1"/>
  <c r="G741" s="1"/>
  <c r="I741" a="1"/>
  <c r="I741" s="1"/>
  <c r="E741" a="1"/>
  <c r="E741" s="1"/>
  <c r="M741" a="1"/>
  <c r="M741" s="1"/>
  <c r="N757" a="1"/>
  <c r="N757" s="1"/>
  <c r="L757" a="1"/>
  <c r="L757" s="1"/>
  <c r="J757" a="1"/>
  <c r="J757" s="1"/>
  <c r="H757" a="1"/>
  <c r="H757" s="1"/>
  <c r="F757" a="1"/>
  <c r="F757" s="1"/>
  <c r="D757" a="1"/>
  <c r="D757" s="1"/>
  <c r="K757" a="1"/>
  <c r="K757" s="1"/>
  <c r="G757" a="1"/>
  <c r="G757" s="1"/>
  <c r="I757" a="1"/>
  <c r="I757" s="1"/>
  <c r="M757" a="1"/>
  <c r="M757" s="1"/>
  <c r="E757" a="1"/>
  <c r="E757" s="1"/>
  <c r="N773" a="1"/>
  <c r="N773" s="1"/>
  <c r="L773" a="1"/>
  <c r="L773" s="1"/>
  <c r="J773" a="1"/>
  <c r="J773" s="1"/>
  <c r="H773" a="1"/>
  <c r="H773" s="1"/>
  <c r="F773" a="1"/>
  <c r="F773" s="1"/>
  <c r="D773" a="1"/>
  <c r="D773" s="1"/>
  <c r="K773" a="1"/>
  <c r="K773" s="1"/>
  <c r="G773" a="1"/>
  <c r="G773" s="1"/>
  <c r="I773" a="1"/>
  <c r="I773" s="1"/>
  <c r="M773" a="1"/>
  <c r="M773" s="1"/>
  <c r="E773" a="1"/>
  <c r="E773" s="1"/>
  <c r="N789" a="1"/>
  <c r="N789" s="1"/>
  <c r="L789" a="1"/>
  <c r="L789" s="1"/>
  <c r="J789" a="1"/>
  <c r="J789" s="1"/>
  <c r="H789" a="1"/>
  <c r="H789" s="1"/>
  <c r="F789" a="1"/>
  <c r="F789" s="1"/>
  <c r="D789" a="1"/>
  <c r="D789" s="1"/>
  <c r="K789" a="1"/>
  <c r="K789" s="1"/>
  <c r="G789" a="1"/>
  <c r="G789" s="1"/>
  <c r="M789" a="1"/>
  <c r="M789" s="1"/>
  <c r="E789" a="1"/>
  <c r="E789" s="1"/>
  <c r="I789" a="1"/>
  <c r="I789" s="1"/>
  <c r="N805" a="1"/>
  <c r="N805" s="1"/>
  <c r="L805" a="1"/>
  <c r="L805" s="1"/>
  <c r="J805" a="1"/>
  <c r="J805" s="1"/>
  <c r="H805" a="1"/>
  <c r="H805" s="1"/>
  <c r="F805" a="1"/>
  <c r="F805" s="1"/>
  <c r="D805" a="1"/>
  <c r="D805" s="1"/>
  <c r="K805" a="1"/>
  <c r="K805" s="1"/>
  <c r="G805" a="1"/>
  <c r="G805" s="1"/>
  <c r="M805" a="1"/>
  <c r="M805" s="1"/>
  <c r="E805" a="1"/>
  <c r="E805" s="1"/>
  <c r="I805" a="1"/>
  <c r="I805" s="1"/>
  <c r="M706" a="1"/>
  <c r="M706" s="1"/>
  <c r="K706" a="1"/>
  <c r="K706" s="1"/>
  <c r="I706" a="1"/>
  <c r="I706" s="1"/>
  <c r="G706" a="1"/>
  <c r="G706" s="1"/>
  <c r="E706" a="1"/>
  <c r="E706" s="1"/>
  <c r="N706" a="1"/>
  <c r="N706" s="1"/>
  <c r="D706" a="1"/>
  <c r="D706" s="1"/>
  <c r="L706" a="1"/>
  <c r="L706" s="1"/>
  <c r="J706" a="1"/>
  <c r="J706" s="1"/>
  <c r="F706" a="1"/>
  <c r="F706" s="1"/>
  <c r="H706" a="1"/>
  <c r="H706" s="1"/>
  <c r="M722" a="1"/>
  <c r="M722" s="1"/>
  <c r="K722" a="1"/>
  <c r="K722" s="1"/>
  <c r="I722" a="1"/>
  <c r="I722" s="1"/>
  <c r="G722" a="1"/>
  <c r="G722" s="1"/>
  <c r="E722" a="1"/>
  <c r="E722" s="1"/>
  <c r="N722" a="1"/>
  <c r="N722" s="1"/>
  <c r="D722" a="1"/>
  <c r="D722" s="1"/>
  <c r="L722" a="1"/>
  <c r="L722" s="1"/>
  <c r="J722" a="1"/>
  <c r="J722" s="1"/>
  <c r="F722" a="1"/>
  <c r="F722" s="1"/>
  <c r="H722" a="1"/>
  <c r="H722" s="1"/>
  <c r="M738" a="1"/>
  <c r="M738" s="1"/>
  <c r="K738" a="1"/>
  <c r="K738" s="1"/>
  <c r="I738" a="1"/>
  <c r="I738" s="1"/>
  <c r="G738" a="1"/>
  <c r="G738" s="1"/>
  <c r="E738" a="1"/>
  <c r="E738" s="1"/>
  <c r="N738" a="1"/>
  <c r="N738" s="1"/>
  <c r="D738" a="1"/>
  <c r="D738" s="1"/>
  <c r="L738" a="1"/>
  <c r="L738" s="1"/>
  <c r="F738" a="1"/>
  <c r="F738" s="1"/>
  <c r="J738" a="1"/>
  <c r="J738" s="1"/>
  <c r="H738" a="1"/>
  <c r="H738" s="1"/>
  <c r="M754" a="1"/>
  <c r="M754" s="1"/>
  <c r="K754" a="1"/>
  <c r="K754" s="1"/>
  <c r="I754" a="1"/>
  <c r="I754" s="1"/>
  <c r="G754" a="1"/>
  <c r="G754" s="1"/>
  <c r="E754" a="1"/>
  <c r="E754" s="1"/>
  <c r="N754" a="1"/>
  <c r="N754" s="1"/>
  <c r="D754" a="1"/>
  <c r="D754" s="1"/>
  <c r="H754" a="1"/>
  <c r="H754" s="1"/>
  <c r="L754" a="1"/>
  <c r="L754" s="1"/>
  <c r="F754" a="1"/>
  <c r="F754" s="1"/>
  <c r="J754" a="1"/>
  <c r="J754" s="1"/>
  <c r="M770" a="1"/>
  <c r="M770" s="1"/>
  <c r="K770" a="1"/>
  <c r="K770" s="1"/>
  <c r="I770" a="1"/>
  <c r="I770" s="1"/>
  <c r="G770" a="1"/>
  <c r="G770" s="1"/>
  <c r="E770" a="1"/>
  <c r="E770" s="1"/>
  <c r="N770" a="1"/>
  <c r="N770" s="1"/>
  <c r="D770" a="1"/>
  <c r="D770" s="1"/>
  <c r="H770" a="1"/>
  <c r="H770" s="1"/>
  <c r="L770" a="1"/>
  <c r="L770" s="1"/>
  <c r="F770" a="1"/>
  <c r="F770" s="1"/>
  <c r="J770" a="1"/>
  <c r="J770" s="1"/>
  <c r="M786" a="1"/>
  <c r="M786" s="1"/>
  <c r="K786" a="1"/>
  <c r="K786" s="1"/>
  <c r="I786" a="1"/>
  <c r="I786" s="1"/>
  <c r="G786" a="1"/>
  <c r="G786" s="1"/>
  <c r="E786" a="1"/>
  <c r="E786" s="1"/>
  <c r="N786" a="1"/>
  <c r="N786" s="1"/>
  <c r="J786" a="1"/>
  <c r="J786" s="1"/>
  <c r="F786" a="1"/>
  <c r="F786" s="1"/>
  <c r="L786" a="1"/>
  <c r="L786" s="1"/>
  <c r="D786" a="1"/>
  <c r="D786" s="1"/>
  <c r="H786" a="1"/>
  <c r="H786" s="1"/>
  <c r="M802" a="1"/>
  <c r="M802" s="1"/>
  <c r="K802" a="1"/>
  <c r="K802" s="1"/>
  <c r="I802" a="1"/>
  <c r="I802" s="1"/>
  <c r="G802" a="1"/>
  <c r="G802" s="1"/>
  <c r="E802" a="1"/>
  <c r="E802" s="1"/>
  <c r="N802" a="1"/>
  <c r="N802" s="1"/>
  <c r="J802" a="1"/>
  <c r="J802" s="1"/>
  <c r="F802" a="1"/>
  <c r="F802" s="1"/>
  <c r="L802" a="1"/>
  <c r="L802" s="1"/>
  <c r="D802" a="1"/>
  <c r="D802" s="1"/>
  <c r="H802" a="1"/>
  <c r="H802" s="1"/>
  <c r="M818" a="1"/>
  <c r="M818" s="1"/>
  <c r="K818" a="1"/>
  <c r="K818" s="1"/>
  <c r="I818" a="1"/>
  <c r="I818" s="1"/>
  <c r="G818" a="1"/>
  <c r="G818" s="1"/>
  <c r="E818" a="1"/>
  <c r="E818" s="1"/>
  <c r="N818" a="1"/>
  <c r="N818" s="1"/>
  <c r="J818" a="1"/>
  <c r="J818" s="1"/>
  <c r="F818" a="1"/>
  <c r="F818" s="1"/>
  <c r="L818" a="1"/>
  <c r="L818" s="1"/>
  <c r="D818" a="1"/>
  <c r="D818" s="1"/>
  <c r="H818" a="1"/>
  <c r="H818" s="1"/>
  <c r="N835" a="1"/>
  <c r="N835" s="1"/>
  <c r="L835" a="1"/>
  <c r="L835" s="1"/>
  <c r="J835" a="1"/>
  <c r="J835" s="1"/>
  <c r="H835" a="1"/>
  <c r="H835" s="1"/>
  <c r="F835" a="1"/>
  <c r="F835" s="1"/>
  <c r="D835" a="1"/>
  <c r="D835" s="1"/>
  <c r="I835" a="1"/>
  <c r="I835" s="1"/>
  <c r="K835" a="1"/>
  <c r="K835" s="1"/>
  <c r="M835" a="1"/>
  <c r="M835" s="1"/>
  <c r="G835" a="1"/>
  <c r="G835" s="1"/>
  <c r="E835" a="1"/>
  <c r="E835" s="1"/>
  <c r="N851" a="1"/>
  <c r="N851" s="1"/>
  <c r="L851" a="1"/>
  <c r="L851" s="1"/>
  <c r="J851" a="1"/>
  <c r="J851" s="1"/>
  <c r="H851" a="1"/>
  <c r="H851" s="1"/>
  <c r="F851" a="1"/>
  <c r="F851" s="1"/>
  <c r="D851" a="1"/>
  <c r="D851" s="1"/>
  <c r="I851" a="1"/>
  <c r="I851" s="1"/>
  <c r="K851" a="1"/>
  <c r="K851" s="1"/>
  <c r="M851" a="1"/>
  <c r="M851" s="1"/>
  <c r="G851" a="1"/>
  <c r="G851" s="1"/>
  <c r="E851" a="1"/>
  <c r="E851" s="1"/>
  <c r="N866" a="1"/>
  <c r="N866" s="1"/>
  <c r="L866" a="1"/>
  <c r="L866" s="1"/>
  <c r="J866" a="1"/>
  <c r="J866" s="1"/>
  <c r="H866" a="1"/>
  <c r="H866" s="1"/>
  <c r="F866" a="1"/>
  <c r="F866" s="1"/>
  <c r="D866" a="1"/>
  <c r="D866" s="1"/>
  <c r="G866" a="1"/>
  <c r="G866" s="1"/>
  <c r="K866" a="1"/>
  <c r="K866" s="1"/>
  <c r="I866" a="1"/>
  <c r="I866" s="1"/>
  <c r="E866" a="1"/>
  <c r="E866" s="1"/>
  <c r="M866" a="1"/>
  <c r="M866" s="1"/>
  <c r="M715" a="1"/>
  <c r="M715" s="1"/>
  <c r="K715" a="1"/>
  <c r="K715" s="1"/>
  <c r="I715" a="1"/>
  <c r="I715" s="1"/>
  <c r="G715" a="1"/>
  <c r="G715" s="1"/>
  <c r="E715" a="1"/>
  <c r="E715" s="1"/>
  <c r="N715" a="1"/>
  <c r="N715" s="1"/>
  <c r="J715" a="1"/>
  <c r="J715" s="1"/>
  <c r="F715" a="1"/>
  <c r="F715" s="1"/>
  <c r="L715" a="1"/>
  <c r="L715" s="1"/>
  <c r="D715" a="1"/>
  <c r="D715" s="1"/>
  <c r="H715" a="1"/>
  <c r="H715" s="1"/>
  <c r="M731" a="1"/>
  <c r="M731" s="1"/>
  <c r="K731" a="1"/>
  <c r="K731" s="1"/>
  <c r="I731" a="1"/>
  <c r="I731" s="1"/>
  <c r="G731" a="1"/>
  <c r="G731" s="1"/>
  <c r="E731" a="1"/>
  <c r="E731" s="1"/>
  <c r="N731" a="1"/>
  <c r="N731" s="1"/>
  <c r="J731" a="1"/>
  <c r="J731" s="1"/>
  <c r="F731" a="1"/>
  <c r="F731" s="1"/>
  <c r="L731" a="1"/>
  <c r="L731" s="1"/>
  <c r="D731" a="1"/>
  <c r="D731" s="1"/>
  <c r="H731" a="1"/>
  <c r="H731" s="1"/>
  <c r="M747" a="1"/>
  <c r="M747" s="1"/>
  <c r="K747" a="1"/>
  <c r="K747" s="1"/>
  <c r="I747" a="1"/>
  <c r="I747" s="1"/>
  <c r="G747" a="1"/>
  <c r="G747" s="1"/>
  <c r="E747" a="1"/>
  <c r="E747" s="1"/>
  <c r="N747" a="1"/>
  <c r="N747" s="1"/>
  <c r="J747" a="1"/>
  <c r="J747" s="1"/>
  <c r="F747" a="1"/>
  <c r="F747" s="1"/>
  <c r="L747" a="1"/>
  <c r="L747" s="1"/>
  <c r="D747" a="1"/>
  <c r="D747" s="1"/>
  <c r="H747" a="1"/>
  <c r="H747" s="1"/>
  <c r="M763" a="1"/>
  <c r="M763" s="1"/>
  <c r="K763" a="1"/>
  <c r="K763" s="1"/>
  <c r="I763" a="1"/>
  <c r="I763" s="1"/>
  <c r="G763" a="1"/>
  <c r="G763" s="1"/>
  <c r="E763" a="1"/>
  <c r="E763" s="1"/>
  <c r="N763" a="1"/>
  <c r="N763" s="1"/>
  <c r="J763" a="1"/>
  <c r="J763" s="1"/>
  <c r="F763" a="1"/>
  <c r="F763" s="1"/>
  <c r="L763" a="1"/>
  <c r="L763" s="1"/>
  <c r="D763" a="1"/>
  <c r="D763" s="1"/>
  <c r="H763" a="1"/>
  <c r="H763" s="1"/>
  <c r="M779" a="1"/>
  <c r="M779" s="1"/>
  <c r="K779" a="1"/>
  <c r="K779" s="1"/>
  <c r="I779" a="1"/>
  <c r="I779" s="1"/>
  <c r="G779" a="1"/>
  <c r="G779" s="1"/>
  <c r="E779" a="1"/>
  <c r="E779" s="1"/>
  <c r="N779" a="1"/>
  <c r="N779" s="1"/>
  <c r="J779" a="1"/>
  <c r="J779" s="1"/>
  <c r="F779" a="1"/>
  <c r="F779" s="1"/>
  <c r="L779" a="1"/>
  <c r="L779" s="1"/>
  <c r="D779" a="1"/>
  <c r="D779" s="1"/>
  <c r="H779" a="1"/>
  <c r="H779" s="1"/>
  <c r="M795" a="1"/>
  <c r="M795" s="1"/>
  <c r="K795" a="1"/>
  <c r="K795" s="1"/>
  <c r="I795" a="1"/>
  <c r="I795" s="1"/>
  <c r="G795" a="1"/>
  <c r="G795" s="1"/>
  <c r="E795" a="1"/>
  <c r="E795" s="1"/>
  <c r="N795" a="1"/>
  <c r="N795" s="1"/>
  <c r="J795" a="1"/>
  <c r="J795" s="1"/>
  <c r="F795" a="1"/>
  <c r="F795" s="1"/>
  <c r="H795" a="1"/>
  <c r="H795" s="1"/>
  <c r="L795" a="1"/>
  <c r="L795" s="1"/>
  <c r="D795" a="1"/>
  <c r="D795" s="1"/>
  <c r="M811" a="1"/>
  <c r="M811" s="1"/>
  <c r="K811" a="1"/>
  <c r="K811" s="1"/>
  <c r="I811" a="1"/>
  <c r="I811" s="1"/>
  <c r="G811" a="1"/>
  <c r="G811" s="1"/>
  <c r="E811" a="1"/>
  <c r="E811" s="1"/>
  <c r="N811" a="1"/>
  <c r="N811" s="1"/>
  <c r="J811" a="1"/>
  <c r="J811" s="1"/>
  <c r="F811" a="1"/>
  <c r="F811" s="1"/>
  <c r="H811" a="1"/>
  <c r="H811" s="1"/>
  <c r="L811" a="1"/>
  <c r="L811" s="1"/>
  <c r="D811" a="1"/>
  <c r="D811" s="1"/>
  <c r="N824" a="1"/>
  <c r="N824" s="1"/>
  <c r="K824" a="1"/>
  <c r="K824" s="1"/>
  <c r="F824" a="1"/>
  <c r="F824" s="1"/>
  <c r="M824" a="1"/>
  <c r="M824" s="1"/>
  <c r="H824" a="1"/>
  <c r="H824" s="1"/>
  <c r="E824" a="1"/>
  <c r="E824" s="1"/>
  <c r="G824" a="1"/>
  <c r="G824" s="1"/>
  <c r="L824" a="1"/>
  <c r="L824" s="1"/>
  <c r="I824" a="1"/>
  <c r="I824" s="1"/>
  <c r="D824" a="1"/>
  <c r="D824" s="1"/>
  <c r="J824" a="1"/>
  <c r="J824" s="1"/>
  <c r="N840" a="1"/>
  <c r="N840" s="1"/>
  <c r="K840" a="1"/>
  <c r="K840" s="1"/>
  <c r="F840" a="1"/>
  <c r="F840" s="1"/>
  <c r="M840" a="1"/>
  <c r="M840" s="1"/>
  <c r="H840" a="1"/>
  <c r="H840" s="1"/>
  <c r="E840" a="1"/>
  <c r="E840" s="1"/>
  <c r="G840" a="1"/>
  <c r="G840" s="1"/>
  <c r="L840" a="1"/>
  <c r="L840" s="1"/>
  <c r="I840" a="1"/>
  <c r="I840" s="1"/>
  <c r="D840" a="1"/>
  <c r="D840" s="1"/>
  <c r="J840" a="1"/>
  <c r="J840" s="1"/>
  <c r="N856" a="1"/>
  <c r="N856" s="1"/>
  <c r="K856" a="1"/>
  <c r="K856" s="1"/>
  <c r="F856" a="1"/>
  <c r="F856" s="1"/>
  <c r="M856" a="1"/>
  <c r="M856" s="1"/>
  <c r="H856" a="1"/>
  <c r="H856" s="1"/>
  <c r="E856" a="1"/>
  <c r="E856" s="1"/>
  <c r="G856" a="1"/>
  <c r="G856" s="1"/>
  <c r="L856" a="1"/>
  <c r="L856" s="1"/>
  <c r="I856" a="1"/>
  <c r="I856" s="1"/>
  <c r="D856" a="1"/>
  <c r="D856" s="1"/>
  <c r="J856" a="1"/>
  <c r="J856" s="1"/>
  <c r="N882" a="1"/>
  <c r="N882" s="1"/>
  <c r="L882" a="1"/>
  <c r="L882" s="1"/>
  <c r="J882" a="1"/>
  <c r="J882" s="1"/>
  <c r="H882" a="1"/>
  <c r="H882" s="1"/>
  <c r="F882" a="1"/>
  <c r="F882" s="1"/>
  <c r="D882" a="1"/>
  <c r="D882" s="1"/>
  <c r="M882" a="1"/>
  <c r="M882" s="1"/>
  <c r="I882" a="1"/>
  <c r="I882" s="1"/>
  <c r="E882" a="1"/>
  <c r="E882" s="1"/>
  <c r="K882" a="1"/>
  <c r="K882" s="1"/>
  <c r="G882" a="1"/>
  <c r="G882" s="1"/>
  <c r="N898" a="1"/>
  <c r="N898" s="1"/>
  <c r="L898" a="1"/>
  <c r="L898" s="1"/>
  <c r="J898" a="1"/>
  <c r="J898" s="1"/>
  <c r="H898" a="1"/>
  <c r="H898" s="1"/>
  <c r="F898" a="1"/>
  <c r="F898" s="1"/>
  <c r="D898" a="1"/>
  <c r="D898" s="1"/>
  <c r="M898" a="1"/>
  <c r="M898" s="1"/>
  <c r="I898" a="1"/>
  <c r="I898" s="1"/>
  <c r="E898" a="1"/>
  <c r="E898" s="1"/>
  <c r="K898" a="1"/>
  <c r="K898" s="1"/>
  <c r="G898" a="1"/>
  <c r="G898" s="1"/>
  <c r="N914" a="1"/>
  <c r="N914" s="1"/>
  <c r="L914" a="1"/>
  <c r="L914" s="1"/>
  <c r="J914" a="1"/>
  <c r="J914" s="1"/>
  <c r="H914" a="1"/>
  <c r="H914" s="1"/>
  <c r="F914" a="1"/>
  <c r="F914" s="1"/>
  <c r="D914" a="1"/>
  <c r="D914" s="1"/>
  <c r="M914" a="1"/>
  <c r="M914" s="1"/>
  <c r="E914" a="1"/>
  <c r="E914" s="1"/>
  <c r="G914" a="1"/>
  <c r="G914" s="1"/>
  <c r="K914" a="1"/>
  <c r="K914" s="1"/>
  <c r="I914" a="1"/>
  <c r="I914" s="1"/>
  <c r="N887" a="1"/>
  <c r="N887" s="1"/>
  <c r="L887" a="1"/>
  <c r="L887" s="1"/>
  <c r="J887" a="1"/>
  <c r="J887" s="1"/>
  <c r="H887" a="1"/>
  <c r="H887" s="1"/>
  <c r="F887" a="1"/>
  <c r="F887" s="1"/>
  <c r="D887" a="1"/>
  <c r="D887" s="1"/>
  <c r="K887" a="1"/>
  <c r="K887" s="1"/>
  <c r="G887" a="1"/>
  <c r="G887" s="1"/>
  <c r="I887" a="1"/>
  <c r="I887" s="1"/>
  <c r="E887" a="1"/>
  <c r="E887" s="1"/>
  <c r="M887" a="1"/>
  <c r="M887" s="1"/>
  <c r="N903" a="1"/>
  <c r="N903" s="1"/>
  <c r="L903" a="1"/>
  <c r="L903" s="1"/>
  <c r="J903" a="1"/>
  <c r="J903" s="1"/>
  <c r="H903" a="1"/>
  <c r="H903" s="1"/>
  <c r="F903" a="1"/>
  <c r="F903" s="1"/>
  <c r="D903" a="1"/>
  <c r="D903" s="1"/>
  <c r="K903" a="1"/>
  <c r="K903" s="1"/>
  <c r="G903" a="1"/>
  <c r="G903" s="1"/>
  <c r="I903" a="1"/>
  <c r="I903" s="1"/>
  <c r="E903" a="1"/>
  <c r="E903" s="1"/>
  <c r="M903" a="1"/>
  <c r="M903" s="1"/>
  <c r="J919" a="1"/>
  <c r="J919" s="1"/>
  <c r="G919" a="1"/>
  <c r="G919" s="1"/>
  <c r="L919" a="1"/>
  <c r="L919" s="1"/>
  <c r="I919" a="1"/>
  <c r="I919" s="1"/>
  <c r="D919" a="1"/>
  <c r="D919" s="1"/>
  <c r="E919" a="1"/>
  <c r="E919" s="1"/>
  <c r="N919" a="1"/>
  <c r="N919" s="1"/>
  <c r="F919" a="1"/>
  <c r="F919" s="1"/>
  <c r="M919" a="1"/>
  <c r="M919" s="1"/>
  <c r="K919" a="1"/>
  <c r="K919" s="1"/>
  <c r="H919" a="1"/>
  <c r="H919" s="1"/>
  <c r="M833" a="1"/>
  <c r="M833" s="1"/>
  <c r="K833" a="1"/>
  <c r="K833" s="1"/>
  <c r="I833" a="1"/>
  <c r="I833" s="1"/>
  <c r="G833" a="1"/>
  <c r="G833" s="1"/>
  <c r="E833" a="1"/>
  <c r="E833" s="1"/>
  <c r="H833" a="1"/>
  <c r="H833" s="1"/>
  <c r="J833" a="1"/>
  <c r="J833" s="1"/>
  <c r="F833" a="1"/>
  <c r="F833" s="1"/>
  <c r="D833" a="1"/>
  <c r="D833" s="1"/>
  <c r="L833" a="1"/>
  <c r="L833" s="1"/>
  <c r="N833" a="1"/>
  <c r="N833" s="1"/>
  <c r="M849" a="1"/>
  <c r="M849" s="1"/>
  <c r="K849" a="1"/>
  <c r="K849" s="1"/>
  <c r="I849" a="1"/>
  <c r="I849" s="1"/>
  <c r="G849" a="1"/>
  <c r="G849" s="1"/>
  <c r="E849" a="1"/>
  <c r="E849" s="1"/>
  <c r="H849" a="1"/>
  <c r="H849" s="1"/>
  <c r="J849" a="1"/>
  <c r="J849" s="1"/>
  <c r="F849" a="1"/>
  <c r="F849" s="1"/>
  <c r="D849" a="1"/>
  <c r="D849" s="1"/>
  <c r="L849" a="1"/>
  <c r="L849" s="1"/>
  <c r="N849" a="1"/>
  <c r="N849" s="1"/>
  <c r="K865" a="1"/>
  <c r="K865" s="1"/>
  <c r="H865" a="1"/>
  <c r="H865" s="1"/>
  <c r="D865" a="1"/>
  <c r="D865" s="1"/>
  <c r="N865" a="1"/>
  <c r="N865" s="1"/>
  <c r="J865" a="1"/>
  <c r="J865" s="1"/>
  <c r="G865" a="1"/>
  <c r="G865" s="1"/>
  <c r="M865" a="1"/>
  <c r="M865" s="1"/>
  <c r="F865" a="1"/>
  <c r="F865" s="1"/>
  <c r="L865" a="1"/>
  <c r="L865" s="1"/>
  <c r="E865" a="1"/>
  <c r="E865" s="1"/>
  <c r="I865" a="1"/>
  <c r="I865" s="1"/>
  <c r="N934" a="1"/>
  <c r="N934" s="1"/>
  <c r="L934" a="1"/>
  <c r="L934" s="1"/>
  <c r="J934" a="1"/>
  <c r="J934" s="1"/>
  <c r="H934" a="1"/>
  <c r="H934" s="1"/>
  <c r="F934" a="1"/>
  <c r="F934" s="1"/>
  <c r="D934" a="1"/>
  <c r="D934" s="1"/>
  <c r="M934" a="1"/>
  <c r="M934" s="1"/>
  <c r="I934" a="1"/>
  <c r="I934" s="1"/>
  <c r="E934" a="1"/>
  <c r="E934" s="1"/>
  <c r="K934" a="1"/>
  <c r="K934" s="1"/>
  <c r="G934" a="1"/>
  <c r="G934" s="1"/>
  <c r="N950" a="1"/>
  <c r="N950" s="1"/>
  <c r="L950" a="1"/>
  <c r="L950" s="1"/>
  <c r="J950" a="1"/>
  <c r="J950" s="1"/>
  <c r="H950" a="1"/>
  <c r="H950" s="1"/>
  <c r="F950" a="1"/>
  <c r="F950" s="1"/>
  <c r="D950" a="1"/>
  <c r="D950" s="1"/>
  <c r="M950" a="1"/>
  <c r="M950" s="1"/>
  <c r="I950" a="1"/>
  <c r="I950" s="1"/>
  <c r="E950" a="1"/>
  <c r="E950" s="1"/>
  <c r="K950" a="1"/>
  <c r="K950" s="1"/>
  <c r="G950" a="1"/>
  <c r="G950" s="1"/>
  <c r="M868" a="1"/>
  <c r="M868" s="1"/>
  <c r="K868" a="1"/>
  <c r="K868" s="1"/>
  <c r="I868" a="1"/>
  <c r="I868" s="1"/>
  <c r="G868" a="1"/>
  <c r="G868" s="1"/>
  <c r="E868" a="1"/>
  <c r="E868" s="1"/>
  <c r="N868" a="1"/>
  <c r="N868" s="1"/>
  <c r="F868" a="1"/>
  <c r="F868" s="1"/>
  <c r="J868" a="1"/>
  <c r="J868" s="1"/>
  <c r="H868" a="1"/>
  <c r="H868" s="1"/>
  <c r="D868" a="1"/>
  <c r="D868" s="1"/>
  <c r="L868" a="1"/>
  <c r="L868" s="1"/>
  <c r="M884" a="1"/>
  <c r="M884" s="1"/>
  <c r="K884" a="1"/>
  <c r="K884" s="1"/>
  <c r="I884" a="1"/>
  <c r="I884" s="1"/>
  <c r="G884" a="1"/>
  <c r="G884" s="1"/>
  <c r="E884" a="1"/>
  <c r="E884" s="1"/>
  <c r="L884" a="1"/>
  <c r="L884" s="1"/>
  <c r="H884" a="1"/>
  <c r="H884" s="1"/>
  <c r="D884" a="1"/>
  <c r="D884" s="1"/>
  <c r="N884" a="1"/>
  <c r="N884" s="1"/>
  <c r="F884" a="1"/>
  <c r="F884" s="1"/>
  <c r="J884" a="1"/>
  <c r="J884" s="1"/>
  <c r="M900" a="1"/>
  <c r="M900" s="1"/>
  <c r="K900" a="1"/>
  <c r="K900" s="1"/>
  <c r="I900" a="1"/>
  <c r="I900" s="1"/>
  <c r="G900" a="1"/>
  <c r="G900" s="1"/>
  <c r="E900" a="1"/>
  <c r="E900" s="1"/>
  <c r="L900" a="1"/>
  <c r="L900" s="1"/>
  <c r="H900" a="1"/>
  <c r="H900" s="1"/>
  <c r="D900" a="1"/>
  <c r="D900" s="1"/>
  <c r="N900" a="1"/>
  <c r="N900" s="1"/>
  <c r="F900" a="1"/>
  <c r="F900" s="1"/>
  <c r="J900" a="1"/>
  <c r="J900" s="1"/>
  <c r="N917" a="1"/>
  <c r="N917" s="1"/>
  <c r="I917" a="1"/>
  <c r="I917" s="1"/>
  <c r="F917" a="1"/>
  <c r="F917" s="1"/>
  <c r="K917" a="1"/>
  <c r="K917" s="1"/>
  <c r="H917" a="1"/>
  <c r="H917" s="1"/>
  <c r="D917" a="1"/>
  <c r="D917" s="1"/>
  <c r="M917" a="1"/>
  <c r="M917" s="1"/>
  <c r="L917" a="1"/>
  <c r="L917" s="1"/>
  <c r="J917" a="1"/>
  <c r="J917" s="1"/>
  <c r="E917" a="1"/>
  <c r="E917" s="1"/>
  <c r="G917" a="1"/>
  <c r="G917" s="1"/>
  <c r="N971" a="1"/>
  <c r="N971" s="1"/>
  <c r="L971" a="1"/>
  <c r="L971" s="1"/>
  <c r="J971" a="1"/>
  <c r="J971" s="1"/>
  <c r="H971" a="1"/>
  <c r="H971" s="1"/>
  <c r="F971" a="1"/>
  <c r="F971" s="1"/>
  <c r="D971" a="1"/>
  <c r="D971" s="1"/>
  <c r="M971" a="1"/>
  <c r="M971" s="1"/>
  <c r="E971" a="1"/>
  <c r="E971" s="1"/>
  <c r="K971" a="1"/>
  <c r="K971" s="1"/>
  <c r="I971" a="1"/>
  <c r="I971" s="1"/>
  <c r="G971" a="1"/>
  <c r="G971" s="1"/>
  <c r="M877" a="1"/>
  <c r="M877" s="1"/>
  <c r="K877" a="1"/>
  <c r="K877" s="1"/>
  <c r="I877" a="1"/>
  <c r="I877" s="1"/>
  <c r="G877" a="1"/>
  <c r="G877" s="1"/>
  <c r="E877" a="1"/>
  <c r="E877" s="1"/>
  <c r="J877" a="1"/>
  <c r="J877" s="1"/>
  <c r="N877" a="1"/>
  <c r="N877" s="1"/>
  <c r="D877" a="1"/>
  <c r="D877" s="1"/>
  <c r="F877" a="1"/>
  <c r="F877" s="1"/>
  <c r="L877" a="1"/>
  <c r="L877" s="1"/>
  <c r="H877" a="1"/>
  <c r="H877" s="1"/>
  <c r="M893" a="1"/>
  <c r="M893" s="1"/>
  <c r="K893" a="1"/>
  <c r="K893" s="1"/>
  <c r="I893" a="1"/>
  <c r="I893" s="1"/>
  <c r="G893" a="1"/>
  <c r="G893" s="1"/>
  <c r="E893" a="1"/>
  <c r="E893" s="1"/>
  <c r="N893" a="1"/>
  <c r="N893" s="1"/>
  <c r="J893" a="1"/>
  <c r="J893" s="1"/>
  <c r="F893" a="1"/>
  <c r="F893" s="1"/>
  <c r="L893" a="1"/>
  <c r="L893" s="1"/>
  <c r="D893" a="1"/>
  <c r="D893" s="1"/>
  <c r="H893" a="1"/>
  <c r="H893" s="1"/>
  <c r="N923" a="1"/>
  <c r="N923" s="1"/>
  <c r="L923" a="1"/>
  <c r="L923" s="1"/>
  <c r="J923" a="1"/>
  <c r="J923" s="1"/>
  <c r="H923" a="1"/>
  <c r="H923" s="1"/>
  <c r="F923" a="1"/>
  <c r="F923" s="1"/>
  <c r="D923" a="1"/>
  <c r="D923" s="1"/>
  <c r="K923" a="1"/>
  <c r="K923" s="1"/>
  <c r="G923" a="1"/>
  <c r="G923" s="1"/>
  <c r="I923" a="1"/>
  <c r="I923" s="1"/>
  <c r="E923" a="1"/>
  <c r="E923" s="1"/>
  <c r="M923" a="1"/>
  <c r="M923" s="1"/>
  <c r="N939" a="1"/>
  <c r="N939" s="1"/>
  <c r="L939" a="1"/>
  <c r="L939" s="1"/>
  <c r="J939" a="1"/>
  <c r="J939" s="1"/>
  <c r="H939" a="1"/>
  <c r="H939" s="1"/>
  <c r="F939" a="1"/>
  <c r="F939" s="1"/>
  <c r="D939" a="1"/>
  <c r="D939" s="1"/>
  <c r="K939" a="1"/>
  <c r="K939" s="1"/>
  <c r="G939" a="1"/>
  <c r="G939" s="1"/>
  <c r="I939" a="1"/>
  <c r="I939" s="1"/>
  <c r="E939" a="1"/>
  <c r="E939" s="1"/>
  <c r="M939" a="1"/>
  <c r="M939" s="1"/>
  <c r="N955" a="1"/>
  <c r="N955" s="1"/>
  <c r="L955" a="1"/>
  <c r="L955" s="1"/>
  <c r="J955" a="1"/>
  <c r="J955" s="1"/>
  <c r="H955" a="1"/>
  <c r="H955" s="1"/>
  <c r="F955" a="1"/>
  <c r="F955" s="1"/>
  <c r="D955" a="1"/>
  <c r="D955" s="1"/>
  <c r="K955" a="1"/>
  <c r="K955" s="1"/>
  <c r="G955" a="1"/>
  <c r="G955" s="1"/>
  <c r="I955" a="1"/>
  <c r="I955" s="1"/>
  <c r="E955" a="1"/>
  <c r="E955" s="1"/>
  <c r="M955" a="1"/>
  <c r="M955" s="1"/>
  <c r="M916" a="1"/>
  <c r="M916" s="1"/>
  <c r="K916" a="1"/>
  <c r="K916" s="1"/>
  <c r="I916" a="1"/>
  <c r="I916" s="1"/>
  <c r="G916" a="1"/>
  <c r="G916" s="1"/>
  <c r="E916" a="1"/>
  <c r="E916" s="1"/>
  <c r="L916" a="1"/>
  <c r="L916" s="1"/>
  <c r="D916" a="1"/>
  <c r="D916" s="1"/>
  <c r="N916" a="1"/>
  <c r="N916" s="1"/>
  <c r="F916" a="1"/>
  <c r="F916" s="1"/>
  <c r="J916" a="1"/>
  <c r="J916" s="1"/>
  <c r="H916" a="1"/>
  <c r="H916" s="1"/>
  <c r="M932" a="1"/>
  <c r="M932" s="1"/>
  <c r="K932" a="1"/>
  <c r="K932" s="1"/>
  <c r="I932" a="1"/>
  <c r="I932" s="1"/>
  <c r="G932" a="1"/>
  <c r="G932" s="1"/>
  <c r="E932" a="1"/>
  <c r="E932" s="1"/>
  <c r="N932" a="1"/>
  <c r="N932" s="1"/>
  <c r="J932" a="1"/>
  <c r="J932" s="1"/>
  <c r="F932" a="1"/>
  <c r="F932" s="1"/>
  <c r="H932" a="1"/>
  <c r="H932" s="1"/>
  <c r="D932" a="1"/>
  <c r="D932" s="1"/>
  <c r="L932" a="1"/>
  <c r="L932" s="1"/>
  <c r="M948" a="1"/>
  <c r="M948" s="1"/>
  <c r="K948" a="1"/>
  <c r="K948" s="1"/>
  <c r="I948" a="1"/>
  <c r="I948" s="1"/>
  <c r="G948" a="1"/>
  <c r="G948" s="1"/>
  <c r="E948" a="1"/>
  <c r="E948" s="1"/>
  <c r="N948" a="1"/>
  <c r="N948" s="1"/>
  <c r="J948" a="1"/>
  <c r="J948" s="1"/>
  <c r="F948" a="1"/>
  <c r="F948" s="1"/>
  <c r="H948" a="1"/>
  <c r="H948" s="1"/>
  <c r="D948" a="1"/>
  <c r="D948" s="1"/>
  <c r="L948" a="1"/>
  <c r="L948" s="1"/>
  <c r="N964" a="1"/>
  <c r="N964" s="1"/>
  <c r="L964" a="1"/>
  <c r="L964" s="1"/>
  <c r="J964" a="1"/>
  <c r="J964" s="1"/>
  <c r="H964" a="1"/>
  <c r="H964" s="1"/>
  <c r="F964" a="1"/>
  <c r="F964" s="1"/>
  <c r="D964" a="1"/>
  <c r="D964" s="1"/>
  <c r="M964" a="1"/>
  <c r="M964" s="1"/>
  <c r="K964" a="1"/>
  <c r="K964" s="1"/>
  <c r="I964" a="1"/>
  <c r="I964" s="1"/>
  <c r="G964" a="1"/>
  <c r="G964" s="1"/>
  <c r="E964" a="1"/>
  <c r="E964" s="1"/>
  <c r="N982" a="1"/>
  <c r="N982" s="1"/>
  <c r="L982" a="1"/>
  <c r="L982" s="1"/>
  <c r="J982" a="1"/>
  <c r="J982" s="1"/>
  <c r="H982" a="1"/>
  <c r="H982" s="1"/>
  <c r="F982" a="1"/>
  <c r="F982" s="1"/>
  <c r="D982" a="1"/>
  <c r="D982" s="1"/>
  <c r="M982" a="1"/>
  <c r="M982" s="1"/>
  <c r="I982" a="1"/>
  <c r="I982" s="1"/>
  <c r="E982" a="1"/>
  <c r="E982" s="1"/>
  <c r="K982" a="1"/>
  <c r="K982" s="1"/>
  <c r="G982" a="1"/>
  <c r="G982" s="1"/>
  <c r="M925" a="1"/>
  <c r="M925" s="1"/>
  <c r="K925" a="1"/>
  <c r="K925" s="1"/>
  <c r="I925" a="1"/>
  <c r="I925" s="1"/>
  <c r="G925" a="1"/>
  <c r="G925" s="1"/>
  <c r="E925" a="1"/>
  <c r="E925" s="1"/>
  <c r="N925" a="1"/>
  <c r="N925" s="1"/>
  <c r="J925" a="1"/>
  <c r="J925" s="1"/>
  <c r="F925" a="1"/>
  <c r="F925" s="1"/>
  <c r="L925" a="1"/>
  <c r="L925" s="1"/>
  <c r="D925" a="1"/>
  <c r="D925" s="1"/>
  <c r="H925" a="1"/>
  <c r="H925" s="1"/>
  <c r="M941" a="1"/>
  <c r="M941" s="1"/>
  <c r="K941" a="1"/>
  <c r="K941" s="1"/>
  <c r="I941" a="1"/>
  <c r="I941" s="1"/>
  <c r="G941" a="1"/>
  <c r="G941" s="1"/>
  <c r="E941" a="1"/>
  <c r="E941" s="1"/>
  <c r="N941" a="1"/>
  <c r="N941" s="1"/>
  <c r="J941" a="1"/>
  <c r="J941" s="1"/>
  <c r="F941" a="1"/>
  <c r="F941" s="1"/>
  <c r="L941" a="1"/>
  <c r="L941" s="1"/>
  <c r="D941" a="1"/>
  <c r="D941" s="1"/>
  <c r="H941" a="1"/>
  <c r="H941" s="1"/>
  <c r="M957" a="1"/>
  <c r="M957" s="1"/>
  <c r="K957" a="1"/>
  <c r="K957" s="1"/>
  <c r="I957" a="1"/>
  <c r="I957" s="1"/>
  <c r="G957" a="1"/>
  <c r="G957" s="1"/>
  <c r="E957" a="1"/>
  <c r="E957" s="1"/>
  <c r="N957" a="1"/>
  <c r="N957" s="1"/>
  <c r="J957" a="1"/>
  <c r="J957" s="1"/>
  <c r="F957" a="1"/>
  <c r="F957" s="1"/>
  <c r="L957" a="1"/>
  <c r="L957" s="1"/>
  <c r="D957" a="1"/>
  <c r="D957" s="1"/>
  <c r="H957" a="1"/>
  <c r="H957" s="1"/>
  <c r="M973" a="1"/>
  <c r="M973" s="1"/>
  <c r="K973" a="1"/>
  <c r="K973" s="1"/>
  <c r="I973" a="1"/>
  <c r="I973" s="1"/>
  <c r="G973" a="1"/>
  <c r="G973" s="1"/>
  <c r="E973" a="1"/>
  <c r="E973" s="1"/>
  <c r="J973" a="1"/>
  <c r="J973" s="1"/>
  <c r="H973" a="1"/>
  <c r="H973" s="1"/>
  <c r="F973" a="1"/>
  <c r="F973" s="1"/>
  <c r="D973" a="1"/>
  <c r="D973" s="1"/>
  <c r="N973" a="1"/>
  <c r="N973" s="1"/>
  <c r="L973" a="1"/>
  <c r="L973" s="1"/>
  <c r="M966" a="1"/>
  <c r="M966" s="1"/>
  <c r="K966" a="1"/>
  <c r="K966" s="1"/>
  <c r="I966" a="1"/>
  <c r="I966" s="1"/>
  <c r="G966" a="1"/>
  <c r="G966" s="1"/>
  <c r="E966" a="1"/>
  <c r="E966" s="1"/>
  <c r="N966" a="1"/>
  <c r="N966" s="1"/>
  <c r="L966" a="1"/>
  <c r="L966" s="1"/>
  <c r="J966" a="1"/>
  <c r="J966" s="1"/>
  <c r="H966" a="1"/>
  <c r="H966" s="1"/>
  <c r="F966" a="1"/>
  <c r="F966" s="1"/>
  <c r="D966" a="1"/>
  <c r="D966" s="1"/>
  <c r="N983" a="1"/>
  <c r="N983" s="1"/>
  <c r="L983" a="1"/>
  <c r="L983" s="1"/>
  <c r="J983" a="1"/>
  <c r="J983" s="1"/>
  <c r="H983" a="1"/>
  <c r="H983" s="1"/>
  <c r="F983" a="1"/>
  <c r="F983" s="1"/>
  <c r="D983" a="1"/>
  <c r="D983" s="1"/>
  <c r="K983" a="1"/>
  <c r="K983" s="1"/>
  <c r="G983" a="1"/>
  <c r="G983" s="1"/>
  <c r="M983" a="1"/>
  <c r="M983" s="1"/>
  <c r="I983" a="1"/>
  <c r="I983" s="1"/>
  <c r="E983" a="1"/>
  <c r="E983" s="1"/>
  <c r="N998" a="1"/>
  <c r="N998" s="1"/>
  <c r="L998" a="1"/>
  <c r="L998" s="1"/>
  <c r="J998" a="1"/>
  <c r="J998" s="1"/>
  <c r="H998" a="1"/>
  <c r="H998" s="1"/>
  <c r="F998" a="1"/>
  <c r="F998" s="1"/>
  <c r="D998" a="1"/>
  <c r="D998" s="1"/>
  <c r="M998" a="1"/>
  <c r="M998" s="1"/>
  <c r="K998" a="1"/>
  <c r="K998" s="1"/>
  <c r="I998" a="1"/>
  <c r="I998" s="1"/>
  <c r="G998" a="1"/>
  <c r="G998" s="1"/>
  <c r="E998" a="1"/>
  <c r="E998" s="1"/>
  <c r="M992" a="1"/>
  <c r="M992" s="1"/>
  <c r="K992" a="1"/>
  <c r="K992" s="1"/>
  <c r="I992" a="1"/>
  <c r="I992" s="1"/>
  <c r="G992" a="1"/>
  <c r="G992" s="1"/>
  <c r="E992" a="1"/>
  <c r="E992" s="1"/>
  <c r="N992" a="1"/>
  <c r="N992" s="1"/>
  <c r="J992" a="1"/>
  <c r="J992" s="1"/>
  <c r="F992" a="1"/>
  <c r="F992" s="1"/>
  <c r="H992" a="1"/>
  <c r="H992" s="1"/>
  <c r="D992" a="1"/>
  <c r="D992" s="1"/>
  <c r="L992" a="1"/>
  <c r="L992" s="1"/>
  <c r="M985" a="1"/>
  <c r="M985" s="1"/>
  <c r="K985" a="1"/>
  <c r="K985" s="1"/>
  <c r="I985" a="1"/>
  <c r="I985" s="1"/>
  <c r="G985" a="1"/>
  <c r="G985" s="1"/>
  <c r="E985" a="1"/>
  <c r="E985" s="1"/>
  <c r="N985" a="1"/>
  <c r="N985" s="1"/>
  <c r="J985" a="1"/>
  <c r="J985" s="1"/>
  <c r="F985" a="1"/>
  <c r="F985" s="1"/>
  <c r="L985" a="1"/>
  <c r="L985" s="1"/>
  <c r="H985" a="1"/>
  <c r="H985" s="1"/>
  <c r="D985" a="1"/>
  <c r="D985" s="1"/>
  <c r="M1001" a="1"/>
  <c r="M1001" s="1"/>
  <c r="K1001" a="1"/>
  <c r="K1001" s="1"/>
  <c r="I1001" a="1"/>
  <c r="I1001" s="1"/>
  <c r="G1001" a="1"/>
  <c r="G1001" s="1"/>
  <c r="E1001" a="1"/>
  <c r="E1001" s="1"/>
  <c r="J1001" a="1"/>
  <c r="J1001" s="1"/>
  <c r="H1001" a="1"/>
  <c r="H1001" s="1"/>
  <c r="N1001" a="1"/>
  <c r="N1001" s="1"/>
  <c r="F1001" a="1"/>
  <c r="F1001" s="1"/>
  <c r="L1001" a="1"/>
  <c r="L1001" s="1"/>
  <c r="D1001" a="1"/>
  <c r="D1001" s="1"/>
  <c r="N307" a="1"/>
  <c r="N307" s="1"/>
  <c r="L307" a="1"/>
  <c r="L307" s="1"/>
  <c r="J307" a="1"/>
  <c r="J307" s="1"/>
  <c r="H307" a="1"/>
  <c r="H307" s="1"/>
  <c r="F307" a="1"/>
  <c r="F307" s="1"/>
  <c r="D307" a="1"/>
  <c r="D307" s="1"/>
  <c r="M307" a="1"/>
  <c r="M307" s="1"/>
  <c r="I307" a="1"/>
  <c r="I307" s="1"/>
  <c r="E307" a="1"/>
  <c r="E307" s="1"/>
  <c r="K307" a="1"/>
  <c r="K307" s="1"/>
  <c r="G307" a="1"/>
  <c r="G307" s="1"/>
  <c r="L291" a="1"/>
  <c r="L291" s="1"/>
  <c r="G291" a="1"/>
  <c r="G291" s="1"/>
  <c r="D291" a="1"/>
  <c r="D291" s="1"/>
  <c r="N291" a="1"/>
  <c r="N291" s="1"/>
  <c r="I291" a="1"/>
  <c r="I291" s="1"/>
  <c r="F291" a="1"/>
  <c r="F291" s="1"/>
  <c r="M291" a="1"/>
  <c r="M291" s="1"/>
  <c r="J291" a="1"/>
  <c r="J291" s="1"/>
  <c r="E291" a="1"/>
  <c r="E291" s="1"/>
  <c r="K291" a="1"/>
  <c r="K291" s="1"/>
  <c r="H291" a="1"/>
  <c r="H291" s="1"/>
  <c r="L275" a="1"/>
  <c r="L275" s="1"/>
  <c r="G275" a="1"/>
  <c r="G275" s="1"/>
  <c r="D275" a="1"/>
  <c r="D275" s="1"/>
  <c r="N275" a="1"/>
  <c r="N275" s="1"/>
  <c r="I275" a="1"/>
  <c r="I275" s="1"/>
  <c r="F275" a="1"/>
  <c r="F275" s="1"/>
  <c r="M275" a="1"/>
  <c r="M275" s="1"/>
  <c r="J275" a="1"/>
  <c r="J275" s="1"/>
  <c r="E275" a="1"/>
  <c r="E275" s="1"/>
  <c r="K275" a="1"/>
  <c r="K275" s="1"/>
  <c r="H275" a="1"/>
  <c r="H275" s="1"/>
  <c r="N229" a="1"/>
  <c r="N229" s="1"/>
  <c r="L229" a="1"/>
  <c r="L229" s="1"/>
  <c r="J229" a="1"/>
  <c r="J229" s="1"/>
  <c r="H229" a="1"/>
  <c r="H229" s="1"/>
  <c r="F229" a="1"/>
  <c r="F229" s="1"/>
  <c r="D229" a="1"/>
  <c r="D229" s="1"/>
  <c r="M229" a="1"/>
  <c r="M229" s="1"/>
  <c r="I229" a="1"/>
  <c r="I229" s="1"/>
  <c r="E229" a="1"/>
  <c r="E229" s="1"/>
  <c r="K229" a="1"/>
  <c r="K229" s="1"/>
  <c r="G229" a="1"/>
  <c r="G229" s="1"/>
  <c r="N213" a="1"/>
  <c r="N213" s="1"/>
  <c r="L213" a="1"/>
  <c r="L213" s="1"/>
  <c r="J213" a="1"/>
  <c r="J213" s="1"/>
  <c r="H213" a="1"/>
  <c r="H213" s="1"/>
  <c r="F213" a="1"/>
  <c r="F213" s="1"/>
  <c r="D213" a="1"/>
  <c r="D213" s="1"/>
  <c r="M213" a="1"/>
  <c r="M213" s="1"/>
  <c r="I213" a="1"/>
  <c r="I213" s="1"/>
  <c r="E213" a="1"/>
  <c r="E213" s="1"/>
  <c r="K213" a="1"/>
  <c r="K213" s="1"/>
  <c r="G213" a="1"/>
  <c r="G213" s="1"/>
  <c r="N197" a="1"/>
  <c r="N197" s="1"/>
  <c r="L197" a="1"/>
  <c r="L197" s="1"/>
  <c r="J197" a="1"/>
  <c r="J197" s="1"/>
  <c r="H197" a="1"/>
  <c r="H197" s="1"/>
  <c r="F197" a="1"/>
  <c r="F197" s="1"/>
  <c r="D197" a="1"/>
  <c r="D197" s="1"/>
  <c r="M197" a="1"/>
  <c r="M197" s="1"/>
  <c r="I197" a="1"/>
  <c r="I197" s="1"/>
  <c r="E197" a="1"/>
  <c r="E197" s="1"/>
  <c r="K197" a="1"/>
  <c r="K197" s="1"/>
  <c r="G197" a="1"/>
  <c r="G197" s="1"/>
  <c r="N181" a="1"/>
  <c r="N181" s="1"/>
  <c r="L181" a="1"/>
  <c r="L181" s="1"/>
  <c r="J181" a="1"/>
  <c r="J181" s="1"/>
  <c r="H181" a="1"/>
  <c r="H181" s="1"/>
  <c r="F181" a="1"/>
  <c r="F181" s="1"/>
  <c r="D181" a="1"/>
  <c r="D181" s="1"/>
  <c r="M181" a="1"/>
  <c r="M181" s="1"/>
  <c r="I181" a="1"/>
  <c r="I181" s="1"/>
  <c r="E181" a="1"/>
  <c r="E181" s="1"/>
  <c r="K181" a="1"/>
  <c r="K181" s="1"/>
  <c r="G181" a="1"/>
  <c r="G181" s="1"/>
  <c r="N165" a="1"/>
  <c r="N165" s="1"/>
  <c r="L165" a="1"/>
  <c r="L165" s="1"/>
  <c r="J165" a="1"/>
  <c r="J165" s="1"/>
  <c r="H165" a="1"/>
  <c r="H165" s="1"/>
  <c r="F165" a="1"/>
  <c r="F165" s="1"/>
  <c r="D165" a="1"/>
  <c r="D165" s="1"/>
  <c r="M165" a="1"/>
  <c r="M165" s="1"/>
  <c r="I165" a="1"/>
  <c r="I165" s="1"/>
  <c r="E165" a="1"/>
  <c r="E165" s="1"/>
  <c r="K165" a="1"/>
  <c r="K165" s="1"/>
  <c r="G165" a="1"/>
  <c r="G165" s="1"/>
  <c r="M149" a="1"/>
  <c r="M149" s="1"/>
  <c r="J149" a="1"/>
  <c r="J149" s="1"/>
  <c r="E149" a="1"/>
  <c r="E149" s="1"/>
  <c r="L149" a="1"/>
  <c r="L149" s="1"/>
  <c r="G149" a="1"/>
  <c r="G149" s="1"/>
  <c r="D149" a="1"/>
  <c r="D149" s="1"/>
  <c r="N149" a="1"/>
  <c r="N149" s="1"/>
  <c r="I149" a="1"/>
  <c r="I149" s="1"/>
  <c r="F149" a="1"/>
  <c r="F149" s="1"/>
  <c r="K149" a="1"/>
  <c r="K149" s="1"/>
  <c r="H149" a="1"/>
  <c r="H149" s="1"/>
  <c r="M133" a="1"/>
  <c r="M133" s="1"/>
  <c r="J133" a="1"/>
  <c r="J133" s="1"/>
  <c r="E133" a="1"/>
  <c r="E133" s="1"/>
  <c r="F133" a="1"/>
  <c r="F133" s="1"/>
  <c r="L133" a="1"/>
  <c r="L133" s="1"/>
  <c r="G133" a="1"/>
  <c r="G133" s="1"/>
  <c r="D133" a="1"/>
  <c r="D133" s="1"/>
  <c r="N133" a="1"/>
  <c r="N133" s="1"/>
  <c r="I133" a="1"/>
  <c r="I133" s="1"/>
  <c r="K133" a="1"/>
  <c r="K133" s="1"/>
  <c r="H133" a="1"/>
  <c r="H133" s="1"/>
  <c r="M117" a="1"/>
  <c r="M117" s="1"/>
  <c r="J117" a="1"/>
  <c r="J117" s="1"/>
  <c r="E117" a="1"/>
  <c r="E117" s="1"/>
  <c r="L117" a="1"/>
  <c r="L117" s="1"/>
  <c r="G117" a="1"/>
  <c r="G117" s="1"/>
  <c r="D117" a="1"/>
  <c r="D117" s="1"/>
  <c r="N117" a="1"/>
  <c r="N117" s="1"/>
  <c r="I117" a="1"/>
  <c r="I117" s="1"/>
  <c r="F117" a="1"/>
  <c r="F117" s="1"/>
  <c r="K117" a="1"/>
  <c r="K117" s="1"/>
  <c r="H117" a="1"/>
  <c r="H117" s="1"/>
  <c r="M101" a="1"/>
  <c r="M101" s="1"/>
  <c r="J101" a="1"/>
  <c r="J101" s="1"/>
  <c r="E101" a="1"/>
  <c r="E101" s="1"/>
  <c r="L101" a="1"/>
  <c r="L101" s="1"/>
  <c r="G101" a="1"/>
  <c r="G101" s="1"/>
  <c r="D101" a="1"/>
  <c r="D101" s="1"/>
  <c r="N101" a="1"/>
  <c r="N101" s="1"/>
  <c r="I101" a="1"/>
  <c r="I101" s="1"/>
  <c r="F101" a="1"/>
  <c r="F101" s="1"/>
  <c r="K101" a="1"/>
  <c r="K101" s="1"/>
  <c r="H101" a="1"/>
  <c r="H101" s="1"/>
  <c r="M85" a="1"/>
  <c r="M85" s="1"/>
  <c r="J85" a="1"/>
  <c r="J85" s="1"/>
  <c r="E85" a="1"/>
  <c r="E85" s="1"/>
  <c r="L85" a="1"/>
  <c r="L85" s="1"/>
  <c r="G85" a="1"/>
  <c r="G85" s="1"/>
  <c r="D85" a="1"/>
  <c r="D85" s="1"/>
  <c r="N85" a="1"/>
  <c r="N85" s="1"/>
  <c r="I85" a="1"/>
  <c r="I85" s="1"/>
  <c r="F85" a="1"/>
  <c r="F85" s="1"/>
  <c r="K85" a="1"/>
  <c r="K85" s="1"/>
  <c r="H85" a="1"/>
  <c r="H85" s="1"/>
  <c r="M69" a="1"/>
  <c r="M69" s="1"/>
  <c r="J69" a="1"/>
  <c r="J69" s="1"/>
  <c r="E69" a="1"/>
  <c r="E69" s="1"/>
  <c r="L69" a="1"/>
  <c r="L69" s="1"/>
  <c r="D69" a="1"/>
  <c r="D69" s="1"/>
  <c r="G69" a="1"/>
  <c r="G69" s="1"/>
  <c r="N69" a="1"/>
  <c r="N69" s="1"/>
  <c r="I69" a="1"/>
  <c r="I69" s="1"/>
  <c r="F69" a="1"/>
  <c r="F69" s="1"/>
  <c r="K69" a="1"/>
  <c r="K69" s="1"/>
  <c r="H69" a="1"/>
  <c r="H69" s="1"/>
  <c r="M53" a="1"/>
  <c r="M53" s="1"/>
  <c r="J53" a="1"/>
  <c r="J53" s="1"/>
  <c r="E53" a="1"/>
  <c r="E53" s="1"/>
  <c r="L53" a="1"/>
  <c r="L53" s="1"/>
  <c r="G53" a="1"/>
  <c r="G53" s="1"/>
  <c r="D53" a="1"/>
  <c r="D53" s="1"/>
  <c r="N53" a="1"/>
  <c r="N53" s="1"/>
  <c r="F53" a="1"/>
  <c r="F53" s="1"/>
  <c r="I53" a="1"/>
  <c r="I53" s="1"/>
  <c r="K53" a="1"/>
  <c r="K53" s="1"/>
  <c r="H53" a="1"/>
  <c r="H53" s="1"/>
  <c r="M37" a="1"/>
  <c r="M37" s="1"/>
  <c r="J37" a="1"/>
  <c r="J37" s="1"/>
  <c r="E37" a="1"/>
  <c r="E37" s="1"/>
  <c r="L37" a="1"/>
  <c r="L37" s="1"/>
  <c r="G37" a="1"/>
  <c r="G37" s="1"/>
  <c r="D37" a="1"/>
  <c r="D37" s="1"/>
  <c r="N37" a="1"/>
  <c r="N37" s="1"/>
  <c r="I37" a="1"/>
  <c r="I37" s="1"/>
  <c r="F37" a="1"/>
  <c r="F37" s="1"/>
  <c r="K37" a="1"/>
  <c r="K37" s="1"/>
  <c r="H37" a="1"/>
  <c r="H37" s="1"/>
  <c r="M21" a="1"/>
  <c r="M21" s="1"/>
  <c r="J21" a="1"/>
  <c r="J21" s="1"/>
  <c r="E21" a="1"/>
  <c r="E21" s="1"/>
  <c r="L21" a="1"/>
  <c r="L21" s="1"/>
  <c r="G21" a="1"/>
  <c r="G21" s="1"/>
  <c r="D21" a="1"/>
  <c r="D21" s="1"/>
  <c r="N21" a="1"/>
  <c r="N21" s="1"/>
  <c r="I21" a="1"/>
  <c r="I21" s="1"/>
  <c r="F21" a="1"/>
  <c r="F21" s="1"/>
  <c r="K21" a="1"/>
  <c r="K21" s="1"/>
  <c r="H21" a="1"/>
  <c r="H21" s="1"/>
  <c r="O323"/>
  <c r="P323"/>
  <c r="C131" i="18"/>
  <c r="D3317" i="4" s="1"/>
  <c r="C379" i="16"/>
  <c r="D250"/>
  <c r="M74"/>
  <c r="M50"/>
  <c r="M372"/>
  <c r="C331"/>
  <c r="M299"/>
  <c r="E190"/>
  <c r="M174"/>
  <c r="M82"/>
  <c r="K40"/>
  <c r="L7"/>
  <c r="D183" i="4"/>
  <c r="M218" i="16"/>
  <c r="M217" s="1"/>
  <c r="C217"/>
  <c r="P264" i="9"/>
  <c r="D423" i="4" s="1"/>
  <c r="K7" i="16"/>
  <c r="D182" i="4"/>
  <c r="C416" i="16"/>
  <c r="M417"/>
  <c r="M416" s="1"/>
  <c r="M276"/>
  <c r="M275" s="1"/>
  <c r="C275"/>
  <c r="C250" s="1"/>
  <c r="D190"/>
  <c r="C95"/>
  <c r="C40" s="1"/>
  <c r="M96"/>
  <c r="M95" s="1"/>
  <c r="D7"/>
  <c r="D175" i="4"/>
  <c r="G4" i="9"/>
  <c r="F3"/>
  <c r="C398" i="16"/>
  <c r="M399"/>
  <c r="M398" s="1"/>
  <c r="P2853" i="9"/>
  <c r="D3012" i="4" s="1"/>
  <c r="E7" i="16"/>
  <c r="D176" i="4"/>
  <c r="D81"/>
  <c r="B6" i="5" a="1"/>
  <c r="B6" s="1"/>
  <c r="A2" i="4" s="1"/>
  <c r="N163" i="3" a="1"/>
  <c r="N163" s="1"/>
  <c r="K163" a="1"/>
  <c r="K163" s="1"/>
  <c r="F163" a="1"/>
  <c r="F163" s="1"/>
  <c r="M163" a="1"/>
  <c r="M163" s="1"/>
  <c r="H163" a="1"/>
  <c r="H163" s="1"/>
  <c r="E163" a="1"/>
  <c r="E163" s="1"/>
  <c r="J163" a="1"/>
  <c r="J163" s="1"/>
  <c r="G163" a="1"/>
  <c r="G163" s="1"/>
  <c r="L163" a="1"/>
  <c r="L163" s="1"/>
  <c r="I163" a="1"/>
  <c r="I163" s="1"/>
  <c r="D163" a="1"/>
  <c r="D163" s="1"/>
  <c r="N147" a="1"/>
  <c r="N147" s="1"/>
  <c r="K147" a="1"/>
  <c r="K147" s="1"/>
  <c r="F147" a="1"/>
  <c r="F147" s="1"/>
  <c r="M147" a="1"/>
  <c r="M147" s="1"/>
  <c r="H147" a="1"/>
  <c r="H147" s="1"/>
  <c r="E147" a="1"/>
  <c r="E147" s="1"/>
  <c r="J147" a="1"/>
  <c r="J147" s="1"/>
  <c r="G147" a="1"/>
  <c r="G147" s="1"/>
  <c r="L147" a="1"/>
  <c r="L147" s="1"/>
  <c r="I147" a="1"/>
  <c r="I147" s="1"/>
  <c r="D147" a="1"/>
  <c r="D147" s="1"/>
  <c r="N131" a="1"/>
  <c r="N131" s="1"/>
  <c r="K131" a="1"/>
  <c r="K131" s="1"/>
  <c r="F131" a="1"/>
  <c r="F131" s="1"/>
  <c r="G131" a="1"/>
  <c r="G131" s="1"/>
  <c r="M131" a="1"/>
  <c r="M131" s="1"/>
  <c r="H131" a="1"/>
  <c r="H131" s="1"/>
  <c r="E131" a="1"/>
  <c r="E131" s="1"/>
  <c r="J131" a="1"/>
  <c r="J131" s="1"/>
  <c r="L131" a="1"/>
  <c r="L131" s="1"/>
  <c r="I131" a="1"/>
  <c r="I131" s="1"/>
  <c r="D131" a="1"/>
  <c r="D131" s="1"/>
  <c r="N115" a="1"/>
  <c r="N115" s="1"/>
  <c r="K115" a="1"/>
  <c r="K115" s="1"/>
  <c r="F115" a="1"/>
  <c r="F115" s="1"/>
  <c r="M115" a="1"/>
  <c r="M115" s="1"/>
  <c r="H115" a="1"/>
  <c r="H115" s="1"/>
  <c r="E115" a="1"/>
  <c r="E115" s="1"/>
  <c r="J115" a="1"/>
  <c r="J115" s="1"/>
  <c r="G115" a="1"/>
  <c r="G115" s="1"/>
  <c r="L115" a="1"/>
  <c r="L115" s="1"/>
  <c r="I115" a="1"/>
  <c r="I115" s="1"/>
  <c r="D115" a="1"/>
  <c r="D115" s="1"/>
  <c r="N99" a="1"/>
  <c r="N99" s="1"/>
  <c r="K99" a="1"/>
  <c r="K99" s="1"/>
  <c r="F99" a="1"/>
  <c r="F99" s="1"/>
  <c r="M99" a="1"/>
  <c r="M99" s="1"/>
  <c r="H99" a="1"/>
  <c r="H99" s="1"/>
  <c r="E99" a="1"/>
  <c r="E99" s="1"/>
  <c r="J99" a="1"/>
  <c r="J99" s="1"/>
  <c r="G99" a="1"/>
  <c r="G99" s="1"/>
  <c r="L99" a="1"/>
  <c r="L99" s="1"/>
  <c r="I99" a="1"/>
  <c r="I99" s="1"/>
  <c r="D99" a="1"/>
  <c r="D99" s="1"/>
  <c r="N83" a="1"/>
  <c r="N83" s="1"/>
  <c r="K83" a="1"/>
  <c r="K83" s="1"/>
  <c r="F83" a="1"/>
  <c r="F83" s="1"/>
  <c r="M83" a="1"/>
  <c r="M83" s="1"/>
  <c r="H83" a="1"/>
  <c r="H83" s="1"/>
  <c r="E83" a="1"/>
  <c r="E83" s="1"/>
  <c r="J83" a="1"/>
  <c r="J83" s="1"/>
  <c r="G83" a="1"/>
  <c r="G83" s="1"/>
  <c r="L83" a="1"/>
  <c r="L83" s="1"/>
  <c r="I83" a="1"/>
  <c r="I83" s="1"/>
  <c r="D83" a="1"/>
  <c r="D83" s="1"/>
  <c r="N67" a="1"/>
  <c r="N67" s="1"/>
  <c r="K67" a="1"/>
  <c r="K67" s="1"/>
  <c r="F67" a="1"/>
  <c r="F67" s="1"/>
  <c r="M67" a="1"/>
  <c r="M67" s="1"/>
  <c r="H67" a="1"/>
  <c r="H67" s="1"/>
  <c r="E67" a="1"/>
  <c r="E67" s="1"/>
  <c r="J67" a="1"/>
  <c r="J67" s="1"/>
  <c r="G67" a="1"/>
  <c r="G67" s="1"/>
  <c r="L67" a="1"/>
  <c r="L67" s="1"/>
  <c r="I67" a="1"/>
  <c r="I67" s="1"/>
  <c r="D67" a="1"/>
  <c r="D67" s="1"/>
  <c r="N51" a="1"/>
  <c r="N51" s="1"/>
  <c r="K51" a="1"/>
  <c r="K51" s="1"/>
  <c r="F51" a="1"/>
  <c r="F51" s="1"/>
  <c r="J51" a="1"/>
  <c r="J51" s="1"/>
  <c r="M51" a="1"/>
  <c r="M51" s="1"/>
  <c r="H51" a="1"/>
  <c r="H51" s="1"/>
  <c r="E51" a="1"/>
  <c r="E51" s="1"/>
  <c r="G51" a="1"/>
  <c r="G51" s="1"/>
  <c r="L51" a="1"/>
  <c r="L51" s="1"/>
  <c r="I51" a="1"/>
  <c r="I51" s="1"/>
  <c r="D51" a="1"/>
  <c r="D51" s="1"/>
  <c r="N35" a="1"/>
  <c r="N35" s="1"/>
  <c r="K35" a="1"/>
  <c r="K35" s="1"/>
  <c r="F35" a="1"/>
  <c r="F35" s="1"/>
  <c r="J35" a="1"/>
  <c r="J35" s="1"/>
  <c r="G35" a="1"/>
  <c r="G35" s="1"/>
  <c r="M35" a="1"/>
  <c r="M35" s="1"/>
  <c r="H35" a="1"/>
  <c r="H35" s="1"/>
  <c r="E35" a="1"/>
  <c r="E35" s="1"/>
  <c r="L35" a="1"/>
  <c r="L35" s="1"/>
  <c r="I35" a="1"/>
  <c r="I35" s="1"/>
  <c r="D35" a="1"/>
  <c r="D35" s="1"/>
  <c r="N19" a="1"/>
  <c r="N19" s="1"/>
  <c r="K19" a="1"/>
  <c r="K19" s="1"/>
  <c r="F19" a="1"/>
  <c r="F19" s="1"/>
  <c r="M19" a="1"/>
  <c r="M19" s="1"/>
  <c r="H19" a="1"/>
  <c r="H19" s="1"/>
  <c r="E19" a="1"/>
  <c r="E19" s="1"/>
  <c r="J19" a="1"/>
  <c r="J19" s="1"/>
  <c r="G19" a="1"/>
  <c r="G19" s="1"/>
  <c r="L19" a="1"/>
  <c r="L19" s="1"/>
  <c r="I19" a="1"/>
  <c r="I19" s="1"/>
  <c r="D19" a="1"/>
  <c r="D19" s="1"/>
  <c r="N6" a="1"/>
  <c r="N6" s="1"/>
  <c r="L6" a="1"/>
  <c r="L6" s="1"/>
  <c r="J6" a="1"/>
  <c r="J6" s="1"/>
  <c r="I6" a="1"/>
  <c r="I6" s="1"/>
  <c r="G6" a="1"/>
  <c r="G6" s="1"/>
  <c r="E6" a="1"/>
  <c r="E6" s="1"/>
  <c r="K6" a="1"/>
  <c r="K6" s="1"/>
  <c r="M6" a="1"/>
  <c r="M6" s="1"/>
  <c r="H6" a="1"/>
  <c r="H6" s="1"/>
  <c r="F6" a="1"/>
  <c r="F6" s="1"/>
  <c r="D6" a="1"/>
  <c r="D6" s="1"/>
  <c r="N70" a="1"/>
  <c r="N70" s="1"/>
  <c r="L70" a="1"/>
  <c r="L70" s="1"/>
  <c r="J70" a="1"/>
  <c r="J70" s="1"/>
  <c r="H70" a="1"/>
  <c r="H70" s="1"/>
  <c r="F70" a="1"/>
  <c r="F70" s="1"/>
  <c r="D70" a="1"/>
  <c r="D70" s="1"/>
  <c r="I70" a="1"/>
  <c r="I70" s="1"/>
  <c r="K70" a="1"/>
  <c r="K70" s="1"/>
  <c r="M70" a="1"/>
  <c r="M70" s="1"/>
  <c r="E70" a="1"/>
  <c r="E70" s="1"/>
  <c r="G70" a="1"/>
  <c r="G70" s="1"/>
  <c r="N46" a="1"/>
  <c r="N46" s="1"/>
  <c r="L46" a="1"/>
  <c r="L46" s="1"/>
  <c r="J46" a="1"/>
  <c r="J46" s="1"/>
  <c r="H46" a="1"/>
  <c r="H46" s="1"/>
  <c r="F46" a="1"/>
  <c r="F46" s="1"/>
  <c r="D46" a="1"/>
  <c r="D46" s="1"/>
  <c r="I46" a="1"/>
  <c r="I46" s="1"/>
  <c r="K46" a="1"/>
  <c r="K46" s="1"/>
  <c r="M46" a="1"/>
  <c r="M46" s="1"/>
  <c r="E46" a="1"/>
  <c r="E46" s="1"/>
  <c r="G46" a="1"/>
  <c r="G46" s="1"/>
  <c r="N14" a="1"/>
  <c r="N14" s="1"/>
  <c r="L14" a="1"/>
  <c r="L14" s="1"/>
  <c r="J14" a="1"/>
  <c r="J14" s="1"/>
  <c r="H14" a="1"/>
  <c r="H14" s="1"/>
  <c r="F14" a="1"/>
  <c r="F14" s="1"/>
  <c r="D14" a="1"/>
  <c r="D14" s="1"/>
  <c r="I14" a="1"/>
  <c r="I14" s="1"/>
  <c r="K14" a="1"/>
  <c r="K14" s="1"/>
  <c r="M14" a="1"/>
  <c r="M14" s="1"/>
  <c r="E14" a="1"/>
  <c r="E14" s="1"/>
  <c r="G14" a="1"/>
  <c r="G14" s="1"/>
  <c r="N230" a="1"/>
  <c r="N230" s="1"/>
  <c r="L230" a="1"/>
  <c r="L230" s="1"/>
  <c r="J230" a="1"/>
  <c r="J230" s="1"/>
  <c r="H230" a="1"/>
  <c r="H230" s="1"/>
  <c r="F230" a="1"/>
  <c r="F230" s="1"/>
  <c r="D230" a="1"/>
  <c r="D230" s="1"/>
  <c r="K230" a="1"/>
  <c r="K230" s="1"/>
  <c r="G230" a="1"/>
  <c r="G230" s="1"/>
  <c r="M230" a="1"/>
  <c r="M230" s="1"/>
  <c r="I230" a="1"/>
  <c r="I230" s="1"/>
  <c r="E230" a="1"/>
  <c r="E230" s="1"/>
  <c r="N214" a="1"/>
  <c r="N214" s="1"/>
  <c r="L214" a="1"/>
  <c r="L214" s="1"/>
  <c r="J214" a="1"/>
  <c r="J214" s="1"/>
  <c r="H214" a="1"/>
  <c r="H214" s="1"/>
  <c r="F214" a="1"/>
  <c r="F214" s="1"/>
  <c r="D214" a="1"/>
  <c r="D214" s="1"/>
  <c r="K214" a="1"/>
  <c r="K214" s="1"/>
  <c r="G214" a="1"/>
  <c r="G214" s="1"/>
  <c r="M214" a="1"/>
  <c r="M214" s="1"/>
  <c r="I214" a="1"/>
  <c r="I214" s="1"/>
  <c r="E214" a="1"/>
  <c r="E214" s="1"/>
  <c r="N198" a="1"/>
  <c r="N198" s="1"/>
  <c r="L198" a="1"/>
  <c r="L198" s="1"/>
  <c r="J198" a="1"/>
  <c r="J198" s="1"/>
  <c r="H198" a="1"/>
  <c r="H198" s="1"/>
  <c r="F198" a="1"/>
  <c r="F198" s="1"/>
  <c r="D198" a="1"/>
  <c r="D198" s="1"/>
  <c r="K198" a="1"/>
  <c r="K198" s="1"/>
  <c r="G198" a="1"/>
  <c r="G198" s="1"/>
  <c r="M198" a="1"/>
  <c r="M198" s="1"/>
  <c r="I198" a="1"/>
  <c r="I198" s="1"/>
  <c r="E198" a="1"/>
  <c r="E198" s="1"/>
  <c r="N182" a="1"/>
  <c r="N182" s="1"/>
  <c r="L182" a="1"/>
  <c r="L182" s="1"/>
  <c r="J182" a="1"/>
  <c r="J182" s="1"/>
  <c r="H182" a="1"/>
  <c r="H182" s="1"/>
  <c r="F182" a="1"/>
  <c r="F182" s="1"/>
  <c r="D182" a="1"/>
  <c r="D182" s="1"/>
  <c r="K182" a="1"/>
  <c r="K182" s="1"/>
  <c r="G182" a="1"/>
  <c r="G182" s="1"/>
  <c r="M182" a="1"/>
  <c r="M182" s="1"/>
  <c r="I182" a="1"/>
  <c r="I182" s="1"/>
  <c r="E182" a="1"/>
  <c r="E182" s="1"/>
  <c r="N166" a="1"/>
  <c r="N166" s="1"/>
  <c r="L166" a="1"/>
  <c r="L166" s="1"/>
  <c r="J166" a="1"/>
  <c r="J166" s="1"/>
  <c r="H166" a="1"/>
  <c r="H166" s="1"/>
  <c r="F166" a="1"/>
  <c r="F166" s="1"/>
  <c r="D166" a="1"/>
  <c r="D166" s="1"/>
  <c r="K166" a="1"/>
  <c r="K166" s="1"/>
  <c r="G166" a="1"/>
  <c r="G166" s="1"/>
  <c r="M166" a="1"/>
  <c r="M166" s="1"/>
  <c r="I166" a="1"/>
  <c r="I166" s="1"/>
  <c r="E166" a="1"/>
  <c r="E166" s="1"/>
  <c r="N150" a="1"/>
  <c r="N150" s="1"/>
  <c r="L150" a="1"/>
  <c r="L150" s="1"/>
  <c r="J150" a="1"/>
  <c r="J150" s="1"/>
  <c r="H150" a="1"/>
  <c r="H150" s="1"/>
  <c r="F150" a="1"/>
  <c r="F150" s="1"/>
  <c r="D150" a="1"/>
  <c r="D150" s="1"/>
  <c r="I150" a="1"/>
  <c r="I150" s="1"/>
  <c r="K150" a="1"/>
  <c r="K150" s="1"/>
  <c r="M150" a="1"/>
  <c r="M150" s="1"/>
  <c r="E150" a="1"/>
  <c r="E150" s="1"/>
  <c r="G150" a="1"/>
  <c r="G150" s="1"/>
  <c r="N134" a="1"/>
  <c r="N134" s="1"/>
  <c r="L134" a="1"/>
  <c r="L134" s="1"/>
  <c r="J134" a="1"/>
  <c r="J134" s="1"/>
  <c r="H134" a="1"/>
  <c r="H134" s="1"/>
  <c r="F134" a="1"/>
  <c r="F134" s="1"/>
  <c r="D134" a="1"/>
  <c r="D134" s="1"/>
  <c r="I134" a="1"/>
  <c r="I134" s="1"/>
  <c r="M134" a="1"/>
  <c r="M134" s="1"/>
  <c r="K134" a="1"/>
  <c r="K134" s="1"/>
  <c r="E134" a="1"/>
  <c r="E134" s="1"/>
  <c r="G134" a="1"/>
  <c r="G134" s="1"/>
  <c r="N118" a="1"/>
  <c r="N118" s="1"/>
  <c r="L118" a="1"/>
  <c r="L118" s="1"/>
  <c r="J118" a="1"/>
  <c r="J118" s="1"/>
  <c r="H118" a="1"/>
  <c r="H118" s="1"/>
  <c r="F118" a="1"/>
  <c r="F118" s="1"/>
  <c r="D118" a="1"/>
  <c r="D118" s="1"/>
  <c r="I118" a="1"/>
  <c r="I118" s="1"/>
  <c r="K118" a="1"/>
  <c r="K118" s="1"/>
  <c r="M118" a="1"/>
  <c r="M118" s="1"/>
  <c r="E118" a="1"/>
  <c r="E118" s="1"/>
  <c r="G118" a="1"/>
  <c r="G118" s="1"/>
  <c r="N102" a="1"/>
  <c r="N102" s="1"/>
  <c r="L102" a="1"/>
  <c r="L102" s="1"/>
  <c r="J102" a="1"/>
  <c r="J102" s="1"/>
  <c r="H102" a="1"/>
  <c r="H102" s="1"/>
  <c r="F102" a="1"/>
  <c r="F102" s="1"/>
  <c r="D102" a="1"/>
  <c r="D102" s="1"/>
  <c r="I102" a="1"/>
  <c r="I102" s="1"/>
  <c r="K102" a="1"/>
  <c r="K102" s="1"/>
  <c r="M102" a="1"/>
  <c r="M102" s="1"/>
  <c r="E102" a="1"/>
  <c r="E102" s="1"/>
  <c r="G102" a="1"/>
  <c r="G102" s="1"/>
  <c r="N82" a="1"/>
  <c r="N82" s="1"/>
  <c r="L82" a="1"/>
  <c r="L82" s="1"/>
  <c r="J82" a="1"/>
  <c r="J82" s="1"/>
  <c r="H82" a="1"/>
  <c r="H82" s="1"/>
  <c r="F82" a="1"/>
  <c r="F82" s="1"/>
  <c r="D82" a="1"/>
  <c r="D82" s="1"/>
  <c r="I82" a="1"/>
  <c r="I82" s="1"/>
  <c r="K82" a="1"/>
  <c r="K82" s="1"/>
  <c r="M82" a="1"/>
  <c r="M82" s="1"/>
  <c r="E82" a="1"/>
  <c r="E82" s="1"/>
  <c r="G82" a="1"/>
  <c r="G82" s="1"/>
  <c r="N42" a="1"/>
  <c r="N42" s="1"/>
  <c r="L42" a="1"/>
  <c r="L42" s="1"/>
  <c r="J42" a="1"/>
  <c r="J42" s="1"/>
  <c r="H42" a="1"/>
  <c r="H42" s="1"/>
  <c r="F42" a="1"/>
  <c r="F42" s="1"/>
  <c r="D42" a="1"/>
  <c r="D42" s="1"/>
  <c r="I42" a="1"/>
  <c r="I42" s="1"/>
  <c r="K42" a="1"/>
  <c r="K42" s="1"/>
  <c r="M42" a="1"/>
  <c r="M42" s="1"/>
  <c r="E42" a="1"/>
  <c r="E42" s="1"/>
  <c r="G42" a="1"/>
  <c r="G42" s="1"/>
  <c r="N10" a="1"/>
  <c r="N10" s="1"/>
  <c r="L10" a="1"/>
  <c r="L10" s="1"/>
  <c r="J10" a="1"/>
  <c r="J10" s="1"/>
  <c r="H10" a="1"/>
  <c r="H10" s="1"/>
  <c r="F10" a="1"/>
  <c r="F10" s="1"/>
  <c r="D10" a="1"/>
  <c r="D10" s="1"/>
  <c r="I10" a="1"/>
  <c r="I10" s="1"/>
  <c r="K10" a="1"/>
  <c r="K10" s="1"/>
  <c r="M10" a="1"/>
  <c r="M10" s="1"/>
  <c r="E10" a="1"/>
  <c r="E10" s="1"/>
  <c r="G10" a="1"/>
  <c r="G10" s="1"/>
  <c r="N258" a="1"/>
  <c r="N258" s="1"/>
  <c r="L258" a="1"/>
  <c r="L258" s="1"/>
  <c r="J258" a="1"/>
  <c r="J258" s="1"/>
  <c r="H258" a="1"/>
  <c r="H258" s="1"/>
  <c r="F258" a="1"/>
  <c r="F258" s="1"/>
  <c r="D258" a="1"/>
  <c r="D258" s="1"/>
  <c r="G258" a="1"/>
  <c r="G258" s="1"/>
  <c r="M258" a="1"/>
  <c r="M258" s="1"/>
  <c r="E258" a="1"/>
  <c r="E258" s="1"/>
  <c r="K258" a="1"/>
  <c r="K258" s="1"/>
  <c r="I258" a="1"/>
  <c r="I258" s="1"/>
  <c r="N242" a="1"/>
  <c r="N242" s="1"/>
  <c r="L242" a="1"/>
  <c r="L242" s="1"/>
  <c r="J242" a="1"/>
  <c r="J242" s="1"/>
  <c r="H242" a="1"/>
  <c r="H242" s="1"/>
  <c r="F242" a="1"/>
  <c r="F242" s="1"/>
  <c r="D242" a="1"/>
  <c r="D242" s="1"/>
  <c r="G242" a="1"/>
  <c r="G242" s="1"/>
  <c r="M242" a="1"/>
  <c r="M242" s="1"/>
  <c r="E242" a="1"/>
  <c r="E242" s="1"/>
  <c r="K242" a="1"/>
  <c r="K242" s="1"/>
  <c r="I242" a="1"/>
  <c r="I242" s="1"/>
  <c r="N249" a="1"/>
  <c r="N249" s="1"/>
  <c r="L249" a="1"/>
  <c r="L249" s="1"/>
  <c r="J249" a="1"/>
  <c r="J249" s="1"/>
  <c r="H249" a="1"/>
  <c r="H249" s="1"/>
  <c r="F249" a="1"/>
  <c r="F249" s="1"/>
  <c r="D249" a="1"/>
  <c r="D249" s="1"/>
  <c r="M249" a="1"/>
  <c r="M249" s="1"/>
  <c r="K249" a="1"/>
  <c r="K249" s="1"/>
  <c r="I249" a="1"/>
  <c r="I249" s="1"/>
  <c r="G249" a="1"/>
  <c r="G249" s="1"/>
  <c r="E249" a="1"/>
  <c r="E249" s="1"/>
  <c r="N265" a="1"/>
  <c r="N265" s="1"/>
  <c r="L265" a="1"/>
  <c r="L265" s="1"/>
  <c r="J265" a="1"/>
  <c r="J265" s="1"/>
  <c r="H265" a="1"/>
  <c r="H265" s="1"/>
  <c r="F265" a="1"/>
  <c r="F265" s="1"/>
  <c r="D265" a="1"/>
  <c r="D265" s="1"/>
  <c r="M265" a="1"/>
  <c r="M265" s="1"/>
  <c r="K265" a="1"/>
  <c r="K265" s="1"/>
  <c r="I265" a="1"/>
  <c r="I265" s="1"/>
  <c r="G265" a="1"/>
  <c r="G265" s="1"/>
  <c r="E265" a="1"/>
  <c r="E265" s="1"/>
  <c r="M281" a="1"/>
  <c r="M281" s="1"/>
  <c r="H281" a="1"/>
  <c r="H281" s="1"/>
  <c r="E281" a="1"/>
  <c r="E281" s="1"/>
  <c r="J281" a="1"/>
  <c r="J281" s="1"/>
  <c r="G281" a="1"/>
  <c r="G281" s="1"/>
  <c r="N281" a="1"/>
  <c r="N281" s="1"/>
  <c r="K281" a="1"/>
  <c r="K281" s="1"/>
  <c r="F281" a="1"/>
  <c r="F281" s="1"/>
  <c r="D281" a="1"/>
  <c r="D281" s="1"/>
  <c r="L281" a="1"/>
  <c r="L281" s="1"/>
  <c r="I281" a="1"/>
  <c r="I281" s="1"/>
  <c r="M297" a="1"/>
  <c r="M297" s="1"/>
  <c r="H297" a="1"/>
  <c r="H297" s="1"/>
  <c r="E297" a="1"/>
  <c r="E297" s="1"/>
  <c r="J297" a="1"/>
  <c r="J297" s="1"/>
  <c r="G297" a="1"/>
  <c r="G297" s="1"/>
  <c r="N297" a="1"/>
  <c r="N297" s="1"/>
  <c r="K297" a="1"/>
  <c r="K297" s="1"/>
  <c r="F297" a="1"/>
  <c r="F297" s="1"/>
  <c r="D297" a="1"/>
  <c r="D297" s="1"/>
  <c r="L297" a="1"/>
  <c r="L297" s="1"/>
  <c r="I297" a="1"/>
  <c r="I297" s="1"/>
  <c r="N339" a="1"/>
  <c r="N339" s="1"/>
  <c r="L339" a="1"/>
  <c r="L339" s="1"/>
  <c r="J339" a="1"/>
  <c r="J339" s="1"/>
  <c r="H339" a="1"/>
  <c r="H339" s="1"/>
  <c r="F339" a="1"/>
  <c r="F339" s="1"/>
  <c r="D339" a="1"/>
  <c r="D339" s="1"/>
  <c r="I339" a="1"/>
  <c r="I339" s="1"/>
  <c r="G339" a="1"/>
  <c r="G339" s="1"/>
  <c r="K339" a="1"/>
  <c r="K339" s="1"/>
  <c r="M339" a="1"/>
  <c r="M339" s="1"/>
  <c r="E339" a="1"/>
  <c r="E339" s="1"/>
  <c r="N355" a="1"/>
  <c r="N355" s="1"/>
  <c r="L355" a="1"/>
  <c r="L355" s="1"/>
  <c r="J355" a="1"/>
  <c r="J355" s="1"/>
  <c r="H355" a="1"/>
  <c r="H355" s="1"/>
  <c r="F355" a="1"/>
  <c r="F355" s="1"/>
  <c r="D355" a="1"/>
  <c r="D355" s="1"/>
  <c r="I355" a="1"/>
  <c r="I355" s="1"/>
  <c r="G355" a="1"/>
  <c r="G355" s="1"/>
  <c r="M355" a="1"/>
  <c r="M355" s="1"/>
  <c r="E355" a="1"/>
  <c r="E355" s="1"/>
  <c r="K355" a="1"/>
  <c r="K355" s="1"/>
  <c r="N371" a="1"/>
  <c r="N371" s="1"/>
  <c r="L371" a="1"/>
  <c r="L371" s="1"/>
  <c r="J371" a="1"/>
  <c r="J371" s="1"/>
  <c r="H371" a="1"/>
  <c r="H371" s="1"/>
  <c r="F371" a="1"/>
  <c r="F371" s="1"/>
  <c r="D371" a="1"/>
  <c r="D371" s="1"/>
  <c r="I371" a="1"/>
  <c r="I371" s="1"/>
  <c r="G371" a="1"/>
  <c r="G371" s="1"/>
  <c r="M371" a="1"/>
  <c r="M371" s="1"/>
  <c r="E371" a="1"/>
  <c r="E371" s="1"/>
  <c r="K371" a="1"/>
  <c r="K371" s="1"/>
  <c r="N387" a="1"/>
  <c r="N387" s="1"/>
  <c r="L387" a="1"/>
  <c r="L387" s="1"/>
  <c r="J387" a="1"/>
  <c r="J387" s="1"/>
  <c r="H387" a="1"/>
  <c r="H387" s="1"/>
  <c r="F387" a="1"/>
  <c r="F387" s="1"/>
  <c r="D387" a="1"/>
  <c r="D387" s="1"/>
  <c r="I387" a="1"/>
  <c r="I387" s="1"/>
  <c r="G387" a="1"/>
  <c r="G387" s="1"/>
  <c r="M387" a="1"/>
  <c r="M387" s="1"/>
  <c r="E387" a="1"/>
  <c r="E387" s="1"/>
  <c r="K387" a="1"/>
  <c r="K387" s="1"/>
  <c r="N403" a="1"/>
  <c r="N403" s="1"/>
  <c r="L403" a="1"/>
  <c r="L403" s="1"/>
  <c r="J403" a="1"/>
  <c r="J403" s="1"/>
  <c r="H403" a="1"/>
  <c r="H403" s="1"/>
  <c r="F403" a="1"/>
  <c r="F403" s="1"/>
  <c r="D403" a="1"/>
  <c r="D403" s="1"/>
  <c r="I403" a="1"/>
  <c r="I403" s="1"/>
  <c r="G403" a="1"/>
  <c r="G403" s="1"/>
  <c r="M403" a="1"/>
  <c r="M403" s="1"/>
  <c r="E403" a="1"/>
  <c r="E403" s="1"/>
  <c r="K403" a="1"/>
  <c r="K403" s="1"/>
  <c r="N419" a="1"/>
  <c r="N419" s="1"/>
  <c r="L419" a="1"/>
  <c r="L419" s="1"/>
  <c r="J419" a="1"/>
  <c r="J419" s="1"/>
  <c r="H419" a="1"/>
  <c r="H419" s="1"/>
  <c r="F419" a="1"/>
  <c r="F419" s="1"/>
  <c r="D419" a="1"/>
  <c r="D419" s="1"/>
  <c r="I419" a="1"/>
  <c r="I419" s="1"/>
  <c r="G419" a="1"/>
  <c r="G419" s="1"/>
  <c r="M419" a="1"/>
  <c r="M419" s="1"/>
  <c r="E419" a="1"/>
  <c r="E419" s="1"/>
  <c r="K419" a="1"/>
  <c r="K419" s="1"/>
  <c r="J579" a="1"/>
  <c r="J579" s="1"/>
  <c r="G579" a="1"/>
  <c r="G579" s="1"/>
  <c r="L579" a="1"/>
  <c r="L579" s="1"/>
  <c r="I579" a="1"/>
  <c r="I579" s="1"/>
  <c r="D579" a="1"/>
  <c r="D579" s="1"/>
  <c r="M579" a="1"/>
  <c r="M579" s="1"/>
  <c r="H579" a="1"/>
  <c r="H579" s="1"/>
  <c r="E579" a="1"/>
  <c r="E579" s="1"/>
  <c r="K579" a="1"/>
  <c r="K579" s="1"/>
  <c r="F579" a="1"/>
  <c r="F579" s="1"/>
  <c r="N579" a="1"/>
  <c r="N579" s="1"/>
  <c r="M167" a="1"/>
  <c r="M167" s="1"/>
  <c r="K167" a="1"/>
  <c r="K167" s="1"/>
  <c r="I167" a="1"/>
  <c r="I167" s="1"/>
  <c r="G167" a="1"/>
  <c r="G167" s="1"/>
  <c r="E167" a="1"/>
  <c r="E167" s="1"/>
  <c r="L167" a="1"/>
  <c r="L167" s="1"/>
  <c r="H167" a="1"/>
  <c r="H167" s="1"/>
  <c r="D167" a="1"/>
  <c r="D167" s="1"/>
  <c r="N167" a="1"/>
  <c r="N167" s="1"/>
  <c r="J167" a="1"/>
  <c r="J167" s="1"/>
  <c r="F167" a="1"/>
  <c r="F167" s="1"/>
  <c r="M183" a="1"/>
  <c r="M183" s="1"/>
  <c r="K183" a="1"/>
  <c r="K183" s="1"/>
  <c r="I183" a="1"/>
  <c r="I183" s="1"/>
  <c r="G183" a="1"/>
  <c r="G183" s="1"/>
  <c r="E183" a="1"/>
  <c r="E183" s="1"/>
  <c r="L183" a="1"/>
  <c r="L183" s="1"/>
  <c r="H183" a="1"/>
  <c r="H183" s="1"/>
  <c r="D183" a="1"/>
  <c r="D183" s="1"/>
  <c r="N183" a="1"/>
  <c r="N183" s="1"/>
  <c r="J183" a="1"/>
  <c r="J183" s="1"/>
  <c r="F183" a="1"/>
  <c r="F183" s="1"/>
  <c r="M199" a="1"/>
  <c r="M199" s="1"/>
  <c r="K199" a="1"/>
  <c r="K199" s="1"/>
  <c r="I199" a="1"/>
  <c r="I199" s="1"/>
  <c r="G199" a="1"/>
  <c r="G199" s="1"/>
  <c r="E199" a="1"/>
  <c r="E199" s="1"/>
  <c r="L199" a="1"/>
  <c r="L199" s="1"/>
  <c r="H199" a="1"/>
  <c r="H199" s="1"/>
  <c r="D199" a="1"/>
  <c r="D199" s="1"/>
  <c r="N199" a="1"/>
  <c r="N199" s="1"/>
  <c r="J199" a="1"/>
  <c r="J199" s="1"/>
  <c r="F199" a="1"/>
  <c r="F199" s="1"/>
  <c r="M215" a="1"/>
  <c r="M215" s="1"/>
  <c r="K215" a="1"/>
  <c r="K215" s="1"/>
  <c r="I215" a="1"/>
  <c r="I215" s="1"/>
  <c r="G215" a="1"/>
  <c r="G215" s="1"/>
  <c r="E215" a="1"/>
  <c r="E215" s="1"/>
  <c r="L215" a="1"/>
  <c r="L215" s="1"/>
  <c r="H215" a="1"/>
  <c r="H215" s="1"/>
  <c r="D215" a="1"/>
  <c r="D215" s="1"/>
  <c r="N215" a="1"/>
  <c r="N215" s="1"/>
  <c r="J215" a="1"/>
  <c r="J215" s="1"/>
  <c r="F215" a="1"/>
  <c r="F215" s="1"/>
  <c r="M231" a="1"/>
  <c r="M231" s="1"/>
  <c r="K231" a="1"/>
  <c r="K231" s="1"/>
  <c r="I231" a="1"/>
  <c r="I231" s="1"/>
  <c r="G231" a="1"/>
  <c r="G231" s="1"/>
  <c r="E231" a="1"/>
  <c r="E231" s="1"/>
  <c r="L231" a="1"/>
  <c r="L231" s="1"/>
  <c r="H231" a="1"/>
  <c r="H231" s="1"/>
  <c r="D231" a="1"/>
  <c r="D231" s="1"/>
  <c r="N231" a="1"/>
  <c r="N231" s="1"/>
  <c r="J231" a="1"/>
  <c r="J231" s="1"/>
  <c r="F231" a="1"/>
  <c r="F231" s="1"/>
  <c r="M247" a="1"/>
  <c r="M247" s="1"/>
  <c r="K247" a="1"/>
  <c r="K247" s="1"/>
  <c r="I247" a="1"/>
  <c r="I247" s="1"/>
  <c r="G247" a="1"/>
  <c r="G247" s="1"/>
  <c r="E247" a="1"/>
  <c r="E247" s="1"/>
  <c r="N247" a="1"/>
  <c r="N247" s="1"/>
  <c r="L247" a="1"/>
  <c r="L247" s="1"/>
  <c r="J247" a="1"/>
  <c r="J247" s="1"/>
  <c r="H247" a="1"/>
  <c r="H247" s="1"/>
  <c r="F247" a="1"/>
  <c r="F247" s="1"/>
  <c r="D247" a="1"/>
  <c r="D247" s="1"/>
  <c r="M263" a="1"/>
  <c r="M263" s="1"/>
  <c r="K263" a="1"/>
  <c r="K263" s="1"/>
  <c r="I263" a="1"/>
  <c r="I263" s="1"/>
  <c r="G263" a="1"/>
  <c r="G263" s="1"/>
  <c r="E263" a="1"/>
  <c r="E263" s="1"/>
  <c r="N263" a="1"/>
  <c r="N263" s="1"/>
  <c r="L263" a="1"/>
  <c r="L263" s="1"/>
  <c r="J263" a="1"/>
  <c r="J263" s="1"/>
  <c r="H263" a="1"/>
  <c r="H263" s="1"/>
  <c r="F263" a="1"/>
  <c r="F263" s="1"/>
  <c r="D263" a="1"/>
  <c r="D263" s="1"/>
  <c r="M16" a="1"/>
  <c r="M16" s="1"/>
  <c r="K16" a="1"/>
  <c r="K16" s="1"/>
  <c r="I16" a="1"/>
  <c r="I16" s="1"/>
  <c r="G16" a="1"/>
  <c r="G16" s="1"/>
  <c r="E16" a="1"/>
  <c r="E16" s="1"/>
  <c r="H16" a="1"/>
  <c r="H16" s="1"/>
  <c r="L16" a="1"/>
  <c r="L16" s="1"/>
  <c r="D16" a="1"/>
  <c r="D16" s="1"/>
  <c r="J16" a="1"/>
  <c r="J16" s="1"/>
  <c r="N16" a="1"/>
  <c r="N16" s="1"/>
  <c r="F16" a="1"/>
  <c r="F16" s="1"/>
  <c r="M32" a="1"/>
  <c r="M32" s="1"/>
  <c r="K32" a="1"/>
  <c r="K32" s="1"/>
  <c r="I32" a="1"/>
  <c r="I32" s="1"/>
  <c r="G32" a="1"/>
  <c r="G32" s="1"/>
  <c r="E32" a="1"/>
  <c r="E32" s="1"/>
  <c r="H32" a="1"/>
  <c r="H32" s="1"/>
  <c r="J32" a="1"/>
  <c r="J32" s="1"/>
  <c r="L32" a="1"/>
  <c r="L32" s="1"/>
  <c r="D32" a="1"/>
  <c r="D32" s="1"/>
  <c r="N32" a="1"/>
  <c r="N32" s="1"/>
  <c r="F32" a="1"/>
  <c r="F32" s="1"/>
  <c r="M48" a="1"/>
  <c r="M48" s="1"/>
  <c r="K48" a="1"/>
  <c r="K48" s="1"/>
  <c r="I48" a="1"/>
  <c r="I48" s="1"/>
  <c r="G48" a="1"/>
  <c r="G48" s="1"/>
  <c r="E48" a="1"/>
  <c r="E48" s="1"/>
  <c r="H48" a="1"/>
  <c r="H48" s="1"/>
  <c r="L48" a="1"/>
  <c r="L48" s="1"/>
  <c r="D48" a="1"/>
  <c r="D48" s="1"/>
  <c r="J48" a="1"/>
  <c r="J48" s="1"/>
  <c r="N48" a="1"/>
  <c r="N48" s="1"/>
  <c r="F48" a="1"/>
  <c r="F48" s="1"/>
  <c r="M64" a="1"/>
  <c r="M64" s="1"/>
  <c r="K64" a="1"/>
  <c r="K64" s="1"/>
  <c r="I64" a="1"/>
  <c r="I64" s="1"/>
  <c r="G64" a="1"/>
  <c r="G64" s="1"/>
  <c r="E64" a="1"/>
  <c r="E64" s="1"/>
  <c r="H64" a="1"/>
  <c r="H64" s="1"/>
  <c r="J64" a="1"/>
  <c r="J64" s="1"/>
  <c r="L64" a="1"/>
  <c r="L64" s="1"/>
  <c r="D64" a="1"/>
  <c r="D64" s="1"/>
  <c r="N64" a="1"/>
  <c r="N64" s="1"/>
  <c r="F64" a="1"/>
  <c r="F64" s="1"/>
  <c r="M80" a="1"/>
  <c r="M80" s="1"/>
  <c r="K80" a="1"/>
  <c r="K80" s="1"/>
  <c r="I80" a="1"/>
  <c r="I80" s="1"/>
  <c r="G80" a="1"/>
  <c r="G80" s="1"/>
  <c r="E80" a="1"/>
  <c r="E80" s="1"/>
  <c r="H80" a="1"/>
  <c r="H80" s="1"/>
  <c r="J80" a="1"/>
  <c r="J80" s="1"/>
  <c r="L80" a="1"/>
  <c r="L80" s="1"/>
  <c r="D80" a="1"/>
  <c r="D80" s="1"/>
  <c r="N80" a="1"/>
  <c r="N80" s="1"/>
  <c r="F80" a="1"/>
  <c r="F80" s="1"/>
  <c r="M96" a="1"/>
  <c r="M96" s="1"/>
  <c r="K96" a="1"/>
  <c r="K96" s="1"/>
  <c r="I96" a="1"/>
  <c r="I96" s="1"/>
  <c r="G96" a="1"/>
  <c r="G96" s="1"/>
  <c r="E96" a="1"/>
  <c r="E96" s="1"/>
  <c r="H96" a="1"/>
  <c r="H96" s="1"/>
  <c r="L96" a="1"/>
  <c r="L96" s="1"/>
  <c r="D96" a="1"/>
  <c r="D96" s="1"/>
  <c r="J96" a="1"/>
  <c r="J96" s="1"/>
  <c r="N96" a="1"/>
  <c r="N96" s="1"/>
  <c r="F96" a="1"/>
  <c r="F96" s="1"/>
  <c r="M112" a="1"/>
  <c r="M112" s="1"/>
  <c r="K112" a="1"/>
  <c r="K112" s="1"/>
  <c r="I112" a="1"/>
  <c r="I112" s="1"/>
  <c r="G112" a="1"/>
  <c r="G112" s="1"/>
  <c r="E112" a="1"/>
  <c r="E112" s="1"/>
  <c r="H112" a="1"/>
  <c r="H112" s="1"/>
  <c r="J112" a="1"/>
  <c r="J112" s="1"/>
  <c r="L112" a="1"/>
  <c r="L112" s="1"/>
  <c r="D112" a="1"/>
  <c r="D112" s="1"/>
  <c r="N112" a="1"/>
  <c r="N112" s="1"/>
  <c r="F112" a="1"/>
  <c r="F112" s="1"/>
  <c r="M128" a="1"/>
  <c r="M128" s="1"/>
  <c r="K128" a="1"/>
  <c r="K128" s="1"/>
  <c r="I128" a="1"/>
  <c r="I128" s="1"/>
  <c r="G128" a="1"/>
  <c r="G128" s="1"/>
  <c r="E128" a="1"/>
  <c r="E128" s="1"/>
  <c r="H128" a="1"/>
  <c r="H128" s="1"/>
  <c r="L128" a="1"/>
  <c r="L128" s="1"/>
  <c r="D128" a="1"/>
  <c r="D128" s="1"/>
  <c r="J128" a="1"/>
  <c r="J128" s="1"/>
  <c r="N128" a="1"/>
  <c r="N128" s="1"/>
  <c r="F128" a="1"/>
  <c r="F128" s="1"/>
  <c r="M144" a="1"/>
  <c r="M144" s="1"/>
  <c r="K144" a="1"/>
  <c r="K144" s="1"/>
  <c r="I144" a="1"/>
  <c r="I144" s="1"/>
  <c r="G144" a="1"/>
  <c r="G144" s="1"/>
  <c r="E144" a="1"/>
  <c r="E144" s="1"/>
  <c r="H144" a="1"/>
  <c r="H144" s="1"/>
  <c r="J144" a="1"/>
  <c r="J144" s="1"/>
  <c r="L144" a="1"/>
  <c r="L144" s="1"/>
  <c r="D144" a="1"/>
  <c r="D144" s="1"/>
  <c r="N144" a="1"/>
  <c r="N144" s="1"/>
  <c r="F144" a="1"/>
  <c r="F144" s="1"/>
  <c r="M160" a="1"/>
  <c r="M160" s="1"/>
  <c r="K160" a="1"/>
  <c r="K160" s="1"/>
  <c r="I160" a="1"/>
  <c r="I160" s="1"/>
  <c r="G160" a="1"/>
  <c r="G160" s="1"/>
  <c r="E160" a="1"/>
  <c r="E160" s="1"/>
  <c r="H160" a="1"/>
  <c r="H160" s="1"/>
  <c r="J160" a="1"/>
  <c r="J160" s="1"/>
  <c r="L160" a="1"/>
  <c r="L160" s="1"/>
  <c r="D160" a="1"/>
  <c r="D160" s="1"/>
  <c r="N160" a="1"/>
  <c r="N160" s="1"/>
  <c r="F160" a="1"/>
  <c r="F160" s="1"/>
  <c r="M176" a="1"/>
  <c r="M176" s="1"/>
  <c r="K176" a="1"/>
  <c r="K176" s="1"/>
  <c r="I176" a="1"/>
  <c r="I176" s="1"/>
  <c r="G176" a="1"/>
  <c r="G176" s="1"/>
  <c r="E176" a="1"/>
  <c r="E176" s="1"/>
  <c r="N176" a="1"/>
  <c r="N176" s="1"/>
  <c r="J176" a="1"/>
  <c r="J176" s="1"/>
  <c r="F176" a="1"/>
  <c r="F176" s="1"/>
  <c r="L176" a="1"/>
  <c r="L176" s="1"/>
  <c r="H176" a="1"/>
  <c r="H176" s="1"/>
  <c r="D176" a="1"/>
  <c r="D176" s="1"/>
  <c r="M192" a="1"/>
  <c r="M192" s="1"/>
  <c r="K192" a="1"/>
  <c r="K192" s="1"/>
  <c r="I192" a="1"/>
  <c r="I192" s="1"/>
  <c r="G192" a="1"/>
  <c r="G192" s="1"/>
  <c r="E192" a="1"/>
  <c r="E192" s="1"/>
  <c r="N192" a="1"/>
  <c r="N192" s="1"/>
  <c r="J192" a="1"/>
  <c r="J192" s="1"/>
  <c r="F192" a="1"/>
  <c r="F192" s="1"/>
  <c r="L192" a="1"/>
  <c r="L192" s="1"/>
  <c r="H192" a="1"/>
  <c r="H192" s="1"/>
  <c r="D192" a="1"/>
  <c r="D192" s="1"/>
  <c r="M208" a="1"/>
  <c r="M208" s="1"/>
  <c r="K208" a="1"/>
  <c r="K208" s="1"/>
  <c r="I208" a="1"/>
  <c r="I208" s="1"/>
  <c r="G208" a="1"/>
  <c r="G208" s="1"/>
  <c r="E208" a="1"/>
  <c r="E208" s="1"/>
  <c r="N208" a="1"/>
  <c r="N208" s="1"/>
  <c r="J208" a="1"/>
  <c r="J208" s="1"/>
  <c r="F208" a="1"/>
  <c r="F208" s="1"/>
  <c r="L208" a="1"/>
  <c r="L208" s="1"/>
  <c r="H208" a="1"/>
  <c r="H208" s="1"/>
  <c r="D208" a="1"/>
  <c r="D208" s="1"/>
  <c r="M224" a="1"/>
  <c r="M224" s="1"/>
  <c r="K224" a="1"/>
  <c r="K224" s="1"/>
  <c r="I224" a="1"/>
  <c r="I224" s="1"/>
  <c r="G224" a="1"/>
  <c r="G224" s="1"/>
  <c r="E224" a="1"/>
  <c r="E224" s="1"/>
  <c r="N224" a="1"/>
  <c r="N224" s="1"/>
  <c r="J224" a="1"/>
  <c r="J224" s="1"/>
  <c r="F224" a="1"/>
  <c r="F224" s="1"/>
  <c r="L224" a="1"/>
  <c r="L224" s="1"/>
  <c r="H224" a="1"/>
  <c r="H224" s="1"/>
  <c r="D224" a="1"/>
  <c r="D224" s="1"/>
  <c r="M240" a="1"/>
  <c r="M240" s="1"/>
  <c r="K240" a="1"/>
  <c r="K240" s="1"/>
  <c r="I240" a="1"/>
  <c r="I240" s="1"/>
  <c r="G240" a="1"/>
  <c r="G240" s="1"/>
  <c r="E240" a="1"/>
  <c r="E240" s="1"/>
  <c r="L240" a="1"/>
  <c r="L240" s="1"/>
  <c r="D240" a="1"/>
  <c r="D240" s="1"/>
  <c r="J240" a="1"/>
  <c r="J240" s="1"/>
  <c r="H240" a="1"/>
  <c r="H240" s="1"/>
  <c r="N240" a="1"/>
  <c r="N240" s="1"/>
  <c r="F240" a="1"/>
  <c r="F240" s="1"/>
  <c r="M256" a="1"/>
  <c r="M256" s="1"/>
  <c r="K256" a="1"/>
  <c r="K256" s="1"/>
  <c r="I256" a="1"/>
  <c r="I256" s="1"/>
  <c r="G256" a="1"/>
  <c r="G256" s="1"/>
  <c r="E256" a="1"/>
  <c r="E256" s="1"/>
  <c r="L256" a="1"/>
  <c r="L256" s="1"/>
  <c r="D256" a="1"/>
  <c r="D256" s="1"/>
  <c r="J256" a="1"/>
  <c r="J256" s="1"/>
  <c r="H256" a="1"/>
  <c r="H256" s="1"/>
  <c r="N256" a="1"/>
  <c r="N256" s="1"/>
  <c r="F256" a="1"/>
  <c r="F256" s="1"/>
  <c r="N272" a="1"/>
  <c r="N272" s="1"/>
  <c r="L272" a="1"/>
  <c r="L272" s="1"/>
  <c r="J272" a="1"/>
  <c r="J272" s="1"/>
  <c r="H272" a="1"/>
  <c r="H272" s="1"/>
  <c r="F272" a="1"/>
  <c r="F272" s="1"/>
  <c r="D272" a="1"/>
  <c r="D272" s="1"/>
  <c r="K272" a="1"/>
  <c r="K272" s="1"/>
  <c r="M272" a="1"/>
  <c r="M272" s="1"/>
  <c r="E272" a="1"/>
  <c r="E272" s="1"/>
  <c r="I272" a="1"/>
  <c r="I272" s="1"/>
  <c r="G272" a="1"/>
  <c r="G272" s="1"/>
  <c r="N288" a="1"/>
  <c r="N288" s="1"/>
  <c r="L288" a="1"/>
  <c r="L288" s="1"/>
  <c r="J288" a="1"/>
  <c r="J288" s="1"/>
  <c r="H288" a="1"/>
  <c r="H288" s="1"/>
  <c r="F288" a="1"/>
  <c r="F288" s="1"/>
  <c r="D288" a="1"/>
  <c r="D288" s="1"/>
  <c r="K288" a="1"/>
  <c r="K288" s="1"/>
  <c r="M288" a="1"/>
  <c r="M288" s="1"/>
  <c r="E288" a="1"/>
  <c r="E288" s="1"/>
  <c r="I288" a="1"/>
  <c r="I288" s="1"/>
  <c r="G288" a="1"/>
  <c r="G288" s="1"/>
  <c r="N304" a="1"/>
  <c r="N304" s="1"/>
  <c r="L304" a="1"/>
  <c r="L304" s="1"/>
  <c r="J304" a="1"/>
  <c r="J304" s="1"/>
  <c r="H304" a="1"/>
  <c r="H304" s="1"/>
  <c r="F304" a="1"/>
  <c r="F304" s="1"/>
  <c r="D304" a="1"/>
  <c r="D304" s="1"/>
  <c r="K304" a="1"/>
  <c r="K304" s="1"/>
  <c r="G304" a="1"/>
  <c r="G304" s="1"/>
  <c r="M304" a="1"/>
  <c r="M304" s="1"/>
  <c r="I304" a="1"/>
  <c r="I304" s="1"/>
  <c r="E304" a="1"/>
  <c r="E304" s="1"/>
  <c r="N320" a="1"/>
  <c r="N320" s="1"/>
  <c r="L320" a="1"/>
  <c r="L320" s="1"/>
  <c r="J320" a="1"/>
  <c r="J320" s="1"/>
  <c r="H320" a="1"/>
  <c r="H320" s="1"/>
  <c r="F320" a="1"/>
  <c r="F320" s="1"/>
  <c r="D320" a="1"/>
  <c r="D320" s="1"/>
  <c r="K320" a="1"/>
  <c r="K320" s="1"/>
  <c r="G320" a="1"/>
  <c r="G320" s="1"/>
  <c r="M320" a="1"/>
  <c r="M320" s="1"/>
  <c r="I320" a="1"/>
  <c r="I320" s="1"/>
  <c r="E320" a="1"/>
  <c r="E320" s="1"/>
  <c r="M444" a="1"/>
  <c r="M444" s="1"/>
  <c r="J444" a="1"/>
  <c r="J444" s="1"/>
  <c r="E444" a="1"/>
  <c r="E444" s="1"/>
  <c r="L444" a="1"/>
  <c r="L444" s="1"/>
  <c r="G444" a="1"/>
  <c r="G444" s="1"/>
  <c r="D444" a="1"/>
  <c r="D444" s="1"/>
  <c r="N444" a="1"/>
  <c r="N444" s="1"/>
  <c r="I444" a="1"/>
  <c r="I444" s="1"/>
  <c r="F444" a="1"/>
  <c r="F444" s="1"/>
  <c r="K444" a="1"/>
  <c r="K444" s="1"/>
  <c r="H444" a="1"/>
  <c r="H444" s="1"/>
  <c r="N610" a="1"/>
  <c r="N610" s="1"/>
  <c r="L610" a="1"/>
  <c r="L610" s="1"/>
  <c r="J610" a="1"/>
  <c r="J610" s="1"/>
  <c r="H610" a="1"/>
  <c r="H610" s="1"/>
  <c r="F610" a="1"/>
  <c r="F610" s="1"/>
  <c r="D610" a="1"/>
  <c r="D610" s="1"/>
  <c r="G610" a="1"/>
  <c r="G610" s="1"/>
  <c r="M610" a="1"/>
  <c r="M610" s="1"/>
  <c r="E610" a="1"/>
  <c r="E610" s="1"/>
  <c r="I610" a="1"/>
  <c r="I610" s="1"/>
  <c r="K610" a="1"/>
  <c r="K610" s="1"/>
  <c r="N336" a="1"/>
  <c r="N336" s="1"/>
  <c r="L336" a="1"/>
  <c r="L336" s="1"/>
  <c r="J336" a="1"/>
  <c r="J336" s="1"/>
  <c r="H336" a="1"/>
  <c r="H336" s="1"/>
  <c r="F336" a="1"/>
  <c r="F336" s="1"/>
  <c r="D336" a="1"/>
  <c r="D336" s="1"/>
  <c r="M336" a="1"/>
  <c r="M336" s="1"/>
  <c r="K336" a="1"/>
  <c r="K336" s="1"/>
  <c r="I336" a="1"/>
  <c r="I336" s="1"/>
  <c r="G336" a="1"/>
  <c r="G336" s="1"/>
  <c r="E336" a="1"/>
  <c r="E336" s="1"/>
  <c r="N352" a="1"/>
  <c r="N352" s="1"/>
  <c r="L352" a="1"/>
  <c r="L352" s="1"/>
  <c r="J352" a="1"/>
  <c r="J352" s="1"/>
  <c r="H352" a="1"/>
  <c r="H352" s="1"/>
  <c r="F352" a="1"/>
  <c r="F352" s="1"/>
  <c r="D352" a="1"/>
  <c r="D352" s="1"/>
  <c r="M352" a="1"/>
  <c r="M352" s="1"/>
  <c r="K352" a="1"/>
  <c r="K352" s="1"/>
  <c r="I352" a="1"/>
  <c r="I352" s="1"/>
  <c r="G352" a="1"/>
  <c r="G352" s="1"/>
  <c r="E352" a="1"/>
  <c r="E352" s="1"/>
  <c r="N368" a="1"/>
  <c r="N368" s="1"/>
  <c r="L368" a="1"/>
  <c r="L368" s="1"/>
  <c r="J368" a="1"/>
  <c r="J368" s="1"/>
  <c r="H368" a="1"/>
  <c r="H368" s="1"/>
  <c r="F368" a="1"/>
  <c r="F368" s="1"/>
  <c r="D368" a="1"/>
  <c r="D368" s="1"/>
  <c r="M368" a="1"/>
  <c r="M368" s="1"/>
  <c r="K368" a="1"/>
  <c r="K368" s="1"/>
  <c r="I368" a="1"/>
  <c r="I368" s="1"/>
  <c r="G368" a="1"/>
  <c r="G368" s="1"/>
  <c r="E368" a="1"/>
  <c r="E368" s="1"/>
  <c r="N384" a="1"/>
  <c r="N384" s="1"/>
  <c r="L384" a="1"/>
  <c r="L384" s="1"/>
  <c r="J384" a="1"/>
  <c r="J384" s="1"/>
  <c r="H384" a="1"/>
  <c r="H384" s="1"/>
  <c r="F384" a="1"/>
  <c r="F384" s="1"/>
  <c r="D384" a="1"/>
  <c r="D384" s="1"/>
  <c r="M384" a="1"/>
  <c r="M384" s="1"/>
  <c r="K384" a="1"/>
  <c r="K384" s="1"/>
  <c r="I384" a="1"/>
  <c r="I384" s="1"/>
  <c r="G384" a="1"/>
  <c r="G384" s="1"/>
  <c r="E384" a="1"/>
  <c r="E384" s="1"/>
  <c r="N400" a="1"/>
  <c r="N400" s="1"/>
  <c r="L400" a="1"/>
  <c r="L400" s="1"/>
  <c r="J400" a="1"/>
  <c r="J400" s="1"/>
  <c r="H400" a="1"/>
  <c r="H400" s="1"/>
  <c r="F400" a="1"/>
  <c r="F400" s="1"/>
  <c r="D400" a="1"/>
  <c r="D400" s="1"/>
  <c r="M400" a="1"/>
  <c r="M400" s="1"/>
  <c r="K400" a="1"/>
  <c r="K400" s="1"/>
  <c r="I400" a="1"/>
  <c r="I400" s="1"/>
  <c r="G400" a="1"/>
  <c r="G400" s="1"/>
  <c r="E400" a="1"/>
  <c r="E400" s="1"/>
  <c r="N416" a="1"/>
  <c r="N416" s="1"/>
  <c r="L416" a="1"/>
  <c r="L416" s="1"/>
  <c r="J416" a="1"/>
  <c r="J416" s="1"/>
  <c r="H416" a="1"/>
  <c r="H416" s="1"/>
  <c r="F416" a="1"/>
  <c r="F416" s="1"/>
  <c r="D416" a="1"/>
  <c r="D416" s="1"/>
  <c r="M416" a="1"/>
  <c r="M416" s="1"/>
  <c r="K416" a="1"/>
  <c r="K416" s="1"/>
  <c r="I416" a="1"/>
  <c r="I416" s="1"/>
  <c r="G416" a="1"/>
  <c r="G416" s="1"/>
  <c r="E416" a="1"/>
  <c r="E416" s="1"/>
  <c r="N432" a="1"/>
  <c r="N432" s="1"/>
  <c r="L432" a="1"/>
  <c r="L432" s="1"/>
  <c r="J432" a="1"/>
  <c r="J432" s="1"/>
  <c r="H432" a="1"/>
  <c r="H432" s="1"/>
  <c r="F432" a="1"/>
  <c r="F432" s="1"/>
  <c r="D432" a="1"/>
  <c r="D432" s="1"/>
  <c r="M432" a="1"/>
  <c r="M432" s="1"/>
  <c r="K432" a="1"/>
  <c r="K432" s="1"/>
  <c r="I432" a="1"/>
  <c r="I432" s="1"/>
  <c r="G432" a="1"/>
  <c r="G432" s="1"/>
  <c r="E432" a="1"/>
  <c r="E432" s="1"/>
  <c r="N462" a="1"/>
  <c r="N462" s="1"/>
  <c r="L462" a="1"/>
  <c r="L462" s="1"/>
  <c r="J462" a="1"/>
  <c r="J462" s="1"/>
  <c r="H462" a="1"/>
  <c r="H462" s="1"/>
  <c r="F462" a="1"/>
  <c r="F462" s="1"/>
  <c r="D462" a="1"/>
  <c r="D462" s="1"/>
  <c r="M462" a="1"/>
  <c r="M462" s="1"/>
  <c r="I462" a="1"/>
  <c r="I462" s="1"/>
  <c r="E462" a="1"/>
  <c r="E462" s="1"/>
  <c r="K462" a="1"/>
  <c r="K462" s="1"/>
  <c r="G462" a="1"/>
  <c r="G462" s="1"/>
  <c r="M301" a="1"/>
  <c r="M301" s="1"/>
  <c r="K301" a="1"/>
  <c r="K301" s="1"/>
  <c r="I301" a="1"/>
  <c r="I301" s="1"/>
  <c r="G301" a="1"/>
  <c r="G301" s="1"/>
  <c r="E301" a="1"/>
  <c r="E301" s="1"/>
  <c r="N301" a="1"/>
  <c r="N301" s="1"/>
  <c r="J301" a="1"/>
  <c r="J301" s="1"/>
  <c r="F301" a="1"/>
  <c r="F301" s="1"/>
  <c r="L301" a="1"/>
  <c r="L301" s="1"/>
  <c r="H301" a="1"/>
  <c r="H301" s="1"/>
  <c r="D301" a="1"/>
  <c r="D301" s="1"/>
  <c r="M317" a="1"/>
  <c r="M317" s="1"/>
  <c r="K317" a="1"/>
  <c r="K317" s="1"/>
  <c r="I317" a="1"/>
  <c r="I317" s="1"/>
  <c r="G317" a="1"/>
  <c r="G317" s="1"/>
  <c r="E317" a="1"/>
  <c r="E317" s="1"/>
  <c r="N317" a="1"/>
  <c r="N317" s="1"/>
  <c r="J317" a="1"/>
  <c r="J317" s="1"/>
  <c r="F317" a="1"/>
  <c r="F317" s="1"/>
  <c r="L317" a="1"/>
  <c r="L317" s="1"/>
  <c r="H317" a="1"/>
  <c r="H317" s="1"/>
  <c r="D317" a="1"/>
  <c r="D317" s="1"/>
  <c r="M333" a="1"/>
  <c r="M333" s="1"/>
  <c r="K333" a="1"/>
  <c r="K333" s="1"/>
  <c r="I333" a="1"/>
  <c r="I333" s="1"/>
  <c r="G333" a="1"/>
  <c r="G333" s="1"/>
  <c r="E333" a="1"/>
  <c r="E333" s="1"/>
  <c r="N333" a="1"/>
  <c r="N333" s="1"/>
  <c r="F333" a="1"/>
  <c r="F333" s="1"/>
  <c r="L333" a="1"/>
  <c r="L333" s="1"/>
  <c r="D333" a="1"/>
  <c r="D333" s="1"/>
  <c r="H333" a="1"/>
  <c r="H333" s="1"/>
  <c r="J333" a="1"/>
  <c r="J333" s="1"/>
  <c r="M349" a="1"/>
  <c r="M349" s="1"/>
  <c r="K349" a="1"/>
  <c r="K349" s="1"/>
  <c r="I349" a="1"/>
  <c r="I349" s="1"/>
  <c r="G349" a="1"/>
  <c r="G349" s="1"/>
  <c r="E349" a="1"/>
  <c r="E349" s="1"/>
  <c r="N349" a="1"/>
  <c r="N349" s="1"/>
  <c r="F349" a="1"/>
  <c r="F349" s="1"/>
  <c r="L349" a="1"/>
  <c r="L349" s="1"/>
  <c r="D349" a="1"/>
  <c r="D349" s="1"/>
  <c r="J349" a="1"/>
  <c r="J349" s="1"/>
  <c r="H349" a="1"/>
  <c r="H349" s="1"/>
  <c r="M365" a="1"/>
  <c r="M365" s="1"/>
  <c r="K365" a="1"/>
  <c r="K365" s="1"/>
  <c r="I365" a="1"/>
  <c r="I365" s="1"/>
  <c r="G365" a="1"/>
  <c r="G365" s="1"/>
  <c r="E365" a="1"/>
  <c r="E365" s="1"/>
  <c r="N365" a="1"/>
  <c r="N365" s="1"/>
  <c r="F365" a="1"/>
  <c r="F365" s="1"/>
  <c r="L365" a="1"/>
  <c r="L365" s="1"/>
  <c r="D365" a="1"/>
  <c r="D365" s="1"/>
  <c r="J365" a="1"/>
  <c r="J365" s="1"/>
  <c r="H365" a="1"/>
  <c r="H365" s="1"/>
  <c r="M381" a="1"/>
  <c r="M381" s="1"/>
  <c r="K381" a="1"/>
  <c r="K381" s="1"/>
  <c r="I381" a="1"/>
  <c r="I381" s="1"/>
  <c r="G381" a="1"/>
  <c r="G381" s="1"/>
  <c r="E381" a="1"/>
  <c r="E381" s="1"/>
  <c r="N381" a="1"/>
  <c r="N381" s="1"/>
  <c r="F381" a="1"/>
  <c r="F381" s="1"/>
  <c r="L381" a="1"/>
  <c r="L381" s="1"/>
  <c r="D381" a="1"/>
  <c r="D381" s="1"/>
  <c r="J381" a="1"/>
  <c r="J381" s="1"/>
  <c r="H381" a="1"/>
  <c r="H381" s="1"/>
  <c r="M397" a="1"/>
  <c r="M397" s="1"/>
  <c r="K397" a="1"/>
  <c r="K397" s="1"/>
  <c r="I397" a="1"/>
  <c r="I397" s="1"/>
  <c r="G397" a="1"/>
  <c r="G397" s="1"/>
  <c r="E397" a="1"/>
  <c r="E397" s="1"/>
  <c r="N397" a="1"/>
  <c r="N397" s="1"/>
  <c r="F397" a="1"/>
  <c r="F397" s="1"/>
  <c r="L397" a="1"/>
  <c r="L397" s="1"/>
  <c r="D397" a="1"/>
  <c r="D397" s="1"/>
  <c r="J397" a="1"/>
  <c r="J397" s="1"/>
  <c r="H397" a="1"/>
  <c r="H397" s="1"/>
  <c r="M413" a="1"/>
  <c r="M413" s="1"/>
  <c r="K413" a="1"/>
  <c r="K413" s="1"/>
  <c r="I413" a="1"/>
  <c r="I413" s="1"/>
  <c r="G413" a="1"/>
  <c r="G413" s="1"/>
  <c r="E413" a="1"/>
  <c r="E413" s="1"/>
  <c r="N413" a="1"/>
  <c r="N413" s="1"/>
  <c r="F413" a="1"/>
  <c r="F413" s="1"/>
  <c r="L413" a="1"/>
  <c r="L413" s="1"/>
  <c r="D413" a="1"/>
  <c r="D413" s="1"/>
  <c r="J413" a="1"/>
  <c r="J413" s="1"/>
  <c r="H413" a="1"/>
  <c r="H413" s="1"/>
  <c r="M429" a="1"/>
  <c r="M429" s="1"/>
  <c r="K429" a="1"/>
  <c r="K429" s="1"/>
  <c r="I429" a="1"/>
  <c r="I429" s="1"/>
  <c r="G429" a="1"/>
  <c r="G429" s="1"/>
  <c r="E429" a="1"/>
  <c r="E429" s="1"/>
  <c r="N429" a="1"/>
  <c r="N429" s="1"/>
  <c r="F429" a="1"/>
  <c r="F429" s="1"/>
  <c r="L429" a="1"/>
  <c r="L429" s="1"/>
  <c r="D429" a="1"/>
  <c r="D429" s="1"/>
  <c r="J429" a="1"/>
  <c r="J429" s="1"/>
  <c r="H429" a="1"/>
  <c r="H429" s="1"/>
  <c r="N445" a="1"/>
  <c r="N445" s="1"/>
  <c r="L445" a="1"/>
  <c r="L445" s="1"/>
  <c r="J445" a="1"/>
  <c r="J445" s="1"/>
  <c r="H445" a="1"/>
  <c r="H445" s="1"/>
  <c r="F445" a="1"/>
  <c r="F445" s="1"/>
  <c r="D445" a="1"/>
  <c r="D445" s="1"/>
  <c r="I445" a="1"/>
  <c r="I445" s="1"/>
  <c r="K445" a="1"/>
  <c r="K445" s="1"/>
  <c r="M445" a="1"/>
  <c r="M445" s="1"/>
  <c r="E445" a="1"/>
  <c r="E445" s="1"/>
  <c r="G445" a="1"/>
  <c r="G445" s="1"/>
  <c r="M282" a="1"/>
  <c r="M282" s="1"/>
  <c r="K282" a="1"/>
  <c r="K282" s="1"/>
  <c r="I282" a="1"/>
  <c r="I282" s="1"/>
  <c r="G282" a="1"/>
  <c r="G282" s="1"/>
  <c r="E282" a="1"/>
  <c r="E282" s="1"/>
  <c r="J282" a="1"/>
  <c r="J282" s="1"/>
  <c r="L282" a="1"/>
  <c r="L282" s="1"/>
  <c r="D282" a="1"/>
  <c r="D282" s="1"/>
  <c r="H282" a="1"/>
  <c r="H282" s="1"/>
  <c r="F282" a="1"/>
  <c r="F282" s="1"/>
  <c r="N282" a="1"/>
  <c r="N282" s="1"/>
  <c r="M298" a="1"/>
  <c r="M298" s="1"/>
  <c r="K298" a="1"/>
  <c r="K298" s="1"/>
  <c r="I298" a="1"/>
  <c r="I298" s="1"/>
  <c r="G298" a="1"/>
  <c r="G298" s="1"/>
  <c r="E298" a="1"/>
  <c r="E298" s="1"/>
  <c r="J298" a="1"/>
  <c r="J298" s="1"/>
  <c r="L298" a="1"/>
  <c r="L298" s="1"/>
  <c r="D298" a="1"/>
  <c r="D298" s="1"/>
  <c r="H298" a="1"/>
  <c r="H298" s="1"/>
  <c r="F298" a="1"/>
  <c r="F298" s="1"/>
  <c r="N298" a="1"/>
  <c r="N298" s="1"/>
  <c r="M314" a="1"/>
  <c r="M314" s="1"/>
  <c r="K314" a="1"/>
  <c r="K314" s="1"/>
  <c r="I314" a="1"/>
  <c r="I314" s="1"/>
  <c r="G314" a="1"/>
  <c r="G314" s="1"/>
  <c r="E314" a="1"/>
  <c r="E314" s="1"/>
  <c r="N314" a="1"/>
  <c r="N314" s="1"/>
  <c r="J314" a="1"/>
  <c r="J314" s="1"/>
  <c r="F314" a="1"/>
  <c r="F314" s="1"/>
  <c r="D314" a="1"/>
  <c r="D314" s="1"/>
  <c r="L314" a="1"/>
  <c r="L314" s="1"/>
  <c r="H314" a="1"/>
  <c r="H314" s="1"/>
  <c r="M330" a="1"/>
  <c r="M330" s="1"/>
  <c r="K330" a="1"/>
  <c r="K330" s="1"/>
  <c r="I330" a="1"/>
  <c r="I330" s="1"/>
  <c r="G330" a="1"/>
  <c r="G330" s="1"/>
  <c r="E330" a="1"/>
  <c r="E330" s="1"/>
  <c r="N330" a="1"/>
  <c r="N330" s="1"/>
  <c r="L330" a="1"/>
  <c r="L330" s="1"/>
  <c r="J330" a="1"/>
  <c r="J330" s="1"/>
  <c r="H330" a="1"/>
  <c r="H330" s="1"/>
  <c r="F330" a="1"/>
  <c r="F330" s="1"/>
  <c r="D330" a="1"/>
  <c r="D330" s="1"/>
  <c r="M346" a="1"/>
  <c r="M346" s="1"/>
  <c r="K346" a="1"/>
  <c r="K346" s="1"/>
  <c r="I346" a="1"/>
  <c r="I346" s="1"/>
  <c r="G346" a="1"/>
  <c r="G346" s="1"/>
  <c r="E346" a="1"/>
  <c r="E346" s="1"/>
  <c r="N346" a="1"/>
  <c r="N346" s="1"/>
  <c r="L346" a="1"/>
  <c r="L346" s="1"/>
  <c r="J346" a="1"/>
  <c r="J346" s="1"/>
  <c r="H346" a="1"/>
  <c r="H346" s="1"/>
  <c r="F346" a="1"/>
  <c r="F346" s="1"/>
  <c r="D346" a="1"/>
  <c r="D346" s="1"/>
  <c r="M362" a="1"/>
  <c r="M362" s="1"/>
  <c r="K362" a="1"/>
  <c r="K362" s="1"/>
  <c r="I362" a="1"/>
  <c r="I362" s="1"/>
  <c r="G362" a="1"/>
  <c r="G362" s="1"/>
  <c r="E362" a="1"/>
  <c r="E362" s="1"/>
  <c r="N362" a="1"/>
  <c r="N362" s="1"/>
  <c r="L362" a="1"/>
  <c r="L362" s="1"/>
  <c r="J362" a="1"/>
  <c r="J362" s="1"/>
  <c r="H362" a="1"/>
  <c r="H362" s="1"/>
  <c r="F362" a="1"/>
  <c r="F362" s="1"/>
  <c r="D362" a="1"/>
  <c r="D362" s="1"/>
  <c r="M378" a="1"/>
  <c r="M378" s="1"/>
  <c r="K378" a="1"/>
  <c r="K378" s="1"/>
  <c r="I378" a="1"/>
  <c r="I378" s="1"/>
  <c r="G378" a="1"/>
  <c r="G378" s="1"/>
  <c r="E378" a="1"/>
  <c r="E378" s="1"/>
  <c r="N378" a="1"/>
  <c r="N378" s="1"/>
  <c r="L378" a="1"/>
  <c r="L378" s="1"/>
  <c r="J378" a="1"/>
  <c r="J378" s="1"/>
  <c r="H378" a="1"/>
  <c r="H378" s="1"/>
  <c r="F378" a="1"/>
  <c r="F378" s="1"/>
  <c r="D378" a="1"/>
  <c r="D378" s="1"/>
  <c r="M394" a="1"/>
  <c r="M394" s="1"/>
  <c r="K394" a="1"/>
  <c r="K394" s="1"/>
  <c r="I394" a="1"/>
  <c r="I394" s="1"/>
  <c r="G394" a="1"/>
  <c r="G394" s="1"/>
  <c r="E394" a="1"/>
  <c r="E394" s="1"/>
  <c r="N394" a="1"/>
  <c r="N394" s="1"/>
  <c r="L394" a="1"/>
  <c r="L394" s="1"/>
  <c r="J394" a="1"/>
  <c r="J394" s="1"/>
  <c r="H394" a="1"/>
  <c r="H394" s="1"/>
  <c r="F394" a="1"/>
  <c r="F394" s="1"/>
  <c r="D394" a="1"/>
  <c r="D394" s="1"/>
  <c r="M410" a="1"/>
  <c r="M410" s="1"/>
  <c r="K410" a="1"/>
  <c r="K410" s="1"/>
  <c r="I410" a="1"/>
  <c r="I410" s="1"/>
  <c r="G410" a="1"/>
  <c r="G410" s="1"/>
  <c r="E410" a="1"/>
  <c r="E410" s="1"/>
  <c r="N410" a="1"/>
  <c r="N410" s="1"/>
  <c r="L410" a="1"/>
  <c r="L410" s="1"/>
  <c r="J410" a="1"/>
  <c r="J410" s="1"/>
  <c r="H410" a="1"/>
  <c r="H410" s="1"/>
  <c r="F410" a="1"/>
  <c r="F410" s="1"/>
  <c r="D410" a="1"/>
  <c r="D410" s="1"/>
  <c r="M426" a="1"/>
  <c r="M426" s="1"/>
  <c r="K426" a="1"/>
  <c r="K426" s="1"/>
  <c r="I426" a="1"/>
  <c r="I426" s="1"/>
  <c r="G426" a="1"/>
  <c r="G426" s="1"/>
  <c r="E426" a="1"/>
  <c r="E426" s="1"/>
  <c r="N426" a="1"/>
  <c r="N426" s="1"/>
  <c r="L426" a="1"/>
  <c r="L426" s="1"/>
  <c r="J426" a="1"/>
  <c r="J426" s="1"/>
  <c r="H426" a="1"/>
  <c r="H426" s="1"/>
  <c r="F426" a="1"/>
  <c r="F426" s="1"/>
  <c r="D426" a="1"/>
  <c r="D426" s="1"/>
  <c r="N442" a="1"/>
  <c r="N442" s="1"/>
  <c r="K442" a="1"/>
  <c r="K442" s="1"/>
  <c r="F442" a="1"/>
  <c r="F442" s="1"/>
  <c r="M442" a="1"/>
  <c r="M442" s="1"/>
  <c r="H442" a="1"/>
  <c r="H442" s="1"/>
  <c r="E442" a="1"/>
  <c r="E442" s="1"/>
  <c r="J442" a="1"/>
  <c r="J442" s="1"/>
  <c r="G442" a="1"/>
  <c r="G442" s="1"/>
  <c r="I442" a="1"/>
  <c r="I442" s="1"/>
  <c r="D442" a="1"/>
  <c r="D442" s="1"/>
  <c r="L442" a="1"/>
  <c r="L442" s="1"/>
  <c r="N457" a="1"/>
  <c r="N457" s="1"/>
  <c r="L457" a="1"/>
  <c r="L457" s="1"/>
  <c r="J457" a="1"/>
  <c r="J457" s="1"/>
  <c r="H457" a="1"/>
  <c r="H457" s="1"/>
  <c r="F457" a="1"/>
  <c r="F457" s="1"/>
  <c r="D457" a="1"/>
  <c r="D457" s="1"/>
  <c r="K457" a="1"/>
  <c r="K457" s="1"/>
  <c r="G457" a="1"/>
  <c r="G457" s="1"/>
  <c r="M457" a="1"/>
  <c r="M457" s="1"/>
  <c r="I457" a="1"/>
  <c r="I457" s="1"/>
  <c r="E457" a="1"/>
  <c r="E457" s="1"/>
  <c r="N473" a="1"/>
  <c r="N473" s="1"/>
  <c r="L473" a="1"/>
  <c r="L473" s="1"/>
  <c r="J473" a="1"/>
  <c r="J473" s="1"/>
  <c r="H473" a="1"/>
  <c r="H473" s="1"/>
  <c r="F473" a="1"/>
  <c r="F473" s="1"/>
  <c r="D473" a="1"/>
  <c r="D473" s="1"/>
  <c r="K473" a="1"/>
  <c r="K473" s="1"/>
  <c r="G473" a="1"/>
  <c r="G473" s="1"/>
  <c r="M473" a="1"/>
  <c r="M473" s="1"/>
  <c r="I473" a="1"/>
  <c r="I473" s="1"/>
  <c r="E473" a="1"/>
  <c r="E473" s="1"/>
  <c r="N489" a="1"/>
  <c r="N489" s="1"/>
  <c r="L489" a="1"/>
  <c r="L489" s="1"/>
  <c r="J489" a="1"/>
  <c r="J489" s="1"/>
  <c r="H489" a="1"/>
  <c r="H489" s="1"/>
  <c r="F489" a="1"/>
  <c r="F489" s="1"/>
  <c r="D489" a="1"/>
  <c r="D489" s="1"/>
  <c r="K489" a="1"/>
  <c r="K489" s="1"/>
  <c r="I489" a="1"/>
  <c r="I489" s="1"/>
  <c r="G489" a="1"/>
  <c r="G489" s="1"/>
  <c r="M489" a="1"/>
  <c r="M489" s="1"/>
  <c r="E489" a="1"/>
  <c r="E489" s="1"/>
  <c r="N505" a="1"/>
  <c r="N505" s="1"/>
  <c r="L505" a="1"/>
  <c r="L505" s="1"/>
  <c r="J505" a="1"/>
  <c r="J505" s="1"/>
  <c r="H505" a="1"/>
  <c r="H505" s="1"/>
  <c r="F505" a="1"/>
  <c r="F505" s="1"/>
  <c r="D505" a="1"/>
  <c r="D505" s="1"/>
  <c r="K505" a="1"/>
  <c r="K505" s="1"/>
  <c r="I505" a="1"/>
  <c r="I505" s="1"/>
  <c r="G505" a="1"/>
  <c r="G505" s="1"/>
  <c r="M505" a="1"/>
  <c r="M505" s="1"/>
  <c r="E505" a="1"/>
  <c r="E505" s="1"/>
  <c r="N521" a="1"/>
  <c r="N521" s="1"/>
  <c r="L521" a="1"/>
  <c r="L521" s="1"/>
  <c r="J521" a="1"/>
  <c r="J521" s="1"/>
  <c r="H521" a="1"/>
  <c r="H521" s="1"/>
  <c r="F521" a="1"/>
  <c r="F521" s="1"/>
  <c r="D521" a="1"/>
  <c r="D521" s="1"/>
  <c r="K521" a="1"/>
  <c r="K521" s="1"/>
  <c r="I521" a="1"/>
  <c r="I521" s="1"/>
  <c r="G521" a="1"/>
  <c r="G521" s="1"/>
  <c r="M521" a="1"/>
  <c r="M521" s="1"/>
  <c r="E521" a="1"/>
  <c r="E521" s="1"/>
  <c r="N537" a="1"/>
  <c r="N537" s="1"/>
  <c r="L537" a="1"/>
  <c r="L537" s="1"/>
  <c r="J537" a="1"/>
  <c r="J537" s="1"/>
  <c r="H537" a="1"/>
  <c r="H537" s="1"/>
  <c r="F537" a="1"/>
  <c r="F537" s="1"/>
  <c r="D537" a="1"/>
  <c r="D537" s="1"/>
  <c r="K537" a="1"/>
  <c r="K537" s="1"/>
  <c r="I537" a="1"/>
  <c r="I537" s="1"/>
  <c r="G537" a="1"/>
  <c r="G537" s="1"/>
  <c r="M537" a="1"/>
  <c r="M537" s="1"/>
  <c r="E537" a="1"/>
  <c r="E537" s="1"/>
  <c r="N553" a="1"/>
  <c r="N553" s="1"/>
  <c r="L553" a="1"/>
  <c r="L553" s="1"/>
  <c r="J553" a="1"/>
  <c r="J553" s="1"/>
  <c r="H553" a="1"/>
  <c r="H553" s="1"/>
  <c r="F553" a="1"/>
  <c r="F553" s="1"/>
  <c r="D553" a="1"/>
  <c r="D553" s="1"/>
  <c r="K553" a="1"/>
  <c r="K553" s="1"/>
  <c r="I553" a="1"/>
  <c r="I553" s="1"/>
  <c r="G553" a="1"/>
  <c r="G553" s="1"/>
  <c r="M553" a="1"/>
  <c r="M553" s="1"/>
  <c r="E553" a="1"/>
  <c r="E553" s="1"/>
  <c r="N569" a="1"/>
  <c r="N569" s="1"/>
  <c r="L569" a="1"/>
  <c r="L569" s="1"/>
  <c r="J569" a="1"/>
  <c r="J569" s="1"/>
  <c r="H569" a="1"/>
  <c r="H569" s="1"/>
  <c r="F569" a="1"/>
  <c r="F569" s="1"/>
  <c r="D569" a="1"/>
  <c r="D569" s="1"/>
  <c r="K569" a="1"/>
  <c r="K569" s="1"/>
  <c r="I569" a="1"/>
  <c r="I569" s="1"/>
  <c r="G569" a="1"/>
  <c r="G569" s="1"/>
  <c r="M569" a="1"/>
  <c r="M569" s="1"/>
  <c r="E569" a="1"/>
  <c r="E569" s="1"/>
  <c r="M448" a="1"/>
  <c r="M448" s="1"/>
  <c r="K448" a="1"/>
  <c r="K448" s="1"/>
  <c r="I448" a="1"/>
  <c r="I448" s="1"/>
  <c r="G448" a="1"/>
  <c r="G448" s="1"/>
  <c r="E448" a="1"/>
  <c r="E448" s="1"/>
  <c r="L448" a="1"/>
  <c r="L448" s="1"/>
  <c r="H448" a="1"/>
  <c r="H448" s="1"/>
  <c r="D448" a="1"/>
  <c r="D448" s="1"/>
  <c r="N448" a="1"/>
  <c r="N448" s="1"/>
  <c r="J448" a="1"/>
  <c r="J448" s="1"/>
  <c r="F448" a="1"/>
  <c r="F448" s="1"/>
  <c r="M464" a="1"/>
  <c r="M464" s="1"/>
  <c r="K464" a="1"/>
  <c r="K464" s="1"/>
  <c r="I464" a="1"/>
  <c r="I464" s="1"/>
  <c r="G464" a="1"/>
  <c r="G464" s="1"/>
  <c r="E464" a="1"/>
  <c r="E464" s="1"/>
  <c r="L464" a="1"/>
  <c r="L464" s="1"/>
  <c r="H464" a="1"/>
  <c r="H464" s="1"/>
  <c r="D464" a="1"/>
  <c r="D464" s="1"/>
  <c r="N464" a="1"/>
  <c r="N464" s="1"/>
  <c r="J464" a="1"/>
  <c r="J464" s="1"/>
  <c r="F464" a="1"/>
  <c r="F464" s="1"/>
  <c r="N480" a="1"/>
  <c r="N480" s="1"/>
  <c r="L480" a="1"/>
  <c r="L480" s="1"/>
  <c r="J480" a="1"/>
  <c r="J480" s="1"/>
  <c r="H480" a="1"/>
  <c r="H480" s="1"/>
  <c r="F480" a="1"/>
  <c r="F480" s="1"/>
  <c r="D480" a="1"/>
  <c r="D480" s="1"/>
  <c r="M480" a="1"/>
  <c r="M480" s="1"/>
  <c r="K480" a="1"/>
  <c r="K480" s="1"/>
  <c r="I480" a="1"/>
  <c r="I480" s="1"/>
  <c r="G480" a="1"/>
  <c r="G480" s="1"/>
  <c r="E480" a="1"/>
  <c r="E480" s="1"/>
  <c r="N496" a="1"/>
  <c r="N496" s="1"/>
  <c r="L496" a="1"/>
  <c r="L496" s="1"/>
  <c r="J496" a="1"/>
  <c r="J496" s="1"/>
  <c r="H496" a="1"/>
  <c r="H496" s="1"/>
  <c r="F496" a="1"/>
  <c r="F496" s="1"/>
  <c r="D496" a="1"/>
  <c r="D496" s="1"/>
  <c r="M496" a="1"/>
  <c r="M496" s="1"/>
  <c r="K496" a="1"/>
  <c r="K496" s="1"/>
  <c r="I496" a="1"/>
  <c r="I496" s="1"/>
  <c r="G496" a="1"/>
  <c r="G496" s="1"/>
  <c r="E496" a="1"/>
  <c r="E496" s="1"/>
  <c r="N512" a="1"/>
  <c r="N512" s="1"/>
  <c r="L512" a="1"/>
  <c r="L512" s="1"/>
  <c r="J512" a="1"/>
  <c r="J512" s="1"/>
  <c r="H512" a="1"/>
  <c r="H512" s="1"/>
  <c r="F512" a="1"/>
  <c r="F512" s="1"/>
  <c r="D512" a="1"/>
  <c r="D512" s="1"/>
  <c r="M512" a="1"/>
  <c r="M512" s="1"/>
  <c r="K512" a="1"/>
  <c r="K512" s="1"/>
  <c r="I512" a="1"/>
  <c r="I512" s="1"/>
  <c r="G512" a="1"/>
  <c r="G512" s="1"/>
  <c r="E512" a="1"/>
  <c r="E512" s="1"/>
  <c r="N528" a="1"/>
  <c r="N528" s="1"/>
  <c r="L528" a="1"/>
  <c r="L528" s="1"/>
  <c r="J528" a="1"/>
  <c r="J528" s="1"/>
  <c r="H528" a="1"/>
  <c r="H528" s="1"/>
  <c r="F528" a="1"/>
  <c r="F528" s="1"/>
  <c r="D528" a="1"/>
  <c r="D528" s="1"/>
  <c r="M528" a="1"/>
  <c r="M528" s="1"/>
  <c r="K528" a="1"/>
  <c r="K528" s="1"/>
  <c r="I528" a="1"/>
  <c r="I528" s="1"/>
  <c r="G528" a="1"/>
  <c r="G528" s="1"/>
  <c r="E528" a="1"/>
  <c r="E528" s="1"/>
  <c r="N544" a="1"/>
  <c r="N544" s="1"/>
  <c r="L544" a="1"/>
  <c r="L544" s="1"/>
  <c r="J544" a="1"/>
  <c r="J544" s="1"/>
  <c r="H544" a="1"/>
  <c r="H544" s="1"/>
  <c r="F544" a="1"/>
  <c r="F544" s="1"/>
  <c r="D544" a="1"/>
  <c r="D544" s="1"/>
  <c r="M544" a="1"/>
  <c r="M544" s="1"/>
  <c r="K544" a="1"/>
  <c r="K544" s="1"/>
  <c r="I544" a="1"/>
  <c r="I544" s="1"/>
  <c r="G544" a="1"/>
  <c r="G544" s="1"/>
  <c r="E544" a="1"/>
  <c r="E544" s="1"/>
  <c r="N560" a="1"/>
  <c r="N560" s="1"/>
  <c r="L560" a="1"/>
  <c r="L560" s="1"/>
  <c r="J560" a="1"/>
  <c r="J560" s="1"/>
  <c r="H560" a="1"/>
  <c r="H560" s="1"/>
  <c r="F560" a="1"/>
  <c r="F560" s="1"/>
  <c r="D560" a="1"/>
  <c r="D560" s="1"/>
  <c r="M560" a="1"/>
  <c r="M560" s="1"/>
  <c r="K560" a="1"/>
  <c r="K560" s="1"/>
  <c r="I560" a="1"/>
  <c r="I560" s="1"/>
  <c r="G560" a="1"/>
  <c r="G560" s="1"/>
  <c r="E560" a="1"/>
  <c r="E560" s="1"/>
  <c r="N578" a="1"/>
  <c r="N578" s="1"/>
  <c r="L578" a="1"/>
  <c r="L578" s="1"/>
  <c r="J578" a="1"/>
  <c r="J578" s="1"/>
  <c r="H578" a="1"/>
  <c r="H578" s="1"/>
  <c r="F578" a="1"/>
  <c r="F578" s="1"/>
  <c r="D578" a="1"/>
  <c r="D578" s="1"/>
  <c r="M578" a="1"/>
  <c r="M578" s="1"/>
  <c r="E578" a="1"/>
  <c r="E578" s="1"/>
  <c r="G578" a="1"/>
  <c r="G578" s="1"/>
  <c r="K578" a="1"/>
  <c r="K578" s="1"/>
  <c r="I578" a="1"/>
  <c r="I578" s="1"/>
  <c r="N594" a="1"/>
  <c r="N594" s="1"/>
  <c r="L594" a="1"/>
  <c r="L594" s="1"/>
  <c r="J594" a="1"/>
  <c r="J594" s="1"/>
  <c r="H594" a="1"/>
  <c r="H594" s="1"/>
  <c r="F594" a="1"/>
  <c r="F594" s="1"/>
  <c r="D594" a="1"/>
  <c r="D594" s="1"/>
  <c r="M594" a="1"/>
  <c r="M594" s="1"/>
  <c r="E594" a="1"/>
  <c r="E594" s="1"/>
  <c r="G594" a="1"/>
  <c r="G594" s="1"/>
  <c r="K594" a="1"/>
  <c r="K594" s="1"/>
  <c r="I594" a="1"/>
  <c r="I594" s="1"/>
  <c r="N634" a="1"/>
  <c r="N634" s="1"/>
  <c r="L634" a="1"/>
  <c r="L634" s="1"/>
  <c r="J634" a="1"/>
  <c r="J634" s="1"/>
  <c r="H634" a="1"/>
  <c r="H634" s="1"/>
  <c r="F634" a="1"/>
  <c r="F634" s="1"/>
  <c r="D634" a="1"/>
  <c r="D634" s="1"/>
  <c r="G634" a="1"/>
  <c r="G634" s="1"/>
  <c r="I634" a="1"/>
  <c r="I634" s="1"/>
  <c r="M634" a="1"/>
  <c r="M634" s="1"/>
  <c r="E634" a="1"/>
  <c r="E634" s="1"/>
  <c r="K634" a="1"/>
  <c r="K634" s="1"/>
  <c r="N650" a="1"/>
  <c r="N650" s="1"/>
  <c r="L650" a="1"/>
  <c r="L650" s="1"/>
  <c r="J650" a="1"/>
  <c r="J650" s="1"/>
  <c r="H650" a="1"/>
  <c r="H650" s="1"/>
  <c r="F650" a="1"/>
  <c r="F650" s="1"/>
  <c r="D650" a="1"/>
  <c r="D650" s="1"/>
  <c r="G650" a="1"/>
  <c r="G650" s="1"/>
  <c r="I650" a="1"/>
  <c r="I650" s="1"/>
  <c r="M650" a="1"/>
  <c r="M650" s="1"/>
  <c r="E650" a="1"/>
  <c r="E650" s="1"/>
  <c r="K650" a="1"/>
  <c r="K650" s="1"/>
  <c r="N666" a="1"/>
  <c r="N666" s="1"/>
  <c r="L666" a="1"/>
  <c r="L666" s="1"/>
  <c r="J666" a="1"/>
  <c r="J666" s="1"/>
  <c r="H666" a="1"/>
  <c r="H666" s="1"/>
  <c r="F666" a="1"/>
  <c r="F666" s="1"/>
  <c r="D666" a="1"/>
  <c r="D666" s="1"/>
  <c r="G666" a="1"/>
  <c r="G666" s="1"/>
  <c r="I666" a="1"/>
  <c r="I666" s="1"/>
  <c r="M666" a="1"/>
  <c r="M666" s="1"/>
  <c r="E666" a="1"/>
  <c r="E666" s="1"/>
  <c r="K666" a="1"/>
  <c r="K666" s="1"/>
  <c r="M478" a="1"/>
  <c r="M478" s="1"/>
  <c r="K478" a="1"/>
  <c r="K478" s="1"/>
  <c r="I478" a="1"/>
  <c r="I478" s="1"/>
  <c r="G478" a="1"/>
  <c r="G478" s="1"/>
  <c r="E478" a="1"/>
  <c r="E478" s="1"/>
  <c r="N478" a="1"/>
  <c r="N478" s="1"/>
  <c r="L478" a="1"/>
  <c r="L478" s="1"/>
  <c r="J478" a="1"/>
  <c r="J478" s="1"/>
  <c r="H478" a="1"/>
  <c r="H478" s="1"/>
  <c r="F478" a="1"/>
  <c r="F478" s="1"/>
  <c r="D478" a="1"/>
  <c r="D478" s="1"/>
  <c r="M494" a="1"/>
  <c r="M494" s="1"/>
  <c r="K494" a="1"/>
  <c r="K494" s="1"/>
  <c r="I494" a="1"/>
  <c r="I494" s="1"/>
  <c r="G494" a="1"/>
  <c r="G494" s="1"/>
  <c r="E494" a="1"/>
  <c r="E494" s="1"/>
  <c r="N494" a="1"/>
  <c r="N494" s="1"/>
  <c r="L494" a="1"/>
  <c r="L494" s="1"/>
  <c r="J494" a="1"/>
  <c r="J494" s="1"/>
  <c r="H494" a="1"/>
  <c r="H494" s="1"/>
  <c r="F494" a="1"/>
  <c r="F494" s="1"/>
  <c r="D494" a="1"/>
  <c r="D494" s="1"/>
  <c r="M510" a="1"/>
  <c r="M510" s="1"/>
  <c r="K510" a="1"/>
  <c r="K510" s="1"/>
  <c r="I510" a="1"/>
  <c r="I510" s="1"/>
  <c r="G510" a="1"/>
  <c r="G510" s="1"/>
  <c r="E510" a="1"/>
  <c r="E510" s="1"/>
  <c r="N510" a="1"/>
  <c r="N510" s="1"/>
  <c r="L510" a="1"/>
  <c r="L510" s="1"/>
  <c r="J510" a="1"/>
  <c r="J510" s="1"/>
  <c r="H510" a="1"/>
  <c r="H510" s="1"/>
  <c r="F510" a="1"/>
  <c r="F510" s="1"/>
  <c r="D510" a="1"/>
  <c r="D510" s="1"/>
  <c r="M526" a="1"/>
  <c r="M526" s="1"/>
  <c r="K526" a="1"/>
  <c r="K526" s="1"/>
  <c r="I526" a="1"/>
  <c r="I526" s="1"/>
  <c r="G526" a="1"/>
  <c r="G526" s="1"/>
  <c r="E526" a="1"/>
  <c r="E526" s="1"/>
  <c r="N526" a="1"/>
  <c r="N526" s="1"/>
  <c r="L526" a="1"/>
  <c r="L526" s="1"/>
  <c r="J526" a="1"/>
  <c r="J526" s="1"/>
  <c r="H526" a="1"/>
  <c r="H526" s="1"/>
  <c r="F526" a="1"/>
  <c r="F526" s="1"/>
  <c r="D526" a="1"/>
  <c r="D526" s="1"/>
  <c r="M542" a="1"/>
  <c r="M542" s="1"/>
  <c r="K542" a="1"/>
  <c r="K542" s="1"/>
  <c r="I542" a="1"/>
  <c r="I542" s="1"/>
  <c r="G542" a="1"/>
  <c r="G542" s="1"/>
  <c r="E542" a="1"/>
  <c r="E542" s="1"/>
  <c r="N542" a="1"/>
  <c r="N542" s="1"/>
  <c r="L542" a="1"/>
  <c r="L542" s="1"/>
  <c r="J542" a="1"/>
  <c r="J542" s="1"/>
  <c r="H542" a="1"/>
  <c r="H542" s="1"/>
  <c r="F542" a="1"/>
  <c r="F542" s="1"/>
  <c r="D542" a="1"/>
  <c r="D542" s="1"/>
  <c r="M558" a="1"/>
  <c r="M558" s="1"/>
  <c r="K558" a="1"/>
  <c r="K558" s="1"/>
  <c r="I558" a="1"/>
  <c r="I558" s="1"/>
  <c r="G558" a="1"/>
  <c r="G558" s="1"/>
  <c r="E558" a="1"/>
  <c r="E558" s="1"/>
  <c r="N558" a="1"/>
  <c r="N558" s="1"/>
  <c r="L558" a="1"/>
  <c r="L558" s="1"/>
  <c r="J558" a="1"/>
  <c r="J558" s="1"/>
  <c r="H558" a="1"/>
  <c r="H558" s="1"/>
  <c r="F558" a="1"/>
  <c r="F558" s="1"/>
  <c r="D558" a="1"/>
  <c r="D558" s="1"/>
  <c r="N574" a="1"/>
  <c r="N574" s="1"/>
  <c r="L574" a="1"/>
  <c r="L574" s="1"/>
  <c r="J574" a="1"/>
  <c r="J574" s="1"/>
  <c r="H574" a="1"/>
  <c r="H574" s="1"/>
  <c r="M574" a="1"/>
  <c r="M574" s="1"/>
  <c r="G574" a="1"/>
  <c r="G574" s="1"/>
  <c r="E574" a="1"/>
  <c r="E574" s="1"/>
  <c r="K574" a="1"/>
  <c r="K574" s="1"/>
  <c r="F574" a="1"/>
  <c r="F574" s="1"/>
  <c r="D574" a="1"/>
  <c r="D574" s="1"/>
  <c r="I574" a="1"/>
  <c r="I574" s="1"/>
  <c r="N589" a="1"/>
  <c r="N589" s="1"/>
  <c r="I589" a="1"/>
  <c r="I589" s="1"/>
  <c r="F589" a="1"/>
  <c r="F589" s="1"/>
  <c r="K589" a="1"/>
  <c r="K589" s="1"/>
  <c r="H589" a="1"/>
  <c r="H589" s="1"/>
  <c r="L589" a="1"/>
  <c r="L589" s="1"/>
  <c r="G589" a="1"/>
  <c r="G589" s="1"/>
  <c r="D589" a="1"/>
  <c r="D589" s="1"/>
  <c r="E589" a="1"/>
  <c r="E589" s="1"/>
  <c r="M589" a="1"/>
  <c r="M589" s="1"/>
  <c r="J589" a="1"/>
  <c r="J589" s="1"/>
  <c r="M439" a="1"/>
  <c r="M439" s="1"/>
  <c r="K439" a="1"/>
  <c r="K439" s="1"/>
  <c r="I439" a="1"/>
  <c r="I439" s="1"/>
  <c r="G439" a="1"/>
  <c r="G439" s="1"/>
  <c r="E439" a="1"/>
  <c r="E439" s="1"/>
  <c r="H439" a="1"/>
  <c r="H439" s="1"/>
  <c r="J439" a="1"/>
  <c r="J439" s="1"/>
  <c r="L439" a="1"/>
  <c r="L439" s="1"/>
  <c r="D439" a="1"/>
  <c r="D439" s="1"/>
  <c r="F439" a="1"/>
  <c r="F439" s="1"/>
  <c r="N439" a="1"/>
  <c r="N439" s="1"/>
  <c r="M455" a="1"/>
  <c r="M455" s="1"/>
  <c r="K455" a="1"/>
  <c r="K455" s="1"/>
  <c r="I455" a="1"/>
  <c r="I455" s="1"/>
  <c r="G455" a="1"/>
  <c r="G455" s="1"/>
  <c r="E455" a="1"/>
  <c r="E455" s="1"/>
  <c r="L455" a="1"/>
  <c r="L455" s="1"/>
  <c r="H455" a="1"/>
  <c r="H455" s="1"/>
  <c r="D455" a="1"/>
  <c r="D455" s="1"/>
  <c r="N455" a="1"/>
  <c r="N455" s="1"/>
  <c r="J455" a="1"/>
  <c r="J455" s="1"/>
  <c r="F455" a="1"/>
  <c r="F455" s="1"/>
  <c r="M471" a="1"/>
  <c r="M471" s="1"/>
  <c r="K471" a="1"/>
  <c r="K471" s="1"/>
  <c r="I471" a="1"/>
  <c r="I471" s="1"/>
  <c r="G471" a="1"/>
  <c r="G471" s="1"/>
  <c r="E471" a="1"/>
  <c r="E471" s="1"/>
  <c r="L471" a="1"/>
  <c r="L471" s="1"/>
  <c r="H471" a="1"/>
  <c r="H471" s="1"/>
  <c r="D471" a="1"/>
  <c r="D471" s="1"/>
  <c r="N471" a="1"/>
  <c r="N471" s="1"/>
  <c r="J471" a="1"/>
  <c r="J471" s="1"/>
  <c r="F471" a="1"/>
  <c r="F471" s="1"/>
  <c r="M487" a="1"/>
  <c r="M487" s="1"/>
  <c r="K487" a="1"/>
  <c r="K487" s="1"/>
  <c r="I487" a="1"/>
  <c r="I487" s="1"/>
  <c r="G487" a="1"/>
  <c r="G487" s="1"/>
  <c r="E487" a="1"/>
  <c r="E487" s="1"/>
  <c r="H487" a="1"/>
  <c r="H487" s="1"/>
  <c r="N487" a="1"/>
  <c r="N487" s="1"/>
  <c r="F487" a="1"/>
  <c r="F487" s="1"/>
  <c r="L487" a="1"/>
  <c r="L487" s="1"/>
  <c r="D487" a="1"/>
  <c r="D487" s="1"/>
  <c r="J487" a="1"/>
  <c r="J487" s="1"/>
  <c r="M503" a="1"/>
  <c r="M503" s="1"/>
  <c r="K503" a="1"/>
  <c r="K503" s="1"/>
  <c r="I503" a="1"/>
  <c r="I503" s="1"/>
  <c r="G503" a="1"/>
  <c r="G503" s="1"/>
  <c r="E503" a="1"/>
  <c r="E503" s="1"/>
  <c r="H503" a="1"/>
  <c r="H503" s="1"/>
  <c r="N503" a="1"/>
  <c r="N503" s="1"/>
  <c r="F503" a="1"/>
  <c r="F503" s="1"/>
  <c r="L503" a="1"/>
  <c r="L503" s="1"/>
  <c r="D503" a="1"/>
  <c r="D503" s="1"/>
  <c r="J503" a="1"/>
  <c r="J503" s="1"/>
  <c r="M519" a="1"/>
  <c r="M519" s="1"/>
  <c r="K519" a="1"/>
  <c r="K519" s="1"/>
  <c r="I519" a="1"/>
  <c r="I519" s="1"/>
  <c r="G519" a="1"/>
  <c r="G519" s="1"/>
  <c r="E519" a="1"/>
  <c r="E519" s="1"/>
  <c r="H519" a="1"/>
  <c r="H519" s="1"/>
  <c r="N519" a="1"/>
  <c r="N519" s="1"/>
  <c r="F519" a="1"/>
  <c r="F519" s="1"/>
  <c r="L519" a="1"/>
  <c r="L519" s="1"/>
  <c r="D519" a="1"/>
  <c r="D519" s="1"/>
  <c r="J519" a="1"/>
  <c r="J519" s="1"/>
  <c r="M535" a="1"/>
  <c r="M535" s="1"/>
  <c r="K535" a="1"/>
  <c r="K535" s="1"/>
  <c r="I535" a="1"/>
  <c r="I535" s="1"/>
  <c r="G535" a="1"/>
  <c r="G535" s="1"/>
  <c r="E535" a="1"/>
  <c r="E535" s="1"/>
  <c r="H535" a="1"/>
  <c r="H535" s="1"/>
  <c r="N535" a="1"/>
  <c r="N535" s="1"/>
  <c r="F535" a="1"/>
  <c r="F535" s="1"/>
  <c r="L535" a="1"/>
  <c r="L535" s="1"/>
  <c r="D535" a="1"/>
  <c r="D535" s="1"/>
  <c r="J535" a="1"/>
  <c r="J535" s="1"/>
  <c r="M551" a="1"/>
  <c r="M551" s="1"/>
  <c r="K551" a="1"/>
  <c r="K551" s="1"/>
  <c r="I551" a="1"/>
  <c r="I551" s="1"/>
  <c r="G551" a="1"/>
  <c r="G551" s="1"/>
  <c r="E551" a="1"/>
  <c r="E551" s="1"/>
  <c r="H551" a="1"/>
  <c r="H551" s="1"/>
  <c r="N551" a="1"/>
  <c r="N551" s="1"/>
  <c r="F551" a="1"/>
  <c r="F551" s="1"/>
  <c r="L551" a="1"/>
  <c r="L551" s="1"/>
  <c r="D551" a="1"/>
  <c r="D551" s="1"/>
  <c r="J551" a="1"/>
  <c r="J551" s="1"/>
  <c r="M567" a="1"/>
  <c r="M567" s="1"/>
  <c r="K567" a="1"/>
  <c r="K567" s="1"/>
  <c r="I567" a="1"/>
  <c r="I567" s="1"/>
  <c r="G567" a="1"/>
  <c r="G567" s="1"/>
  <c r="E567" a="1"/>
  <c r="E567" s="1"/>
  <c r="H567" a="1"/>
  <c r="H567" s="1"/>
  <c r="N567" a="1"/>
  <c r="N567" s="1"/>
  <c r="F567" a="1"/>
  <c r="F567" s="1"/>
  <c r="L567" a="1"/>
  <c r="L567" s="1"/>
  <c r="D567" a="1"/>
  <c r="D567" s="1"/>
  <c r="J567" a="1"/>
  <c r="J567" s="1"/>
  <c r="N606" a="1"/>
  <c r="N606" s="1"/>
  <c r="L606" a="1"/>
  <c r="L606" s="1"/>
  <c r="J606" a="1"/>
  <c r="J606" s="1"/>
  <c r="H606" a="1"/>
  <c r="H606" s="1"/>
  <c r="F606" a="1"/>
  <c r="F606" s="1"/>
  <c r="D606" a="1"/>
  <c r="D606" s="1"/>
  <c r="K606" a="1"/>
  <c r="K606" s="1"/>
  <c r="G606" a="1"/>
  <c r="G606" s="1"/>
  <c r="M606" a="1"/>
  <c r="M606" s="1"/>
  <c r="I606" a="1"/>
  <c r="I606" s="1"/>
  <c r="E606" a="1"/>
  <c r="E606" s="1"/>
  <c r="M599" a="1"/>
  <c r="M599" s="1"/>
  <c r="K599" a="1"/>
  <c r="K599" s="1"/>
  <c r="I599" a="1"/>
  <c r="I599" s="1"/>
  <c r="G599" a="1"/>
  <c r="G599" s="1"/>
  <c r="E599" a="1"/>
  <c r="E599" s="1"/>
  <c r="N599" a="1"/>
  <c r="N599" s="1"/>
  <c r="J599" a="1"/>
  <c r="J599" s="1"/>
  <c r="F599" a="1"/>
  <c r="F599" s="1"/>
  <c r="L599" a="1"/>
  <c r="L599" s="1"/>
  <c r="H599" a="1"/>
  <c r="H599" s="1"/>
  <c r="D599" a="1"/>
  <c r="D599" s="1"/>
  <c r="M615" a="1"/>
  <c r="M615" s="1"/>
  <c r="K615" a="1"/>
  <c r="K615" s="1"/>
  <c r="I615" a="1"/>
  <c r="I615" s="1"/>
  <c r="G615" a="1"/>
  <c r="G615" s="1"/>
  <c r="E615" a="1"/>
  <c r="E615" s="1"/>
  <c r="N615" a="1"/>
  <c r="N615" s="1"/>
  <c r="L615" a="1"/>
  <c r="L615" s="1"/>
  <c r="J615" a="1"/>
  <c r="J615" s="1"/>
  <c r="H615" a="1"/>
  <c r="H615" s="1"/>
  <c r="F615" a="1"/>
  <c r="F615" s="1"/>
  <c r="D615" a="1"/>
  <c r="D615" s="1"/>
  <c r="L631" a="1"/>
  <c r="L631" s="1"/>
  <c r="I631" a="1"/>
  <c r="I631" s="1"/>
  <c r="D631" a="1"/>
  <c r="D631" s="1"/>
  <c r="N631" a="1"/>
  <c r="N631" s="1"/>
  <c r="K631" a="1"/>
  <c r="K631" s="1"/>
  <c r="F631" a="1"/>
  <c r="F631" s="1"/>
  <c r="J631" a="1"/>
  <c r="J631" s="1"/>
  <c r="G631" a="1"/>
  <c r="G631" s="1"/>
  <c r="M631" a="1"/>
  <c r="M631" s="1"/>
  <c r="E631" a="1"/>
  <c r="E631" s="1"/>
  <c r="H631" a="1"/>
  <c r="H631" s="1"/>
  <c r="L647" a="1"/>
  <c r="L647" s="1"/>
  <c r="I647" a="1"/>
  <c r="I647" s="1"/>
  <c r="D647" a="1"/>
  <c r="D647" s="1"/>
  <c r="N647" a="1"/>
  <c r="N647" s="1"/>
  <c r="K647" a="1"/>
  <c r="K647" s="1"/>
  <c r="F647" a="1"/>
  <c r="F647" s="1"/>
  <c r="J647" a="1"/>
  <c r="J647" s="1"/>
  <c r="G647" a="1"/>
  <c r="G647" s="1"/>
  <c r="M647" a="1"/>
  <c r="M647" s="1"/>
  <c r="E647" a="1"/>
  <c r="E647" s="1"/>
  <c r="H647" a="1"/>
  <c r="H647" s="1"/>
  <c r="L663" a="1"/>
  <c r="L663" s="1"/>
  <c r="I663" a="1"/>
  <c r="I663" s="1"/>
  <c r="D663" a="1"/>
  <c r="D663" s="1"/>
  <c r="N663" a="1"/>
  <c r="N663" s="1"/>
  <c r="K663" a="1"/>
  <c r="K663" s="1"/>
  <c r="F663" a="1"/>
  <c r="F663" s="1"/>
  <c r="J663" a="1"/>
  <c r="J663" s="1"/>
  <c r="G663" a="1"/>
  <c r="G663" s="1"/>
  <c r="M663" a="1"/>
  <c r="M663" s="1"/>
  <c r="E663" a="1"/>
  <c r="E663" s="1"/>
  <c r="H663" a="1"/>
  <c r="H663" s="1"/>
  <c r="J679" a="1"/>
  <c r="J679" s="1"/>
  <c r="G679" a="1"/>
  <c r="G679" s="1"/>
  <c r="K679" a="1"/>
  <c r="K679" s="1"/>
  <c r="H679" a="1"/>
  <c r="H679" s="1"/>
  <c r="D679" a="1"/>
  <c r="D679" s="1"/>
  <c r="N679" a="1"/>
  <c r="N679" s="1"/>
  <c r="L679" a="1"/>
  <c r="L679" s="1"/>
  <c r="E679" a="1"/>
  <c r="E679" s="1"/>
  <c r="M679" a="1"/>
  <c r="M679" s="1"/>
  <c r="F679" a="1"/>
  <c r="F679" s="1"/>
  <c r="I679" a="1"/>
  <c r="I679" s="1"/>
  <c r="J687" a="1"/>
  <c r="J687" s="1"/>
  <c r="G687" a="1"/>
  <c r="G687" s="1"/>
  <c r="K687" a="1"/>
  <c r="K687" s="1"/>
  <c r="H687" a="1"/>
  <c r="H687" s="1"/>
  <c r="D687" a="1"/>
  <c r="D687" s="1"/>
  <c r="N687" a="1"/>
  <c r="N687" s="1"/>
  <c r="L687" a="1"/>
  <c r="L687" s="1"/>
  <c r="E687" a="1"/>
  <c r="E687" s="1"/>
  <c r="M687" a="1"/>
  <c r="M687" s="1"/>
  <c r="F687" a="1"/>
  <c r="F687" s="1"/>
  <c r="I687" a="1"/>
  <c r="I687" s="1"/>
  <c r="J695" a="1"/>
  <c r="J695" s="1"/>
  <c r="G695" a="1"/>
  <c r="G695" s="1"/>
  <c r="K695" a="1"/>
  <c r="K695" s="1"/>
  <c r="H695" a="1"/>
  <c r="H695" s="1"/>
  <c r="D695" a="1"/>
  <c r="D695" s="1"/>
  <c r="N695" a="1"/>
  <c r="N695" s="1"/>
  <c r="L695" a="1"/>
  <c r="L695" s="1"/>
  <c r="E695" a="1"/>
  <c r="E695" s="1"/>
  <c r="M695" a="1"/>
  <c r="M695" s="1"/>
  <c r="F695" a="1"/>
  <c r="F695" s="1"/>
  <c r="I695" a="1"/>
  <c r="I695" s="1"/>
  <c r="J703" a="1"/>
  <c r="J703" s="1"/>
  <c r="G703" a="1"/>
  <c r="G703" s="1"/>
  <c r="K703" a="1"/>
  <c r="K703" s="1"/>
  <c r="H703" a="1"/>
  <c r="H703" s="1"/>
  <c r="D703" a="1"/>
  <c r="D703" s="1"/>
  <c r="N703" a="1"/>
  <c r="N703" s="1"/>
  <c r="L703" a="1"/>
  <c r="L703" s="1"/>
  <c r="E703" a="1"/>
  <c r="E703" s="1"/>
  <c r="M703" a="1"/>
  <c r="M703" s="1"/>
  <c r="F703" a="1"/>
  <c r="F703" s="1"/>
  <c r="I703" a="1"/>
  <c r="I703" s="1"/>
  <c r="M588" a="1"/>
  <c r="M588" s="1"/>
  <c r="K588" a="1"/>
  <c r="K588" s="1"/>
  <c r="I588" a="1"/>
  <c r="I588" s="1"/>
  <c r="G588" a="1"/>
  <c r="G588" s="1"/>
  <c r="E588" a="1"/>
  <c r="E588" s="1"/>
  <c r="L588" a="1"/>
  <c r="L588" s="1"/>
  <c r="D588" a="1"/>
  <c r="D588" s="1"/>
  <c r="N588" a="1"/>
  <c r="N588" s="1"/>
  <c r="F588" a="1"/>
  <c r="F588" s="1"/>
  <c r="J588" a="1"/>
  <c r="J588" s="1"/>
  <c r="H588" a="1"/>
  <c r="H588" s="1"/>
  <c r="M604" a="1"/>
  <c r="M604" s="1"/>
  <c r="K604" a="1"/>
  <c r="K604" s="1"/>
  <c r="I604" a="1"/>
  <c r="I604" s="1"/>
  <c r="G604" a="1"/>
  <c r="G604" s="1"/>
  <c r="E604" a="1"/>
  <c r="E604" s="1"/>
  <c r="N604" a="1"/>
  <c r="N604" s="1"/>
  <c r="J604" a="1"/>
  <c r="J604" s="1"/>
  <c r="F604" a="1"/>
  <c r="F604" s="1"/>
  <c r="H604" a="1"/>
  <c r="H604" s="1"/>
  <c r="D604" a="1"/>
  <c r="D604" s="1"/>
  <c r="L604" a="1"/>
  <c r="L604" s="1"/>
  <c r="K621" a="1"/>
  <c r="K621" s="1"/>
  <c r="H621" a="1"/>
  <c r="H621" s="1"/>
  <c r="M621" a="1"/>
  <c r="M621" s="1"/>
  <c r="J621" a="1"/>
  <c r="J621" s="1"/>
  <c r="E621" a="1"/>
  <c r="E621" s="1"/>
  <c r="N621" a="1"/>
  <c r="N621" s="1"/>
  <c r="I621" a="1"/>
  <c r="I621" s="1"/>
  <c r="F621" a="1"/>
  <c r="F621" s="1"/>
  <c r="G621" a="1"/>
  <c r="G621" s="1"/>
  <c r="L621" a="1"/>
  <c r="L621" s="1"/>
  <c r="D621" a="1"/>
  <c r="D621" s="1"/>
  <c r="K637" a="1"/>
  <c r="K637" s="1"/>
  <c r="H637" a="1"/>
  <c r="H637" s="1"/>
  <c r="M637" a="1"/>
  <c r="M637" s="1"/>
  <c r="J637" a="1"/>
  <c r="J637" s="1"/>
  <c r="E637" a="1"/>
  <c r="E637" s="1"/>
  <c r="N637" a="1"/>
  <c r="N637" s="1"/>
  <c r="I637" a="1"/>
  <c r="I637" s="1"/>
  <c r="F637" a="1"/>
  <c r="F637" s="1"/>
  <c r="G637" a="1"/>
  <c r="G637" s="1"/>
  <c r="L637" a="1"/>
  <c r="L637" s="1"/>
  <c r="D637" a="1"/>
  <c r="D637" s="1"/>
  <c r="K653" a="1"/>
  <c r="K653" s="1"/>
  <c r="H653" a="1"/>
  <c r="H653" s="1"/>
  <c r="M653" a="1"/>
  <c r="M653" s="1"/>
  <c r="J653" a="1"/>
  <c r="J653" s="1"/>
  <c r="E653" a="1"/>
  <c r="E653" s="1"/>
  <c r="N653" a="1"/>
  <c r="N653" s="1"/>
  <c r="I653" a="1"/>
  <c r="I653" s="1"/>
  <c r="F653" a="1"/>
  <c r="F653" s="1"/>
  <c r="G653" a="1"/>
  <c r="G653" s="1"/>
  <c r="L653" a="1"/>
  <c r="L653" s="1"/>
  <c r="D653" a="1"/>
  <c r="D653" s="1"/>
  <c r="K669" a="1"/>
  <c r="K669" s="1"/>
  <c r="H669" a="1"/>
  <c r="H669" s="1"/>
  <c r="M669" a="1"/>
  <c r="M669" s="1"/>
  <c r="J669" a="1"/>
  <c r="J669" s="1"/>
  <c r="E669" a="1"/>
  <c r="E669" s="1"/>
  <c r="N669" a="1"/>
  <c r="N669" s="1"/>
  <c r="I669" a="1"/>
  <c r="I669" s="1"/>
  <c r="F669" a="1"/>
  <c r="F669" s="1"/>
  <c r="G669" a="1"/>
  <c r="G669" s="1"/>
  <c r="L669" a="1"/>
  <c r="L669" s="1"/>
  <c r="D669" a="1"/>
  <c r="D669" s="1"/>
  <c r="N685" a="1"/>
  <c r="N685" s="1"/>
  <c r="I685" a="1"/>
  <c r="I685" s="1"/>
  <c r="F685" a="1"/>
  <c r="F685" s="1"/>
  <c r="J685" a="1"/>
  <c r="J685" s="1"/>
  <c r="G685" a="1"/>
  <c r="G685" s="1"/>
  <c r="M685" a="1"/>
  <c r="M685" s="1"/>
  <c r="K685" a="1"/>
  <c r="K685" s="1"/>
  <c r="D685" a="1"/>
  <c r="D685" s="1"/>
  <c r="L685" a="1"/>
  <c r="L685" s="1"/>
  <c r="H685" a="1"/>
  <c r="H685" s="1"/>
  <c r="E685" a="1"/>
  <c r="E685" s="1"/>
  <c r="N701" a="1"/>
  <c r="N701" s="1"/>
  <c r="I701" a="1"/>
  <c r="I701" s="1"/>
  <c r="F701" a="1"/>
  <c r="F701" s="1"/>
  <c r="J701" a="1"/>
  <c r="J701" s="1"/>
  <c r="G701" a="1"/>
  <c r="G701" s="1"/>
  <c r="M701" a="1"/>
  <c r="M701" s="1"/>
  <c r="K701" a="1"/>
  <c r="K701" s="1"/>
  <c r="D701" a="1"/>
  <c r="D701" s="1"/>
  <c r="L701" a="1"/>
  <c r="L701" s="1"/>
  <c r="H701" a="1"/>
  <c r="H701" s="1"/>
  <c r="E701" a="1"/>
  <c r="E701" s="1"/>
  <c r="N716" a="1"/>
  <c r="N716" s="1"/>
  <c r="L716" a="1"/>
  <c r="L716" s="1"/>
  <c r="J716" a="1"/>
  <c r="J716" s="1"/>
  <c r="H716" a="1"/>
  <c r="H716" s="1"/>
  <c r="F716" a="1"/>
  <c r="F716" s="1"/>
  <c r="D716" a="1"/>
  <c r="D716" s="1"/>
  <c r="M716" a="1"/>
  <c r="M716" s="1"/>
  <c r="I716" a="1"/>
  <c r="I716" s="1"/>
  <c r="E716" a="1"/>
  <c r="E716" s="1"/>
  <c r="K716" a="1"/>
  <c r="K716" s="1"/>
  <c r="G716" a="1"/>
  <c r="G716" s="1"/>
  <c r="N732" a="1"/>
  <c r="N732" s="1"/>
  <c r="L732" a="1"/>
  <c r="L732" s="1"/>
  <c r="J732" a="1"/>
  <c r="J732" s="1"/>
  <c r="H732" a="1"/>
  <c r="H732" s="1"/>
  <c r="F732" a="1"/>
  <c r="F732" s="1"/>
  <c r="D732" a="1"/>
  <c r="D732" s="1"/>
  <c r="M732" a="1"/>
  <c r="M732" s="1"/>
  <c r="I732" a="1"/>
  <c r="I732" s="1"/>
  <c r="E732" a="1"/>
  <c r="E732" s="1"/>
  <c r="K732" a="1"/>
  <c r="K732" s="1"/>
  <c r="G732" a="1"/>
  <c r="G732" s="1"/>
  <c r="N748" a="1"/>
  <c r="N748" s="1"/>
  <c r="L748" a="1"/>
  <c r="L748" s="1"/>
  <c r="J748" a="1"/>
  <c r="J748" s="1"/>
  <c r="H748" a="1"/>
  <c r="H748" s="1"/>
  <c r="F748" a="1"/>
  <c r="F748" s="1"/>
  <c r="D748" a="1"/>
  <c r="D748" s="1"/>
  <c r="M748" a="1"/>
  <c r="M748" s="1"/>
  <c r="I748" a="1"/>
  <c r="I748" s="1"/>
  <c r="E748" a="1"/>
  <c r="E748" s="1"/>
  <c r="K748" a="1"/>
  <c r="K748" s="1"/>
  <c r="G748" a="1"/>
  <c r="G748" s="1"/>
  <c r="N764" a="1"/>
  <c r="N764" s="1"/>
  <c r="L764" a="1"/>
  <c r="L764" s="1"/>
  <c r="J764" a="1"/>
  <c r="J764" s="1"/>
  <c r="H764" a="1"/>
  <c r="H764" s="1"/>
  <c r="F764" a="1"/>
  <c r="F764" s="1"/>
  <c r="D764" a="1"/>
  <c r="D764" s="1"/>
  <c r="M764" a="1"/>
  <c r="M764" s="1"/>
  <c r="I764" a="1"/>
  <c r="I764" s="1"/>
  <c r="E764" a="1"/>
  <c r="E764" s="1"/>
  <c r="K764" a="1"/>
  <c r="K764" s="1"/>
  <c r="G764" a="1"/>
  <c r="G764" s="1"/>
  <c r="N780" a="1"/>
  <c r="N780" s="1"/>
  <c r="L780" a="1"/>
  <c r="L780" s="1"/>
  <c r="J780" a="1"/>
  <c r="J780" s="1"/>
  <c r="H780" a="1"/>
  <c r="H780" s="1"/>
  <c r="F780" a="1"/>
  <c r="F780" s="1"/>
  <c r="D780" a="1"/>
  <c r="D780" s="1"/>
  <c r="M780" a="1"/>
  <c r="M780" s="1"/>
  <c r="I780" a="1"/>
  <c r="I780" s="1"/>
  <c r="E780" a="1"/>
  <c r="E780" s="1"/>
  <c r="K780" a="1"/>
  <c r="K780" s="1"/>
  <c r="G780" a="1"/>
  <c r="G780" s="1"/>
  <c r="N796" a="1"/>
  <c r="N796" s="1"/>
  <c r="L796" a="1"/>
  <c r="L796" s="1"/>
  <c r="J796" a="1"/>
  <c r="J796" s="1"/>
  <c r="H796" a="1"/>
  <c r="H796" s="1"/>
  <c r="F796" a="1"/>
  <c r="F796" s="1"/>
  <c r="D796" a="1"/>
  <c r="D796" s="1"/>
  <c r="M796" a="1"/>
  <c r="M796" s="1"/>
  <c r="I796" a="1"/>
  <c r="I796" s="1"/>
  <c r="E796" a="1"/>
  <c r="E796" s="1"/>
  <c r="G796" a="1"/>
  <c r="G796" s="1"/>
  <c r="K796" a="1"/>
  <c r="K796" s="1"/>
  <c r="N812" a="1"/>
  <c r="N812" s="1"/>
  <c r="L812" a="1"/>
  <c r="L812" s="1"/>
  <c r="J812" a="1"/>
  <c r="J812" s="1"/>
  <c r="H812" a="1"/>
  <c r="H812" s="1"/>
  <c r="F812" a="1"/>
  <c r="F812" s="1"/>
  <c r="D812" a="1"/>
  <c r="D812" s="1"/>
  <c r="M812" a="1"/>
  <c r="M812" s="1"/>
  <c r="I812" a="1"/>
  <c r="I812" s="1"/>
  <c r="E812" a="1"/>
  <c r="E812" s="1"/>
  <c r="G812" a="1"/>
  <c r="G812" s="1"/>
  <c r="K812" a="1"/>
  <c r="K812" s="1"/>
  <c r="M830" a="1"/>
  <c r="M830" s="1"/>
  <c r="J830" a="1"/>
  <c r="J830" s="1"/>
  <c r="E830" a="1"/>
  <c r="E830" s="1"/>
  <c r="L830" a="1"/>
  <c r="L830" s="1"/>
  <c r="G830" a="1"/>
  <c r="G830" s="1"/>
  <c r="D830" a="1"/>
  <c r="D830" s="1"/>
  <c r="N830" a="1"/>
  <c r="N830" s="1"/>
  <c r="I830" a="1"/>
  <c r="I830" s="1"/>
  <c r="H830" a="1"/>
  <c r="H830" s="1"/>
  <c r="K830" a="1"/>
  <c r="K830" s="1"/>
  <c r="F830" a="1"/>
  <c r="F830" s="1"/>
  <c r="M846" a="1"/>
  <c r="M846" s="1"/>
  <c r="J846" a="1"/>
  <c r="J846" s="1"/>
  <c r="E846" a="1"/>
  <c r="E846" s="1"/>
  <c r="L846" a="1"/>
  <c r="L846" s="1"/>
  <c r="G846" a="1"/>
  <c r="G846" s="1"/>
  <c r="D846" a="1"/>
  <c r="D846" s="1"/>
  <c r="N846" a="1"/>
  <c r="N846" s="1"/>
  <c r="I846" a="1"/>
  <c r="I846" s="1"/>
  <c r="H846" a="1"/>
  <c r="H846" s="1"/>
  <c r="K846" a="1"/>
  <c r="K846" s="1"/>
  <c r="F846" a="1"/>
  <c r="F846" s="1"/>
  <c r="L863" a="1"/>
  <c r="L863" s="1"/>
  <c r="I863" a="1"/>
  <c r="I863" s="1"/>
  <c r="D863" a="1"/>
  <c r="D863" s="1"/>
  <c r="E863" a="1"/>
  <c r="E863" s="1"/>
  <c r="K863" a="1"/>
  <c r="K863" s="1"/>
  <c r="H863" a="1"/>
  <c r="H863" s="1"/>
  <c r="M863" a="1"/>
  <c r="M863" s="1"/>
  <c r="F863" a="1"/>
  <c r="F863" s="1"/>
  <c r="J863" a="1"/>
  <c r="J863" s="1"/>
  <c r="G863" a="1"/>
  <c r="G863" s="1"/>
  <c r="N863" a="1"/>
  <c r="N863" s="1"/>
  <c r="N879" a="1"/>
  <c r="N879" s="1"/>
  <c r="L879" a="1"/>
  <c r="L879" s="1"/>
  <c r="J879" a="1"/>
  <c r="J879" s="1"/>
  <c r="H879" a="1"/>
  <c r="H879" s="1"/>
  <c r="F879" a="1"/>
  <c r="F879" s="1"/>
  <c r="D879" a="1"/>
  <c r="D879" s="1"/>
  <c r="K879" a="1"/>
  <c r="K879" s="1"/>
  <c r="E879" a="1"/>
  <c r="E879" s="1"/>
  <c r="G879" a="1"/>
  <c r="G879" s="1"/>
  <c r="M879" a="1"/>
  <c r="M879" s="1"/>
  <c r="I879" a="1"/>
  <c r="I879" s="1"/>
  <c r="M632" a="1"/>
  <c r="M632" s="1"/>
  <c r="K632" a="1"/>
  <c r="K632" s="1"/>
  <c r="I632" a="1"/>
  <c r="I632" s="1"/>
  <c r="G632" a="1"/>
  <c r="G632" s="1"/>
  <c r="E632" a="1"/>
  <c r="E632" s="1"/>
  <c r="N632" a="1"/>
  <c r="N632" s="1"/>
  <c r="F632" a="1"/>
  <c r="F632" s="1"/>
  <c r="H632" a="1"/>
  <c r="H632" s="1"/>
  <c r="L632" a="1"/>
  <c r="L632" s="1"/>
  <c r="D632" a="1"/>
  <c r="D632" s="1"/>
  <c r="J632" a="1"/>
  <c r="J632" s="1"/>
  <c r="M648" a="1"/>
  <c r="M648" s="1"/>
  <c r="K648" a="1"/>
  <c r="K648" s="1"/>
  <c r="I648" a="1"/>
  <c r="I648" s="1"/>
  <c r="G648" a="1"/>
  <c r="G648" s="1"/>
  <c r="E648" a="1"/>
  <c r="E648" s="1"/>
  <c r="N648" a="1"/>
  <c r="N648" s="1"/>
  <c r="F648" a="1"/>
  <c r="F648" s="1"/>
  <c r="H648" a="1"/>
  <c r="H648" s="1"/>
  <c r="L648" a="1"/>
  <c r="L648" s="1"/>
  <c r="D648" a="1"/>
  <c r="D648" s="1"/>
  <c r="J648" a="1"/>
  <c r="J648" s="1"/>
  <c r="M664" a="1"/>
  <c r="M664" s="1"/>
  <c r="K664" a="1"/>
  <c r="K664" s="1"/>
  <c r="I664" a="1"/>
  <c r="I664" s="1"/>
  <c r="G664" a="1"/>
  <c r="G664" s="1"/>
  <c r="E664" a="1"/>
  <c r="E664" s="1"/>
  <c r="N664" a="1"/>
  <c r="N664" s="1"/>
  <c r="F664" a="1"/>
  <c r="F664" s="1"/>
  <c r="H664" a="1"/>
  <c r="H664" s="1"/>
  <c r="L664" a="1"/>
  <c r="L664" s="1"/>
  <c r="D664" a="1"/>
  <c r="D664" s="1"/>
  <c r="J664" a="1"/>
  <c r="J664" s="1"/>
  <c r="M680" a="1"/>
  <c r="M680" s="1"/>
  <c r="K680" a="1"/>
  <c r="K680" s="1"/>
  <c r="I680" a="1"/>
  <c r="I680" s="1"/>
  <c r="G680" a="1"/>
  <c r="G680" s="1"/>
  <c r="E680" a="1"/>
  <c r="E680" s="1"/>
  <c r="L680" a="1"/>
  <c r="L680" s="1"/>
  <c r="D680" a="1"/>
  <c r="D680" s="1"/>
  <c r="H680" a="1"/>
  <c r="H680" s="1"/>
  <c r="J680" a="1"/>
  <c r="J680" s="1"/>
  <c r="F680" a="1"/>
  <c r="F680" s="1"/>
  <c r="N680" a="1"/>
  <c r="N680" s="1"/>
  <c r="M696" a="1"/>
  <c r="M696" s="1"/>
  <c r="K696" a="1"/>
  <c r="K696" s="1"/>
  <c r="I696" a="1"/>
  <c r="I696" s="1"/>
  <c r="G696" a="1"/>
  <c r="G696" s="1"/>
  <c r="E696" a="1"/>
  <c r="E696" s="1"/>
  <c r="L696" a="1"/>
  <c r="L696" s="1"/>
  <c r="D696" a="1"/>
  <c r="D696" s="1"/>
  <c r="H696" a="1"/>
  <c r="H696" s="1"/>
  <c r="J696" a="1"/>
  <c r="J696" s="1"/>
  <c r="F696" a="1"/>
  <c r="F696" s="1"/>
  <c r="N696" a="1"/>
  <c r="N696" s="1"/>
  <c r="N713" a="1"/>
  <c r="N713" s="1"/>
  <c r="L713" a="1"/>
  <c r="L713" s="1"/>
  <c r="J713" a="1"/>
  <c r="J713" s="1"/>
  <c r="H713" a="1"/>
  <c r="H713" s="1"/>
  <c r="F713" a="1"/>
  <c r="F713" s="1"/>
  <c r="D713" a="1"/>
  <c r="D713" s="1"/>
  <c r="K713" a="1"/>
  <c r="K713" s="1"/>
  <c r="G713" a="1"/>
  <c r="G713" s="1"/>
  <c r="I713" a="1"/>
  <c r="I713" s="1"/>
  <c r="M713" a="1"/>
  <c r="M713" s="1"/>
  <c r="E713" a="1"/>
  <c r="E713" s="1"/>
  <c r="N729" a="1"/>
  <c r="N729" s="1"/>
  <c r="L729" a="1"/>
  <c r="L729" s="1"/>
  <c r="J729" a="1"/>
  <c r="J729" s="1"/>
  <c r="H729" a="1"/>
  <c r="H729" s="1"/>
  <c r="F729" a="1"/>
  <c r="F729" s="1"/>
  <c r="D729" a="1"/>
  <c r="D729" s="1"/>
  <c r="K729" a="1"/>
  <c r="K729" s="1"/>
  <c r="G729" a="1"/>
  <c r="G729" s="1"/>
  <c r="I729" a="1"/>
  <c r="I729" s="1"/>
  <c r="M729" a="1"/>
  <c r="M729" s="1"/>
  <c r="E729" a="1"/>
  <c r="E729" s="1"/>
  <c r="N745" a="1"/>
  <c r="N745" s="1"/>
  <c r="L745" a="1"/>
  <c r="L745" s="1"/>
  <c r="J745" a="1"/>
  <c r="J745" s="1"/>
  <c r="H745" a="1"/>
  <c r="H745" s="1"/>
  <c r="F745" a="1"/>
  <c r="F745" s="1"/>
  <c r="D745" a="1"/>
  <c r="D745" s="1"/>
  <c r="K745" a="1"/>
  <c r="K745" s="1"/>
  <c r="G745" a="1"/>
  <c r="G745" s="1"/>
  <c r="I745" a="1"/>
  <c r="I745" s="1"/>
  <c r="M745" a="1"/>
  <c r="M745" s="1"/>
  <c r="E745" a="1"/>
  <c r="E745" s="1"/>
  <c r="N761" a="1"/>
  <c r="N761" s="1"/>
  <c r="L761" a="1"/>
  <c r="L761" s="1"/>
  <c r="J761" a="1"/>
  <c r="J761" s="1"/>
  <c r="H761" a="1"/>
  <c r="H761" s="1"/>
  <c r="F761" a="1"/>
  <c r="F761" s="1"/>
  <c r="D761" a="1"/>
  <c r="D761" s="1"/>
  <c r="K761" a="1"/>
  <c r="K761" s="1"/>
  <c r="G761" a="1"/>
  <c r="G761" s="1"/>
  <c r="I761" a="1"/>
  <c r="I761" s="1"/>
  <c r="M761" a="1"/>
  <c r="M761" s="1"/>
  <c r="E761" a="1"/>
  <c r="E761" s="1"/>
  <c r="N777" a="1"/>
  <c r="N777" s="1"/>
  <c r="L777" a="1"/>
  <c r="L777" s="1"/>
  <c r="J777" a="1"/>
  <c r="J777" s="1"/>
  <c r="H777" a="1"/>
  <c r="H777" s="1"/>
  <c r="F777" a="1"/>
  <c r="F777" s="1"/>
  <c r="D777" a="1"/>
  <c r="D777" s="1"/>
  <c r="K777" a="1"/>
  <c r="K777" s="1"/>
  <c r="G777" a="1"/>
  <c r="G777" s="1"/>
  <c r="I777" a="1"/>
  <c r="I777" s="1"/>
  <c r="M777" a="1"/>
  <c r="M777" s="1"/>
  <c r="E777" a="1"/>
  <c r="E777" s="1"/>
  <c r="N793" a="1"/>
  <c r="N793" s="1"/>
  <c r="L793" a="1"/>
  <c r="L793" s="1"/>
  <c r="J793" a="1"/>
  <c r="J793" s="1"/>
  <c r="H793" a="1"/>
  <c r="H793" s="1"/>
  <c r="F793" a="1"/>
  <c r="F793" s="1"/>
  <c r="D793" a="1"/>
  <c r="D793" s="1"/>
  <c r="K793" a="1"/>
  <c r="K793" s="1"/>
  <c r="G793" a="1"/>
  <c r="G793" s="1"/>
  <c r="M793" a="1"/>
  <c r="M793" s="1"/>
  <c r="E793" a="1"/>
  <c r="E793" s="1"/>
  <c r="I793" a="1"/>
  <c r="I793" s="1"/>
  <c r="N809" a="1"/>
  <c r="N809" s="1"/>
  <c r="L809" a="1"/>
  <c r="L809" s="1"/>
  <c r="J809" a="1"/>
  <c r="J809" s="1"/>
  <c r="H809" a="1"/>
  <c r="H809" s="1"/>
  <c r="F809" a="1"/>
  <c r="F809" s="1"/>
  <c r="D809" a="1"/>
  <c r="D809" s="1"/>
  <c r="K809" a="1"/>
  <c r="K809" s="1"/>
  <c r="G809" a="1"/>
  <c r="G809" s="1"/>
  <c r="M809" a="1"/>
  <c r="M809" s="1"/>
  <c r="E809" a="1"/>
  <c r="E809" s="1"/>
  <c r="I809" a="1"/>
  <c r="I809" s="1"/>
  <c r="M710" a="1"/>
  <c r="M710" s="1"/>
  <c r="K710" a="1"/>
  <c r="K710" s="1"/>
  <c r="I710" a="1"/>
  <c r="I710" s="1"/>
  <c r="G710" a="1"/>
  <c r="G710" s="1"/>
  <c r="E710" a="1"/>
  <c r="E710" s="1"/>
  <c r="N710" a="1"/>
  <c r="N710" s="1"/>
  <c r="D710" a="1"/>
  <c r="D710" s="1"/>
  <c r="L710" a="1"/>
  <c r="L710" s="1"/>
  <c r="J710" a="1"/>
  <c r="J710" s="1"/>
  <c r="F710" a="1"/>
  <c r="F710" s="1"/>
  <c r="H710" a="1"/>
  <c r="H710" s="1"/>
  <c r="M726" a="1"/>
  <c r="M726" s="1"/>
  <c r="K726" a="1"/>
  <c r="K726" s="1"/>
  <c r="I726" a="1"/>
  <c r="I726" s="1"/>
  <c r="G726" a="1"/>
  <c r="G726" s="1"/>
  <c r="E726" a="1"/>
  <c r="E726" s="1"/>
  <c r="N726" a="1"/>
  <c r="N726" s="1"/>
  <c r="D726" a="1"/>
  <c r="D726" s="1"/>
  <c r="L726" a="1"/>
  <c r="L726" s="1"/>
  <c r="J726" a="1"/>
  <c r="J726" s="1"/>
  <c r="F726" a="1"/>
  <c r="F726" s="1"/>
  <c r="H726" a="1"/>
  <c r="H726" s="1"/>
  <c r="M742" a="1"/>
  <c r="M742" s="1"/>
  <c r="K742" a="1"/>
  <c r="K742" s="1"/>
  <c r="I742" a="1"/>
  <c r="I742" s="1"/>
  <c r="G742" a="1"/>
  <c r="G742" s="1"/>
  <c r="E742" a="1"/>
  <c r="E742" s="1"/>
  <c r="N742" a="1"/>
  <c r="N742" s="1"/>
  <c r="D742" a="1"/>
  <c r="D742" s="1"/>
  <c r="H742" a="1"/>
  <c r="H742" s="1"/>
  <c r="L742" a="1"/>
  <c r="L742" s="1"/>
  <c r="F742" a="1"/>
  <c r="F742" s="1"/>
  <c r="J742" a="1"/>
  <c r="J742" s="1"/>
  <c r="M758" a="1"/>
  <c r="M758" s="1"/>
  <c r="K758" a="1"/>
  <c r="K758" s="1"/>
  <c r="I758" a="1"/>
  <c r="I758" s="1"/>
  <c r="G758" a="1"/>
  <c r="G758" s="1"/>
  <c r="E758" a="1"/>
  <c r="E758" s="1"/>
  <c r="N758" a="1"/>
  <c r="N758" s="1"/>
  <c r="D758" a="1"/>
  <c r="D758" s="1"/>
  <c r="H758" a="1"/>
  <c r="H758" s="1"/>
  <c r="L758" a="1"/>
  <c r="L758" s="1"/>
  <c r="F758" a="1"/>
  <c r="F758" s="1"/>
  <c r="J758" a="1"/>
  <c r="J758" s="1"/>
  <c r="M774" a="1"/>
  <c r="M774" s="1"/>
  <c r="K774" a="1"/>
  <c r="K774" s="1"/>
  <c r="I774" a="1"/>
  <c r="I774" s="1"/>
  <c r="G774" a="1"/>
  <c r="G774" s="1"/>
  <c r="E774" a="1"/>
  <c r="E774" s="1"/>
  <c r="N774" a="1"/>
  <c r="N774" s="1"/>
  <c r="D774" a="1"/>
  <c r="D774" s="1"/>
  <c r="H774" a="1"/>
  <c r="H774" s="1"/>
  <c r="L774" a="1"/>
  <c r="L774" s="1"/>
  <c r="F774" a="1"/>
  <c r="F774" s="1"/>
  <c r="J774" a="1"/>
  <c r="J774" s="1"/>
  <c r="M790" a="1"/>
  <c r="M790" s="1"/>
  <c r="K790" a="1"/>
  <c r="K790" s="1"/>
  <c r="I790" a="1"/>
  <c r="I790" s="1"/>
  <c r="G790" a="1"/>
  <c r="G790" s="1"/>
  <c r="E790" a="1"/>
  <c r="E790" s="1"/>
  <c r="N790" a="1"/>
  <c r="N790" s="1"/>
  <c r="J790" a="1"/>
  <c r="J790" s="1"/>
  <c r="F790" a="1"/>
  <c r="F790" s="1"/>
  <c r="L790" a="1"/>
  <c r="L790" s="1"/>
  <c r="D790" a="1"/>
  <c r="D790" s="1"/>
  <c r="H790" a="1"/>
  <c r="H790" s="1"/>
  <c r="M806" a="1"/>
  <c r="M806" s="1"/>
  <c r="K806" a="1"/>
  <c r="K806" s="1"/>
  <c r="I806" a="1"/>
  <c r="I806" s="1"/>
  <c r="G806" a="1"/>
  <c r="G806" s="1"/>
  <c r="E806" a="1"/>
  <c r="E806" s="1"/>
  <c r="N806" a="1"/>
  <c r="N806" s="1"/>
  <c r="J806" a="1"/>
  <c r="J806" s="1"/>
  <c r="F806" a="1"/>
  <c r="F806" s="1"/>
  <c r="L806" a="1"/>
  <c r="L806" s="1"/>
  <c r="D806" a="1"/>
  <c r="D806" s="1"/>
  <c r="H806" a="1"/>
  <c r="H806" s="1"/>
  <c r="N823" a="1"/>
  <c r="N823" s="1"/>
  <c r="L823" a="1"/>
  <c r="L823" s="1"/>
  <c r="J823" a="1"/>
  <c r="J823" s="1"/>
  <c r="H823" a="1"/>
  <c r="H823" s="1"/>
  <c r="F823" a="1"/>
  <c r="F823" s="1"/>
  <c r="D823" a="1"/>
  <c r="D823" s="1"/>
  <c r="I823" a="1"/>
  <c r="I823" s="1"/>
  <c r="K823" a="1"/>
  <c r="K823" s="1"/>
  <c r="M823" a="1"/>
  <c r="M823" s="1"/>
  <c r="G823" a="1"/>
  <c r="G823" s="1"/>
  <c r="E823" a="1"/>
  <c r="E823" s="1"/>
  <c r="N839" a="1"/>
  <c r="N839" s="1"/>
  <c r="L839" a="1"/>
  <c r="L839" s="1"/>
  <c r="J839" a="1"/>
  <c r="J839" s="1"/>
  <c r="H839" a="1"/>
  <c r="H839" s="1"/>
  <c r="F839" a="1"/>
  <c r="F839" s="1"/>
  <c r="D839" a="1"/>
  <c r="D839" s="1"/>
  <c r="I839" a="1"/>
  <c r="I839" s="1"/>
  <c r="K839" a="1"/>
  <c r="K839" s="1"/>
  <c r="M839" a="1"/>
  <c r="M839" s="1"/>
  <c r="G839" a="1"/>
  <c r="G839" s="1"/>
  <c r="E839" a="1"/>
  <c r="E839" s="1"/>
  <c r="N855" a="1"/>
  <c r="N855" s="1"/>
  <c r="L855" a="1"/>
  <c r="L855" s="1"/>
  <c r="J855" a="1"/>
  <c r="J855" s="1"/>
  <c r="H855" a="1"/>
  <c r="H855" s="1"/>
  <c r="F855" a="1"/>
  <c r="F855" s="1"/>
  <c r="D855" a="1"/>
  <c r="D855" s="1"/>
  <c r="I855" a="1"/>
  <c r="I855" s="1"/>
  <c r="K855" a="1"/>
  <c r="K855" s="1"/>
  <c r="M855" a="1"/>
  <c r="M855" s="1"/>
  <c r="G855" a="1"/>
  <c r="G855" s="1"/>
  <c r="E855" a="1"/>
  <c r="E855" s="1"/>
  <c r="N870" a="1"/>
  <c r="N870" s="1"/>
  <c r="L870" a="1"/>
  <c r="L870" s="1"/>
  <c r="J870" a="1"/>
  <c r="J870" s="1"/>
  <c r="H870" a="1"/>
  <c r="H870" s="1"/>
  <c r="F870" a="1"/>
  <c r="F870" s="1"/>
  <c r="D870" a="1"/>
  <c r="D870" s="1"/>
  <c r="G870" a="1"/>
  <c r="G870" s="1"/>
  <c r="K870" a="1"/>
  <c r="K870" s="1"/>
  <c r="I870" a="1"/>
  <c r="I870" s="1"/>
  <c r="M870" a="1"/>
  <c r="M870" s="1"/>
  <c r="E870" a="1"/>
  <c r="E870" s="1"/>
  <c r="M719" a="1"/>
  <c r="M719" s="1"/>
  <c r="K719" a="1"/>
  <c r="K719" s="1"/>
  <c r="I719" a="1"/>
  <c r="I719" s="1"/>
  <c r="G719" a="1"/>
  <c r="G719" s="1"/>
  <c r="E719" a="1"/>
  <c r="E719" s="1"/>
  <c r="N719" a="1"/>
  <c r="N719" s="1"/>
  <c r="J719" a="1"/>
  <c r="J719" s="1"/>
  <c r="F719" a="1"/>
  <c r="F719" s="1"/>
  <c r="L719" a="1"/>
  <c r="L719" s="1"/>
  <c r="D719" a="1"/>
  <c r="D719" s="1"/>
  <c r="H719" a="1"/>
  <c r="H719" s="1"/>
  <c r="M735" a="1"/>
  <c r="M735" s="1"/>
  <c r="K735" a="1"/>
  <c r="K735" s="1"/>
  <c r="I735" a="1"/>
  <c r="I735" s="1"/>
  <c r="G735" a="1"/>
  <c r="G735" s="1"/>
  <c r="E735" a="1"/>
  <c r="E735" s="1"/>
  <c r="N735" a="1"/>
  <c r="N735" s="1"/>
  <c r="J735" a="1"/>
  <c r="J735" s="1"/>
  <c r="F735" a="1"/>
  <c r="F735" s="1"/>
  <c r="L735" a="1"/>
  <c r="L735" s="1"/>
  <c r="D735" a="1"/>
  <c r="D735" s="1"/>
  <c r="H735" a="1"/>
  <c r="H735" s="1"/>
  <c r="M751" a="1"/>
  <c r="M751" s="1"/>
  <c r="K751" a="1"/>
  <c r="K751" s="1"/>
  <c r="I751" a="1"/>
  <c r="I751" s="1"/>
  <c r="G751" a="1"/>
  <c r="G751" s="1"/>
  <c r="E751" a="1"/>
  <c r="E751" s="1"/>
  <c r="N751" a="1"/>
  <c r="N751" s="1"/>
  <c r="J751" a="1"/>
  <c r="J751" s="1"/>
  <c r="F751" a="1"/>
  <c r="F751" s="1"/>
  <c r="L751" a="1"/>
  <c r="L751" s="1"/>
  <c r="D751" a="1"/>
  <c r="D751" s="1"/>
  <c r="H751" a="1"/>
  <c r="H751" s="1"/>
  <c r="M767" a="1"/>
  <c r="M767" s="1"/>
  <c r="K767" a="1"/>
  <c r="K767" s="1"/>
  <c r="I767" a="1"/>
  <c r="I767" s="1"/>
  <c r="G767" a="1"/>
  <c r="G767" s="1"/>
  <c r="E767" a="1"/>
  <c r="E767" s="1"/>
  <c r="N767" a="1"/>
  <c r="N767" s="1"/>
  <c r="J767" a="1"/>
  <c r="J767" s="1"/>
  <c r="F767" a="1"/>
  <c r="F767" s="1"/>
  <c r="L767" a="1"/>
  <c r="L767" s="1"/>
  <c r="D767" a="1"/>
  <c r="D767" s="1"/>
  <c r="H767" a="1"/>
  <c r="H767" s="1"/>
  <c r="M783" a="1"/>
  <c r="M783" s="1"/>
  <c r="K783" a="1"/>
  <c r="K783" s="1"/>
  <c r="I783" a="1"/>
  <c r="I783" s="1"/>
  <c r="G783" a="1"/>
  <c r="G783" s="1"/>
  <c r="E783" a="1"/>
  <c r="E783" s="1"/>
  <c r="N783" a="1"/>
  <c r="N783" s="1"/>
  <c r="J783" a="1"/>
  <c r="J783" s="1"/>
  <c r="F783" a="1"/>
  <c r="F783" s="1"/>
  <c r="H783" a="1"/>
  <c r="H783" s="1"/>
  <c r="L783" a="1"/>
  <c r="L783" s="1"/>
  <c r="D783" a="1"/>
  <c r="D783" s="1"/>
  <c r="M799" a="1"/>
  <c r="M799" s="1"/>
  <c r="K799" a="1"/>
  <c r="K799" s="1"/>
  <c r="I799" a="1"/>
  <c r="I799" s="1"/>
  <c r="G799" a="1"/>
  <c r="G799" s="1"/>
  <c r="E799" a="1"/>
  <c r="E799" s="1"/>
  <c r="N799" a="1"/>
  <c r="N799" s="1"/>
  <c r="J799" a="1"/>
  <c r="J799" s="1"/>
  <c r="F799" a="1"/>
  <c r="F799" s="1"/>
  <c r="H799" a="1"/>
  <c r="H799" s="1"/>
  <c r="L799" a="1"/>
  <c r="L799" s="1"/>
  <c r="D799" a="1"/>
  <c r="D799" s="1"/>
  <c r="M815" a="1"/>
  <c r="M815" s="1"/>
  <c r="K815" a="1"/>
  <c r="K815" s="1"/>
  <c r="I815" a="1"/>
  <c r="I815" s="1"/>
  <c r="G815" a="1"/>
  <c r="G815" s="1"/>
  <c r="E815" a="1"/>
  <c r="E815" s="1"/>
  <c r="N815" a="1"/>
  <c r="N815" s="1"/>
  <c r="J815" a="1"/>
  <c r="J815" s="1"/>
  <c r="F815" a="1"/>
  <c r="F815" s="1"/>
  <c r="H815" a="1"/>
  <c r="H815" s="1"/>
  <c r="L815" a="1"/>
  <c r="L815" s="1"/>
  <c r="D815" a="1"/>
  <c r="D815" s="1"/>
  <c r="N828" a="1"/>
  <c r="N828" s="1"/>
  <c r="K828" a="1"/>
  <c r="K828" s="1"/>
  <c r="F828" a="1"/>
  <c r="F828" s="1"/>
  <c r="M828" a="1"/>
  <c r="M828" s="1"/>
  <c r="H828" a="1"/>
  <c r="H828" s="1"/>
  <c r="E828" a="1"/>
  <c r="E828" s="1"/>
  <c r="G828" a="1"/>
  <c r="G828" s="1"/>
  <c r="L828" a="1"/>
  <c r="L828" s="1"/>
  <c r="I828" a="1"/>
  <c r="I828" s="1"/>
  <c r="D828" a="1"/>
  <c r="D828" s="1"/>
  <c r="J828" a="1"/>
  <c r="J828" s="1"/>
  <c r="N844" a="1"/>
  <c r="N844" s="1"/>
  <c r="K844" a="1"/>
  <c r="K844" s="1"/>
  <c r="F844" a="1"/>
  <c r="F844" s="1"/>
  <c r="M844" a="1"/>
  <c r="M844" s="1"/>
  <c r="H844" a="1"/>
  <c r="H844" s="1"/>
  <c r="E844" a="1"/>
  <c r="E844" s="1"/>
  <c r="G844" a="1"/>
  <c r="G844" s="1"/>
  <c r="L844" a="1"/>
  <c r="L844" s="1"/>
  <c r="I844" a="1"/>
  <c r="I844" s="1"/>
  <c r="D844" a="1"/>
  <c r="D844" s="1"/>
  <c r="J844" a="1"/>
  <c r="J844" s="1"/>
  <c r="M860" a="1"/>
  <c r="M860" s="1"/>
  <c r="K860" a="1"/>
  <c r="K860" s="1"/>
  <c r="I860" a="1"/>
  <c r="I860" s="1"/>
  <c r="G860" a="1"/>
  <c r="G860" s="1"/>
  <c r="E860" a="1"/>
  <c r="E860" s="1"/>
  <c r="N860" a="1"/>
  <c r="N860" s="1"/>
  <c r="F860" a="1"/>
  <c r="F860" s="1"/>
  <c r="J860" a="1"/>
  <c r="J860" s="1"/>
  <c r="H860" a="1"/>
  <c r="H860" s="1"/>
  <c r="D860" a="1"/>
  <c r="D860" s="1"/>
  <c r="L860" a="1"/>
  <c r="L860" s="1"/>
  <c r="N886" a="1"/>
  <c r="N886" s="1"/>
  <c r="L886" a="1"/>
  <c r="L886" s="1"/>
  <c r="J886" a="1"/>
  <c r="J886" s="1"/>
  <c r="H886" a="1"/>
  <c r="H886" s="1"/>
  <c r="F886" a="1"/>
  <c r="F886" s="1"/>
  <c r="D886" a="1"/>
  <c r="D886" s="1"/>
  <c r="M886" a="1"/>
  <c r="M886" s="1"/>
  <c r="I886" a="1"/>
  <c r="I886" s="1"/>
  <c r="E886" a="1"/>
  <c r="E886" s="1"/>
  <c r="K886" a="1"/>
  <c r="K886" s="1"/>
  <c r="G886" a="1"/>
  <c r="G886" s="1"/>
  <c r="N902" a="1"/>
  <c r="N902" s="1"/>
  <c r="L902" a="1"/>
  <c r="L902" s="1"/>
  <c r="J902" a="1"/>
  <c r="J902" s="1"/>
  <c r="H902" a="1"/>
  <c r="H902" s="1"/>
  <c r="F902" a="1"/>
  <c r="F902" s="1"/>
  <c r="D902" a="1"/>
  <c r="D902" s="1"/>
  <c r="M902" a="1"/>
  <c r="M902" s="1"/>
  <c r="I902" a="1"/>
  <c r="I902" s="1"/>
  <c r="E902" a="1"/>
  <c r="E902" s="1"/>
  <c r="K902" a="1"/>
  <c r="K902" s="1"/>
  <c r="G902" a="1"/>
  <c r="G902" s="1"/>
  <c r="N918" a="1"/>
  <c r="N918" s="1"/>
  <c r="L918" a="1"/>
  <c r="L918" s="1"/>
  <c r="J918" a="1"/>
  <c r="J918" s="1"/>
  <c r="H918" a="1"/>
  <c r="H918" s="1"/>
  <c r="F918" a="1"/>
  <c r="F918" s="1"/>
  <c r="D918" a="1"/>
  <c r="D918" s="1"/>
  <c r="M918" a="1"/>
  <c r="M918" s="1"/>
  <c r="E918" a="1"/>
  <c r="E918" s="1"/>
  <c r="G918" a="1"/>
  <c r="G918" s="1"/>
  <c r="K918" a="1"/>
  <c r="K918" s="1"/>
  <c r="I918" a="1"/>
  <c r="I918" s="1"/>
  <c r="N891" a="1"/>
  <c r="N891" s="1"/>
  <c r="L891" a="1"/>
  <c r="L891" s="1"/>
  <c r="J891" a="1"/>
  <c r="J891" s="1"/>
  <c r="H891" a="1"/>
  <c r="H891" s="1"/>
  <c r="F891" a="1"/>
  <c r="F891" s="1"/>
  <c r="D891" a="1"/>
  <c r="D891" s="1"/>
  <c r="K891" a="1"/>
  <c r="K891" s="1"/>
  <c r="G891" a="1"/>
  <c r="G891" s="1"/>
  <c r="I891" a="1"/>
  <c r="I891" s="1"/>
  <c r="E891" a="1"/>
  <c r="E891" s="1"/>
  <c r="M891" a="1"/>
  <c r="M891" s="1"/>
  <c r="J907" a="1"/>
  <c r="J907" s="1"/>
  <c r="G907" a="1"/>
  <c r="G907" s="1"/>
  <c r="L907" a="1"/>
  <c r="L907" s="1"/>
  <c r="I907" a="1"/>
  <c r="I907" s="1"/>
  <c r="D907" a="1"/>
  <c r="D907" s="1"/>
  <c r="E907" a="1"/>
  <c r="E907" s="1"/>
  <c r="N907" a="1"/>
  <c r="N907" s="1"/>
  <c r="F907" a="1"/>
  <c r="F907" s="1"/>
  <c r="M907" a="1"/>
  <c r="M907" s="1"/>
  <c r="K907" a="1"/>
  <c r="K907" s="1"/>
  <c r="H907" a="1"/>
  <c r="H907" s="1"/>
  <c r="M821" a="1"/>
  <c r="M821" s="1"/>
  <c r="K821" a="1"/>
  <c r="K821" s="1"/>
  <c r="I821" a="1"/>
  <c r="I821" s="1"/>
  <c r="G821" a="1"/>
  <c r="G821" s="1"/>
  <c r="E821" a="1"/>
  <c r="E821" s="1"/>
  <c r="H821" a="1"/>
  <c r="H821" s="1"/>
  <c r="J821" a="1"/>
  <c r="J821" s="1"/>
  <c r="F821" a="1"/>
  <c r="F821" s="1"/>
  <c r="D821" a="1"/>
  <c r="D821" s="1"/>
  <c r="L821" a="1"/>
  <c r="L821" s="1"/>
  <c r="N821" a="1"/>
  <c r="N821" s="1"/>
  <c r="M837" a="1"/>
  <c r="M837" s="1"/>
  <c r="K837" a="1"/>
  <c r="K837" s="1"/>
  <c r="I837" a="1"/>
  <c r="I837" s="1"/>
  <c r="G837" a="1"/>
  <c r="G837" s="1"/>
  <c r="E837" a="1"/>
  <c r="E837" s="1"/>
  <c r="H837" a="1"/>
  <c r="H837" s="1"/>
  <c r="J837" a="1"/>
  <c r="J837" s="1"/>
  <c r="F837" a="1"/>
  <c r="F837" s="1"/>
  <c r="D837" a="1"/>
  <c r="D837" s="1"/>
  <c r="L837" a="1"/>
  <c r="L837" s="1"/>
  <c r="N837" a="1"/>
  <c r="N837" s="1"/>
  <c r="M853" a="1"/>
  <c r="M853" s="1"/>
  <c r="K853" a="1"/>
  <c r="K853" s="1"/>
  <c r="I853" a="1"/>
  <c r="I853" s="1"/>
  <c r="G853" a="1"/>
  <c r="G853" s="1"/>
  <c r="E853" a="1"/>
  <c r="E853" s="1"/>
  <c r="H853" a="1"/>
  <c r="H853" s="1"/>
  <c r="J853" a="1"/>
  <c r="J853" s="1"/>
  <c r="F853" a="1"/>
  <c r="F853" s="1"/>
  <c r="D853" a="1"/>
  <c r="D853" s="1"/>
  <c r="L853" a="1"/>
  <c r="L853" s="1"/>
  <c r="N853" a="1"/>
  <c r="N853" s="1"/>
  <c r="K869" a="1"/>
  <c r="K869" s="1"/>
  <c r="H869" a="1"/>
  <c r="H869" s="1"/>
  <c r="D869" a="1"/>
  <c r="D869" s="1"/>
  <c r="N869" a="1"/>
  <c r="N869" s="1"/>
  <c r="J869" a="1"/>
  <c r="J869" s="1"/>
  <c r="G869" a="1"/>
  <c r="G869" s="1"/>
  <c r="M869" a="1"/>
  <c r="M869" s="1"/>
  <c r="F869" a="1"/>
  <c r="F869" s="1"/>
  <c r="L869" a="1"/>
  <c r="L869" s="1"/>
  <c r="E869" a="1"/>
  <c r="E869" s="1"/>
  <c r="I869" a="1"/>
  <c r="I869" s="1"/>
  <c r="N938" a="1"/>
  <c r="N938" s="1"/>
  <c r="L938" a="1"/>
  <c r="L938" s="1"/>
  <c r="J938" a="1"/>
  <c r="J938" s="1"/>
  <c r="H938" a="1"/>
  <c r="H938" s="1"/>
  <c r="F938" a="1"/>
  <c r="F938" s="1"/>
  <c r="D938" a="1"/>
  <c r="D938" s="1"/>
  <c r="M938" a="1"/>
  <c r="M938" s="1"/>
  <c r="I938" a="1"/>
  <c r="I938" s="1"/>
  <c r="E938" a="1"/>
  <c r="E938" s="1"/>
  <c r="K938" a="1"/>
  <c r="K938" s="1"/>
  <c r="G938" a="1"/>
  <c r="G938" s="1"/>
  <c r="N954" a="1"/>
  <c r="N954" s="1"/>
  <c r="L954" a="1"/>
  <c r="L954" s="1"/>
  <c r="J954" a="1"/>
  <c r="J954" s="1"/>
  <c r="H954" a="1"/>
  <c r="H954" s="1"/>
  <c r="F954" a="1"/>
  <c r="F954" s="1"/>
  <c r="D954" a="1"/>
  <c r="D954" s="1"/>
  <c r="M954" a="1"/>
  <c r="M954" s="1"/>
  <c r="I954" a="1"/>
  <c r="I954" s="1"/>
  <c r="E954" a="1"/>
  <c r="E954" s="1"/>
  <c r="K954" a="1"/>
  <c r="K954" s="1"/>
  <c r="G954" a="1"/>
  <c r="G954" s="1"/>
  <c r="M872" a="1"/>
  <c r="M872" s="1"/>
  <c r="K872" a="1"/>
  <c r="K872" s="1"/>
  <c r="I872" a="1"/>
  <c r="I872" s="1"/>
  <c r="G872" a="1"/>
  <c r="G872" s="1"/>
  <c r="E872" a="1"/>
  <c r="E872" s="1"/>
  <c r="L872" a="1"/>
  <c r="L872" s="1"/>
  <c r="H872" a="1"/>
  <c r="H872" s="1"/>
  <c r="D872" a="1"/>
  <c r="D872" s="1"/>
  <c r="F872" a="1"/>
  <c r="F872" s="1"/>
  <c r="J872" a="1"/>
  <c r="J872" s="1"/>
  <c r="N872" a="1"/>
  <c r="N872" s="1"/>
  <c r="M888" a="1"/>
  <c r="M888" s="1"/>
  <c r="K888" a="1"/>
  <c r="K888" s="1"/>
  <c r="I888" a="1"/>
  <c r="I888" s="1"/>
  <c r="G888" a="1"/>
  <c r="G888" s="1"/>
  <c r="E888" a="1"/>
  <c r="E888" s="1"/>
  <c r="L888" a="1"/>
  <c r="L888" s="1"/>
  <c r="H888" a="1"/>
  <c r="H888" s="1"/>
  <c r="D888" a="1"/>
  <c r="D888" s="1"/>
  <c r="N888" a="1"/>
  <c r="N888" s="1"/>
  <c r="F888" a="1"/>
  <c r="F888" s="1"/>
  <c r="J888" a="1"/>
  <c r="J888" s="1"/>
  <c r="M904" a="1"/>
  <c r="M904" s="1"/>
  <c r="K904" a="1"/>
  <c r="K904" s="1"/>
  <c r="I904" a="1"/>
  <c r="I904" s="1"/>
  <c r="G904" a="1"/>
  <c r="G904" s="1"/>
  <c r="E904" a="1"/>
  <c r="E904" s="1"/>
  <c r="L904" a="1"/>
  <c r="L904" s="1"/>
  <c r="H904" a="1"/>
  <c r="H904" s="1"/>
  <c r="D904" a="1"/>
  <c r="D904" s="1"/>
  <c r="N904" a="1"/>
  <c r="N904" s="1"/>
  <c r="F904" a="1"/>
  <c r="F904" s="1"/>
  <c r="J904" a="1"/>
  <c r="J904" s="1"/>
  <c r="N921" a="1"/>
  <c r="N921" s="1"/>
  <c r="I921" a="1"/>
  <c r="I921" s="1"/>
  <c r="F921" a="1"/>
  <c r="F921" s="1"/>
  <c r="K921" a="1"/>
  <c r="K921" s="1"/>
  <c r="H921" a="1"/>
  <c r="H921" s="1"/>
  <c r="D921" a="1"/>
  <c r="D921" s="1"/>
  <c r="M921" a="1"/>
  <c r="M921" s="1"/>
  <c r="L921" a="1"/>
  <c r="L921" s="1"/>
  <c r="J921" a="1"/>
  <c r="J921" s="1"/>
  <c r="E921" a="1"/>
  <c r="E921" s="1"/>
  <c r="G921" a="1"/>
  <c r="G921" s="1"/>
  <c r="N975" a="1"/>
  <c r="N975" s="1"/>
  <c r="L975" a="1"/>
  <c r="L975" s="1"/>
  <c r="J975" a="1"/>
  <c r="J975" s="1"/>
  <c r="H975" a="1"/>
  <c r="H975" s="1"/>
  <c r="F975" a="1"/>
  <c r="F975" s="1"/>
  <c r="D975" a="1"/>
  <c r="D975" s="1"/>
  <c r="M975" a="1"/>
  <c r="M975" s="1"/>
  <c r="E975" a="1"/>
  <c r="E975" s="1"/>
  <c r="K975" a="1"/>
  <c r="K975" s="1"/>
  <c r="I975" a="1"/>
  <c r="I975" s="1"/>
  <c r="G975" a="1"/>
  <c r="G975" s="1"/>
  <c r="M881" a="1"/>
  <c r="M881" s="1"/>
  <c r="K881" a="1"/>
  <c r="K881" s="1"/>
  <c r="I881" a="1"/>
  <c r="I881" s="1"/>
  <c r="G881" a="1"/>
  <c r="G881" s="1"/>
  <c r="E881" a="1"/>
  <c r="E881" s="1"/>
  <c r="N881" a="1"/>
  <c r="N881" s="1"/>
  <c r="J881" a="1"/>
  <c r="J881" s="1"/>
  <c r="F881" a="1"/>
  <c r="F881" s="1"/>
  <c r="L881" a="1"/>
  <c r="L881" s="1"/>
  <c r="D881" a="1"/>
  <c r="D881" s="1"/>
  <c r="H881" a="1"/>
  <c r="H881" s="1"/>
  <c r="M897" a="1"/>
  <c r="M897" s="1"/>
  <c r="K897" a="1"/>
  <c r="K897" s="1"/>
  <c r="I897" a="1"/>
  <c r="I897" s="1"/>
  <c r="G897" a="1"/>
  <c r="G897" s="1"/>
  <c r="E897" a="1"/>
  <c r="E897" s="1"/>
  <c r="N897" a="1"/>
  <c r="N897" s="1"/>
  <c r="J897" a="1"/>
  <c r="J897" s="1"/>
  <c r="F897" a="1"/>
  <c r="F897" s="1"/>
  <c r="L897" a="1"/>
  <c r="L897" s="1"/>
  <c r="D897" a="1"/>
  <c r="D897" s="1"/>
  <c r="H897" a="1"/>
  <c r="H897" s="1"/>
  <c r="N927" a="1"/>
  <c r="N927" s="1"/>
  <c r="L927" a="1"/>
  <c r="L927" s="1"/>
  <c r="J927" a="1"/>
  <c r="J927" s="1"/>
  <c r="H927" a="1"/>
  <c r="H927" s="1"/>
  <c r="F927" a="1"/>
  <c r="F927" s="1"/>
  <c r="D927" a="1"/>
  <c r="D927" s="1"/>
  <c r="K927" a="1"/>
  <c r="K927" s="1"/>
  <c r="G927" a="1"/>
  <c r="G927" s="1"/>
  <c r="I927" a="1"/>
  <c r="I927" s="1"/>
  <c r="E927" a="1"/>
  <c r="E927" s="1"/>
  <c r="M927" a="1"/>
  <c r="M927" s="1"/>
  <c r="N943" a="1"/>
  <c r="N943" s="1"/>
  <c r="L943" a="1"/>
  <c r="L943" s="1"/>
  <c r="J943" a="1"/>
  <c r="J943" s="1"/>
  <c r="H943" a="1"/>
  <c r="H943" s="1"/>
  <c r="F943" a="1"/>
  <c r="F943" s="1"/>
  <c r="D943" a="1"/>
  <c r="D943" s="1"/>
  <c r="K943" a="1"/>
  <c r="K943" s="1"/>
  <c r="G943" a="1"/>
  <c r="G943" s="1"/>
  <c r="I943" a="1"/>
  <c r="I943" s="1"/>
  <c r="E943" a="1"/>
  <c r="E943" s="1"/>
  <c r="M943" a="1"/>
  <c r="M943" s="1"/>
  <c r="N959" a="1"/>
  <c r="N959" s="1"/>
  <c r="L959" a="1"/>
  <c r="L959" s="1"/>
  <c r="J959" a="1"/>
  <c r="J959" s="1"/>
  <c r="H959" a="1"/>
  <c r="H959" s="1"/>
  <c r="F959" a="1"/>
  <c r="F959" s="1"/>
  <c r="D959" a="1"/>
  <c r="D959" s="1"/>
  <c r="K959" a="1"/>
  <c r="K959" s="1"/>
  <c r="G959" a="1"/>
  <c r="G959" s="1"/>
  <c r="I959" a="1"/>
  <c r="I959" s="1"/>
  <c r="E959" a="1"/>
  <c r="E959" s="1"/>
  <c r="M959" a="1"/>
  <c r="M959" s="1"/>
  <c r="M920" a="1"/>
  <c r="M920" s="1"/>
  <c r="K920" a="1"/>
  <c r="K920" s="1"/>
  <c r="I920" a="1"/>
  <c r="I920" s="1"/>
  <c r="G920" a="1"/>
  <c r="G920" s="1"/>
  <c r="E920" a="1"/>
  <c r="E920" s="1"/>
  <c r="L920" a="1"/>
  <c r="L920" s="1"/>
  <c r="D920" a="1"/>
  <c r="D920" s="1"/>
  <c r="N920" a="1"/>
  <c r="N920" s="1"/>
  <c r="F920" a="1"/>
  <c r="F920" s="1"/>
  <c r="J920" a="1"/>
  <c r="J920" s="1"/>
  <c r="H920" a="1"/>
  <c r="H920" s="1"/>
  <c r="M936" a="1"/>
  <c r="M936" s="1"/>
  <c r="K936" a="1"/>
  <c r="K936" s="1"/>
  <c r="I936" a="1"/>
  <c r="I936" s="1"/>
  <c r="G936" a="1"/>
  <c r="G936" s="1"/>
  <c r="E936" a="1"/>
  <c r="E936" s="1"/>
  <c r="N936" a="1"/>
  <c r="N936" s="1"/>
  <c r="J936" a="1"/>
  <c r="J936" s="1"/>
  <c r="F936" a="1"/>
  <c r="F936" s="1"/>
  <c r="H936" a="1"/>
  <c r="H936" s="1"/>
  <c r="D936" a="1"/>
  <c r="D936" s="1"/>
  <c r="L936" a="1"/>
  <c r="L936" s="1"/>
  <c r="M952" a="1"/>
  <c r="M952" s="1"/>
  <c r="K952" a="1"/>
  <c r="K952" s="1"/>
  <c r="I952" a="1"/>
  <c r="I952" s="1"/>
  <c r="G952" a="1"/>
  <c r="G952" s="1"/>
  <c r="E952" a="1"/>
  <c r="E952" s="1"/>
  <c r="N952" a="1"/>
  <c r="N952" s="1"/>
  <c r="J952" a="1"/>
  <c r="J952" s="1"/>
  <c r="F952" a="1"/>
  <c r="F952" s="1"/>
  <c r="H952" a="1"/>
  <c r="H952" s="1"/>
  <c r="D952" a="1"/>
  <c r="D952" s="1"/>
  <c r="L952" a="1"/>
  <c r="L952" s="1"/>
  <c r="N968" a="1"/>
  <c r="N968" s="1"/>
  <c r="L968" a="1"/>
  <c r="L968" s="1"/>
  <c r="J968" a="1"/>
  <c r="J968" s="1"/>
  <c r="H968" a="1"/>
  <c r="H968" s="1"/>
  <c r="F968" a="1"/>
  <c r="F968" s="1"/>
  <c r="D968" a="1"/>
  <c r="D968" s="1"/>
  <c r="M968" a="1"/>
  <c r="M968" s="1"/>
  <c r="K968" a="1"/>
  <c r="K968" s="1"/>
  <c r="I968" a="1"/>
  <c r="I968" s="1"/>
  <c r="G968" a="1"/>
  <c r="G968" s="1"/>
  <c r="E968" a="1"/>
  <c r="E968" s="1"/>
  <c r="N986" a="1"/>
  <c r="N986" s="1"/>
  <c r="L986" a="1"/>
  <c r="L986" s="1"/>
  <c r="J986" a="1"/>
  <c r="J986" s="1"/>
  <c r="H986" a="1"/>
  <c r="H986" s="1"/>
  <c r="F986" a="1"/>
  <c r="F986" s="1"/>
  <c r="D986" a="1"/>
  <c r="D986" s="1"/>
  <c r="M986" a="1"/>
  <c r="M986" s="1"/>
  <c r="I986" a="1"/>
  <c r="I986" s="1"/>
  <c r="E986" a="1"/>
  <c r="E986" s="1"/>
  <c r="K986" a="1"/>
  <c r="K986" s="1"/>
  <c r="G986" a="1"/>
  <c r="G986" s="1"/>
  <c r="M929" a="1"/>
  <c r="M929" s="1"/>
  <c r="K929" a="1"/>
  <c r="K929" s="1"/>
  <c r="I929" a="1"/>
  <c r="I929" s="1"/>
  <c r="G929" a="1"/>
  <c r="G929" s="1"/>
  <c r="E929" a="1"/>
  <c r="E929" s="1"/>
  <c r="N929" a="1"/>
  <c r="N929" s="1"/>
  <c r="J929" a="1"/>
  <c r="J929" s="1"/>
  <c r="F929" a="1"/>
  <c r="F929" s="1"/>
  <c r="L929" a="1"/>
  <c r="L929" s="1"/>
  <c r="D929" a="1"/>
  <c r="D929" s="1"/>
  <c r="H929" a="1"/>
  <c r="H929" s="1"/>
  <c r="M945" a="1"/>
  <c r="M945" s="1"/>
  <c r="K945" a="1"/>
  <c r="K945" s="1"/>
  <c r="I945" a="1"/>
  <c r="I945" s="1"/>
  <c r="G945" a="1"/>
  <c r="G945" s="1"/>
  <c r="E945" a="1"/>
  <c r="E945" s="1"/>
  <c r="N945" a="1"/>
  <c r="N945" s="1"/>
  <c r="J945" a="1"/>
  <c r="J945" s="1"/>
  <c r="F945" a="1"/>
  <c r="F945" s="1"/>
  <c r="L945" a="1"/>
  <c r="L945" s="1"/>
  <c r="D945" a="1"/>
  <c r="D945" s="1"/>
  <c r="H945" a="1"/>
  <c r="H945" s="1"/>
  <c r="M961" a="1"/>
  <c r="M961" s="1"/>
  <c r="K961" a="1"/>
  <c r="K961" s="1"/>
  <c r="I961" a="1"/>
  <c r="I961" s="1"/>
  <c r="G961" a="1"/>
  <c r="G961" s="1"/>
  <c r="E961" a="1"/>
  <c r="E961" s="1"/>
  <c r="J961" a="1"/>
  <c r="J961" s="1"/>
  <c r="H961" a="1"/>
  <c r="H961" s="1"/>
  <c r="F961" a="1"/>
  <c r="F961" s="1"/>
  <c r="D961" a="1"/>
  <c r="D961" s="1"/>
  <c r="N961" a="1"/>
  <c r="N961" s="1"/>
  <c r="L961" a="1"/>
  <c r="L961" s="1"/>
  <c r="M977" a="1"/>
  <c r="M977" s="1"/>
  <c r="K977" a="1"/>
  <c r="K977" s="1"/>
  <c r="I977" a="1"/>
  <c r="I977" s="1"/>
  <c r="G977" a="1"/>
  <c r="G977" s="1"/>
  <c r="E977" a="1"/>
  <c r="E977" s="1"/>
  <c r="J977" a="1"/>
  <c r="J977" s="1"/>
  <c r="H977" a="1"/>
  <c r="H977" s="1"/>
  <c r="F977" a="1"/>
  <c r="F977" s="1"/>
  <c r="D977" a="1"/>
  <c r="D977" s="1"/>
  <c r="N977" a="1"/>
  <c r="N977" s="1"/>
  <c r="L977" a="1"/>
  <c r="L977" s="1"/>
  <c r="M970" a="1"/>
  <c r="M970" s="1"/>
  <c r="K970" a="1"/>
  <c r="K970" s="1"/>
  <c r="I970" a="1"/>
  <c r="I970" s="1"/>
  <c r="G970" a="1"/>
  <c r="G970" s="1"/>
  <c r="E970" a="1"/>
  <c r="E970" s="1"/>
  <c r="N970" a="1"/>
  <c r="N970" s="1"/>
  <c r="L970" a="1"/>
  <c r="L970" s="1"/>
  <c r="J970" a="1"/>
  <c r="J970" s="1"/>
  <c r="H970" a="1"/>
  <c r="H970" s="1"/>
  <c r="F970" a="1"/>
  <c r="F970" s="1"/>
  <c r="D970" a="1"/>
  <c r="D970" s="1"/>
  <c r="N987" a="1"/>
  <c r="N987" s="1"/>
  <c r="L987" a="1"/>
  <c r="L987" s="1"/>
  <c r="J987" a="1"/>
  <c r="J987" s="1"/>
  <c r="H987" a="1"/>
  <c r="H987" s="1"/>
  <c r="F987" a="1"/>
  <c r="F987" s="1"/>
  <c r="D987" a="1"/>
  <c r="D987" s="1"/>
  <c r="K987" a="1"/>
  <c r="K987" s="1"/>
  <c r="G987" a="1"/>
  <c r="G987" s="1"/>
  <c r="M987" a="1"/>
  <c r="M987" s="1"/>
  <c r="I987" a="1"/>
  <c r="I987" s="1"/>
  <c r="E987" a="1"/>
  <c r="E987" s="1"/>
  <c r="M980" a="1"/>
  <c r="M980" s="1"/>
  <c r="K980" a="1"/>
  <c r="K980" s="1"/>
  <c r="I980" a="1"/>
  <c r="I980" s="1"/>
  <c r="G980" a="1"/>
  <c r="G980" s="1"/>
  <c r="E980" a="1"/>
  <c r="E980" s="1"/>
  <c r="N980" a="1"/>
  <c r="N980" s="1"/>
  <c r="J980" a="1"/>
  <c r="J980" s="1"/>
  <c r="F980" a="1"/>
  <c r="F980" s="1"/>
  <c r="H980" a="1"/>
  <c r="H980" s="1"/>
  <c r="D980" a="1"/>
  <c r="D980" s="1"/>
  <c r="L980" a="1"/>
  <c r="L980" s="1"/>
  <c r="M996" a="1"/>
  <c r="M996" s="1"/>
  <c r="K996" a="1"/>
  <c r="K996" s="1"/>
  <c r="I996" a="1"/>
  <c r="I996" s="1"/>
  <c r="G996" a="1"/>
  <c r="G996" s="1"/>
  <c r="E996" a="1"/>
  <c r="E996" s="1"/>
  <c r="N996" a="1"/>
  <c r="N996" s="1"/>
  <c r="L996" a="1"/>
  <c r="L996" s="1"/>
  <c r="J996" a="1"/>
  <c r="J996" s="1"/>
  <c r="H996" a="1"/>
  <c r="H996" s="1"/>
  <c r="F996" a="1"/>
  <c r="F996" s="1"/>
  <c r="D996" a="1"/>
  <c r="D996" s="1"/>
  <c r="M989" a="1"/>
  <c r="M989" s="1"/>
  <c r="K989" a="1"/>
  <c r="K989" s="1"/>
  <c r="I989" a="1"/>
  <c r="I989" s="1"/>
  <c r="G989" a="1"/>
  <c r="G989" s="1"/>
  <c r="E989" a="1"/>
  <c r="E989" s="1"/>
  <c r="N989" a="1"/>
  <c r="N989" s="1"/>
  <c r="J989" a="1"/>
  <c r="J989" s="1"/>
  <c r="F989" a="1"/>
  <c r="F989" s="1"/>
  <c r="L989" a="1"/>
  <c r="L989" s="1"/>
  <c r="H989" a="1"/>
  <c r="H989" s="1"/>
  <c r="D989" a="1"/>
  <c r="D989" s="1"/>
  <c r="N319" a="1"/>
  <c r="N319" s="1"/>
  <c r="L319" a="1"/>
  <c r="L319" s="1"/>
  <c r="J319" a="1"/>
  <c r="J319" s="1"/>
  <c r="H319" a="1"/>
  <c r="H319" s="1"/>
  <c r="F319" a="1"/>
  <c r="F319" s="1"/>
  <c r="D319" a="1"/>
  <c r="D319" s="1"/>
  <c r="M319" a="1"/>
  <c r="M319" s="1"/>
  <c r="I319" a="1"/>
  <c r="I319" s="1"/>
  <c r="E319" a="1"/>
  <c r="E319" s="1"/>
  <c r="K319" a="1"/>
  <c r="K319" s="1"/>
  <c r="G319" a="1"/>
  <c r="G319" s="1"/>
  <c r="N303" a="1"/>
  <c r="N303" s="1"/>
  <c r="L303" a="1"/>
  <c r="L303" s="1"/>
  <c r="J303" a="1"/>
  <c r="J303" s="1"/>
  <c r="H303" a="1"/>
  <c r="H303" s="1"/>
  <c r="F303" a="1"/>
  <c r="F303" s="1"/>
  <c r="D303" a="1"/>
  <c r="D303" s="1"/>
  <c r="M303" a="1"/>
  <c r="M303" s="1"/>
  <c r="I303" a="1"/>
  <c r="I303" s="1"/>
  <c r="E303" a="1"/>
  <c r="E303" s="1"/>
  <c r="K303" a="1"/>
  <c r="K303" s="1"/>
  <c r="G303" a="1"/>
  <c r="G303" s="1"/>
  <c r="L287" a="1"/>
  <c r="L287" s="1"/>
  <c r="G287" a="1"/>
  <c r="G287" s="1"/>
  <c r="D287" a="1"/>
  <c r="D287" s="1"/>
  <c r="N287" a="1"/>
  <c r="N287" s="1"/>
  <c r="I287" a="1"/>
  <c r="I287" s="1"/>
  <c r="F287" a="1"/>
  <c r="F287" s="1"/>
  <c r="M287" a="1"/>
  <c r="M287" s="1"/>
  <c r="J287" a="1"/>
  <c r="J287" s="1"/>
  <c r="E287" a="1"/>
  <c r="E287" s="1"/>
  <c r="K287" a="1"/>
  <c r="K287" s="1"/>
  <c r="H287" a="1"/>
  <c r="H287" s="1"/>
  <c r="L271" a="1"/>
  <c r="L271" s="1"/>
  <c r="G271" a="1"/>
  <c r="G271" s="1"/>
  <c r="D271" a="1"/>
  <c r="D271" s="1"/>
  <c r="N271" a="1"/>
  <c r="N271" s="1"/>
  <c r="I271" a="1"/>
  <c r="I271" s="1"/>
  <c r="F271" a="1"/>
  <c r="F271" s="1"/>
  <c r="M271" a="1"/>
  <c r="M271" s="1"/>
  <c r="J271" a="1"/>
  <c r="J271" s="1"/>
  <c r="E271" a="1"/>
  <c r="E271" s="1"/>
  <c r="K271" a="1"/>
  <c r="K271" s="1"/>
  <c r="H271" a="1"/>
  <c r="H271" s="1"/>
  <c r="N225" a="1"/>
  <c r="N225" s="1"/>
  <c r="L225" a="1"/>
  <c r="L225" s="1"/>
  <c r="J225" a="1"/>
  <c r="J225" s="1"/>
  <c r="H225" a="1"/>
  <c r="H225" s="1"/>
  <c r="F225" a="1"/>
  <c r="F225" s="1"/>
  <c r="D225" a="1"/>
  <c r="D225" s="1"/>
  <c r="M225" a="1"/>
  <c r="M225" s="1"/>
  <c r="I225" a="1"/>
  <c r="I225" s="1"/>
  <c r="E225" a="1"/>
  <c r="E225" s="1"/>
  <c r="K225" a="1"/>
  <c r="K225" s="1"/>
  <c r="G225" a="1"/>
  <c r="G225" s="1"/>
  <c r="N209" a="1"/>
  <c r="N209" s="1"/>
  <c r="L209" a="1"/>
  <c r="L209" s="1"/>
  <c r="J209" a="1"/>
  <c r="J209" s="1"/>
  <c r="H209" a="1"/>
  <c r="H209" s="1"/>
  <c r="F209" a="1"/>
  <c r="F209" s="1"/>
  <c r="D209" a="1"/>
  <c r="D209" s="1"/>
  <c r="M209" a="1"/>
  <c r="M209" s="1"/>
  <c r="I209" a="1"/>
  <c r="I209" s="1"/>
  <c r="E209" a="1"/>
  <c r="E209" s="1"/>
  <c r="K209" a="1"/>
  <c r="K209" s="1"/>
  <c r="G209" a="1"/>
  <c r="G209" s="1"/>
  <c r="N193" a="1"/>
  <c r="N193" s="1"/>
  <c r="L193" a="1"/>
  <c r="L193" s="1"/>
  <c r="J193" a="1"/>
  <c r="J193" s="1"/>
  <c r="H193" a="1"/>
  <c r="H193" s="1"/>
  <c r="F193" a="1"/>
  <c r="F193" s="1"/>
  <c r="D193" a="1"/>
  <c r="D193" s="1"/>
  <c r="M193" a="1"/>
  <c r="M193" s="1"/>
  <c r="I193" a="1"/>
  <c r="I193" s="1"/>
  <c r="E193" a="1"/>
  <c r="E193" s="1"/>
  <c r="K193" a="1"/>
  <c r="K193" s="1"/>
  <c r="G193" a="1"/>
  <c r="G193" s="1"/>
  <c r="N177" a="1"/>
  <c r="N177" s="1"/>
  <c r="L177" a="1"/>
  <c r="L177" s="1"/>
  <c r="J177" a="1"/>
  <c r="J177" s="1"/>
  <c r="H177" a="1"/>
  <c r="H177" s="1"/>
  <c r="F177" a="1"/>
  <c r="F177" s="1"/>
  <c r="D177" a="1"/>
  <c r="D177" s="1"/>
  <c r="M177" a="1"/>
  <c r="M177" s="1"/>
  <c r="I177" a="1"/>
  <c r="I177" s="1"/>
  <c r="E177" a="1"/>
  <c r="E177" s="1"/>
  <c r="K177" a="1"/>
  <c r="K177" s="1"/>
  <c r="G177" a="1"/>
  <c r="G177" s="1"/>
  <c r="M161" a="1"/>
  <c r="M161" s="1"/>
  <c r="J161" a="1"/>
  <c r="J161" s="1"/>
  <c r="E161" a="1"/>
  <c r="E161" s="1"/>
  <c r="L161" a="1"/>
  <c r="L161" s="1"/>
  <c r="G161" a="1"/>
  <c r="G161" s="1"/>
  <c r="D161" a="1"/>
  <c r="D161" s="1"/>
  <c r="N161" a="1"/>
  <c r="N161" s="1"/>
  <c r="I161" a="1"/>
  <c r="I161" s="1"/>
  <c r="F161" a="1"/>
  <c r="F161" s="1"/>
  <c r="K161" a="1"/>
  <c r="K161" s="1"/>
  <c r="H161" a="1"/>
  <c r="H161" s="1"/>
  <c r="M145" a="1"/>
  <c r="M145" s="1"/>
  <c r="J145" a="1"/>
  <c r="J145" s="1"/>
  <c r="E145" a="1"/>
  <c r="E145" s="1"/>
  <c r="L145" a="1"/>
  <c r="L145" s="1"/>
  <c r="G145" a="1"/>
  <c r="G145" s="1"/>
  <c r="D145" a="1"/>
  <c r="D145" s="1"/>
  <c r="N145" a="1"/>
  <c r="N145" s="1"/>
  <c r="I145" a="1"/>
  <c r="I145" s="1"/>
  <c r="F145" a="1"/>
  <c r="F145" s="1"/>
  <c r="K145" a="1"/>
  <c r="K145" s="1"/>
  <c r="H145" a="1"/>
  <c r="H145" s="1"/>
  <c r="M129" a="1"/>
  <c r="M129" s="1"/>
  <c r="J129" a="1"/>
  <c r="J129" s="1"/>
  <c r="E129" a="1"/>
  <c r="E129" s="1"/>
  <c r="N129" a="1"/>
  <c r="N129" s="1"/>
  <c r="I129" a="1"/>
  <c r="I129" s="1"/>
  <c r="F129" a="1"/>
  <c r="F129" s="1"/>
  <c r="L129" a="1"/>
  <c r="L129" s="1"/>
  <c r="G129" a="1"/>
  <c r="G129" s="1"/>
  <c r="D129" a="1"/>
  <c r="D129" s="1"/>
  <c r="K129" a="1"/>
  <c r="K129" s="1"/>
  <c r="H129" a="1"/>
  <c r="H129" s="1"/>
  <c r="M113" a="1"/>
  <c r="M113" s="1"/>
  <c r="J113" a="1"/>
  <c r="J113" s="1"/>
  <c r="E113" a="1"/>
  <c r="E113" s="1"/>
  <c r="L113" a="1"/>
  <c r="L113" s="1"/>
  <c r="G113" a="1"/>
  <c r="G113" s="1"/>
  <c r="D113" a="1"/>
  <c r="D113" s="1"/>
  <c r="I113" a="1"/>
  <c r="I113" s="1"/>
  <c r="N113" a="1"/>
  <c r="N113" s="1"/>
  <c r="F113" a="1"/>
  <c r="F113" s="1"/>
  <c r="K113" a="1"/>
  <c r="K113" s="1"/>
  <c r="H113" a="1"/>
  <c r="H113" s="1"/>
  <c r="M97" a="1"/>
  <c r="M97" s="1"/>
  <c r="J97" a="1"/>
  <c r="J97" s="1"/>
  <c r="E97" a="1"/>
  <c r="E97" s="1"/>
  <c r="N97" a="1"/>
  <c r="N97" s="1"/>
  <c r="I97" a="1"/>
  <c r="I97" s="1"/>
  <c r="F97" a="1"/>
  <c r="F97" s="1"/>
  <c r="L97" a="1"/>
  <c r="L97" s="1"/>
  <c r="G97" a="1"/>
  <c r="G97" s="1"/>
  <c r="D97" a="1"/>
  <c r="D97" s="1"/>
  <c r="K97" a="1"/>
  <c r="K97" s="1"/>
  <c r="H97" a="1"/>
  <c r="H97" s="1"/>
  <c r="M81" a="1"/>
  <c r="M81" s="1"/>
  <c r="J81" a="1"/>
  <c r="J81" s="1"/>
  <c r="E81" a="1"/>
  <c r="E81" s="1"/>
  <c r="L81" a="1"/>
  <c r="L81" s="1"/>
  <c r="G81" a="1"/>
  <c r="G81" s="1"/>
  <c r="D81" a="1"/>
  <c r="D81" s="1"/>
  <c r="N81" a="1"/>
  <c r="N81" s="1"/>
  <c r="I81" a="1"/>
  <c r="I81" s="1"/>
  <c r="F81" a="1"/>
  <c r="F81" s="1"/>
  <c r="K81" a="1"/>
  <c r="K81" s="1"/>
  <c r="H81" a="1"/>
  <c r="H81" s="1"/>
  <c r="M65" a="1"/>
  <c r="M65" s="1"/>
  <c r="J65" a="1"/>
  <c r="J65" s="1"/>
  <c r="E65" a="1"/>
  <c r="E65" s="1"/>
  <c r="L65" a="1"/>
  <c r="L65" s="1"/>
  <c r="G65" a="1"/>
  <c r="G65" s="1"/>
  <c r="D65" a="1"/>
  <c r="D65" s="1"/>
  <c r="N65" a="1"/>
  <c r="N65" s="1"/>
  <c r="I65" a="1"/>
  <c r="I65" s="1"/>
  <c r="F65" a="1"/>
  <c r="F65" s="1"/>
  <c r="K65" a="1"/>
  <c r="K65" s="1"/>
  <c r="H65" a="1"/>
  <c r="H65" s="1"/>
  <c r="M49" a="1"/>
  <c r="M49" s="1"/>
  <c r="J49" a="1"/>
  <c r="J49" s="1"/>
  <c r="E49" a="1"/>
  <c r="E49" s="1"/>
  <c r="N49" a="1"/>
  <c r="N49" s="1"/>
  <c r="I49" a="1"/>
  <c r="I49" s="1"/>
  <c r="F49" a="1"/>
  <c r="F49" s="1"/>
  <c r="L49" a="1"/>
  <c r="L49" s="1"/>
  <c r="G49" a="1"/>
  <c r="G49" s="1"/>
  <c r="D49" a="1"/>
  <c r="D49" s="1"/>
  <c r="K49" a="1"/>
  <c r="K49" s="1"/>
  <c r="H49" a="1"/>
  <c r="H49" s="1"/>
  <c r="M33" a="1"/>
  <c r="M33" s="1"/>
  <c r="J33" a="1"/>
  <c r="J33" s="1"/>
  <c r="E33" a="1"/>
  <c r="E33" s="1"/>
  <c r="F33" a="1"/>
  <c r="F33" s="1"/>
  <c r="L33" a="1"/>
  <c r="L33" s="1"/>
  <c r="G33" a="1"/>
  <c r="G33" s="1"/>
  <c r="D33" a="1"/>
  <c r="D33" s="1"/>
  <c r="N33" a="1"/>
  <c r="N33" s="1"/>
  <c r="I33" a="1"/>
  <c r="I33" s="1"/>
  <c r="K33" a="1"/>
  <c r="K33" s="1"/>
  <c r="H33" a="1"/>
  <c r="H33" s="1"/>
  <c r="M17" a="1"/>
  <c r="M17" s="1"/>
  <c r="J17" a="1"/>
  <c r="J17" s="1"/>
  <c r="E17" a="1"/>
  <c r="E17" s="1"/>
  <c r="N17" a="1"/>
  <c r="N17" s="1"/>
  <c r="I17" a="1"/>
  <c r="I17" s="1"/>
  <c r="F17" a="1"/>
  <c r="F17" s="1"/>
  <c r="L17" a="1"/>
  <c r="L17" s="1"/>
  <c r="G17" a="1"/>
  <c r="G17" s="1"/>
  <c r="D17" a="1"/>
  <c r="D17" s="1"/>
  <c r="K17" a="1"/>
  <c r="K17" s="1"/>
  <c r="H17" a="1"/>
  <c r="H17" s="1"/>
  <c r="C3" i="18"/>
  <c r="M116" i="16"/>
  <c r="M258"/>
  <c r="M240"/>
  <c r="E17" i="11"/>
  <c r="L40" i="16"/>
  <c r="M335"/>
  <c r="C309"/>
  <c r="E8" i="11" s="1"/>
  <c r="M136" i="16"/>
  <c r="G40"/>
  <c r="H7"/>
  <c r="D179" i="4"/>
  <c r="M408" i="16"/>
  <c r="M407" s="1"/>
  <c r="C407"/>
  <c r="P2360" i="9"/>
  <c r="D2519" i="4" s="1"/>
  <c r="C46" i="6"/>
  <c r="B46"/>
  <c r="B38" i="5"/>
  <c r="AL2" i="4" s="1"/>
  <c r="M231" i="16"/>
  <c r="M230" s="1"/>
  <c r="C230"/>
  <c r="C35"/>
  <c r="M36"/>
  <c r="M35" s="1"/>
  <c r="L5"/>
  <c r="D172" i="4"/>
  <c r="C180" i="16"/>
  <c r="M181"/>
  <c r="M180" s="1"/>
  <c r="I7"/>
  <c r="D180" i="4"/>
  <c r="J7" i="16"/>
  <c r="D181" i="4"/>
  <c r="F126" i="15"/>
  <c r="E93"/>
  <c r="E141" s="1"/>
  <c r="E143" s="1"/>
  <c r="E19" i="10"/>
  <c r="E24" s="1"/>
  <c r="E26" s="1"/>
  <c r="F31" i="15"/>
  <c r="D30"/>
  <c r="F30" s="1"/>
  <c r="B11" i="5" a="1"/>
  <c r="B11" s="1"/>
  <c r="H2" i="4" s="1"/>
  <c r="E5" i="16"/>
  <c r="E4" s="1"/>
  <c r="E3" s="1"/>
  <c r="D165" i="4"/>
  <c r="D147" i="8"/>
  <c r="P147" s="1"/>
  <c r="D3" i="9"/>
  <c r="D2" s="1"/>
  <c r="E3"/>
  <c r="E2" s="1"/>
  <c r="N159" i="3" a="1"/>
  <c r="N159" s="1"/>
  <c r="K159" a="1"/>
  <c r="K159" s="1"/>
  <c r="F159" a="1"/>
  <c r="F159" s="1"/>
  <c r="M159" a="1"/>
  <c r="M159" s="1"/>
  <c r="H159" a="1"/>
  <c r="H159" s="1"/>
  <c r="E159" a="1"/>
  <c r="E159" s="1"/>
  <c r="J159" a="1"/>
  <c r="J159" s="1"/>
  <c r="G159" a="1"/>
  <c r="G159" s="1"/>
  <c r="L159" a="1"/>
  <c r="L159" s="1"/>
  <c r="I159" a="1"/>
  <c r="I159" s="1"/>
  <c r="D159" a="1"/>
  <c r="D159" s="1"/>
  <c r="N143" a="1"/>
  <c r="N143" s="1"/>
  <c r="K143" a="1"/>
  <c r="K143" s="1"/>
  <c r="F143" a="1"/>
  <c r="F143" s="1"/>
  <c r="M143" a="1"/>
  <c r="M143" s="1"/>
  <c r="H143" a="1"/>
  <c r="H143" s="1"/>
  <c r="E143" a="1"/>
  <c r="E143" s="1"/>
  <c r="J143" a="1"/>
  <c r="J143" s="1"/>
  <c r="G143" a="1"/>
  <c r="G143" s="1"/>
  <c r="L143" a="1"/>
  <c r="L143" s="1"/>
  <c r="I143" a="1"/>
  <c r="I143" s="1"/>
  <c r="D143" a="1"/>
  <c r="D143" s="1"/>
  <c r="N127" a="1"/>
  <c r="N127" s="1"/>
  <c r="K127" a="1"/>
  <c r="K127" s="1"/>
  <c r="F127" a="1"/>
  <c r="F127" s="1"/>
  <c r="J127" a="1"/>
  <c r="J127" s="1"/>
  <c r="G127" a="1"/>
  <c r="G127" s="1"/>
  <c r="M127" a="1"/>
  <c r="M127" s="1"/>
  <c r="H127" a="1"/>
  <c r="H127" s="1"/>
  <c r="E127" a="1"/>
  <c r="E127" s="1"/>
  <c r="L127" a="1"/>
  <c r="L127" s="1"/>
  <c r="I127" a="1"/>
  <c r="I127" s="1"/>
  <c r="D127" a="1"/>
  <c r="D127" s="1"/>
  <c r="N111" a="1"/>
  <c r="N111" s="1"/>
  <c r="K111" a="1"/>
  <c r="K111" s="1"/>
  <c r="F111" a="1"/>
  <c r="F111" s="1"/>
  <c r="M111" a="1"/>
  <c r="M111" s="1"/>
  <c r="H111" a="1"/>
  <c r="H111" s="1"/>
  <c r="E111" a="1"/>
  <c r="E111" s="1"/>
  <c r="G111" a="1"/>
  <c r="G111" s="1"/>
  <c r="J111" a="1"/>
  <c r="J111" s="1"/>
  <c r="L111" a="1"/>
  <c r="L111" s="1"/>
  <c r="I111" a="1"/>
  <c r="I111" s="1"/>
  <c r="D111" a="1"/>
  <c r="D111" s="1"/>
  <c r="N95" a="1"/>
  <c r="N95" s="1"/>
  <c r="K95" a="1"/>
  <c r="K95" s="1"/>
  <c r="F95" a="1"/>
  <c r="F95" s="1"/>
  <c r="J95" a="1"/>
  <c r="J95" s="1"/>
  <c r="G95" a="1"/>
  <c r="G95" s="1"/>
  <c r="M95" a="1"/>
  <c r="M95" s="1"/>
  <c r="H95" a="1"/>
  <c r="H95" s="1"/>
  <c r="E95" a="1"/>
  <c r="E95" s="1"/>
  <c r="L95" a="1"/>
  <c r="L95" s="1"/>
  <c r="I95" a="1"/>
  <c r="I95" s="1"/>
  <c r="D95" a="1"/>
  <c r="D95" s="1"/>
  <c r="N79" a="1"/>
  <c r="N79" s="1"/>
  <c r="K79" a="1"/>
  <c r="K79" s="1"/>
  <c r="F79" a="1"/>
  <c r="F79" s="1"/>
  <c r="M79" a="1"/>
  <c r="M79" s="1"/>
  <c r="H79" a="1"/>
  <c r="H79" s="1"/>
  <c r="E79" a="1"/>
  <c r="E79" s="1"/>
  <c r="J79" a="1"/>
  <c r="J79" s="1"/>
  <c r="G79" a="1"/>
  <c r="G79" s="1"/>
  <c r="L79" a="1"/>
  <c r="L79" s="1"/>
  <c r="I79" a="1"/>
  <c r="I79" s="1"/>
  <c r="D79" a="1"/>
  <c r="D79" s="1"/>
  <c r="N63" a="1"/>
  <c r="N63" s="1"/>
  <c r="K63" a="1"/>
  <c r="K63" s="1"/>
  <c r="F63" a="1"/>
  <c r="F63" s="1"/>
  <c r="M63" a="1"/>
  <c r="M63" s="1"/>
  <c r="H63" a="1"/>
  <c r="H63" s="1"/>
  <c r="E63" a="1"/>
  <c r="E63" s="1"/>
  <c r="J63" a="1"/>
  <c r="J63" s="1"/>
  <c r="G63" a="1"/>
  <c r="G63" s="1"/>
  <c r="L63" a="1"/>
  <c r="L63" s="1"/>
  <c r="I63" a="1"/>
  <c r="I63" s="1"/>
  <c r="D63" a="1"/>
  <c r="D63" s="1"/>
  <c r="N47" a="1"/>
  <c r="N47" s="1"/>
  <c r="K47" a="1"/>
  <c r="K47" s="1"/>
  <c r="F47" a="1"/>
  <c r="F47" s="1"/>
  <c r="M47" a="1"/>
  <c r="M47" s="1"/>
  <c r="H47" a="1"/>
  <c r="H47" s="1"/>
  <c r="E47" a="1"/>
  <c r="E47" s="1"/>
  <c r="J47" a="1"/>
  <c r="J47" s="1"/>
  <c r="G47" a="1"/>
  <c r="G47" s="1"/>
  <c r="L47" a="1"/>
  <c r="L47" s="1"/>
  <c r="I47" a="1"/>
  <c r="I47" s="1"/>
  <c r="D47" a="1"/>
  <c r="D47" s="1"/>
  <c r="N31" a="1"/>
  <c r="N31" s="1"/>
  <c r="K31" a="1"/>
  <c r="K31" s="1"/>
  <c r="F31" a="1"/>
  <c r="F31" s="1"/>
  <c r="M31" a="1"/>
  <c r="M31" s="1"/>
  <c r="H31" a="1"/>
  <c r="H31" s="1"/>
  <c r="E31" a="1"/>
  <c r="E31" s="1"/>
  <c r="G31" a="1"/>
  <c r="G31" s="1"/>
  <c r="J31" a="1"/>
  <c r="J31" s="1"/>
  <c r="L31" a="1"/>
  <c r="L31" s="1"/>
  <c r="I31" a="1"/>
  <c r="I31" s="1"/>
  <c r="D31" a="1"/>
  <c r="D31" s="1"/>
  <c r="N15" a="1"/>
  <c r="N15" s="1"/>
  <c r="K15" a="1"/>
  <c r="K15" s="1"/>
  <c r="F15" a="1"/>
  <c r="F15" s="1"/>
  <c r="M15" a="1"/>
  <c r="M15" s="1"/>
  <c r="H15" a="1"/>
  <c r="H15" s="1"/>
  <c r="E15" a="1"/>
  <c r="E15" s="1"/>
  <c r="J15" a="1"/>
  <c r="J15" s="1"/>
  <c r="G15" a="1"/>
  <c r="G15" s="1"/>
  <c r="L15" a="1"/>
  <c r="L15" s="1"/>
  <c r="I15" a="1"/>
  <c r="I15" s="1"/>
  <c r="D15" a="1"/>
  <c r="D15" s="1"/>
  <c r="M2" a="1"/>
  <c r="M2" s="1"/>
  <c r="K2" a="1"/>
  <c r="K2" s="1"/>
  <c r="I2" a="1"/>
  <c r="I2" s="1"/>
  <c r="G2" a="1"/>
  <c r="G2" s="1"/>
  <c r="E2" a="1"/>
  <c r="E2" s="1"/>
  <c r="N2" a="1"/>
  <c r="N2" s="1"/>
  <c r="L2" a="1"/>
  <c r="L2" s="1"/>
  <c r="J2" a="1"/>
  <c r="J2" s="1"/>
  <c r="H2" a="1"/>
  <c r="H2" s="1"/>
  <c r="F2" a="1"/>
  <c r="F2" s="1"/>
  <c r="D2" a="1"/>
  <c r="D2" s="1"/>
  <c r="N66" a="1"/>
  <c r="N66" s="1"/>
  <c r="L66" a="1"/>
  <c r="L66" s="1"/>
  <c r="J66" a="1"/>
  <c r="J66" s="1"/>
  <c r="H66" a="1"/>
  <c r="H66" s="1"/>
  <c r="F66" a="1"/>
  <c r="F66" s="1"/>
  <c r="D66" a="1"/>
  <c r="D66" s="1"/>
  <c r="I66" a="1"/>
  <c r="I66" s="1"/>
  <c r="K66" a="1"/>
  <c r="K66" s="1"/>
  <c r="E66" a="1"/>
  <c r="E66" s="1"/>
  <c r="M66" a="1"/>
  <c r="M66" s="1"/>
  <c r="G66" a="1"/>
  <c r="G66" s="1"/>
  <c r="N38" a="1"/>
  <c r="N38" s="1"/>
  <c r="L38" a="1"/>
  <c r="L38" s="1"/>
  <c r="J38" a="1"/>
  <c r="J38" s="1"/>
  <c r="H38" a="1"/>
  <c r="H38" s="1"/>
  <c r="F38" a="1"/>
  <c r="F38" s="1"/>
  <c r="D38" a="1"/>
  <c r="D38" s="1"/>
  <c r="I38" a="1"/>
  <c r="I38" s="1"/>
  <c r="K38" a="1"/>
  <c r="K38" s="1"/>
  <c r="M38" a="1"/>
  <c r="M38" s="1"/>
  <c r="E38" a="1"/>
  <c r="E38" s="1"/>
  <c r="G38" a="1"/>
  <c r="G38" s="1"/>
  <c r="M5" a="1"/>
  <c r="M5" s="1"/>
  <c r="K5" a="1"/>
  <c r="K5" s="1"/>
  <c r="I5" a="1"/>
  <c r="I5" s="1"/>
  <c r="G5" a="1"/>
  <c r="G5" s="1"/>
  <c r="E5" a="1"/>
  <c r="E5" s="1"/>
  <c r="N5" a="1"/>
  <c r="N5" s="1"/>
  <c r="L5" a="1"/>
  <c r="L5" s="1"/>
  <c r="J5" a="1"/>
  <c r="J5" s="1"/>
  <c r="H5" a="1"/>
  <c r="H5" s="1"/>
  <c r="F5" a="1"/>
  <c r="F5" s="1"/>
  <c r="D5" a="1"/>
  <c r="D5" s="1"/>
  <c r="N226" a="1"/>
  <c r="N226" s="1"/>
  <c r="L226" a="1"/>
  <c r="L226" s="1"/>
  <c r="J226" a="1"/>
  <c r="J226" s="1"/>
  <c r="H226" a="1"/>
  <c r="H226" s="1"/>
  <c r="F226" a="1"/>
  <c r="F226" s="1"/>
  <c r="D226" a="1"/>
  <c r="D226" s="1"/>
  <c r="K226" a="1"/>
  <c r="K226" s="1"/>
  <c r="G226" a="1"/>
  <c r="G226" s="1"/>
  <c r="M226" a="1"/>
  <c r="M226" s="1"/>
  <c r="I226" a="1"/>
  <c r="I226" s="1"/>
  <c r="E226" a="1"/>
  <c r="E226" s="1"/>
  <c r="N210" a="1"/>
  <c r="N210" s="1"/>
  <c r="L210" a="1"/>
  <c r="L210" s="1"/>
  <c r="J210" a="1"/>
  <c r="J210" s="1"/>
  <c r="H210" a="1"/>
  <c r="H210" s="1"/>
  <c r="F210" a="1"/>
  <c r="F210" s="1"/>
  <c r="D210" a="1"/>
  <c r="D210" s="1"/>
  <c r="K210" a="1"/>
  <c r="K210" s="1"/>
  <c r="G210" a="1"/>
  <c r="G210" s="1"/>
  <c r="M210" a="1"/>
  <c r="M210" s="1"/>
  <c r="I210" a="1"/>
  <c r="I210" s="1"/>
  <c r="E210" a="1"/>
  <c r="E210" s="1"/>
  <c r="N194" a="1"/>
  <c r="N194" s="1"/>
  <c r="L194" a="1"/>
  <c r="L194" s="1"/>
  <c r="J194" a="1"/>
  <c r="J194" s="1"/>
  <c r="H194" a="1"/>
  <c r="H194" s="1"/>
  <c r="F194" a="1"/>
  <c r="F194" s="1"/>
  <c r="D194" a="1"/>
  <c r="D194" s="1"/>
  <c r="K194" a="1"/>
  <c r="K194" s="1"/>
  <c r="G194" a="1"/>
  <c r="G194" s="1"/>
  <c r="M194" a="1"/>
  <c r="M194" s="1"/>
  <c r="I194" a="1"/>
  <c r="I194" s="1"/>
  <c r="E194" a="1"/>
  <c r="E194" s="1"/>
  <c r="N178" a="1"/>
  <c r="N178" s="1"/>
  <c r="L178" a="1"/>
  <c r="L178" s="1"/>
  <c r="J178" a="1"/>
  <c r="J178" s="1"/>
  <c r="H178" a="1"/>
  <c r="H178" s="1"/>
  <c r="F178" a="1"/>
  <c r="F178" s="1"/>
  <c r="D178" a="1"/>
  <c r="D178" s="1"/>
  <c r="K178" a="1"/>
  <c r="K178" s="1"/>
  <c r="G178" a="1"/>
  <c r="G178" s="1"/>
  <c r="M178" a="1"/>
  <c r="M178" s="1"/>
  <c r="I178" a="1"/>
  <c r="I178" s="1"/>
  <c r="E178" a="1"/>
  <c r="E178" s="1"/>
  <c r="N162" a="1"/>
  <c r="N162" s="1"/>
  <c r="L162" a="1"/>
  <c r="L162" s="1"/>
  <c r="J162" a="1"/>
  <c r="J162" s="1"/>
  <c r="H162" a="1"/>
  <c r="H162" s="1"/>
  <c r="F162" a="1"/>
  <c r="F162" s="1"/>
  <c r="D162" a="1"/>
  <c r="D162" s="1"/>
  <c r="I162" a="1"/>
  <c r="I162" s="1"/>
  <c r="K162" a="1"/>
  <c r="K162" s="1"/>
  <c r="M162" a="1"/>
  <c r="M162" s="1"/>
  <c r="E162" a="1"/>
  <c r="E162" s="1"/>
  <c r="G162" a="1"/>
  <c r="G162" s="1"/>
  <c r="N146" a="1"/>
  <c r="N146" s="1"/>
  <c r="L146" a="1"/>
  <c r="L146" s="1"/>
  <c r="J146" a="1"/>
  <c r="J146" s="1"/>
  <c r="H146" a="1"/>
  <c r="H146" s="1"/>
  <c r="F146" a="1"/>
  <c r="F146" s="1"/>
  <c r="D146" a="1"/>
  <c r="D146" s="1"/>
  <c r="I146" a="1"/>
  <c r="I146" s="1"/>
  <c r="K146" a="1"/>
  <c r="K146" s="1"/>
  <c r="M146" a="1"/>
  <c r="M146" s="1"/>
  <c r="E146" a="1"/>
  <c r="E146" s="1"/>
  <c r="G146" a="1"/>
  <c r="G146" s="1"/>
  <c r="N130" a="1"/>
  <c r="N130" s="1"/>
  <c r="L130" a="1"/>
  <c r="L130" s="1"/>
  <c r="J130" a="1"/>
  <c r="J130" s="1"/>
  <c r="H130" a="1"/>
  <c r="H130" s="1"/>
  <c r="F130" a="1"/>
  <c r="F130" s="1"/>
  <c r="D130" a="1"/>
  <c r="D130" s="1"/>
  <c r="I130" a="1"/>
  <c r="I130" s="1"/>
  <c r="M130" a="1"/>
  <c r="M130" s="1"/>
  <c r="E130" a="1"/>
  <c r="E130" s="1"/>
  <c r="K130" a="1"/>
  <c r="K130" s="1"/>
  <c r="G130" a="1"/>
  <c r="G130" s="1"/>
  <c r="N114" a="1"/>
  <c r="N114" s="1"/>
  <c r="L114" a="1"/>
  <c r="L114" s="1"/>
  <c r="J114" a="1"/>
  <c r="J114" s="1"/>
  <c r="H114" a="1"/>
  <c r="H114" s="1"/>
  <c r="F114" a="1"/>
  <c r="F114" s="1"/>
  <c r="D114" a="1"/>
  <c r="D114" s="1"/>
  <c r="I114" a="1"/>
  <c r="I114" s="1"/>
  <c r="K114" a="1"/>
  <c r="K114" s="1"/>
  <c r="M114" a="1"/>
  <c r="M114" s="1"/>
  <c r="E114" a="1"/>
  <c r="E114" s="1"/>
  <c r="G114" a="1"/>
  <c r="G114" s="1"/>
  <c r="N98" a="1"/>
  <c r="N98" s="1"/>
  <c r="L98" a="1"/>
  <c r="L98" s="1"/>
  <c r="J98" a="1"/>
  <c r="J98" s="1"/>
  <c r="H98" a="1"/>
  <c r="H98" s="1"/>
  <c r="F98" a="1"/>
  <c r="F98" s="1"/>
  <c r="D98" a="1"/>
  <c r="D98" s="1"/>
  <c r="I98" a="1"/>
  <c r="I98" s="1"/>
  <c r="M98" a="1"/>
  <c r="M98" s="1"/>
  <c r="E98" a="1"/>
  <c r="E98" s="1"/>
  <c r="K98" a="1"/>
  <c r="K98" s="1"/>
  <c r="G98" a="1"/>
  <c r="G98" s="1"/>
  <c r="N78" a="1"/>
  <c r="N78" s="1"/>
  <c r="L78" a="1"/>
  <c r="L78" s="1"/>
  <c r="J78" a="1"/>
  <c r="J78" s="1"/>
  <c r="H78" a="1"/>
  <c r="H78" s="1"/>
  <c r="F78" a="1"/>
  <c r="F78" s="1"/>
  <c r="D78" a="1"/>
  <c r="D78" s="1"/>
  <c r="I78" a="1"/>
  <c r="I78" s="1"/>
  <c r="M78" a="1"/>
  <c r="M78" s="1"/>
  <c r="E78" a="1"/>
  <c r="E78" s="1"/>
  <c r="K78" a="1"/>
  <c r="K78" s="1"/>
  <c r="G78" a="1"/>
  <c r="G78" s="1"/>
  <c r="N34" a="1"/>
  <c r="N34" s="1"/>
  <c r="L34" a="1"/>
  <c r="L34" s="1"/>
  <c r="J34" a="1"/>
  <c r="J34" s="1"/>
  <c r="H34" a="1"/>
  <c r="H34" s="1"/>
  <c r="F34" a="1"/>
  <c r="F34" s="1"/>
  <c r="D34" a="1"/>
  <c r="D34" s="1"/>
  <c r="I34" a="1"/>
  <c r="I34" s="1"/>
  <c r="K34" a="1"/>
  <c r="K34" s="1"/>
  <c r="M34" a="1"/>
  <c r="M34" s="1"/>
  <c r="E34" a="1"/>
  <c r="E34" s="1"/>
  <c r="G34" a="1"/>
  <c r="G34" s="1"/>
  <c r="N3" a="1"/>
  <c r="N3" s="1"/>
  <c r="L3" a="1"/>
  <c r="L3" s="1"/>
  <c r="J3" a="1"/>
  <c r="J3" s="1"/>
  <c r="H3" a="1"/>
  <c r="H3" s="1"/>
  <c r="F3" a="1"/>
  <c r="F3" s="1"/>
  <c r="D3" a="1"/>
  <c r="D3" s="1"/>
  <c r="M3" a="1"/>
  <c r="M3" s="1"/>
  <c r="K3" a="1"/>
  <c r="K3" s="1"/>
  <c r="I3" a="1"/>
  <c r="I3" s="1"/>
  <c r="G3" a="1"/>
  <c r="G3" s="1"/>
  <c r="E3" a="1"/>
  <c r="E3" s="1"/>
  <c r="N254" a="1"/>
  <c r="N254" s="1"/>
  <c r="L254" a="1"/>
  <c r="L254" s="1"/>
  <c r="J254" a="1"/>
  <c r="J254" s="1"/>
  <c r="H254" a="1"/>
  <c r="H254" s="1"/>
  <c r="F254" a="1"/>
  <c r="F254" s="1"/>
  <c r="D254" a="1"/>
  <c r="D254" s="1"/>
  <c r="G254" a="1"/>
  <c r="G254" s="1"/>
  <c r="M254" a="1"/>
  <c r="M254" s="1"/>
  <c r="E254" a="1"/>
  <c r="E254" s="1"/>
  <c r="K254" a="1"/>
  <c r="K254" s="1"/>
  <c r="I254" a="1"/>
  <c r="I254" s="1"/>
  <c r="N4" a="1"/>
  <c r="N4" s="1"/>
  <c r="L4" a="1"/>
  <c r="L4" s="1"/>
  <c r="J4" a="1"/>
  <c r="J4" s="1"/>
  <c r="H4" a="1"/>
  <c r="H4" s="1"/>
  <c r="F4" a="1"/>
  <c r="F4" s="1"/>
  <c r="D4" a="1"/>
  <c r="D4" s="1"/>
  <c r="M4" a="1"/>
  <c r="M4" s="1"/>
  <c r="K4" a="1"/>
  <c r="K4" s="1"/>
  <c r="I4" a="1"/>
  <c r="I4" s="1"/>
  <c r="G4" a="1"/>
  <c r="G4" s="1"/>
  <c r="E4" a="1"/>
  <c r="E4" s="1"/>
  <c r="N253" a="1"/>
  <c r="N253" s="1"/>
  <c r="L253" a="1"/>
  <c r="L253" s="1"/>
  <c r="J253" a="1"/>
  <c r="J253" s="1"/>
  <c r="H253" a="1"/>
  <c r="H253" s="1"/>
  <c r="F253" a="1"/>
  <c r="F253" s="1"/>
  <c r="D253" a="1"/>
  <c r="D253" s="1"/>
  <c r="M253" a="1"/>
  <c r="M253" s="1"/>
  <c r="K253" a="1"/>
  <c r="K253" s="1"/>
  <c r="I253" a="1"/>
  <c r="I253" s="1"/>
  <c r="G253" a="1"/>
  <c r="G253" s="1"/>
  <c r="E253" a="1"/>
  <c r="E253" s="1"/>
  <c r="M269" a="1"/>
  <c r="M269" s="1"/>
  <c r="H269" a="1"/>
  <c r="H269" s="1"/>
  <c r="E269" a="1"/>
  <c r="E269" s="1"/>
  <c r="J269" a="1"/>
  <c r="J269" s="1"/>
  <c r="G269" a="1"/>
  <c r="G269" s="1"/>
  <c r="N269" a="1"/>
  <c r="N269" s="1"/>
  <c r="K269" a="1"/>
  <c r="K269" s="1"/>
  <c r="F269" a="1"/>
  <c r="F269" s="1"/>
  <c r="D269" a="1"/>
  <c r="D269" s="1"/>
  <c r="L269" a="1"/>
  <c r="L269" s="1"/>
  <c r="I269" a="1"/>
  <c r="I269" s="1"/>
  <c r="M285" a="1"/>
  <c r="M285" s="1"/>
  <c r="H285" a="1"/>
  <c r="H285" s="1"/>
  <c r="E285" a="1"/>
  <c r="E285" s="1"/>
  <c r="J285" a="1"/>
  <c r="J285" s="1"/>
  <c r="G285" a="1"/>
  <c r="G285" s="1"/>
  <c r="N285" a="1"/>
  <c r="N285" s="1"/>
  <c r="K285" a="1"/>
  <c r="K285" s="1"/>
  <c r="F285" a="1"/>
  <c r="F285" s="1"/>
  <c r="D285" a="1"/>
  <c r="D285" s="1"/>
  <c r="L285" a="1"/>
  <c r="L285" s="1"/>
  <c r="I285" a="1"/>
  <c r="I285" s="1"/>
  <c r="N327" a="1"/>
  <c r="N327" s="1"/>
  <c r="L327" a="1"/>
  <c r="L327" s="1"/>
  <c r="J327" a="1"/>
  <c r="J327" s="1"/>
  <c r="H327" a="1"/>
  <c r="H327" s="1"/>
  <c r="F327" a="1"/>
  <c r="F327" s="1"/>
  <c r="D327" a="1"/>
  <c r="D327" s="1"/>
  <c r="I327" a="1"/>
  <c r="I327" s="1"/>
  <c r="G327" a="1"/>
  <c r="G327" s="1"/>
  <c r="K327" a="1"/>
  <c r="K327" s="1"/>
  <c r="M327" a="1"/>
  <c r="M327" s="1"/>
  <c r="E327" a="1"/>
  <c r="E327" s="1"/>
  <c r="N343" a="1"/>
  <c r="N343" s="1"/>
  <c r="L343" a="1"/>
  <c r="L343" s="1"/>
  <c r="J343" a="1"/>
  <c r="J343" s="1"/>
  <c r="H343" a="1"/>
  <c r="H343" s="1"/>
  <c r="F343" a="1"/>
  <c r="F343" s="1"/>
  <c r="D343" a="1"/>
  <c r="D343" s="1"/>
  <c r="I343" a="1"/>
  <c r="I343" s="1"/>
  <c r="G343" a="1"/>
  <c r="G343" s="1"/>
  <c r="K343" a="1"/>
  <c r="K343" s="1"/>
  <c r="M343" a="1"/>
  <c r="M343" s="1"/>
  <c r="E343" a="1"/>
  <c r="E343" s="1"/>
  <c r="N359" a="1"/>
  <c r="N359" s="1"/>
  <c r="L359" a="1"/>
  <c r="L359" s="1"/>
  <c r="J359" a="1"/>
  <c r="J359" s="1"/>
  <c r="H359" a="1"/>
  <c r="H359" s="1"/>
  <c r="F359" a="1"/>
  <c r="F359" s="1"/>
  <c r="D359" a="1"/>
  <c r="D359" s="1"/>
  <c r="I359" a="1"/>
  <c r="I359" s="1"/>
  <c r="G359" a="1"/>
  <c r="G359" s="1"/>
  <c r="M359" a="1"/>
  <c r="M359" s="1"/>
  <c r="E359" a="1"/>
  <c r="E359" s="1"/>
  <c r="K359" a="1"/>
  <c r="K359" s="1"/>
  <c r="N375" a="1"/>
  <c r="N375" s="1"/>
  <c r="L375" a="1"/>
  <c r="L375" s="1"/>
  <c r="J375" a="1"/>
  <c r="J375" s="1"/>
  <c r="H375" a="1"/>
  <c r="H375" s="1"/>
  <c r="F375" a="1"/>
  <c r="F375" s="1"/>
  <c r="D375" a="1"/>
  <c r="D375" s="1"/>
  <c r="I375" a="1"/>
  <c r="I375" s="1"/>
  <c r="G375" a="1"/>
  <c r="G375" s="1"/>
  <c r="M375" a="1"/>
  <c r="M375" s="1"/>
  <c r="E375" a="1"/>
  <c r="E375" s="1"/>
  <c r="K375" a="1"/>
  <c r="K375" s="1"/>
  <c r="N391" a="1"/>
  <c r="N391" s="1"/>
  <c r="L391" a="1"/>
  <c r="L391" s="1"/>
  <c r="J391" a="1"/>
  <c r="J391" s="1"/>
  <c r="H391" a="1"/>
  <c r="H391" s="1"/>
  <c r="F391" a="1"/>
  <c r="F391" s="1"/>
  <c r="D391" a="1"/>
  <c r="D391" s="1"/>
  <c r="I391" a="1"/>
  <c r="I391" s="1"/>
  <c r="G391" a="1"/>
  <c r="G391" s="1"/>
  <c r="M391" a="1"/>
  <c r="M391" s="1"/>
  <c r="E391" a="1"/>
  <c r="E391" s="1"/>
  <c r="K391" a="1"/>
  <c r="K391" s="1"/>
  <c r="N407" a="1"/>
  <c r="N407" s="1"/>
  <c r="L407" a="1"/>
  <c r="L407" s="1"/>
  <c r="J407" a="1"/>
  <c r="J407" s="1"/>
  <c r="H407" a="1"/>
  <c r="H407" s="1"/>
  <c r="F407" a="1"/>
  <c r="F407" s="1"/>
  <c r="D407" a="1"/>
  <c r="D407" s="1"/>
  <c r="I407" a="1"/>
  <c r="I407" s="1"/>
  <c r="G407" a="1"/>
  <c r="G407" s="1"/>
  <c r="M407" a="1"/>
  <c r="M407" s="1"/>
  <c r="E407" a="1"/>
  <c r="E407" s="1"/>
  <c r="K407" a="1"/>
  <c r="K407" s="1"/>
  <c r="N423" a="1"/>
  <c r="N423" s="1"/>
  <c r="L423" a="1"/>
  <c r="L423" s="1"/>
  <c r="J423" a="1"/>
  <c r="J423" s="1"/>
  <c r="H423" a="1"/>
  <c r="H423" s="1"/>
  <c r="F423" a="1"/>
  <c r="F423" s="1"/>
  <c r="D423" a="1"/>
  <c r="D423" s="1"/>
  <c r="I423" a="1"/>
  <c r="I423" s="1"/>
  <c r="G423" a="1"/>
  <c r="G423" s="1"/>
  <c r="M423" a="1"/>
  <c r="M423" s="1"/>
  <c r="E423" a="1"/>
  <c r="E423" s="1"/>
  <c r="K423" a="1"/>
  <c r="K423" s="1"/>
  <c r="J587" a="1"/>
  <c r="J587" s="1"/>
  <c r="G587" a="1"/>
  <c r="G587" s="1"/>
  <c r="L587" a="1"/>
  <c r="L587" s="1"/>
  <c r="I587" a="1"/>
  <c r="I587" s="1"/>
  <c r="D587" a="1"/>
  <c r="D587" s="1"/>
  <c r="M587" a="1"/>
  <c r="M587" s="1"/>
  <c r="H587" a="1"/>
  <c r="H587" s="1"/>
  <c r="E587" a="1"/>
  <c r="E587" s="1"/>
  <c r="K587" a="1"/>
  <c r="K587" s="1"/>
  <c r="F587" a="1"/>
  <c r="F587" s="1"/>
  <c r="N587" a="1"/>
  <c r="N587" s="1"/>
  <c r="M171" a="1"/>
  <c r="M171" s="1"/>
  <c r="K171" a="1"/>
  <c r="K171" s="1"/>
  <c r="I171" a="1"/>
  <c r="I171" s="1"/>
  <c r="G171" a="1"/>
  <c r="G171" s="1"/>
  <c r="E171" a="1"/>
  <c r="E171" s="1"/>
  <c r="L171" a="1"/>
  <c r="L171" s="1"/>
  <c r="H171" a="1"/>
  <c r="H171" s="1"/>
  <c r="D171" a="1"/>
  <c r="D171" s="1"/>
  <c r="N171" a="1"/>
  <c r="N171" s="1"/>
  <c r="J171" a="1"/>
  <c r="J171" s="1"/>
  <c r="F171" a="1"/>
  <c r="F171" s="1"/>
  <c r="M187" a="1"/>
  <c r="M187" s="1"/>
  <c r="K187" a="1"/>
  <c r="K187" s="1"/>
  <c r="I187" a="1"/>
  <c r="I187" s="1"/>
  <c r="G187" a="1"/>
  <c r="G187" s="1"/>
  <c r="E187" a="1"/>
  <c r="E187" s="1"/>
  <c r="L187" a="1"/>
  <c r="L187" s="1"/>
  <c r="H187" a="1"/>
  <c r="H187" s="1"/>
  <c r="D187" a="1"/>
  <c r="D187" s="1"/>
  <c r="N187" a="1"/>
  <c r="N187" s="1"/>
  <c r="J187" a="1"/>
  <c r="J187" s="1"/>
  <c r="F187" a="1"/>
  <c r="F187" s="1"/>
  <c r="M203" a="1"/>
  <c r="M203" s="1"/>
  <c r="K203" a="1"/>
  <c r="K203" s="1"/>
  <c r="I203" a="1"/>
  <c r="I203" s="1"/>
  <c r="G203" a="1"/>
  <c r="G203" s="1"/>
  <c r="E203" a="1"/>
  <c r="E203" s="1"/>
  <c r="L203" a="1"/>
  <c r="L203" s="1"/>
  <c r="H203" a="1"/>
  <c r="H203" s="1"/>
  <c r="D203" a="1"/>
  <c r="D203" s="1"/>
  <c r="N203" a="1"/>
  <c r="N203" s="1"/>
  <c r="J203" a="1"/>
  <c r="J203" s="1"/>
  <c r="F203" a="1"/>
  <c r="F203" s="1"/>
  <c r="M219" a="1"/>
  <c r="M219" s="1"/>
  <c r="K219" a="1"/>
  <c r="K219" s="1"/>
  <c r="I219" a="1"/>
  <c r="I219" s="1"/>
  <c r="G219" a="1"/>
  <c r="G219" s="1"/>
  <c r="E219" a="1"/>
  <c r="E219" s="1"/>
  <c r="L219" a="1"/>
  <c r="L219" s="1"/>
  <c r="H219" a="1"/>
  <c r="H219" s="1"/>
  <c r="D219" a="1"/>
  <c r="D219" s="1"/>
  <c r="N219" a="1"/>
  <c r="N219" s="1"/>
  <c r="J219" a="1"/>
  <c r="J219" s="1"/>
  <c r="F219" a="1"/>
  <c r="F219" s="1"/>
  <c r="M235" a="1"/>
  <c r="M235" s="1"/>
  <c r="K235" a="1"/>
  <c r="K235" s="1"/>
  <c r="I235" a="1"/>
  <c r="I235" s="1"/>
  <c r="G235" a="1"/>
  <c r="G235" s="1"/>
  <c r="E235" a="1"/>
  <c r="E235" s="1"/>
  <c r="L235" a="1"/>
  <c r="L235" s="1"/>
  <c r="H235" a="1"/>
  <c r="H235" s="1"/>
  <c r="D235" a="1"/>
  <c r="D235" s="1"/>
  <c r="N235" a="1"/>
  <c r="N235" s="1"/>
  <c r="J235" a="1"/>
  <c r="J235" s="1"/>
  <c r="F235" a="1"/>
  <c r="F235" s="1"/>
  <c r="M251" a="1"/>
  <c r="M251" s="1"/>
  <c r="K251" a="1"/>
  <c r="K251" s="1"/>
  <c r="I251" a="1"/>
  <c r="I251" s="1"/>
  <c r="G251" a="1"/>
  <c r="G251" s="1"/>
  <c r="E251" a="1"/>
  <c r="E251" s="1"/>
  <c r="N251" a="1"/>
  <c r="N251" s="1"/>
  <c r="L251" a="1"/>
  <c r="L251" s="1"/>
  <c r="J251" a="1"/>
  <c r="J251" s="1"/>
  <c r="H251" a="1"/>
  <c r="H251" s="1"/>
  <c r="F251" a="1"/>
  <c r="F251" s="1"/>
  <c r="D251" a="1"/>
  <c r="D251" s="1"/>
  <c r="M267" a="1"/>
  <c r="M267" s="1"/>
  <c r="K267" a="1"/>
  <c r="K267" s="1"/>
  <c r="I267" a="1"/>
  <c r="I267" s="1"/>
  <c r="G267" a="1"/>
  <c r="G267" s="1"/>
  <c r="E267" a="1"/>
  <c r="E267" s="1"/>
  <c r="N267" a="1"/>
  <c r="N267" s="1"/>
  <c r="L267" a="1"/>
  <c r="L267" s="1"/>
  <c r="J267" a="1"/>
  <c r="J267" s="1"/>
  <c r="H267" a="1"/>
  <c r="H267" s="1"/>
  <c r="F267" a="1"/>
  <c r="F267" s="1"/>
  <c r="D267" a="1"/>
  <c r="D267" s="1"/>
  <c r="M20" a="1"/>
  <c r="M20" s="1"/>
  <c r="K20" a="1"/>
  <c r="K20" s="1"/>
  <c r="I20" a="1"/>
  <c r="I20" s="1"/>
  <c r="G20" a="1"/>
  <c r="G20" s="1"/>
  <c r="E20" a="1"/>
  <c r="E20" s="1"/>
  <c r="H20" a="1"/>
  <c r="H20" s="1"/>
  <c r="J20" a="1"/>
  <c r="J20" s="1"/>
  <c r="L20" a="1"/>
  <c r="L20" s="1"/>
  <c r="D20" a="1"/>
  <c r="D20" s="1"/>
  <c r="N20" a="1"/>
  <c r="N20" s="1"/>
  <c r="F20" a="1"/>
  <c r="F20" s="1"/>
  <c r="M36" a="1"/>
  <c r="M36" s="1"/>
  <c r="K36" a="1"/>
  <c r="K36" s="1"/>
  <c r="I36" a="1"/>
  <c r="I36" s="1"/>
  <c r="G36" a="1"/>
  <c r="G36" s="1"/>
  <c r="E36" a="1"/>
  <c r="E36" s="1"/>
  <c r="H36" a="1"/>
  <c r="H36" s="1"/>
  <c r="J36" a="1"/>
  <c r="J36" s="1"/>
  <c r="L36" a="1"/>
  <c r="L36" s="1"/>
  <c r="D36" a="1"/>
  <c r="D36" s="1"/>
  <c r="N36" a="1"/>
  <c r="N36" s="1"/>
  <c r="F36" a="1"/>
  <c r="F36" s="1"/>
  <c r="M52" a="1"/>
  <c r="M52" s="1"/>
  <c r="K52" a="1"/>
  <c r="K52" s="1"/>
  <c r="I52" a="1"/>
  <c r="I52" s="1"/>
  <c r="G52" a="1"/>
  <c r="G52" s="1"/>
  <c r="E52" a="1"/>
  <c r="E52" s="1"/>
  <c r="H52" a="1"/>
  <c r="H52" s="1"/>
  <c r="J52" a="1"/>
  <c r="J52" s="1"/>
  <c r="L52" a="1"/>
  <c r="L52" s="1"/>
  <c r="D52" a="1"/>
  <c r="D52" s="1"/>
  <c r="N52" a="1"/>
  <c r="N52" s="1"/>
  <c r="F52" a="1"/>
  <c r="F52" s="1"/>
  <c r="M68" a="1"/>
  <c r="M68" s="1"/>
  <c r="K68" a="1"/>
  <c r="K68" s="1"/>
  <c r="I68" a="1"/>
  <c r="I68" s="1"/>
  <c r="G68" a="1"/>
  <c r="G68" s="1"/>
  <c r="E68" a="1"/>
  <c r="E68" s="1"/>
  <c r="H68" a="1"/>
  <c r="H68" s="1"/>
  <c r="J68" a="1"/>
  <c r="J68" s="1"/>
  <c r="L68" a="1"/>
  <c r="L68" s="1"/>
  <c r="D68" a="1"/>
  <c r="D68" s="1"/>
  <c r="N68" a="1"/>
  <c r="N68" s="1"/>
  <c r="F68" a="1"/>
  <c r="F68" s="1"/>
  <c r="M84" a="1"/>
  <c r="M84" s="1"/>
  <c r="K84" a="1"/>
  <c r="K84" s="1"/>
  <c r="I84" a="1"/>
  <c r="I84" s="1"/>
  <c r="G84" a="1"/>
  <c r="G84" s="1"/>
  <c r="E84" a="1"/>
  <c r="E84" s="1"/>
  <c r="H84" a="1"/>
  <c r="H84" s="1"/>
  <c r="J84" a="1"/>
  <c r="J84" s="1"/>
  <c r="L84" a="1"/>
  <c r="L84" s="1"/>
  <c r="D84" a="1"/>
  <c r="D84" s="1"/>
  <c r="N84" a="1"/>
  <c r="N84" s="1"/>
  <c r="F84" a="1"/>
  <c r="F84" s="1"/>
  <c r="M100" a="1"/>
  <c r="M100" s="1"/>
  <c r="K100" a="1"/>
  <c r="K100" s="1"/>
  <c r="I100" a="1"/>
  <c r="I100" s="1"/>
  <c r="G100" a="1"/>
  <c r="G100" s="1"/>
  <c r="E100" a="1"/>
  <c r="E100" s="1"/>
  <c r="H100" a="1"/>
  <c r="H100" s="1"/>
  <c r="J100" a="1"/>
  <c r="J100" s="1"/>
  <c r="L100" a="1"/>
  <c r="L100" s="1"/>
  <c r="D100" a="1"/>
  <c r="D100" s="1"/>
  <c r="N100" a="1"/>
  <c r="N100" s="1"/>
  <c r="F100" a="1"/>
  <c r="F100" s="1"/>
  <c r="M116" a="1"/>
  <c r="M116" s="1"/>
  <c r="K116" a="1"/>
  <c r="K116" s="1"/>
  <c r="I116" a="1"/>
  <c r="I116" s="1"/>
  <c r="G116" a="1"/>
  <c r="G116" s="1"/>
  <c r="E116" a="1"/>
  <c r="E116" s="1"/>
  <c r="H116" a="1"/>
  <c r="H116" s="1"/>
  <c r="J116" a="1"/>
  <c r="J116" s="1"/>
  <c r="L116" a="1"/>
  <c r="L116" s="1"/>
  <c r="D116" a="1"/>
  <c r="D116" s="1"/>
  <c r="N116" a="1"/>
  <c r="N116" s="1"/>
  <c r="F116" a="1"/>
  <c r="F116" s="1"/>
  <c r="M132" a="1"/>
  <c r="M132" s="1"/>
  <c r="K132" a="1"/>
  <c r="K132" s="1"/>
  <c r="I132" a="1"/>
  <c r="I132" s="1"/>
  <c r="G132" a="1"/>
  <c r="G132" s="1"/>
  <c r="E132" a="1"/>
  <c r="E132" s="1"/>
  <c r="H132" a="1"/>
  <c r="H132" s="1"/>
  <c r="L132" a="1"/>
  <c r="L132" s="1"/>
  <c r="J132" a="1"/>
  <c r="J132" s="1"/>
  <c r="D132" a="1"/>
  <c r="D132" s="1"/>
  <c r="N132" a="1"/>
  <c r="N132" s="1"/>
  <c r="F132" a="1"/>
  <c r="F132" s="1"/>
  <c r="M148" a="1"/>
  <c r="M148" s="1"/>
  <c r="K148" a="1"/>
  <c r="K148" s="1"/>
  <c r="I148" a="1"/>
  <c r="I148" s="1"/>
  <c r="G148" a="1"/>
  <c r="G148" s="1"/>
  <c r="E148" a="1"/>
  <c r="E148" s="1"/>
  <c r="H148" a="1"/>
  <c r="H148" s="1"/>
  <c r="J148" a="1"/>
  <c r="J148" s="1"/>
  <c r="L148" a="1"/>
  <c r="L148" s="1"/>
  <c r="D148" a="1"/>
  <c r="D148" s="1"/>
  <c r="N148" a="1"/>
  <c r="N148" s="1"/>
  <c r="F148" a="1"/>
  <c r="F148" s="1"/>
  <c r="M164" a="1"/>
  <c r="M164" s="1"/>
  <c r="K164" a="1"/>
  <c r="K164" s="1"/>
  <c r="I164" a="1"/>
  <c r="I164" s="1"/>
  <c r="G164" a="1"/>
  <c r="G164" s="1"/>
  <c r="E164" a="1"/>
  <c r="E164" s="1"/>
  <c r="H164" a="1"/>
  <c r="H164" s="1"/>
  <c r="J164" a="1"/>
  <c r="J164" s="1"/>
  <c r="L164" a="1"/>
  <c r="L164" s="1"/>
  <c r="D164" a="1"/>
  <c r="D164" s="1"/>
  <c r="N164" a="1"/>
  <c r="N164" s="1"/>
  <c r="F164" a="1"/>
  <c r="F164" s="1"/>
  <c r="M180" a="1"/>
  <c r="M180" s="1"/>
  <c r="K180" a="1"/>
  <c r="K180" s="1"/>
  <c r="I180" a="1"/>
  <c r="I180" s="1"/>
  <c r="G180" a="1"/>
  <c r="G180" s="1"/>
  <c r="E180" a="1"/>
  <c r="E180" s="1"/>
  <c r="N180" a="1"/>
  <c r="N180" s="1"/>
  <c r="J180" a="1"/>
  <c r="J180" s="1"/>
  <c r="F180" a="1"/>
  <c r="F180" s="1"/>
  <c r="L180" a="1"/>
  <c r="L180" s="1"/>
  <c r="H180" a="1"/>
  <c r="H180" s="1"/>
  <c r="D180" a="1"/>
  <c r="D180" s="1"/>
  <c r="M196" a="1"/>
  <c r="M196" s="1"/>
  <c r="K196" a="1"/>
  <c r="K196" s="1"/>
  <c r="I196" a="1"/>
  <c r="I196" s="1"/>
  <c r="G196" a="1"/>
  <c r="G196" s="1"/>
  <c r="E196" a="1"/>
  <c r="E196" s="1"/>
  <c r="N196" a="1"/>
  <c r="N196" s="1"/>
  <c r="J196" a="1"/>
  <c r="J196" s="1"/>
  <c r="F196" a="1"/>
  <c r="F196" s="1"/>
  <c r="L196" a="1"/>
  <c r="L196" s="1"/>
  <c r="H196" a="1"/>
  <c r="H196" s="1"/>
  <c r="D196" a="1"/>
  <c r="D196" s="1"/>
  <c r="M212" a="1"/>
  <c r="M212" s="1"/>
  <c r="K212" a="1"/>
  <c r="K212" s="1"/>
  <c r="I212" a="1"/>
  <c r="I212" s="1"/>
  <c r="G212" a="1"/>
  <c r="G212" s="1"/>
  <c r="E212" a="1"/>
  <c r="E212" s="1"/>
  <c r="N212" a="1"/>
  <c r="N212" s="1"/>
  <c r="J212" a="1"/>
  <c r="J212" s="1"/>
  <c r="F212" a="1"/>
  <c r="F212" s="1"/>
  <c r="L212" a="1"/>
  <c r="L212" s="1"/>
  <c r="H212" a="1"/>
  <c r="H212" s="1"/>
  <c r="D212" a="1"/>
  <c r="D212" s="1"/>
  <c r="M228" a="1"/>
  <c r="M228" s="1"/>
  <c r="K228" a="1"/>
  <c r="K228" s="1"/>
  <c r="I228" a="1"/>
  <c r="I228" s="1"/>
  <c r="G228" a="1"/>
  <c r="G228" s="1"/>
  <c r="E228" a="1"/>
  <c r="E228" s="1"/>
  <c r="N228" a="1"/>
  <c r="N228" s="1"/>
  <c r="J228" a="1"/>
  <c r="J228" s="1"/>
  <c r="F228" a="1"/>
  <c r="F228" s="1"/>
  <c r="L228" a="1"/>
  <c r="L228" s="1"/>
  <c r="H228" a="1"/>
  <c r="H228" s="1"/>
  <c r="D228" a="1"/>
  <c r="D228" s="1"/>
  <c r="M244" a="1"/>
  <c r="M244" s="1"/>
  <c r="K244" a="1"/>
  <c r="K244" s="1"/>
  <c r="I244" a="1"/>
  <c r="I244" s="1"/>
  <c r="G244" a="1"/>
  <c r="G244" s="1"/>
  <c r="E244" a="1"/>
  <c r="E244" s="1"/>
  <c r="L244" a="1"/>
  <c r="L244" s="1"/>
  <c r="D244" a="1"/>
  <c r="D244" s="1"/>
  <c r="J244" a="1"/>
  <c r="J244" s="1"/>
  <c r="H244" a="1"/>
  <c r="H244" s="1"/>
  <c r="N244" a="1"/>
  <c r="N244" s="1"/>
  <c r="F244" a="1"/>
  <c r="F244" s="1"/>
  <c r="M260" a="1"/>
  <c r="M260" s="1"/>
  <c r="K260" a="1"/>
  <c r="K260" s="1"/>
  <c r="I260" a="1"/>
  <c r="I260" s="1"/>
  <c r="G260" a="1"/>
  <c r="G260" s="1"/>
  <c r="E260" a="1"/>
  <c r="E260" s="1"/>
  <c r="L260" a="1"/>
  <c r="L260" s="1"/>
  <c r="D260" a="1"/>
  <c r="D260" s="1"/>
  <c r="J260" a="1"/>
  <c r="J260" s="1"/>
  <c r="H260" a="1"/>
  <c r="H260" s="1"/>
  <c r="N260" a="1"/>
  <c r="N260" s="1"/>
  <c r="F260" a="1"/>
  <c r="F260" s="1"/>
  <c r="N276" a="1"/>
  <c r="N276" s="1"/>
  <c r="L276" a="1"/>
  <c r="L276" s="1"/>
  <c r="J276" a="1"/>
  <c r="J276" s="1"/>
  <c r="H276" a="1"/>
  <c r="H276" s="1"/>
  <c r="F276" a="1"/>
  <c r="F276" s="1"/>
  <c r="D276" a="1"/>
  <c r="D276" s="1"/>
  <c r="K276" a="1"/>
  <c r="K276" s="1"/>
  <c r="M276" a="1"/>
  <c r="M276" s="1"/>
  <c r="E276" a="1"/>
  <c r="E276" s="1"/>
  <c r="I276" a="1"/>
  <c r="I276" s="1"/>
  <c r="G276" a="1"/>
  <c r="G276" s="1"/>
  <c r="N292" a="1"/>
  <c r="N292" s="1"/>
  <c r="L292" a="1"/>
  <c r="L292" s="1"/>
  <c r="J292" a="1"/>
  <c r="J292" s="1"/>
  <c r="H292" a="1"/>
  <c r="H292" s="1"/>
  <c r="F292" a="1"/>
  <c r="F292" s="1"/>
  <c r="D292" a="1"/>
  <c r="D292" s="1"/>
  <c r="K292" a="1"/>
  <c r="K292" s="1"/>
  <c r="M292" a="1"/>
  <c r="M292" s="1"/>
  <c r="E292" a="1"/>
  <c r="E292" s="1"/>
  <c r="I292" a="1"/>
  <c r="I292" s="1"/>
  <c r="G292" a="1"/>
  <c r="G292" s="1"/>
  <c r="N308" a="1"/>
  <c r="N308" s="1"/>
  <c r="L308" a="1"/>
  <c r="L308" s="1"/>
  <c r="J308" a="1"/>
  <c r="J308" s="1"/>
  <c r="H308" a="1"/>
  <c r="H308" s="1"/>
  <c r="F308" a="1"/>
  <c r="F308" s="1"/>
  <c r="D308" a="1"/>
  <c r="D308" s="1"/>
  <c r="K308" a="1"/>
  <c r="K308" s="1"/>
  <c r="G308" a="1"/>
  <c r="G308" s="1"/>
  <c r="M308" a="1"/>
  <c r="M308" s="1"/>
  <c r="I308" a="1"/>
  <c r="I308" s="1"/>
  <c r="E308" a="1"/>
  <c r="E308" s="1"/>
  <c r="N324" a="1"/>
  <c r="N324" s="1"/>
  <c r="L324" a="1"/>
  <c r="L324" s="1"/>
  <c r="J324" a="1"/>
  <c r="J324" s="1"/>
  <c r="H324" a="1"/>
  <c r="H324" s="1"/>
  <c r="F324" a="1"/>
  <c r="F324" s="1"/>
  <c r="D324" a="1"/>
  <c r="D324" s="1"/>
  <c r="K324" a="1"/>
  <c r="K324" s="1"/>
  <c r="G324" a="1"/>
  <c r="G324" s="1"/>
  <c r="M324" a="1"/>
  <c r="M324" s="1"/>
  <c r="I324" a="1"/>
  <c r="I324" s="1"/>
  <c r="E324" a="1"/>
  <c r="E324" s="1"/>
  <c r="J575" a="1"/>
  <c r="J575" s="1"/>
  <c r="G575" a="1"/>
  <c r="G575" s="1"/>
  <c r="L575" a="1"/>
  <c r="L575" s="1"/>
  <c r="I575" a="1"/>
  <c r="I575" s="1"/>
  <c r="D575" a="1"/>
  <c r="D575" s="1"/>
  <c r="M575" a="1"/>
  <c r="M575" s="1"/>
  <c r="H575" a="1"/>
  <c r="H575" s="1"/>
  <c r="E575" a="1"/>
  <c r="E575" s="1"/>
  <c r="K575" a="1"/>
  <c r="K575" s="1"/>
  <c r="F575" a="1"/>
  <c r="F575" s="1"/>
  <c r="N575" a="1"/>
  <c r="N575" s="1"/>
  <c r="N618" a="1"/>
  <c r="N618" s="1"/>
  <c r="L618" a="1"/>
  <c r="L618" s="1"/>
  <c r="J618" a="1"/>
  <c r="J618" s="1"/>
  <c r="H618" a="1"/>
  <c r="H618" s="1"/>
  <c r="F618" a="1"/>
  <c r="F618" s="1"/>
  <c r="D618" a="1"/>
  <c r="D618" s="1"/>
  <c r="G618" a="1"/>
  <c r="G618" s="1"/>
  <c r="M618" a="1"/>
  <c r="M618" s="1"/>
  <c r="E618" a="1"/>
  <c r="E618" s="1"/>
  <c r="I618" a="1"/>
  <c r="I618" s="1"/>
  <c r="K618" a="1"/>
  <c r="K618" s="1"/>
  <c r="N340" a="1"/>
  <c r="N340" s="1"/>
  <c r="L340" a="1"/>
  <c r="L340" s="1"/>
  <c r="J340" a="1"/>
  <c r="J340" s="1"/>
  <c r="H340" a="1"/>
  <c r="H340" s="1"/>
  <c r="F340" a="1"/>
  <c r="F340" s="1"/>
  <c r="D340" a="1"/>
  <c r="D340" s="1"/>
  <c r="M340" a="1"/>
  <c r="M340" s="1"/>
  <c r="K340" a="1"/>
  <c r="K340" s="1"/>
  <c r="I340" a="1"/>
  <c r="I340" s="1"/>
  <c r="G340" a="1"/>
  <c r="G340" s="1"/>
  <c r="E340" a="1"/>
  <c r="E340" s="1"/>
  <c r="N356" a="1"/>
  <c r="N356" s="1"/>
  <c r="L356" a="1"/>
  <c r="L356" s="1"/>
  <c r="J356" a="1"/>
  <c r="J356" s="1"/>
  <c r="H356" a="1"/>
  <c r="H356" s="1"/>
  <c r="F356" a="1"/>
  <c r="F356" s="1"/>
  <c r="D356" a="1"/>
  <c r="D356" s="1"/>
  <c r="M356" a="1"/>
  <c r="M356" s="1"/>
  <c r="K356" a="1"/>
  <c r="K356" s="1"/>
  <c r="I356" a="1"/>
  <c r="I356" s="1"/>
  <c r="G356" a="1"/>
  <c r="G356" s="1"/>
  <c r="E356" a="1"/>
  <c r="E356" s="1"/>
  <c r="N372" a="1"/>
  <c r="N372" s="1"/>
  <c r="L372" a="1"/>
  <c r="L372" s="1"/>
  <c r="J372" a="1"/>
  <c r="J372" s="1"/>
  <c r="H372" a="1"/>
  <c r="H372" s="1"/>
  <c r="F372" a="1"/>
  <c r="F372" s="1"/>
  <c r="D372" a="1"/>
  <c r="D372" s="1"/>
  <c r="M372" a="1"/>
  <c r="M372" s="1"/>
  <c r="K372" a="1"/>
  <c r="K372" s="1"/>
  <c r="I372" a="1"/>
  <c r="I372" s="1"/>
  <c r="G372" a="1"/>
  <c r="G372" s="1"/>
  <c r="E372" a="1"/>
  <c r="E372" s="1"/>
  <c r="N388" a="1"/>
  <c r="N388" s="1"/>
  <c r="L388" a="1"/>
  <c r="L388" s="1"/>
  <c r="J388" a="1"/>
  <c r="J388" s="1"/>
  <c r="H388" a="1"/>
  <c r="H388" s="1"/>
  <c r="F388" a="1"/>
  <c r="F388" s="1"/>
  <c r="D388" a="1"/>
  <c r="D388" s="1"/>
  <c r="M388" a="1"/>
  <c r="M388" s="1"/>
  <c r="K388" a="1"/>
  <c r="K388" s="1"/>
  <c r="I388" a="1"/>
  <c r="I388" s="1"/>
  <c r="G388" a="1"/>
  <c r="G388" s="1"/>
  <c r="E388" a="1"/>
  <c r="E388" s="1"/>
  <c r="N404" a="1"/>
  <c r="N404" s="1"/>
  <c r="L404" a="1"/>
  <c r="L404" s="1"/>
  <c r="J404" a="1"/>
  <c r="J404" s="1"/>
  <c r="H404" a="1"/>
  <c r="H404" s="1"/>
  <c r="F404" a="1"/>
  <c r="F404" s="1"/>
  <c r="D404" a="1"/>
  <c r="D404" s="1"/>
  <c r="M404" a="1"/>
  <c r="M404" s="1"/>
  <c r="K404" a="1"/>
  <c r="K404" s="1"/>
  <c r="I404" a="1"/>
  <c r="I404" s="1"/>
  <c r="G404" a="1"/>
  <c r="G404" s="1"/>
  <c r="E404" a="1"/>
  <c r="E404" s="1"/>
  <c r="N420" a="1"/>
  <c r="N420" s="1"/>
  <c r="L420" a="1"/>
  <c r="L420" s="1"/>
  <c r="J420" a="1"/>
  <c r="J420" s="1"/>
  <c r="H420" a="1"/>
  <c r="H420" s="1"/>
  <c r="F420" a="1"/>
  <c r="F420" s="1"/>
  <c r="D420" a="1"/>
  <c r="D420" s="1"/>
  <c r="M420" a="1"/>
  <c r="M420" s="1"/>
  <c r="K420" a="1"/>
  <c r="K420" s="1"/>
  <c r="I420" a="1"/>
  <c r="I420" s="1"/>
  <c r="G420" a="1"/>
  <c r="G420" s="1"/>
  <c r="E420" a="1"/>
  <c r="E420" s="1"/>
  <c r="N450" a="1"/>
  <c r="N450" s="1"/>
  <c r="L450" a="1"/>
  <c r="L450" s="1"/>
  <c r="J450" a="1"/>
  <c r="J450" s="1"/>
  <c r="H450" a="1"/>
  <c r="H450" s="1"/>
  <c r="F450" a="1"/>
  <c r="F450" s="1"/>
  <c r="D450" a="1"/>
  <c r="D450" s="1"/>
  <c r="M450" a="1"/>
  <c r="M450" s="1"/>
  <c r="I450" a="1"/>
  <c r="I450" s="1"/>
  <c r="E450" a="1"/>
  <c r="E450" s="1"/>
  <c r="K450" a="1"/>
  <c r="K450" s="1"/>
  <c r="G450" a="1"/>
  <c r="G450" s="1"/>
  <c r="N466" a="1"/>
  <c r="N466" s="1"/>
  <c r="L466" a="1"/>
  <c r="L466" s="1"/>
  <c r="J466" a="1"/>
  <c r="J466" s="1"/>
  <c r="H466" a="1"/>
  <c r="H466" s="1"/>
  <c r="F466" a="1"/>
  <c r="F466" s="1"/>
  <c r="D466" a="1"/>
  <c r="D466" s="1"/>
  <c r="M466" a="1"/>
  <c r="M466" s="1"/>
  <c r="I466" a="1"/>
  <c r="I466" s="1"/>
  <c r="E466" a="1"/>
  <c r="E466" s="1"/>
  <c r="K466" a="1"/>
  <c r="K466" s="1"/>
  <c r="G466" a="1"/>
  <c r="G466" s="1"/>
  <c r="M305" a="1"/>
  <c r="M305" s="1"/>
  <c r="K305" a="1"/>
  <c r="K305" s="1"/>
  <c r="I305" a="1"/>
  <c r="I305" s="1"/>
  <c r="G305" a="1"/>
  <c r="G305" s="1"/>
  <c r="E305" a="1"/>
  <c r="E305" s="1"/>
  <c r="N305" a="1"/>
  <c r="N305" s="1"/>
  <c r="J305" a="1"/>
  <c r="J305" s="1"/>
  <c r="F305" a="1"/>
  <c r="F305" s="1"/>
  <c r="L305" a="1"/>
  <c r="L305" s="1"/>
  <c r="H305" a="1"/>
  <c r="H305" s="1"/>
  <c r="D305" a="1"/>
  <c r="D305" s="1"/>
  <c r="M321" a="1"/>
  <c r="M321" s="1"/>
  <c r="K321" a="1"/>
  <c r="K321" s="1"/>
  <c r="I321" a="1"/>
  <c r="I321" s="1"/>
  <c r="G321" a="1"/>
  <c r="G321" s="1"/>
  <c r="E321" a="1"/>
  <c r="E321" s="1"/>
  <c r="N321" a="1"/>
  <c r="N321" s="1"/>
  <c r="J321" a="1"/>
  <c r="J321" s="1"/>
  <c r="F321" a="1"/>
  <c r="F321" s="1"/>
  <c r="L321" a="1"/>
  <c r="L321" s="1"/>
  <c r="H321" a="1"/>
  <c r="H321" s="1"/>
  <c r="D321" a="1"/>
  <c r="D321" s="1"/>
  <c r="M337" a="1"/>
  <c r="M337" s="1"/>
  <c r="K337" a="1"/>
  <c r="K337" s="1"/>
  <c r="I337" a="1"/>
  <c r="I337" s="1"/>
  <c r="G337" a="1"/>
  <c r="G337" s="1"/>
  <c r="E337" a="1"/>
  <c r="E337" s="1"/>
  <c r="N337" a="1"/>
  <c r="N337" s="1"/>
  <c r="F337" a="1"/>
  <c r="F337" s="1"/>
  <c r="L337" a="1"/>
  <c r="L337" s="1"/>
  <c r="D337" a="1"/>
  <c r="D337" s="1"/>
  <c r="H337" a="1"/>
  <c r="H337" s="1"/>
  <c r="J337" a="1"/>
  <c r="J337" s="1"/>
  <c r="M353" a="1"/>
  <c r="M353" s="1"/>
  <c r="K353" a="1"/>
  <c r="K353" s="1"/>
  <c r="I353" a="1"/>
  <c r="I353" s="1"/>
  <c r="G353" a="1"/>
  <c r="G353" s="1"/>
  <c r="E353" a="1"/>
  <c r="E353" s="1"/>
  <c r="N353" a="1"/>
  <c r="N353" s="1"/>
  <c r="F353" a="1"/>
  <c r="F353" s="1"/>
  <c r="L353" a="1"/>
  <c r="L353" s="1"/>
  <c r="D353" a="1"/>
  <c r="D353" s="1"/>
  <c r="J353" a="1"/>
  <c r="J353" s="1"/>
  <c r="H353" a="1"/>
  <c r="H353" s="1"/>
  <c r="M369" a="1"/>
  <c r="M369" s="1"/>
  <c r="K369" a="1"/>
  <c r="K369" s="1"/>
  <c r="I369" a="1"/>
  <c r="I369" s="1"/>
  <c r="G369" a="1"/>
  <c r="G369" s="1"/>
  <c r="E369" a="1"/>
  <c r="E369" s="1"/>
  <c r="N369" a="1"/>
  <c r="N369" s="1"/>
  <c r="F369" a="1"/>
  <c r="F369" s="1"/>
  <c r="L369" a="1"/>
  <c r="L369" s="1"/>
  <c r="D369" a="1"/>
  <c r="D369" s="1"/>
  <c r="J369" a="1"/>
  <c r="J369" s="1"/>
  <c r="H369" a="1"/>
  <c r="H369" s="1"/>
  <c r="M385" a="1"/>
  <c r="M385" s="1"/>
  <c r="K385" a="1"/>
  <c r="K385" s="1"/>
  <c r="I385" a="1"/>
  <c r="I385" s="1"/>
  <c r="G385" a="1"/>
  <c r="G385" s="1"/>
  <c r="E385" a="1"/>
  <c r="E385" s="1"/>
  <c r="N385" a="1"/>
  <c r="N385" s="1"/>
  <c r="F385" a="1"/>
  <c r="F385" s="1"/>
  <c r="L385" a="1"/>
  <c r="L385" s="1"/>
  <c r="D385" a="1"/>
  <c r="D385" s="1"/>
  <c r="J385" a="1"/>
  <c r="J385" s="1"/>
  <c r="H385" a="1"/>
  <c r="H385" s="1"/>
  <c r="M401" a="1"/>
  <c r="M401" s="1"/>
  <c r="K401" a="1"/>
  <c r="K401" s="1"/>
  <c r="I401" a="1"/>
  <c r="I401" s="1"/>
  <c r="G401" a="1"/>
  <c r="G401" s="1"/>
  <c r="E401" a="1"/>
  <c r="E401" s="1"/>
  <c r="N401" a="1"/>
  <c r="N401" s="1"/>
  <c r="F401" a="1"/>
  <c r="F401" s="1"/>
  <c r="L401" a="1"/>
  <c r="L401" s="1"/>
  <c r="D401" a="1"/>
  <c r="D401" s="1"/>
  <c r="J401" a="1"/>
  <c r="J401" s="1"/>
  <c r="H401" a="1"/>
  <c r="H401" s="1"/>
  <c r="M417" a="1"/>
  <c r="M417" s="1"/>
  <c r="K417" a="1"/>
  <c r="K417" s="1"/>
  <c r="I417" a="1"/>
  <c r="I417" s="1"/>
  <c r="G417" a="1"/>
  <c r="G417" s="1"/>
  <c r="E417" a="1"/>
  <c r="E417" s="1"/>
  <c r="N417" a="1"/>
  <c r="N417" s="1"/>
  <c r="F417" a="1"/>
  <c r="F417" s="1"/>
  <c r="L417" a="1"/>
  <c r="L417" s="1"/>
  <c r="D417" a="1"/>
  <c r="D417" s="1"/>
  <c r="J417" a="1"/>
  <c r="J417" s="1"/>
  <c r="H417" a="1"/>
  <c r="H417" s="1"/>
  <c r="N433" a="1"/>
  <c r="N433" s="1"/>
  <c r="L433" a="1"/>
  <c r="L433" s="1"/>
  <c r="J433" a="1"/>
  <c r="J433" s="1"/>
  <c r="H433" a="1"/>
  <c r="H433" s="1"/>
  <c r="F433" a="1"/>
  <c r="F433" s="1"/>
  <c r="D433" a="1"/>
  <c r="D433" s="1"/>
  <c r="I433" a="1"/>
  <c r="I433" s="1"/>
  <c r="K433" a="1"/>
  <c r="K433" s="1"/>
  <c r="M433" a="1"/>
  <c r="M433" s="1"/>
  <c r="E433" a="1"/>
  <c r="E433" s="1"/>
  <c r="G433" a="1"/>
  <c r="G433" s="1"/>
  <c r="M270" a="1"/>
  <c r="M270" s="1"/>
  <c r="K270" a="1"/>
  <c r="K270" s="1"/>
  <c r="I270" a="1"/>
  <c r="I270" s="1"/>
  <c r="G270" a="1"/>
  <c r="G270" s="1"/>
  <c r="E270" a="1"/>
  <c r="E270" s="1"/>
  <c r="J270" a="1"/>
  <c r="J270" s="1"/>
  <c r="L270" a="1"/>
  <c r="L270" s="1"/>
  <c r="D270" a="1"/>
  <c r="D270" s="1"/>
  <c r="H270" a="1"/>
  <c r="H270" s="1"/>
  <c r="F270" a="1"/>
  <c r="F270" s="1"/>
  <c r="N270" a="1"/>
  <c r="N270" s="1"/>
  <c r="M286" a="1"/>
  <c r="M286" s="1"/>
  <c r="K286" a="1"/>
  <c r="K286" s="1"/>
  <c r="I286" a="1"/>
  <c r="I286" s="1"/>
  <c r="G286" a="1"/>
  <c r="G286" s="1"/>
  <c r="E286" a="1"/>
  <c r="E286" s="1"/>
  <c r="J286" a="1"/>
  <c r="J286" s="1"/>
  <c r="L286" a="1"/>
  <c r="L286" s="1"/>
  <c r="D286" a="1"/>
  <c r="D286" s="1"/>
  <c r="H286" a="1"/>
  <c r="H286" s="1"/>
  <c r="F286" a="1"/>
  <c r="F286" s="1"/>
  <c r="N286" a="1"/>
  <c r="N286" s="1"/>
  <c r="M302" a="1"/>
  <c r="M302" s="1"/>
  <c r="K302" a="1"/>
  <c r="K302" s="1"/>
  <c r="I302" a="1"/>
  <c r="I302" s="1"/>
  <c r="G302" a="1"/>
  <c r="G302" s="1"/>
  <c r="E302" a="1"/>
  <c r="E302" s="1"/>
  <c r="N302" a="1"/>
  <c r="N302" s="1"/>
  <c r="J302" a="1"/>
  <c r="J302" s="1"/>
  <c r="F302" a="1"/>
  <c r="F302" s="1"/>
  <c r="D302" a="1"/>
  <c r="D302" s="1"/>
  <c r="L302" a="1"/>
  <c r="L302" s="1"/>
  <c r="H302" a="1"/>
  <c r="H302" s="1"/>
  <c r="M318" a="1"/>
  <c r="M318" s="1"/>
  <c r="K318" a="1"/>
  <c r="K318" s="1"/>
  <c r="I318" a="1"/>
  <c r="I318" s="1"/>
  <c r="G318" a="1"/>
  <c r="G318" s="1"/>
  <c r="E318" a="1"/>
  <c r="E318" s="1"/>
  <c r="N318" a="1"/>
  <c r="N318" s="1"/>
  <c r="J318" a="1"/>
  <c r="J318" s="1"/>
  <c r="F318" a="1"/>
  <c r="F318" s="1"/>
  <c r="D318" a="1"/>
  <c r="D318" s="1"/>
  <c r="L318" a="1"/>
  <c r="L318" s="1"/>
  <c r="H318" a="1"/>
  <c r="H318" s="1"/>
  <c r="M334" a="1"/>
  <c r="M334" s="1"/>
  <c r="K334" a="1"/>
  <c r="K334" s="1"/>
  <c r="I334" a="1"/>
  <c r="I334" s="1"/>
  <c r="G334" a="1"/>
  <c r="G334" s="1"/>
  <c r="E334" a="1"/>
  <c r="E334" s="1"/>
  <c r="N334" a="1"/>
  <c r="N334" s="1"/>
  <c r="L334" a="1"/>
  <c r="L334" s="1"/>
  <c r="J334" a="1"/>
  <c r="J334" s="1"/>
  <c r="H334" a="1"/>
  <c r="H334" s="1"/>
  <c r="F334" a="1"/>
  <c r="F334" s="1"/>
  <c r="D334" a="1"/>
  <c r="D334" s="1"/>
  <c r="M350" a="1"/>
  <c r="M350" s="1"/>
  <c r="K350" a="1"/>
  <c r="K350" s="1"/>
  <c r="I350" a="1"/>
  <c r="I350" s="1"/>
  <c r="G350" a="1"/>
  <c r="G350" s="1"/>
  <c r="E350" a="1"/>
  <c r="E350" s="1"/>
  <c r="N350" a="1"/>
  <c r="N350" s="1"/>
  <c r="L350" a="1"/>
  <c r="L350" s="1"/>
  <c r="J350" a="1"/>
  <c r="J350" s="1"/>
  <c r="H350" a="1"/>
  <c r="H350" s="1"/>
  <c r="F350" a="1"/>
  <c r="F350" s="1"/>
  <c r="D350" a="1"/>
  <c r="D350" s="1"/>
  <c r="M366" a="1"/>
  <c r="M366" s="1"/>
  <c r="K366" a="1"/>
  <c r="K366" s="1"/>
  <c r="I366" a="1"/>
  <c r="I366" s="1"/>
  <c r="G366" a="1"/>
  <c r="G366" s="1"/>
  <c r="E366" a="1"/>
  <c r="E366" s="1"/>
  <c r="N366" a="1"/>
  <c r="N366" s="1"/>
  <c r="L366" a="1"/>
  <c r="L366" s="1"/>
  <c r="J366" a="1"/>
  <c r="J366" s="1"/>
  <c r="H366" a="1"/>
  <c r="H366" s="1"/>
  <c r="F366" a="1"/>
  <c r="F366" s="1"/>
  <c r="D366" a="1"/>
  <c r="D366" s="1"/>
  <c r="M382" a="1"/>
  <c r="M382" s="1"/>
  <c r="K382" a="1"/>
  <c r="K382" s="1"/>
  <c r="I382" a="1"/>
  <c r="I382" s="1"/>
  <c r="G382" a="1"/>
  <c r="G382" s="1"/>
  <c r="E382" a="1"/>
  <c r="E382" s="1"/>
  <c r="N382" a="1"/>
  <c r="N382" s="1"/>
  <c r="L382" a="1"/>
  <c r="L382" s="1"/>
  <c r="J382" a="1"/>
  <c r="J382" s="1"/>
  <c r="H382" a="1"/>
  <c r="H382" s="1"/>
  <c r="F382" a="1"/>
  <c r="F382" s="1"/>
  <c r="D382" a="1"/>
  <c r="D382" s="1"/>
  <c r="M398" a="1"/>
  <c r="M398" s="1"/>
  <c r="K398" a="1"/>
  <c r="K398" s="1"/>
  <c r="I398" a="1"/>
  <c r="I398" s="1"/>
  <c r="G398" a="1"/>
  <c r="G398" s="1"/>
  <c r="E398" a="1"/>
  <c r="E398" s="1"/>
  <c r="N398" a="1"/>
  <c r="N398" s="1"/>
  <c r="L398" a="1"/>
  <c r="L398" s="1"/>
  <c r="J398" a="1"/>
  <c r="J398" s="1"/>
  <c r="H398" a="1"/>
  <c r="H398" s="1"/>
  <c r="F398" a="1"/>
  <c r="F398" s="1"/>
  <c r="D398" a="1"/>
  <c r="D398" s="1"/>
  <c r="M414" a="1"/>
  <c r="M414" s="1"/>
  <c r="K414" a="1"/>
  <c r="K414" s="1"/>
  <c r="I414" a="1"/>
  <c r="I414" s="1"/>
  <c r="G414" a="1"/>
  <c r="G414" s="1"/>
  <c r="E414" a="1"/>
  <c r="E414" s="1"/>
  <c r="N414" a="1"/>
  <c r="N414" s="1"/>
  <c r="L414" a="1"/>
  <c r="L414" s="1"/>
  <c r="J414" a="1"/>
  <c r="J414" s="1"/>
  <c r="H414" a="1"/>
  <c r="H414" s="1"/>
  <c r="F414" a="1"/>
  <c r="F414" s="1"/>
  <c r="D414" a="1"/>
  <c r="D414" s="1"/>
  <c r="M430" a="1"/>
  <c r="M430" s="1"/>
  <c r="K430" a="1"/>
  <c r="K430" s="1"/>
  <c r="I430" a="1"/>
  <c r="I430" s="1"/>
  <c r="G430" a="1"/>
  <c r="G430" s="1"/>
  <c r="E430" a="1"/>
  <c r="E430" s="1"/>
  <c r="N430" a="1"/>
  <c r="N430" s="1"/>
  <c r="L430" a="1"/>
  <c r="L430" s="1"/>
  <c r="J430" a="1"/>
  <c r="J430" s="1"/>
  <c r="H430" a="1"/>
  <c r="H430" s="1"/>
  <c r="F430" a="1"/>
  <c r="F430" s="1"/>
  <c r="D430" a="1"/>
  <c r="D430" s="1"/>
  <c r="N446" a="1"/>
  <c r="N446" s="1"/>
  <c r="K446" a="1"/>
  <c r="K446" s="1"/>
  <c r="F446" a="1"/>
  <c r="F446" s="1"/>
  <c r="M446" a="1"/>
  <c r="M446" s="1"/>
  <c r="H446" a="1"/>
  <c r="H446" s="1"/>
  <c r="E446" a="1"/>
  <c r="E446" s="1"/>
  <c r="J446" a="1"/>
  <c r="J446" s="1"/>
  <c r="G446" a="1"/>
  <c r="G446" s="1"/>
  <c r="I446" a="1"/>
  <c r="I446" s="1"/>
  <c r="D446" a="1"/>
  <c r="D446" s="1"/>
  <c r="L446" a="1"/>
  <c r="L446" s="1"/>
  <c r="N461" a="1"/>
  <c r="N461" s="1"/>
  <c r="L461" a="1"/>
  <c r="L461" s="1"/>
  <c r="J461" a="1"/>
  <c r="J461" s="1"/>
  <c r="H461" a="1"/>
  <c r="H461" s="1"/>
  <c r="F461" a="1"/>
  <c r="F461" s="1"/>
  <c r="D461" a="1"/>
  <c r="D461" s="1"/>
  <c r="K461" a="1"/>
  <c r="K461" s="1"/>
  <c r="G461" a="1"/>
  <c r="G461" s="1"/>
  <c r="M461" a="1"/>
  <c r="M461" s="1"/>
  <c r="I461" a="1"/>
  <c r="I461" s="1"/>
  <c r="E461" a="1"/>
  <c r="E461" s="1"/>
  <c r="N477" a="1"/>
  <c r="N477" s="1"/>
  <c r="L477" a="1"/>
  <c r="L477" s="1"/>
  <c r="J477" a="1"/>
  <c r="J477" s="1"/>
  <c r="H477" a="1"/>
  <c r="H477" s="1"/>
  <c r="F477" a="1"/>
  <c r="F477" s="1"/>
  <c r="D477" a="1"/>
  <c r="D477" s="1"/>
  <c r="K477" a="1"/>
  <c r="K477" s="1"/>
  <c r="I477" a="1"/>
  <c r="I477" s="1"/>
  <c r="G477" a="1"/>
  <c r="G477" s="1"/>
  <c r="M477" a="1"/>
  <c r="M477" s="1"/>
  <c r="E477" a="1"/>
  <c r="E477" s="1"/>
  <c r="N493" a="1"/>
  <c r="N493" s="1"/>
  <c r="L493" a="1"/>
  <c r="L493" s="1"/>
  <c r="J493" a="1"/>
  <c r="J493" s="1"/>
  <c r="H493" a="1"/>
  <c r="H493" s="1"/>
  <c r="F493" a="1"/>
  <c r="F493" s="1"/>
  <c r="D493" a="1"/>
  <c r="D493" s="1"/>
  <c r="K493" a="1"/>
  <c r="K493" s="1"/>
  <c r="I493" a="1"/>
  <c r="I493" s="1"/>
  <c r="G493" a="1"/>
  <c r="G493" s="1"/>
  <c r="M493" a="1"/>
  <c r="M493" s="1"/>
  <c r="E493" a="1"/>
  <c r="E493" s="1"/>
  <c r="N509" a="1"/>
  <c r="N509" s="1"/>
  <c r="L509" a="1"/>
  <c r="L509" s="1"/>
  <c r="J509" a="1"/>
  <c r="J509" s="1"/>
  <c r="H509" a="1"/>
  <c r="H509" s="1"/>
  <c r="F509" a="1"/>
  <c r="F509" s="1"/>
  <c r="D509" a="1"/>
  <c r="D509" s="1"/>
  <c r="K509" a="1"/>
  <c r="K509" s="1"/>
  <c r="I509" a="1"/>
  <c r="I509" s="1"/>
  <c r="G509" a="1"/>
  <c r="G509" s="1"/>
  <c r="M509" a="1"/>
  <c r="M509" s="1"/>
  <c r="E509" a="1"/>
  <c r="E509" s="1"/>
  <c r="N525" a="1"/>
  <c r="N525" s="1"/>
  <c r="L525" a="1"/>
  <c r="L525" s="1"/>
  <c r="J525" a="1"/>
  <c r="J525" s="1"/>
  <c r="H525" a="1"/>
  <c r="H525" s="1"/>
  <c r="F525" a="1"/>
  <c r="F525" s="1"/>
  <c r="D525" a="1"/>
  <c r="D525" s="1"/>
  <c r="K525" a="1"/>
  <c r="K525" s="1"/>
  <c r="I525" a="1"/>
  <c r="I525" s="1"/>
  <c r="G525" a="1"/>
  <c r="G525" s="1"/>
  <c r="M525" a="1"/>
  <c r="M525" s="1"/>
  <c r="E525" a="1"/>
  <c r="E525" s="1"/>
  <c r="N541" a="1"/>
  <c r="N541" s="1"/>
  <c r="L541" a="1"/>
  <c r="L541" s="1"/>
  <c r="J541" a="1"/>
  <c r="J541" s="1"/>
  <c r="H541" a="1"/>
  <c r="H541" s="1"/>
  <c r="F541" a="1"/>
  <c r="F541" s="1"/>
  <c r="D541" a="1"/>
  <c r="D541" s="1"/>
  <c r="K541" a="1"/>
  <c r="K541" s="1"/>
  <c r="I541" a="1"/>
  <c r="I541" s="1"/>
  <c r="G541" a="1"/>
  <c r="G541" s="1"/>
  <c r="M541" a="1"/>
  <c r="M541" s="1"/>
  <c r="E541" a="1"/>
  <c r="E541" s="1"/>
  <c r="N557" a="1"/>
  <c r="N557" s="1"/>
  <c r="L557" a="1"/>
  <c r="L557" s="1"/>
  <c r="J557" a="1"/>
  <c r="J557" s="1"/>
  <c r="H557" a="1"/>
  <c r="H557" s="1"/>
  <c r="F557" a="1"/>
  <c r="F557" s="1"/>
  <c r="D557" a="1"/>
  <c r="D557" s="1"/>
  <c r="K557" a="1"/>
  <c r="K557" s="1"/>
  <c r="I557" a="1"/>
  <c r="I557" s="1"/>
  <c r="G557" a="1"/>
  <c r="G557" s="1"/>
  <c r="M557" a="1"/>
  <c r="M557" s="1"/>
  <c r="E557" a="1"/>
  <c r="E557" s="1"/>
  <c r="N573" a="1"/>
  <c r="N573" s="1"/>
  <c r="L573" a="1"/>
  <c r="L573" s="1"/>
  <c r="J573" a="1"/>
  <c r="J573" s="1"/>
  <c r="H573" a="1"/>
  <c r="H573" s="1"/>
  <c r="F573" a="1"/>
  <c r="F573" s="1"/>
  <c r="D573" a="1"/>
  <c r="D573" s="1"/>
  <c r="K573" a="1"/>
  <c r="K573" s="1"/>
  <c r="I573" a="1"/>
  <c r="I573" s="1"/>
  <c r="G573" a="1"/>
  <c r="G573" s="1"/>
  <c r="M573" a="1"/>
  <c r="M573" s="1"/>
  <c r="E573" a="1"/>
  <c r="E573" s="1"/>
  <c r="M452" a="1"/>
  <c r="M452" s="1"/>
  <c r="K452" a="1"/>
  <c r="K452" s="1"/>
  <c r="I452" a="1"/>
  <c r="I452" s="1"/>
  <c r="G452" a="1"/>
  <c r="G452" s="1"/>
  <c r="E452" a="1"/>
  <c r="E452" s="1"/>
  <c r="L452" a="1"/>
  <c r="L452" s="1"/>
  <c r="H452" a="1"/>
  <c r="H452" s="1"/>
  <c r="D452" a="1"/>
  <c r="D452" s="1"/>
  <c r="N452" a="1"/>
  <c r="N452" s="1"/>
  <c r="J452" a="1"/>
  <c r="J452" s="1"/>
  <c r="F452" a="1"/>
  <c r="F452" s="1"/>
  <c r="M468" a="1"/>
  <c r="M468" s="1"/>
  <c r="K468" a="1"/>
  <c r="K468" s="1"/>
  <c r="I468" a="1"/>
  <c r="I468" s="1"/>
  <c r="G468" a="1"/>
  <c r="G468" s="1"/>
  <c r="E468" a="1"/>
  <c r="E468" s="1"/>
  <c r="L468" a="1"/>
  <c r="L468" s="1"/>
  <c r="H468" a="1"/>
  <c r="H468" s="1"/>
  <c r="D468" a="1"/>
  <c r="D468" s="1"/>
  <c r="N468" a="1"/>
  <c r="N468" s="1"/>
  <c r="J468" a="1"/>
  <c r="J468" s="1"/>
  <c r="F468" a="1"/>
  <c r="F468" s="1"/>
  <c r="N484" a="1"/>
  <c r="N484" s="1"/>
  <c r="L484" a="1"/>
  <c r="L484" s="1"/>
  <c r="J484" a="1"/>
  <c r="J484" s="1"/>
  <c r="H484" a="1"/>
  <c r="H484" s="1"/>
  <c r="F484" a="1"/>
  <c r="F484" s="1"/>
  <c r="D484" a="1"/>
  <c r="D484" s="1"/>
  <c r="M484" a="1"/>
  <c r="M484" s="1"/>
  <c r="K484" a="1"/>
  <c r="K484" s="1"/>
  <c r="I484" a="1"/>
  <c r="I484" s="1"/>
  <c r="G484" a="1"/>
  <c r="G484" s="1"/>
  <c r="E484" a="1"/>
  <c r="E484" s="1"/>
  <c r="N500" a="1"/>
  <c r="N500" s="1"/>
  <c r="L500" a="1"/>
  <c r="L500" s="1"/>
  <c r="J500" a="1"/>
  <c r="J500" s="1"/>
  <c r="H500" a="1"/>
  <c r="H500" s="1"/>
  <c r="F500" a="1"/>
  <c r="F500" s="1"/>
  <c r="D500" a="1"/>
  <c r="D500" s="1"/>
  <c r="M500" a="1"/>
  <c r="M500" s="1"/>
  <c r="K500" a="1"/>
  <c r="K500" s="1"/>
  <c r="I500" a="1"/>
  <c r="I500" s="1"/>
  <c r="G500" a="1"/>
  <c r="G500" s="1"/>
  <c r="E500" a="1"/>
  <c r="E500" s="1"/>
  <c r="N516" a="1"/>
  <c r="N516" s="1"/>
  <c r="L516" a="1"/>
  <c r="L516" s="1"/>
  <c r="J516" a="1"/>
  <c r="J516" s="1"/>
  <c r="H516" a="1"/>
  <c r="H516" s="1"/>
  <c r="F516" a="1"/>
  <c r="F516" s="1"/>
  <c r="D516" a="1"/>
  <c r="D516" s="1"/>
  <c r="M516" a="1"/>
  <c r="M516" s="1"/>
  <c r="K516" a="1"/>
  <c r="K516" s="1"/>
  <c r="I516" a="1"/>
  <c r="I516" s="1"/>
  <c r="G516" a="1"/>
  <c r="G516" s="1"/>
  <c r="E516" a="1"/>
  <c r="E516" s="1"/>
  <c r="N532" a="1"/>
  <c r="N532" s="1"/>
  <c r="L532" a="1"/>
  <c r="L532" s="1"/>
  <c r="J532" a="1"/>
  <c r="J532" s="1"/>
  <c r="H532" a="1"/>
  <c r="H532" s="1"/>
  <c r="F532" a="1"/>
  <c r="F532" s="1"/>
  <c r="D532" a="1"/>
  <c r="D532" s="1"/>
  <c r="M532" a="1"/>
  <c r="M532" s="1"/>
  <c r="K532" a="1"/>
  <c r="K532" s="1"/>
  <c r="I532" a="1"/>
  <c r="I532" s="1"/>
  <c r="G532" a="1"/>
  <c r="G532" s="1"/>
  <c r="E532" a="1"/>
  <c r="E532" s="1"/>
  <c r="N548" a="1"/>
  <c r="N548" s="1"/>
  <c r="L548" a="1"/>
  <c r="L548" s="1"/>
  <c r="J548" a="1"/>
  <c r="J548" s="1"/>
  <c r="H548" a="1"/>
  <c r="H548" s="1"/>
  <c r="F548" a="1"/>
  <c r="F548" s="1"/>
  <c r="D548" a="1"/>
  <c r="D548" s="1"/>
  <c r="M548" a="1"/>
  <c r="M548" s="1"/>
  <c r="K548" a="1"/>
  <c r="K548" s="1"/>
  <c r="I548" a="1"/>
  <c r="I548" s="1"/>
  <c r="G548" a="1"/>
  <c r="G548" s="1"/>
  <c r="E548" a="1"/>
  <c r="E548" s="1"/>
  <c r="N564" a="1"/>
  <c r="N564" s="1"/>
  <c r="L564" a="1"/>
  <c r="L564" s="1"/>
  <c r="J564" a="1"/>
  <c r="J564" s="1"/>
  <c r="H564" a="1"/>
  <c r="H564" s="1"/>
  <c r="F564" a="1"/>
  <c r="F564" s="1"/>
  <c r="D564" a="1"/>
  <c r="D564" s="1"/>
  <c r="M564" a="1"/>
  <c r="M564" s="1"/>
  <c r="K564" a="1"/>
  <c r="K564" s="1"/>
  <c r="I564" a="1"/>
  <c r="I564" s="1"/>
  <c r="G564" a="1"/>
  <c r="G564" s="1"/>
  <c r="E564" a="1"/>
  <c r="E564" s="1"/>
  <c r="N582" a="1"/>
  <c r="N582" s="1"/>
  <c r="L582" a="1"/>
  <c r="L582" s="1"/>
  <c r="J582" a="1"/>
  <c r="J582" s="1"/>
  <c r="H582" a="1"/>
  <c r="H582" s="1"/>
  <c r="F582" a="1"/>
  <c r="F582" s="1"/>
  <c r="D582" a="1"/>
  <c r="D582" s="1"/>
  <c r="M582" a="1"/>
  <c r="M582" s="1"/>
  <c r="E582" a="1"/>
  <c r="E582" s="1"/>
  <c r="G582" a="1"/>
  <c r="G582" s="1"/>
  <c r="K582" a="1"/>
  <c r="K582" s="1"/>
  <c r="I582" a="1"/>
  <c r="I582" s="1"/>
  <c r="N622" a="1"/>
  <c r="N622" s="1"/>
  <c r="L622" a="1"/>
  <c r="L622" s="1"/>
  <c r="J622" a="1"/>
  <c r="J622" s="1"/>
  <c r="H622" a="1"/>
  <c r="H622" s="1"/>
  <c r="F622" a="1"/>
  <c r="F622" s="1"/>
  <c r="D622" a="1"/>
  <c r="D622" s="1"/>
  <c r="G622" a="1"/>
  <c r="G622" s="1"/>
  <c r="I622" a="1"/>
  <c r="I622" s="1"/>
  <c r="M622" a="1"/>
  <c r="M622" s="1"/>
  <c r="E622" a="1"/>
  <c r="E622" s="1"/>
  <c r="K622" a="1"/>
  <c r="K622" s="1"/>
  <c r="N638" a="1"/>
  <c r="N638" s="1"/>
  <c r="L638" a="1"/>
  <c r="L638" s="1"/>
  <c r="J638" a="1"/>
  <c r="J638" s="1"/>
  <c r="H638" a="1"/>
  <c r="H638" s="1"/>
  <c r="F638" a="1"/>
  <c r="F638" s="1"/>
  <c r="D638" a="1"/>
  <c r="D638" s="1"/>
  <c r="G638" a="1"/>
  <c r="G638" s="1"/>
  <c r="I638" a="1"/>
  <c r="I638" s="1"/>
  <c r="M638" a="1"/>
  <c r="M638" s="1"/>
  <c r="E638" a="1"/>
  <c r="E638" s="1"/>
  <c r="K638" a="1"/>
  <c r="K638" s="1"/>
  <c r="N654" a="1"/>
  <c r="N654" s="1"/>
  <c r="L654" a="1"/>
  <c r="L654" s="1"/>
  <c r="J654" a="1"/>
  <c r="J654" s="1"/>
  <c r="H654" a="1"/>
  <c r="H654" s="1"/>
  <c r="F654" a="1"/>
  <c r="F654" s="1"/>
  <c r="D654" a="1"/>
  <c r="D654" s="1"/>
  <c r="G654" a="1"/>
  <c r="G654" s="1"/>
  <c r="I654" a="1"/>
  <c r="I654" s="1"/>
  <c r="M654" a="1"/>
  <c r="M654" s="1"/>
  <c r="E654" a="1"/>
  <c r="E654" s="1"/>
  <c r="K654" a="1"/>
  <c r="K654" s="1"/>
  <c r="N670" a="1"/>
  <c r="N670" s="1"/>
  <c r="L670" a="1"/>
  <c r="L670" s="1"/>
  <c r="J670" a="1"/>
  <c r="J670" s="1"/>
  <c r="H670" a="1"/>
  <c r="H670" s="1"/>
  <c r="F670" a="1"/>
  <c r="F670" s="1"/>
  <c r="D670" a="1"/>
  <c r="D670" s="1"/>
  <c r="G670" a="1"/>
  <c r="G670" s="1"/>
  <c r="I670" a="1"/>
  <c r="I670" s="1"/>
  <c r="M670" a="1"/>
  <c r="M670" s="1"/>
  <c r="E670" a="1"/>
  <c r="E670" s="1"/>
  <c r="K670" a="1"/>
  <c r="K670" s="1"/>
  <c r="M482" a="1"/>
  <c r="M482" s="1"/>
  <c r="K482" a="1"/>
  <c r="K482" s="1"/>
  <c r="I482" a="1"/>
  <c r="I482" s="1"/>
  <c r="G482" a="1"/>
  <c r="G482" s="1"/>
  <c r="E482" a="1"/>
  <c r="E482" s="1"/>
  <c r="N482" a="1"/>
  <c r="N482" s="1"/>
  <c r="L482" a="1"/>
  <c r="L482" s="1"/>
  <c r="J482" a="1"/>
  <c r="J482" s="1"/>
  <c r="H482" a="1"/>
  <c r="H482" s="1"/>
  <c r="F482" a="1"/>
  <c r="F482" s="1"/>
  <c r="D482" a="1"/>
  <c r="D482" s="1"/>
  <c r="M498" a="1"/>
  <c r="M498" s="1"/>
  <c r="K498" a="1"/>
  <c r="K498" s="1"/>
  <c r="I498" a="1"/>
  <c r="I498" s="1"/>
  <c r="G498" a="1"/>
  <c r="G498" s="1"/>
  <c r="E498" a="1"/>
  <c r="E498" s="1"/>
  <c r="N498" a="1"/>
  <c r="N498" s="1"/>
  <c r="L498" a="1"/>
  <c r="L498" s="1"/>
  <c r="J498" a="1"/>
  <c r="J498" s="1"/>
  <c r="H498" a="1"/>
  <c r="H498" s="1"/>
  <c r="F498" a="1"/>
  <c r="F498" s="1"/>
  <c r="D498" a="1"/>
  <c r="D498" s="1"/>
  <c r="M514" a="1"/>
  <c r="M514" s="1"/>
  <c r="K514" a="1"/>
  <c r="K514" s="1"/>
  <c r="I514" a="1"/>
  <c r="I514" s="1"/>
  <c r="G514" a="1"/>
  <c r="G514" s="1"/>
  <c r="E514" a="1"/>
  <c r="E514" s="1"/>
  <c r="N514" a="1"/>
  <c r="N514" s="1"/>
  <c r="L514" a="1"/>
  <c r="L514" s="1"/>
  <c r="J514" a="1"/>
  <c r="J514" s="1"/>
  <c r="H514" a="1"/>
  <c r="H514" s="1"/>
  <c r="F514" a="1"/>
  <c r="F514" s="1"/>
  <c r="D514" a="1"/>
  <c r="D514" s="1"/>
  <c r="M530" a="1"/>
  <c r="M530" s="1"/>
  <c r="K530" a="1"/>
  <c r="K530" s="1"/>
  <c r="I530" a="1"/>
  <c r="I530" s="1"/>
  <c r="G530" a="1"/>
  <c r="G530" s="1"/>
  <c r="E530" a="1"/>
  <c r="E530" s="1"/>
  <c r="N530" a="1"/>
  <c r="N530" s="1"/>
  <c r="L530" a="1"/>
  <c r="L530" s="1"/>
  <c r="J530" a="1"/>
  <c r="J530" s="1"/>
  <c r="H530" a="1"/>
  <c r="H530" s="1"/>
  <c r="F530" a="1"/>
  <c r="F530" s="1"/>
  <c r="D530" a="1"/>
  <c r="D530" s="1"/>
  <c r="M546" a="1"/>
  <c r="M546" s="1"/>
  <c r="K546" a="1"/>
  <c r="K546" s="1"/>
  <c r="I546" a="1"/>
  <c r="I546" s="1"/>
  <c r="G546" a="1"/>
  <c r="G546" s="1"/>
  <c r="E546" a="1"/>
  <c r="E546" s="1"/>
  <c r="N546" a="1"/>
  <c r="N546" s="1"/>
  <c r="L546" a="1"/>
  <c r="L546" s="1"/>
  <c r="J546" a="1"/>
  <c r="J546" s="1"/>
  <c r="H546" a="1"/>
  <c r="H546" s="1"/>
  <c r="F546" a="1"/>
  <c r="F546" s="1"/>
  <c r="D546" a="1"/>
  <c r="D546" s="1"/>
  <c r="M562" a="1"/>
  <c r="M562" s="1"/>
  <c r="K562" a="1"/>
  <c r="K562" s="1"/>
  <c r="I562" a="1"/>
  <c r="I562" s="1"/>
  <c r="G562" a="1"/>
  <c r="G562" s="1"/>
  <c r="E562" a="1"/>
  <c r="E562" s="1"/>
  <c r="N562" a="1"/>
  <c r="N562" s="1"/>
  <c r="L562" a="1"/>
  <c r="L562" s="1"/>
  <c r="J562" a="1"/>
  <c r="J562" s="1"/>
  <c r="H562" a="1"/>
  <c r="H562" s="1"/>
  <c r="F562" a="1"/>
  <c r="F562" s="1"/>
  <c r="D562" a="1"/>
  <c r="D562" s="1"/>
  <c r="N577" a="1"/>
  <c r="N577" s="1"/>
  <c r="I577" a="1"/>
  <c r="I577" s="1"/>
  <c r="F577" a="1"/>
  <c r="F577" s="1"/>
  <c r="K577" a="1"/>
  <c r="K577" s="1"/>
  <c r="H577" a="1"/>
  <c r="H577" s="1"/>
  <c r="L577" a="1"/>
  <c r="L577" s="1"/>
  <c r="G577" a="1"/>
  <c r="G577" s="1"/>
  <c r="D577" a="1"/>
  <c r="D577" s="1"/>
  <c r="E577" a="1"/>
  <c r="E577" s="1"/>
  <c r="M577" a="1"/>
  <c r="M577" s="1"/>
  <c r="J577" a="1"/>
  <c r="J577" s="1"/>
  <c r="N593" a="1"/>
  <c r="N593" s="1"/>
  <c r="I593" a="1"/>
  <c r="I593" s="1"/>
  <c r="F593" a="1"/>
  <c r="F593" s="1"/>
  <c r="K593" a="1"/>
  <c r="K593" s="1"/>
  <c r="H593" a="1"/>
  <c r="H593" s="1"/>
  <c r="L593" a="1"/>
  <c r="L593" s="1"/>
  <c r="G593" a="1"/>
  <c r="G593" s="1"/>
  <c r="D593" a="1"/>
  <c r="D593" s="1"/>
  <c r="E593" a="1"/>
  <c r="E593" s="1"/>
  <c r="M593" a="1"/>
  <c r="M593" s="1"/>
  <c r="J593" a="1"/>
  <c r="J593" s="1"/>
  <c r="M443" a="1"/>
  <c r="M443" s="1"/>
  <c r="K443" a="1"/>
  <c r="K443" s="1"/>
  <c r="I443" a="1"/>
  <c r="I443" s="1"/>
  <c r="G443" a="1"/>
  <c r="G443" s="1"/>
  <c r="E443" a="1"/>
  <c r="E443" s="1"/>
  <c r="H443" a="1"/>
  <c r="H443" s="1"/>
  <c r="J443" a="1"/>
  <c r="J443" s="1"/>
  <c r="L443" a="1"/>
  <c r="L443" s="1"/>
  <c r="D443" a="1"/>
  <c r="D443" s="1"/>
  <c r="F443" a="1"/>
  <c r="F443" s="1"/>
  <c r="N443" a="1"/>
  <c r="N443" s="1"/>
  <c r="M459" a="1"/>
  <c r="M459" s="1"/>
  <c r="K459" a="1"/>
  <c r="K459" s="1"/>
  <c r="I459" a="1"/>
  <c r="I459" s="1"/>
  <c r="G459" a="1"/>
  <c r="G459" s="1"/>
  <c r="E459" a="1"/>
  <c r="E459" s="1"/>
  <c r="L459" a="1"/>
  <c r="L459" s="1"/>
  <c r="H459" a="1"/>
  <c r="H459" s="1"/>
  <c r="D459" a="1"/>
  <c r="D459" s="1"/>
  <c r="N459" a="1"/>
  <c r="N459" s="1"/>
  <c r="J459" a="1"/>
  <c r="J459" s="1"/>
  <c r="F459" a="1"/>
  <c r="F459" s="1"/>
  <c r="M475" a="1"/>
  <c r="M475" s="1"/>
  <c r="K475" a="1"/>
  <c r="K475" s="1"/>
  <c r="I475" a="1"/>
  <c r="I475" s="1"/>
  <c r="G475" a="1"/>
  <c r="G475" s="1"/>
  <c r="E475" a="1"/>
  <c r="E475" s="1"/>
  <c r="L475" a="1"/>
  <c r="L475" s="1"/>
  <c r="H475" a="1"/>
  <c r="H475" s="1"/>
  <c r="D475" a="1"/>
  <c r="D475" s="1"/>
  <c r="N475" a="1"/>
  <c r="N475" s="1"/>
  <c r="J475" a="1"/>
  <c r="J475" s="1"/>
  <c r="F475" a="1"/>
  <c r="F475" s="1"/>
  <c r="M491" a="1"/>
  <c r="M491" s="1"/>
  <c r="K491" a="1"/>
  <c r="K491" s="1"/>
  <c r="I491" a="1"/>
  <c r="I491" s="1"/>
  <c r="G491" a="1"/>
  <c r="G491" s="1"/>
  <c r="E491" a="1"/>
  <c r="E491" s="1"/>
  <c r="H491" a="1"/>
  <c r="H491" s="1"/>
  <c r="N491" a="1"/>
  <c r="N491" s="1"/>
  <c r="F491" a="1"/>
  <c r="F491" s="1"/>
  <c r="L491" a="1"/>
  <c r="L491" s="1"/>
  <c r="D491" a="1"/>
  <c r="D491" s="1"/>
  <c r="J491" a="1"/>
  <c r="J491" s="1"/>
  <c r="M507" a="1"/>
  <c r="M507" s="1"/>
  <c r="K507" a="1"/>
  <c r="K507" s="1"/>
  <c r="I507" a="1"/>
  <c r="I507" s="1"/>
  <c r="G507" a="1"/>
  <c r="G507" s="1"/>
  <c r="E507" a="1"/>
  <c r="E507" s="1"/>
  <c r="H507" a="1"/>
  <c r="H507" s="1"/>
  <c r="N507" a="1"/>
  <c r="N507" s="1"/>
  <c r="F507" a="1"/>
  <c r="F507" s="1"/>
  <c r="L507" a="1"/>
  <c r="L507" s="1"/>
  <c r="D507" a="1"/>
  <c r="D507" s="1"/>
  <c r="J507" a="1"/>
  <c r="J507" s="1"/>
  <c r="M523" a="1"/>
  <c r="M523" s="1"/>
  <c r="K523" a="1"/>
  <c r="K523" s="1"/>
  <c r="I523" a="1"/>
  <c r="I523" s="1"/>
  <c r="G523" a="1"/>
  <c r="G523" s="1"/>
  <c r="E523" a="1"/>
  <c r="E523" s="1"/>
  <c r="H523" a="1"/>
  <c r="H523" s="1"/>
  <c r="N523" a="1"/>
  <c r="N523" s="1"/>
  <c r="F523" a="1"/>
  <c r="F523" s="1"/>
  <c r="L523" a="1"/>
  <c r="L523" s="1"/>
  <c r="D523" a="1"/>
  <c r="D523" s="1"/>
  <c r="J523" a="1"/>
  <c r="J523" s="1"/>
  <c r="M539" a="1"/>
  <c r="M539" s="1"/>
  <c r="K539" a="1"/>
  <c r="K539" s="1"/>
  <c r="I539" a="1"/>
  <c r="I539" s="1"/>
  <c r="G539" a="1"/>
  <c r="G539" s="1"/>
  <c r="E539" a="1"/>
  <c r="E539" s="1"/>
  <c r="H539" a="1"/>
  <c r="H539" s="1"/>
  <c r="N539" a="1"/>
  <c r="N539" s="1"/>
  <c r="F539" a="1"/>
  <c r="F539" s="1"/>
  <c r="L539" a="1"/>
  <c r="L539" s="1"/>
  <c r="D539" a="1"/>
  <c r="D539" s="1"/>
  <c r="J539" a="1"/>
  <c r="J539" s="1"/>
  <c r="M555" a="1"/>
  <c r="M555" s="1"/>
  <c r="K555" a="1"/>
  <c r="K555" s="1"/>
  <c r="I555" a="1"/>
  <c r="I555" s="1"/>
  <c r="G555" a="1"/>
  <c r="G555" s="1"/>
  <c r="E555" a="1"/>
  <c r="E555" s="1"/>
  <c r="H555" a="1"/>
  <c r="H555" s="1"/>
  <c r="N555" a="1"/>
  <c r="N555" s="1"/>
  <c r="F555" a="1"/>
  <c r="F555" s="1"/>
  <c r="L555" a="1"/>
  <c r="L555" s="1"/>
  <c r="D555" a="1"/>
  <c r="D555" s="1"/>
  <c r="J555" a="1"/>
  <c r="J555" s="1"/>
  <c r="M571" a="1"/>
  <c r="M571" s="1"/>
  <c r="K571" a="1"/>
  <c r="K571" s="1"/>
  <c r="I571" a="1"/>
  <c r="I571" s="1"/>
  <c r="G571" a="1"/>
  <c r="G571" s="1"/>
  <c r="E571" a="1"/>
  <c r="E571" s="1"/>
  <c r="H571" a="1"/>
  <c r="H571" s="1"/>
  <c r="N571" a="1"/>
  <c r="N571" s="1"/>
  <c r="F571" a="1"/>
  <c r="F571" s="1"/>
  <c r="L571" a="1"/>
  <c r="L571" s="1"/>
  <c r="D571" a="1"/>
  <c r="D571" s="1"/>
  <c r="J571" a="1"/>
  <c r="J571" s="1"/>
  <c r="N609" a="1"/>
  <c r="N609" s="1"/>
  <c r="L609" a="1"/>
  <c r="L609" s="1"/>
  <c r="J609" a="1"/>
  <c r="J609" s="1"/>
  <c r="H609" a="1"/>
  <c r="H609" s="1"/>
  <c r="F609" a="1"/>
  <c r="F609" s="1"/>
  <c r="D609" a="1"/>
  <c r="D609" s="1"/>
  <c r="M609" a="1"/>
  <c r="M609" s="1"/>
  <c r="K609" a="1"/>
  <c r="K609" s="1"/>
  <c r="I609" a="1"/>
  <c r="I609" s="1"/>
  <c r="G609" a="1"/>
  <c r="G609" s="1"/>
  <c r="E609" a="1"/>
  <c r="E609" s="1"/>
  <c r="M603" a="1"/>
  <c r="M603" s="1"/>
  <c r="K603" a="1"/>
  <c r="K603" s="1"/>
  <c r="I603" a="1"/>
  <c r="I603" s="1"/>
  <c r="G603" a="1"/>
  <c r="G603" s="1"/>
  <c r="E603" a="1"/>
  <c r="E603" s="1"/>
  <c r="N603" a="1"/>
  <c r="N603" s="1"/>
  <c r="J603" a="1"/>
  <c r="J603" s="1"/>
  <c r="F603" a="1"/>
  <c r="F603" s="1"/>
  <c r="L603" a="1"/>
  <c r="L603" s="1"/>
  <c r="H603" a="1"/>
  <c r="H603" s="1"/>
  <c r="D603" a="1"/>
  <c r="D603" s="1"/>
  <c r="L619" a="1"/>
  <c r="L619" s="1"/>
  <c r="N619" a="1"/>
  <c r="N619" s="1"/>
  <c r="K619" a="1"/>
  <c r="K619" s="1"/>
  <c r="I619" a="1"/>
  <c r="I619" s="1"/>
  <c r="G619" a="1"/>
  <c r="G619" s="1"/>
  <c r="E619" a="1"/>
  <c r="E619" s="1"/>
  <c r="J619" a="1"/>
  <c r="J619" s="1"/>
  <c r="H619" a="1"/>
  <c r="H619" s="1"/>
  <c r="F619" a="1"/>
  <c r="F619" s="1"/>
  <c r="D619" a="1"/>
  <c r="D619" s="1"/>
  <c r="M619" a="1"/>
  <c r="M619" s="1"/>
  <c r="L635" a="1"/>
  <c r="L635" s="1"/>
  <c r="I635" a="1"/>
  <c r="I635" s="1"/>
  <c r="D635" a="1"/>
  <c r="D635" s="1"/>
  <c r="N635" a="1"/>
  <c r="N635" s="1"/>
  <c r="K635" a="1"/>
  <c r="K635" s="1"/>
  <c r="F635" a="1"/>
  <c r="F635" s="1"/>
  <c r="J635" a="1"/>
  <c r="J635" s="1"/>
  <c r="G635" a="1"/>
  <c r="G635" s="1"/>
  <c r="M635" a="1"/>
  <c r="M635" s="1"/>
  <c r="E635" a="1"/>
  <c r="E635" s="1"/>
  <c r="H635" a="1"/>
  <c r="H635" s="1"/>
  <c r="L651" a="1"/>
  <c r="L651" s="1"/>
  <c r="I651" a="1"/>
  <c r="I651" s="1"/>
  <c r="D651" a="1"/>
  <c r="D651" s="1"/>
  <c r="N651" a="1"/>
  <c r="N651" s="1"/>
  <c r="K651" a="1"/>
  <c r="K651" s="1"/>
  <c r="F651" a="1"/>
  <c r="F651" s="1"/>
  <c r="J651" a="1"/>
  <c r="J651" s="1"/>
  <c r="G651" a="1"/>
  <c r="G651" s="1"/>
  <c r="M651" a="1"/>
  <c r="M651" s="1"/>
  <c r="E651" a="1"/>
  <c r="E651" s="1"/>
  <c r="H651" a="1"/>
  <c r="H651" s="1"/>
  <c r="L667" a="1"/>
  <c r="L667" s="1"/>
  <c r="I667" a="1"/>
  <c r="I667" s="1"/>
  <c r="D667" a="1"/>
  <c r="D667" s="1"/>
  <c r="N667" a="1"/>
  <c r="N667" s="1"/>
  <c r="K667" a="1"/>
  <c r="K667" s="1"/>
  <c r="F667" a="1"/>
  <c r="F667" s="1"/>
  <c r="J667" a="1"/>
  <c r="J667" s="1"/>
  <c r="G667" a="1"/>
  <c r="G667" s="1"/>
  <c r="M667" a="1"/>
  <c r="M667" s="1"/>
  <c r="E667" a="1"/>
  <c r="E667" s="1"/>
  <c r="H667" a="1"/>
  <c r="H667" s="1"/>
  <c r="N682" a="1"/>
  <c r="N682" s="1"/>
  <c r="L682" a="1"/>
  <c r="L682" s="1"/>
  <c r="J682" a="1"/>
  <c r="J682" s="1"/>
  <c r="H682" a="1"/>
  <c r="H682" s="1"/>
  <c r="F682" a="1"/>
  <c r="F682" s="1"/>
  <c r="D682" a="1"/>
  <c r="D682" s="1"/>
  <c r="M682" a="1"/>
  <c r="M682" s="1"/>
  <c r="E682" a="1"/>
  <c r="E682" s="1"/>
  <c r="K682" a="1"/>
  <c r="K682" s="1"/>
  <c r="G682" a="1"/>
  <c r="G682" s="1"/>
  <c r="I682" a="1"/>
  <c r="I682" s="1"/>
  <c r="N690" a="1"/>
  <c r="N690" s="1"/>
  <c r="L690" a="1"/>
  <c r="L690" s="1"/>
  <c r="J690" a="1"/>
  <c r="J690" s="1"/>
  <c r="H690" a="1"/>
  <c r="H690" s="1"/>
  <c r="F690" a="1"/>
  <c r="F690" s="1"/>
  <c r="D690" a="1"/>
  <c r="D690" s="1"/>
  <c r="M690" a="1"/>
  <c r="M690" s="1"/>
  <c r="E690" a="1"/>
  <c r="E690" s="1"/>
  <c r="K690" a="1"/>
  <c r="K690" s="1"/>
  <c r="G690" a="1"/>
  <c r="G690" s="1"/>
  <c r="I690" a="1"/>
  <c r="I690" s="1"/>
  <c r="N698" a="1"/>
  <c r="N698" s="1"/>
  <c r="L698" a="1"/>
  <c r="L698" s="1"/>
  <c r="J698" a="1"/>
  <c r="J698" s="1"/>
  <c r="H698" a="1"/>
  <c r="H698" s="1"/>
  <c r="F698" a="1"/>
  <c r="F698" s="1"/>
  <c r="D698" a="1"/>
  <c r="D698" s="1"/>
  <c r="M698" a="1"/>
  <c r="M698" s="1"/>
  <c r="E698" a="1"/>
  <c r="E698" s="1"/>
  <c r="K698" a="1"/>
  <c r="K698" s="1"/>
  <c r="G698" a="1"/>
  <c r="G698" s="1"/>
  <c r="I698" a="1"/>
  <c r="I698" s="1"/>
  <c r="M576" a="1"/>
  <c r="M576" s="1"/>
  <c r="K576" a="1"/>
  <c r="K576" s="1"/>
  <c r="I576" a="1"/>
  <c r="I576" s="1"/>
  <c r="G576" a="1"/>
  <c r="G576" s="1"/>
  <c r="E576" a="1"/>
  <c r="E576" s="1"/>
  <c r="L576" a="1"/>
  <c r="L576" s="1"/>
  <c r="D576" a="1"/>
  <c r="D576" s="1"/>
  <c r="N576" a="1"/>
  <c r="N576" s="1"/>
  <c r="F576" a="1"/>
  <c r="F576" s="1"/>
  <c r="J576" a="1"/>
  <c r="J576" s="1"/>
  <c r="H576" a="1"/>
  <c r="H576" s="1"/>
  <c r="M592" a="1"/>
  <c r="M592" s="1"/>
  <c r="K592" a="1"/>
  <c r="K592" s="1"/>
  <c r="I592" a="1"/>
  <c r="I592" s="1"/>
  <c r="G592" a="1"/>
  <c r="G592" s="1"/>
  <c r="E592" a="1"/>
  <c r="E592" s="1"/>
  <c r="L592" a="1"/>
  <c r="L592" s="1"/>
  <c r="D592" a="1"/>
  <c r="D592" s="1"/>
  <c r="N592" a="1"/>
  <c r="N592" s="1"/>
  <c r="F592" a="1"/>
  <c r="F592" s="1"/>
  <c r="J592" a="1"/>
  <c r="J592" s="1"/>
  <c r="H592" a="1"/>
  <c r="H592" s="1"/>
  <c r="M608" a="1"/>
  <c r="M608" s="1"/>
  <c r="K608" a="1"/>
  <c r="K608" s="1"/>
  <c r="I608" a="1"/>
  <c r="I608" s="1"/>
  <c r="G608" a="1"/>
  <c r="G608" s="1"/>
  <c r="E608" a="1"/>
  <c r="E608" s="1"/>
  <c r="L608" a="1"/>
  <c r="L608" s="1"/>
  <c r="D608" a="1"/>
  <c r="D608" s="1"/>
  <c r="J608" a="1"/>
  <c r="J608" s="1"/>
  <c r="N608" a="1"/>
  <c r="N608" s="1"/>
  <c r="F608" a="1"/>
  <c r="F608" s="1"/>
  <c r="H608" a="1"/>
  <c r="H608" s="1"/>
  <c r="K625" a="1"/>
  <c r="K625" s="1"/>
  <c r="H625" a="1"/>
  <c r="H625" s="1"/>
  <c r="M625" a="1"/>
  <c r="M625" s="1"/>
  <c r="J625" a="1"/>
  <c r="J625" s="1"/>
  <c r="E625" a="1"/>
  <c r="E625" s="1"/>
  <c r="N625" a="1"/>
  <c r="N625" s="1"/>
  <c r="I625" a="1"/>
  <c r="I625" s="1"/>
  <c r="F625" a="1"/>
  <c r="F625" s="1"/>
  <c r="G625" a="1"/>
  <c r="G625" s="1"/>
  <c r="L625" a="1"/>
  <c r="L625" s="1"/>
  <c r="D625" a="1"/>
  <c r="D625" s="1"/>
  <c r="K641" a="1"/>
  <c r="K641" s="1"/>
  <c r="H641" a="1"/>
  <c r="H641" s="1"/>
  <c r="M641" a="1"/>
  <c r="M641" s="1"/>
  <c r="J641" a="1"/>
  <c r="J641" s="1"/>
  <c r="E641" a="1"/>
  <c r="E641" s="1"/>
  <c r="N641" a="1"/>
  <c r="N641" s="1"/>
  <c r="I641" a="1"/>
  <c r="I641" s="1"/>
  <c r="F641" a="1"/>
  <c r="F641" s="1"/>
  <c r="G641" a="1"/>
  <c r="G641" s="1"/>
  <c r="L641" a="1"/>
  <c r="L641" s="1"/>
  <c r="D641" a="1"/>
  <c r="D641" s="1"/>
  <c r="K657" a="1"/>
  <c r="K657" s="1"/>
  <c r="H657" a="1"/>
  <c r="H657" s="1"/>
  <c r="M657" a="1"/>
  <c r="M657" s="1"/>
  <c r="J657" a="1"/>
  <c r="J657" s="1"/>
  <c r="E657" a="1"/>
  <c r="E657" s="1"/>
  <c r="N657" a="1"/>
  <c r="N657" s="1"/>
  <c r="I657" a="1"/>
  <c r="I657" s="1"/>
  <c r="F657" a="1"/>
  <c r="F657" s="1"/>
  <c r="G657" a="1"/>
  <c r="G657" s="1"/>
  <c r="L657" a="1"/>
  <c r="L657" s="1"/>
  <c r="D657" a="1"/>
  <c r="D657" s="1"/>
  <c r="K673" a="1"/>
  <c r="K673" s="1"/>
  <c r="H673" a="1"/>
  <c r="H673" s="1"/>
  <c r="M673" a="1"/>
  <c r="M673" s="1"/>
  <c r="J673" a="1"/>
  <c r="J673" s="1"/>
  <c r="E673" a="1"/>
  <c r="E673" s="1"/>
  <c r="N673" a="1"/>
  <c r="N673" s="1"/>
  <c r="I673" a="1"/>
  <c r="I673" s="1"/>
  <c r="F673" a="1"/>
  <c r="F673" s="1"/>
  <c r="G673" a="1"/>
  <c r="G673" s="1"/>
  <c r="L673" a="1"/>
  <c r="L673" s="1"/>
  <c r="D673" a="1"/>
  <c r="D673" s="1"/>
  <c r="N689" a="1"/>
  <c r="N689" s="1"/>
  <c r="I689" a="1"/>
  <c r="I689" s="1"/>
  <c r="F689" a="1"/>
  <c r="F689" s="1"/>
  <c r="J689" a="1"/>
  <c r="J689" s="1"/>
  <c r="G689" a="1"/>
  <c r="G689" s="1"/>
  <c r="M689" a="1"/>
  <c r="M689" s="1"/>
  <c r="K689" a="1"/>
  <c r="K689" s="1"/>
  <c r="D689" a="1"/>
  <c r="D689" s="1"/>
  <c r="E689" a="1"/>
  <c r="E689" s="1"/>
  <c r="H689" a="1"/>
  <c r="H689" s="1"/>
  <c r="L689" a="1"/>
  <c r="L689" s="1"/>
  <c r="N705" a="1"/>
  <c r="N705" s="1"/>
  <c r="I705" a="1"/>
  <c r="I705" s="1"/>
  <c r="F705" a="1"/>
  <c r="F705" s="1"/>
  <c r="J705" a="1"/>
  <c r="J705" s="1"/>
  <c r="G705" a="1"/>
  <c r="G705" s="1"/>
  <c r="M705" a="1"/>
  <c r="M705" s="1"/>
  <c r="K705" a="1"/>
  <c r="K705" s="1"/>
  <c r="D705" a="1"/>
  <c r="D705" s="1"/>
  <c r="E705" a="1"/>
  <c r="E705" s="1"/>
  <c r="H705" a="1"/>
  <c r="H705" s="1"/>
  <c r="L705" a="1"/>
  <c r="L705" s="1"/>
  <c r="N720" a="1"/>
  <c r="N720" s="1"/>
  <c r="L720" a="1"/>
  <c r="L720" s="1"/>
  <c r="J720" a="1"/>
  <c r="J720" s="1"/>
  <c r="H720" a="1"/>
  <c r="H720" s="1"/>
  <c r="F720" a="1"/>
  <c r="F720" s="1"/>
  <c r="D720" a="1"/>
  <c r="D720" s="1"/>
  <c r="M720" a="1"/>
  <c r="M720" s="1"/>
  <c r="I720" a="1"/>
  <c r="I720" s="1"/>
  <c r="E720" a="1"/>
  <c r="E720" s="1"/>
  <c r="K720" a="1"/>
  <c r="K720" s="1"/>
  <c r="G720" a="1"/>
  <c r="G720" s="1"/>
  <c r="N736" a="1"/>
  <c r="N736" s="1"/>
  <c r="L736" a="1"/>
  <c r="L736" s="1"/>
  <c r="J736" a="1"/>
  <c r="J736" s="1"/>
  <c r="H736" a="1"/>
  <c r="H736" s="1"/>
  <c r="F736" a="1"/>
  <c r="F736" s="1"/>
  <c r="D736" a="1"/>
  <c r="D736" s="1"/>
  <c r="M736" a="1"/>
  <c r="M736" s="1"/>
  <c r="I736" a="1"/>
  <c r="I736" s="1"/>
  <c r="E736" a="1"/>
  <c r="E736" s="1"/>
  <c r="K736" a="1"/>
  <c r="K736" s="1"/>
  <c r="G736" a="1"/>
  <c r="G736" s="1"/>
  <c r="N752" a="1"/>
  <c r="N752" s="1"/>
  <c r="L752" a="1"/>
  <c r="L752" s="1"/>
  <c r="J752" a="1"/>
  <c r="J752" s="1"/>
  <c r="H752" a="1"/>
  <c r="H752" s="1"/>
  <c r="F752" a="1"/>
  <c r="F752" s="1"/>
  <c r="D752" a="1"/>
  <c r="D752" s="1"/>
  <c r="M752" a="1"/>
  <c r="M752" s="1"/>
  <c r="I752" a="1"/>
  <c r="I752" s="1"/>
  <c r="E752" a="1"/>
  <c r="E752" s="1"/>
  <c r="K752" a="1"/>
  <c r="K752" s="1"/>
  <c r="G752" a="1"/>
  <c r="G752" s="1"/>
  <c r="N768" a="1"/>
  <c r="N768" s="1"/>
  <c r="L768" a="1"/>
  <c r="L768" s="1"/>
  <c r="J768" a="1"/>
  <c r="J768" s="1"/>
  <c r="H768" a="1"/>
  <c r="H768" s="1"/>
  <c r="F768" a="1"/>
  <c r="F768" s="1"/>
  <c r="D768" a="1"/>
  <c r="D768" s="1"/>
  <c r="M768" a="1"/>
  <c r="M768" s="1"/>
  <c r="I768" a="1"/>
  <c r="I768" s="1"/>
  <c r="E768" a="1"/>
  <c r="E768" s="1"/>
  <c r="K768" a="1"/>
  <c r="K768" s="1"/>
  <c r="G768" a="1"/>
  <c r="G768" s="1"/>
  <c r="N784" a="1"/>
  <c r="N784" s="1"/>
  <c r="L784" a="1"/>
  <c r="L784" s="1"/>
  <c r="J784" a="1"/>
  <c r="J784" s="1"/>
  <c r="H784" a="1"/>
  <c r="H784" s="1"/>
  <c r="F784" a="1"/>
  <c r="F784" s="1"/>
  <c r="D784" a="1"/>
  <c r="D784" s="1"/>
  <c r="M784" a="1"/>
  <c r="M784" s="1"/>
  <c r="I784" a="1"/>
  <c r="I784" s="1"/>
  <c r="E784" a="1"/>
  <c r="E784" s="1"/>
  <c r="G784" a="1"/>
  <c r="G784" s="1"/>
  <c r="K784" a="1"/>
  <c r="K784" s="1"/>
  <c r="N800" a="1"/>
  <c r="N800" s="1"/>
  <c r="L800" a="1"/>
  <c r="L800" s="1"/>
  <c r="J800" a="1"/>
  <c r="J800" s="1"/>
  <c r="H800" a="1"/>
  <c r="H800" s="1"/>
  <c r="F800" a="1"/>
  <c r="F800" s="1"/>
  <c r="D800" a="1"/>
  <c r="D800" s="1"/>
  <c r="M800" a="1"/>
  <c r="M800" s="1"/>
  <c r="I800" a="1"/>
  <c r="I800" s="1"/>
  <c r="E800" a="1"/>
  <c r="E800" s="1"/>
  <c r="G800" a="1"/>
  <c r="G800" s="1"/>
  <c r="K800" a="1"/>
  <c r="K800" s="1"/>
  <c r="N816" a="1"/>
  <c r="N816" s="1"/>
  <c r="L816" a="1"/>
  <c r="L816" s="1"/>
  <c r="J816" a="1"/>
  <c r="J816" s="1"/>
  <c r="H816" a="1"/>
  <c r="H816" s="1"/>
  <c r="F816" a="1"/>
  <c r="F816" s="1"/>
  <c r="D816" a="1"/>
  <c r="D816" s="1"/>
  <c r="M816" a="1"/>
  <c r="M816" s="1"/>
  <c r="I816" a="1"/>
  <c r="I816" s="1"/>
  <c r="E816" a="1"/>
  <c r="E816" s="1"/>
  <c r="G816" a="1"/>
  <c r="G816" s="1"/>
  <c r="K816" a="1"/>
  <c r="K816" s="1"/>
  <c r="M834" a="1"/>
  <c r="M834" s="1"/>
  <c r="J834" a="1"/>
  <c r="J834" s="1"/>
  <c r="E834" a="1"/>
  <c r="E834" s="1"/>
  <c r="L834" a="1"/>
  <c r="L834" s="1"/>
  <c r="G834" a="1"/>
  <c r="G834" s="1"/>
  <c r="D834" a="1"/>
  <c r="D834" s="1"/>
  <c r="N834" a="1"/>
  <c r="N834" s="1"/>
  <c r="I834" a="1"/>
  <c r="I834" s="1"/>
  <c r="H834" a="1"/>
  <c r="H834" s="1"/>
  <c r="K834" a="1"/>
  <c r="K834" s="1"/>
  <c r="F834" a="1"/>
  <c r="F834" s="1"/>
  <c r="M850" a="1"/>
  <c r="M850" s="1"/>
  <c r="J850" a="1"/>
  <c r="J850" s="1"/>
  <c r="E850" a="1"/>
  <c r="E850" s="1"/>
  <c r="L850" a="1"/>
  <c r="L850" s="1"/>
  <c r="G850" a="1"/>
  <c r="G850" s="1"/>
  <c r="D850" a="1"/>
  <c r="D850" s="1"/>
  <c r="N850" a="1"/>
  <c r="N850" s="1"/>
  <c r="I850" a="1"/>
  <c r="I850" s="1"/>
  <c r="H850" a="1"/>
  <c r="H850" s="1"/>
  <c r="K850" a="1"/>
  <c r="K850" s="1"/>
  <c r="F850" a="1"/>
  <c r="F850" s="1"/>
  <c r="L867" a="1"/>
  <c r="L867" s="1"/>
  <c r="I867" a="1"/>
  <c r="I867" s="1"/>
  <c r="D867" a="1"/>
  <c r="D867" s="1"/>
  <c r="E867" a="1"/>
  <c r="E867" s="1"/>
  <c r="K867" a="1"/>
  <c r="K867" s="1"/>
  <c r="H867" a="1"/>
  <c r="H867" s="1"/>
  <c r="M867" a="1"/>
  <c r="M867" s="1"/>
  <c r="F867" a="1"/>
  <c r="F867" s="1"/>
  <c r="N867" a="1"/>
  <c r="N867" s="1"/>
  <c r="J867" a="1"/>
  <c r="J867" s="1"/>
  <c r="G867" a="1"/>
  <c r="G867" s="1"/>
  <c r="M620" a="1"/>
  <c r="M620" s="1"/>
  <c r="K620" a="1"/>
  <c r="K620" s="1"/>
  <c r="I620" a="1"/>
  <c r="I620" s="1"/>
  <c r="G620" a="1"/>
  <c r="G620" s="1"/>
  <c r="E620" a="1"/>
  <c r="E620" s="1"/>
  <c r="N620" a="1"/>
  <c r="N620" s="1"/>
  <c r="F620" a="1"/>
  <c r="F620" s="1"/>
  <c r="H620" a="1"/>
  <c r="H620" s="1"/>
  <c r="L620" a="1"/>
  <c r="L620" s="1"/>
  <c r="D620" a="1"/>
  <c r="D620" s="1"/>
  <c r="J620" a="1"/>
  <c r="J620" s="1"/>
  <c r="M636" a="1"/>
  <c r="M636" s="1"/>
  <c r="K636" a="1"/>
  <c r="K636" s="1"/>
  <c r="I636" a="1"/>
  <c r="I636" s="1"/>
  <c r="G636" a="1"/>
  <c r="G636" s="1"/>
  <c r="E636" a="1"/>
  <c r="E636" s="1"/>
  <c r="N636" a="1"/>
  <c r="N636" s="1"/>
  <c r="F636" a="1"/>
  <c r="F636" s="1"/>
  <c r="H636" a="1"/>
  <c r="H636" s="1"/>
  <c r="L636" a="1"/>
  <c r="L636" s="1"/>
  <c r="D636" a="1"/>
  <c r="D636" s="1"/>
  <c r="J636" a="1"/>
  <c r="J636" s="1"/>
  <c r="M652" a="1"/>
  <c r="M652" s="1"/>
  <c r="K652" a="1"/>
  <c r="K652" s="1"/>
  <c r="I652" a="1"/>
  <c r="I652" s="1"/>
  <c r="G652" a="1"/>
  <c r="G652" s="1"/>
  <c r="E652" a="1"/>
  <c r="E652" s="1"/>
  <c r="N652" a="1"/>
  <c r="N652" s="1"/>
  <c r="F652" a="1"/>
  <c r="F652" s="1"/>
  <c r="H652" a="1"/>
  <c r="H652" s="1"/>
  <c r="L652" a="1"/>
  <c r="L652" s="1"/>
  <c r="D652" a="1"/>
  <c r="D652" s="1"/>
  <c r="J652" a="1"/>
  <c r="J652" s="1"/>
  <c r="M668" a="1"/>
  <c r="M668" s="1"/>
  <c r="K668" a="1"/>
  <c r="K668" s="1"/>
  <c r="I668" a="1"/>
  <c r="I668" s="1"/>
  <c r="G668" a="1"/>
  <c r="G668" s="1"/>
  <c r="E668" a="1"/>
  <c r="E668" s="1"/>
  <c r="N668" a="1"/>
  <c r="N668" s="1"/>
  <c r="F668" a="1"/>
  <c r="F668" s="1"/>
  <c r="H668" a="1"/>
  <c r="H668" s="1"/>
  <c r="L668" a="1"/>
  <c r="L668" s="1"/>
  <c r="D668" a="1"/>
  <c r="D668" s="1"/>
  <c r="J668" a="1"/>
  <c r="J668" s="1"/>
  <c r="M684" a="1"/>
  <c r="M684" s="1"/>
  <c r="K684" a="1"/>
  <c r="K684" s="1"/>
  <c r="I684" a="1"/>
  <c r="I684" s="1"/>
  <c r="G684" a="1"/>
  <c r="G684" s="1"/>
  <c r="E684" a="1"/>
  <c r="E684" s="1"/>
  <c r="L684" a="1"/>
  <c r="L684" s="1"/>
  <c r="D684" a="1"/>
  <c r="D684" s="1"/>
  <c r="H684" a="1"/>
  <c r="H684" s="1"/>
  <c r="J684" a="1"/>
  <c r="J684" s="1"/>
  <c r="F684" a="1"/>
  <c r="F684" s="1"/>
  <c r="N684" a="1"/>
  <c r="N684" s="1"/>
  <c r="M700" a="1"/>
  <c r="M700" s="1"/>
  <c r="K700" a="1"/>
  <c r="K700" s="1"/>
  <c r="I700" a="1"/>
  <c r="I700" s="1"/>
  <c r="G700" a="1"/>
  <c r="G700" s="1"/>
  <c r="E700" a="1"/>
  <c r="E700" s="1"/>
  <c r="L700" a="1"/>
  <c r="L700" s="1"/>
  <c r="D700" a="1"/>
  <c r="D700" s="1"/>
  <c r="H700" a="1"/>
  <c r="H700" s="1"/>
  <c r="J700" a="1"/>
  <c r="J700" s="1"/>
  <c r="F700" a="1"/>
  <c r="F700" s="1"/>
  <c r="N700" a="1"/>
  <c r="N700" s="1"/>
  <c r="N717" a="1"/>
  <c r="N717" s="1"/>
  <c r="L717" a="1"/>
  <c r="L717" s="1"/>
  <c r="J717" a="1"/>
  <c r="J717" s="1"/>
  <c r="H717" a="1"/>
  <c r="H717" s="1"/>
  <c r="F717" a="1"/>
  <c r="F717" s="1"/>
  <c r="D717" a="1"/>
  <c r="D717" s="1"/>
  <c r="K717" a="1"/>
  <c r="K717" s="1"/>
  <c r="G717" a="1"/>
  <c r="G717" s="1"/>
  <c r="I717" a="1"/>
  <c r="I717" s="1"/>
  <c r="M717" a="1"/>
  <c r="M717" s="1"/>
  <c r="E717" a="1"/>
  <c r="E717" s="1"/>
  <c r="N733" a="1"/>
  <c r="N733" s="1"/>
  <c r="L733" a="1"/>
  <c r="L733" s="1"/>
  <c r="J733" a="1"/>
  <c r="J733" s="1"/>
  <c r="H733" a="1"/>
  <c r="H733" s="1"/>
  <c r="F733" a="1"/>
  <c r="F733" s="1"/>
  <c r="D733" a="1"/>
  <c r="D733" s="1"/>
  <c r="K733" a="1"/>
  <c r="K733" s="1"/>
  <c r="G733" a="1"/>
  <c r="G733" s="1"/>
  <c r="I733" a="1"/>
  <c r="I733" s="1"/>
  <c r="M733" a="1"/>
  <c r="M733" s="1"/>
  <c r="E733" a="1"/>
  <c r="E733" s="1"/>
  <c r="N749" a="1"/>
  <c r="N749" s="1"/>
  <c r="L749" a="1"/>
  <c r="L749" s="1"/>
  <c r="J749" a="1"/>
  <c r="J749" s="1"/>
  <c r="H749" a="1"/>
  <c r="H749" s="1"/>
  <c r="F749" a="1"/>
  <c r="F749" s="1"/>
  <c r="D749" a="1"/>
  <c r="D749" s="1"/>
  <c r="K749" a="1"/>
  <c r="K749" s="1"/>
  <c r="G749" a="1"/>
  <c r="G749" s="1"/>
  <c r="I749" a="1"/>
  <c r="I749" s="1"/>
  <c r="M749" a="1"/>
  <c r="M749" s="1"/>
  <c r="E749" a="1"/>
  <c r="E749" s="1"/>
  <c r="N765" a="1"/>
  <c r="N765" s="1"/>
  <c r="L765" a="1"/>
  <c r="L765" s="1"/>
  <c r="J765" a="1"/>
  <c r="J765" s="1"/>
  <c r="H765" a="1"/>
  <c r="H765" s="1"/>
  <c r="F765" a="1"/>
  <c r="F765" s="1"/>
  <c r="D765" a="1"/>
  <c r="D765" s="1"/>
  <c r="K765" a="1"/>
  <c r="K765" s="1"/>
  <c r="G765" a="1"/>
  <c r="G765" s="1"/>
  <c r="I765" a="1"/>
  <c r="I765" s="1"/>
  <c r="M765" a="1"/>
  <c r="M765" s="1"/>
  <c r="E765" a="1"/>
  <c r="E765" s="1"/>
  <c r="N781" a="1"/>
  <c r="N781" s="1"/>
  <c r="L781" a="1"/>
  <c r="L781" s="1"/>
  <c r="J781" a="1"/>
  <c r="J781" s="1"/>
  <c r="H781" a="1"/>
  <c r="H781" s="1"/>
  <c r="F781" a="1"/>
  <c r="F781" s="1"/>
  <c r="D781" a="1"/>
  <c r="D781" s="1"/>
  <c r="K781" a="1"/>
  <c r="K781" s="1"/>
  <c r="G781" a="1"/>
  <c r="G781" s="1"/>
  <c r="I781" a="1"/>
  <c r="I781" s="1"/>
  <c r="M781" a="1"/>
  <c r="M781" s="1"/>
  <c r="E781" a="1"/>
  <c r="E781" s="1"/>
  <c r="N797" a="1"/>
  <c r="N797" s="1"/>
  <c r="L797" a="1"/>
  <c r="L797" s="1"/>
  <c r="J797" a="1"/>
  <c r="J797" s="1"/>
  <c r="H797" a="1"/>
  <c r="H797" s="1"/>
  <c r="F797" a="1"/>
  <c r="F797" s="1"/>
  <c r="D797" a="1"/>
  <c r="D797" s="1"/>
  <c r="K797" a="1"/>
  <c r="K797" s="1"/>
  <c r="G797" a="1"/>
  <c r="G797" s="1"/>
  <c r="M797" a="1"/>
  <c r="M797" s="1"/>
  <c r="E797" a="1"/>
  <c r="E797" s="1"/>
  <c r="I797" a="1"/>
  <c r="I797" s="1"/>
  <c r="N813" a="1"/>
  <c r="N813" s="1"/>
  <c r="L813" a="1"/>
  <c r="L813" s="1"/>
  <c r="J813" a="1"/>
  <c r="J813" s="1"/>
  <c r="H813" a="1"/>
  <c r="H813" s="1"/>
  <c r="F813" a="1"/>
  <c r="F813" s="1"/>
  <c r="D813" a="1"/>
  <c r="D813" s="1"/>
  <c r="K813" a="1"/>
  <c r="K813" s="1"/>
  <c r="G813" a="1"/>
  <c r="G813" s="1"/>
  <c r="M813" a="1"/>
  <c r="M813" s="1"/>
  <c r="E813" a="1"/>
  <c r="E813" s="1"/>
  <c r="I813" a="1"/>
  <c r="I813" s="1"/>
  <c r="M714" a="1"/>
  <c r="M714" s="1"/>
  <c r="K714" a="1"/>
  <c r="K714" s="1"/>
  <c r="I714" a="1"/>
  <c r="I714" s="1"/>
  <c r="G714" a="1"/>
  <c r="G714" s="1"/>
  <c r="E714" a="1"/>
  <c r="E714" s="1"/>
  <c r="N714" a="1"/>
  <c r="N714" s="1"/>
  <c r="D714" a="1"/>
  <c r="D714" s="1"/>
  <c r="L714" a="1"/>
  <c r="L714" s="1"/>
  <c r="J714" a="1"/>
  <c r="J714" s="1"/>
  <c r="F714" a="1"/>
  <c r="F714" s="1"/>
  <c r="H714" a="1"/>
  <c r="H714" s="1"/>
  <c r="M730" a="1"/>
  <c r="M730" s="1"/>
  <c r="K730" a="1"/>
  <c r="K730" s="1"/>
  <c r="I730" a="1"/>
  <c r="I730" s="1"/>
  <c r="G730" a="1"/>
  <c r="G730" s="1"/>
  <c r="E730" a="1"/>
  <c r="E730" s="1"/>
  <c r="N730" a="1"/>
  <c r="N730" s="1"/>
  <c r="D730" a="1"/>
  <c r="D730" s="1"/>
  <c r="L730" a="1"/>
  <c r="L730" s="1"/>
  <c r="J730" a="1"/>
  <c r="J730" s="1"/>
  <c r="F730" a="1"/>
  <c r="F730" s="1"/>
  <c r="H730" a="1"/>
  <c r="H730" s="1"/>
  <c r="M746" a="1"/>
  <c r="M746" s="1"/>
  <c r="K746" a="1"/>
  <c r="K746" s="1"/>
  <c r="I746" a="1"/>
  <c r="I746" s="1"/>
  <c r="G746" a="1"/>
  <c r="G746" s="1"/>
  <c r="E746" a="1"/>
  <c r="E746" s="1"/>
  <c r="N746" a="1"/>
  <c r="N746" s="1"/>
  <c r="D746" a="1"/>
  <c r="D746" s="1"/>
  <c r="H746" a="1"/>
  <c r="H746" s="1"/>
  <c r="L746" a="1"/>
  <c r="L746" s="1"/>
  <c r="F746" a="1"/>
  <c r="F746" s="1"/>
  <c r="J746" a="1"/>
  <c r="J746" s="1"/>
  <c r="M762" a="1"/>
  <c r="M762" s="1"/>
  <c r="K762" a="1"/>
  <c r="K762" s="1"/>
  <c r="I762" a="1"/>
  <c r="I762" s="1"/>
  <c r="G762" a="1"/>
  <c r="G762" s="1"/>
  <c r="E762" a="1"/>
  <c r="E762" s="1"/>
  <c r="N762" a="1"/>
  <c r="N762" s="1"/>
  <c r="D762" a="1"/>
  <c r="D762" s="1"/>
  <c r="H762" a="1"/>
  <c r="H762" s="1"/>
  <c r="L762" a="1"/>
  <c r="L762" s="1"/>
  <c r="F762" a="1"/>
  <c r="F762" s="1"/>
  <c r="J762" a="1"/>
  <c r="J762" s="1"/>
  <c r="M778" a="1"/>
  <c r="M778" s="1"/>
  <c r="K778" a="1"/>
  <c r="K778" s="1"/>
  <c r="I778" a="1"/>
  <c r="I778" s="1"/>
  <c r="G778" a="1"/>
  <c r="G778" s="1"/>
  <c r="E778" a="1"/>
  <c r="E778" s="1"/>
  <c r="N778" a="1"/>
  <c r="N778" s="1"/>
  <c r="D778" a="1"/>
  <c r="D778" s="1"/>
  <c r="H778" a="1"/>
  <c r="H778" s="1"/>
  <c r="L778" a="1"/>
  <c r="L778" s="1"/>
  <c r="F778" a="1"/>
  <c r="F778" s="1"/>
  <c r="J778" a="1"/>
  <c r="J778" s="1"/>
  <c r="M794" a="1"/>
  <c r="M794" s="1"/>
  <c r="K794" a="1"/>
  <c r="K794" s="1"/>
  <c r="I794" a="1"/>
  <c r="I794" s="1"/>
  <c r="G794" a="1"/>
  <c r="G794" s="1"/>
  <c r="E794" a="1"/>
  <c r="E794" s="1"/>
  <c r="N794" a="1"/>
  <c r="N794" s="1"/>
  <c r="J794" a="1"/>
  <c r="J794" s="1"/>
  <c r="F794" a="1"/>
  <c r="F794" s="1"/>
  <c r="L794" a="1"/>
  <c r="L794" s="1"/>
  <c r="D794" a="1"/>
  <c r="D794" s="1"/>
  <c r="H794" a="1"/>
  <c r="H794" s="1"/>
  <c r="M810" a="1"/>
  <c r="M810" s="1"/>
  <c r="K810" a="1"/>
  <c r="K810" s="1"/>
  <c r="I810" a="1"/>
  <c r="I810" s="1"/>
  <c r="G810" a="1"/>
  <c r="G810" s="1"/>
  <c r="E810" a="1"/>
  <c r="E810" s="1"/>
  <c r="N810" a="1"/>
  <c r="N810" s="1"/>
  <c r="J810" a="1"/>
  <c r="J810" s="1"/>
  <c r="F810" a="1"/>
  <c r="F810" s="1"/>
  <c r="L810" a="1"/>
  <c r="L810" s="1"/>
  <c r="D810" a="1"/>
  <c r="D810" s="1"/>
  <c r="H810" a="1"/>
  <c r="H810" s="1"/>
  <c r="N827" a="1"/>
  <c r="N827" s="1"/>
  <c r="L827" a="1"/>
  <c r="L827" s="1"/>
  <c r="J827" a="1"/>
  <c r="J827" s="1"/>
  <c r="H827" a="1"/>
  <c r="H827" s="1"/>
  <c r="F827" a="1"/>
  <c r="F827" s="1"/>
  <c r="D827" a="1"/>
  <c r="D827" s="1"/>
  <c r="I827" a="1"/>
  <c r="I827" s="1"/>
  <c r="K827" a="1"/>
  <c r="K827" s="1"/>
  <c r="M827" a="1"/>
  <c r="M827" s="1"/>
  <c r="G827" a="1"/>
  <c r="G827" s="1"/>
  <c r="E827" a="1"/>
  <c r="E827" s="1"/>
  <c r="N843" a="1"/>
  <c r="N843" s="1"/>
  <c r="L843" a="1"/>
  <c r="L843" s="1"/>
  <c r="J843" a="1"/>
  <c r="J843" s="1"/>
  <c r="H843" a="1"/>
  <c r="H843" s="1"/>
  <c r="F843" a="1"/>
  <c r="F843" s="1"/>
  <c r="D843" a="1"/>
  <c r="D843" s="1"/>
  <c r="I843" a="1"/>
  <c r="I843" s="1"/>
  <c r="K843" a="1"/>
  <c r="K843" s="1"/>
  <c r="M843" a="1"/>
  <c r="M843" s="1"/>
  <c r="G843" a="1"/>
  <c r="G843" s="1"/>
  <c r="E843" a="1"/>
  <c r="E843" s="1"/>
  <c r="N859" a="1"/>
  <c r="N859" s="1"/>
  <c r="L859" a="1"/>
  <c r="L859" s="1"/>
  <c r="J859" a="1"/>
  <c r="J859" s="1"/>
  <c r="H859" a="1"/>
  <c r="H859" s="1"/>
  <c r="F859" a="1"/>
  <c r="F859" s="1"/>
  <c r="D859" a="1"/>
  <c r="D859" s="1"/>
  <c r="I859" a="1"/>
  <c r="I859" s="1"/>
  <c r="K859" a="1"/>
  <c r="K859" s="1"/>
  <c r="M859" a="1"/>
  <c r="M859" s="1"/>
  <c r="G859" a="1"/>
  <c r="G859" s="1"/>
  <c r="E859" a="1"/>
  <c r="E859" s="1"/>
  <c r="M707" a="1"/>
  <c r="M707" s="1"/>
  <c r="K707" a="1"/>
  <c r="K707" s="1"/>
  <c r="I707" a="1"/>
  <c r="I707" s="1"/>
  <c r="G707" a="1"/>
  <c r="G707" s="1"/>
  <c r="E707" a="1"/>
  <c r="E707" s="1"/>
  <c r="N707" a="1"/>
  <c r="N707" s="1"/>
  <c r="J707" a="1"/>
  <c r="J707" s="1"/>
  <c r="F707" a="1"/>
  <c r="F707" s="1"/>
  <c r="L707" a="1"/>
  <c r="L707" s="1"/>
  <c r="D707" a="1"/>
  <c r="D707" s="1"/>
  <c r="H707" a="1"/>
  <c r="H707" s="1"/>
  <c r="M723" a="1"/>
  <c r="M723" s="1"/>
  <c r="K723" a="1"/>
  <c r="K723" s="1"/>
  <c r="I723" a="1"/>
  <c r="I723" s="1"/>
  <c r="G723" a="1"/>
  <c r="G723" s="1"/>
  <c r="E723" a="1"/>
  <c r="E723" s="1"/>
  <c r="N723" a="1"/>
  <c r="N723" s="1"/>
  <c r="J723" a="1"/>
  <c r="J723" s="1"/>
  <c r="F723" a="1"/>
  <c r="F723" s="1"/>
  <c r="L723" a="1"/>
  <c r="L723" s="1"/>
  <c r="D723" a="1"/>
  <c r="D723" s="1"/>
  <c r="H723" a="1"/>
  <c r="H723" s="1"/>
  <c r="M739" a="1"/>
  <c r="M739" s="1"/>
  <c r="K739" a="1"/>
  <c r="K739" s="1"/>
  <c r="I739" a="1"/>
  <c r="I739" s="1"/>
  <c r="G739" a="1"/>
  <c r="G739" s="1"/>
  <c r="E739" a="1"/>
  <c r="E739" s="1"/>
  <c r="N739" a="1"/>
  <c r="N739" s="1"/>
  <c r="J739" a="1"/>
  <c r="J739" s="1"/>
  <c r="F739" a="1"/>
  <c r="F739" s="1"/>
  <c r="L739" a="1"/>
  <c r="L739" s="1"/>
  <c r="D739" a="1"/>
  <c r="D739" s="1"/>
  <c r="H739" a="1"/>
  <c r="H739" s="1"/>
  <c r="M755" a="1"/>
  <c r="M755" s="1"/>
  <c r="K755" a="1"/>
  <c r="K755" s="1"/>
  <c r="I755" a="1"/>
  <c r="I755" s="1"/>
  <c r="G755" a="1"/>
  <c r="G755" s="1"/>
  <c r="E755" a="1"/>
  <c r="E755" s="1"/>
  <c r="N755" a="1"/>
  <c r="N755" s="1"/>
  <c r="J755" a="1"/>
  <c r="J755" s="1"/>
  <c r="F755" a="1"/>
  <c r="F755" s="1"/>
  <c r="L755" a="1"/>
  <c r="L755" s="1"/>
  <c r="D755" a="1"/>
  <c r="D755" s="1"/>
  <c r="H755" a="1"/>
  <c r="H755" s="1"/>
  <c r="M771" a="1"/>
  <c r="M771" s="1"/>
  <c r="K771" a="1"/>
  <c r="K771" s="1"/>
  <c r="I771" a="1"/>
  <c r="I771" s="1"/>
  <c r="G771" a="1"/>
  <c r="G771" s="1"/>
  <c r="E771" a="1"/>
  <c r="E771" s="1"/>
  <c r="N771" a="1"/>
  <c r="N771" s="1"/>
  <c r="J771" a="1"/>
  <c r="J771" s="1"/>
  <c r="F771" a="1"/>
  <c r="F771" s="1"/>
  <c r="L771" a="1"/>
  <c r="L771" s="1"/>
  <c r="D771" a="1"/>
  <c r="D771" s="1"/>
  <c r="H771" a="1"/>
  <c r="H771" s="1"/>
  <c r="M787" a="1"/>
  <c r="M787" s="1"/>
  <c r="K787" a="1"/>
  <c r="K787" s="1"/>
  <c r="I787" a="1"/>
  <c r="I787" s="1"/>
  <c r="G787" a="1"/>
  <c r="G787" s="1"/>
  <c r="E787" a="1"/>
  <c r="E787" s="1"/>
  <c r="N787" a="1"/>
  <c r="N787" s="1"/>
  <c r="J787" a="1"/>
  <c r="J787" s="1"/>
  <c r="F787" a="1"/>
  <c r="F787" s="1"/>
  <c r="H787" a="1"/>
  <c r="H787" s="1"/>
  <c r="L787" a="1"/>
  <c r="L787" s="1"/>
  <c r="D787" a="1"/>
  <c r="D787" s="1"/>
  <c r="M803" a="1"/>
  <c r="M803" s="1"/>
  <c r="K803" a="1"/>
  <c r="K803" s="1"/>
  <c r="I803" a="1"/>
  <c r="I803" s="1"/>
  <c r="G803" a="1"/>
  <c r="G803" s="1"/>
  <c r="E803" a="1"/>
  <c r="E803" s="1"/>
  <c r="N803" a="1"/>
  <c r="N803" s="1"/>
  <c r="J803" a="1"/>
  <c r="J803" s="1"/>
  <c r="F803" a="1"/>
  <c r="F803" s="1"/>
  <c r="H803" a="1"/>
  <c r="H803" s="1"/>
  <c r="L803" a="1"/>
  <c r="L803" s="1"/>
  <c r="D803" a="1"/>
  <c r="D803" s="1"/>
  <c r="M819" a="1"/>
  <c r="M819" s="1"/>
  <c r="K819" a="1"/>
  <c r="K819" s="1"/>
  <c r="I819" a="1"/>
  <c r="I819" s="1"/>
  <c r="G819" a="1"/>
  <c r="G819" s="1"/>
  <c r="E819" a="1"/>
  <c r="E819" s="1"/>
  <c r="N819" a="1"/>
  <c r="N819" s="1"/>
  <c r="J819" a="1"/>
  <c r="J819" s="1"/>
  <c r="F819" a="1"/>
  <c r="F819" s="1"/>
  <c r="H819" a="1"/>
  <c r="H819" s="1"/>
  <c r="L819" a="1"/>
  <c r="L819" s="1"/>
  <c r="D819" a="1"/>
  <c r="D819" s="1"/>
  <c r="N832" a="1"/>
  <c r="N832" s="1"/>
  <c r="K832" a="1"/>
  <c r="K832" s="1"/>
  <c r="F832" a="1"/>
  <c r="F832" s="1"/>
  <c r="M832" a="1"/>
  <c r="M832" s="1"/>
  <c r="H832" a="1"/>
  <c r="H832" s="1"/>
  <c r="E832" a="1"/>
  <c r="E832" s="1"/>
  <c r="G832" a="1"/>
  <c r="G832" s="1"/>
  <c r="L832" a="1"/>
  <c r="L832" s="1"/>
  <c r="I832" a="1"/>
  <c r="I832" s="1"/>
  <c r="D832" a="1"/>
  <c r="D832" s="1"/>
  <c r="J832" a="1"/>
  <c r="J832" s="1"/>
  <c r="N848" a="1"/>
  <c r="N848" s="1"/>
  <c r="K848" a="1"/>
  <c r="K848" s="1"/>
  <c r="F848" a="1"/>
  <c r="F848" s="1"/>
  <c r="M848" a="1"/>
  <c r="M848" s="1"/>
  <c r="H848" a="1"/>
  <c r="H848" s="1"/>
  <c r="E848" a="1"/>
  <c r="E848" s="1"/>
  <c r="G848" a="1"/>
  <c r="G848" s="1"/>
  <c r="L848" a="1"/>
  <c r="L848" s="1"/>
  <c r="I848" a="1"/>
  <c r="I848" s="1"/>
  <c r="D848" a="1"/>
  <c r="D848" s="1"/>
  <c r="J848" a="1"/>
  <c r="J848" s="1"/>
  <c r="N874" a="1"/>
  <c r="N874" s="1"/>
  <c r="L874" a="1"/>
  <c r="L874" s="1"/>
  <c r="J874" a="1"/>
  <c r="J874" s="1"/>
  <c r="H874" a="1"/>
  <c r="H874" s="1"/>
  <c r="F874" a="1"/>
  <c r="F874" s="1"/>
  <c r="D874" a="1"/>
  <c r="D874" s="1"/>
  <c r="M874" a="1"/>
  <c r="M874" s="1"/>
  <c r="G874" a="1"/>
  <c r="G874" s="1"/>
  <c r="E874" a="1"/>
  <c r="E874" s="1"/>
  <c r="K874" a="1"/>
  <c r="K874" s="1"/>
  <c r="I874" a="1"/>
  <c r="I874" s="1"/>
  <c r="N890" a="1"/>
  <c r="N890" s="1"/>
  <c r="L890" a="1"/>
  <c r="L890" s="1"/>
  <c r="J890" a="1"/>
  <c r="J890" s="1"/>
  <c r="H890" a="1"/>
  <c r="H890" s="1"/>
  <c r="F890" a="1"/>
  <c r="F890" s="1"/>
  <c r="D890" a="1"/>
  <c r="D890" s="1"/>
  <c r="M890" a="1"/>
  <c r="M890" s="1"/>
  <c r="I890" a="1"/>
  <c r="I890" s="1"/>
  <c r="E890" a="1"/>
  <c r="E890" s="1"/>
  <c r="K890" a="1"/>
  <c r="K890" s="1"/>
  <c r="G890" a="1"/>
  <c r="G890" s="1"/>
  <c r="N906" a="1"/>
  <c r="N906" s="1"/>
  <c r="L906" a="1"/>
  <c r="L906" s="1"/>
  <c r="J906" a="1"/>
  <c r="J906" s="1"/>
  <c r="H906" a="1"/>
  <c r="H906" s="1"/>
  <c r="F906" a="1"/>
  <c r="F906" s="1"/>
  <c r="D906" a="1"/>
  <c r="D906" s="1"/>
  <c r="M906" a="1"/>
  <c r="M906" s="1"/>
  <c r="E906" a="1"/>
  <c r="E906" s="1"/>
  <c r="G906" a="1"/>
  <c r="G906" s="1"/>
  <c r="K906" a="1"/>
  <c r="K906" s="1"/>
  <c r="I906" a="1"/>
  <c r="I906" s="1"/>
  <c r="N922" a="1"/>
  <c r="N922" s="1"/>
  <c r="L922" a="1"/>
  <c r="L922" s="1"/>
  <c r="J922" a="1"/>
  <c r="J922" s="1"/>
  <c r="H922" a="1"/>
  <c r="H922" s="1"/>
  <c r="F922" a="1"/>
  <c r="F922" s="1"/>
  <c r="D922" a="1"/>
  <c r="D922" s="1"/>
  <c r="M922" a="1"/>
  <c r="M922" s="1"/>
  <c r="E922" a="1"/>
  <c r="E922" s="1"/>
  <c r="G922" a="1"/>
  <c r="G922" s="1"/>
  <c r="K922" a="1"/>
  <c r="K922" s="1"/>
  <c r="I922" a="1"/>
  <c r="I922" s="1"/>
  <c r="N895" a="1"/>
  <c r="N895" s="1"/>
  <c r="L895" a="1"/>
  <c r="L895" s="1"/>
  <c r="J895" a="1"/>
  <c r="J895" s="1"/>
  <c r="H895" a="1"/>
  <c r="H895" s="1"/>
  <c r="F895" a="1"/>
  <c r="F895" s="1"/>
  <c r="D895" a="1"/>
  <c r="D895" s="1"/>
  <c r="K895" a="1"/>
  <c r="K895" s="1"/>
  <c r="G895" a="1"/>
  <c r="G895" s="1"/>
  <c r="I895" a="1"/>
  <c r="I895" s="1"/>
  <c r="E895" a="1"/>
  <c r="E895" s="1"/>
  <c r="M895" a="1"/>
  <c r="M895" s="1"/>
  <c r="J911" a="1"/>
  <c r="J911" s="1"/>
  <c r="G911" a="1"/>
  <c r="G911" s="1"/>
  <c r="L911" a="1"/>
  <c r="L911" s="1"/>
  <c r="I911" a="1"/>
  <c r="I911" s="1"/>
  <c r="D911" a="1"/>
  <c r="D911" s="1"/>
  <c r="E911" a="1"/>
  <c r="E911" s="1"/>
  <c r="N911" a="1"/>
  <c r="N911" s="1"/>
  <c r="F911" a="1"/>
  <c r="F911" s="1"/>
  <c r="M911" a="1"/>
  <c r="M911" s="1"/>
  <c r="K911" a="1"/>
  <c r="K911" s="1"/>
  <c r="H911" a="1"/>
  <c r="H911" s="1"/>
  <c r="M825" a="1"/>
  <c r="M825" s="1"/>
  <c r="K825" a="1"/>
  <c r="K825" s="1"/>
  <c r="I825" a="1"/>
  <c r="I825" s="1"/>
  <c r="G825" a="1"/>
  <c r="G825" s="1"/>
  <c r="E825" a="1"/>
  <c r="E825" s="1"/>
  <c r="H825" a="1"/>
  <c r="H825" s="1"/>
  <c r="J825" a="1"/>
  <c r="J825" s="1"/>
  <c r="F825" a="1"/>
  <c r="F825" s="1"/>
  <c r="D825" a="1"/>
  <c r="D825" s="1"/>
  <c r="L825" a="1"/>
  <c r="L825" s="1"/>
  <c r="N825" a="1"/>
  <c r="N825" s="1"/>
  <c r="M841" a="1"/>
  <c r="M841" s="1"/>
  <c r="K841" a="1"/>
  <c r="K841" s="1"/>
  <c r="I841" a="1"/>
  <c r="I841" s="1"/>
  <c r="G841" a="1"/>
  <c r="G841" s="1"/>
  <c r="E841" a="1"/>
  <c r="E841" s="1"/>
  <c r="H841" a="1"/>
  <c r="H841" s="1"/>
  <c r="J841" a="1"/>
  <c r="J841" s="1"/>
  <c r="F841" a="1"/>
  <c r="F841" s="1"/>
  <c r="D841" a="1"/>
  <c r="D841" s="1"/>
  <c r="L841" a="1"/>
  <c r="L841" s="1"/>
  <c r="N841" a="1"/>
  <c r="N841" s="1"/>
  <c r="M857" a="1"/>
  <c r="M857" s="1"/>
  <c r="K857" a="1"/>
  <c r="K857" s="1"/>
  <c r="I857" a="1"/>
  <c r="I857" s="1"/>
  <c r="G857" a="1"/>
  <c r="G857" s="1"/>
  <c r="E857" a="1"/>
  <c r="E857" s="1"/>
  <c r="H857" a="1"/>
  <c r="H857" s="1"/>
  <c r="J857" a="1"/>
  <c r="J857" s="1"/>
  <c r="F857" a="1"/>
  <c r="F857" s="1"/>
  <c r="D857" a="1"/>
  <c r="D857" s="1"/>
  <c r="L857" a="1"/>
  <c r="L857" s="1"/>
  <c r="N857" a="1"/>
  <c r="N857" s="1"/>
  <c r="N926" a="1"/>
  <c r="N926" s="1"/>
  <c r="L926" a="1"/>
  <c r="L926" s="1"/>
  <c r="J926" a="1"/>
  <c r="J926" s="1"/>
  <c r="H926" a="1"/>
  <c r="H926" s="1"/>
  <c r="F926" a="1"/>
  <c r="F926" s="1"/>
  <c r="D926" a="1"/>
  <c r="D926" s="1"/>
  <c r="M926" a="1"/>
  <c r="M926" s="1"/>
  <c r="I926" a="1"/>
  <c r="I926" s="1"/>
  <c r="E926" a="1"/>
  <c r="E926" s="1"/>
  <c r="K926" a="1"/>
  <c r="K926" s="1"/>
  <c r="G926" a="1"/>
  <c r="G926" s="1"/>
  <c r="N942" a="1"/>
  <c r="N942" s="1"/>
  <c r="L942" a="1"/>
  <c r="L942" s="1"/>
  <c r="J942" a="1"/>
  <c r="J942" s="1"/>
  <c r="H942" a="1"/>
  <c r="H942" s="1"/>
  <c r="F942" a="1"/>
  <c r="F942" s="1"/>
  <c r="D942" a="1"/>
  <c r="D942" s="1"/>
  <c r="M942" a="1"/>
  <c r="M942" s="1"/>
  <c r="I942" a="1"/>
  <c r="I942" s="1"/>
  <c r="E942" a="1"/>
  <c r="E942" s="1"/>
  <c r="K942" a="1"/>
  <c r="K942" s="1"/>
  <c r="G942" a="1"/>
  <c r="G942" s="1"/>
  <c r="N958" a="1"/>
  <c r="N958" s="1"/>
  <c r="L958" a="1"/>
  <c r="L958" s="1"/>
  <c r="J958" a="1"/>
  <c r="J958" s="1"/>
  <c r="H958" a="1"/>
  <c r="H958" s="1"/>
  <c r="F958" a="1"/>
  <c r="F958" s="1"/>
  <c r="D958" a="1"/>
  <c r="D958" s="1"/>
  <c r="M958" a="1"/>
  <c r="M958" s="1"/>
  <c r="I958" a="1"/>
  <c r="I958" s="1"/>
  <c r="E958" a="1"/>
  <c r="E958" s="1"/>
  <c r="K958" a="1"/>
  <c r="K958" s="1"/>
  <c r="G958" a="1"/>
  <c r="G958" s="1"/>
  <c r="M876" a="1"/>
  <c r="M876" s="1"/>
  <c r="K876" a="1"/>
  <c r="K876" s="1"/>
  <c r="I876" a="1"/>
  <c r="I876" s="1"/>
  <c r="G876" a="1"/>
  <c r="G876" s="1"/>
  <c r="E876" a="1"/>
  <c r="E876" s="1"/>
  <c r="L876" a="1"/>
  <c r="L876" s="1"/>
  <c r="H876" a="1"/>
  <c r="H876" s="1"/>
  <c r="D876" a="1"/>
  <c r="D876" s="1"/>
  <c r="F876" a="1"/>
  <c r="F876" s="1"/>
  <c r="J876" a="1"/>
  <c r="J876" s="1"/>
  <c r="N876" a="1"/>
  <c r="N876" s="1"/>
  <c r="M892" a="1"/>
  <c r="M892" s="1"/>
  <c r="K892" a="1"/>
  <c r="K892" s="1"/>
  <c r="I892" a="1"/>
  <c r="I892" s="1"/>
  <c r="G892" a="1"/>
  <c r="G892" s="1"/>
  <c r="E892" a="1"/>
  <c r="E892" s="1"/>
  <c r="L892" a="1"/>
  <c r="L892" s="1"/>
  <c r="H892" a="1"/>
  <c r="H892" s="1"/>
  <c r="D892" a="1"/>
  <c r="D892" s="1"/>
  <c r="N892" a="1"/>
  <c r="N892" s="1"/>
  <c r="F892" a="1"/>
  <c r="F892" s="1"/>
  <c r="J892" a="1"/>
  <c r="J892" s="1"/>
  <c r="N909" a="1"/>
  <c r="N909" s="1"/>
  <c r="I909" a="1"/>
  <c r="I909" s="1"/>
  <c r="F909" a="1"/>
  <c r="F909" s="1"/>
  <c r="K909" a="1"/>
  <c r="K909" s="1"/>
  <c r="H909" a="1"/>
  <c r="H909" s="1"/>
  <c r="D909" a="1"/>
  <c r="D909" s="1"/>
  <c r="M909" a="1"/>
  <c r="M909" s="1"/>
  <c r="L909" a="1"/>
  <c r="L909" s="1"/>
  <c r="J909" a="1"/>
  <c r="J909" s="1"/>
  <c r="E909" a="1"/>
  <c r="E909" s="1"/>
  <c r="G909" a="1"/>
  <c r="G909" s="1"/>
  <c r="N963" a="1"/>
  <c r="N963" s="1"/>
  <c r="L963" a="1"/>
  <c r="L963" s="1"/>
  <c r="J963" a="1"/>
  <c r="J963" s="1"/>
  <c r="H963" a="1"/>
  <c r="H963" s="1"/>
  <c r="F963" a="1"/>
  <c r="F963" s="1"/>
  <c r="D963" a="1"/>
  <c r="D963" s="1"/>
  <c r="M963" a="1"/>
  <c r="M963" s="1"/>
  <c r="E963" a="1"/>
  <c r="E963" s="1"/>
  <c r="K963" a="1"/>
  <c r="K963" s="1"/>
  <c r="I963" a="1"/>
  <c r="I963" s="1"/>
  <c r="G963" a="1"/>
  <c r="G963" s="1"/>
  <c r="N979" a="1"/>
  <c r="N979" s="1"/>
  <c r="L979" a="1"/>
  <c r="L979" s="1"/>
  <c r="J979" a="1"/>
  <c r="J979" s="1"/>
  <c r="H979" a="1"/>
  <c r="H979" s="1"/>
  <c r="F979" a="1"/>
  <c r="F979" s="1"/>
  <c r="D979" a="1"/>
  <c r="D979" s="1"/>
  <c r="M979" a="1"/>
  <c r="M979" s="1"/>
  <c r="E979" a="1"/>
  <c r="E979" s="1"/>
  <c r="K979" a="1"/>
  <c r="K979" s="1"/>
  <c r="I979" a="1"/>
  <c r="I979" s="1"/>
  <c r="G979" a="1"/>
  <c r="G979" s="1"/>
  <c r="M885" a="1"/>
  <c r="M885" s="1"/>
  <c r="K885" a="1"/>
  <c r="K885" s="1"/>
  <c r="I885" a="1"/>
  <c r="I885" s="1"/>
  <c r="G885" a="1"/>
  <c r="G885" s="1"/>
  <c r="E885" a="1"/>
  <c r="E885" s="1"/>
  <c r="N885" a="1"/>
  <c r="N885" s="1"/>
  <c r="J885" a="1"/>
  <c r="J885" s="1"/>
  <c r="F885" a="1"/>
  <c r="F885" s="1"/>
  <c r="L885" a="1"/>
  <c r="L885" s="1"/>
  <c r="D885" a="1"/>
  <c r="D885" s="1"/>
  <c r="H885" a="1"/>
  <c r="H885" s="1"/>
  <c r="M901" a="1"/>
  <c r="M901" s="1"/>
  <c r="K901" a="1"/>
  <c r="K901" s="1"/>
  <c r="I901" a="1"/>
  <c r="I901" s="1"/>
  <c r="G901" a="1"/>
  <c r="G901" s="1"/>
  <c r="E901" a="1"/>
  <c r="E901" s="1"/>
  <c r="N901" a="1"/>
  <c r="N901" s="1"/>
  <c r="J901" a="1"/>
  <c r="J901" s="1"/>
  <c r="F901" a="1"/>
  <c r="F901" s="1"/>
  <c r="L901" a="1"/>
  <c r="L901" s="1"/>
  <c r="D901" a="1"/>
  <c r="D901" s="1"/>
  <c r="H901" a="1"/>
  <c r="H901" s="1"/>
  <c r="N931" a="1"/>
  <c r="N931" s="1"/>
  <c r="L931" a="1"/>
  <c r="L931" s="1"/>
  <c r="J931" a="1"/>
  <c r="J931" s="1"/>
  <c r="H931" a="1"/>
  <c r="H931" s="1"/>
  <c r="F931" a="1"/>
  <c r="F931" s="1"/>
  <c r="D931" a="1"/>
  <c r="D931" s="1"/>
  <c r="K931" a="1"/>
  <c r="K931" s="1"/>
  <c r="G931" a="1"/>
  <c r="G931" s="1"/>
  <c r="I931" a="1"/>
  <c r="I931" s="1"/>
  <c r="E931" a="1"/>
  <c r="E931" s="1"/>
  <c r="M931" a="1"/>
  <c r="M931" s="1"/>
  <c r="N947" a="1"/>
  <c r="N947" s="1"/>
  <c r="L947" a="1"/>
  <c r="L947" s="1"/>
  <c r="J947" a="1"/>
  <c r="J947" s="1"/>
  <c r="H947" a="1"/>
  <c r="H947" s="1"/>
  <c r="F947" a="1"/>
  <c r="F947" s="1"/>
  <c r="D947" a="1"/>
  <c r="D947" s="1"/>
  <c r="K947" a="1"/>
  <c r="K947" s="1"/>
  <c r="G947" a="1"/>
  <c r="G947" s="1"/>
  <c r="I947" a="1"/>
  <c r="I947" s="1"/>
  <c r="E947" a="1"/>
  <c r="E947" s="1"/>
  <c r="M947" a="1"/>
  <c r="M947" s="1"/>
  <c r="M908" a="1"/>
  <c r="M908" s="1"/>
  <c r="K908" a="1"/>
  <c r="K908" s="1"/>
  <c r="I908" a="1"/>
  <c r="I908" s="1"/>
  <c r="G908" a="1"/>
  <c r="G908" s="1"/>
  <c r="E908" a="1"/>
  <c r="E908" s="1"/>
  <c r="L908" a="1"/>
  <c r="L908" s="1"/>
  <c r="D908" a="1"/>
  <c r="D908" s="1"/>
  <c r="N908" a="1"/>
  <c r="N908" s="1"/>
  <c r="F908" a="1"/>
  <c r="F908" s="1"/>
  <c r="J908" a="1"/>
  <c r="J908" s="1"/>
  <c r="H908" a="1"/>
  <c r="H908" s="1"/>
  <c r="M924" a="1"/>
  <c r="M924" s="1"/>
  <c r="K924" a="1"/>
  <c r="K924" s="1"/>
  <c r="I924" a="1"/>
  <c r="I924" s="1"/>
  <c r="G924" a="1"/>
  <c r="G924" s="1"/>
  <c r="E924" a="1"/>
  <c r="E924" s="1"/>
  <c r="N924" a="1"/>
  <c r="N924" s="1"/>
  <c r="J924" a="1"/>
  <c r="J924" s="1"/>
  <c r="F924" a="1"/>
  <c r="F924" s="1"/>
  <c r="H924" a="1"/>
  <c r="H924" s="1"/>
  <c r="D924" a="1"/>
  <c r="D924" s="1"/>
  <c r="L924" a="1"/>
  <c r="L924" s="1"/>
  <c r="M940" a="1"/>
  <c r="M940" s="1"/>
  <c r="K940" a="1"/>
  <c r="K940" s="1"/>
  <c r="I940" a="1"/>
  <c r="I940" s="1"/>
  <c r="G940" a="1"/>
  <c r="G940" s="1"/>
  <c r="E940" a="1"/>
  <c r="E940" s="1"/>
  <c r="N940" a="1"/>
  <c r="N940" s="1"/>
  <c r="J940" a="1"/>
  <c r="J940" s="1"/>
  <c r="F940" a="1"/>
  <c r="F940" s="1"/>
  <c r="H940" a="1"/>
  <c r="H940" s="1"/>
  <c r="D940" a="1"/>
  <c r="D940" s="1"/>
  <c r="L940" a="1"/>
  <c r="L940" s="1"/>
  <c r="M956" a="1"/>
  <c r="M956" s="1"/>
  <c r="K956" a="1"/>
  <c r="K956" s="1"/>
  <c r="I956" a="1"/>
  <c r="I956" s="1"/>
  <c r="G956" a="1"/>
  <c r="G956" s="1"/>
  <c r="E956" a="1"/>
  <c r="E956" s="1"/>
  <c r="N956" a="1"/>
  <c r="N956" s="1"/>
  <c r="J956" a="1"/>
  <c r="J956" s="1"/>
  <c r="F956" a="1"/>
  <c r="F956" s="1"/>
  <c r="H956" a="1"/>
  <c r="H956" s="1"/>
  <c r="D956" a="1"/>
  <c r="D956" s="1"/>
  <c r="L956" a="1"/>
  <c r="L956" s="1"/>
  <c r="N972" a="1"/>
  <c r="N972" s="1"/>
  <c r="L972" a="1"/>
  <c r="L972" s="1"/>
  <c r="J972" a="1"/>
  <c r="J972" s="1"/>
  <c r="H972" a="1"/>
  <c r="H972" s="1"/>
  <c r="F972" a="1"/>
  <c r="F972" s="1"/>
  <c r="D972" a="1"/>
  <c r="D972" s="1"/>
  <c r="M972" a="1"/>
  <c r="M972" s="1"/>
  <c r="K972" a="1"/>
  <c r="K972" s="1"/>
  <c r="I972" a="1"/>
  <c r="I972" s="1"/>
  <c r="G972" a="1"/>
  <c r="G972" s="1"/>
  <c r="E972" a="1"/>
  <c r="E972" s="1"/>
  <c r="N990" a="1"/>
  <c r="N990" s="1"/>
  <c r="L990" a="1"/>
  <c r="L990" s="1"/>
  <c r="J990" a="1"/>
  <c r="J990" s="1"/>
  <c r="H990" a="1"/>
  <c r="H990" s="1"/>
  <c r="F990" a="1"/>
  <c r="F990" s="1"/>
  <c r="D990" a="1"/>
  <c r="D990" s="1"/>
  <c r="M990" a="1"/>
  <c r="M990" s="1"/>
  <c r="I990" a="1"/>
  <c r="I990" s="1"/>
  <c r="E990" a="1"/>
  <c r="E990" s="1"/>
  <c r="K990" a="1"/>
  <c r="K990" s="1"/>
  <c r="G990" a="1"/>
  <c r="G990" s="1"/>
  <c r="M933" a="1"/>
  <c r="M933" s="1"/>
  <c r="K933" a="1"/>
  <c r="K933" s="1"/>
  <c r="I933" a="1"/>
  <c r="I933" s="1"/>
  <c r="G933" a="1"/>
  <c r="G933" s="1"/>
  <c r="E933" a="1"/>
  <c r="E933" s="1"/>
  <c r="N933" a="1"/>
  <c r="N933" s="1"/>
  <c r="J933" a="1"/>
  <c r="J933" s="1"/>
  <c r="F933" a="1"/>
  <c r="F933" s="1"/>
  <c r="L933" a="1"/>
  <c r="L933" s="1"/>
  <c r="D933" a="1"/>
  <c r="D933" s="1"/>
  <c r="H933" a="1"/>
  <c r="H933" s="1"/>
  <c r="M949" a="1"/>
  <c r="M949" s="1"/>
  <c r="K949" a="1"/>
  <c r="K949" s="1"/>
  <c r="I949" a="1"/>
  <c r="I949" s="1"/>
  <c r="G949" a="1"/>
  <c r="G949" s="1"/>
  <c r="E949" a="1"/>
  <c r="E949" s="1"/>
  <c r="N949" a="1"/>
  <c r="N949" s="1"/>
  <c r="J949" a="1"/>
  <c r="J949" s="1"/>
  <c r="F949" a="1"/>
  <c r="F949" s="1"/>
  <c r="L949" a="1"/>
  <c r="L949" s="1"/>
  <c r="D949" a="1"/>
  <c r="D949" s="1"/>
  <c r="H949" a="1"/>
  <c r="H949" s="1"/>
  <c r="M965" a="1"/>
  <c r="M965" s="1"/>
  <c r="K965" a="1"/>
  <c r="K965" s="1"/>
  <c r="I965" a="1"/>
  <c r="I965" s="1"/>
  <c r="G965" a="1"/>
  <c r="G965" s="1"/>
  <c r="E965" a="1"/>
  <c r="E965" s="1"/>
  <c r="J965" a="1"/>
  <c r="J965" s="1"/>
  <c r="H965" a="1"/>
  <c r="H965" s="1"/>
  <c r="F965" a="1"/>
  <c r="F965" s="1"/>
  <c r="D965" a="1"/>
  <c r="D965" s="1"/>
  <c r="N965" a="1"/>
  <c r="N965" s="1"/>
  <c r="L965" a="1"/>
  <c r="L965" s="1"/>
  <c r="N999" a="1"/>
  <c r="N999" s="1"/>
  <c r="L999" a="1"/>
  <c r="L999" s="1"/>
  <c r="J999" a="1"/>
  <c r="J999" s="1"/>
  <c r="H999" a="1"/>
  <c r="H999" s="1"/>
  <c r="F999" a="1"/>
  <c r="F999" s="1"/>
  <c r="D999" a="1"/>
  <c r="D999" s="1"/>
  <c r="M999" a="1"/>
  <c r="M999" s="1"/>
  <c r="E999" a="1"/>
  <c r="E999" s="1"/>
  <c r="K999" a="1"/>
  <c r="K999" s="1"/>
  <c r="I999" a="1"/>
  <c r="I999" s="1"/>
  <c r="G999" a="1"/>
  <c r="G999" s="1"/>
  <c r="M974" a="1"/>
  <c r="M974" s="1"/>
  <c r="K974" a="1"/>
  <c r="K974" s="1"/>
  <c r="I974" a="1"/>
  <c r="I974" s="1"/>
  <c r="G974" a="1"/>
  <c r="G974" s="1"/>
  <c r="E974" a="1"/>
  <c r="E974" s="1"/>
  <c r="N974" a="1"/>
  <c r="N974" s="1"/>
  <c r="L974" a="1"/>
  <c r="L974" s="1"/>
  <c r="J974" a="1"/>
  <c r="J974" s="1"/>
  <c r="H974" a="1"/>
  <c r="H974" s="1"/>
  <c r="F974" a="1"/>
  <c r="F974" s="1"/>
  <c r="D974" a="1"/>
  <c r="D974" s="1"/>
  <c r="N991" a="1"/>
  <c r="N991" s="1"/>
  <c r="L991" a="1"/>
  <c r="L991" s="1"/>
  <c r="J991" a="1"/>
  <c r="J991" s="1"/>
  <c r="H991" a="1"/>
  <c r="H991" s="1"/>
  <c r="F991" a="1"/>
  <c r="F991" s="1"/>
  <c r="D991" a="1"/>
  <c r="D991" s="1"/>
  <c r="K991" a="1"/>
  <c r="K991" s="1"/>
  <c r="G991" a="1"/>
  <c r="G991" s="1"/>
  <c r="M991" a="1"/>
  <c r="M991" s="1"/>
  <c r="I991" a="1"/>
  <c r="I991" s="1"/>
  <c r="E991" a="1"/>
  <c r="E991" s="1"/>
  <c r="M984" a="1"/>
  <c r="M984" s="1"/>
  <c r="K984" a="1"/>
  <c r="K984" s="1"/>
  <c r="I984" a="1"/>
  <c r="I984" s="1"/>
  <c r="G984" a="1"/>
  <c r="G984" s="1"/>
  <c r="E984" a="1"/>
  <c r="E984" s="1"/>
  <c r="N984" a="1"/>
  <c r="N984" s="1"/>
  <c r="J984" a="1"/>
  <c r="J984" s="1"/>
  <c r="F984" a="1"/>
  <c r="F984" s="1"/>
  <c r="H984" a="1"/>
  <c r="H984" s="1"/>
  <c r="D984" a="1"/>
  <c r="D984" s="1"/>
  <c r="L984" a="1"/>
  <c r="L984" s="1"/>
  <c r="M1000" a="1"/>
  <c r="M1000" s="1"/>
  <c r="K1000" a="1"/>
  <c r="K1000" s="1"/>
  <c r="I1000" a="1"/>
  <c r="I1000" s="1"/>
  <c r="G1000" a="1"/>
  <c r="G1000" s="1"/>
  <c r="E1000" a="1"/>
  <c r="E1000" s="1"/>
  <c r="N1000" a="1"/>
  <c r="N1000" s="1"/>
  <c r="L1000" a="1"/>
  <c r="L1000" s="1"/>
  <c r="J1000" a="1"/>
  <c r="J1000" s="1"/>
  <c r="H1000" a="1"/>
  <c r="H1000" s="1"/>
  <c r="F1000" a="1"/>
  <c r="F1000" s="1"/>
  <c r="D1000" a="1"/>
  <c r="D1000" s="1"/>
  <c r="M993" a="1"/>
  <c r="M993" s="1"/>
  <c r="K993" a="1"/>
  <c r="K993" s="1"/>
  <c r="I993" a="1"/>
  <c r="I993" s="1"/>
  <c r="G993" a="1"/>
  <c r="G993" s="1"/>
  <c r="E993" a="1"/>
  <c r="E993" s="1"/>
  <c r="N993" a="1"/>
  <c r="N993" s="1"/>
  <c r="J993" a="1"/>
  <c r="J993" s="1"/>
  <c r="F993" a="1"/>
  <c r="F993" s="1"/>
  <c r="L993" a="1"/>
  <c r="L993" s="1"/>
  <c r="H993" a="1"/>
  <c r="H993" s="1"/>
  <c r="D993" a="1"/>
  <c r="D993" s="1"/>
  <c r="N315" a="1"/>
  <c r="N315" s="1"/>
  <c r="L315" a="1"/>
  <c r="L315" s="1"/>
  <c r="J315" a="1"/>
  <c r="J315" s="1"/>
  <c r="H315" a="1"/>
  <c r="H315" s="1"/>
  <c r="F315" a="1"/>
  <c r="F315" s="1"/>
  <c r="D315" a="1"/>
  <c r="D315" s="1"/>
  <c r="M315" a="1"/>
  <c r="M315" s="1"/>
  <c r="I315" a="1"/>
  <c r="I315" s="1"/>
  <c r="E315" a="1"/>
  <c r="E315" s="1"/>
  <c r="K315" a="1"/>
  <c r="K315" s="1"/>
  <c r="G315" a="1"/>
  <c r="G315" s="1"/>
  <c r="N299" a="1"/>
  <c r="N299" s="1"/>
  <c r="L299" a="1"/>
  <c r="L299" s="1"/>
  <c r="J299" a="1"/>
  <c r="J299" s="1"/>
  <c r="H299" a="1"/>
  <c r="H299" s="1"/>
  <c r="F299" a="1"/>
  <c r="F299" s="1"/>
  <c r="D299" a="1"/>
  <c r="D299" s="1"/>
  <c r="M299" a="1"/>
  <c r="M299" s="1"/>
  <c r="I299" a="1"/>
  <c r="I299" s="1"/>
  <c r="E299" a="1"/>
  <c r="E299" s="1"/>
  <c r="K299" a="1"/>
  <c r="K299" s="1"/>
  <c r="G299" a="1"/>
  <c r="G299" s="1"/>
  <c r="L283" a="1"/>
  <c r="L283" s="1"/>
  <c r="G283" a="1"/>
  <c r="G283" s="1"/>
  <c r="D283" a="1"/>
  <c r="D283" s="1"/>
  <c r="N283" a="1"/>
  <c r="N283" s="1"/>
  <c r="I283" a="1"/>
  <c r="I283" s="1"/>
  <c r="F283" a="1"/>
  <c r="F283" s="1"/>
  <c r="M283" a="1"/>
  <c r="M283" s="1"/>
  <c r="J283" a="1"/>
  <c r="J283" s="1"/>
  <c r="E283" a="1"/>
  <c r="E283" s="1"/>
  <c r="K283" a="1"/>
  <c r="K283" s="1"/>
  <c r="H283" a="1"/>
  <c r="H283" s="1"/>
  <c r="N237" a="1"/>
  <c r="N237" s="1"/>
  <c r="L237" a="1"/>
  <c r="L237" s="1"/>
  <c r="J237" a="1"/>
  <c r="J237" s="1"/>
  <c r="H237" a="1"/>
  <c r="H237" s="1"/>
  <c r="F237" a="1"/>
  <c r="F237" s="1"/>
  <c r="D237" a="1"/>
  <c r="D237" s="1"/>
  <c r="M237" a="1"/>
  <c r="M237" s="1"/>
  <c r="I237" a="1"/>
  <c r="I237" s="1"/>
  <c r="E237" a="1"/>
  <c r="E237" s="1"/>
  <c r="K237" a="1"/>
  <c r="K237" s="1"/>
  <c r="G237" a="1"/>
  <c r="G237" s="1"/>
  <c r="N221" a="1"/>
  <c r="N221" s="1"/>
  <c r="L221" a="1"/>
  <c r="L221" s="1"/>
  <c r="J221" a="1"/>
  <c r="J221" s="1"/>
  <c r="H221" a="1"/>
  <c r="H221" s="1"/>
  <c r="F221" a="1"/>
  <c r="F221" s="1"/>
  <c r="D221" a="1"/>
  <c r="D221" s="1"/>
  <c r="M221" a="1"/>
  <c r="M221" s="1"/>
  <c r="I221" a="1"/>
  <c r="I221" s="1"/>
  <c r="E221" a="1"/>
  <c r="E221" s="1"/>
  <c r="K221" a="1"/>
  <c r="K221" s="1"/>
  <c r="G221" a="1"/>
  <c r="G221" s="1"/>
  <c r="N205" a="1"/>
  <c r="N205" s="1"/>
  <c r="L205" a="1"/>
  <c r="L205" s="1"/>
  <c r="J205" a="1"/>
  <c r="J205" s="1"/>
  <c r="H205" a="1"/>
  <c r="H205" s="1"/>
  <c r="F205" a="1"/>
  <c r="F205" s="1"/>
  <c r="D205" a="1"/>
  <c r="D205" s="1"/>
  <c r="M205" a="1"/>
  <c r="M205" s="1"/>
  <c r="I205" a="1"/>
  <c r="I205" s="1"/>
  <c r="E205" a="1"/>
  <c r="E205" s="1"/>
  <c r="K205" a="1"/>
  <c r="K205" s="1"/>
  <c r="G205" a="1"/>
  <c r="G205" s="1"/>
  <c r="N189" a="1"/>
  <c r="N189" s="1"/>
  <c r="L189" a="1"/>
  <c r="L189" s="1"/>
  <c r="J189" a="1"/>
  <c r="J189" s="1"/>
  <c r="H189" a="1"/>
  <c r="H189" s="1"/>
  <c r="F189" a="1"/>
  <c r="F189" s="1"/>
  <c r="D189" a="1"/>
  <c r="D189" s="1"/>
  <c r="M189" a="1"/>
  <c r="M189" s="1"/>
  <c r="I189" a="1"/>
  <c r="I189" s="1"/>
  <c r="E189" a="1"/>
  <c r="E189" s="1"/>
  <c r="K189" a="1"/>
  <c r="K189" s="1"/>
  <c r="G189" a="1"/>
  <c r="G189" s="1"/>
  <c r="N173" a="1"/>
  <c r="N173" s="1"/>
  <c r="L173" a="1"/>
  <c r="L173" s="1"/>
  <c r="J173" a="1"/>
  <c r="J173" s="1"/>
  <c r="H173" a="1"/>
  <c r="H173" s="1"/>
  <c r="F173" a="1"/>
  <c r="F173" s="1"/>
  <c r="D173" a="1"/>
  <c r="D173" s="1"/>
  <c r="M173" a="1"/>
  <c r="M173" s="1"/>
  <c r="I173" a="1"/>
  <c r="I173" s="1"/>
  <c r="E173" a="1"/>
  <c r="E173" s="1"/>
  <c r="K173" a="1"/>
  <c r="K173" s="1"/>
  <c r="G173" a="1"/>
  <c r="G173" s="1"/>
  <c r="M157" a="1"/>
  <c r="M157" s="1"/>
  <c r="J157" a="1"/>
  <c r="J157" s="1"/>
  <c r="E157" a="1"/>
  <c r="E157" s="1"/>
  <c r="L157" a="1"/>
  <c r="L157" s="1"/>
  <c r="G157" a="1"/>
  <c r="G157" s="1"/>
  <c r="D157" a="1"/>
  <c r="D157" s="1"/>
  <c r="N157" a="1"/>
  <c r="N157" s="1"/>
  <c r="I157" a="1"/>
  <c r="I157" s="1"/>
  <c r="F157" a="1"/>
  <c r="F157" s="1"/>
  <c r="K157" a="1"/>
  <c r="K157" s="1"/>
  <c r="H157" a="1"/>
  <c r="H157" s="1"/>
  <c r="M141" a="1"/>
  <c r="M141" s="1"/>
  <c r="J141" a="1"/>
  <c r="J141" s="1"/>
  <c r="E141" a="1"/>
  <c r="E141" s="1"/>
  <c r="L141" a="1"/>
  <c r="L141" s="1"/>
  <c r="G141" a="1"/>
  <c r="G141" s="1"/>
  <c r="D141" a="1"/>
  <c r="D141" s="1"/>
  <c r="N141" a="1"/>
  <c r="N141" s="1"/>
  <c r="I141" a="1"/>
  <c r="I141" s="1"/>
  <c r="F141" a="1"/>
  <c r="F141" s="1"/>
  <c r="K141" a="1"/>
  <c r="K141" s="1"/>
  <c r="H141" a="1"/>
  <c r="H141" s="1"/>
  <c r="M125" a="1"/>
  <c r="M125" s="1"/>
  <c r="J125" a="1"/>
  <c r="J125" s="1"/>
  <c r="E125" a="1"/>
  <c r="E125" s="1"/>
  <c r="L125" a="1"/>
  <c r="L125" s="1"/>
  <c r="G125" a="1"/>
  <c r="G125" s="1"/>
  <c r="D125" a="1"/>
  <c r="D125" s="1"/>
  <c r="N125" a="1"/>
  <c r="N125" s="1"/>
  <c r="I125" a="1"/>
  <c r="I125" s="1"/>
  <c r="F125" a="1"/>
  <c r="F125" s="1"/>
  <c r="K125" a="1"/>
  <c r="K125" s="1"/>
  <c r="H125" a="1"/>
  <c r="H125" s="1"/>
  <c r="M109" a="1"/>
  <c r="M109" s="1"/>
  <c r="J109" a="1"/>
  <c r="J109" s="1"/>
  <c r="E109" a="1"/>
  <c r="E109" s="1"/>
  <c r="L109" a="1"/>
  <c r="L109" s="1"/>
  <c r="G109" a="1"/>
  <c r="G109" s="1"/>
  <c r="D109" a="1"/>
  <c r="D109" s="1"/>
  <c r="N109" a="1"/>
  <c r="N109" s="1"/>
  <c r="I109" a="1"/>
  <c r="I109" s="1"/>
  <c r="F109" a="1"/>
  <c r="F109" s="1"/>
  <c r="K109" a="1"/>
  <c r="K109" s="1"/>
  <c r="H109" a="1"/>
  <c r="H109" s="1"/>
  <c r="M93" a="1"/>
  <c r="M93" s="1"/>
  <c r="J93" a="1"/>
  <c r="J93" s="1"/>
  <c r="E93" a="1"/>
  <c r="E93" s="1"/>
  <c r="L93" a="1"/>
  <c r="L93" s="1"/>
  <c r="G93" a="1"/>
  <c r="G93" s="1"/>
  <c r="D93" a="1"/>
  <c r="D93" s="1"/>
  <c r="N93" a="1"/>
  <c r="N93" s="1"/>
  <c r="I93" a="1"/>
  <c r="I93" s="1"/>
  <c r="F93" a="1"/>
  <c r="F93" s="1"/>
  <c r="K93" a="1"/>
  <c r="K93" s="1"/>
  <c r="H93" a="1"/>
  <c r="H93" s="1"/>
  <c r="M77" a="1"/>
  <c r="M77" s="1"/>
  <c r="J77" a="1"/>
  <c r="J77" s="1"/>
  <c r="E77" a="1"/>
  <c r="E77" s="1"/>
  <c r="N77" a="1"/>
  <c r="N77" s="1"/>
  <c r="I77" a="1"/>
  <c r="I77" s="1"/>
  <c r="F77" a="1"/>
  <c r="F77" s="1"/>
  <c r="L77" a="1"/>
  <c r="L77" s="1"/>
  <c r="G77" a="1"/>
  <c r="G77" s="1"/>
  <c r="D77" a="1"/>
  <c r="D77" s="1"/>
  <c r="K77" a="1"/>
  <c r="K77" s="1"/>
  <c r="H77" a="1"/>
  <c r="H77" s="1"/>
  <c r="M61" a="1"/>
  <c r="M61" s="1"/>
  <c r="J61" a="1"/>
  <c r="J61" s="1"/>
  <c r="E61" a="1"/>
  <c r="E61" s="1"/>
  <c r="L61" a="1"/>
  <c r="L61" s="1"/>
  <c r="G61" a="1"/>
  <c r="G61" s="1"/>
  <c r="D61" a="1"/>
  <c r="D61" s="1"/>
  <c r="N61" a="1"/>
  <c r="N61" s="1"/>
  <c r="I61" a="1"/>
  <c r="I61" s="1"/>
  <c r="F61" a="1"/>
  <c r="F61" s="1"/>
  <c r="K61" a="1"/>
  <c r="K61" s="1"/>
  <c r="H61" a="1"/>
  <c r="H61" s="1"/>
  <c r="M45" a="1"/>
  <c r="M45" s="1"/>
  <c r="J45" a="1"/>
  <c r="J45" s="1"/>
  <c r="E45" a="1"/>
  <c r="E45" s="1"/>
  <c r="L45" a="1"/>
  <c r="L45" s="1"/>
  <c r="G45" a="1"/>
  <c r="G45" s="1"/>
  <c r="D45" a="1"/>
  <c r="D45" s="1"/>
  <c r="N45" a="1"/>
  <c r="N45" s="1"/>
  <c r="I45" a="1"/>
  <c r="I45" s="1"/>
  <c r="F45" a="1"/>
  <c r="F45" s="1"/>
  <c r="K45" a="1"/>
  <c r="K45" s="1"/>
  <c r="H45" a="1"/>
  <c r="H45" s="1"/>
  <c r="M29" a="1"/>
  <c r="M29" s="1"/>
  <c r="J29" a="1"/>
  <c r="J29" s="1"/>
  <c r="E29" a="1"/>
  <c r="E29" s="1"/>
  <c r="L29" a="1"/>
  <c r="L29" s="1"/>
  <c r="G29" a="1"/>
  <c r="G29" s="1"/>
  <c r="D29" a="1"/>
  <c r="D29" s="1"/>
  <c r="N29" a="1"/>
  <c r="N29" s="1"/>
  <c r="I29" a="1"/>
  <c r="I29" s="1"/>
  <c r="F29" a="1"/>
  <c r="F29" s="1"/>
  <c r="K29" a="1"/>
  <c r="K29" s="1"/>
  <c r="H29" a="1"/>
  <c r="H29" s="1"/>
  <c r="M13" a="1"/>
  <c r="M13" s="1"/>
  <c r="J13" a="1"/>
  <c r="J13" s="1"/>
  <c r="E13" a="1"/>
  <c r="E13" s="1"/>
  <c r="L13" a="1"/>
  <c r="L13" s="1"/>
  <c r="G13" a="1"/>
  <c r="G13" s="1"/>
  <c r="D13" a="1"/>
  <c r="D13" s="1"/>
  <c r="N13" a="1"/>
  <c r="N13" s="1"/>
  <c r="I13" a="1"/>
  <c r="I13" s="1"/>
  <c r="F13" a="1"/>
  <c r="F13" s="1"/>
  <c r="K13" a="1"/>
  <c r="K13" s="1"/>
  <c r="H13" a="1"/>
  <c r="H13" s="1"/>
  <c r="G4" i="17" l="1"/>
  <c r="F2" i="9"/>
  <c r="F88"/>
  <c r="G67"/>
  <c r="G88" s="1"/>
  <c r="L4" i="17"/>
  <c r="E20" i="11"/>
  <c r="H50" i="9"/>
  <c r="G35"/>
  <c r="E16" i="11"/>
  <c r="E22"/>
  <c r="H336" i="9"/>
  <c r="G265"/>
  <c r="M331" i="16"/>
  <c r="I15" i="17" s="1"/>
  <c r="I19" s="1"/>
  <c r="G429" i="16"/>
  <c r="J67" i="9"/>
  <c r="D4" i="17"/>
  <c r="E9" i="11"/>
  <c r="H4" i="17"/>
  <c r="E4" i="11"/>
  <c r="M190" i="16"/>
  <c r="F14" i="17" s="1"/>
  <c r="F19" s="1"/>
  <c r="C190" i="16"/>
  <c r="E6" i="11" s="1"/>
  <c r="E15"/>
  <c r="C4" i="17"/>
  <c r="E7" i="11"/>
  <c r="J18" i="17"/>
  <c r="E125" i="6"/>
  <c r="E124"/>
  <c r="O141" i="3"/>
  <c r="P141"/>
  <c r="O237"/>
  <c r="P237"/>
  <c r="P794"/>
  <c r="O794"/>
  <c r="P733"/>
  <c r="O733"/>
  <c r="O850"/>
  <c r="P850"/>
  <c r="O61"/>
  <c r="P61"/>
  <c r="O125"/>
  <c r="P125"/>
  <c r="O221"/>
  <c r="P221"/>
  <c r="O315"/>
  <c r="P315"/>
  <c r="P924"/>
  <c r="O924"/>
  <c r="P979"/>
  <c r="O979"/>
  <c r="P825"/>
  <c r="O825"/>
  <c r="P810"/>
  <c r="O810"/>
  <c r="O768"/>
  <c r="P768"/>
  <c r="O689"/>
  <c r="P689"/>
  <c r="O641"/>
  <c r="P641"/>
  <c r="P608"/>
  <c r="O608"/>
  <c r="P571"/>
  <c r="O571"/>
  <c r="P482"/>
  <c r="O482"/>
  <c r="O500"/>
  <c r="P500"/>
  <c r="O29"/>
  <c r="P29"/>
  <c r="O93"/>
  <c r="P93"/>
  <c r="O157"/>
  <c r="P157"/>
  <c r="O189"/>
  <c r="P189"/>
  <c r="O283"/>
  <c r="P283"/>
  <c r="P991"/>
  <c r="O991"/>
  <c r="O999"/>
  <c r="P999"/>
  <c r="P949"/>
  <c r="O949"/>
  <c r="O990"/>
  <c r="P990"/>
  <c r="P956"/>
  <c r="O956"/>
  <c r="O909"/>
  <c r="P909"/>
  <c r="P876"/>
  <c r="O876"/>
  <c r="O942"/>
  <c r="P942"/>
  <c r="P857"/>
  <c r="O857"/>
  <c r="P906"/>
  <c r="O906"/>
  <c r="P848"/>
  <c r="O848"/>
  <c r="P803"/>
  <c r="O803"/>
  <c r="P739"/>
  <c r="O739"/>
  <c r="O843"/>
  <c r="P843"/>
  <c r="P778"/>
  <c r="O778"/>
  <c r="P714"/>
  <c r="O714"/>
  <c r="P781"/>
  <c r="O781"/>
  <c r="P717"/>
  <c r="O717"/>
  <c r="P700"/>
  <c r="O700"/>
  <c r="P636"/>
  <c r="O636"/>
  <c r="O867"/>
  <c r="P867"/>
  <c r="O834"/>
  <c r="P834"/>
  <c r="O800"/>
  <c r="P800"/>
  <c r="O736"/>
  <c r="P736"/>
  <c r="O673"/>
  <c r="P673"/>
  <c r="P576"/>
  <c r="O576"/>
  <c r="O690"/>
  <c r="P690"/>
  <c r="O667"/>
  <c r="P667"/>
  <c r="P603"/>
  <c r="O603"/>
  <c r="P539"/>
  <c r="O539"/>
  <c r="P475"/>
  <c r="O475"/>
  <c r="O593"/>
  <c r="P593"/>
  <c r="P514"/>
  <c r="O514"/>
  <c r="P654"/>
  <c r="O654"/>
  <c r="O532"/>
  <c r="P532"/>
  <c r="O525"/>
  <c r="P525"/>
  <c r="P382"/>
  <c r="O382"/>
  <c r="P318"/>
  <c r="O318"/>
  <c r="O433"/>
  <c r="P433"/>
  <c r="P369"/>
  <c r="O369"/>
  <c r="P305"/>
  <c r="O305"/>
  <c r="P450"/>
  <c r="O450"/>
  <c r="P372"/>
  <c r="O372"/>
  <c r="O618"/>
  <c r="P618"/>
  <c r="P308"/>
  <c r="O308"/>
  <c r="O292"/>
  <c r="P292"/>
  <c r="P244"/>
  <c r="O244"/>
  <c r="P180"/>
  <c r="O180"/>
  <c r="P116"/>
  <c r="O116"/>
  <c r="P52"/>
  <c r="O52"/>
  <c r="P251"/>
  <c r="O251"/>
  <c r="P187"/>
  <c r="O187"/>
  <c r="O407"/>
  <c r="P407"/>
  <c r="O34"/>
  <c r="P34"/>
  <c r="O78"/>
  <c r="P78"/>
  <c r="P194"/>
  <c r="O194"/>
  <c r="O38"/>
  <c r="P38"/>
  <c r="P47"/>
  <c r="O47"/>
  <c r="P111"/>
  <c r="O111"/>
  <c r="O33"/>
  <c r="P33"/>
  <c r="O97"/>
  <c r="P97"/>
  <c r="O161"/>
  <c r="P161"/>
  <c r="O193"/>
  <c r="P193"/>
  <c r="O287"/>
  <c r="P287"/>
  <c r="P987"/>
  <c r="O987"/>
  <c r="P945"/>
  <c r="O945"/>
  <c r="O986"/>
  <c r="P986"/>
  <c r="P952"/>
  <c r="O952"/>
  <c r="P872"/>
  <c r="O872"/>
  <c r="O938"/>
  <c r="P938"/>
  <c r="P853"/>
  <c r="O853"/>
  <c r="O902"/>
  <c r="P902"/>
  <c r="P860"/>
  <c r="O860"/>
  <c r="P844"/>
  <c r="O844"/>
  <c r="P799"/>
  <c r="O799"/>
  <c r="P735"/>
  <c r="O735"/>
  <c r="O839"/>
  <c r="P839"/>
  <c r="P774"/>
  <c r="O774"/>
  <c r="P710"/>
  <c r="O710"/>
  <c r="P777"/>
  <c r="O777"/>
  <c r="P713"/>
  <c r="O713"/>
  <c r="P696"/>
  <c r="O696"/>
  <c r="P632"/>
  <c r="O632"/>
  <c r="O863"/>
  <c r="P863"/>
  <c r="O830"/>
  <c r="P830"/>
  <c r="O796"/>
  <c r="P796"/>
  <c r="O732"/>
  <c r="P732"/>
  <c r="O669"/>
  <c r="P669"/>
  <c r="P703"/>
  <c r="O703"/>
  <c r="O663"/>
  <c r="P663"/>
  <c r="P599"/>
  <c r="O599"/>
  <c r="P535"/>
  <c r="O535"/>
  <c r="P471"/>
  <c r="O471"/>
  <c r="O589"/>
  <c r="P589"/>
  <c r="P574"/>
  <c r="O574"/>
  <c r="P510"/>
  <c r="O510"/>
  <c r="P650"/>
  <c r="O650"/>
  <c r="P594"/>
  <c r="O594"/>
  <c r="O528"/>
  <c r="P528"/>
  <c r="O521"/>
  <c r="P521"/>
  <c r="P378"/>
  <c r="O378"/>
  <c r="P314"/>
  <c r="O314"/>
  <c r="P429"/>
  <c r="O429"/>
  <c r="P365"/>
  <c r="O365"/>
  <c r="P301"/>
  <c r="O301"/>
  <c r="P432"/>
  <c r="O432"/>
  <c r="P368"/>
  <c r="O368"/>
  <c r="O610"/>
  <c r="P610"/>
  <c r="P304"/>
  <c r="O304"/>
  <c r="O288"/>
  <c r="P288"/>
  <c r="P240"/>
  <c r="O240"/>
  <c r="P176"/>
  <c r="O176"/>
  <c r="P112"/>
  <c r="O112"/>
  <c r="P48"/>
  <c r="O48"/>
  <c r="P247"/>
  <c r="O247"/>
  <c r="P183"/>
  <c r="O183"/>
  <c r="O403"/>
  <c r="P403"/>
  <c r="O242"/>
  <c r="P242"/>
  <c r="O42"/>
  <c r="P42"/>
  <c r="P198"/>
  <c r="O198"/>
  <c r="O46"/>
  <c r="P46"/>
  <c r="P115"/>
  <c r="O115"/>
  <c r="C397" i="16"/>
  <c r="C7" i="17"/>
  <c r="M7" s="1"/>
  <c r="E10" i="11"/>
  <c r="O53" i="3"/>
  <c r="P53"/>
  <c r="O117"/>
  <c r="P117"/>
  <c r="O213"/>
  <c r="P213"/>
  <c r="O307"/>
  <c r="P307"/>
  <c r="P985"/>
  <c r="O985"/>
  <c r="O998"/>
  <c r="P998"/>
  <c r="P966"/>
  <c r="O966"/>
  <c r="P925"/>
  <c r="O925"/>
  <c r="P964"/>
  <c r="O964"/>
  <c r="P932"/>
  <c r="O932"/>
  <c r="P955"/>
  <c r="O955"/>
  <c r="O865"/>
  <c r="P865"/>
  <c r="P833"/>
  <c r="O833"/>
  <c r="P903"/>
  <c r="O903"/>
  <c r="O882"/>
  <c r="P882"/>
  <c r="P824"/>
  <c r="O824"/>
  <c r="P779"/>
  <c r="O779"/>
  <c r="P715"/>
  <c r="O715"/>
  <c r="P818"/>
  <c r="O818"/>
  <c r="P754"/>
  <c r="O754"/>
  <c r="P805"/>
  <c r="O805"/>
  <c r="P757"/>
  <c r="O757"/>
  <c r="P676"/>
  <c r="O676"/>
  <c r="O776"/>
  <c r="P776"/>
  <c r="O712"/>
  <c r="P712"/>
  <c r="O697"/>
  <c r="P697"/>
  <c r="O649"/>
  <c r="P649"/>
  <c r="P616"/>
  <c r="O616"/>
  <c r="O643"/>
  <c r="P643"/>
  <c r="P602"/>
  <c r="O602"/>
  <c r="P515"/>
  <c r="O515"/>
  <c r="P451"/>
  <c r="O451"/>
  <c r="P554"/>
  <c r="O554"/>
  <c r="P490"/>
  <c r="O490"/>
  <c r="P630"/>
  <c r="O630"/>
  <c r="O572"/>
  <c r="P572"/>
  <c r="O508"/>
  <c r="P508"/>
  <c r="O605"/>
  <c r="P605"/>
  <c r="O565"/>
  <c r="P565"/>
  <c r="O501"/>
  <c r="P501"/>
  <c r="P422"/>
  <c r="O422"/>
  <c r="P358"/>
  <c r="O358"/>
  <c r="P294"/>
  <c r="O294"/>
  <c r="P409"/>
  <c r="O409"/>
  <c r="P345"/>
  <c r="O345"/>
  <c r="P412"/>
  <c r="O412"/>
  <c r="P348"/>
  <c r="O348"/>
  <c r="O268"/>
  <c r="P268"/>
  <c r="P220"/>
  <c r="O220"/>
  <c r="P156"/>
  <c r="O156"/>
  <c r="P92"/>
  <c r="O92"/>
  <c r="P28"/>
  <c r="O28"/>
  <c r="P227"/>
  <c r="O227"/>
  <c r="O383"/>
  <c r="P383"/>
  <c r="O335"/>
  <c r="P335"/>
  <c r="P293"/>
  <c r="O293"/>
  <c r="O261"/>
  <c r="P261"/>
  <c r="O262"/>
  <c r="P262"/>
  <c r="O106"/>
  <c r="P106"/>
  <c r="O154"/>
  <c r="P154"/>
  <c r="P218"/>
  <c r="O218"/>
  <c r="O74"/>
  <c r="P74"/>
  <c r="P7"/>
  <c r="O7"/>
  <c r="P103"/>
  <c r="O103"/>
  <c r="P119"/>
  <c r="O119"/>
  <c r="P135"/>
  <c r="O135"/>
  <c r="F2" i="15"/>
  <c r="D141"/>
  <c r="D143" s="1"/>
  <c r="O25" i="3"/>
  <c r="P25"/>
  <c r="O89"/>
  <c r="P89"/>
  <c r="O153"/>
  <c r="P153"/>
  <c r="O185"/>
  <c r="P185"/>
  <c r="O279"/>
  <c r="P279"/>
  <c r="P995"/>
  <c r="O995"/>
  <c r="P953"/>
  <c r="O953"/>
  <c r="O994"/>
  <c r="P994"/>
  <c r="P873"/>
  <c r="O873"/>
  <c r="O913"/>
  <c r="P913"/>
  <c r="P880"/>
  <c r="O880"/>
  <c r="O946"/>
  <c r="P946"/>
  <c r="P910"/>
  <c r="O910"/>
  <c r="P852"/>
  <c r="O852"/>
  <c r="P807"/>
  <c r="O807"/>
  <c r="P743"/>
  <c r="O743"/>
  <c r="P862"/>
  <c r="O862"/>
  <c r="O847"/>
  <c r="P847"/>
  <c r="P782"/>
  <c r="O782"/>
  <c r="P718"/>
  <c r="O718"/>
  <c r="P737"/>
  <c r="O737"/>
  <c r="P721"/>
  <c r="O721"/>
  <c r="P704"/>
  <c r="O704"/>
  <c r="P640"/>
  <c r="O640"/>
  <c r="O838"/>
  <c r="P838"/>
  <c r="O804"/>
  <c r="P804"/>
  <c r="O740"/>
  <c r="P740"/>
  <c r="O677"/>
  <c r="P677"/>
  <c r="P580"/>
  <c r="O580"/>
  <c r="P691"/>
  <c r="O691"/>
  <c r="O671"/>
  <c r="P671"/>
  <c r="P607"/>
  <c r="O607"/>
  <c r="P543"/>
  <c r="O543"/>
  <c r="P479"/>
  <c r="O479"/>
  <c r="O597"/>
  <c r="P597"/>
  <c r="P518"/>
  <c r="O518"/>
  <c r="P658"/>
  <c r="O658"/>
  <c r="O536"/>
  <c r="P536"/>
  <c r="O529"/>
  <c r="P529"/>
  <c r="O449"/>
  <c r="P449"/>
  <c r="P434"/>
  <c r="O434"/>
  <c r="P386"/>
  <c r="O386"/>
  <c r="P322"/>
  <c r="O322"/>
  <c r="O437"/>
  <c r="P437"/>
  <c r="P373"/>
  <c r="O373"/>
  <c r="P309"/>
  <c r="O309"/>
  <c r="P454"/>
  <c r="O454"/>
  <c r="P376"/>
  <c r="O376"/>
  <c r="P312"/>
  <c r="O312"/>
  <c r="O296"/>
  <c r="P296"/>
  <c r="P248"/>
  <c r="O248"/>
  <c r="P184"/>
  <c r="O184"/>
  <c r="P120"/>
  <c r="O120"/>
  <c r="P56"/>
  <c r="O56"/>
  <c r="P255"/>
  <c r="O255"/>
  <c r="P191"/>
  <c r="O191"/>
  <c r="O411"/>
  <c r="P411"/>
  <c r="O347"/>
  <c r="P347"/>
  <c r="O26"/>
  <c r="P26"/>
  <c r="O126"/>
  <c r="P126"/>
  <c r="P190"/>
  <c r="O190"/>
  <c r="O30"/>
  <c r="P30"/>
  <c r="P43"/>
  <c r="O43"/>
  <c r="P107"/>
  <c r="O107"/>
  <c r="E7" i="10"/>
  <c r="D107" i="6"/>
  <c r="M40" i="16"/>
  <c r="G3" i="17"/>
  <c r="G8" s="1"/>
  <c r="B55" i="6" s="1"/>
  <c r="C50" i="5" s="1"/>
  <c r="B50" s="1"/>
  <c r="AW2" i="4" s="1"/>
  <c r="O13" i="3"/>
  <c r="P13"/>
  <c r="O77"/>
  <c r="P77"/>
  <c r="P908"/>
  <c r="O908"/>
  <c r="P892"/>
  <c r="O892"/>
  <c r="O752"/>
  <c r="P752"/>
  <c r="P555"/>
  <c r="O555"/>
  <c r="P68"/>
  <c r="O68"/>
  <c r="P267"/>
  <c r="O267"/>
  <c r="P203"/>
  <c r="O203"/>
  <c r="P587"/>
  <c r="O587"/>
  <c r="O423"/>
  <c r="P423"/>
  <c r="O359"/>
  <c r="P359"/>
  <c r="P269"/>
  <c r="O269"/>
  <c r="O4"/>
  <c r="P4"/>
  <c r="O114"/>
  <c r="P114"/>
  <c r="O130"/>
  <c r="P130"/>
  <c r="P178"/>
  <c r="O178"/>
  <c r="P5"/>
  <c r="O5"/>
  <c r="P31"/>
  <c r="O31"/>
  <c r="P127"/>
  <c r="O127"/>
  <c r="P159"/>
  <c r="O159"/>
  <c r="E3" i="17"/>
  <c r="E8" s="1"/>
  <c r="E429" i="16"/>
  <c r="O17" i="3"/>
  <c r="P17"/>
  <c r="O81"/>
  <c r="P81"/>
  <c r="O145"/>
  <c r="P145"/>
  <c r="O177"/>
  <c r="P177"/>
  <c r="O271"/>
  <c r="P271"/>
  <c r="P980"/>
  <c r="O980"/>
  <c r="P961"/>
  <c r="O961"/>
  <c r="P927"/>
  <c r="O927"/>
  <c r="P881"/>
  <c r="O881"/>
  <c r="O921"/>
  <c r="P921"/>
  <c r="P888"/>
  <c r="O888"/>
  <c r="O954"/>
  <c r="P954"/>
  <c r="P907"/>
  <c r="O907"/>
  <c r="P918"/>
  <c r="O918"/>
  <c r="P815"/>
  <c r="O815"/>
  <c r="P751"/>
  <c r="O751"/>
  <c r="P870"/>
  <c r="O870"/>
  <c r="O855"/>
  <c r="P855"/>
  <c r="P790"/>
  <c r="O790"/>
  <c r="P726"/>
  <c r="O726"/>
  <c r="P729"/>
  <c r="O729"/>
  <c r="P648"/>
  <c r="O648"/>
  <c r="O846"/>
  <c r="P846"/>
  <c r="O812"/>
  <c r="P812"/>
  <c r="O748"/>
  <c r="P748"/>
  <c r="O621"/>
  <c r="P621"/>
  <c r="P588"/>
  <c r="O588"/>
  <c r="P679"/>
  <c r="O679"/>
  <c r="P615"/>
  <c r="O615"/>
  <c r="P551"/>
  <c r="O551"/>
  <c r="P487"/>
  <c r="O487"/>
  <c r="P526"/>
  <c r="O526"/>
  <c r="P666"/>
  <c r="O666"/>
  <c r="O544"/>
  <c r="P544"/>
  <c r="O480"/>
  <c r="P480"/>
  <c r="O448"/>
  <c r="P448"/>
  <c r="O537"/>
  <c r="P537"/>
  <c r="O457"/>
  <c r="P457"/>
  <c r="P442"/>
  <c r="O442"/>
  <c r="P394"/>
  <c r="O394"/>
  <c r="P330"/>
  <c r="O330"/>
  <c r="O445"/>
  <c r="P445"/>
  <c r="P381"/>
  <c r="O381"/>
  <c r="P317"/>
  <c r="O317"/>
  <c r="P462"/>
  <c r="O462"/>
  <c r="P384"/>
  <c r="O384"/>
  <c r="P320"/>
  <c r="O320"/>
  <c r="P256"/>
  <c r="O256"/>
  <c r="P192"/>
  <c r="O192"/>
  <c r="P128"/>
  <c r="O128"/>
  <c r="P64"/>
  <c r="O64"/>
  <c r="P263"/>
  <c r="O263"/>
  <c r="P199"/>
  <c r="O199"/>
  <c r="P579"/>
  <c r="O579"/>
  <c r="O419"/>
  <c r="P419"/>
  <c r="O355"/>
  <c r="P355"/>
  <c r="O10"/>
  <c r="P10"/>
  <c r="O118"/>
  <c r="P118"/>
  <c r="O134"/>
  <c r="P134"/>
  <c r="P182"/>
  <c r="O182"/>
  <c r="O14"/>
  <c r="P14"/>
  <c r="P99"/>
  <c r="O99"/>
  <c r="P163"/>
  <c r="O163"/>
  <c r="O37"/>
  <c r="P37"/>
  <c r="O101"/>
  <c r="P101"/>
  <c r="O197"/>
  <c r="P197"/>
  <c r="O291"/>
  <c r="P291"/>
  <c r="P1001"/>
  <c r="O1001"/>
  <c r="P983"/>
  <c r="O983"/>
  <c r="P941"/>
  <c r="O941"/>
  <c r="O982"/>
  <c r="P982"/>
  <c r="P948"/>
  <c r="O948"/>
  <c r="P868"/>
  <c r="O868"/>
  <c r="O934"/>
  <c r="P934"/>
  <c r="P849"/>
  <c r="O849"/>
  <c r="O898"/>
  <c r="P898"/>
  <c r="P840"/>
  <c r="O840"/>
  <c r="P795"/>
  <c r="O795"/>
  <c r="P731"/>
  <c r="O731"/>
  <c r="P866"/>
  <c r="O866"/>
  <c r="O835"/>
  <c r="P835"/>
  <c r="P770"/>
  <c r="O770"/>
  <c r="P706"/>
  <c r="O706"/>
  <c r="P773"/>
  <c r="O773"/>
  <c r="P709"/>
  <c r="O709"/>
  <c r="P692"/>
  <c r="O692"/>
  <c r="P628"/>
  <c r="O628"/>
  <c r="O826"/>
  <c r="P826"/>
  <c r="O792"/>
  <c r="P792"/>
  <c r="O728"/>
  <c r="P728"/>
  <c r="O665"/>
  <c r="P665"/>
  <c r="O686"/>
  <c r="P686"/>
  <c r="O659"/>
  <c r="P659"/>
  <c r="P531"/>
  <c r="O531"/>
  <c r="P467"/>
  <c r="O467"/>
  <c r="O585"/>
  <c r="P585"/>
  <c r="P570"/>
  <c r="O570"/>
  <c r="P506"/>
  <c r="O506"/>
  <c r="P646"/>
  <c r="O646"/>
  <c r="P590"/>
  <c r="O590"/>
  <c r="O524"/>
  <c r="P524"/>
  <c r="O517"/>
  <c r="P517"/>
  <c r="P374"/>
  <c r="O374"/>
  <c r="P310"/>
  <c r="O310"/>
  <c r="P425"/>
  <c r="O425"/>
  <c r="P361"/>
  <c r="O361"/>
  <c r="P428"/>
  <c r="O428"/>
  <c r="P364"/>
  <c r="O364"/>
  <c r="P300"/>
  <c r="O300"/>
  <c r="O284"/>
  <c r="P284"/>
  <c r="P236"/>
  <c r="O236"/>
  <c r="P172"/>
  <c r="O172"/>
  <c r="P108"/>
  <c r="O108"/>
  <c r="P44"/>
  <c r="O44"/>
  <c r="P243"/>
  <c r="O243"/>
  <c r="P179"/>
  <c r="O179"/>
  <c r="O614"/>
  <c r="P614"/>
  <c r="O399"/>
  <c r="P399"/>
  <c r="O246"/>
  <c r="P246"/>
  <c r="O90"/>
  <c r="P90"/>
  <c r="O138"/>
  <c r="P138"/>
  <c r="P202"/>
  <c r="O202"/>
  <c r="O54"/>
  <c r="P54"/>
  <c r="P55"/>
  <c r="O55"/>
  <c r="D5" i="16"/>
  <c r="D4" s="1"/>
  <c r="D3" s="1"/>
  <c r="D164" i="4"/>
  <c r="C105" i="16"/>
  <c r="E5" i="11" s="1"/>
  <c r="O9" i="3"/>
  <c r="P9"/>
  <c r="O73"/>
  <c r="P73"/>
  <c r="O137"/>
  <c r="P137"/>
  <c r="O169"/>
  <c r="P169"/>
  <c r="O233"/>
  <c r="P233"/>
  <c r="P988"/>
  <c r="O988"/>
  <c r="P969"/>
  <c r="O969"/>
  <c r="P912"/>
  <c r="O912"/>
  <c r="P935"/>
  <c r="O935"/>
  <c r="P889"/>
  <c r="O889"/>
  <c r="O967"/>
  <c r="P967"/>
  <c r="P896"/>
  <c r="O896"/>
  <c r="P915"/>
  <c r="O915"/>
  <c r="P883"/>
  <c r="O883"/>
  <c r="P759"/>
  <c r="O759"/>
  <c r="P798"/>
  <c r="O798"/>
  <c r="P734"/>
  <c r="O734"/>
  <c r="P785"/>
  <c r="O785"/>
  <c r="P656"/>
  <c r="O656"/>
  <c r="P871"/>
  <c r="O871"/>
  <c r="O854"/>
  <c r="P854"/>
  <c r="O756"/>
  <c r="P756"/>
  <c r="O629"/>
  <c r="P629"/>
  <c r="P596"/>
  <c r="O596"/>
  <c r="P699"/>
  <c r="O699"/>
  <c r="O623"/>
  <c r="P623"/>
  <c r="O613"/>
  <c r="P613"/>
  <c r="P559"/>
  <c r="O559"/>
  <c r="P495"/>
  <c r="O495"/>
  <c r="P534"/>
  <c r="O534"/>
  <c r="P674"/>
  <c r="O674"/>
  <c r="O552"/>
  <c r="P552"/>
  <c r="O488"/>
  <c r="P488"/>
  <c r="O456"/>
  <c r="P456"/>
  <c r="O545"/>
  <c r="P545"/>
  <c r="O481"/>
  <c r="P481"/>
  <c r="O465"/>
  <c r="P465"/>
  <c r="P402"/>
  <c r="O402"/>
  <c r="P338"/>
  <c r="O338"/>
  <c r="P274"/>
  <c r="O274"/>
  <c r="P389"/>
  <c r="O389"/>
  <c r="P325"/>
  <c r="O325"/>
  <c r="P470"/>
  <c r="O470"/>
  <c r="P392"/>
  <c r="O392"/>
  <c r="P328"/>
  <c r="O328"/>
  <c r="P583"/>
  <c r="O583"/>
  <c r="O436"/>
  <c r="P436"/>
  <c r="P264"/>
  <c r="O264"/>
  <c r="P200"/>
  <c r="O200"/>
  <c r="P136"/>
  <c r="O136"/>
  <c r="P72"/>
  <c r="O72"/>
  <c r="P8"/>
  <c r="O8"/>
  <c r="P207"/>
  <c r="O207"/>
  <c r="P595"/>
  <c r="O595"/>
  <c r="O427"/>
  <c r="P427"/>
  <c r="O363"/>
  <c r="P363"/>
  <c r="P273"/>
  <c r="O273"/>
  <c r="O241"/>
  <c r="P241"/>
  <c r="O110"/>
  <c r="P110"/>
  <c r="P174"/>
  <c r="O174"/>
  <c r="P238"/>
  <c r="O238"/>
  <c r="P59"/>
  <c r="O59"/>
  <c r="P91"/>
  <c r="O91"/>
  <c r="P155"/>
  <c r="O155"/>
  <c r="F7" i="16"/>
  <c r="F4" s="1"/>
  <c r="F3" s="1"/>
  <c r="D177" i="4"/>
  <c r="H4" i="16"/>
  <c r="H3" s="1"/>
  <c r="E9" i="10"/>
  <c r="D109" i="6"/>
  <c r="J4" i="16"/>
  <c r="J3" s="1"/>
  <c r="E8" i="10"/>
  <c r="D108" i="6"/>
  <c r="K4" i="16"/>
  <c r="K3" s="1"/>
  <c r="P931" i="3"/>
  <c r="O931"/>
  <c r="P885"/>
  <c r="O885"/>
  <c r="O963"/>
  <c r="P963"/>
  <c r="O922"/>
  <c r="P922"/>
  <c r="O859"/>
  <c r="P859"/>
  <c r="P730"/>
  <c r="O730"/>
  <c r="O816"/>
  <c r="P816"/>
  <c r="P670"/>
  <c r="O670"/>
  <c r="O548"/>
  <c r="P548"/>
  <c r="O541"/>
  <c r="P541"/>
  <c r="P398"/>
  <c r="O398"/>
  <c r="P270"/>
  <c r="O270"/>
  <c r="P385"/>
  <c r="O385"/>
  <c r="P466"/>
  <c r="O466"/>
  <c r="P388"/>
  <c r="O388"/>
  <c r="P324"/>
  <c r="O324"/>
  <c r="P260"/>
  <c r="O260"/>
  <c r="P132"/>
  <c r="O132"/>
  <c r="P1000"/>
  <c r="O1000"/>
  <c r="P947"/>
  <c r="O947"/>
  <c r="P901"/>
  <c r="O901"/>
  <c r="P895"/>
  <c r="O895"/>
  <c r="P707"/>
  <c r="O707"/>
  <c r="P797"/>
  <c r="O797"/>
  <c r="P668"/>
  <c r="O668"/>
  <c r="P443"/>
  <c r="O443"/>
  <c r="P546"/>
  <c r="O546"/>
  <c r="O468"/>
  <c r="P468"/>
  <c r="O557"/>
  <c r="P557"/>
  <c r="P401"/>
  <c r="O401"/>
  <c r="P340"/>
  <c r="O340"/>
  <c r="P84"/>
  <c r="O84"/>
  <c r="P219"/>
  <c r="O219"/>
  <c r="O327"/>
  <c r="P327"/>
  <c r="P226"/>
  <c r="O226"/>
  <c r="O66"/>
  <c r="P66"/>
  <c r="O129"/>
  <c r="P129"/>
  <c r="O225"/>
  <c r="P225"/>
  <c r="P977"/>
  <c r="O977"/>
  <c r="P920"/>
  <c r="O920"/>
  <c r="P943"/>
  <c r="O943"/>
  <c r="P897"/>
  <c r="O897"/>
  <c r="O975"/>
  <c r="P975"/>
  <c r="P891"/>
  <c r="O891"/>
  <c r="P767"/>
  <c r="O767"/>
  <c r="P664"/>
  <c r="O664"/>
  <c r="P879"/>
  <c r="O879"/>
  <c r="P567"/>
  <c r="O567"/>
  <c r="P503"/>
  <c r="O503"/>
  <c r="P439"/>
  <c r="O439"/>
  <c r="P478"/>
  <c r="O478"/>
  <c r="O560"/>
  <c r="P560"/>
  <c r="P16"/>
  <c r="O16"/>
  <c r="P215"/>
  <c r="O215"/>
  <c r="O371"/>
  <c r="P371"/>
  <c r="P281"/>
  <c r="O281"/>
  <c r="O249"/>
  <c r="P249"/>
  <c r="O102"/>
  <c r="P102"/>
  <c r="P166"/>
  <c r="O166"/>
  <c r="P230"/>
  <c r="O230"/>
  <c r="P19"/>
  <c r="O19"/>
  <c r="P83"/>
  <c r="O83"/>
  <c r="P131"/>
  <c r="O131"/>
  <c r="P147"/>
  <c r="O147"/>
  <c r="H4" i="9"/>
  <c r="G3"/>
  <c r="O21" i="3"/>
  <c r="P21"/>
  <c r="O85"/>
  <c r="P85"/>
  <c r="O149"/>
  <c r="P149"/>
  <c r="O181"/>
  <c r="P181"/>
  <c r="O275"/>
  <c r="P275"/>
  <c r="P957"/>
  <c r="O957"/>
  <c r="P923"/>
  <c r="O923"/>
  <c r="P877"/>
  <c r="O877"/>
  <c r="O917"/>
  <c r="P917"/>
  <c r="P884"/>
  <c r="O884"/>
  <c r="O950"/>
  <c r="P950"/>
  <c r="P914"/>
  <c r="O914"/>
  <c r="P856"/>
  <c r="O856"/>
  <c r="P811"/>
  <c r="O811"/>
  <c r="P747"/>
  <c r="O747"/>
  <c r="O851"/>
  <c r="P851"/>
  <c r="P786"/>
  <c r="O786"/>
  <c r="P722"/>
  <c r="O722"/>
  <c r="P741"/>
  <c r="O741"/>
  <c r="P725"/>
  <c r="O725"/>
  <c r="P644"/>
  <c r="O644"/>
  <c r="O842"/>
  <c r="P842"/>
  <c r="O808"/>
  <c r="P808"/>
  <c r="O744"/>
  <c r="P744"/>
  <c r="P584"/>
  <c r="O584"/>
  <c r="O694"/>
  <c r="P694"/>
  <c r="O675"/>
  <c r="P675"/>
  <c r="P611"/>
  <c r="O611"/>
  <c r="P547"/>
  <c r="O547"/>
  <c r="P483"/>
  <c r="O483"/>
  <c r="P522"/>
  <c r="O522"/>
  <c r="P662"/>
  <c r="O662"/>
  <c r="O540"/>
  <c r="P540"/>
  <c r="O476"/>
  <c r="P476"/>
  <c r="O533"/>
  <c r="P533"/>
  <c r="O453"/>
  <c r="P453"/>
  <c r="P438"/>
  <c r="O438"/>
  <c r="P390"/>
  <c r="O390"/>
  <c r="P326"/>
  <c r="O326"/>
  <c r="O441"/>
  <c r="P441"/>
  <c r="P377"/>
  <c r="O377"/>
  <c r="P313"/>
  <c r="O313"/>
  <c r="P458"/>
  <c r="O458"/>
  <c r="P380"/>
  <c r="O380"/>
  <c r="P316"/>
  <c r="O316"/>
  <c r="P252"/>
  <c r="O252"/>
  <c r="P188"/>
  <c r="O188"/>
  <c r="P124"/>
  <c r="O124"/>
  <c r="P60"/>
  <c r="O60"/>
  <c r="P259"/>
  <c r="O259"/>
  <c r="P195"/>
  <c r="O195"/>
  <c r="O415"/>
  <c r="P415"/>
  <c r="O351"/>
  <c r="P351"/>
  <c r="O50"/>
  <c r="P50"/>
  <c r="O122"/>
  <c r="P122"/>
  <c r="P186"/>
  <c r="O186"/>
  <c r="O22"/>
  <c r="P22"/>
  <c r="P39"/>
  <c r="O39"/>
  <c r="I5" i="16"/>
  <c r="I4" s="1"/>
  <c r="I3" s="1"/>
  <c r="D169" i="4"/>
  <c r="M105" i="16"/>
  <c r="M250"/>
  <c r="O57" i="3"/>
  <c r="P57"/>
  <c r="O121"/>
  <c r="P121"/>
  <c r="O217"/>
  <c r="P217"/>
  <c r="O311"/>
  <c r="P311"/>
  <c r="P981"/>
  <c r="O981"/>
  <c r="P962"/>
  <c r="O962"/>
  <c r="P960"/>
  <c r="O960"/>
  <c r="P928"/>
  <c r="O928"/>
  <c r="P951"/>
  <c r="O951"/>
  <c r="P905"/>
  <c r="O905"/>
  <c r="O861"/>
  <c r="P861"/>
  <c r="P829"/>
  <c r="O829"/>
  <c r="P899"/>
  <c r="O899"/>
  <c r="O878"/>
  <c r="P878"/>
  <c r="P820"/>
  <c r="O820"/>
  <c r="P775"/>
  <c r="O775"/>
  <c r="P711"/>
  <c r="O711"/>
  <c r="P814"/>
  <c r="O814"/>
  <c r="P750"/>
  <c r="O750"/>
  <c r="P801"/>
  <c r="O801"/>
  <c r="P753"/>
  <c r="O753"/>
  <c r="P672"/>
  <c r="O672"/>
  <c r="O772"/>
  <c r="P772"/>
  <c r="O708"/>
  <c r="P708"/>
  <c r="O693"/>
  <c r="P693"/>
  <c r="O645"/>
  <c r="P645"/>
  <c r="P612"/>
  <c r="O612"/>
  <c r="O639"/>
  <c r="P639"/>
  <c r="P598"/>
  <c r="O598"/>
  <c r="P511"/>
  <c r="O511"/>
  <c r="P447"/>
  <c r="O447"/>
  <c r="P550"/>
  <c r="O550"/>
  <c r="P486"/>
  <c r="O486"/>
  <c r="P626"/>
  <c r="O626"/>
  <c r="O568"/>
  <c r="P568"/>
  <c r="O504"/>
  <c r="P504"/>
  <c r="O472"/>
  <c r="P472"/>
  <c r="O601"/>
  <c r="P601"/>
  <c r="O561"/>
  <c r="P561"/>
  <c r="O497"/>
  <c r="P497"/>
  <c r="P418"/>
  <c r="O418"/>
  <c r="P354"/>
  <c r="O354"/>
  <c r="P290"/>
  <c r="O290"/>
  <c r="P405"/>
  <c r="O405"/>
  <c r="P341"/>
  <c r="O341"/>
  <c r="P408"/>
  <c r="O408"/>
  <c r="P344"/>
  <c r="O344"/>
  <c r="P216"/>
  <c r="O216"/>
  <c r="P152"/>
  <c r="O152"/>
  <c r="P88"/>
  <c r="O88"/>
  <c r="P24"/>
  <c r="O24"/>
  <c r="P223"/>
  <c r="O223"/>
  <c r="O379"/>
  <c r="P379"/>
  <c r="O331"/>
  <c r="P331"/>
  <c r="P289"/>
  <c r="O289"/>
  <c r="O257"/>
  <c r="P257"/>
  <c r="O266"/>
  <c r="P266"/>
  <c r="O94"/>
  <c r="P94"/>
  <c r="O158"/>
  <c r="P158"/>
  <c r="P222"/>
  <c r="O222"/>
  <c r="O86"/>
  <c r="P86"/>
  <c r="P11"/>
  <c r="O11"/>
  <c r="P75"/>
  <c r="O75"/>
  <c r="P139"/>
  <c r="O139"/>
  <c r="F124" i="15"/>
  <c r="D111" i="6" s="1"/>
  <c r="E12" i="10"/>
  <c r="E5"/>
  <c r="D105" i="6"/>
  <c r="O173" i="3"/>
  <c r="P173"/>
  <c r="P984"/>
  <c r="O984"/>
  <c r="P965"/>
  <c r="O965"/>
  <c r="O958"/>
  <c r="P958"/>
  <c r="P911"/>
  <c r="O911"/>
  <c r="P819"/>
  <c r="O819"/>
  <c r="P755"/>
  <c r="O755"/>
  <c r="P652"/>
  <c r="O652"/>
  <c r="O625"/>
  <c r="P625"/>
  <c r="P592"/>
  <c r="O592"/>
  <c r="O698"/>
  <c r="P698"/>
  <c r="O609"/>
  <c r="P609"/>
  <c r="P491"/>
  <c r="O491"/>
  <c r="P530"/>
  <c r="O530"/>
  <c r="O484"/>
  <c r="P484"/>
  <c r="O452"/>
  <c r="P452"/>
  <c r="O477"/>
  <c r="P477"/>
  <c r="O461"/>
  <c r="P461"/>
  <c r="P446"/>
  <c r="O446"/>
  <c r="P334"/>
  <c r="O334"/>
  <c r="P321"/>
  <c r="O321"/>
  <c r="P575"/>
  <c r="O575"/>
  <c r="P196"/>
  <c r="O196"/>
  <c r="O874"/>
  <c r="P874"/>
  <c r="P771"/>
  <c r="O771"/>
  <c r="P746"/>
  <c r="O746"/>
  <c r="P749"/>
  <c r="O749"/>
  <c r="O635"/>
  <c r="P635"/>
  <c r="P507"/>
  <c r="O507"/>
  <c r="P622"/>
  <c r="O622"/>
  <c r="O564"/>
  <c r="P564"/>
  <c r="O493"/>
  <c r="P493"/>
  <c r="P414"/>
  <c r="O414"/>
  <c r="P350"/>
  <c r="O350"/>
  <c r="P286"/>
  <c r="O286"/>
  <c r="P337"/>
  <c r="O337"/>
  <c r="P404"/>
  <c r="O404"/>
  <c r="P212"/>
  <c r="O212"/>
  <c r="P148"/>
  <c r="O148"/>
  <c r="P20"/>
  <c r="O20"/>
  <c r="O375"/>
  <c r="P375"/>
  <c r="P285"/>
  <c r="O285"/>
  <c r="O253"/>
  <c r="P253"/>
  <c r="O162"/>
  <c r="P162"/>
  <c r="P2"/>
  <c r="O2"/>
  <c r="P15"/>
  <c r="O15"/>
  <c r="P79"/>
  <c r="O79"/>
  <c r="P143"/>
  <c r="O143"/>
  <c r="C146" i="18"/>
  <c r="D3189" i="4"/>
  <c r="O65" i="3"/>
  <c r="P65"/>
  <c r="O319"/>
  <c r="P319"/>
  <c r="P996"/>
  <c r="O996"/>
  <c r="P904"/>
  <c r="O904"/>
  <c r="P821"/>
  <c r="O821"/>
  <c r="P806"/>
  <c r="O806"/>
  <c r="P742"/>
  <c r="O742"/>
  <c r="P793"/>
  <c r="O793"/>
  <c r="P745"/>
  <c r="O745"/>
  <c r="O764"/>
  <c r="P764"/>
  <c r="O685"/>
  <c r="P685"/>
  <c r="O637"/>
  <c r="P637"/>
  <c r="P604"/>
  <c r="O604"/>
  <c r="P687"/>
  <c r="O687"/>
  <c r="O631"/>
  <c r="P631"/>
  <c r="P542"/>
  <c r="O542"/>
  <c r="O496"/>
  <c r="P496"/>
  <c r="O464"/>
  <c r="P464"/>
  <c r="O553"/>
  <c r="P553"/>
  <c r="O489"/>
  <c r="P489"/>
  <c r="O473"/>
  <c r="P473"/>
  <c r="P410"/>
  <c r="O410"/>
  <c r="P346"/>
  <c r="O346"/>
  <c r="P282"/>
  <c r="O282"/>
  <c r="P397"/>
  <c r="O397"/>
  <c r="P333"/>
  <c r="O333"/>
  <c r="P400"/>
  <c r="O400"/>
  <c r="P336"/>
  <c r="O336"/>
  <c r="O444"/>
  <c r="P444"/>
  <c r="P208"/>
  <c r="O208"/>
  <c r="P144"/>
  <c r="O144"/>
  <c r="P80"/>
  <c r="O80"/>
  <c r="O45"/>
  <c r="P45"/>
  <c r="O109"/>
  <c r="P109"/>
  <c r="O205"/>
  <c r="P205"/>
  <c r="O299"/>
  <c r="P299"/>
  <c r="P993"/>
  <c r="O993"/>
  <c r="P974"/>
  <c r="O974"/>
  <c r="P933"/>
  <c r="O933"/>
  <c r="P972"/>
  <c r="O972"/>
  <c r="P940"/>
  <c r="O940"/>
  <c r="O926"/>
  <c r="P926"/>
  <c r="P841"/>
  <c r="O841"/>
  <c r="O890"/>
  <c r="P890"/>
  <c r="P832"/>
  <c r="O832"/>
  <c r="P787"/>
  <c r="O787"/>
  <c r="P723"/>
  <c r="O723"/>
  <c r="O827"/>
  <c r="P827"/>
  <c r="P762"/>
  <c r="O762"/>
  <c r="P813"/>
  <c r="O813"/>
  <c r="P765"/>
  <c r="O765"/>
  <c r="P684"/>
  <c r="O684"/>
  <c r="P620"/>
  <c r="O620"/>
  <c r="O784"/>
  <c r="P784"/>
  <c r="O720"/>
  <c r="P720"/>
  <c r="P705"/>
  <c r="O705"/>
  <c r="O657"/>
  <c r="P657"/>
  <c r="O682"/>
  <c r="P682"/>
  <c r="O651"/>
  <c r="P651"/>
  <c r="O619"/>
  <c r="P619"/>
  <c r="P523"/>
  <c r="O523"/>
  <c r="P459"/>
  <c r="O459"/>
  <c r="O577"/>
  <c r="P577"/>
  <c r="P562"/>
  <c r="O562"/>
  <c r="P498"/>
  <c r="O498"/>
  <c r="P638"/>
  <c r="O638"/>
  <c r="P582"/>
  <c r="O582"/>
  <c r="O516"/>
  <c r="P516"/>
  <c r="O573"/>
  <c r="P573"/>
  <c r="O509"/>
  <c r="P509"/>
  <c r="P430"/>
  <c r="O430"/>
  <c r="P366"/>
  <c r="O366"/>
  <c r="P302"/>
  <c r="O302"/>
  <c r="P417"/>
  <c r="O417"/>
  <c r="P353"/>
  <c r="O353"/>
  <c r="P420"/>
  <c r="O420"/>
  <c r="P356"/>
  <c r="O356"/>
  <c r="O276"/>
  <c r="P276"/>
  <c r="P228"/>
  <c r="O228"/>
  <c r="P164"/>
  <c r="O164"/>
  <c r="P100"/>
  <c r="O100"/>
  <c r="P36"/>
  <c r="O36"/>
  <c r="P235"/>
  <c r="O235"/>
  <c r="P171"/>
  <c r="O171"/>
  <c r="O391"/>
  <c r="P391"/>
  <c r="O343"/>
  <c r="P343"/>
  <c r="O254"/>
  <c r="P254"/>
  <c r="O3"/>
  <c r="P3"/>
  <c r="O98"/>
  <c r="P98"/>
  <c r="O146"/>
  <c r="P146"/>
  <c r="P210"/>
  <c r="O210"/>
  <c r="P63"/>
  <c r="O63"/>
  <c r="P95"/>
  <c r="O95"/>
  <c r="D149" i="4"/>
  <c r="D160"/>
  <c r="P157" i="8"/>
  <c r="D159" i="4" s="1"/>
  <c r="E6" i="10"/>
  <c r="D106" i="6"/>
  <c r="L4" i="16"/>
  <c r="L3" s="1"/>
  <c r="O49" i="3"/>
  <c r="P49"/>
  <c r="O113"/>
  <c r="P113"/>
  <c r="O209"/>
  <c r="P209"/>
  <c r="O303"/>
  <c r="P303"/>
  <c r="P989"/>
  <c r="O989"/>
  <c r="P970"/>
  <c r="O970"/>
  <c r="P929"/>
  <c r="O929"/>
  <c r="P968"/>
  <c r="O968"/>
  <c r="P936"/>
  <c r="O936"/>
  <c r="P959"/>
  <c r="O959"/>
  <c r="O869"/>
  <c r="P869"/>
  <c r="P837"/>
  <c r="O837"/>
  <c r="O886"/>
  <c r="P886"/>
  <c r="P828"/>
  <c r="O828"/>
  <c r="P783"/>
  <c r="O783"/>
  <c r="P719"/>
  <c r="O719"/>
  <c r="O823"/>
  <c r="P823"/>
  <c r="P758"/>
  <c r="O758"/>
  <c r="P809"/>
  <c r="O809"/>
  <c r="P761"/>
  <c r="O761"/>
  <c r="P680"/>
  <c r="O680"/>
  <c r="O780"/>
  <c r="P780"/>
  <c r="O716"/>
  <c r="P716"/>
  <c r="O701"/>
  <c r="P701"/>
  <c r="O653"/>
  <c r="P653"/>
  <c r="P695"/>
  <c r="O695"/>
  <c r="O647"/>
  <c r="P647"/>
  <c r="P606"/>
  <c r="O606"/>
  <c r="P519"/>
  <c r="O519"/>
  <c r="P455"/>
  <c r="O455"/>
  <c r="P558"/>
  <c r="O558"/>
  <c r="P494"/>
  <c r="O494"/>
  <c r="P634"/>
  <c r="O634"/>
  <c r="P578"/>
  <c r="O578"/>
  <c r="O512"/>
  <c r="P512"/>
  <c r="O569"/>
  <c r="P569"/>
  <c r="O505"/>
  <c r="P505"/>
  <c r="P426"/>
  <c r="O426"/>
  <c r="P362"/>
  <c r="O362"/>
  <c r="P298"/>
  <c r="O298"/>
  <c r="P413"/>
  <c r="O413"/>
  <c r="P349"/>
  <c r="O349"/>
  <c r="P416"/>
  <c r="O416"/>
  <c r="P352"/>
  <c r="O352"/>
  <c r="O272"/>
  <c r="P272"/>
  <c r="P224"/>
  <c r="O224"/>
  <c r="P160"/>
  <c r="O160"/>
  <c r="P96"/>
  <c r="O96"/>
  <c r="P32"/>
  <c r="O32"/>
  <c r="P231"/>
  <c r="O231"/>
  <c r="P167"/>
  <c r="O167"/>
  <c r="O387"/>
  <c r="P387"/>
  <c r="O339"/>
  <c r="P339"/>
  <c r="P297"/>
  <c r="O297"/>
  <c r="O265"/>
  <c r="P265"/>
  <c r="O258"/>
  <c r="P258"/>
  <c r="O82"/>
  <c r="P82"/>
  <c r="O150"/>
  <c r="P150"/>
  <c r="P214"/>
  <c r="O214"/>
  <c r="O70"/>
  <c r="P70"/>
  <c r="O6"/>
  <c r="P6"/>
  <c r="P35"/>
  <c r="O35"/>
  <c r="P51"/>
  <c r="O51"/>
  <c r="P67"/>
  <c r="O67"/>
  <c r="M397" i="16"/>
  <c r="S323" i="3" a="1"/>
  <c r="S323" s="1"/>
  <c r="Q323" a="1"/>
  <c r="Q323" s="1"/>
  <c r="R323" a="1"/>
  <c r="R323" s="1"/>
  <c r="O69"/>
  <c r="P69"/>
  <c r="O133"/>
  <c r="P133"/>
  <c r="O165"/>
  <c r="P165"/>
  <c r="O229"/>
  <c r="P229"/>
  <c r="P992"/>
  <c r="O992"/>
  <c r="P973"/>
  <c r="O973"/>
  <c r="P916"/>
  <c r="O916"/>
  <c r="P939"/>
  <c r="O939"/>
  <c r="P893"/>
  <c r="O893"/>
  <c r="O971"/>
  <c r="P971"/>
  <c r="P900"/>
  <c r="O900"/>
  <c r="P919"/>
  <c r="O919"/>
  <c r="P887"/>
  <c r="O887"/>
  <c r="P763"/>
  <c r="O763"/>
  <c r="P802"/>
  <c r="O802"/>
  <c r="P738"/>
  <c r="O738"/>
  <c r="P789"/>
  <c r="O789"/>
  <c r="P660"/>
  <c r="O660"/>
  <c r="P875"/>
  <c r="O875"/>
  <c r="O858"/>
  <c r="P858"/>
  <c r="O760"/>
  <c r="P760"/>
  <c r="O681"/>
  <c r="P681"/>
  <c r="O633"/>
  <c r="P633"/>
  <c r="P600"/>
  <c r="O600"/>
  <c r="O702"/>
  <c r="P702"/>
  <c r="O627"/>
  <c r="P627"/>
  <c r="O617"/>
  <c r="P617"/>
  <c r="P563"/>
  <c r="O563"/>
  <c r="P499"/>
  <c r="O499"/>
  <c r="P435"/>
  <c r="O435"/>
  <c r="P538"/>
  <c r="O538"/>
  <c r="P678"/>
  <c r="O678"/>
  <c r="O556"/>
  <c r="P556"/>
  <c r="O492"/>
  <c r="P492"/>
  <c r="O460"/>
  <c r="P460"/>
  <c r="O549"/>
  <c r="P549"/>
  <c r="O485"/>
  <c r="P485"/>
  <c r="O469"/>
  <c r="P469"/>
  <c r="P406"/>
  <c r="O406"/>
  <c r="P342"/>
  <c r="O342"/>
  <c r="P278"/>
  <c r="O278"/>
  <c r="P393"/>
  <c r="O393"/>
  <c r="P329"/>
  <c r="O329"/>
  <c r="P474"/>
  <c r="O474"/>
  <c r="P396"/>
  <c r="O396"/>
  <c r="P332"/>
  <c r="O332"/>
  <c r="P591"/>
  <c r="O591"/>
  <c r="O440"/>
  <c r="P440"/>
  <c r="P204"/>
  <c r="O204"/>
  <c r="P140"/>
  <c r="O140"/>
  <c r="P76"/>
  <c r="O76"/>
  <c r="P12"/>
  <c r="O12"/>
  <c r="P211"/>
  <c r="O211"/>
  <c r="O431"/>
  <c r="P431"/>
  <c r="O367"/>
  <c r="P367"/>
  <c r="P277"/>
  <c r="O277"/>
  <c r="O245"/>
  <c r="P245"/>
  <c r="O18"/>
  <c r="P18"/>
  <c r="P170"/>
  <c r="O170"/>
  <c r="P234"/>
  <c r="O234"/>
  <c r="P23"/>
  <c r="O23"/>
  <c r="P71"/>
  <c r="O71"/>
  <c r="P87"/>
  <c r="O87"/>
  <c r="P151"/>
  <c r="O151"/>
  <c r="O41"/>
  <c r="P41"/>
  <c r="O105"/>
  <c r="P105"/>
  <c r="O201"/>
  <c r="P201"/>
  <c r="O295"/>
  <c r="P295"/>
  <c r="P997"/>
  <c r="O997"/>
  <c r="P978"/>
  <c r="O978"/>
  <c r="P937"/>
  <c r="O937"/>
  <c r="P976"/>
  <c r="O976"/>
  <c r="P944"/>
  <c r="O944"/>
  <c r="P864"/>
  <c r="O864"/>
  <c r="O930"/>
  <c r="P930"/>
  <c r="P845"/>
  <c r="O845"/>
  <c r="O894"/>
  <c r="P894"/>
  <c r="P836"/>
  <c r="O836"/>
  <c r="P791"/>
  <c r="O791"/>
  <c r="P727"/>
  <c r="O727"/>
  <c r="O831"/>
  <c r="P831"/>
  <c r="P766"/>
  <c r="O766"/>
  <c r="P817"/>
  <c r="O817"/>
  <c r="P769"/>
  <c r="O769"/>
  <c r="P688"/>
  <c r="O688"/>
  <c r="P624"/>
  <c r="O624"/>
  <c r="O822"/>
  <c r="P822"/>
  <c r="O788"/>
  <c r="P788"/>
  <c r="O724"/>
  <c r="P724"/>
  <c r="O661"/>
  <c r="P661"/>
  <c r="P683"/>
  <c r="O683"/>
  <c r="O655"/>
  <c r="P655"/>
  <c r="P527"/>
  <c r="O527"/>
  <c r="P463"/>
  <c r="O463"/>
  <c r="O581"/>
  <c r="P581"/>
  <c r="P566"/>
  <c r="O566"/>
  <c r="P502"/>
  <c r="O502"/>
  <c r="P642"/>
  <c r="O642"/>
  <c r="P586"/>
  <c r="O586"/>
  <c r="O520"/>
  <c r="P520"/>
  <c r="O513"/>
  <c r="P513"/>
  <c r="P370"/>
  <c r="O370"/>
  <c r="P306"/>
  <c r="O306"/>
  <c r="P421"/>
  <c r="O421"/>
  <c r="P357"/>
  <c r="O357"/>
  <c r="P424"/>
  <c r="O424"/>
  <c r="P360"/>
  <c r="O360"/>
  <c r="O280"/>
  <c r="P280"/>
  <c r="P232"/>
  <c r="O232"/>
  <c r="P168"/>
  <c r="O168"/>
  <c r="P104"/>
  <c r="O104"/>
  <c r="P40"/>
  <c r="O40"/>
  <c r="P239"/>
  <c r="O239"/>
  <c r="P175"/>
  <c r="O175"/>
  <c r="O395"/>
  <c r="P395"/>
  <c r="O250"/>
  <c r="P250"/>
  <c r="O58"/>
  <c r="P58"/>
  <c r="O142"/>
  <c r="P142"/>
  <c r="P206"/>
  <c r="O206"/>
  <c r="O62"/>
  <c r="P62"/>
  <c r="P27"/>
  <c r="O27"/>
  <c r="P123"/>
  <c r="O123"/>
  <c r="F93" i="15"/>
  <c r="D110" i="6" s="1"/>
  <c r="M309" i="16"/>
  <c r="E18" i="11"/>
  <c r="H67" i="9" l="1"/>
  <c r="H35"/>
  <c r="I50"/>
  <c r="G2"/>
  <c r="M4" i="17"/>
  <c r="I336" i="9"/>
  <c r="H265"/>
  <c r="L67"/>
  <c r="J88"/>
  <c r="K67"/>
  <c r="I67"/>
  <c r="I88" s="1"/>
  <c r="H88"/>
  <c r="M7" i="16"/>
  <c r="E121" i="6"/>
  <c r="W168" i="5" s="1"/>
  <c r="Q123" i="3" a="1"/>
  <c r="Q123" s="1"/>
  <c r="S123" a="1"/>
  <c r="S123" s="1"/>
  <c r="R123" a="1"/>
  <c r="R123" s="1"/>
  <c r="R175" a="1"/>
  <c r="R175" s="1"/>
  <c r="Q175" a="1"/>
  <c r="Q175" s="1"/>
  <c r="S175" a="1"/>
  <c r="S175" s="1"/>
  <c r="S62" a="1"/>
  <c r="S62" s="1"/>
  <c r="Q62" a="1"/>
  <c r="Q62" s="1"/>
  <c r="R62" a="1"/>
  <c r="R62" s="1"/>
  <c r="S280" a="1"/>
  <c r="S280" s="1"/>
  <c r="Q280" a="1"/>
  <c r="Q280" s="1"/>
  <c r="R280" a="1"/>
  <c r="R280" s="1"/>
  <c r="S27" a="1"/>
  <c r="S27" s="1"/>
  <c r="Q27" a="1"/>
  <c r="Q27" s="1"/>
  <c r="R27" a="1"/>
  <c r="R27" s="1"/>
  <c r="R104" a="1"/>
  <c r="R104" s="1"/>
  <c r="Q104" a="1"/>
  <c r="Q104" s="1"/>
  <c r="S104" a="1"/>
  <c r="S104" s="1"/>
  <c r="R357" a="1"/>
  <c r="R357" s="1"/>
  <c r="S357" a="1"/>
  <c r="S357" s="1"/>
  <c r="Q357" a="1"/>
  <c r="Q357" s="1"/>
  <c r="S586" a="1"/>
  <c r="S586" s="1"/>
  <c r="Q586" a="1"/>
  <c r="Q586" s="1"/>
  <c r="R586" a="1"/>
  <c r="R586" s="1"/>
  <c r="R688" a="1"/>
  <c r="R688" s="1"/>
  <c r="Q688" a="1"/>
  <c r="Q688" s="1"/>
  <c r="S688" a="1"/>
  <c r="S688" s="1"/>
  <c r="R944" a="1"/>
  <c r="R944" s="1"/>
  <c r="S944" a="1"/>
  <c r="S944" s="1"/>
  <c r="Q944" a="1"/>
  <c r="Q944" s="1"/>
  <c r="R937" a="1"/>
  <c r="R937" s="1"/>
  <c r="S937" a="1"/>
  <c r="S937" s="1"/>
  <c r="Q937" a="1"/>
  <c r="Q937" s="1"/>
  <c r="R997" a="1"/>
  <c r="R997" s="1"/>
  <c r="S997" a="1"/>
  <c r="S997" s="1"/>
  <c r="Q997" a="1"/>
  <c r="Q997" s="1"/>
  <c r="Q87" a="1"/>
  <c r="Q87" s="1"/>
  <c r="S87" a="1"/>
  <c r="S87" s="1"/>
  <c r="R87" a="1"/>
  <c r="R87" s="1"/>
  <c r="Q23" a="1"/>
  <c r="Q23" s="1"/>
  <c r="S23" a="1"/>
  <c r="S23" s="1"/>
  <c r="R23" a="1"/>
  <c r="R23" s="1"/>
  <c r="S170" a="1"/>
  <c r="S170" s="1"/>
  <c r="Q170" a="1"/>
  <c r="Q170" s="1"/>
  <c r="R170" a="1"/>
  <c r="R170" s="1"/>
  <c r="R211" a="1"/>
  <c r="R211" s="1"/>
  <c r="Q211" a="1"/>
  <c r="Q211" s="1"/>
  <c r="S211" a="1"/>
  <c r="S211" s="1"/>
  <c r="R76" a="1"/>
  <c r="R76" s="1"/>
  <c r="Q76" a="1"/>
  <c r="Q76" s="1"/>
  <c r="S76" a="1"/>
  <c r="S76" s="1"/>
  <c r="R204" a="1"/>
  <c r="R204" s="1"/>
  <c r="S204" a="1"/>
  <c r="S204" s="1"/>
  <c r="Q204" a="1"/>
  <c r="Q204" s="1"/>
  <c r="S591" a="1"/>
  <c r="S591" s="1"/>
  <c r="R591" a="1"/>
  <c r="R591" s="1"/>
  <c r="Q591" a="1"/>
  <c r="Q591" s="1"/>
  <c r="S396" a="1"/>
  <c r="S396" s="1"/>
  <c r="Q396" a="1"/>
  <c r="Q396" s="1"/>
  <c r="R396" a="1"/>
  <c r="R396" s="1"/>
  <c r="R329" a="1"/>
  <c r="R329" s="1"/>
  <c r="Q329" a="1"/>
  <c r="Q329" s="1"/>
  <c r="S329" a="1"/>
  <c r="S329" s="1"/>
  <c r="R278" a="1"/>
  <c r="R278" s="1"/>
  <c r="S278" a="1"/>
  <c r="S278" s="1"/>
  <c r="Q278" a="1"/>
  <c r="Q278" s="1"/>
  <c r="R406" a="1"/>
  <c r="R406" s="1"/>
  <c r="S406" a="1"/>
  <c r="S406" s="1"/>
  <c r="Q406" a="1"/>
  <c r="Q406" s="1"/>
  <c r="R538" a="1"/>
  <c r="R538" s="1"/>
  <c r="S538" a="1"/>
  <c r="S538" s="1"/>
  <c r="Q538" a="1"/>
  <c r="Q538" s="1"/>
  <c r="R499" a="1"/>
  <c r="R499" s="1"/>
  <c r="Q499" a="1"/>
  <c r="Q499" s="1"/>
  <c r="S499" a="1"/>
  <c r="S499" s="1"/>
  <c r="S875" a="1"/>
  <c r="S875" s="1"/>
  <c r="Q875" a="1"/>
  <c r="Q875" s="1"/>
  <c r="R875" a="1"/>
  <c r="R875" s="1"/>
  <c r="S789" a="1"/>
  <c r="S789" s="1"/>
  <c r="Q789" a="1"/>
  <c r="Q789" s="1"/>
  <c r="R789" a="1"/>
  <c r="R789" s="1"/>
  <c r="R802" a="1"/>
  <c r="R802" s="1"/>
  <c r="S802" a="1"/>
  <c r="S802" s="1"/>
  <c r="Q802" a="1"/>
  <c r="Q802" s="1"/>
  <c r="S887" a="1"/>
  <c r="S887" s="1"/>
  <c r="Q887" a="1"/>
  <c r="Q887" s="1"/>
  <c r="R887" a="1"/>
  <c r="R887" s="1"/>
  <c r="R900" a="1"/>
  <c r="R900" s="1"/>
  <c r="Q900" a="1"/>
  <c r="Q900" s="1"/>
  <c r="S900" a="1"/>
  <c r="S900" s="1"/>
  <c r="R893" a="1"/>
  <c r="R893" s="1"/>
  <c r="S893" a="1"/>
  <c r="S893" s="1"/>
  <c r="Q893" a="1"/>
  <c r="Q893" s="1"/>
  <c r="R916" a="1"/>
  <c r="R916" s="1"/>
  <c r="S916" a="1"/>
  <c r="S916" s="1"/>
  <c r="Q916" a="1"/>
  <c r="Q916" s="1"/>
  <c r="R992" a="1"/>
  <c r="R992" s="1"/>
  <c r="S992" a="1"/>
  <c r="S992" s="1"/>
  <c r="Q992" a="1"/>
  <c r="Q992" s="1"/>
  <c r="Q51" a="1"/>
  <c r="Q51" s="1"/>
  <c r="S51" a="1"/>
  <c r="S51" s="1"/>
  <c r="R51" a="1"/>
  <c r="R51" s="1"/>
  <c r="S214" a="1"/>
  <c r="S214" s="1"/>
  <c r="Q214" a="1"/>
  <c r="Q214" s="1"/>
  <c r="R214" a="1"/>
  <c r="R214" s="1"/>
  <c r="R167" a="1"/>
  <c r="R167" s="1"/>
  <c r="Q167" a="1"/>
  <c r="Q167" s="1"/>
  <c r="S167" a="1"/>
  <c r="S167" s="1"/>
  <c r="R32" a="1"/>
  <c r="R32" s="1"/>
  <c r="Q32" a="1"/>
  <c r="Q32" s="1"/>
  <c r="S32" a="1"/>
  <c r="S32" s="1"/>
  <c r="R160" a="1"/>
  <c r="R160" s="1"/>
  <c r="Q160" a="1"/>
  <c r="Q160" s="1"/>
  <c r="S160" a="1"/>
  <c r="S160" s="1"/>
  <c r="S416" a="1"/>
  <c r="S416" s="1"/>
  <c r="Q416" a="1"/>
  <c r="Q416" s="1"/>
  <c r="R416" a="1"/>
  <c r="R416" s="1"/>
  <c r="R413" a="1"/>
  <c r="R413" s="1"/>
  <c r="S413" a="1"/>
  <c r="S413" s="1"/>
  <c r="Q413" a="1"/>
  <c r="Q413" s="1"/>
  <c r="R362" a="1"/>
  <c r="R362" s="1"/>
  <c r="S362" a="1"/>
  <c r="S362" s="1"/>
  <c r="Q362" a="1"/>
  <c r="Q362" s="1"/>
  <c r="S634" a="1"/>
  <c r="S634" s="1"/>
  <c r="Q634" a="1"/>
  <c r="Q634" s="1"/>
  <c r="R634" a="1"/>
  <c r="R634" s="1"/>
  <c r="R558" a="1"/>
  <c r="R558" s="1"/>
  <c r="S558" a="1"/>
  <c r="S558" s="1"/>
  <c r="Q558" a="1"/>
  <c r="Q558" s="1"/>
  <c r="R519" a="1"/>
  <c r="R519" s="1"/>
  <c r="Q519" a="1"/>
  <c r="Q519" s="1"/>
  <c r="S519" a="1"/>
  <c r="S519" s="1"/>
  <c r="R680" a="1"/>
  <c r="R680" s="1"/>
  <c r="Q680" a="1"/>
  <c r="Q680" s="1"/>
  <c r="S680" a="1"/>
  <c r="S680" s="1"/>
  <c r="S809" a="1"/>
  <c r="S809" s="1"/>
  <c r="Q809" a="1"/>
  <c r="Q809" s="1"/>
  <c r="R809" a="1"/>
  <c r="R809" s="1"/>
  <c r="R783" a="1"/>
  <c r="R783" s="1"/>
  <c r="S783" a="1"/>
  <c r="S783" s="1"/>
  <c r="Q783" a="1"/>
  <c r="Q783" s="1"/>
  <c r="R936" a="1"/>
  <c r="R936" s="1"/>
  <c r="S936" a="1"/>
  <c r="S936" s="1"/>
  <c r="Q936" a="1"/>
  <c r="Q936" s="1"/>
  <c r="R929" a="1"/>
  <c r="R929" s="1"/>
  <c r="S929" a="1"/>
  <c r="S929" s="1"/>
  <c r="Q929" a="1"/>
  <c r="Q929" s="1"/>
  <c r="R989" a="1"/>
  <c r="R989" s="1"/>
  <c r="S989" a="1"/>
  <c r="S989" s="1"/>
  <c r="Q989" a="1"/>
  <c r="Q989" s="1"/>
  <c r="S95" a="1"/>
  <c r="S95" s="1"/>
  <c r="Q95" a="1"/>
  <c r="Q95" s="1"/>
  <c r="R95" a="1"/>
  <c r="R95" s="1"/>
  <c r="S210" a="1"/>
  <c r="S210" s="1"/>
  <c r="Q210" a="1"/>
  <c r="Q210" s="1"/>
  <c r="R210" a="1"/>
  <c r="R210" s="1"/>
  <c r="R235" a="1"/>
  <c r="R235" s="1"/>
  <c r="Q235" a="1"/>
  <c r="Q235" s="1"/>
  <c r="S235" a="1"/>
  <c r="S235" s="1"/>
  <c r="R100" a="1"/>
  <c r="R100" s="1"/>
  <c r="Q100" a="1"/>
  <c r="Q100" s="1"/>
  <c r="S100" a="1"/>
  <c r="S100" s="1"/>
  <c r="R228" a="1"/>
  <c r="R228" s="1"/>
  <c r="S228" a="1"/>
  <c r="S228" s="1"/>
  <c r="Q228" a="1"/>
  <c r="Q228" s="1"/>
  <c r="S356" a="1"/>
  <c r="S356" s="1"/>
  <c r="Q356" a="1"/>
  <c r="Q356" s="1"/>
  <c r="R356" a="1"/>
  <c r="R356" s="1"/>
  <c r="R353" a="1"/>
  <c r="R353" s="1"/>
  <c r="S353" a="1"/>
  <c r="S353" s="1"/>
  <c r="Q353" a="1"/>
  <c r="Q353" s="1"/>
  <c r="R302" a="1"/>
  <c r="R302" s="1"/>
  <c r="S302" a="1"/>
  <c r="S302" s="1"/>
  <c r="Q302" a="1"/>
  <c r="Q302" s="1"/>
  <c r="R430" a="1"/>
  <c r="R430" s="1"/>
  <c r="S430" a="1"/>
  <c r="S430" s="1"/>
  <c r="Q430" a="1"/>
  <c r="Q430" s="1"/>
  <c r="S582" a="1"/>
  <c r="S582" s="1"/>
  <c r="Q582" a="1"/>
  <c r="Q582" s="1"/>
  <c r="R582" a="1"/>
  <c r="R582" s="1"/>
  <c r="R498" a="1"/>
  <c r="R498" s="1"/>
  <c r="S498" a="1"/>
  <c r="S498" s="1"/>
  <c r="Q498" a="1"/>
  <c r="Q498" s="1"/>
  <c r="R523" a="1"/>
  <c r="R523" s="1"/>
  <c r="Q523" a="1"/>
  <c r="Q523" s="1"/>
  <c r="S523" a="1"/>
  <c r="S523" s="1"/>
  <c r="R620" a="1"/>
  <c r="R620" s="1"/>
  <c r="Q620" a="1"/>
  <c r="Q620" s="1"/>
  <c r="S620" a="1"/>
  <c r="S620" s="1"/>
  <c r="S765" a="1"/>
  <c r="S765" s="1"/>
  <c r="Q765" a="1"/>
  <c r="Q765" s="1"/>
  <c r="R765" a="1"/>
  <c r="R765" s="1"/>
  <c r="R762" a="1"/>
  <c r="R762" s="1"/>
  <c r="S762" a="1"/>
  <c r="S762" s="1"/>
  <c r="Q762" a="1"/>
  <c r="Q762" s="1"/>
  <c r="R723" a="1"/>
  <c r="R723" s="1"/>
  <c r="S723" a="1"/>
  <c r="S723" s="1"/>
  <c r="Q723" a="1"/>
  <c r="Q723" s="1"/>
  <c r="Q832" a="1"/>
  <c r="Q832" s="1"/>
  <c r="S832" a="1"/>
  <c r="S832" s="1"/>
  <c r="R832" a="1"/>
  <c r="R832" s="1"/>
  <c r="R841" a="1"/>
  <c r="R841" s="1"/>
  <c r="Q841" a="1"/>
  <c r="Q841" s="1"/>
  <c r="S841" a="1"/>
  <c r="S841" s="1"/>
  <c r="R940" a="1"/>
  <c r="R940" s="1"/>
  <c r="S940" a="1"/>
  <c r="S940" s="1"/>
  <c r="Q940" a="1"/>
  <c r="Q940" s="1"/>
  <c r="R933" a="1"/>
  <c r="R933" s="1"/>
  <c r="S933" a="1"/>
  <c r="S933" s="1"/>
  <c r="Q933" a="1"/>
  <c r="Q933" s="1"/>
  <c r="R993" a="1"/>
  <c r="R993" s="1"/>
  <c r="S993" a="1"/>
  <c r="S993" s="1"/>
  <c r="Q993" a="1"/>
  <c r="Q993" s="1"/>
  <c r="R144" a="1"/>
  <c r="R144" s="1"/>
  <c r="Q144" a="1"/>
  <c r="Q144" s="1"/>
  <c r="S144" a="1"/>
  <c r="S144" s="1"/>
  <c r="S400" a="1"/>
  <c r="S400" s="1"/>
  <c r="Q400" a="1"/>
  <c r="Q400" s="1"/>
  <c r="R400" a="1"/>
  <c r="R400" s="1"/>
  <c r="R397" a="1"/>
  <c r="R397" s="1"/>
  <c r="S397" a="1"/>
  <c r="S397" s="1"/>
  <c r="Q397" a="1"/>
  <c r="Q397" s="1"/>
  <c r="R346" a="1"/>
  <c r="R346" s="1"/>
  <c r="S346" a="1"/>
  <c r="S346" s="1"/>
  <c r="Q346" a="1"/>
  <c r="Q346" s="1"/>
  <c r="R604" a="1"/>
  <c r="R604" s="1"/>
  <c r="S604" a="1"/>
  <c r="S604" s="1"/>
  <c r="Q604" a="1"/>
  <c r="Q604" s="1"/>
  <c r="S745" a="1"/>
  <c r="S745" s="1"/>
  <c r="Q745" a="1"/>
  <c r="Q745" s="1"/>
  <c r="R745" a="1"/>
  <c r="R745" s="1"/>
  <c r="R742" a="1"/>
  <c r="R742" s="1"/>
  <c r="S742" a="1"/>
  <c r="S742" s="1"/>
  <c r="Q742" a="1"/>
  <c r="Q742" s="1"/>
  <c r="R821" a="1"/>
  <c r="R821" s="1"/>
  <c r="Q821" a="1"/>
  <c r="Q821" s="1"/>
  <c r="S821" a="1"/>
  <c r="S821" s="1"/>
  <c r="R996" a="1"/>
  <c r="R996" s="1"/>
  <c r="S996" a="1"/>
  <c r="S996" s="1"/>
  <c r="Q996" a="1"/>
  <c r="Q996" s="1"/>
  <c r="Q143" a="1"/>
  <c r="Q143" s="1"/>
  <c r="S143" a="1"/>
  <c r="S143" s="1"/>
  <c r="R143" a="1"/>
  <c r="R143" s="1"/>
  <c r="Q15" a="1"/>
  <c r="Q15" s="1"/>
  <c r="S15" a="1"/>
  <c r="S15" s="1"/>
  <c r="R15" a="1"/>
  <c r="R15" s="1"/>
  <c r="Q285" a="1"/>
  <c r="Q285" s="1"/>
  <c r="S285" a="1"/>
  <c r="S285" s="1"/>
  <c r="R285" a="1"/>
  <c r="R285" s="1"/>
  <c r="R20" a="1"/>
  <c r="R20" s="1"/>
  <c r="Q20" a="1"/>
  <c r="Q20" s="1"/>
  <c r="S20" a="1"/>
  <c r="S20" s="1"/>
  <c r="R212" a="1"/>
  <c r="R212" s="1"/>
  <c r="S212" a="1"/>
  <c r="S212" s="1"/>
  <c r="Q212" a="1"/>
  <c r="Q212" s="1"/>
  <c r="R337" a="1"/>
  <c r="R337" s="1"/>
  <c r="Q337" a="1"/>
  <c r="Q337" s="1"/>
  <c r="S337" a="1"/>
  <c r="S337" s="1"/>
  <c r="R350" a="1"/>
  <c r="R350" s="1"/>
  <c r="S350" a="1"/>
  <c r="S350" s="1"/>
  <c r="Q350" a="1"/>
  <c r="Q350" s="1"/>
  <c r="S622" a="1"/>
  <c r="S622" s="1"/>
  <c r="Q622" a="1"/>
  <c r="Q622" s="1"/>
  <c r="R622" a="1"/>
  <c r="R622" s="1"/>
  <c r="R746" a="1"/>
  <c r="R746" s="1"/>
  <c r="S746" a="1"/>
  <c r="S746" s="1"/>
  <c r="Q746" a="1"/>
  <c r="Q746" s="1"/>
  <c r="S575" a="1"/>
  <c r="S575" s="1"/>
  <c r="R575" a="1"/>
  <c r="R575" s="1"/>
  <c r="Q575" a="1"/>
  <c r="Q575" s="1"/>
  <c r="R334" a="1"/>
  <c r="R334" s="1"/>
  <c r="S334" a="1"/>
  <c r="S334" s="1"/>
  <c r="Q334" a="1"/>
  <c r="Q334" s="1"/>
  <c r="R530" a="1"/>
  <c r="R530" s="1"/>
  <c r="S530" a="1"/>
  <c r="S530" s="1"/>
  <c r="Q530" a="1"/>
  <c r="Q530" s="1"/>
  <c r="R592" a="1"/>
  <c r="R592" s="1"/>
  <c r="S592" a="1"/>
  <c r="S592" s="1"/>
  <c r="Q592" a="1"/>
  <c r="Q592" s="1"/>
  <c r="R652" a="1"/>
  <c r="R652" s="1"/>
  <c r="Q652" a="1"/>
  <c r="Q652" s="1"/>
  <c r="S652" a="1"/>
  <c r="S652" s="1"/>
  <c r="S819" a="1"/>
  <c r="S819" s="1"/>
  <c r="R819" a="1"/>
  <c r="R819" s="1"/>
  <c r="Q819" a="1"/>
  <c r="Q819" s="1"/>
  <c r="R984" a="1"/>
  <c r="R984" s="1"/>
  <c r="S984" a="1"/>
  <c r="S984" s="1"/>
  <c r="Q984" a="1"/>
  <c r="Q984" s="1"/>
  <c r="E165" i="5"/>
  <c r="S86" i="3" a="1"/>
  <c r="S86" s="1"/>
  <c r="Q86" a="1"/>
  <c r="Q86" s="1"/>
  <c r="R86" a="1"/>
  <c r="R86" s="1"/>
  <c r="S158" a="1"/>
  <c r="S158" s="1"/>
  <c r="Q158" a="1"/>
  <c r="Q158" s="1"/>
  <c r="R158" a="1"/>
  <c r="R158" s="1"/>
  <c r="S266" a="1"/>
  <c r="S266" s="1"/>
  <c r="Q266" a="1"/>
  <c r="Q266" s="1"/>
  <c r="R266" a="1"/>
  <c r="R266" s="1"/>
  <c r="S379" a="1"/>
  <c r="S379" s="1"/>
  <c r="Q379" a="1"/>
  <c r="Q379" s="1"/>
  <c r="R379" a="1"/>
  <c r="R379" s="1"/>
  <c r="S561" a="1"/>
  <c r="S561" s="1"/>
  <c r="Q561" a="1"/>
  <c r="Q561" s="1"/>
  <c r="R561" a="1"/>
  <c r="R561" s="1"/>
  <c r="R472" a="1"/>
  <c r="R472" s="1"/>
  <c r="Q472" a="1"/>
  <c r="Q472" s="1"/>
  <c r="S472" a="1"/>
  <c r="S472" s="1"/>
  <c r="S568" a="1"/>
  <c r="S568" s="1"/>
  <c r="Q568" a="1"/>
  <c r="Q568" s="1"/>
  <c r="R568" a="1"/>
  <c r="R568" s="1"/>
  <c r="R693" a="1"/>
  <c r="R693" s="1"/>
  <c r="Q693" a="1"/>
  <c r="Q693" s="1"/>
  <c r="S693" a="1"/>
  <c r="S693" s="1"/>
  <c r="S772" a="1"/>
  <c r="S772" s="1"/>
  <c r="Q772" a="1"/>
  <c r="Q772" s="1"/>
  <c r="R772" a="1"/>
  <c r="R772" s="1"/>
  <c r="Q861" a="1"/>
  <c r="Q861" s="1"/>
  <c r="S861" a="1"/>
  <c r="S861" s="1"/>
  <c r="R861" a="1"/>
  <c r="R861" s="1"/>
  <c r="S217" a="1"/>
  <c r="S217" s="1"/>
  <c r="Q217" a="1"/>
  <c r="Q217" s="1"/>
  <c r="R217" a="1"/>
  <c r="R217" s="1"/>
  <c r="S57" a="1"/>
  <c r="S57" s="1"/>
  <c r="R57" a="1"/>
  <c r="R57" s="1"/>
  <c r="Q57" a="1"/>
  <c r="Q57" s="1"/>
  <c r="R195" a="1"/>
  <c r="R195" s="1"/>
  <c r="Q195" a="1"/>
  <c r="Q195" s="1"/>
  <c r="S195" a="1"/>
  <c r="S195" s="1"/>
  <c r="R60" a="1"/>
  <c r="R60" s="1"/>
  <c r="Q60" a="1"/>
  <c r="Q60" s="1"/>
  <c r="S60" a="1"/>
  <c r="S60" s="1"/>
  <c r="R188" a="1"/>
  <c r="R188" s="1"/>
  <c r="S188" a="1"/>
  <c r="S188" s="1"/>
  <c r="Q188" a="1"/>
  <c r="Q188" s="1"/>
  <c r="S316" a="1"/>
  <c r="S316" s="1"/>
  <c r="Q316" a="1"/>
  <c r="Q316" s="1"/>
  <c r="R316" a="1"/>
  <c r="R316" s="1"/>
  <c r="S458" a="1"/>
  <c r="S458" s="1"/>
  <c r="Q458" a="1"/>
  <c r="Q458" s="1"/>
  <c r="R458" a="1"/>
  <c r="R458" s="1"/>
  <c r="R377" a="1"/>
  <c r="R377" s="1"/>
  <c r="S377" a="1"/>
  <c r="S377" s="1"/>
  <c r="Q377" a="1"/>
  <c r="Q377" s="1"/>
  <c r="R326" a="1"/>
  <c r="R326" s="1"/>
  <c r="S326" a="1"/>
  <c r="S326" s="1"/>
  <c r="Q326" a="1"/>
  <c r="Q326" s="1"/>
  <c r="Q438" a="1"/>
  <c r="Q438" s="1"/>
  <c r="S438" a="1"/>
  <c r="S438" s="1"/>
  <c r="R438" a="1"/>
  <c r="R438" s="1"/>
  <c r="R522" a="1"/>
  <c r="R522" s="1"/>
  <c r="S522" a="1"/>
  <c r="S522" s="1"/>
  <c r="Q522" a="1"/>
  <c r="Q522" s="1"/>
  <c r="R547" a="1"/>
  <c r="R547" s="1"/>
  <c r="Q547" a="1"/>
  <c r="Q547" s="1"/>
  <c r="S547" a="1"/>
  <c r="S547" s="1"/>
  <c r="R584" a="1"/>
  <c r="R584" s="1"/>
  <c r="S584" a="1"/>
  <c r="S584" s="1"/>
  <c r="Q584" a="1"/>
  <c r="Q584" s="1"/>
  <c r="R644" a="1"/>
  <c r="R644" s="1"/>
  <c r="Q644" a="1"/>
  <c r="Q644" s="1"/>
  <c r="S644" a="1"/>
  <c r="S644" s="1"/>
  <c r="S741" a="1"/>
  <c r="S741" s="1"/>
  <c r="Q741" a="1"/>
  <c r="Q741" s="1"/>
  <c r="R741" a="1"/>
  <c r="R741" s="1"/>
  <c r="R786" a="1"/>
  <c r="R786" s="1"/>
  <c r="S786" a="1"/>
  <c r="S786" s="1"/>
  <c r="Q786" a="1"/>
  <c r="Q786" s="1"/>
  <c r="R747" a="1"/>
  <c r="R747" s="1"/>
  <c r="S747" a="1"/>
  <c r="S747" s="1"/>
  <c r="Q747" a="1"/>
  <c r="Q747" s="1"/>
  <c r="Q856" a="1"/>
  <c r="Q856" s="1"/>
  <c r="S856" a="1"/>
  <c r="S856" s="1"/>
  <c r="R856" a="1"/>
  <c r="R856" s="1"/>
  <c r="S923" a="1"/>
  <c r="S923" s="1"/>
  <c r="Q923" a="1"/>
  <c r="Q923" s="1"/>
  <c r="R923" a="1"/>
  <c r="R923" s="1"/>
  <c r="Q147" a="1"/>
  <c r="Q147" s="1"/>
  <c r="S147" a="1"/>
  <c r="S147" s="1"/>
  <c r="R147" a="1"/>
  <c r="R147" s="1"/>
  <c r="Q83" a="1"/>
  <c r="Q83" s="1"/>
  <c r="S83" a="1"/>
  <c r="S83" s="1"/>
  <c r="R83" a="1"/>
  <c r="R83" s="1"/>
  <c r="S230" a="1"/>
  <c r="S230" s="1"/>
  <c r="Q230" a="1"/>
  <c r="Q230" s="1"/>
  <c r="R230" a="1"/>
  <c r="R230" s="1"/>
  <c r="Q281" a="1"/>
  <c r="Q281" s="1"/>
  <c r="S281" a="1"/>
  <c r="S281" s="1"/>
  <c r="R281" a="1"/>
  <c r="R281" s="1"/>
  <c r="R215" a="1"/>
  <c r="R215" s="1"/>
  <c r="Q215" a="1"/>
  <c r="Q215" s="1"/>
  <c r="S215" a="1"/>
  <c r="S215" s="1"/>
  <c r="R439" a="1"/>
  <c r="R439" s="1"/>
  <c r="Q439" a="1"/>
  <c r="Q439" s="1"/>
  <c r="S439" a="1"/>
  <c r="S439" s="1"/>
  <c r="R567" a="1"/>
  <c r="R567" s="1"/>
  <c r="Q567" a="1"/>
  <c r="Q567" s="1"/>
  <c r="S567" a="1"/>
  <c r="S567" s="1"/>
  <c r="R664" a="1"/>
  <c r="R664" s="1"/>
  <c r="Q664" a="1"/>
  <c r="Q664" s="1"/>
  <c r="S664" a="1"/>
  <c r="S664" s="1"/>
  <c r="S891" a="1"/>
  <c r="S891" s="1"/>
  <c r="Q891" a="1"/>
  <c r="Q891" s="1"/>
  <c r="R891" a="1"/>
  <c r="R891" s="1"/>
  <c r="R897" a="1"/>
  <c r="R897" s="1"/>
  <c r="S897" a="1"/>
  <c r="S897" s="1"/>
  <c r="Q897" a="1"/>
  <c r="Q897" s="1"/>
  <c r="R920" a="1"/>
  <c r="R920" s="1"/>
  <c r="S920" a="1"/>
  <c r="S920" s="1"/>
  <c r="Q920" a="1"/>
  <c r="Q920" s="1"/>
  <c r="R84" a="1"/>
  <c r="R84" s="1"/>
  <c r="Q84" a="1"/>
  <c r="Q84" s="1"/>
  <c r="S84" a="1"/>
  <c r="S84" s="1"/>
  <c r="R401" a="1"/>
  <c r="R401" s="1"/>
  <c r="S401" a="1"/>
  <c r="S401" s="1"/>
  <c r="Q401" a="1"/>
  <c r="Q401" s="1"/>
  <c r="R443" a="1"/>
  <c r="R443" s="1"/>
  <c r="Q443" a="1"/>
  <c r="Q443" s="1"/>
  <c r="S443" a="1"/>
  <c r="S443" s="1"/>
  <c r="S797" a="1"/>
  <c r="S797" s="1"/>
  <c r="Q797" a="1"/>
  <c r="Q797" s="1"/>
  <c r="R797" a="1"/>
  <c r="R797" s="1"/>
  <c r="S895" a="1"/>
  <c r="S895" s="1"/>
  <c r="Q895" a="1"/>
  <c r="Q895" s="1"/>
  <c r="R895" a="1"/>
  <c r="R895" s="1"/>
  <c r="S947" a="1"/>
  <c r="S947" s="1"/>
  <c r="Q947" a="1"/>
  <c r="Q947" s="1"/>
  <c r="R947" a="1"/>
  <c r="R947" s="1"/>
  <c r="R132" a="1"/>
  <c r="R132" s="1"/>
  <c r="Q132" a="1"/>
  <c r="Q132" s="1"/>
  <c r="S132" a="1"/>
  <c r="S132" s="1"/>
  <c r="S324" a="1"/>
  <c r="S324" s="1"/>
  <c r="Q324" a="1"/>
  <c r="Q324" s="1"/>
  <c r="R324" a="1"/>
  <c r="R324" s="1"/>
  <c r="S466" a="1"/>
  <c r="S466" s="1"/>
  <c r="Q466" a="1"/>
  <c r="Q466" s="1"/>
  <c r="R466" a="1"/>
  <c r="R466" s="1"/>
  <c r="R270" a="1"/>
  <c r="R270" s="1"/>
  <c r="S270" a="1"/>
  <c r="S270" s="1"/>
  <c r="Q270" a="1"/>
  <c r="Q270" s="1"/>
  <c r="S670" a="1"/>
  <c r="S670" s="1"/>
  <c r="Q670" a="1"/>
  <c r="Q670" s="1"/>
  <c r="R670" a="1"/>
  <c r="R670" s="1"/>
  <c r="R730" a="1"/>
  <c r="R730" s="1"/>
  <c r="S730" a="1"/>
  <c r="S730" s="1"/>
  <c r="Q730" a="1"/>
  <c r="Q730" s="1"/>
  <c r="R885" a="1"/>
  <c r="R885" s="1"/>
  <c r="S885" a="1"/>
  <c r="S885" s="1"/>
  <c r="Q885" a="1"/>
  <c r="Q885" s="1"/>
  <c r="K3" i="17"/>
  <c r="K8" s="1"/>
  <c r="B63" i="6" s="1"/>
  <c r="C54" i="5" s="1"/>
  <c r="B54" s="1"/>
  <c r="BA2" i="4" s="1"/>
  <c r="K429" i="16"/>
  <c r="E167" i="5"/>
  <c r="S110" i="3" a="1"/>
  <c r="S110" s="1"/>
  <c r="Q110" a="1"/>
  <c r="Q110" s="1"/>
  <c r="R110" a="1"/>
  <c r="R110" s="1"/>
  <c r="S427" a="1"/>
  <c r="S427" s="1"/>
  <c r="Q427" a="1"/>
  <c r="Q427" s="1"/>
  <c r="R427" a="1"/>
  <c r="R427" s="1"/>
  <c r="S436" a="1"/>
  <c r="S436" s="1"/>
  <c r="R436" a="1"/>
  <c r="R436" s="1"/>
  <c r="Q436" a="1"/>
  <c r="Q436" s="1"/>
  <c r="S465" a="1"/>
  <c r="S465" s="1"/>
  <c r="Q465" a="1"/>
  <c r="Q465" s="1"/>
  <c r="R465" a="1"/>
  <c r="R465" s="1"/>
  <c r="S545" a="1"/>
  <c r="S545" s="1"/>
  <c r="Q545" a="1"/>
  <c r="Q545" s="1"/>
  <c r="R545" a="1"/>
  <c r="R545" s="1"/>
  <c r="S488" a="1"/>
  <c r="S488" s="1"/>
  <c r="Q488" a="1"/>
  <c r="Q488" s="1"/>
  <c r="R488" a="1"/>
  <c r="R488" s="1"/>
  <c r="S613" a="1"/>
  <c r="S613" s="1"/>
  <c r="Q613" a="1"/>
  <c r="Q613" s="1"/>
  <c r="R613" a="1"/>
  <c r="R613" s="1"/>
  <c r="Q629" a="1"/>
  <c r="Q629" s="1"/>
  <c r="S629" a="1"/>
  <c r="S629" s="1"/>
  <c r="R629" a="1"/>
  <c r="R629" s="1"/>
  <c r="S854" a="1"/>
  <c r="S854" s="1"/>
  <c r="Q854" a="1"/>
  <c r="Q854" s="1"/>
  <c r="R854" a="1"/>
  <c r="R854" s="1"/>
  <c r="S967" a="1"/>
  <c r="S967" s="1"/>
  <c r="Q967" a="1"/>
  <c r="Q967" s="1"/>
  <c r="R967" a="1"/>
  <c r="R967" s="1"/>
  <c r="S233" a="1"/>
  <c r="S233" s="1"/>
  <c r="Q233" a="1"/>
  <c r="Q233" s="1"/>
  <c r="R233" a="1"/>
  <c r="R233" s="1"/>
  <c r="S137" a="1"/>
  <c r="S137" s="1"/>
  <c r="R137" a="1"/>
  <c r="R137" s="1"/>
  <c r="Q137" a="1"/>
  <c r="Q137" s="1"/>
  <c r="S9" a="1"/>
  <c r="S9" s="1"/>
  <c r="R9" a="1"/>
  <c r="R9" s="1"/>
  <c r="Q9" a="1"/>
  <c r="Q9" s="1"/>
  <c r="S54" a="1"/>
  <c r="S54" s="1"/>
  <c r="Q54" a="1"/>
  <c r="Q54" s="1"/>
  <c r="R54" a="1"/>
  <c r="R54" s="1"/>
  <c r="S138" a="1"/>
  <c r="S138" s="1"/>
  <c r="Q138" a="1"/>
  <c r="Q138" s="1"/>
  <c r="R138" a="1"/>
  <c r="R138" s="1"/>
  <c r="S246" a="1"/>
  <c r="S246" s="1"/>
  <c r="Q246" a="1"/>
  <c r="Q246" s="1"/>
  <c r="R246" a="1"/>
  <c r="R246" s="1"/>
  <c r="S614" a="1"/>
  <c r="S614" s="1"/>
  <c r="Q614" a="1"/>
  <c r="Q614" s="1"/>
  <c r="R614" a="1"/>
  <c r="R614" s="1"/>
  <c r="S524" a="1"/>
  <c r="S524" s="1"/>
  <c r="Q524" a="1"/>
  <c r="Q524" s="1"/>
  <c r="R524" a="1"/>
  <c r="R524" s="1"/>
  <c r="R659" a="1"/>
  <c r="R659" s="1"/>
  <c r="S659" a="1"/>
  <c r="S659" s="1"/>
  <c r="Q659" a="1"/>
  <c r="Q659" s="1"/>
  <c r="Q665" a="1"/>
  <c r="Q665" s="1"/>
  <c r="S665" a="1"/>
  <c r="S665" s="1"/>
  <c r="R665" a="1"/>
  <c r="R665" s="1"/>
  <c r="S792" a="1"/>
  <c r="S792" s="1"/>
  <c r="Q792" a="1"/>
  <c r="Q792" s="1"/>
  <c r="R792" a="1"/>
  <c r="R792" s="1"/>
  <c r="S835" a="1"/>
  <c r="S835" s="1"/>
  <c r="Q835" a="1"/>
  <c r="Q835" s="1"/>
  <c r="R835" a="1"/>
  <c r="R835" s="1"/>
  <c r="S982" a="1"/>
  <c r="S982" s="1"/>
  <c r="Q982" a="1"/>
  <c r="Q982" s="1"/>
  <c r="R982" a="1"/>
  <c r="R982" s="1"/>
  <c r="R291" a="1"/>
  <c r="R291" s="1"/>
  <c r="S291" a="1"/>
  <c r="S291" s="1"/>
  <c r="Q291" a="1"/>
  <c r="Q291" s="1"/>
  <c r="S101" a="1"/>
  <c r="S101" s="1"/>
  <c r="R101" a="1"/>
  <c r="R101" s="1"/>
  <c r="Q101" a="1"/>
  <c r="Q101" s="1"/>
  <c r="S14" a="1"/>
  <c r="S14" s="1"/>
  <c r="Q14" a="1"/>
  <c r="Q14" s="1"/>
  <c r="R14" a="1"/>
  <c r="R14" s="1"/>
  <c r="S134" a="1"/>
  <c r="S134" s="1"/>
  <c r="Q134" a="1"/>
  <c r="Q134" s="1"/>
  <c r="R134" a="1"/>
  <c r="R134" s="1"/>
  <c r="S10" a="1"/>
  <c r="S10" s="1"/>
  <c r="Q10" a="1"/>
  <c r="Q10" s="1"/>
  <c r="R10" a="1"/>
  <c r="R10" s="1"/>
  <c r="S419" a="1"/>
  <c r="S419" s="1"/>
  <c r="Q419" a="1"/>
  <c r="Q419" s="1"/>
  <c r="R419" a="1"/>
  <c r="R419" s="1"/>
  <c r="S537" a="1"/>
  <c r="S537" s="1"/>
  <c r="Q537" a="1"/>
  <c r="Q537" s="1"/>
  <c r="R537" a="1"/>
  <c r="R537" s="1"/>
  <c r="S480" a="1"/>
  <c r="S480" s="1"/>
  <c r="Q480" a="1"/>
  <c r="Q480" s="1"/>
  <c r="R480" a="1"/>
  <c r="R480" s="1"/>
  <c r="S748" a="1"/>
  <c r="S748" s="1"/>
  <c r="Q748" a="1"/>
  <c r="Q748" s="1"/>
  <c r="R748" a="1"/>
  <c r="R748" s="1"/>
  <c r="S846" a="1"/>
  <c r="S846" s="1"/>
  <c r="Q846" a="1"/>
  <c r="Q846" s="1"/>
  <c r="R846" a="1"/>
  <c r="R846" s="1"/>
  <c r="R271" a="1"/>
  <c r="R271" s="1"/>
  <c r="S271" a="1"/>
  <c r="S271" s="1"/>
  <c r="Q271" a="1"/>
  <c r="Q271" s="1"/>
  <c r="S145" a="1"/>
  <c r="S145" s="1"/>
  <c r="R145" a="1"/>
  <c r="R145" s="1"/>
  <c r="Q145" a="1"/>
  <c r="Q145" s="1"/>
  <c r="S17" a="1"/>
  <c r="S17" s="1"/>
  <c r="R17" a="1"/>
  <c r="R17" s="1"/>
  <c r="Q17" a="1"/>
  <c r="Q17" s="1"/>
  <c r="S114" a="1"/>
  <c r="S114" s="1"/>
  <c r="Q114" a="1"/>
  <c r="Q114" s="1"/>
  <c r="R114" a="1"/>
  <c r="R114" s="1"/>
  <c r="S423" a="1"/>
  <c r="S423" s="1"/>
  <c r="Q423" a="1"/>
  <c r="Q423" s="1"/>
  <c r="R423" a="1"/>
  <c r="R423" s="1"/>
  <c r="S752" a="1"/>
  <c r="S752" s="1"/>
  <c r="Q752" a="1"/>
  <c r="Q752" s="1"/>
  <c r="R752" a="1"/>
  <c r="R752" s="1"/>
  <c r="S13" a="1"/>
  <c r="S13" s="1"/>
  <c r="R13" a="1"/>
  <c r="R13" s="1"/>
  <c r="Q13" a="1"/>
  <c r="Q13" s="1"/>
  <c r="S26" a="1"/>
  <c r="S26" s="1"/>
  <c r="Q26" a="1"/>
  <c r="Q26" s="1"/>
  <c r="R26" a="1"/>
  <c r="R26" s="1"/>
  <c r="S411" a="1"/>
  <c r="S411" s="1"/>
  <c r="Q411" a="1"/>
  <c r="Q411" s="1"/>
  <c r="R411" a="1"/>
  <c r="R411" s="1"/>
  <c r="S529" a="1"/>
  <c r="S529" s="1"/>
  <c r="Q529" a="1"/>
  <c r="Q529" s="1"/>
  <c r="R529" a="1"/>
  <c r="R529" s="1"/>
  <c r="S597" a="1"/>
  <c r="S597" s="1"/>
  <c r="R597" a="1"/>
  <c r="R597" s="1"/>
  <c r="Q597" a="1"/>
  <c r="Q597" s="1"/>
  <c r="R671" a="1"/>
  <c r="R671" s="1"/>
  <c r="S671" a="1"/>
  <c r="S671" s="1"/>
  <c r="Q671" a="1"/>
  <c r="Q671" s="1"/>
  <c r="S740" a="1"/>
  <c r="S740" s="1"/>
  <c r="Q740" a="1"/>
  <c r="Q740" s="1"/>
  <c r="R740" a="1"/>
  <c r="R740" s="1"/>
  <c r="S838" a="1"/>
  <c r="S838" s="1"/>
  <c r="Q838" a="1"/>
  <c r="Q838" s="1"/>
  <c r="R838" a="1"/>
  <c r="R838" s="1"/>
  <c r="R279" a="1"/>
  <c r="R279" s="1"/>
  <c r="S279" a="1"/>
  <c r="S279" s="1"/>
  <c r="Q279" a="1"/>
  <c r="Q279" s="1"/>
  <c r="S153" a="1"/>
  <c r="S153" s="1"/>
  <c r="R153" a="1"/>
  <c r="R153" s="1"/>
  <c r="Q153" a="1"/>
  <c r="Q153" s="1"/>
  <c r="S25" a="1"/>
  <c r="S25" s="1"/>
  <c r="R25" a="1"/>
  <c r="R25" s="1"/>
  <c r="Q25" a="1"/>
  <c r="Q25" s="1"/>
  <c r="S74" a="1"/>
  <c r="S74" s="1"/>
  <c r="Q74" a="1"/>
  <c r="Q74" s="1"/>
  <c r="R74" a="1"/>
  <c r="R74" s="1"/>
  <c r="S154" a="1"/>
  <c r="S154" s="1"/>
  <c r="Q154" a="1"/>
  <c r="Q154" s="1"/>
  <c r="R154" a="1"/>
  <c r="R154" s="1"/>
  <c r="S262" a="1"/>
  <c r="S262" s="1"/>
  <c r="Q262" a="1"/>
  <c r="Q262" s="1"/>
  <c r="R262" a="1"/>
  <c r="R262" s="1"/>
  <c r="S383" a="1"/>
  <c r="S383" s="1"/>
  <c r="Q383" a="1"/>
  <c r="Q383" s="1"/>
  <c r="R383" a="1"/>
  <c r="R383" s="1"/>
  <c r="S268" a="1"/>
  <c r="S268" s="1"/>
  <c r="Q268" a="1"/>
  <c r="Q268" s="1"/>
  <c r="R268" a="1"/>
  <c r="R268" s="1"/>
  <c r="S501" a="1"/>
  <c r="S501" s="1"/>
  <c r="Q501" a="1"/>
  <c r="Q501" s="1"/>
  <c r="R501" a="1"/>
  <c r="R501" s="1"/>
  <c r="S605" a="1"/>
  <c r="S605" s="1"/>
  <c r="Q605" a="1"/>
  <c r="Q605" s="1"/>
  <c r="R605" a="1"/>
  <c r="R605" s="1"/>
  <c r="S572" a="1"/>
  <c r="S572" s="1"/>
  <c r="Q572" a="1"/>
  <c r="Q572" s="1"/>
  <c r="R572" a="1"/>
  <c r="R572" s="1"/>
  <c r="R697" a="1"/>
  <c r="R697" s="1"/>
  <c r="Q697" a="1"/>
  <c r="Q697" s="1"/>
  <c r="S697" a="1"/>
  <c r="S697" s="1"/>
  <c r="S776" a="1"/>
  <c r="S776" s="1"/>
  <c r="Q776" a="1"/>
  <c r="Q776" s="1"/>
  <c r="R776" a="1"/>
  <c r="R776" s="1"/>
  <c r="Q865" a="1"/>
  <c r="Q865" s="1"/>
  <c r="S865" a="1"/>
  <c r="S865" s="1"/>
  <c r="R865" a="1"/>
  <c r="R865" s="1"/>
  <c r="S998" a="1"/>
  <c r="S998" s="1"/>
  <c r="Q998" a="1"/>
  <c r="Q998" s="1"/>
  <c r="R998" a="1"/>
  <c r="R998" s="1"/>
  <c r="S307" a="1"/>
  <c r="S307" s="1"/>
  <c r="Q307" a="1"/>
  <c r="Q307" s="1"/>
  <c r="R307" a="1"/>
  <c r="R307" s="1"/>
  <c r="S117" a="1"/>
  <c r="S117" s="1"/>
  <c r="R117" a="1"/>
  <c r="R117" s="1"/>
  <c r="Q117" a="1"/>
  <c r="Q117" s="1"/>
  <c r="R247" a="1"/>
  <c r="R247" s="1"/>
  <c r="S247" a="1"/>
  <c r="S247" s="1"/>
  <c r="Q247" a="1"/>
  <c r="Q247" s="1"/>
  <c r="R112" a="1"/>
  <c r="R112" s="1"/>
  <c r="Q112" a="1"/>
  <c r="Q112" s="1"/>
  <c r="S112" a="1"/>
  <c r="S112" s="1"/>
  <c r="R240" a="1"/>
  <c r="R240" s="1"/>
  <c r="S240" a="1"/>
  <c r="S240" s="1"/>
  <c r="Q240" a="1"/>
  <c r="Q240" s="1"/>
  <c r="S304" a="1"/>
  <c r="S304" s="1"/>
  <c r="Q304" a="1"/>
  <c r="Q304" s="1"/>
  <c r="R304" a="1"/>
  <c r="R304" s="1"/>
  <c r="S368" a="1"/>
  <c r="S368" s="1"/>
  <c r="Q368" a="1"/>
  <c r="Q368" s="1"/>
  <c r="R368" a="1"/>
  <c r="R368" s="1"/>
  <c r="R301" a="1"/>
  <c r="R301" s="1"/>
  <c r="S301" a="1"/>
  <c r="S301" s="1"/>
  <c r="Q301" a="1"/>
  <c r="Q301" s="1"/>
  <c r="R429" a="1"/>
  <c r="R429" s="1"/>
  <c r="S429" a="1"/>
  <c r="S429" s="1"/>
  <c r="Q429" a="1"/>
  <c r="Q429" s="1"/>
  <c r="R378" a="1"/>
  <c r="R378" s="1"/>
  <c r="S378" a="1"/>
  <c r="S378" s="1"/>
  <c r="Q378" a="1"/>
  <c r="Q378" s="1"/>
  <c r="S650" a="1"/>
  <c r="S650" s="1"/>
  <c r="Q650" a="1"/>
  <c r="Q650" s="1"/>
  <c r="R650" a="1"/>
  <c r="R650" s="1"/>
  <c r="S574" a="1"/>
  <c r="S574" s="1"/>
  <c r="Q574" a="1"/>
  <c r="Q574" s="1"/>
  <c r="R574" a="1"/>
  <c r="R574" s="1"/>
  <c r="R471" a="1"/>
  <c r="R471" s="1"/>
  <c r="Q471" a="1"/>
  <c r="Q471" s="1"/>
  <c r="S471" a="1"/>
  <c r="S471" s="1"/>
  <c r="R599" a="1"/>
  <c r="R599" s="1"/>
  <c r="S599" a="1"/>
  <c r="S599" s="1"/>
  <c r="Q599" a="1"/>
  <c r="Q599" s="1"/>
  <c r="S703" a="1"/>
  <c r="S703" s="1"/>
  <c r="R703" a="1"/>
  <c r="R703" s="1"/>
  <c r="Q703" a="1"/>
  <c r="Q703" s="1"/>
  <c r="R632" a="1"/>
  <c r="R632" s="1"/>
  <c r="Q632" a="1"/>
  <c r="Q632" s="1"/>
  <c r="S632" a="1"/>
  <c r="S632" s="1"/>
  <c r="S713" a="1"/>
  <c r="S713" s="1"/>
  <c r="Q713" a="1"/>
  <c r="Q713" s="1"/>
  <c r="R713" a="1"/>
  <c r="R713" s="1"/>
  <c r="R710" a="1"/>
  <c r="R710" s="1"/>
  <c r="S710" a="1"/>
  <c r="S710" s="1"/>
  <c r="Q710" a="1"/>
  <c r="Q710" s="1"/>
  <c r="R799" a="1"/>
  <c r="R799" s="1"/>
  <c r="S799" a="1"/>
  <c r="S799" s="1"/>
  <c r="Q799" a="1"/>
  <c r="Q799" s="1"/>
  <c r="R860" a="1"/>
  <c r="R860" s="1"/>
  <c r="Q860" a="1"/>
  <c r="Q860" s="1"/>
  <c r="S860" a="1"/>
  <c r="S860" s="1"/>
  <c r="R853" a="1"/>
  <c r="R853" s="1"/>
  <c r="Q853" a="1"/>
  <c r="Q853" s="1"/>
  <c r="S853" a="1"/>
  <c r="S853" s="1"/>
  <c r="R872" a="1"/>
  <c r="R872" s="1"/>
  <c r="Q872" a="1"/>
  <c r="Q872" s="1"/>
  <c r="S872" a="1"/>
  <c r="S872" s="1"/>
  <c r="S987" a="1"/>
  <c r="S987" s="1"/>
  <c r="Q987" a="1"/>
  <c r="Q987" s="1"/>
  <c r="R987" a="1"/>
  <c r="R987" s="1"/>
  <c r="Q111" a="1"/>
  <c r="Q111" s="1"/>
  <c r="S111" a="1"/>
  <c r="S111" s="1"/>
  <c r="R111" a="1"/>
  <c r="R111" s="1"/>
  <c r="R251" a="1"/>
  <c r="R251" s="1"/>
  <c r="S251" a="1"/>
  <c r="S251" s="1"/>
  <c r="Q251" a="1"/>
  <c r="Q251" s="1"/>
  <c r="R116" a="1"/>
  <c r="R116" s="1"/>
  <c r="Q116" a="1"/>
  <c r="Q116" s="1"/>
  <c r="S116" a="1"/>
  <c r="S116" s="1"/>
  <c r="R244" a="1"/>
  <c r="R244" s="1"/>
  <c r="S244" a="1"/>
  <c r="S244" s="1"/>
  <c r="Q244" a="1"/>
  <c r="Q244" s="1"/>
  <c r="S308" a="1"/>
  <c r="S308" s="1"/>
  <c r="Q308" a="1"/>
  <c r="Q308" s="1"/>
  <c r="R308" a="1"/>
  <c r="R308" s="1"/>
  <c r="S372" a="1"/>
  <c r="S372" s="1"/>
  <c r="Q372" a="1"/>
  <c r="Q372" s="1"/>
  <c r="R372" a="1"/>
  <c r="R372" s="1"/>
  <c r="R305" a="1"/>
  <c r="R305" s="1"/>
  <c r="S305" a="1"/>
  <c r="S305" s="1"/>
  <c r="Q305" a="1"/>
  <c r="Q305" s="1"/>
  <c r="R382" a="1"/>
  <c r="R382" s="1"/>
  <c r="S382" a="1"/>
  <c r="S382" s="1"/>
  <c r="Q382" a="1"/>
  <c r="Q382" s="1"/>
  <c r="R514" a="1"/>
  <c r="R514" s="1"/>
  <c r="S514" a="1"/>
  <c r="S514" s="1"/>
  <c r="Q514" a="1"/>
  <c r="Q514" s="1"/>
  <c r="R475" a="1"/>
  <c r="R475" s="1"/>
  <c r="Q475" a="1"/>
  <c r="Q475" s="1"/>
  <c r="S475" a="1"/>
  <c r="S475" s="1"/>
  <c r="R603" a="1"/>
  <c r="R603" s="1"/>
  <c r="S603" a="1"/>
  <c r="S603" s="1"/>
  <c r="Q603" a="1"/>
  <c r="Q603" s="1"/>
  <c r="R700" a="1"/>
  <c r="R700" s="1"/>
  <c r="Q700" a="1"/>
  <c r="Q700" s="1"/>
  <c r="S700" a="1"/>
  <c r="S700" s="1"/>
  <c r="S781" a="1"/>
  <c r="S781" s="1"/>
  <c r="Q781" a="1"/>
  <c r="Q781" s="1"/>
  <c r="R781" a="1"/>
  <c r="R781" s="1"/>
  <c r="R778" a="1"/>
  <c r="R778" s="1"/>
  <c r="S778" a="1"/>
  <c r="S778" s="1"/>
  <c r="Q778" a="1"/>
  <c r="Q778" s="1"/>
  <c r="R739" a="1"/>
  <c r="R739" s="1"/>
  <c r="S739" a="1"/>
  <c r="S739" s="1"/>
  <c r="Q739" a="1"/>
  <c r="Q739" s="1"/>
  <c r="Q848" a="1"/>
  <c r="Q848" s="1"/>
  <c r="S848" a="1"/>
  <c r="S848" s="1"/>
  <c r="R848" a="1"/>
  <c r="R848" s="1"/>
  <c r="R857" a="1"/>
  <c r="R857" s="1"/>
  <c r="Q857" a="1"/>
  <c r="Q857" s="1"/>
  <c r="S857" a="1"/>
  <c r="S857" s="1"/>
  <c r="R876" a="1"/>
  <c r="R876" s="1"/>
  <c r="Q876" a="1"/>
  <c r="Q876" s="1"/>
  <c r="S876" a="1"/>
  <c r="S876" s="1"/>
  <c r="R956" a="1"/>
  <c r="R956" s="1"/>
  <c r="S956" a="1"/>
  <c r="S956" s="1"/>
  <c r="Q956" a="1"/>
  <c r="Q956" s="1"/>
  <c r="R949" a="1"/>
  <c r="R949" s="1"/>
  <c r="S949" a="1"/>
  <c r="S949" s="1"/>
  <c r="Q949" a="1"/>
  <c r="Q949" s="1"/>
  <c r="S991" a="1"/>
  <c r="S991" s="1"/>
  <c r="Q991" a="1"/>
  <c r="Q991" s="1"/>
  <c r="R991" a="1"/>
  <c r="R991" s="1"/>
  <c r="R571" a="1"/>
  <c r="R571" s="1"/>
  <c r="Q571" a="1"/>
  <c r="Q571" s="1"/>
  <c r="S571" a="1"/>
  <c r="S571" s="1"/>
  <c r="R825" a="1"/>
  <c r="R825" s="1"/>
  <c r="Q825" a="1"/>
  <c r="Q825" s="1"/>
  <c r="S825" a="1"/>
  <c r="S825" s="1"/>
  <c r="R924" a="1"/>
  <c r="R924" s="1"/>
  <c r="S924" a="1"/>
  <c r="S924" s="1"/>
  <c r="Q924" a="1"/>
  <c r="Q924" s="1"/>
  <c r="S733" a="1"/>
  <c r="S733" s="1"/>
  <c r="Q733" a="1"/>
  <c r="Q733" s="1"/>
  <c r="R733" a="1"/>
  <c r="R733" s="1"/>
  <c r="W172" i="5"/>
  <c r="S142" i="3" a="1"/>
  <c r="S142" s="1"/>
  <c r="Q142" a="1"/>
  <c r="Q142" s="1"/>
  <c r="R142" a="1"/>
  <c r="R142" s="1"/>
  <c r="E166" i="5"/>
  <c r="S206" i="3" a="1"/>
  <c r="S206" s="1"/>
  <c r="Q206" a="1"/>
  <c r="Q206" s="1"/>
  <c r="R206" a="1"/>
  <c r="R206" s="1"/>
  <c r="R239" a="1"/>
  <c r="R239" s="1"/>
  <c r="S239" a="1"/>
  <c r="S239" s="1"/>
  <c r="Q239" a="1"/>
  <c r="Q239" s="1"/>
  <c r="R232" a="1"/>
  <c r="R232" s="1"/>
  <c r="S232" a="1"/>
  <c r="S232" s="1"/>
  <c r="Q232" a="1"/>
  <c r="Q232" s="1"/>
  <c r="S360" a="1"/>
  <c r="S360" s="1"/>
  <c r="Q360" a="1"/>
  <c r="Q360" s="1"/>
  <c r="R360" a="1"/>
  <c r="R360" s="1"/>
  <c r="R306" a="1"/>
  <c r="R306" s="1"/>
  <c r="S306" a="1"/>
  <c r="S306" s="1"/>
  <c r="Q306" a="1"/>
  <c r="Q306" s="1"/>
  <c r="R502" a="1"/>
  <c r="R502" s="1"/>
  <c r="S502" a="1"/>
  <c r="S502" s="1"/>
  <c r="Q502" a="1"/>
  <c r="Q502" s="1"/>
  <c r="R527" a="1"/>
  <c r="R527" s="1"/>
  <c r="Q527" a="1"/>
  <c r="Q527" s="1"/>
  <c r="S527" a="1"/>
  <c r="S527" s="1"/>
  <c r="S683" a="1"/>
  <c r="S683" s="1"/>
  <c r="R683" a="1"/>
  <c r="R683" s="1"/>
  <c r="Q683" a="1"/>
  <c r="Q683" s="1"/>
  <c r="S817" a="1"/>
  <c r="S817" s="1"/>
  <c r="Q817" a="1"/>
  <c r="Q817" s="1"/>
  <c r="R817" a="1"/>
  <c r="R817" s="1"/>
  <c r="R791" a="1"/>
  <c r="R791" s="1"/>
  <c r="S791" a="1"/>
  <c r="S791" s="1"/>
  <c r="Q791" a="1"/>
  <c r="Q791" s="1"/>
  <c r="S58" a="1"/>
  <c r="S58" s="1"/>
  <c r="Q58" a="1"/>
  <c r="Q58" s="1"/>
  <c r="R58" a="1"/>
  <c r="R58" s="1"/>
  <c r="S395" a="1"/>
  <c r="S395" s="1"/>
  <c r="Q395" a="1"/>
  <c r="Q395" s="1"/>
  <c r="R395" a="1"/>
  <c r="R395" s="1"/>
  <c r="S513" a="1"/>
  <c r="S513" s="1"/>
  <c r="Q513" a="1"/>
  <c r="Q513" s="1"/>
  <c r="R513" a="1"/>
  <c r="R513" s="1"/>
  <c r="R581" a="1"/>
  <c r="R581" s="1"/>
  <c r="Q581" a="1"/>
  <c r="Q581" s="1"/>
  <c r="S581" a="1"/>
  <c r="S581" s="1"/>
  <c r="S724" a="1"/>
  <c r="S724" s="1"/>
  <c r="Q724" a="1"/>
  <c r="Q724" s="1"/>
  <c r="R724" a="1"/>
  <c r="R724" s="1"/>
  <c r="S822" a="1"/>
  <c r="S822" s="1"/>
  <c r="Q822" a="1"/>
  <c r="Q822" s="1"/>
  <c r="R822" a="1"/>
  <c r="R822" s="1"/>
  <c r="S831" a="1"/>
  <c r="S831" s="1"/>
  <c r="Q831" a="1"/>
  <c r="Q831" s="1"/>
  <c r="R831" a="1"/>
  <c r="R831" s="1"/>
  <c r="S894" a="1"/>
  <c r="S894" s="1"/>
  <c r="Q894" a="1"/>
  <c r="Q894" s="1"/>
  <c r="R894" a="1"/>
  <c r="R894" s="1"/>
  <c r="S930" a="1"/>
  <c r="S930" s="1"/>
  <c r="Q930" a="1"/>
  <c r="Q930" s="1"/>
  <c r="R930" a="1"/>
  <c r="R930" s="1"/>
  <c r="S201" a="1"/>
  <c r="S201" s="1"/>
  <c r="Q201" a="1"/>
  <c r="Q201" s="1"/>
  <c r="R201" a="1"/>
  <c r="R201" s="1"/>
  <c r="S41" a="1"/>
  <c r="S41" s="1"/>
  <c r="R41" a="1"/>
  <c r="R41" s="1"/>
  <c r="Q41" a="1"/>
  <c r="Q41" s="1"/>
  <c r="S245" a="1"/>
  <c r="S245" s="1"/>
  <c r="Q245" a="1"/>
  <c r="Q245" s="1"/>
  <c r="R245" a="1"/>
  <c r="R245" s="1"/>
  <c r="S367" a="1"/>
  <c r="S367" s="1"/>
  <c r="Q367" a="1"/>
  <c r="Q367" s="1"/>
  <c r="R367" a="1"/>
  <c r="R367" s="1"/>
  <c r="S485" a="1"/>
  <c r="S485" s="1"/>
  <c r="Q485" a="1"/>
  <c r="Q485" s="1"/>
  <c r="R485" a="1"/>
  <c r="R485" s="1"/>
  <c r="R460" a="1"/>
  <c r="R460" s="1"/>
  <c r="Q460" a="1"/>
  <c r="Q460" s="1"/>
  <c r="S460" a="1"/>
  <c r="S460" s="1"/>
  <c r="S556" a="1"/>
  <c r="S556" s="1"/>
  <c r="Q556" a="1"/>
  <c r="Q556" s="1"/>
  <c r="R556" a="1"/>
  <c r="R556" s="1"/>
  <c r="S617" a="1"/>
  <c r="S617" s="1"/>
  <c r="Q617" a="1"/>
  <c r="Q617" s="1"/>
  <c r="R617" a="1"/>
  <c r="R617" s="1"/>
  <c r="S702" a="1"/>
  <c r="S702" s="1"/>
  <c r="Q702" a="1"/>
  <c r="Q702" s="1"/>
  <c r="R702" a="1"/>
  <c r="R702" s="1"/>
  <c r="Q633" a="1"/>
  <c r="Q633" s="1"/>
  <c r="S633" a="1"/>
  <c r="S633" s="1"/>
  <c r="R633" a="1"/>
  <c r="R633" s="1"/>
  <c r="S760" a="1"/>
  <c r="S760" s="1"/>
  <c r="Q760" a="1"/>
  <c r="Q760" s="1"/>
  <c r="R760" a="1"/>
  <c r="R760" s="1"/>
  <c r="S165" a="1"/>
  <c r="S165" s="1"/>
  <c r="Q165" a="1"/>
  <c r="Q165" s="1"/>
  <c r="R165" a="1"/>
  <c r="R165" s="1"/>
  <c r="S69" a="1"/>
  <c r="S69" s="1"/>
  <c r="R69" a="1"/>
  <c r="R69" s="1"/>
  <c r="Q69" a="1"/>
  <c r="Q69" s="1"/>
  <c r="K16" i="17"/>
  <c r="E126" i="6"/>
  <c r="S6" i="3" a="1"/>
  <c r="S6" s="1"/>
  <c r="Q6" a="1"/>
  <c r="Q6" s="1"/>
  <c r="R6" a="1"/>
  <c r="R6" s="1"/>
  <c r="S82" a="1"/>
  <c r="S82" s="1"/>
  <c r="Q82" a="1"/>
  <c r="Q82" s="1"/>
  <c r="R82" a="1"/>
  <c r="R82" s="1"/>
  <c r="S265" a="1"/>
  <c r="S265" s="1"/>
  <c r="Q265" a="1"/>
  <c r="Q265" s="1"/>
  <c r="R265" a="1"/>
  <c r="R265" s="1"/>
  <c r="S339" a="1"/>
  <c r="S339" s="1"/>
  <c r="Q339" a="1"/>
  <c r="Q339" s="1"/>
  <c r="R339" a="1"/>
  <c r="R339" s="1"/>
  <c r="S272" a="1"/>
  <c r="S272" s="1"/>
  <c r="Q272" a="1"/>
  <c r="Q272" s="1"/>
  <c r="R272" a="1"/>
  <c r="R272" s="1"/>
  <c r="S505" a="1"/>
  <c r="S505" s="1"/>
  <c r="Q505" a="1"/>
  <c r="Q505" s="1"/>
  <c r="R505" a="1"/>
  <c r="R505" s="1"/>
  <c r="S512" a="1"/>
  <c r="S512" s="1"/>
  <c r="Q512" a="1"/>
  <c r="Q512" s="1"/>
  <c r="R512" a="1"/>
  <c r="R512" s="1"/>
  <c r="R647" a="1"/>
  <c r="R647" s="1"/>
  <c r="S647" a="1"/>
  <c r="S647" s="1"/>
  <c r="Q647" a="1"/>
  <c r="Q647" s="1"/>
  <c r="Q653" a="1"/>
  <c r="Q653" s="1"/>
  <c r="S653" a="1"/>
  <c r="S653" s="1"/>
  <c r="R653" a="1"/>
  <c r="R653" s="1"/>
  <c r="S716" a="1"/>
  <c r="S716" s="1"/>
  <c r="Q716" a="1"/>
  <c r="Q716" s="1"/>
  <c r="R716" a="1"/>
  <c r="R716" s="1"/>
  <c r="S823" a="1"/>
  <c r="S823" s="1"/>
  <c r="Q823" a="1"/>
  <c r="Q823" s="1"/>
  <c r="R823" a="1"/>
  <c r="R823" s="1"/>
  <c r="S886" a="1"/>
  <c r="S886" s="1"/>
  <c r="Q886" a="1"/>
  <c r="Q886" s="1"/>
  <c r="R886" a="1"/>
  <c r="R886" s="1"/>
  <c r="Q869" a="1"/>
  <c r="Q869" s="1"/>
  <c r="S869" a="1"/>
  <c r="S869" s="1"/>
  <c r="R869" a="1"/>
  <c r="R869" s="1"/>
  <c r="S209" a="1"/>
  <c r="S209" s="1"/>
  <c r="Q209" a="1"/>
  <c r="Q209" s="1"/>
  <c r="R209" a="1"/>
  <c r="R209" s="1"/>
  <c r="S49" a="1"/>
  <c r="S49" s="1"/>
  <c r="R49" a="1"/>
  <c r="R49" s="1"/>
  <c r="Q49" a="1"/>
  <c r="Q49" s="1"/>
  <c r="S98" a="1"/>
  <c r="S98" s="1"/>
  <c r="Q98" a="1"/>
  <c r="Q98" s="1"/>
  <c r="R98" a="1"/>
  <c r="R98" s="1"/>
  <c r="S254" a="1"/>
  <c r="S254" s="1"/>
  <c r="Q254" a="1"/>
  <c r="Q254" s="1"/>
  <c r="R254" a="1"/>
  <c r="R254" s="1"/>
  <c r="S391" a="1"/>
  <c r="S391" s="1"/>
  <c r="Q391" a="1"/>
  <c r="Q391" s="1"/>
  <c r="R391" a="1"/>
  <c r="R391" s="1"/>
  <c r="S573" a="1"/>
  <c r="S573" s="1"/>
  <c r="Q573" a="1"/>
  <c r="Q573" s="1"/>
  <c r="R573" a="1"/>
  <c r="R573" s="1"/>
  <c r="R577" a="1"/>
  <c r="R577" s="1"/>
  <c r="Q577" a="1"/>
  <c r="Q577" s="1"/>
  <c r="S577" a="1"/>
  <c r="S577" s="1"/>
  <c r="R651" a="1"/>
  <c r="R651" s="1"/>
  <c r="S651" a="1"/>
  <c r="S651" s="1"/>
  <c r="Q651" a="1"/>
  <c r="Q651" s="1"/>
  <c r="Q657" a="1"/>
  <c r="Q657" s="1"/>
  <c r="S657" a="1"/>
  <c r="S657" s="1"/>
  <c r="R657" a="1"/>
  <c r="R657" s="1"/>
  <c r="S720" a="1"/>
  <c r="S720" s="1"/>
  <c r="Q720" a="1"/>
  <c r="Q720" s="1"/>
  <c r="R720" a="1"/>
  <c r="R720" s="1"/>
  <c r="S205" a="1"/>
  <c r="S205" s="1"/>
  <c r="Q205" a="1"/>
  <c r="Q205" s="1"/>
  <c r="R205" a="1"/>
  <c r="R205" s="1"/>
  <c r="S45" a="1"/>
  <c r="S45" s="1"/>
  <c r="R45" a="1"/>
  <c r="R45" s="1"/>
  <c r="Q45" a="1"/>
  <c r="Q45" s="1"/>
  <c r="S444" a="1"/>
  <c r="S444" s="1"/>
  <c r="R444" a="1"/>
  <c r="R444" s="1"/>
  <c r="Q444" a="1"/>
  <c r="Q444" s="1"/>
  <c r="S473" a="1"/>
  <c r="S473" s="1"/>
  <c r="Q473" a="1"/>
  <c r="Q473" s="1"/>
  <c r="R473" a="1"/>
  <c r="R473" s="1"/>
  <c r="S553" a="1"/>
  <c r="S553" s="1"/>
  <c r="Q553" a="1"/>
  <c r="Q553" s="1"/>
  <c r="R553" a="1"/>
  <c r="R553" s="1"/>
  <c r="S496" a="1"/>
  <c r="S496" s="1"/>
  <c r="Q496" a="1"/>
  <c r="Q496" s="1"/>
  <c r="R496" a="1"/>
  <c r="R496" s="1"/>
  <c r="R631" a="1"/>
  <c r="R631" s="1"/>
  <c r="S631" a="1"/>
  <c r="S631" s="1"/>
  <c r="Q631" a="1"/>
  <c r="Q631" s="1"/>
  <c r="R685" a="1"/>
  <c r="R685" s="1"/>
  <c r="Q685" a="1"/>
  <c r="Q685" s="1"/>
  <c r="S685" a="1"/>
  <c r="S685" s="1"/>
  <c r="S65" a="1"/>
  <c r="S65" s="1"/>
  <c r="R65" a="1"/>
  <c r="R65" s="1"/>
  <c r="Q65" a="1"/>
  <c r="Q65" s="1"/>
  <c r="S162" a="1"/>
  <c r="S162" s="1"/>
  <c r="Q162" a="1"/>
  <c r="Q162" s="1"/>
  <c r="R162" a="1"/>
  <c r="R162" s="1"/>
  <c r="S493" a="1"/>
  <c r="S493" s="1"/>
  <c r="Q493" a="1"/>
  <c r="Q493" s="1"/>
  <c r="R493" a="1"/>
  <c r="R493" s="1"/>
  <c r="R635" a="1"/>
  <c r="R635" s="1"/>
  <c r="S635" a="1"/>
  <c r="S635" s="1"/>
  <c r="Q635" a="1"/>
  <c r="Q635" s="1"/>
  <c r="S874" a="1"/>
  <c r="S874" s="1"/>
  <c r="Q874" a="1"/>
  <c r="Q874" s="1"/>
  <c r="R874" a="1"/>
  <c r="R874" s="1"/>
  <c r="S461" a="1"/>
  <c r="S461" s="1"/>
  <c r="Q461" a="1"/>
  <c r="Q461" s="1"/>
  <c r="R461" a="1"/>
  <c r="R461" s="1"/>
  <c r="R452" a="1"/>
  <c r="R452" s="1"/>
  <c r="Q452" a="1"/>
  <c r="Q452" s="1"/>
  <c r="S452" a="1"/>
  <c r="S452" s="1"/>
  <c r="S609" a="1"/>
  <c r="S609" s="1"/>
  <c r="Q609" a="1"/>
  <c r="Q609" s="1"/>
  <c r="R609" a="1"/>
  <c r="R609" s="1"/>
  <c r="S958" a="1"/>
  <c r="S958" s="1"/>
  <c r="Q958" a="1"/>
  <c r="Q958" s="1"/>
  <c r="R958" a="1"/>
  <c r="R958" s="1"/>
  <c r="E171" i="5"/>
  <c r="Q139" i="3" a="1"/>
  <c r="Q139" s="1"/>
  <c r="S139" a="1"/>
  <c r="S139" s="1"/>
  <c r="R139" a="1"/>
  <c r="R139" s="1"/>
  <c r="Q11" a="1"/>
  <c r="Q11" s="1"/>
  <c r="S11" a="1"/>
  <c r="S11" s="1"/>
  <c r="R11" a="1"/>
  <c r="R11" s="1"/>
  <c r="S222" a="1"/>
  <c r="S222" s="1"/>
  <c r="Q222" a="1"/>
  <c r="Q222" s="1"/>
  <c r="R222" a="1"/>
  <c r="R222" s="1"/>
  <c r="R223" a="1"/>
  <c r="R223" s="1"/>
  <c r="Q223" a="1"/>
  <c r="Q223" s="1"/>
  <c r="S223" a="1"/>
  <c r="S223" s="1"/>
  <c r="R88" a="1"/>
  <c r="R88" s="1"/>
  <c r="Q88" a="1"/>
  <c r="Q88" s="1"/>
  <c r="S88" a="1"/>
  <c r="S88" s="1"/>
  <c r="R216" a="1"/>
  <c r="R216" s="1"/>
  <c r="S216" a="1"/>
  <c r="S216" s="1"/>
  <c r="Q216" a="1"/>
  <c r="Q216" s="1"/>
  <c r="S408" a="1"/>
  <c r="S408" s="1"/>
  <c r="Q408" a="1"/>
  <c r="Q408" s="1"/>
  <c r="R408" a="1"/>
  <c r="R408" s="1"/>
  <c r="R405" a="1"/>
  <c r="R405" s="1"/>
  <c r="S405" a="1"/>
  <c r="S405" s="1"/>
  <c r="Q405" a="1"/>
  <c r="Q405" s="1"/>
  <c r="R354" a="1"/>
  <c r="R354" s="1"/>
  <c r="S354" a="1"/>
  <c r="S354" s="1"/>
  <c r="Q354" a="1"/>
  <c r="Q354" s="1"/>
  <c r="S626" a="1"/>
  <c r="S626" s="1"/>
  <c r="Q626" a="1"/>
  <c r="Q626" s="1"/>
  <c r="R626" a="1"/>
  <c r="R626" s="1"/>
  <c r="R550" a="1"/>
  <c r="R550" s="1"/>
  <c r="S550" a="1"/>
  <c r="S550" s="1"/>
  <c r="Q550" a="1"/>
  <c r="Q550" s="1"/>
  <c r="R511" a="1"/>
  <c r="R511" s="1"/>
  <c r="Q511" a="1"/>
  <c r="Q511" s="1"/>
  <c r="S511" a="1"/>
  <c r="S511" s="1"/>
  <c r="R672" a="1"/>
  <c r="R672" s="1"/>
  <c r="Q672" a="1"/>
  <c r="Q672" s="1"/>
  <c r="S672" a="1"/>
  <c r="S672" s="1"/>
  <c r="S801" a="1"/>
  <c r="S801" s="1"/>
  <c r="Q801" a="1"/>
  <c r="Q801" s="1"/>
  <c r="R801" a="1"/>
  <c r="R801" s="1"/>
  <c r="R814" a="1"/>
  <c r="R814" s="1"/>
  <c r="S814" a="1"/>
  <c r="S814" s="1"/>
  <c r="Q814" a="1"/>
  <c r="Q814" s="1"/>
  <c r="R775" a="1"/>
  <c r="R775" s="1"/>
  <c r="S775" a="1"/>
  <c r="S775" s="1"/>
  <c r="Q775" a="1"/>
  <c r="Q775" s="1"/>
  <c r="R829" a="1"/>
  <c r="R829" s="1"/>
  <c r="Q829" a="1"/>
  <c r="Q829" s="1"/>
  <c r="S829" a="1"/>
  <c r="S829" s="1"/>
  <c r="R905" a="1"/>
  <c r="R905" s="1"/>
  <c r="S905" a="1"/>
  <c r="S905" s="1"/>
  <c r="Q905" a="1"/>
  <c r="Q905" s="1"/>
  <c r="R928" a="1"/>
  <c r="R928" s="1"/>
  <c r="S928" a="1"/>
  <c r="S928" s="1"/>
  <c r="Q928" a="1"/>
  <c r="Q928" s="1"/>
  <c r="R962" a="1"/>
  <c r="R962" s="1"/>
  <c r="S962" a="1"/>
  <c r="S962" s="1"/>
  <c r="Q962" a="1"/>
  <c r="Q962" s="1"/>
  <c r="G15" i="17"/>
  <c r="E122" i="6"/>
  <c r="I3" i="17"/>
  <c r="I8" s="1"/>
  <c r="B59" i="6" s="1"/>
  <c r="C52" i="5" s="1"/>
  <c r="B52" s="1"/>
  <c r="AY2" i="4" s="1"/>
  <c r="I429" i="16"/>
  <c r="S22" i="3" a="1"/>
  <c r="S22" s="1"/>
  <c r="Q22" a="1"/>
  <c r="Q22" s="1"/>
  <c r="R22" a="1"/>
  <c r="R22" s="1"/>
  <c r="S122" a="1"/>
  <c r="S122" s="1"/>
  <c r="Q122" a="1"/>
  <c r="Q122" s="1"/>
  <c r="R122" a="1"/>
  <c r="R122" s="1"/>
  <c r="S351" a="1"/>
  <c r="S351" s="1"/>
  <c r="Q351" a="1"/>
  <c r="Q351" s="1"/>
  <c r="R351" a="1"/>
  <c r="R351" s="1"/>
  <c r="S533" a="1"/>
  <c r="S533" s="1"/>
  <c r="Q533" a="1"/>
  <c r="Q533" s="1"/>
  <c r="R533" a="1"/>
  <c r="R533" s="1"/>
  <c r="S540" a="1"/>
  <c r="S540" s="1"/>
  <c r="Q540" a="1"/>
  <c r="Q540" s="1"/>
  <c r="R540" a="1"/>
  <c r="R540" s="1"/>
  <c r="R675" a="1"/>
  <c r="R675" s="1"/>
  <c r="S675" a="1"/>
  <c r="S675" s="1"/>
  <c r="Q675" a="1"/>
  <c r="Q675" s="1"/>
  <c r="S808" a="1"/>
  <c r="S808" s="1"/>
  <c r="Q808" a="1"/>
  <c r="Q808" s="1"/>
  <c r="R808" a="1"/>
  <c r="R808" s="1"/>
  <c r="S950" a="1"/>
  <c r="S950" s="1"/>
  <c r="Q950" a="1"/>
  <c r="Q950" s="1"/>
  <c r="R950" a="1"/>
  <c r="R950" s="1"/>
  <c r="R917" a="1"/>
  <c r="R917" s="1"/>
  <c r="Q917" a="1"/>
  <c r="Q917" s="1"/>
  <c r="S917" a="1"/>
  <c r="S917" s="1"/>
  <c r="R275" a="1"/>
  <c r="R275" s="1"/>
  <c r="S275" a="1"/>
  <c r="S275" s="1"/>
  <c r="Q275" a="1"/>
  <c r="Q275" s="1"/>
  <c r="S149" a="1"/>
  <c r="S149" s="1"/>
  <c r="R149" a="1"/>
  <c r="R149" s="1"/>
  <c r="Q149" a="1"/>
  <c r="Q149" s="1"/>
  <c r="S21" a="1"/>
  <c r="S21" s="1"/>
  <c r="R21" a="1"/>
  <c r="R21" s="1"/>
  <c r="Q21" a="1"/>
  <c r="Q21" s="1"/>
  <c r="S102" a="1"/>
  <c r="S102" s="1"/>
  <c r="Q102" a="1"/>
  <c r="Q102" s="1"/>
  <c r="R102" a="1"/>
  <c r="R102" s="1"/>
  <c r="S560" a="1"/>
  <c r="S560" s="1"/>
  <c r="Q560" a="1"/>
  <c r="Q560" s="1"/>
  <c r="R560" a="1"/>
  <c r="R560" s="1"/>
  <c r="S225" a="1"/>
  <c r="S225" s="1"/>
  <c r="Q225" a="1"/>
  <c r="Q225" s="1"/>
  <c r="R225" a="1"/>
  <c r="R225" s="1"/>
  <c r="S66" a="1"/>
  <c r="S66" s="1"/>
  <c r="Q66" a="1"/>
  <c r="Q66" s="1"/>
  <c r="R66" a="1"/>
  <c r="R66" s="1"/>
  <c r="S327" a="1"/>
  <c r="S327" s="1"/>
  <c r="Q327" a="1"/>
  <c r="Q327" s="1"/>
  <c r="R327" a="1"/>
  <c r="R327" s="1"/>
  <c r="R468" a="1"/>
  <c r="R468" s="1"/>
  <c r="Q468" a="1"/>
  <c r="Q468" s="1"/>
  <c r="S468" a="1"/>
  <c r="S468" s="1"/>
  <c r="S541" a="1"/>
  <c r="S541" s="1"/>
  <c r="Q541" a="1"/>
  <c r="Q541" s="1"/>
  <c r="R541" a="1"/>
  <c r="R541" s="1"/>
  <c r="S922" a="1"/>
  <c r="S922" s="1"/>
  <c r="Q922" a="1"/>
  <c r="Q922" s="1"/>
  <c r="R922" a="1"/>
  <c r="R922" s="1"/>
  <c r="E168" i="5"/>
  <c r="Q155" i="3" a="1"/>
  <c r="Q155" s="1"/>
  <c r="S155" a="1"/>
  <c r="S155" s="1"/>
  <c r="R155" a="1"/>
  <c r="R155" s="1"/>
  <c r="S59" a="1"/>
  <c r="S59" s="1"/>
  <c r="Q59" a="1"/>
  <c r="Q59" s="1"/>
  <c r="R59" a="1"/>
  <c r="R59" s="1"/>
  <c r="S174" a="1"/>
  <c r="S174" s="1"/>
  <c r="Q174" a="1"/>
  <c r="Q174" s="1"/>
  <c r="R174" a="1"/>
  <c r="R174" s="1"/>
  <c r="S595" a="1"/>
  <c r="S595" s="1"/>
  <c r="R595" a="1"/>
  <c r="R595" s="1"/>
  <c r="Q595" a="1"/>
  <c r="Q595" s="1"/>
  <c r="R8" a="1"/>
  <c r="R8" s="1"/>
  <c r="Q8" a="1"/>
  <c r="Q8" s="1"/>
  <c r="S8" a="1"/>
  <c r="S8" s="1"/>
  <c r="R136" a="1"/>
  <c r="R136" s="1"/>
  <c r="Q136" a="1"/>
  <c r="Q136" s="1"/>
  <c r="S136" a="1"/>
  <c r="S136" s="1"/>
  <c r="R264" a="1"/>
  <c r="R264" s="1"/>
  <c r="S264" a="1"/>
  <c r="S264" s="1"/>
  <c r="Q264" a="1"/>
  <c r="Q264" s="1"/>
  <c r="S583" a="1"/>
  <c r="S583" s="1"/>
  <c r="R583" a="1"/>
  <c r="R583" s="1"/>
  <c r="Q583" a="1"/>
  <c r="Q583" s="1"/>
  <c r="S392" a="1"/>
  <c r="S392" s="1"/>
  <c r="Q392" a="1"/>
  <c r="Q392" s="1"/>
  <c r="R392" a="1"/>
  <c r="R392" s="1"/>
  <c r="R325" a="1"/>
  <c r="R325" s="1"/>
  <c r="Q325" a="1"/>
  <c r="Q325" s="1"/>
  <c r="S325" a="1"/>
  <c r="S325" s="1"/>
  <c r="R274" a="1"/>
  <c r="R274" s="1"/>
  <c r="S274" a="1"/>
  <c r="S274" s="1"/>
  <c r="Q274" a="1"/>
  <c r="Q274" s="1"/>
  <c r="R402" a="1"/>
  <c r="R402" s="1"/>
  <c r="S402" a="1"/>
  <c r="S402" s="1"/>
  <c r="Q402" a="1"/>
  <c r="Q402" s="1"/>
  <c r="R534" a="1"/>
  <c r="R534" s="1"/>
  <c r="S534" a="1"/>
  <c r="S534" s="1"/>
  <c r="Q534" a="1"/>
  <c r="Q534" s="1"/>
  <c r="R559" a="1"/>
  <c r="R559" s="1"/>
  <c r="Q559" a="1"/>
  <c r="Q559" s="1"/>
  <c r="S559" a="1"/>
  <c r="S559" s="1"/>
  <c r="R596" a="1"/>
  <c r="R596" s="1"/>
  <c r="S596" a="1"/>
  <c r="S596" s="1"/>
  <c r="Q596" a="1"/>
  <c r="Q596" s="1"/>
  <c r="S871" a="1"/>
  <c r="S871" s="1"/>
  <c r="Q871" a="1"/>
  <c r="Q871" s="1"/>
  <c r="R871" a="1"/>
  <c r="R871" s="1"/>
  <c r="S785" a="1"/>
  <c r="S785" s="1"/>
  <c r="Q785" a="1"/>
  <c r="Q785" s="1"/>
  <c r="R785" a="1"/>
  <c r="R785" s="1"/>
  <c r="R798" a="1"/>
  <c r="R798" s="1"/>
  <c r="S798" a="1"/>
  <c r="S798" s="1"/>
  <c r="Q798" a="1"/>
  <c r="Q798" s="1"/>
  <c r="S883" a="1"/>
  <c r="S883" s="1"/>
  <c r="Q883" a="1"/>
  <c r="Q883" s="1"/>
  <c r="R883" a="1"/>
  <c r="R883" s="1"/>
  <c r="R896" a="1"/>
  <c r="R896" s="1"/>
  <c r="Q896" a="1"/>
  <c r="Q896" s="1"/>
  <c r="S896" a="1"/>
  <c r="S896" s="1"/>
  <c r="R889" a="1"/>
  <c r="R889" s="1"/>
  <c r="S889" a="1"/>
  <c r="S889" s="1"/>
  <c r="Q889" a="1"/>
  <c r="Q889" s="1"/>
  <c r="R912" a="1"/>
  <c r="R912" s="1"/>
  <c r="S912" a="1"/>
  <c r="S912" s="1"/>
  <c r="Q912" a="1"/>
  <c r="Q912" s="1"/>
  <c r="R988" a="1"/>
  <c r="R988" s="1"/>
  <c r="S988" a="1"/>
  <c r="S988" s="1"/>
  <c r="Q988" a="1"/>
  <c r="Q988" s="1"/>
  <c r="Q55" a="1"/>
  <c r="Q55" s="1"/>
  <c r="S55" a="1"/>
  <c r="S55" s="1"/>
  <c r="R55" a="1"/>
  <c r="R55" s="1"/>
  <c r="S202" a="1"/>
  <c r="S202" s="1"/>
  <c r="Q202" a="1"/>
  <c r="Q202" s="1"/>
  <c r="R202" a="1"/>
  <c r="R202" s="1"/>
  <c r="R179" a="1"/>
  <c r="R179" s="1"/>
  <c r="Q179" a="1"/>
  <c r="Q179" s="1"/>
  <c r="S179" a="1"/>
  <c r="S179" s="1"/>
  <c r="R44" a="1"/>
  <c r="R44" s="1"/>
  <c r="Q44" a="1"/>
  <c r="Q44" s="1"/>
  <c r="S44" a="1"/>
  <c r="S44" s="1"/>
  <c r="R172" a="1"/>
  <c r="R172" s="1"/>
  <c r="S172" a="1"/>
  <c r="S172" s="1"/>
  <c r="Q172" a="1"/>
  <c r="Q172" s="1"/>
  <c r="S364" a="1"/>
  <c r="S364" s="1"/>
  <c r="Q364" a="1"/>
  <c r="Q364" s="1"/>
  <c r="R364" a="1"/>
  <c r="R364" s="1"/>
  <c r="R361" a="1"/>
  <c r="R361" s="1"/>
  <c r="S361" a="1"/>
  <c r="S361" s="1"/>
  <c r="Q361" a="1"/>
  <c r="Q361" s="1"/>
  <c r="R310" a="1"/>
  <c r="R310" s="1"/>
  <c r="S310" a="1"/>
  <c r="S310" s="1"/>
  <c r="Q310" a="1"/>
  <c r="Q310" s="1"/>
  <c r="S590" a="1"/>
  <c r="S590" s="1"/>
  <c r="Q590" a="1"/>
  <c r="Q590" s="1"/>
  <c r="R590" a="1"/>
  <c r="R590" s="1"/>
  <c r="R506" a="1"/>
  <c r="R506" s="1"/>
  <c r="S506" a="1"/>
  <c r="S506" s="1"/>
  <c r="Q506" a="1"/>
  <c r="Q506" s="1"/>
  <c r="R531" a="1"/>
  <c r="R531" s="1"/>
  <c r="Q531" a="1"/>
  <c r="Q531" s="1"/>
  <c r="S531" a="1"/>
  <c r="S531" s="1"/>
  <c r="R692" a="1"/>
  <c r="R692" s="1"/>
  <c r="Q692" a="1"/>
  <c r="Q692" s="1"/>
  <c r="S692" a="1"/>
  <c r="S692" s="1"/>
  <c r="S773" a="1"/>
  <c r="S773" s="1"/>
  <c r="Q773" a="1"/>
  <c r="Q773" s="1"/>
  <c r="R773" a="1"/>
  <c r="R773" s="1"/>
  <c r="R770" a="1"/>
  <c r="R770" s="1"/>
  <c r="S770" a="1"/>
  <c r="S770" s="1"/>
  <c r="Q770" a="1"/>
  <c r="Q770" s="1"/>
  <c r="S866" a="1"/>
  <c r="S866" s="1"/>
  <c r="Q866" a="1"/>
  <c r="Q866" s="1"/>
  <c r="R866" a="1"/>
  <c r="R866" s="1"/>
  <c r="R795" a="1"/>
  <c r="R795" s="1"/>
  <c r="S795" a="1"/>
  <c r="S795" s="1"/>
  <c r="Q795" a="1"/>
  <c r="Q795" s="1"/>
  <c r="R948" a="1"/>
  <c r="R948" s="1"/>
  <c r="S948" a="1"/>
  <c r="S948" s="1"/>
  <c r="Q948" a="1"/>
  <c r="Q948" s="1"/>
  <c r="R941" a="1"/>
  <c r="R941" s="1"/>
  <c r="S941" a="1"/>
  <c r="S941" s="1"/>
  <c r="Q941" a="1"/>
  <c r="Q941" s="1"/>
  <c r="R1001" a="1"/>
  <c r="R1001" s="1"/>
  <c r="S1001" a="1"/>
  <c r="S1001" s="1"/>
  <c r="Q1001" a="1"/>
  <c r="Q1001" s="1"/>
  <c r="Q99" a="1"/>
  <c r="Q99" s="1"/>
  <c r="S99" a="1"/>
  <c r="S99" s="1"/>
  <c r="R99" a="1"/>
  <c r="R99" s="1"/>
  <c r="S182" a="1"/>
  <c r="S182" s="1"/>
  <c r="Q182" a="1"/>
  <c r="Q182" s="1"/>
  <c r="R182" a="1"/>
  <c r="R182" s="1"/>
  <c r="S579" a="1"/>
  <c r="S579" s="1"/>
  <c r="R579" a="1"/>
  <c r="R579" s="1"/>
  <c r="Q579" a="1"/>
  <c r="Q579" s="1"/>
  <c r="R263" a="1"/>
  <c r="R263" s="1"/>
  <c r="S263" a="1"/>
  <c r="S263" s="1"/>
  <c r="Q263" a="1"/>
  <c r="Q263" s="1"/>
  <c r="R128" a="1"/>
  <c r="R128" s="1"/>
  <c r="Q128" a="1"/>
  <c r="Q128" s="1"/>
  <c r="S128" a="1"/>
  <c r="S128" s="1"/>
  <c r="R256" a="1"/>
  <c r="R256" s="1"/>
  <c r="S256" a="1"/>
  <c r="S256" s="1"/>
  <c r="Q256" a="1"/>
  <c r="Q256" s="1"/>
  <c r="S384" a="1"/>
  <c r="S384" s="1"/>
  <c r="Q384" a="1"/>
  <c r="Q384" s="1"/>
  <c r="R384" a="1"/>
  <c r="R384" s="1"/>
  <c r="R317" a="1"/>
  <c r="R317" s="1"/>
  <c r="S317" a="1"/>
  <c r="S317" s="1"/>
  <c r="Q317" a="1"/>
  <c r="Q317" s="1"/>
  <c r="R394" a="1"/>
  <c r="R394" s="1"/>
  <c r="S394" a="1"/>
  <c r="S394" s="1"/>
  <c r="Q394" a="1"/>
  <c r="Q394" s="1"/>
  <c r="R526" a="1"/>
  <c r="R526" s="1"/>
  <c r="S526" a="1"/>
  <c r="S526" s="1"/>
  <c r="Q526" a="1"/>
  <c r="Q526" s="1"/>
  <c r="R551" a="1"/>
  <c r="R551" s="1"/>
  <c r="Q551" a="1"/>
  <c r="Q551" s="1"/>
  <c r="S551" a="1"/>
  <c r="S551" s="1"/>
  <c r="S679" a="1"/>
  <c r="S679" s="1"/>
  <c r="R679" a="1"/>
  <c r="R679" s="1"/>
  <c r="Q679" a="1"/>
  <c r="Q679" s="1"/>
  <c r="R648" a="1"/>
  <c r="R648" s="1"/>
  <c r="Q648" a="1"/>
  <c r="Q648" s="1"/>
  <c r="S648" a="1"/>
  <c r="S648" s="1"/>
  <c r="R726" a="1"/>
  <c r="R726" s="1"/>
  <c r="S726" a="1"/>
  <c r="S726" s="1"/>
  <c r="Q726" a="1"/>
  <c r="Q726" s="1"/>
  <c r="R751" a="1"/>
  <c r="R751" s="1"/>
  <c r="S751" a="1"/>
  <c r="S751" s="1"/>
  <c r="Q751" a="1"/>
  <c r="Q751" s="1"/>
  <c r="S918" a="1"/>
  <c r="S918" s="1"/>
  <c r="Q918" a="1"/>
  <c r="Q918" s="1"/>
  <c r="R918" a="1"/>
  <c r="R918" s="1"/>
  <c r="S927" a="1"/>
  <c r="S927" s="1"/>
  <c r="Q927" a="1"/>
  <c r="Q927" s="1"/>
  <c r="R927" a="1"/>
  <c r="R927" s="1"/>
  <c r="R980" a="1"/>
  <c r="R980" s="1"/>
  <c r="S980" a="1"/>
  <c r="S980" s="1"/>
  <c r="Q980" a="1"/>
  <c r="Q980" s="1"/>
  <c r="S127" a="1"/>
  <c r="S127" s="1"/>
  <c r="Q127" a="1"/>
  <c r="Q127" s="1"/>
  <c r="R127" a="1"/>
  <c r="R127" s="1"/>
  <c r="R5" a="1"/>
  <c r="R5" s="1"/>
  <c r="S5" a="1"/>
  <c r="S5" s="1"/>
  <c r="Q5" a="1"/>
  <c r="Q5" s="1"/>
  <c r="S587" a="1"/>
  <c r="S587" s="1"/>
  <c r="R587" a="1"/>
  <c r="R587" s="1"/>
  <c r="Q587" a="1"/>
  <c r="Q587" s="1"/>
  <c r="R267" a="1"/>
  <c r="R267" s="1"/>
  <c r="S267" a="1"/>
  <c r="S267" s="1"/>
  <c r="Q267" a="1"/>
  <c r="Q267" s="1"/>
  <c r="R555" a="1"/>
  <c r="R555" s="1"/>
  <c r="Q555" a="1"/>
  <c r="Q555" s="1"/>
  <c r="S555" a="1"/>
  <c r="S555" s="1"/>
  <c r="R892" a="1"/>
  <c r="R892" s="1"/>
  <c r="Q892" a="1"/>
  <c r="Q892" s="1"/>
  <c r="S892" a="1"/>
  <c r="S892" s="1"/>
  <c r="Q107" a="1"/>
  <c r="Q107" s="1"/>
  <c r="S107" a="1"/>
  <c r="S107" s="1"/>
  <c r="R107" a="1"/>
  <c r="R107" s="1"/>
  <c r="R191" a="1"/>
  <c r="R191" s="1"/>
  <c r="Q191" a="1"/>
  <c r="Q191" s="1"/>
  <c r="S191" a="1"/>
  <c r="S191" s="1"/>
  <c r="R56" a="1"/>
  <c r="R56" s="1"/>
  <c r="Q56" a="1"/>
  <c r="Q56" s="1"/>
  <c r="S56" a="1"/>
  <c r="S56" s="1"/>
  <c r="R184" a="1"/>
  <c r="R184" s="1"/>
  <c r="S184" a="1"/>
  <c r="S184" s="1"/>
  <c r="Q184" a="1"/>
  <c r="Q184" s="1"/>
  <c r="S376" a="1"/>
  <c r="S376" s="1"/>
  <c r="Q376" a="1"/>
  <c r="Q376" s="1"/>
  <c r="R376" a="1"/>
  <c r="R376" s="1"/>
  <c r="R309" a="1"/>
  <c r="R309" s="1"/>
  <c r="S309" a="1"/>
  <c r="S309" s="1"/>
  <c r="Q309" a="1"/>
  <c r="Q309" s="1"/>
  <c r="R386" a="1"/>
  <c r="R386" s="1"/>
  <c r="S386" a="1"/>
  <c r="S386" s="1"/>
  <c r="Q386" a="1"/>
  <c r="Q386" s="1"/>
  <c r="R518" a="1"/>
  <c r="R518" s="1"/>
  <c r="S518" a="1"/>
  <c r="S518" s="1"/>
  <c r="Q518" a="1"/>
  <c r="Q518" s="1"/>
  <c r="R479" a="1"/>
  <c r="R479" s="1"/>
  <c r="Q479" a="1"/>
  <c r="Q479" s="1"/>
  <c r="S479" a="1"/>
  <c r="S479" s="1"/>
  <c r="R607" a="1"/>
  <c r="R607" s="1"/>
  <c r="S607" a="1"/>
  <c r="S607" s="1"/>
  <c r="Q607" a="1"/>
  <c r="Q607" s="1"/>
  <c r="S691" a="1"/>
  <c r="S691" s="1"/>
  <c r="R691" a="1"/>
  <c r="R691" s="1"/>
  <c r="Q691" a="1"/>
  <c r="Q691" s="1"/>
  <c r="R640" a="1"/>
  <c r="R640" s="1"/>
  <c r="Q640" a="1"/>
  <c r="Q640" s="1"/>
  <c r="S640" a="1"/>
  <c r="S640" s="1"/>
  <c r="S721" a="1"/>
  <c r="S721" s="1"/>
  <c r="Q721" a="1"/>
  <c r="Q721" s="1"/>
  <c r="R721" a="1"/>
  <c r="R721" s="1"/>
  <c r="R718" a="1"/>
  <c r="R718" s="1"/>
  <c r="S718" a="1"/>
  <c r="S718" s="1"/>
  <c r="Q718" a="1"/>
  <c r="Q718" s="1"/>
  <c r="R743" a="1"/>
  <c r="R743" s="1"/>
  <c r="S743" a="1"/>
  <c r="S743" s="1"/>
  <c r="Q743" a="1"/>
  <c r="Q743" s="1"/>
  <c r="Q852" a="1"/>
  <c r="Q852" s="1"/>
  <c r="S852" a="1"/>
  <c r="S852" s="1"/>
  <c r="R852" a="1"/>
  <c r="R852" s="1"/>
  <c r="S995" a="1"/>
  <c r="S995" s="1"/>
  <c r="Q995" a="1"/>
  <c r="Q995" s="1"/>
  <c r="R995" a="1"/>
  <c r="R995" s="1"/>
  <c r="S119" a="1"/>
  <c r="S119" s="1"/>
  <c r="Q119" a="1"/>
  <c r="Q119" s="1"/>
  <c r="R119" a="1"/>
  <c r="R119" s="1"/>
  <c r="Q7" a="1"/>
  <c r="Q7" s="1"/>
  <c r="S7" a="1"/>
  <c r="S7" s="1"/>
  <c r="R7" a="1"/>
  <c r="R7" s="1"/>
  <c r="S218" a="1"/>
  <c r="S218" s="1"/>
  <c r="Q218" a="1"/>
  <c r="Q218" s="1"/>
  <c r="R218" a="1"/>
  <c r="R218" s="1"/>
  <c r="R227" a="1"/>
  <c r="R227" s="1"/>
  <c r="Q227" a="1"/>
  <c r="Q227" s="1"/>
  <c r="S227" a="1"/>
  <c r="S227" s="1"/>
  <c r="R92" a="1"/>
  <c r="R92" s="1"/>
  <c r="Q92" a="1"/>
  <c r="Q92" s="1"/>
  <c r="S92" a="1"/>
  <c r="S92" s="1"/>
  <c r="R220" a="1"/>
  <c r="R220" s="1"/>
  <c r="S220" a="1"/>
  <c r="S220" s="1"/>
  <c r="Q220" a="1"/>
  <c r="Q220" s="1"/>
  <c r="S348" a="1"/>
  <c r="S348" s="1"/>
  <c r="Q348" a="1"/>
  <c r="Q348" s="1"/>
  <c r="R348" a="1"/>
  <c r="R348" s="1"/>
  <c r="R345" a="1"/>
  <c r="R345" s="1"/>
  <c r="S345" a="1"/>
  <c r="S345" s="1"/>
  <c r="Q345" a="1"/>
  <c r="Q345" s="1"/>
  <c r="R294" a="1"/>
  <c r="R294" s="1"/>
  <c r="S294" a="1"/>
  <c r="S294" s="1"/>
  <c r="Q294" a="1"/>
  <c r="Q294" s="1"/>
  <c r="R422" a="1"/>
  <c r="R422" s="1"/>
  <c r="S422" a="1"/>
  <c r="S422" s="1"/>
  <c r="Q422" a="1"/>
  <c r="Q422" s="1"/>
  <c r="S630" a="1"/>
  <c r="S630" s="1"/>
  <c r="Q630" a="1"/>
  <c r="Q630" s="1"/>
  <c r="R630" a="1"/>
  <c r="R630" s="1"/>
  <c r="R554" a="1"/>
  <c r="R554" s="1"/>
  <c r="S554" a="1"/>
  <c r="S554" s="1"/>
  <c r="Q554" a="1"/>
  <c r="Q554" s="1"/>
  <c r="R515" a="1"/>
  <c r="R515" s="1"/>
  <c r="Q515" a="1"/>
  <c r="Q515" s="1"/>
  <c r="S515" a="1"/>
  <c r="S515" s="1"/>
  <c r="R676" a="1"/>
  <c r="R676" s="1"/>
  <c r="Q676" a="1"/>
  <c r="Q676" s="1"/>
  <c r="S676" a="1"/>
  <c r="S676" s="1"/>
  <c r="S805" a="1"/>
  <c r="S805" s="1"/>
  <c r="Q805" a="1"/>
  <c r="Q805" s="1"/>
  <c r="R805" a="1"/>
  <c r="R805" s="1"/>
  <c r="R818" a="1"/>
  <c r="R818" s="1"/>
  <c r="S818" a="1"/>
  <c r="S818" s="1"/>
  <c r="Q818" a="1"/>
  <c r="Q818" s="1"/>
  <c r="R779" a="1"/>
  <c r="R779" s="1"/>
  <c r="S779" a="1"/>
  <c r="S779" s="1"/>
  <c r="Q779" a="1"/>
  <c r="Q779" s="1"/>
  <c r="R833" a="1"/>
  <c r="R833" s="1"/>
  <c r="Q833" a="1"/>
  <c r="Q833" s="1"/>
  <c r="S833" a="1"/>
  <c r="S833" s="1"/>
  <c r="S955" a="1"/>
  <c r="S955" s="1"/>
  <c r="Q955" a="1"/>
  <c r="Q955" s="1"/>
  <c r="R955" a="1"/>
  <c r="R955" s="1"/>
  <c r="S964" a="1"/>
  <c r="S964" s="1"/>
  <c r="Q964" a="1"/>
  <c r="Q964" s="1"/>
  <c r="R964" a="1"/>
  <c r="R964" s="1"/>
  <c r="R966" a="1"/>
  <c r="R966" s="1"/>
  <c r="S966" a="1"/>
  <c r="S966" s="1"/>
  <c r="Q966" a="1"/>
  <c r="Q966" s="1"/>
  <c r="R985" a="1"/>
  <c r="R985" s="1"/>
  <c r="S985" a="1"/>
  <c r="S985" s="1"/>
  <c r="Q985" a="1"/>
  <c r="Q985" s="1"/>
  <c r="C5" i="17"/>
  <c r="M5" s="1"/>
  <c r="E11" i="11"/>
  <c r="S46" i="3" a="1"/>
  <c r="S46" s="1"/>
  <c r="Q46" a="1"/>
  <c r="Q46" s="1"/>
  <c r="R46" a="1"/>
  <c r="R46" s="1"/>
  <c r="S42" a="1"/>
  <c r="S42" s="1"/>
  <c r="Q42" a="1"/>
  <c r="Q42" s="1"/>
  <c r="R42" a="1"/>
  <c r="R42" s="1"/>
  <c r="S403" a="1"/>
  <c r="S403" s="1"/>
  <c r="Q403" a="1"/>
  <c r="Q403" s="1"/>
  <c r="R403" a="1"/>
  <c r="R403" s="1"/>
  <c r="S528" a="1"/>
  <c r="S528" s="1"/>
  <c r="Q528" a="1"/>
  <c r="Q528" s="1"/>
  <c r="R528" a="1"/>
  <c r="R528" s="1"/>
  <c r="S732" a="1"/>
  <c r="S732" s="1"/>
  <c r="Q732" a="1"/>
  <c r="Q732" s="1"/>
  <c r="R732" a="1"/>
  <c r="R732" s="1"/>
  <c r="S830" a="1"/>
  <c r="S830" s="1"/>
  <c r="Q830" a="1"/>
  <c r="Q830" s="1"/>
  <c r="R830" a="1"/>
  <c r="R830" s="1"/>
  <c r="S839" a="1"/>
  <c r="S839" s="1"/>
  <c r="Q839" a="1"/>
  <c r="Q839" s="1"/>
  <c r="R839" a="1"/>
  <c r="R839" s="1"/>
  <c r="S986" a="1"/>
  <c r="S986" s="1"/>
  <c r="Q986" a="1"/>
  <c r="Q986" s="1"/>
  <c r="R986" a="1"/>
  <c r="R986" s="1"/>
  <c r="S193" a="1"/>
  <c r="S193" s="1"/>
  <c r="Q193" a="1"/>
  <c r="Q193" s="1"/>
  <c r="R193" a="1"/>
  <c r="R193" s="1"/>
  <c r="S97" a="1"/>
  <c r="S97" s="1"/>
  <c r="R97" a="1"/>
  <c r="R97" s="1"/>
  <c r="Q97" a="1"/>
  <c r="Q97" s="1"/>
  <c r="S38" a="1"/>
  <c r="S38" s="1"/>
  <c r="Q38" a="1"/>
  <c r="Q38" s="1"/>
  <c r="R38" a="1"/>
  <c r="R38" s="1"/>
  <c r="S78" a="1"/>
  <c r="S78" s="1"/>
  <c r="Q78" a="1"/>
  <c r="Q78" s="1"/>
  <c r="R78" a="1"/>
  <c r="R78" s="1"/>
  <c r="S407" a="1"/>
  <c r="S407" s="1"/>
  <c r="Q407" a="1"/>
  <c r="Q407" s="1"/>
  <c r="R407" a="1"/>
  <c r="R407" s="1"/>
  <c r="S433" a="1"/>
  <c r="S433" s="1"/>
  <c r="Q433" a="1"/>
  <c r="Q433" s="1"/>
  <c r="R433" a="1"/>
  <c r="R433" s="1"/>
  <c r="S532" a="1"/>
  <c r="S532" s="1"/>
  <c r="Q532" a="1"/>
  <c r="Q532" s="1"/>
  <c r="R532" a="1"/>
  <c r="R532" s="1"/>
  <c r="S690" a="1"/>
  <c r="S690" s="1"/>
  <c r="Q690" a="1"/>
  <c r="Q690" s="1"/>
  <c r="R690" a="1"/>
  <c r="R690" s="1"/>
  <c r="Q673" a="1"/>
  <c r="Q673" s="1"/>
  <c r="S673" a="1"/>
  <c r="S673" s="1"/>
  <c r="R673" a="1"/>
  <c r="R673" s="1"/>
  <c r="S800" a="1"/>
  <c r="S800" s="1"/>
  <c r="Q800" a="1"/>
  <c r="Q800" s="1"/>
  <c r="R800" a="1"/>
  <c r="R800" s="1"/>
  <c r="R867" a="1"/>
  <c r="R867" s="1"/>
  <c r="Q867" a="1"/>
  <c r="Q867" s="1"/>
  <c r="S867" a="1"/>
  <c r="S867" s="1"/>
  <c r="S189" a="1"/>
  <c r="S189" s="1"/>
  <c r="Q189" a="1"/>
  <c r="Q189" s="1"/>
  <c r="R189" a="1"/>
  <c r="R189" s="1"/>
  <c r="S93" a="1"/>
  <c r="S93" s="1"/>
  <c r="R93" a="1"/>
  <c r="R93" s="1"/>
  <c r="Q93" a="1"/>
  <c r="Q93" s="1"/>
  <c r="S500" a="1"/>
  <c r="S500" s="1"/>
  <c r="Q500" a="1"/>
  <c r="Q500" s="1"/>
  <c r="R500" a="1"/>
  <c r="R500" s="1"/>
  <c r="Q641" a="1"/>
  <c r="Q641" s="1"/>
  <c r="S641" a="1"/>
  <c r="S641" s="1"/>
  <c r="R641" a="1"/>
  <c r="R641" s="1"/>
  <c r="S768" a="1"/>
  <c r="S768" s="1"/>
  <c r="Q768" a="1"/>
  <c r="Q768" s="1"/>
  <c r="R768" a="1"/>
  <c r="R768" s="1"/>
  <c r="S221" a="1"/>
  <c r="S221" s="1"/>
  <c r="Q221" a="1"/>
  <c r="Q221" s="1"/>
  <c r="R221" a="1"/>
  <c r="R221" s="1"/>
  <c r="S61" a="1"/>
  <c r="S61" s="1"/>
  <c r="R61" a="1"/>
  <c r="R61" s="1"/>
  <c r="Q61" a="1"/>
  <c r="Q61" s="1"/>
  <c r="S237" a="1"/>
  <c r="S237" s="1"/>
  <c r="Q237" a="1"/>
  <c r="Q237" s="1"/>
  <c r="R237" a="1"/>
  <c r="R237" s="1"/>
  <c r="J19" i="17"/>
  <c r="L18"/>
  <c r="R40" i="3" a="1"/>
  <c r="R40" s="1"/>
  <c r="Q40" a="1"/>
  <c r="Q40" s="1"/>
  <c r="S40" a="1"/>
  <c r="S40" s="1"/>
  <c r="R168" a="1"/>
  <c r="R168" s="1"/>
  <c r="S168" a="1"/>
  <c r="S168" s="1"/>
  <c r="Q168" a="1"/>
  <c r="Q168" s="1"/>
  <c r="S424" a="1"/>
  <c r="S424" s="1"/>
  <c r="Q424" a="1"/>
  <c r="Q424" s="1"/>
  <c r="R424" a="1"/>
  <c r="R424" s="1"/>
  <c r="R421" a="1"/>
  <c r="R421" s="1"/>
  <c r="S421" a="1"/>
  <c r="S421" s="1"/>
  <c r="Q421" a="1"/>
  <c r="Q421" s="1"/>
  <c r="R370" a="1"/>
  <c r="R370" s="1"/>
  <c r="S370" a="1"/>
  <c r="S370" s="1"/>
  <c r="Q370" a="1"/>
  <c r="Q370" s="1"/>
  <c r="S642" a="1"/>
  <c r="S642" s="1"/>
  <c r="Q642" a="1"/>
  <c r="Q642" s="1"/>
  <c r="R642" a="1"/>
  <c r="R642" s="1"/>
  <c r="R566" a="1"/>
  <c r="R566" s="1"/>
  <c r="S566" a="1"/>
  <c r="S566" s="1"/>
  <c r="Q566" a="1"/>
  <c r="Q566" s="1"/>
  <c r="R463" a="1"/>
  <c r="R463" s="1"/>
  <c r="Q463" a="1"/>
  <c r="Q463" s="1"/>
  <c r="S463" a="1"/>
  <c r="S463" s="1"/>
  <c r="R624" a="1"/>
  <c r="R624" s="1"/>
  <c r="Q624" a="1"/>
  <c r="Q624" s="1"/>
  <c r="S624" a="1"/>
  <c r="S624" s="1"/>
  <c r="S769" a="1"/>
  <c r="S769" s="1"/>
  <c r="Q769" a="1"/>
  <c r="Q769" s="1"/>
  <c r="R769" a="1"/>
  <c r="R769" s="1"/>
  <c r="R766" a="1"/>
  <c r="R766" s="1"/>
  <c r="S766" a="1"/>
  <c r="S766" s="1"/>
  <c r="Q766" a="1"/>
  <c r="Q766" s="1"/>
  <c r="R727" a="1"/>
  <c r="R727" s="1"/>
  <c r="S727" a="1"/>
  <c r="S727" s="1"/>
  <c r="Q727" a="1"/>
  <c r="Q727" s="1"/>
  <c r="Q836" a="1"/>
  <c r="Q836" s="1"/>
  <c r="S836" a="1"/>
  <c r="S836" s="1"/>
  <c r="R836" a="1"/>
  <c r="R836" s="1"/>
  <c r="R845" a="1"/>
  <c r="R845" s="1"/>
  <c r="Q845" a="1"/>
  <c r="Q845" s="1"/>
  <c r="S845" a="1"/>
  <c r="S845" s="1"/>
  <c r="R864" a="1"/>
  <c r="R864" s="1"/>
  <c r="Q864" a="1"/>
  <c r="Q864" s="1"/>
  <c r="S864" a="1"/>
  <c r="S864" s="1"/>
  <c r="S976" a="1"/>
  <c r="S976" s="1"/>
  <c r="Q976" a="1"/>
  <c r="Q976" s="1"/>
  <c r="R976" a="1"/>
  <c r="R976" s="1"/>
  <c r="R978" a="1"/>
  <c r="R978" s="1"/>
  <c r="S978" a="1"/>
  <c r="S978" s="1"/>
  <c r="Q978" a="1"/>
  <c r="Q978" s="1"/>
  <c r="Q151" a="1"/>
  <c r="Q151" s="1"/>
  <c r="S151" a="1"/>
  <c r="S151" s="1"/>
  <c r="R151" a="1"/>
  <c r="R151" s="1"/>
  <c r="Q71" a="1"/>
  <c r="Q71" s="1"/>
  <c r="S71" a="1"/>
  <c r="S71" s="1"/>
  <c r="R71" a="1"/>
  <c r="R71" s="1"/>
  <c r="S234" a="1"/>
  <c r="S234" s="1"/>
  <c r="Q234" a="1"/>
  <c r="Q234" s="1"/>
  <c r="R234" a="1"/>
  <c r="R234" s="1"/>
  <c r="Q277" a="1"/>
  <c r="Q277" s="1"/>
  <c r="S277" a="1"/>
  <c r="S277" s="1"/>
  <c r="R277" a="1"/>
  <c r="R277" s="1"/>
  <c r="R12" a="1"/>
  <c r="R12" s="1"/>
  <c r="Q12" a="1"/>
  <c r="Q12" s="1"/>
  <c r="S12" a="1"/>
  <c r="S12" s="1"/>
  <c r="R140" a="1"/>
  <c r="R140" s="1"/>
  <c r="Q140" a="1"/>
  <c r="Q140" s="1"/>
  <c r="S140" a="1"/>
  <c r="S140" s="1"/>
  <c r="S332" a="1"/>
  <c r="S332" s="1"/>
  <c r="Q332" a="1"/>
  <c r="Q332" s="1"/>
  <c r="R332" a="1"/>
  <c r="R332" s="1"/>
  <c r="S474" a="1"/>
  <c r="S474" s="1"/>
  <c r="Q474" a="1"/>
  <c r="Q474" s="1"/>
  <c r="R474" a="1"/>
  <c r="R474" s="1"/>
  <c r="R393" a="1"/>
  <c r="R393" s="1"/>
  <c r="S393" a="1"/>
  <c r="S393" s="1"/>
  <c r="Q393" a="1"/>
  <c r="Q393" s="1"/>
  <c r="R342" a="1"/>
  <c r="R342" s="1"/>
  <c r="S342" a="1"/>
  <c r="S342" s="1"/>
  <c r="Q342" a="1"/>
  <c r="Q342" s="1"/>
  <c r="S678" a="1"/>
  <c r="S678" s="1"/>
  <c r="Q678" a="1"/>
  <c r="Q678" s="1"/>
  <c r="R678" a="1"/>
  <c r="R678" s="1"/>
  <c r="R435" a="1"/>
  <c r="R435" s="1"/>
  <c r="Q435" a="1"/>
  <c r="Q435" s="1"/>
  <c r="S435" a="1"/>
  <c r="S435" s="1"/>
  <c r="R563" a="1"/>
  <c r="R563" s="1"/>
  <c r="Q563" a="1"/>
  <c r="Q563" s="1"/>
  <c r="S563" a="1"/>
  <c r="S563" s="1"/>
  <c r="R600" a="1"/>
  <c r="R600" s="1"/>
  <c r="S600" a="1"/>
  <c r="S600" s="1"/>
  <c r="Q600" a="1"/>
  <c r="Q600" s="1"/>
  <c r="R660" a="1"/>
  <c r="R660" s="1"/>
  <c r="Q660" a="1"/>
  <c r="Q660" s="1"/>
  <c r="S660" a="1"/>
  <c r="S660" s="1"/>
  <c r="R738" a="1"/>
  <c r="R738" s="1"/>
  <c r="S738" a="1"/>
  <c r="S738" s="1"/>
  <c r="Q738" a="1"/>
  <c r="Q738" s="1"/>
  <c r="R763" a="1"/>
  <c r="R763" s="1"/>
  <c r="S763" a="1"/>
  <c r="S763" s="1"/>
  <c r="Q763" a="1"/>
  <c r="Q763" s="1"/>
  <c r="S919" a="1"/>
  <c r="S919" s="1"/>
  <c r="R919" a="1"/>
  <c r="R919" s="1"/>
  <c r="Q919" a="1"/>
  <c r="Q919" s="1"/>
  <c r="S939" a="1"/>
  <c r="S939" s="1"/>
  <c r="Q939" a="1"/>
  <c r="Q939" s="1"/>
  <c r="R939" a="1"/>
  <c r="R939" s="1"/>
  <c r="R973" a="1"/>
  <c r="R973" s="1"/>
  <c r="S973" a="1"/>
  <c r="S973" s="1"/>
  <c r="Q973" a="1"/>
  <c r="Q973" s="1"/>
  <c r="Q67" a="1"/>
  <c r="Q67" s="1"/>
  <c r="S67" a="1"/>
  <c r="S67" s="1"/>
  <c r="R67" a="1"/>
  <c r="R67" s="1"/>
  <c r="S35" a="1"/>
  <c r="S35" s="1"/>
  <c r="Q35" a="1"/>
  <c r="Q35" s="1"/>
  <c r="R35" a="1"/>
  <c r="R35" s="1"/>
  <c r="Q297" a="1"/>
  <c r="Q297" s="1"/>
  <c r="S297" a="1"/>
  <c r="S297" s="1"/>
  <c r="R297" a="1"/>
  <c r="R297" s="1"/>
  <c r="R231" a="1"/>
  <c r="R231" s="1"/>
  <c r="Q231" a="1"/>
  <c r="Q231" s="1"/>
  <c r="S231" a="1"/>
  <c r="S231" s="1"/>
  <c r="R96" a="1"/>
  <c r="R96" s="1"/>
  <c r="Q96" a="1"/>
  <c r="Q96" s="1"/>
  <c r="S96" a="1"/>
  <c r="S96" s="1"/>
  <c r="R224" a="1"/>
  <c r="R224" s="1"/>
  <c r="S224" a="1"/>
  <c r="S224" s="1"/>
  <c r="Q224" a="1"/>
  <c r="Q224" s="1"/>
  <c r="S352" a="1"/>
  <c r="S352" s="1"/>
  <c r="Q352" a="1"/>
  <c r="Q352" s="1"/>
  <c r="R352" a="1"/>
  <c r="R352" s="1"/>
  <c r="R349" a="1"/>
  <c r="R349" s="1"/>
  <c r="S349" a="1"/>
  <c r="S349" s="1"/>
  <c r="Q349" a="1"/>
  <c r="Q349" s="1"/>
  <c r="R298" a="1"/>
  <c r="R298" s="1"/>
  <c r="S298" a="1"/>
  <c r="S298" s="1"/>
  <c r="Q298" a="1"/>
  <c r="Q298" s="1"/>
  <c r="R426" a="1"/>
  <c r="R426" s="1"/>
  <c r="S426" a="1"/>
  <c r="S426" s="1"/>
  <c r="Q426" a="1"/>
  <c r="Q426" s="1"/>
  <c r="S578" a="1"/>
  <c r="S578" s="1"/>
  <c r="Q578" a="1"/>
  <c r="Q578" s="1"/>
  <c r="R578" a="1"/>
  <c r="R578" s="1"/>
  <c r="R494" a="1"/>
  <c r="R494" s="1"/>
  <c r="S494" a="1"/>
  <c r="S494" s="1"/>
  <c r="Q494" a="1"/>
  <c r="Q494" s="1"/>
  <c r="R455" a="1"/>
  <c r="R455" s="1"/>
  <c r="Q455" a="1"/>
  <c r="Q455" s="1"/>
  <c r="S455" a="1"/>
  <c r="S455" s="1"/>
  <c r="S606" a="1"/>
  <c r="S606" s="1"/>
  <c r="Q606" a="1"/>
  <c r="Q606" s="1"/>
  <c r="R606" a="1"/>
  <c r="R606" s="1"/>
  <c r="S695" a="1"/>
  <c r="S695" s="1"/>
  <c r="R695" a="1"/>
  <c r="R695" s="1"/>
  <c r="Q695" a="1"/>
  <c r="Q695" s="1"/>
  <c r="S761" a="1"/>
  <c r="S761" s="1"/>
  <c r="Q761" a="1"/>
  <c r="Q761" s="1"/>
  <c r="R761" a="1"/>
  <c r="R761" s="1"/>
  <c r="R758" a="1"/>
  <c r="R758" s="1"/>
  <c r="S758" a="1"/>
  <c r="S758" s="1"/>
  <c r="Q758" a="1"/>
  <c r="Q758" s="1"/>
  <c r="R719" a="1"/>
  <c r="R719" s="1"/>
  <c r="S719" a="1"/>
  <c r="S719" s="1"/>
  <c r="Q719" a="1"/>
  <c r="Q719" s="1"/>
  <c r="Q828" a="1"/>
  <c r="Q828" s="1"/>
  <c r="S828" a="1"/>
  <c r="S828" s="1"/>
  <c r="R828" a="1"/>
  <c r="R828" s="1"/>
  <c r="R837" a="1"/>
  <c r="R837" s="1"/>
  <c r="Q837" a="1"/>
  <c r="Q837" s="1"/>
  <c r="S837" a="1"/>
  <c r="S837" s="1"/>
  <c r="S959" a="1"/>
  <c r="S959" s="1"/>
  <c r="Q959" a="1"/>
  <c r="Q959" s="1"/>
  <c r="R959" a="1"/>
  <c r="R959" s="1"/>
  <c r="S968" a="1"/>
  <c r="S968" s="1"/>
  <c r="Q968" a="1"/>
  <c r="Q968" s="1"/>
  <c r="R968" a="1"/>
  <c r="R968" s="1"/>
  <c r="R970" a="1"/>
  <c r="R970" s="1"/>
  <c r="S970" a="1"/>
  <c r="S970" s="1"/>
  <c r="Q970" a="1"/>
  <c r="Q970" s="1"/>
  <c r="L429" i="16"/>
  <c r="L3" i="17"/>
  <c r="L8" s="1"/>
  <c r="B65" i="6" s="1"/>
  <c r="C55" i="5" s="1"/>
  <c r="B55" s="1"/>
  <c r="BB2" i="4" s="1"/>
  <c r="Q63" i="3" a="1"/>
  <c r="Q63" s="1"/>
  <c r="S63" a="1"/>
  <c r="S63" s="1"/>
  <c r="R63" a="1"/>
  <c r="R63" s="1"/>
  <c r="R171" a="1"/>
  <c r="R171" s="1"/>
  <c r="Q171" a="1"/>
  <c r="Q171" s="1"/>
  <c r="S171" a="1"/>
  <c r="S171" s="1"/>
  <c r="R36" a="1"/>
  <c r="R36" s="1"/>
  <c r="Q36" a="1"/>
  <c r="Q36" s="1"/>
  <c r="S36" a="1"/>
  <c r="S36" s="1"/>
  <c r="R164" a="1"/>
  <c r="R164" s="1"/>
  <c r="Q164" a="1"/>
  <c r="Q164" s="1"/>
  <c r="S164" a="1"/>
  <c r="S164" s="1"/>
  <c r="S420" a="1"/>
  <c r="S420" s="1"/>
  <c r="Q420" a="1"/>
  <c r="Q420" s="1"/>
  <c r="R420" a="1"/>
  <c r="R420" s="1"/>
  <c r="R417" a="1"/>
  <c r="R417" s="1"/>
  <c r="S417" a="1"/>
  <c r="S417" s="1"/>
  <c r="Q417" a="1"/>
  <c r="Q417" s="1"/>
  <c r="R366" a="1"/>
  <c r="R366" s="1"/>
  <c r="S366" a="1"/>
  <c r="S366" s="1"/>
  <c r="Q366" a="1"/>
  <c r="Q366" s="1"/>
  <c r="S638" a="1"/>
  <c r="S638" s="1"/>
  <c r="Q638" a="1"/>
  <c r="Q638" s="1"/>
  <c r="R638" a="1"/>
  <c r="R638" s="1"/>
  <c r="R562" a="1"/>
  <c r="R562" s="1"/>
  <c r="S562" a="1"/>
  <c r="S562" s="1"/>
  <c r="Q562" a="1"/>
  <c r="Q562" s="1"/>
  <c r="R459" a="1"/>
  <c r="R459" s="1"/>
  <c r="Q459" a="1"/>
  <c r="Q459" s="1"/>
  <c r="S459" a="1"/>
  <c r="S459" s="1"/>
  <c r="S705" a="1"/>
  <c r="S705" s="1"/>
  <c r="Q705" a="1"/>
  <c r="Q705" s="1"/>
  <c r="R705" a="1"/>
  <c r="R705" s="1"/>
  <c r="R684" a="1"/>
  <c r="R684" s="1"/>
  <c r="Q684" a="1"/>
  <c r="Q684" s="1"/>
  <c r="S684" a="1"/>
  <c r="S684" s="1"/>
  <c r="S813" a="1"/>
  <c r="S813" s="1"/>
  <c r="Q813" a="1"/>
  <c r="Q813" s="1"/>
  <c r="R813" a="1"/>
  <c r="R813" s="1"/>
  <c r="R787" a="1"/>
  <c r="R787" s="1"/>
  <c r="S787" a="1"/>
  <c r="S787" s="1"/>
  <c r="Q787" a="1"/>
  <c r="Q787" s="1"/>
  <c r="S972" a="1"/>
  <c r="S972" s="1"/>
  <c r="Q972" a="1"/>
  <c r="Q972" s="1"/>
  <c r="R972" a="1"/>
  <c r="R972" s="1"/>
  <c r="R974" a="1"/>
  <c r="R974" s="1"/>
  <c r="S974" a="1"/>
  <c r="S974" s="1"/>
  <c r="Q974" a="1"/>
  <c r="Q974" s="1"/>
  <c r="R80" a="1"/>
  <c r="R80" s="1"/>
  <c r="Q80" a="1"/>
  <c r="Q80" s="1"/>
  <c r="S80" a="1"/>
  <c r="S80" s="1"/>
  <c r="R208" a="1"/>
  <c r="R208" s="1"/>
  <c r="S208" a="1"/>
  <c r="S208" s="1"/>
  <c r="Q208" a="1"/>
  <c r="Q208" s="1"/>
  <c r="S336" a="1"/>
  <c r="S336" s="1"/>
  <c r="Q336" a="1"/>
  <c r="Q336" s="1"/>
  <c r="R336" a="1"/>
  <c r="R336" s="1"/>
  <c r="R333" a="1"/>
  <c r="R333" s="1"/>
  <c r="Q333" a="1"/>
  <c r="Q333" s="1"/>
  <c r="S333" a="1"/>
  <c r="S333" s="1"/>
  <c r="R282" a="1"/>
  <c r="R282" s="1"/>
  <c r="S282" a="1"/>
  <c r="S282" s="1"/>
  <c r="Q282" a="1"/>
  <c r="Q282" s="1"/>
  <c r="R410" a="1"/>
  <c r="R410" s="1"/>
  <c r="S410" a="1"/>
  <c r="S410" s="1"/>
  <c r="Q410" a="1"/>
  <c r="Q410" s="1"/>
  <c r="R542" a="1"/>
  <c r="R542" s="1"/>
  <c r="S542" a="1"/>
  <c r="S542" s="1"/>
  <c r="Q542" a="1"/>
  <c r="Q542" s="1"/>
  <c r="S687" a="1"/>
  <c r="S687" s="1"/>
  <c r="R687" a="1"/>
  <c r="R687" s="1"/>
  <c r="Q687" a="1"/>
  <c r="Q687" s="1"/>
  <c r="S793" a="1"/>
  <c r="S793" s="1"/>
  <c r="Q793" a="1"/>
  <c r="Q793" s="1"/>
  <c r="R793" a="1"/>
  <c r="R793" s="1"/>
  <c r="R806" a="1"/>
  <c r="R806" s="1"/>
  <c r="S806" a="1"/>
  <c r="S806" s="1"/>
  <c r="Q806" a="1"/>
  <c r="Q806" s="1"/>
  <c r="R904" a="1"/>
  <c r="R904" s="1"/>
  <c r="Q904" a="1"/>
  <c r="Q904" s="1"/>
  <c r="S904" a="1"/>
  <c r="S904" s="1"/>
  <c r="Q79" a="1"/>
  <c r="Q79" s="1"/>
  <c r="S79" a="1"/>
  <c r="S79" s="1"/>
  <c r="R79" a="1"/>
  <c r="R79" s="1"/>
  <c r="R2" a="1"/>
  <c r="R2" s="1"/>
  <c r="S2" a="1"/>
  <c r="S2" s="1"/>
  <c r="Q2" a="1"/>
  <c r="Q2" s="1"/>
  <c r="R148" a="1"/>
  <c r="R148" s="1"/>
  <c r="Q148" a="1"/>
  <c r="Q148" s="1"/>
  <c r="S148" a="1"/>
  <c r="S148" s="1"/>
  <c r="S404" a="1"/>
  <c r="S404" s="1"/>
  <c r="Q404" a="1"/>
  <c r="Q404" s="1"/>
  <c r="R404" a="1"/>
  <c r="R404" s="1"/>
  <c r="R286" a="1"/>
  <c r="R286" s="1"/>
  <c r="S286" a="1"/>
  <c r="S286" s="1"/>
  <c r="Q286" a="1"/>
  <c r="Q286" s="1"/>
  <c r="R414" a="1"/>
  <c r="R414" s="1"/>
  <c r="S414" a="1"/>
  <c r="S414" s="1"/>
  <c r="Q414" a="1"/>
  <c r="Q414" s="1"/>
  <c r="R507" a="1"/>
  <c r="R507" s="1"/>
  <c r="Q507" a="1"/>
  <c r="Q507" s="1"/>
  <c r="S507" a="1"/>
  <c r="S507" s="1"/>
  <c r="S749" a="1"/>
  <c r="S749" s="1"/>
  <c r="Q749" a="1"/>
  <c r="Q749" s="1"/>
  <c r="R749" a="1"/>
  <c r="R749" s="1"/>
  <c r="R771" a="1"/>
  <c r="R771" s="1"/>
  <c r="S771" a="1"/>
  <c r="S771" s="1"/>
  <c r="Q771" a="1"/>
  <c r="Q771" s="1"/>
  <c r="R196" a="1"/>
  <c r="R196" s="1"/>
  <c r="S196" a="1"/>
  <c r="S196" s="1"/>
  <c r="Q196" a="1"/>
  <c r="Q196" s="1"/>
  <c r="R321" a="1"/>
  <c r="R321" s="1"/>
  <c r="S321" a="1"/>
  <c r="S321" s="1"/>
  <c r="Q321" a="1"/>
  <c r="Q321" s="1"/>
  <c r="Q446" a="1"/>
  <c r="Q446" s="1"/>
  <c r="S446" a="1"/>
  <c r="S446" s="1"/>
  <c r="R446" a="1"/>
  <c r="R446" s="1"/>
  <c r="R491" a="1"/>
  <c r="R491" s="1"/>
  <c r="Q491" a="1"/>
  <c r="Q491" s="1"/>
  <c r="S491" a="1"/>
  <c r="S491" s="1"/>
  <c r="R755" a="1"/>
  <c r="R755" s="1"/>
  <c r="S755" a="1"/>
  <c r="S755" s="1"/>
  <c r="Q755" a="1"/>
  <c r="Q755" s="1"/>
  <c r="S911" a="1"/>
  <c r="S911" s="1"/>
  <c r="R911" a="1"/>
  <c r="R911" s="1"/>
  <c r="Q911" a="1"/>
  <c r="Q911" s="1"/>
  <c r="R965" a="1"/>
  <c r="R965" s="1"/>
  <c r="S965" a="1"/>
  <c r="S965" s="1"/>
  <c r="Q965" a="1"/>
  <c r="Q965" s="1"/>
  <c r="S94" a="1"/>
  <c r="S94" s="1"/>
  <c r="Q94" a="1"/>
  <c r="Q94" s="1"/>
  <c r="R94" a="1"/>
  <c r="R94" s="1"/>
  <c r="S257" a="1"/>
  <c r="S257" s="1"/>
  <c r="Q257" a="1"/>
  <c r="Q257" s="1"/>
  <c r="R257" a="1"/>
  <c r="R257" s="1"/>
  <c r="S331" a="1"/>
  <c r="S331" s="1"/>
  <c r="Q331" a="1"/>
  <c r="Q331" s="1"/>
  <c r="R331" a="1"/>
  <c r="R331" s="1"/>
  <c r="S497" a="1"/>
  <c r="S497" s="1"/>
  <c r="Q497" a="1"/>
  <c r="Q497" s="1"/>
  <c r="R497" a="1"/>
  <c r="R497" s="1"/>
  <c r="S601" a="1"/>
  <c r="S601" s="1"/>
  <c r="Q601" a="1"/>
  <c r="Q601" s="1"/>
  <c r="R601" a="1"/>
  <c r="R601" s="1"/>
  <c r="S504" a="1"/>
  <c r="S504" s="1"/>
  <c r="Q504" a="1"/>
  <c r="Q504" s="1"/>
  <c r="R504" a="1"/>
  <c r="R504" s="1"/>
  <c r="R639" a="1"/>
  <c r="R639" s="1"/>
  <c r="S639" a="1"/>
  <c r="S639" s="1"/>
  <c r="Q639" a="1"/>
  <c r="Q639" s="1"/>
  <c r="Q645" a="1"/>
  <c r="Q645" s="1"/>
  <c r="S645" a="1"/>
  <c r="S645" s="1"/>
  <c r="R645" a="1"/>
  <c r="R645" s="1"/>
  <c r="S708" a="1"/>
  <c r="S708" s="1"/>
  <c r="Q708" a="1"/>
  <c r="Q708" s="1"/>
  <c r="R708" a="1"/>
  <c r="R708" s="1"/>
  <c r="S878" a="1"/>
  <c r="S878" s="1"/>
  <c r="Q878" a="1"/>
  <c r="Q878" s="1"/>
  <c r="R878" a="1"/>
  <c r="R878" s="1"/>
  <c r="S311" a="1"/>
  <c r="S311" s="1"/>
  <c r="Q311" a="1"/>
  <c r="Q311" s="1"/>
  <c r="R311" a="1"/>
  <c r="R311" s="1"/>
  <c r="S121" a="1"/>
  <c r="S121" s="1"/>
  <c r="R121" a="1"/>
  <c r="R121" s="1"/>
  <c r="Q121" a="1"/>
  <c r="Q121" s="1"/>
  <c r="E14" i="17"/>
  <c r="E19" s="1"/>
  <c r="E120" i="6"/>
  <c r="Q39" i="3" a="1"/>
  <c r="Q39" s="1"/>
  <c r="S39" a="1"/>
  <c r="S39" s="1"/>
  <c r="R39" a="1"/>
  <c r="R39" s="1"/>
  <c r="S186" a="1"/>
  <c r="S186" s="1"/>
  <c r="Q186" a="1"/>
  <c r="Q186" s="1"/>
  <c r="R186" a="1"/>
  <c r="R186" s="1"/>
  <c r="R259" a="1"/>
  <c r="R259" s="1"/>
  <c r="S259" a="1"/>
  <c r="S259" s="1"/>
  <c r="Q259" a="1"/>
  <c r="Q259" s="1"/>
  <c r="R124" a="1"/>
  <c r="R124" s="1"/>
  <c r="Q124" a="1"/>
  <c r="Q124" s="1"/>
  <c r="S124" a="1"/>
  <c r="S124" s="1"/>
  <c r="R252" a="1"/>
  <c r="R252" s="1"/>
  <c r="S252" a="1"/>
  <c r="S252" s="1"/>
  <c r="Q252" a="1"/>
  <c r="Q252" s="1"/>
  <c r="S380" a="1"/>
  <c r="S380" s="1"/>
  <c r="Q380" a="1"/>
  <c r="Q380" s="1"/>
  <c r="R380" a="1"/>
  <c r="R380" s="1"/>
  <c r="R313" a="1"/>
  <c r="R313" s="1"/>
  <c r="S313" a="1"/>
  <c r="S313" s="1"/>
  <c r="Q313" a="1"/>
  <c r="Q313" s="1"/>
  <c r="R390" a="1"/>
  <c r="R390" s="1"/>
  <c r="S390" a="1"/>
  <c r="S390" s="1"/>
  <c r="Q390" a="1"/>
  <c r="Q390" s="1"/>
  <c r="S662" a="1"/>
  <c r="S662" s="1"/>
  <c r="Q662" a="1"/>
  <c r="Q662" s="1"/>
  <c r="R662" a="1"/>
  <c r="R662" s="1"/>
  <c r="R483" a="1"/>
  <c r="R483" s="1"/>
  <c r="Q483" a="1"/>
  <c r="Q483" s="1"/>
  <c r="S483" a="1"/>
  <c r="S483" s="1"/>
  <c r="R611" a="1"/>
  <c r="R611" s="1"/>
  <c r="S611" a="1"/>
  <c r="S611" s="1"/>
  <c r="Q611" a="1"/>
  <c r="Q611" s="1"/>
  <c r="S725" a="1"/>
  <c r="S725" s="1"/>
  <c r="Q725" a="1"/>
  <c r="Q725" s="1"/>
  <c r="R725" a="1"/>
  <c r="R725" s="1"/>
  <c r="R722" a="1"/>
  <c r="R722" s="1"/>
  <c r="S722" a="1"/>
  <c r="S722" s="1"/>
  <c r="Q722" a="1"/>
  <c r="Q722" s="1"/>
  <c r="R811" a="1"/>
  <c r="R811" s="1"/>
  <c r="S811" a="1"/>
  <c r="S811" s="1"/>
  <c r="Q811" a="1"/>
  <c r="Q811" s="1"/>
  <c r="S914" a="1"/>
  <c r="S914" s="1"/>
  <c r="Q914" a="1"/>
  <c r="Q914" s="1"/>
  <c r="R914" a="1"/>
  <c r="R914" s="1"/>
  <c r="R884" a="1"/>
  <c r="R884" s="1"/>
  <c r="Q884" a="1"/>
  <c r="Q884" s="1"/>
  <c r="S884" a="1"/>
  <c r="S884" s="1"/>
  <c r="R877" a="1"/>
  <c r="R877" s="1"/>
  <c r="Q877" a="1"/>
  <c r="Q877" s="1"/>
  <c r="S877" a="1"/>
  <c r="S877" s="1"/>
  <c r="R957" a="1"/>
  <c r="R957" s="1"/>
  <c r="S957" a="1"/>
  <c r="S957" s="1"/>
  <c r="Q957" a="1"/>
  <c r="Q957" s="1"/>
  <c r="S131" a="1"/>
  <c r="S131" s="1"/>
  <c r="Q131" a="1"/>
  <c r="Q131" s="1"/>
  <c r="R131" a="1"/>
  <c r="R131" s="1"/>
  <c r="Q19" a="1"/>
  <c r="Q19" s="1"/>
  <c r="S19" a="1"/>
  <c r="S19" s="1"/>
  <c r="R19" a="1"/>
  <c r="R19" s="1"/>
  <c r="S166" a="1"/>
  <c r="S166" s="1"/>
  <c r="Q166" a="1"/>
  <c r="Q166" s="1"/>
  <c r="R166" a="1"/>
  <c r="R166" s="1"/>
  <c r="R16" a="1"/>
  <c r="R16" s="1"/>
  <c r="Q16" a="1"/>
  <c r="Q16" s="1"/>
  <c r="S16" a="1"/>
  <c r="S16" s="1"/>
  <c r="R478" a="1"/>
  <c r="R478" s="1"/>
  <c r="S478" a="1"/>
  <c r="S478" s="1"/>
  <c r="Q478" a="1"/>
  <c r="Q478" s="1"/>
  <c r="R503" a="1"/>
  <c r="R503" s="1"/>
  <c r="Q503" a="1"/>
  <c r="Q503" s="1"/>
  <c r="S503" a="1"/>
  <c r="S503" s="1"/>
  <c r="S879" a="1"/>
  <c r="S879" s="1"/>
  <c r="Q879" a="1"/>
  <c r="Q879" s="1"/>
  <c r="R879" a="1"/>
  <c r="R879" s="1"/>
  <c r="R767" a="1"/>
  <c r="R767" s="1"/>
  <c r="S767" a="1"/>
  <c r="S767" s="1"/>
  <c r="Q767" a="1"/>
  <c r="Q767" s="1"/>
  <c r="S943" a="1"/>
  <c r="S943" s="1"/>
  <c r="Q943" a="1"/>
  <c r="Q943" s="1"/>
  <c r="R943" a="1"/>
  <c r="R943" s="1"/>
  <c r="R977" a="1"/>
  <c r="R977" s="1"/>
  <c r="S977" a="1"/>
  <c r="S977" s="1"/>
  <c r="Q977" a="1"/>
  <c r="Q977" s="1"/>
  <c r="S226" a="1"/>
  <c r="S226" s="1"/>
  <c r="Q226" a="1"/>
  <c r="Q226" s="1"/>
  <c r="R226" a="1"/>
  <c r="R226" s="1"/>
  <c r="R219" a="1"/>
  <c r="R219" s="1"/>
  <c r="Q219" a="1"/>
  <c r="Q219" s="1"/>
  <c r="S219" a="1"/>
  <c r="S219" s="1"/>
  <c r="S340" a="1"/>
  <c r="S340" s="1"/>
  <c r="Q340" a="1"/>
  <c r="Q340" s="1"/>
  <c r="R340" a="1"/>
  <c r="R340" s="1"/>
  <c r="R546" a="1"/>
  <c r="R546" s="1"/>
  <c r="S546" a="1"/>
  <c r="S546" s="1"/>
  <c r="Q546" a="1"/>
  <c r="Q546" s="1"/>
  <c r="R668" a="1"/>
  <c r="R668" s="1"/>
  <c r="Q668" a="1"/>
  <c r="Q668" s="1"/>
  <c r="S668" a="1"/>
  <c r="S668" s="1"/>
  <c r="R707" a="1"/>
  <c r="R707" s="1"/>
  <c r="S707" a="1"/>
  <c r="S707" s="1"/>
  <c r="Q707" a="1"/>
  <c r="Q707" s="1"/>
  <c r="R901" a="1"/>
  <c r="R901" s="1"/>
  <c r="S901" a="1"/>
  <c r="S901" s="1"/>
  <c r="Q901" a="1"/>
  <c r="Q901" s="1"/>
  <c r="R1000" a="1"/>
  <c r="R1000" s="1"/>
  <c r="S1000" a="1"/>
  <c r="S1000" s="1"/>
  <c r="Q1000" a="1"/>
  <c r="Q1000" s="1"/>
  <c r="R260" a="1"/>
  <c r="R260" s="1"/>
  <c r="S260" a="1"/>
  <c r="S260" s="1"/>
  <c r="Q260" a="1"/>
  <c r="Q260" s="1"/>
  <c r="S388" a="1"/>
  <c r="S388" s="1"/>
  <c r="Q388" a="1"/>
  <c r="Q388" s="1"/>
  <c r="R388" a="1"/>
  <c r="R388" s="1"/>
  <c r="R385" a="1"/>
  <c r="R385" s="1"/>
  <c r="S385" a="1"/>
  <c r="S385" s="1"/>
  <c r="Q385" a="1"/>
  <c r="Q385" s="1"/>
  <c r="R398" a="1"/>
  <c r="R398" s="1"/>
  <c r="S398" a="1"/>
  <c r="S398" s="1"/>
  <c r="Q398" a="1"/>
  <c r="Q398" s="1"/>
  <c r="S931" a="1"/>
  <c r="S931" s="1"/>
  <c r="Q931" a="1"/>
  <c r="Q931" s="1"/>
  <c r="R931" a="1"/>
  <c r="R931" s="1"/>
  <c r="H429" i="16"/>
  <c r="H3" i="17"/>
  <c r="H8" s="1"/>
  <c r="B57" i="6" s="1"/>
  <c r="C51" i="5" s="1"/>
  <c r="B51" s="1"/>
  <c r="AX2" i="4" s="1"/>
  <c r="S241" i="3" a="1"/>
  <c r="S241" s="1"/>
  <c r="Q241" a="1"/>
  <c r="Q241" s="1"/>
  <c r="R241" a="1"/>
  <c r="R241" s="1"/>
  <c r="S363" a="1"/>
  <c r="S363" s="1"/>
  <c r="Q363" a="1"/>
  <c r="Q363" s="1"/>
  <c r="R363" a="1"/>
  <c r="R363" s="1"/>
  <c r="S481" a="1"/>
  <c r="S481" s="1"/>
  <c r="Q481" a="1"/>
  <c r="Q481" s="1"/>
  <c r="R481" a="1"/>
  <c r="R481" s="1"/>
  <c r="R456" a="1"/>
  <c r="R456" s="1"/>
  <c r="Q456" a="1"/>
  <c r="Q456" s="1"/>
  <c r="S456" a="1"/>
  <c r="S456" s="1"/>
  <c r="S552" a="1"/>
  <c r="S552" s="1"/>
  <c r="Q552" a="1"/>
  <c r="Q552" s="1"/>
  <c r="R552" a="1"/>
  <c r="R552" s="1"/>
  <c r="R623" a="1"/>
  <c r="R623" s="1"/>
  <c r="S623" a="1"/>
  <c r="S623" s="1"/>
  <c r="Q623" a="1"/>
  <c r="Q623" s="1"/>
  <c r="S756" a="1"/>
  <c r="S756" s="1"/>
  <c r="Q756" a="1"/>
  <c r="Q756" s="1"/>
  <c r="R756" a="1"/>
  <c r="R756" s="1"/>
  <c r="S169" a="1"/>
  <c r="S169" s="1"/>
  <c r="Q169" a="1"/>
  <c r="Q169" s="1"/>
  <c r="R169" a="1"/>
  <c r="R169" s="1"/>
  <c r="S73" a="1"/>
  <c r="S73" s="1"/>
  <c r="R73" a="1"/>
  <c r="R73" s="1"/>
  <c r="Q73" a="1"/>
  <c r="Q73" s="1"/>
  <c r="S90" a="1"/>
  <c r="S90" s="1"/>
  <c r="Q90" a="1"/>
  <c r="Q90" s="1"/>
  <c r="R90" a="1"/>
  <c r="R90" s="1"/>
  <c r="S399" a="1"/>
  <c r="S399" s="1"/>
  <c r="Q399" a="1"/>
  <c r="Q399" s="1"/>
  <c r="R399" a="1"/>
  <c r="R399" s="1"/>
  <c r="S284" a="1"/>
  <c r="S284" s="1"/>
  <c r="Q284" a="1"/>
  <c r="Q284" s="1"/>
  <c r="R284" a="1"/>
  <c r="R284" s="1"/>
  <c r="S517" a="1"/>
  <c r="S517" s="1"/>
  <c r="Q517" a="1"/>
  <c r="Q517" s="1"/>
  <c r="R517" a="1"/>
  <c r="R517" s="1"/>
  <c r="R585" a="1"/>
  <c r="R585" s="1"/>
  <c r="Q585" a="1"/>
  <c r="Q585" s="1"/>
  <c r="S585" a="1"/>
  <c r="S585" s="1"/>
  <c r="S686" a="1"/>
  <c r="S686" s="1"/>
  <c r="Q686" a="1"/>
  <c r="Q686" s="1"/>
  <c r="R686" a="1"/>
  <c r="R686" s="1"/>
  <c r="S728" a="1"/>
  <c r="S728" s="1"/>
  <c r="Q728" a="1"/>
  <c r="Q728" s="1"/>
  <c r="R728" a="1"/>
  <c r="R728" s="1"/>
  <c r="S826" a="1"/>
  <c r="S826" s="1"/>
  <c r="Q826" a="1"/>
  <c r="Q826" s="1"/>
  <c r="R826" a="1"/>
  <c r="R826" s="1"/>
  <c r="S898" a="1"/>
  <c r="S898" s="1"/>
  <c r="Q898" a="1"/>
  <c r="Q898" s="1"/>
  <c r="R898" a="1"/>
  <c r="R898" s="1"/>
  <c r="S934" a="1"/>
  <c r="S934" s="1"/>
  <c r="Q934" a="1"/>
  <c r="Q934" s="1"/>
  <c r="R934" a="1"/>
  <c r="R934" s="1"/>
  <c r="S197" a="1"/>
  <c r="S197" s="1"/>
  <c r="Q197" a="1"/>
  <c r="Q197" s="1"/>
  <c r="R197" a="1"/>
  <c r="R197" s="1"/>
  <c r="S37" a="1"/>
  <c r="S37" s="1"/>
  <c r="R37" a="1"/>
  <c r="R37" s="1"/>
  <c r="Q37" a="1"/>
  <c r="Q37" s="1"/>
  <c r="S118" a="1"/>
  <c r="S118" s="1"/>
  <c r="Q118" a="1"/>
  <c r="Q118" s="1"/>
  <c r="R118" a="1"/>
  <c r="R118" s="1"/>
  <c r="S355" a="1"/>
  <c r="S355" s="1"/>
  <c r="Q355" a="1"/>
  <c r="Q355" s="1"/>
  <c r="R355" a="1"/>
  <c r="R355" s="1"/>
  <c r="S445" a="1"/>
  <c r="S445" s="1"/>
  <c r="Q445" a="1"/>
  <c r="Q445" s="1"/>
  <c r="R445" a="1"/>
  <c r="R445" s="1"/>
  <c r="S457" a="1"/>
  <c r="S457" s="1"/>
  <c r="Q457" a="1"/>
  <c r="Q457" s="1"/>
  <c r="R457" a="1"/>
  <c r="R457" s="1"/>
  <c r="R448" a="1"/>
  <c r="R448" s="1"/>
  <c r="Q448" a="1"/>
  <c r="Q448" s="1"/>
  <c r="S448" a="1"/>
  <c r="S448" s="1"/>
  <c r="S544" a="1"/>
  <c r="S544" s="1"/>
  <c r="Q544" a="1"/>
  <c r="Q544" s="1"/>
  <c r="R544" a="1"/>
  <c r="R544" s="1"/>
  <c r="Q621" a="1"/>
  <c r="Q621" s="1"/>
  <c r="S621" a="1"/>
  <c r="S621" s="1"/>
  <c r="R621" a="1"/>
  <c r="R621" s="1"/>
  <c r="S812" a="1"/>
  <c r="S812" s="1"/>
  <c r="Q812" a="1"/>
  <c r="Q812" s="1"/>
  <c r="R812" a="1"/>
  <c r="R812" s="1"/>
  <c r="S855" a="1"/>
  <c r="S855" s="1"/>
  <c r="Q855" a="1"/>
  <c r="Q855" s="1"/>
  <c r="R855" a="1"/>
  <c r="R855" s="1"/>
  <c r="S954" a="1"/>
  <c r="S954" s="1"/>
  <c r="Q954" a="1"/>
  <c r="Q954" s="1"/>
  <c r="R954" a="1"/>
  <c r="R954" s="1"/>
  <c r="R921" a="1"/>
  <c r="R921" s="1"/>
  <c r="Q921" a="1"/>
  <c r="Q921" s="1"/>
  <c r="S921" a="1"/>
  <c r="S921" s="1"/>
  <c r="S177" a="1"/>
  <c r="S177" s="1"/>
  <c r="Q177" a="1"/>
  <c r="Q177" s="1"/>
  <c r="R177" a="1"/>
  <c r="R177" s="1"/>
  <c r="S81" a="1"/>
  <c r="S81" s="1"/>
  <c r="R81" a="1"/>
  <c r="R81" s="1"/>
  <c r="Q81" a="1"/>
  <c r="Q81" s="1"/>
  <c r="S130" a="1"/>
  <c r="S130" s="1"/>
  <c r="Q130" a="1"/>
  <c r="Q130" s="1"/>
  <c r="R130" a="1"/>
  <c r="R130" s="1"/>
  <c r="S4" a="1"/>
  <c r="S4" s="1"/>
  <c r="Q4" a="1"/>
  <c r="Q4" s="1"/>
  <c r="R4" a="1"/>
  <c r="R4" s="1"/>
  <c r="S359" a="1"/>
  <c r="S359" s="1"/>
  <c r="Q359" a="1"/>
  <c r="Q359" s="1"/>
  <c r="R359" a="1"/>
  <c r="R359" s="1"/>
  <c r="S77" a="1"/>
  <c r="S77" s="1"/>
  <c r="R77" a="1"/>
  <c r="R77" s="1"/>
  <c r="Q77" a="1"/>
  <c r="Q77" s="1"/>
  <c r="D14" i="17"/>
  <c r="D19" s="1"/>
  <c r="E119" i="6"/>
  <c r="S30" i="3" a="1"/>
  <c r="S30" s="1"/>
  <c r="Q30" a="1"/>
  <c r="Q30" s="1"/>
  <c r="R30" a="1"/>
  <c r="R30" s="1"/>
  <c r="S126" a="1"/>
  <c r="S126" s="1"/>
  <c r="Q126" a="1"/>
  <c r="Q126" s="1"/>
  <c r="R126" a="1"/>
  <c r="R126" s="1"/>
  <c r="S347" a="1"/>
  <c r="S347" s="1"/>
  <c r="Q347" a="1"/>
  <c r="Q347" s="1"/>
  <c r="R347" a="1"/>
  <c r="R347" s="1"/>
  <c r="S296" a="1"/>
  <c r="S296" s="1"/>
  <c r="Q296" a="1"/>
  <c r="Q296" s="1"/>
  <c r="R296" a="1"/>
  <c r="R296" s="1"/>
  <c r="S437" a="1"/>
  <c r="S437" s="1"/>
  <c r="Q437" a="1"/>
  <c r="Q437" s="1"/>
  <c r="R437" a="1"/>
  <c r="R437" s="1"/>
  <c r="S449" a="1"/>
  <c r="S449" s="1"/>
  <c r="Q449" a="1"/>
  <c r="Q449" s="1"/>
  <c r="R449" a="1"/>
  <c r="R449" s="1"/>
  <c r="S536" a="1"/>
  <c r="S536" s="1"/>
  <c r="Q536" a="1"/>
  <c r="Q536" s="1"/>
  <c r="R536" a="1"/>
  <c r="R536" s="1"/>
  <c r="Q677" a="1"/>
  <c r="Q677" s="1"/>
  <c r="S677" a="1"/>
  <c r="S677" s="1"/>
  <c r="R677" a="1"/>
  <c r="R677" s="1"/>
  <c r="S804" a="1"/>
  <c r="S804" s="1"/>
  <c r="Q804" a="1"/>
  <c r="Q804" s="1"/>
  <c r="R804" a="1"/>
  <c r="R804" s="1"/>
  <c r="S847" a="1"/>
  <c r="S847" s="1"/>
  <c r="Q847" a="1"/>
  <c r="Q847" s="1"/>
  <c r="R847" a="1"/>
  <c r="R847" s="1"/>
  <c r="S946" a="1"/>
  <c r="S946" s="1"/>
  <c r="Q946" a="1"/>
  <c r="Q946" s="1"/>
  <c r="R946" a="1"/>
  <c r="R946" s="1"/>
  <c r="R913" a="1"/>
  <c r="R913" s="1"/>
  <c r="Q913" a="1"/>
  <c r="Q913" s="1"/>
  <c r="S913" a="1"/>
  <c r="S913" s="1"/>
  <c r="S994" a="1"/>
  <c r="S994" s="1"/>
  <c r="Q994" a="1"/>
  <c r="Q994" s="1"/>
  <c r="R994" a="1"/>
  <c r="R994" s="1"/>
  <c r="S185" a="1"/>
  <c r="S185" s="1"/>
  <c r="Q185" a="1"/>
  <c r="Q185" s="1"/>
  <c r="R185" a="1"/>
  <c r="R185" s="1"/>
  <c r="S89" a="1"/>
  <c r="S89" s="1"/>
  <c r="R89" a="1"/>
  <c r="R89" s="1"/>
  <c r="Q89" a="1"/>
  <c r="Q89" s="1"/>
  <c r="F141" i="15"/>
  <c r="E3" i="10"/>
  <c r="E15" s="1"/>
  <c r="D103" i="6"/>
  <c r="S106" i="3" a="1"/>
  <c r="S106" s="1"/>
  <c r="Q106" a="1"/>
  <c r="Q106" s="1"/>
  <c r="R106" a="1"/>
  <c r="R106" s="1"/>
  <c r="S261" a="1"/>
  <c r="S261" s="1"/>
  <c r="Q261" a="1"/>
  <c r="Q261" s="1"/>
  <c r="R261" a="1"/>
  <c r="R261" s="1"/>
  <c r="S335" a="1"/>
  <c r="S335" s="1"/>
  <c r="Q335" a="1"/>
  <c r="Q335" s="1"/>
  <c r="R335" a="1"/>
  <c r="R335" s="1"/>
  <c r="S565" a="1"/>
  <c r="S565" s="1"/>
  <c r="Q565" a="1"/>
  <c r="Q565" s="1"/>
  <c r="R565" a="1"/>
  <c r="R565" s="1"/>
  <c r="S508" a="1"/>
  <c r="S508" s="1"/>
  <c r="Q508" a="1"/>
  <c r="Q508" s="1"/>
  <c r="R508" a="1"/>
  <c r="R508" s="1"/>
  <c r="R643" a="1"/>
  <c r="R643" s="1"/>
  <c r="S643" a="1"/>
  <c r="S643" s="1"/>
  <c r="Q643" a="1"/>
  <c r="Q643" s="1"/>
  <c r="Q649" a="1"/>
  <c r="Q649" s="1"/>
  <c r="S649" a="1"/>
  <c r="S649" s="1"/>
  <c r="R649" a="1"/>
  <c r="R649" s="1"/>
  <c r="S712" a="1"/>
  <c r="S712" s="1"/>
  <c r="Q712" a="1"/>
  <c r="Q712" s="1"/>
  <c r="R712" a="1"/>
  <c r="R712" s="1"/>
  <c r="S882" a="1"/>
  <c r="S882" s="1"/>
  <c r="Q882" a="1"/>
  <c r="Q882" s="1"/>
  <c r="R882" a="1"/>
  <c r="R882" s="1"/>
  <c r="S213" a="1"/>
  <c r="S213" s="1"/>
  <c r="Q213" a="1"/>
  <c r="Q213" s="1"/>
  <c r="R213" a="1"/>
  <c r="R213" s="1"/>
  <c r="S53" a="1"/>
  <c r="S53" s="1"/>
  <c r="R53" a="1"/>
  <c r="R53" s="1"/>
  <c r="Q53" a="1"/>
  <c r="Q53" s="1"/>
  <c r="Q115" a="1"/>
  <c r="Q115" s="1"/>
  <c r="S115" a="1"/>
  <c r="S115" s="1"/>
  <c r="R115" a="1"/>
  <c r="R115" s="1"/>
  <c r="S198" a="1"/>
  <c r="S198" s="1"/>
  <c r="Q198" a="1"/>
  <c r="Q198" s="1"/>
  <c r="R198" a="1"/>
  <c r="R198" s="1"/>
  <c r="R183" a="1"/>
  <c r="R183" s="1"/>
  <c r="Q183" a="1"/>
  <c r="Q183" s="1"/>
  <c r="S183" a="1"/>
  <c r="S183" s="1"/>
  <c r="R48" a="1"/>
  <c r="R48" s="1"/>
  <c r="Q48" a="1"/>
  <c r="Q48" s="1"/>
  <c r="S48" a="1"/>
  <c r="S48" s="1"/>
  <c r="R176" a="1"/>
  <c r="R176" s="1"/>
  <c r="S176" a="1"/>
  <c r="S176" s="1"/>
  <c r="Q176" a="1"/>
  <c r="Q176" s="1"/>
  <c r="S432" a="1"/>
  <c r="S432" s="1"/>
  <c r="Q432" a="1"/>
  <c r="Q432" s="1"/>
  <c r="R432" a="1"/>
  <c r="R432" s="1"/>
  <c r="R365" a="1"/>
  <c r="R365" s="1"/>
  <c r="S365" a="1"/>
  <c r="S365" s="1"/>
  <c r="Q365" a="1"/>
  <c r="Q365" s="1"/>
  <c r="R314" a="1"/>
  <c r="R314" s="1"/>
  <c r="S314" a="1"/>
  <c r="S314" s="1"/>
  <c r="Q314" a="1"/>
  <c r="Q314" s="1"/>
  <c r="S594" a="1"/>
  <c r="S594" s="1"/>
  <c r="Q594" a="1"/>
  <c r="Q594" s="1"/>
  <c r="R594" a="1"/>
  <c r="R594" s="1"/>
  <c r="R510" a="1"/>
  <c r="R510" s="1"/>
  <c r="S510" a="1"/>
  <c r="S510" s="1"/>
  <c r="Q510" a="1"/>
  <c r="Q510" s="1"/>
  <c r="R535" a="1"/>
  <c r="R535" s="1"/>
  <c r="Q535" a="1"/>
  <c r="Q535" s="1"/>
  <c r="S535" a="1"/>
  <c r="S535" s="1"/>
  <c r="R696" a="1"/>
  <c r="R696" s="1"/>
  <c r="Q696" a="1"/>
  <c r="Q696" s="1"/>
  <c r="S696" a="1"/>
  <c r="S696" s="1"/>
  <c r="S777" a="1"/>
  <c r="S777" s="1"/>
  <c r="Q777" a="1"/>
  <c r="Q777" s="1"/>
  <c r="R777" a="1"/>
  <c r="R777" s="1"/>
  <c r="R774" a="1"/>
  <c r="R774" s="1"/>
  <c r="S774" a="1"/>
  <c r="S774" s="1"/>
  <c r="Q774" a="1"/>
  <c r="Q774" s="1"/>
  <c r="R735" a="1"/>
  <c r="R735" s="1"/>
  <c r="S735" a="1"/>
  <c r="S735" s="1"/>
  <c r="Q735" a="1"/>
  <c r="Q735" s="1"/>
  <c r="Q844" a="1"/>
  <c r="Q844" s="1"/>
  <c r="S844" a="1"/>
  <c r="S844" s="1"/>
  <c r="R844" a="1"/>
  <c r="R844" s="1"/>
  <c r="R952" a="1"/>
  <c r="R952" s="1"/>
  <c r="S952" a="1"/>
  <c r="S952" s="1"/>
  <c r="Q952" a="1"/>
  <c r="Q952" s="1"/>
  <c r="R945" a="1"/>
  <c r="R945" s="1"/>
  <c r="S945" a="1"/>
  <c r="S945" s="1"/>
  <c r="Q945" a="1"/>
  <c r="Q945" s="1"/>
  <c r="Q47" a="1"/>
  <c r="Q47" s="1"/>
  <c r="S47" a="1"/>
  <c r="S47" s="1"/>
  <c r="R47" a="1"/>
  <c r="R47" s="1"/>
  <c r="S194" a="1"/>
  <c r="S194" s="1"/>
  <c r="Q194" a="1"/>
  <c r="Q194" s="1"/>
  <c r="R194" a="1"/>
  <c r="R194" s="1"/>
  <c r="R187" a="1"/>
  <c r="R187" s="1"/>
  <c r="Q187" a="1"/>
  <c r="Q187" s="1"/>
  <c r="S187" a="1"/>
  <c r="S187" s="1"/>
  <c r="R52" a="1"/>
  <c r="R52" s="1"/>
  <c r="Q52" a="1"/>
  <c r="Q52" s="1"/>
  <c r="S52" a="1"/>
  <c r="S52" s="1"/>
  <c r="R180" a="1"/>
  <c r="R180" s="1"/>
  <c r="S180" a="1"/>
  <c r="S180" s="1"/>
  <c r="Q180" a="1"/>
  <c r="Q180" s="1"/>
  <c r="S450" a="1"/>
  <c r="S450" s="1"/>
  <c r="Q450" a="1"/>
  <c r="Q450" s="1"/>
  <c r="R450" a="1"/>
  <c r="R450" s="1"/>
  <c r="R369" a="1"/>
  <c r="R369" s="1"/>
  <c r="S369" a="1"/>
  <c r="S369" s="1"/>
  <c r="Q369" a="1"/>
  <c r="Q369" s="1"/>
  <c r="R318" a="1"/>
  <c r="R318" s="1"/>
  <c r="S318" a="1"/>
  <c r="S318" s="1"/>
  <c r="Q318" a="1"/>
  <c r="Q318" s="1"/>
  <c r="S654" a="1"/>
  <c r="S654" s="1"/>
  <c r="Q654" a="1"/>
  <c r="Q654" s="1"/>
  <c r="R654" a="1"/>
  <c r="R654" s="1"/>
  <c r="R539" a="1"/>
  <c r="R539" s="1"/>
  <c r="Q539" a="1"/>
  <c r="Q539" s="1"/>
  <c r="S539" a="1"/>
  <c r="S539" s="1"/>
  <c r="R576" a="1"/>
  <c r="R576" s="1"/>
  <c r="S576" a="1"/>
  <c r="S576" s="1"/>
  <c r="Q576" a="1"/>
  <c r="Q576" s="1"/>
  <c r="R636" a="1"/>
  <c r="R636" s="1"/>
  <c r="Q636" a="1"/>
  <c r="Q636" s="1"/>
  <c r="S636" a="1"/>
  <c r="S636" s="1"/>
  <c r="S717" a="1"/>
  <c r="S717" s="1"/>
  <c r="Q717" a="1"/>
  <c r="Q717" s="1"/>
  <c r="R717" a="1"/>
  <c r="R717" s="1"/>
  <c r="R714" a="1"/>
  <c r="R714" s="1"/>
  <c r="S714" a="1"/>
  <c r="S714" s="1"/>
  <c r="Q714" a="1"/>
  <c r="Q714" s="1"/>
  <c r="R803" a="1"/>
  <c r="R803" s="1"/>
  <c r="S803" a="1"/>
  <c r="S803" s="1"/>
  <c r="Q803" a="1"/>
  <c r="Q803" s="1"/>
  <c r="S906" a="1"/>
  <c r="S906" s="1"/>
  <c r="Q906" a="1"/>
  <c r="Q906" s="1"/>
  <c r="R906" a="1"/>
  <c r="R906" s="1"/>
  <c r="R482" a="1"/>
  <c r="R482" s="1"/>
  <c r="S482" a="1"/>
  <c r="S482" s="1"/>
  <c r="Q482" a="1"/>
  <c r="Q482" s="1"/>
  <c r="R608" a="1"/>
  <c r="R608" s="1"/>
  <c r="S608" a="1"/>
  <c r="S608" s="1"/>
  <c r="Q608" a="1"/>
  <c r="Q608" s="1"/>
  <c r="R810" a="1"/>
  <c r="R810" s="1"/>
  <c r="S810" a="1"/>
  <c r="S810" s="1"/>
  <c r="Q810" a="1"/>
  <c r="Q810" s="1"/>
  <c r="S979" a="1"/>
  <c r="S979" s="1"/>
  <c r="Q979" a="1"/>
  <c r="Q979" s="1"/>
  <c r="R979" a="1"/>
  <c r="R979" s="1"/>
  <c r="R794" a="1"/>
  <c r="R794" s="1"/>
  <c r="S794" a="1"/>
  <c r="S794" s="1"/>
  <c r="Q794" a="1"/>
  <c r="Q794" s="1"/>
  <c r="W171" i="5"/>
  <c r="H15" i="17"/>
  <c r="H19" s="1"/>
  <c r="E123" i="6"/>
  <c r="S250" i="3" a="1"/>
  <c r="S250" s="1"/>
  <c r="Q250" a="1"/>
  <c r="Q250" s="1"/>
  <c r="R250" a="1"/>
  <c r="R250" s="1"/>
  <c r="S520" a="1"/>
  <c r="S520" s="1"/>
  <c r="Q520" a="1"/>
  <c r="Q520" s="1"/>
  <c r="R520" a="1"/>
  <c r="R520" s="1"/>
  <c r="R655" a="1"/>
  <c r="R655" s="1"/>
  <c r="S655" a="1"/>
  <c r="S655" s="1"/>
  <c r="Q655" a="1"/>
  <c r="Q655" s="1"/>
  <c r="Q661" a="1"/>
  <c r="Q661" s="1"/>
  <c r="S661" a="1"/>
  <c r="S661" s="1"/>
  <c r="R661" a="1"/>
  <c r="R661" s="1"/>
  <c r="S788" a="1"/>
  <c r="S788" s="1"/>
  <c r="Q788" a="1"/>
  <c r="Q788" s="1"/>
  <c r="R788" a="1"/>
  <c r="R788" s="1"/>
  <c r="R295" a="1"/>
  <c r="R295" s="1"/>
  <c r="S295" a="1"/>
  <c r="S295" s="1"/>
  <c r="Q295" a="1"/>
  <c r="Q295" s="1"/>
  <c r="S105" a="1"/>
  <c r="S105" s="1"/>
  <c r="R105" a="1"/>
  <c r="R105" s="1"/>
  <c r="Q105" a="1"/>
  <c r="Q105" s="1"/>
  <c r="S18" a="1"/>
  <c r="S18" s="1"/>
  <c r="Q18" a="1"/>
  <c r="Q18" s="1"/>
  <c r="R18" a="1"/>
  <c r="R18" s="1"/>
  <c r="S431" a="1"/>
  <c r="S431" s="1"/>
  <c r="Q431" a="1"/>
  <c r="Q431" s="1"/>
  <c r="R431" a="1"/>
  <c r="R431" s="1"/>
  <c r="S440" a="1"/>
  <c r="S440" s="1"/>
  <c r="R440" a="1"/>
  <c r="R440" s="1"/>
  <c r="Q440" a="1"/>
  <c r="Q440" s="1"/>
  <c r="S469" a="1"/>
  <c r="S469" s="1"/>
  <c r="Q469" a="1"/>
  <c r="Q469" s="1"/>
  <c r="R469" a="1"/>
  <c r="R469" s="1"/>
  <c r="S549" a="1"/>
  <c r="S549" s="1"/>
  <c r="Q549" a="1"/>
  <c r="Q549" s="1"/>
  <c r="R549" a="1"/>
  <c r="R549" s="1"/>
  <c r="S492" a="1"/>
  <c r="S492" s="1"/>
  <c r="Q492" a="1"/>
  <c r="Q492" s="1"/>
  <c r="R492" a="1"/>
  <c r="R492" s="1"/>
  <c r="R627" a="1"/>
  <c r="R627" s="1"/>
  <c r="S627" a="1"/>
  <c r="S627" s="1"/>
  <c r="Q627" a="1"/>
  <c r="Q627" s="1"/>
  <c r="R681" a="1"/>
  <c r="R681" s="1"/>
  <c r="Q681" a="1"/>
  <c r="Q681" s="1"/>
  <c r="S681" a="1"/>
  <c r="S681" s="1"/>
  <c r="S858" a="1"/>
  <c r="S858" s="1"/>
  <c r="Q858" a="1"/>
  <c r="Q858" s="1"/>
  <c r="R858" a="1"/>
  <c r="R858" s="1"/>
  <c r="S971" a="1"/>
  <c r="S971" s="1"/>
  <c r="Q971" a="1"/>
  <c r="Q971" s="1"/>
  <c r="R971" a="1"/>
  <c r="R971" s="1"/>
  <c r="S229" a="1"/>
  <c r="S229" s="1"/>
  <c r="Q229" a="1"/>
  <c r="Q229" s="1"/>
  <c r="R229" a="1"/>
  <c r="R229" s="1"/>
  <c r="S133" a="1"/>
  <c r="S133" s="1"/>
  <c r="R133" a="1"/>
  <c r="R133" s="1"/>
  <c r="Q133" a="1"/>
  <c r="Q133" s="1"/>
  <c r="S70" a="1"/>
  <c r="S70" s="1"/>
  <c r="Q70" a="1"/>
  <c r="Q70" s="1"/>
  <c r="R70" a="1"/>
  <c r="R70" s="1"/>
  <c r="S150" a="1"/>
  <c r="S150" s="1"/>
  <c r="Q150" a="1"/>
  <c r="Q150" s="1"/>
  <c r="R150" a="1"/>
  <c r="R150" s="1"/>
  <c r="S258" a="1"/>
  <c r="S258" s="1"/>
  <c r="Q258" a="1"/>
  <c r="Q258" s="1"/>
  <c r="R258" a="1"/>
  <c r="R258" s="1"/>
  <c r="S387" a="1"/>
  <c r="S387" s="1"/>
  <c r="Q387" a="1"/>
  <c r="Q387" s="1"/>
  <c r="R387" a="1"/>
  <c r="R387" s="1"/>
  <c r="S569" a="1"/>
  <c r="S569" s="1"/>
  <c r="Q569" a="1"/>
  <c r="Q569" s="1"/>
  <c r="R569" a="1"/>
  <c r="R569" s="1"/>
  <c r="R701" a="1"/>
  <c r="R701" s="1"/>
  <c r="Q701" a="1"/>
  <c r="Q701" s="1"/>
  <c r="S701" a="1"/>
  <c r="S701" s="1"/>
  <c r="S780" a="1"/>
  <c r="S780" s="1"/>
  <c r="Q780" a="1"/>
  <c r="Q780" s="1"/>
  <c r="R780" a="1"/>
  <c r="R780" s="1"/>
  <c r="S303" a="1"/>
  <c r="S303" s="1"/>
  <c r="Q303" a="1"/>
  <c r="Q303" s="1"/>
  <c r="R303" a="1"/>
  <c r="R303" s="1"/>
  <c r="S113" a="1"/>
  <c r="S113" s="1"/>
  <c r="R113" a="1"/>
  <c r="R113" s="1"/>
  <c r="Q113" a="1"/>
  <c r="Q113" s="1"/>
  <c r="E170" i="5"/>
  <c r="S146" i="3" a="1"/>
  <c r="S146" s="1"/>
  <c r="Q146" a="1"/>
  <c r="Q146" s="1"/>
  <c r="R146" a="1"/>
  <c r="R146" s="1"/>
  <c r="S3" a="1"/>
  <c r="S3" s="1"/>
  <c r="Q3" a="1"/>
  <c r="Q3" s="1"/>
  <c r="R3" a="1"/>
  <c r="R3" s="1"/>
  <c r="S343" a="1"/>
  <c r="S343" s="1"/>
  <c r="Q343" a="1"/>
  <c r="Q343" s="1"/>
  <c r="R343" a="1"/>
  <c r="R343" s="1"/>
  <c r="S276" a="1"/>
  <c r="S276" s="1"/>
  <c r="Q276" a="1"/>
  <c r="Q276" s="1"/>
  <c r="R276" a="1"/>
  <c r="R276" s="1"/>
  <c r="S509" a="1"/>
  <c r="S509" s="1"/>
  <c r="Q509" a="1"/>
  <c r="Q509" s="1"/>
  <c r="R509" a="1"/>
  <c r="R509" s="1"/>
  <c r="S516" a="1"/>
  <c r="S516" s="1"/>
  <c r="Q516" a="1"/>
  <c r="Q516" s="1"/>
  <c r="R516" a="1"/>
  <c r="R516" s="1"/>
  <c r="R619" a="1"/>
  <c r="R619" s="1"/>
  <c r="S619" a="1"/>
  <c r="S619" s="1"/>
  <c r="Q619" a="1"/>
  <c r="Q619" s="1"/>
  <c r="S682" a="1"/>
  <c r="S682" s="1"/>
  <c r="Q682" a="1"/>
  <c r="Q682" s="1"/>
  <c r="R682" a="1"/>
  <c r="R682" s="1"/>
  <c r="S784" a="1"/>
  <c r="S784" s="1"/>
  <c r="Q784" a="1"/>
  <c r="Q784" s="1"/>
  <c r="R784" a="1"/>
  <c r="R784" s="1"/>
  <c r="S827" a="1"/>
  <c r="S827" s="1"/>
  <c r="Q827" a="1"/>
  <c r="Q827" s="1"/>
  <c r="R827" a="1"/>
  <c r="R827" s="1"/>
  <c r="S890" a="1"/>
  <c r="S890" s="1"/>
  <c r="Q890" a="1"/>
  <c r="Q890" s="1"/>
  <c r="R890" a="1"/>
  <c r="R890" s="1"/>
  <c r="S926" a="1"/>
  <c r="S926" s="1"/>
  <c r="Q926" a="1"/>
  <c r="Q926" s="1"/>
  <c r="R926" a="1"/>
  <c r="R926" s="1"/>
  <c r="S299" a="1"/>
  <c r="S299" s="1"/>
  <c r="Q299" a="1"/>
  <c r="Q299" s="1"/>
  <c r="R299" a="1"/>
  <c r="R299" s="1"/>
  <c r="S109" a="1"/>
  <c r="S109" s="1"/>
  <c r="R109" a="1"/>
  <c r="R109" s="1"/>
  <c r="Q109" a="1"/>
  <c r="Q109" s="1"/>
  <c r="S489" a="1"/>
  <c r="S489" s="1"/>
  <c r="Q489" a="1"/>
  <c r="Q489" s="1"/>
  <c r="R489" a="1"/>
  <c r="R489" s="1"/>
  <c r="R464" a="1"/>
  <c r="R464" s="1"/>
  <c r="Q464" a="1"/>
  <c r="Q464" s="1"/>
  <c r="S464" a="1"/>
  <c r="S464" s="1"/>
  <c r="Q637" a="1"/>
  <c r="Q637" s="1"/>
  <c r="S637" a="1"/>
  <c r="S637" s="1"/>
  <c r="R637" a="1"/>
  <c r="R637" s="1"/>
  <c r="S764" a="1"/>
  <c r="S764" s="1"/>
  <c r="Q764" a="1"/>
  <c r="Q764" s="1"/>
  <c r="R764" a="1"/>
  <c r="R764" s="1"/>
  <c r="S319" a="1"/>
  <c r="S319" s="1"/>
  <c r="Q319" a="1"/>
  <c r="Q319" s="1"/>
  <c r="R319" a="1"/>
  <c r="R319" s="1"/>
  <c r="B68" i="6"/>
  <c r="C56" i="5" s="1"/>
  <c r="B56" s="1"/>
  <c r="BC2" i="4" s="1"/>
  <c r="B23" i="6"/>
  <c r="D3332" i="4"/>
  <c r="S253" i="3" a="1"/>
  <c r="S253" s="1"/>
  <c r="Q253" a="1"/>
  <c r="Q253" s="1"/>
  <c r="R253" a="1"/>
  <c r="R253" s="1"/>
  <c r="S375" a="1"/>
  <c r="S375" s="1"/>
  <c r="Q375" a="1"/>
  <c r="Q375" s="1"/>
  <c r="R375" a="1"/>
  <c r="R375" s="1"/>
  <c r="S564" a="1"/>
  <c r="S564" s="1"/>
  <c r="Q564" a="1"/>
  <c r="Q564" s="1"/>
  <c r="R564" a="1"/>
  <c r="R564" s="1"/>
  <c r="S477" a="1"/>
  <c r="S477" s="1"/>
  <c r="Q477" a="1"/>
  <c r="Q477" s="1"/>
  <c r="R477" a="1"/>
  <c r="R477" s="1"/>
  <c r="S484" a="1"/>
  <c r="S484" s="1"/>
  <c r="Q484" a="1"/>
  <c r="Q484" s="1"/>
  <c r="R484" a="1"/>
  <c r="R484" s="1"/>
  <c r="S698" a="1"/>
  <c r="S698" s="1"/>
  <c r="Q698" a="1"/>
  <c r="Q698" s="1"/>
  <c r="R698" a="1"/>
  <c r="R698" s="1"/>
  <c r="Q625" a="1"/>
  <c r="Q625" s="1"/>
  <c r="S625" a="1"/>
  <c r="S625" s="1"/>
  <c r="R625" a="1"/>
  <c r="R625" s="1"/>
  <c r="S173" a="1"/>
  <c r="S173" s="1"/>
  <c r="Q173" a="1"/>
  <c r="Q173" s="1"/>
  <c r="R173" a="1"/>
  <c r="R173" s="1"/>
  <c r="Q75" a="1"/>
  <c r="Q75" s="1"/>
  <c r="S75" a="1"/>
  <c r="S75" s="1"/>
  <c r="R75" a="1"/>
  <c r="R75" s="1"/>
  <c r="Q289" a="1"/>
  <c r="Q289" s="1"/>
  <c r="S289" a="1"/>
  <c r="S289" s="1"/>
  <c r="R289" a="1"/>
  <c r="R289" s="1"/>
  <c r="R24" a="1"/>
  <c r="R24" s="1"/>
  <c r="Q24" a="1"/>
  <c r="Q24" s="1"/>
  <c r="S24" a="1"/>
  <c r="S24" s="1"/>
  <c r="R152" a="1"/>
  <c r="R152" s="1"/>
  <c r="Q152" a="1"/>
  <c r="Q152" s="1"/>
  <c r="S152" a="1"/>
  <c r="S152" s="1"/>
  <c r="S344" a="1"/>
  <c r="S344" s="1"/>
  <c r="Q344" a="1"/>
  <c r="Q344" s="1"/>
  <c r="R344" a="1"/>
  <c r="R344" s="1"/>
  <c r="R341" a="1"/>
  <c r="R341" s="1"/>
  <c r="Q341" a="1"/>
  <c r="Q341" s="1"/>
  <c r="S341" a="1"/>
  <c r="S341" s="1"/>
  <c r="R290" a="1"/>
  <c r="R290" s="1"/>
  <c r="S290" a="1"/>
  <c r="S290" s="1"/>
  <c r="Q290" a="1"/>
  <c r="Q290" s="1"/>
  <c r="R418" a="1"/>
  <c r="R418" s="1"/>
  <c r="S418" a="1"/>
  <c r="S418" s="1"/>
  <c r="Q418" a="1"/>
  <c r="Q418" s="1"/>
  <c r="R486" a="1"/>
  <c r="R486" s="1"/>
  <c r="S486" a="1"/>
  <c r="S486" s="1"/>
  <c r="Q486" a="1"/>
  <c r="Q486" s="1"/>
  <c r="R447" a="1"/>
  <c r="R447" s="1"/>
  <c r="Q447" a="1"/>
  <c r="Q447" s="1"/>
  <c r="S447" a="1"/>
  <c r="S447" s="1"/>
  <c r="S598" a="1"/>
  <c r="S598" s="1"/>
  <c r="Q598" a="1"/>
  <c r="Q598" s="1"/>
  <c r="R598" a="1"/>
  <c r="R598" s="1"/>
  <c r="R612" a="1"/>
  <c r="R612" s="1"/>
  <c r="S612" a="1"/>
  <c r="S612" s="1"/>
  <c r="Q612" a="1"/>
  <c r="Q612" s="1"/>
  <c r="S753" a="1"/>
  <c r="S753" s="1"/>
  <c r="Q753" a="1"/>
  <c r="Q753" s="1"/>
  <c r="R753" a="1"/>
  <c r="R753" s="1"/>
  <c r="R750" a="1"/>
  <c r="R750" s="1"/>
  <c r="S750" a="1"/>
  <c r="S750" s="1"/>
  <c r="Q750" a="1"/>
  <c r="Q750" s="1"/>
  <c r="R711" a="1"/>
  <c r="R711" s="1"/>
  <c r="S711" a="1"/>
  <c r="S711" s="1"/>
  <c r="Q711" a="1"/>
  <c r="Q711" s="1"/>
  <c r="Q820" a="1"/>
  <c r="Q820" s="1"/>
  <c r="S820" a="1"/>
  <c r="S820" s="1"/>
  <c r="R820" a="1"/>
  <c r="R820" s="1"/>
  <c r="S899" a="1"/>
  <c r="S899" s="1"/>
  <c r="Q899" a="1"/>
  <c r="Q899" s="1"/>
  <c r="R899" a="1"/>
  <c r="R899" s="1"/>
  <c r="S951" a="1"/>
  <c r="S951" s="1"/>
  <c r="Q951" a="1"/>
  <c r="Q951" s="1"/>
  <c r="R951" a="1"/>
  <c r="R951" s="1"/>
  <c r="S960" a="1"/>
  <c r="S960" s="1"/>
  <c r="Q960" a="1"/>
  <c r="Q960" s="1"/>
  <c r="R960" a="1"/>
  <c r="R960" s="1"/>
  <c r="R981" a="1"/>
  <c r="R981" s="1"/>
  <c r="S981" a="1"/>
  <c r="S981" s="1"/>
  <c r="Q981" a="1"/>
  <c r="Q981" s="1"/>
  <c r="F3" i="17"/>
  <c r="F8" s="1"/>
  <c r="B53" i="6" s="1"/>
  <c r="C49" i="5" s="1"/>
  <c r="B49" s="1"/>
  <c r="AV2" i="4" s="1"/>
  <c r="F429" i="16"/>
  <c r="S50" i="3" a="1"/>
  <c r="S50" s="1"/>
  <c r="Q50" a="1"/>
  <c r="Q50" s="1"/>
  <c r="R50" a="1"/>
  <c r="R50" s="1"/>
  <c r="S415" a="1"/>
  <c r="S415" s="1"/>
  <c r="Q415" a="1"/>
  <c r="Q415" s="1"/>
  <c r="R415" a="1"/>
  <c r="R415" s="1"/>
  <c r="S441" a="1"/>
  <c r="S441" s="1"/>
  <c r="Q441" a="1"/>
  <c r="Q441" s="1"/>
  <c r="R441" a="1"/>
  <c r="R441" s="1"/>
  <c r="S453" a="1"/>
  <c r="S453" s="1"/>
  <c r="Q453" a="1"/>
  <c r="Q453" s="1"/>
  <c r="R453" a="1"/>
  <c r="R453" s="1"/>
  <c r="S476" a="1"/>
  <c r="S476" s="1"/>
  <c r="Q476" a="1"/>
  <c r="Q476" s="1"/>
  <c r="R476" a="1"/>
  <c r="R476" s="1"/>
  <c r="S694" a="1"/>
  <c r="S694" s="1"/>
  <c r="Q694" a="1"/>
  <c r="Q694" s="1"/>
  <c r="R694" a="1"/>
  <c r="R694" s="1"/>
  <c r="S744" a="1"/>
  <c r="S744" s="1"/>
  <c r="Q744" a="1"/>
  <c r="Q744" s="1"/>
  <c r="R744" a="1"/>
  <c r="R744" s="1"/>
  <c r="S842" a="1"/>
  <c r="S842" s="1"/>
  <c r="Q842" a="1"/>
  <c r="Q842" s="1"/>
  <c r="R842" a="1"/>
  <c r="R842" s="1"/>
  <c r="S851" a="1"/>
  <c r="S851" s="1"/>
  <c r="Q851" a="1"/>
  <c r="Q851" s="1"/>
  <c r="R851" a="1"/>
  <c r="R851" s="1"/>
  <c r="S181" a="1"/>
  <c r="S181" s="1"/>
  <c r="Q181" a="1"/>
  <c r="Q181" s="1"/>
  <c r="R181" a="1"/>
  <c r="R181" s="1"/>
  <c r="S85" a="1"/>
  <c r="S85" s="1"/>
  <c r="R85" a="1"/>
  <c r="R85" s="1"/>
  <c r="Q85" a="1"/>
  <c r="Q85" s="1"/>
  <c r="H3" i="9"/>
  <c r="H2" s="1"/>
  <c r="I4"/>
  <c r="S249" i="3" a="1"/>
  <c r="S249" s="1"/>
  <c r="Q249" a="1"/>
  <c r="Q249" s="1"/>
  <c r="R249" a="1"/>
  <c r="R249" s="1"/>
  <c r="S371" a="1"/>
  <c r="S371" s="1"/>
  <c r="Q371" a="1"/>
  <c r="Q371" s="1"/>
  <c r="R371" a="1"/>
  <c r="R371" s="1"/>
  <c r="S975" a="1"/>
  <c r="S975" s="1"/>
  <c r="Q975" a="1"/>
  <c r="Q975" s="1"/>
  <c r="R975" a="1"/>
  <c r="R975" s="1"/>
  <c r="S129" a="1"/>
  <c r="S129" s="1"/>
  <c r="R129" a="1"/>
  <c r="R129" s="1"/>
  <c r="Q129" a="1"/>
  <c r="Q129" s="1"/>
  <c r="S557" a="1"/>
  <c r="S557" s="1"/>
  <c r="Q557" a="1"/>
  <c r="Q557" s="1"/>
  <c r="R557" a="1"/>
  <c r="R557" s="1"/>
  <c r="S548" a="1"/>
  <c r="S548" s="1"/>
  <c r="Q548" a="1"/>
  <c r="Q548" s="1"/>
  <c r="R548" a="1"/>
  <c r="R548" s="1"/>
  <c r="S816" a="1"/>
  <c r="S816" s="1"/>
  <c r="Q816" a="1"/>
  <c r="Q816" s="1"/>
  <c r="R816" a="1"/>
  <c r="R816" s="1"/>
  <c r="S859" a="1"/>
  <c r="S859" s="1"/>
  <c r="Q859" a="1"/>
  <c r="Q859" s="1"/>
  <c r="R859" a="1"/>
  <c r="R859" s="1"/>
  <c r="S963" a="1"/>
  <c r="S963" s="1"/>
  <c r="Q963" a="1"/>
  <c r="Q963" s="1"/>
  <c r="R963" a="1"/>
  <c r="R963" s="1"/>
  <c r="J3" i="17"/>
  <c r="J8" s="1"/>
  <c r="B61" i="6" s="1"/>
  <c r="C53" i="5" s="1"/>
  <c r="B53" s="1"/>
  <c r="AZ2" i="4" s="1"/>
  <c r="J429" i="16"/>
  <c r="E14" i="11"/>
  <c r="E23" s="1"/>
  <c r="Q91" i="3" a="1"/>
  <c r="Q91" s="1"/>
  <c r="S91" a="1"/>
  <c r="S91" s="1"/>
  <c r="R91" a="1"/>
  <c r="R91" s="1"/>
  <c r="S238" a="1"/>
  <c r="S238" s="1"/>
  <c r="Q238" a="1"/>
  <c r="Q238" s="1"/>
  <c r="R238" a="1"/>
  <c r="R238" s="1"/>
  <c r="Q273" a="1"/>
  <c r="Q273" s="1"/>
  <c r="S273" a="1"/>
  <c r="S273" s="1"/>
  <c r="R273" a="1"/>
  <c r="R273" s="1"/>
  <c r="R207" a="1"/>
  <c r="R207" s="1"/>
  <c r="Q207" a="1"/>
  <c r="Q207" s="1"/>
  <c r="S207" a="1"/>
  <c r="S207" s="1"/>
  <c r="R72" a="1"/>
  <c r="R72" s="1"/>
  <c r="Q72" a="1"/>
  <c r="Q72" s="1"/>
  <c r="S72" a="1"/>
  <c r="S72" s="1"/>
  <c r="R200" a="1"/>
  <c r="R200" s="1"/>
  <c r="S200" a="1"/>
  <c r="S200" s="1"/>
  <c r="Q200" a="1"/>
  <c r="Q200" s="1"/>
  <c r="S328" a="1"/>
  <c r="S328" s="1"/>
  <c r="Q328" a="1"/>
  <c r="Q328" s="1"/>
  <c r="R328" a="1"/>
  <c r="R328" s="1"/>
  <c r="S470" a="1"/>
  <c r="S470" s="1"/>
  <c r="Q470" a="1"/>
  <c r="Q470" s="1"/>
  <c r="R470" a="1"/>
  <c r="R470" s="1"/>
  <c r="R389" a="1"/>
  <c r="R389" s="1"/>
  <c r="S389" a="1"/>
  <c r="S389" s="1"/>
  <c r="Q389" a="1"/>
  <c r="Q389" s="1"/>
  <c r="R338" a="1"/>
  <c r="R338" s="1"/>
  <c r="S338" a="1"/>
  <c r="S338" s="1"/>
  <c r="Q338" a="1"/>
  <c r="Q338" s="1"/>
  <c r="S674" a="1"/>
  <c r="S674" s="1"/>
  <c r="Q674" a="1"/>
  <c r="Q674" s="1"/>
  <c r="R674" a="1"/>
  <c r="R674" s="1"/>
  <c r="R495" a="1"/>
  <c r="R495" s="1"/>
  <c r="Q495" a="1"/>
  <c r="Q495" s="1"/>
  <c r="S495" a="1"/>
  <c r="S495" s="1"/>
  <c r="S699" a="1"/>
  <c r="S699" s="1"/>
  <c r="R699" a="1"/>
  <c r="R699" s="1"/>
  <c r="Q699" a="1"/>
  <c r="Q699" s="1"/>
  <c r="R656" a="1"/>
  <c r="R656" s="1"/>
  <c r="Q656" a="1"/>
  <c r="Q656" s="1"/>
  <c r="S656" a="1"/>
  <c r="S656" s="1"/>
  <c r="R734" a="1"/>
  <c r="R734" s="1"/>
  <c r="S734" a="1"/>
  <c r="S734" s="1"/>
  <c r="Q734" a="1"/>
  <c r="Q734" s="1"/>
  <c r="R759" a="1"/>
  <c r="R759" s="1"/>
  <c r="S759" a="1"/>
  <c r="S759" s="1"/>
  <c r="Q759" a="1"/>
  <c r="Q759" s="1"/>
  <c r="S915" a="1"/>
  <c r="S915" s="1"/>
  <c r="R915" a="1"/>
  <c r="R915" s="1"/>
  <c r="Q915" a="1"/>
  <c r="Q915" s="1"/>
  <c r="S935" a="1"/>
  <c r="S935" s="1"/>
  <c r="Q935" a="1"/>
  <c r="Q935" s="1"/>
  <c r="R935" a="1"/>
  <c r="R935" s="1"/>
  <c r="R969" a="1"/>
  <c r="R969" s="1"/>
  <c r="S969" a="1"/>
  <c r="S969" s="1"/>
  <c r="Q969" a="1"/>
  <c r="Q969" s="1"/>
  <c r="D429" i="16"/>
  <c r="D3" i="17"/>
  <c r="D8" s="1"/>
  <c r="B51" i="6" s="1"/>
  <c r="C48" i="5" s="1"/>
  <c r="B48" s="1"/>
  <c r="AU2" i="4" s="1"/>
  <c r="R243" i="3" a="1"/>
  <c r="R243" s="1"/>
  <c r="S243" a="1"/>
  <c r="S243" s="1"/>
  <c r="Q243" a="1"/>
  <c r="Q243" s="1"/>
  <c r="R108" a="1"/>
  <c r="R108" s="1"/>
  <c r="Q108" a="1"/>
  <c r="Q108" s="1"/>
  <c r="S108" a="1"/>
  <c r="S108" s="1"/>
  <c r="R236" a="1"/>
  <c r="R236" s="1"/>
  <c r="S236" a="1"/>
  <c r="S236" s="1"/>
  <c r="Q236" a="1"/>
  <c r="Q236" s="1"/>
  <c r="S300" a="1"/>
  <c r="S300" s="1"/>
  <c r="Q300" a="1"/>
  <c r="Q300" s="1"/>
  <c r="R300" a="1"/>
  <c r="R300" s="1"/>
  <c r="S428" a="1"/>
  <c r="S428" s="1"/>
  <c r="Q428" a="1"/>
  <c r="Q428" s="1"/>
  <c r="R428" a="1"/>
  <c r="R428" s="1"/>
  <c r="R425" a="1"/>
  <c r="R425" s="1"/>
  <c r="S425" a="1"/>
  <c r="S425" s="1"/>
  <c r="Q425" a="1"/>
  <c r="Q425" s="1"/>
  <c r="R374" a="1"/>
  <c r="R374" s="1"/>
  <c r="S374" a="1"/>
  <c r="S374" s="1"/>
  <c r="Q374" a="1"/>
  <c r="Q374" s="1"/>
  <c r="S646" a="1"/>
  <c r="S646" s="1"/>
  <c r="Q646" a="1"/>
  <c r="Q646" s="1"/>
  <c r="R646" a="1"/>
  <c r="R646" s="1"/>
  <c r="R570" a="1"/>
  <c r="R570" s="1"/>
  <c r="S570" a="1"/>
  <c r="S570" s="1"/>
  <c r="Q570" a="1"/>
  <c r="Q570" s="1"/>
  <c r="R467" a="1"/>
  <c r="R467" s="1"/>
  <c r="Q467" a="1"/>
  <c r="Q467" s="1"/>
  <c r="S467" a="1"/>
  <c r="S467" s="1"/>
  <c r="R628" a="1"/>
  <c r="R628" s="1"/>
  <c r="Q628" a="1"/>
  <c r="Q628" s="1"/>
  <c r="S628" a="1"/>
  <c r="S628" s="1"/>
  <c r="S709" a="1"/>
  <c r="S709" s="1"/>
  <c r="Q709" a="1"/>
  <c r="Q709" s="1"/>
  <c r="R709" a="1"/>
  <c r="R709" s="1"/>
  <c r="R706" a="1"/>
  <c r="R706" s="1"/>
  <c r="S706" a="1"/>
  <c r="S706" s="1"/>
  <c r="Q706" a="1"/>
  <c r="Q706" s="1"/>
  <c r="R731" a="1"/>
  <c r="R731" s="1"/>
  <c r="S731" a="1"/>
  <c r="S731" s="1"/>
  <c r="Q731" a="1"/>
  <c r="Q731" s="1"/>
  <c r="Q840" a="1"/>
  <c r="Q840" s="1"/>
  <c r="S840" a="1"/>
  <c r="S840" s="1"/>
  <c r="R840" a="1"/>
  <c r="R840" s="1"/>
  <c r="R849" a="1"/>
  <c r="R849" s="1"/>
  <c r="Q849" a="1"/>
  <c r="Q849" s="1"/>
  <c r="S849" a="1"/>
  <c r="S849" s="1"/>
  <c r="R868" a="1"/>
  <c r="R868" s="1"/>
  <c r="Q868" a="1"/>
  <c r="Q868" s="1"/>
  <c r="S868" a="1"/>
  <c r="S868" s="1"/>
  <c r="S983" a="1"/>
  <c r="S983" s="1"/>
  <c r="Q983" a="1"/>
  <c r="Q983" s="1"/>
  <c r="R983" a="1"/>
  <c r="R983" s="1"/>
  <c r="Q163" a="1"/>
  <c r="Q163" s="1"/>
  <c r="S163" a="1"/>
  <c r="S163" s="1"/>
  <c r="R163" a="1"/>
  <c r="R163" s="1"/>
  <c r="R199" a="1"/>
  <c r="R199" s="1"/>
  <c r="Q199" a="1"/>
  <c r="Q199" s="1"/>
  <c r="S199" a="1"/>
  <c r="S199" s="1"/>
  <c r="R64" a="1"/>
  <c r="R64" s="1"/>
  <c r="Q64" a="1"/>
  <c r="Q64" s="1"/>
  <c r="S64" a="1"/>
  <c r="S64" s="1"/>
  <c r="R192" a="1"/>
  <c r="R192" s="1"/>
  <c r="S192" a="1"/>
  <c r="S192" s="1"/>
  <c r="Q192" a="1"/>
  <c r="Q192" s="1"/>
  <c r="S320" a="1"/>
  <c r="S320" s="1"/>
  <c r="Q320" a="1"/>
  <c r="Q320" s="1"/>
  <c r="R320" a="1"/>
  <c r="R320" s="1"/>
  <c r="S462" a="1"/>
  <c r="S462" s="1"/>
  <c r="Q462" a="1"/>
  <c r="Q462" s="1"/>
  <c r="R462" a="1"/>
  <c r="R462" s="1"/>
  <c r="R381" a="1"/>
  <c r="R381" s="1"/>
  <c r="S381" a="1"/>
  <c r="S381" s="1"/>
  <c r="Q381" a="1"/>
  <c r="Q381" s="1"/>
  <c r="R330" a="1"/>
  <c r="R330" s="1"/>
  <c r="S330" a="1"/>
  <c r="S330" s="1"/>
  <c r="Q330" a="1"/>
  <c r="Q330" s="1"/>
  <c r="Q442" a="1"/>
  <c r="Q442" s="1"/>
  <c r="S442" a="1"/>
  <c r="S442" s="1"/>
  <c r="R442" a="1"/>
  <c r="R442" s="1"/>
  <c r="S666" a="1"/>
  <c r="S666" s="1"/>
  <c r="Q666" a="1"/>
  <c r="Q666" s="1"/>
  <c r="R666" a="1"/>
  <c r="R666" s="1"/>
  <c r="R487" a="1"/>
  <c r="R487" s="1"/>
  <c r="Q487" a="1"/>
  <c r="Q487" s="1"/>
  <c r="S487" a="1"/>
  <c r="S487" s="1"/>
  <c r="R615" a="1"/>
  <c r="R615" s="1"/>
  <c r="S615" a="1"/>
  <c r="S615" s="1"/>
  <c r="Q615" a="1"/>
  <c r="Q615" s="1"/>
  <c r="R588" a="1"/>
  <c r="R588" s="1"/>
  <c r="S588" a="1"/>
  <c r="S588" s="1"/>
  <c r="Q588" a="1"/>
  <c r="Q588" s="1"/>
  <c r="S729" a="1"/>
  <c r="S729" s="1"/>
  <c r="Q729" a="1"/>
  <c r="Q729" s="1"/>
  <c r="R729" a="1"/>
  <c r="R729" s="1"/>
  <c r="R790" a="1"/>
  <c r="R790" s="1"/>
  <c r="S790" a="1"/>
  <c r="S790" s="1"/>
  <c r="Q790" a="1"/>
  <c r="Q790" s="1"/>
  <c r="S870" a="1"/>
  <c r="S870" s="1"/>
  <c r="Q870" a="1"/>
  <c r="Q870" s="1"/>
  <c r="R870" a="1"/>
  <c r="R870" s="1"/>
  <c r="R815" a="1"/>
  <c r="R815" s="1"/>
  <c r="S815" a="1"/>
  <c r="S815" s="1"/>
  <c r="Q815" a="1"/>
  <c r="Q815" s="1"/>
  <c r="S907" a="1"/>
  <c r="S907" s="1"/>
  <c r="R907" a="1"/>
  <c r="R907" s="1"/>
  <c r="Q907" a="1"/>
  <c r="Q907" s="1"/>
  <c r="R888" a="1"/>
  <c r="R888" s="1"/>
  <c r="Q888" a="1"/>
  <c r="Q888" s="1"/>
  <c r="S888" a="1"/>
  <c r="S888" s="1"/>
  <c r="R881" a="1"/>
  <c r="R881" s="1"/>
  <c r="S881" a="1"/>
  <c r="S881" s="1"/>
  <c r="Q881" a="1"/>
  <c r="Q881" s="1"/>
  <c r="R961" a="1"/>
  <c r="R961" s="1"/>
  <c r="S961" a="1"/>
  <c r="S961" s="1"/>
  <c r="Q961" a="1"/>
  <c r="Q961" s="1"/>
  <c r="Q159" a="1"/>
  <c r="Q159" s="1"/>
  <c r="S159" a="1"/>
  <c r="S159" s="1"/>
  <c r="R159" a="1"/>
  <c r="R159" s="1"/>
  <c r="Q31" a="1"/>
  <c r="Q31" s="1"/>
  <c r="S31" a="1"/>
  <c r="S31" s="1"/>
  <c r="R31" a="1"/>
  <c r="R31" s="1"/>
  <c r="S178" a="1"/>
  <c r="S178" s="1"/>
  <c r="Q178" a="1"/>
  <c r="Q178" s="1"/>
  <c r="R178" a="1"/>
  <c r="R178" s="1"/>
  <c r="Q269" a="1"/>
  <c r="Q269" s="1"/>
  <c r="S269" a="1"/>
  <c r="S269" s="1"/>
  <c r="R269" a="1"/>
  <c r="R269" s="1"/>
  <c r="R203" a="1"/>
  <c r="R203" s="1"/>
  <c r="Q203" a="1"/>
  <c r="Q203" s="1"/>
  <c r="S203" a="1"/>
  <c r="S203" s="1"/>
  <c r="R68" a="1"/>
  <c r="R68" s="1"/>
  <c r="Q68" a="1"/>
  <c r="Q68" s="1"/>
  <c r="S68" a="1"/>
  <c r="S68" s="1"/>
  <c r="R908" a="1"/>
  <c r="R908" s="1"/>
  <c r="S908" a="1"/>
  <c r="S908" s="1"/>
  <c r="Q908" a="1"/>
  <c r="Q908" s="1"/>
  <c r="E169" i="5"/>
  <c r="Q43" i="3" a="1"/>
  <c r="Q43" s="1"/>
  <c r="S43" a="1"/>
  <c r="S43" s="1"/>
  <c r="R43" a="1"/>
  <c r="R43" s="1"/>
  <c r="S190" a="1"/>
  <c r="S190" s="1"/>
  <c r="Q190" a="1"/>
  <c r="Q190" s="1"/>
  <c r="R190" a="1"/>
  <c r="R190" s="1"/>
  <c r="R255" a="1"/>
  <c r="R255" s="1"/>
  <c r="S255" a="1"/>
  <c r="S255" s="1"/>
  <c r="Q255" a="1"/>
  <c r="Q255" s="1"/>
  <c r="R120" a="1"/>
  <c r="R120" s="1"/>
  <c r="Q120" a="1"/>
  <c r="Q120" s="1"/>
  <c r="S120" a="1"/>
  <c r="S120" s="1"/>
  <c r="R248" a="1"/>
  <c r="R248" s="1"/>
  <c r="S248" a="1"/>
  <c r="S248" s="1"/>
  <c r="Q248" a="1"/>
  <c r="Q248" s="1"/>
  <c r="S312" a="1"/>
  <c r="S312" s="1"/>
  <c r="Q312" a="1"/>
  <c r="Q312" s="1"/>
  <c r="R312" a="1"/>
  <c r="R312" s="1"/>
  <c r="S454" a="1"/>
  <c r="S454" s="1"/>
  <c r="Q454" a="1"/>
  <c r="Q454" s="1"/>
  <c r="R454" a="1"/>
  <c r="R454" s="1"/>
  <c r="R373" a="1"/>
  <c r="R373" s="1"/>
  <c r="S373" a="1"/>
  <c r="S373" s="1"/>
  <c r="Q373" a="1"/>
  <c r="Q373" s="1"/>
  <c r="R322" a="1"/>
  <c r="R322" s="1"/>
  <c r="S322" a="1"/>
  <c r="S322" s="1"/>
  <c r="Q322" a="1"/>
  <c r="Q322" s="1"/>
  <c r="Q434" a="1"/>
  <c r="Q434" s="1"/>
  <c r="S434" a="1"/>
  <c r="S434" s="1"/>
  <c r="R434" a="1"/>
  <c r="R434" s="1"/>
  <c r="S658" a="1"/>
  <c r="S658" s="1"/>
  <c r="Q658" a="1"/>
  <c r="Q658" s="1"/>
  <c r="R658" a="1"/>
  <c r="R658" s="1"/>
  <c r="R543" a="1"/>
  <c r="R543" s="1"/>
  <c r="Q543" a="1"/>
  <c r="Q543" s="1"/>
  <c r="S543" a="1"/>
  <c r="S543" s="1"/>
  <c r="R580" a="1"/>
  <c r="R580" s="1"/>
  <c r="S580" a="1"/>
  <c r="S580" s="1"/>
  <c r="Q580" a="1"/>
  <c r="Q580" s="1"/>
  <c r="R704" a="1"/>
  <c r="R704" s="1"/>
  <c r="Q704" a="1"/>
  <c r="Q704" s="1"/>
  <c r="S704" a="1"/>
  <c r="S704" s="1"/>
  <c r="S737" a="1"/>
  <c r="S737" s="1"/>
  <c r="Q737" a="1"/>
  <c r="Q737" s="1"/>
  <c r="R737" a="1"/>
  <c r="R737" s="1"/>
  <c r="R782" a="1"/>
  <c r="R782" s="1"/>
  <c r="S782" a="1"/>
  <c r="S782" s="1"/>
  <c r="Q782" a="1"/>
  <c r="Q782" s="1"/>
  <c r="S862" a="1"/>
  <c r="S862" s="1"/>
  <c r="Q862" a="1"/>
  <c r="Q862" s="1"/>
  <c r="R862" a="1"/>
  <c r="R862" s="1"/>
  <c r="R807" a="1"/>
  <c r="R807" s="1"/>
  <c r="S807" a="1"/>
  <c r="S807" s="1"/>
  <c r="Q807" a="1"/>
  <c r="Q807" s="1"/>
  <c r="S910" a="1"/>
  <c r="S910" s="1"/>
  <c r="Q910" a="1"/>
  <c r="Q910" s="1"/>
  <c r="R910" a="1"/>
  <c r="R910" s="1"/>
  <c r="R880" a="1"/>
  <c r="R880" s="1"/>
  <c r="Q880" a="1"/>
  <c r="Q880" s="1"/>
  <c r="S880" a="1"/>
  <c r="S880" s="1"/>
  <c r="R873" a="1"/>
  <c r="R873" s="1"/>
  <c r="Q873" a="1"/>
  <c r="Q873" s="1"/>
  <c r="S873" a="1"/>
  <c r="S873" s="1"/>
  <c r="R953" a="1"/>
  <c r="R953" s="1"/>
  <c r="S953" a="1"/>
  <c r="S953" s="1"/>
  <c r="Q953" a="1"/>
  <c r="Q953" s="1"/>
  <c r="Q135" a="1"/>
  <c r="Q135" s="1"/>
  <c r="S135" a="1"/>
  <c r="S135" s="1"/>
  <c r="R135" a="1"/>
  <c r="R135" s="1"/>
  <c r="S103" a="1"/>
  <c r="S103" s="1"/>
  <c r="Q103" a="1"/>
  <c r="Q103" s="1"/>
  <c r="R103" a="1"/>
  <c r="R103" s="1"/>
  <c r="Q293" a="1"/>
  <c r="Q293" s="1"/>
  <c r="S293" a="1"/>
  <c r="S293" s="1"/>
  <c r="R293" a="1"/>
  <c r="R293" s="1"/>
  <c r="R28" a="1"/>
  <c r="R28" s="1"/>
  <c r="Q28" a="1"/>
  <c r="Q28" s="1"/>
  <c r="S28" a="1"/>
  <c r="S28" s="1"/>
  <c r="R156" a="1"/>
  <c r="R156" s="1"/>
  <c r="Q156" a="1"/>
  <c r="Q156" s="1"/>
  <c r="S156" a="1"/>
  <c r="S156" s="1"/>
  <c r="S412" a="1"/>
  <c r="S412" s="1"/>
  <c r="Q412" a="1"/>
  <c r="Q412" s="1"/>
  <c r="R412" a="1"/>
  <c r="R412" s="1"/>
  <c r="R409" a="1"/>
  <c r="R409" s="1"/>
  <c r="S409" a="1"/>
  <c r="S409" s="1"/>
  <c r="Q409" a="1"/>
  <c r="Q409" s="1"/>
  <c r="R358" a="1"/>
  <c r="R358" s="1"/>
  <c r="S358" a="1"/>
  <c r="S358" s="1"/>
  <c r="Q358" a="1"/>
  <c r="Q358" s="1"/>
  <c r="R490" a="1"/>
  <c r="R490" s="1"/>
  <c r="S490" a="1"/>
  <c r="S490" s="1"/>
  <c r="Q490" a="1"/>
  <c r="Q490" s="1"/>
  <c r="R451" a="1"/>
  <c r="R451" s="1"/>
  <c r="Q451" a="1"/>
  <c r="Q451" s="1"/>
  <c r="S451" a="1"/>
  <c r="S451" s="1"/>
  <c r="S602" a="1"/>
  <c r="S602" s="1"/>
  <c r="Q602" a="1"/>
  <c r="Q602" s="1"/>
  <c r="R602" a="1"/>
  <c r="R602" s="1"/>
  <c r="R616" a="1"/>
  <c r="R616" s="1"/>
  <c r="S616" a="1"/>
  <c r="S616" s="1"/>
  <c r="Q616" a="1"/>
  <c r="Q616" s="1"/>
  <c r="S757" a="1"/>
  <c r="S757" s="1"/>
  <c r="Q757" a="1"/>
  <c r="Q757" s="1"/>
  <c r="R757" a="1"/>
  <c r="R757" s="1"/>
  <c r="R754" a="1"/>
  <c r="R754" s="1"/>
  <c r="S754" a="1"/>
  <c r="S754" s="1"/>
  <c r="Q754" a="1"/>
  <c r="Q754" s="1"/>
  <c r="R715" a="1"/>
  <c r="R715" s="1"/>
  <c r="S715" a="1"/>
  <c r="S715" s="1"/>
  <c r="Q715" a="1"/>
  <c r="Q715" s="1"/>
  <c r="Q824" a="1"/>
  <c r="Q824" s="1"/>
  <c r="S824" a="1"/>
  <c r="S824" s="1"/>
  <c r="R824" a="1"/>
  <c r="R824" s="1"/>
  <c r="S903" a="1"/>
  <c r="S903" s="1"/>
  <c r="Q903" a="1"/>
  <c r="Q903" s="1"/>
  <c r="R903" a="1"/>
  <c r="R903" s="1"/>
  <c r="R932" a="1"/>
  <c r="R932" s="1"/>
  <c r="S932" a="1"/>
  <c r="S932" s="1"/>
  <c r="Q932" a="1"/>
  <c r="Q932" s="1"/>
  <c r="R925" a="1"/>
  <c r="R925" s="1"/>
  <c r="S925" a="1"/>
  <c r="S925" s="1"/>
  <c r="Q925" a="1"/>
  <c r="Q925" s="1"/>
  <c r="S242" a="1"/>
  <c r="S242" s="1"/>
  <c r="Q242" a="1"/>
  <c r="Q242" s="1"/>
  <c r="R242" a="1"/>
  <c r="R242" s="1"/>
  <c r="S288" a="1"/>
  <c r="S288" s="1"/>
  <c r="Q288" a="1"/>
  <c r="Q288" s="1"/>
  <c r="R288" a="1"/>
  <c r="R288" s="1"/>
  <c r="S610" a="1"/>
  <c r="S610" s="1"/>
  <c r="Q610" a="1"/>
  <c r="Q610" s="1"/>
  <c r="R610" a="1"/>
  <c r="R610" s="1"/>
  <c r="S521" a="1"/>
  <c r="S521" s="1"/>
  <c r="Q521" a="1"/>
  <c r="Q521" s="1"/>
  <c r="R521" a="1"/>
  <c r="R521" s="1"/>
  <c r="R589" a="1"/>
  <c r="R589" s="1"/>
  <c r="Q589" a="1"/>
  <c r="Q589" s="1"/>
  <c r="S589" a="1"/>
  <c r="S589" s="1"/>
  <c r="R663" a="1"/>
  <c r="R663" s="1"/>
  <c r="S663" a="1"/>
  <c r="S663" s="1"/>
  <c r="Q663" a="1"/>
  <c r="Q663" s="1"/>
  <c r="Q669" a="1"/>
  <c r="Q669" s="1"/>
  <c r="S669" a="1"/>
  <c r="S669" s="1"/>
  <c r="R669" a="1"/>
  <c r="R669" s="1"/>
  <c r="S796" a="1"/>
  <c r="S796" s="1"/>
  <c r="Q796" a="1"/>
  <c r="Q796" s="1"/>
  <c r="R796" a="1"/>
  <c r="R796" s="1"/>
  <c r="R863" a="1"/>
  <c r="R863" s="1"/>
  <c r="Q863" a="1"/>
  <c r="Q863" s="1"/>
  <c r="S863" a="1"/>
  <c r="S863" s="1"/>
  <c r="S902" a="1"/>
  <c r="S902" s="1"/>
  <c r="Q902" a="1"/>
  <c r="Q902" s="1"/>
  <c r="R902" a="1"/>
  <c r="R902" s="1"/>
  <c r="S938" a="1"/>
  <c r="S938" s="1"/>
  <c r="Q938" a="1"/>
  <c r="Q938" s="1"/>
  <c r="R938" a="1"/>
  <c r="R938" s="1"/>
  <c r="R287" a="1"/>
  <c r="R287" s="1"/>
  <c r="S287" a="1"/>
  <c r="S287" s="1"/>
  <c r="Q287" a="1"/>
  <c r="Q287" s="1"/>
  <c r="S161" a="1"/>
  <c r="S161" s="1"/>
  <c r="R161" a="1"/>
  <c r="R161" s="1"/>
  <c r="Q161" a="1"/>
  <c r="Q161" s="1"/>
  <c r="S33" a="1"/>
  <c r="S33" s="1"/>
  <c r="R33" a="1"/>
  <c r="R33" s="1"/>
  <c r="Q33" a="1"/>
  <c r="Q33" s="1"/>
  <c r="S34" a="1"/>
  <c r="S34" s="1"/>
  <c r="Q34" a="1"/>
  <c r="Q34" s="1"/>
  <c r="R34" a="1"/>
  <c r="R34" s="1"/>
  <c r="S292" a="1"/>
  <c r="S292" s="1"/>
  <c r="Q292" a="1"/>
  <c r="Q292" s="1"/>
  <c r="R292" a="1"/>
  <c r="R292" s="1"/>
  <c r="S618" a="1"/>
  <c r="S618" s="1"/>
  <c r="Q618" a="1"/>
  <c r="Q618" s="1"/>
  <c r="R618" a="1"/>
  <c r="R618" s="1"/>
  <c r="S525" a="1"/>
  <c r="S525" s="1"/>
  <c r="Q525" a="1"/>
  <c r="Q525" s="1"/>
  <c r="R525" a="1"/>
  <c r="R525" s="1"/>
  <c r="R593" a="1"/>
  <c r="R593" s="1"/>
  <c r="Q593" a="1"/>
  <c r="Q593" s="1"/>
  <c r="S593" a="1"/>
  <c r="S593" s="1"/>
  <c r="R667" a="1"/>
  <c r="R667" s="1"/>
  <c r="S667" a="1"/>
  <c r="S667" s="1"/>
  <c r="Q667" a="1"/>
  <c r="Q667" s="1"/>
  <c r="S736" a="1"/>
  <c r="S736" s="1"/>
  <c r="Q736" a="1"/>
  <c r="Q736" s="1"/>
  <c r="R736" a="1"/>
  <c r="R736" s="1"/>
  <c r="S834" a="1"/>
  <c r="S834" s="1"/>
  <c r="Q834" a="1"/>
  <c r="Q834" s="1"/>
  <c r="R834" a="1"/>
  <c r="R834" s="1"/>
  <c r="S843" a="1"/>
  <c r="S843" s="1"/>
  <c r="Q843" a="1"/>
  <c r="Q843" s="1"/>
  <c r="R843" a="1"/>
  <c r="R843" s="1"/>
  <c r="S942" a="1"/>
  <c r="S942" s="1"/>
  <c r="Q942" a="1"/>
  <c r="Q942" s="1"/>
  <c r="R942" a="1"/>
  <c r="R942" s="1"/>
  <c r="R909" a="1"/>
  <c r="R909" s="1"/>
  <c r="Q909" a="1"/>
  <c r="Q909" s="1"/>
  <c r="S909" a="1"/>
  <c r="S909" s="1"/>
  <c r="S990" a="1"/>
  <c r="S990" s="1"/>
  <c r="Q990" a="1"/>
  <c r="Q990" s="1"/>
  <c r="R990" a="1"/>
  <c r="R990" s="1"/>
  <c r="S999" a="1"/>
  <c r="S999" s="1"/>
  <c r="Q999" a="1"/>
  <c r="Q999" s="1"/>
  <c r="R999" a="1"/>
  <c r="R999" s="1"/>
  <c r="R283" a="1"/>
  <c r="R283" s="1"/>
  <c r="S283" a="1"/>
  <c r="S283" s="1"/>
  <c r="Q283" a="1"/>
  <c r="Q283" s="1"/>
  <c r="S157" a="1"/>
  <c r="S157" s="1"/>
  <c r="R157" a="1"/>
  <c r="R157" s="1"/>
  <c r="Q157" a="1"/>
  <c r="Q157" s="1"/>
  <c r="S29" a="1"/>
  <c r="S29" s="1"/>
  <c r="R29" a="1"/>
  <c r="R29" s="1"/>
  <c r="Q29" a="1"/>
  <c r="Q29" s="1"/>
  <c r="R689" a="1"/>
  <c r="R689" s="1"/>
  <c r="Q689" a="1"/>
  <c r="Q689" s="1"/>
  <c r="S689" a="1"/>
  <c r="S689" s="1"/>
  <c r="S315" a="1"/>
  <c r="S315" s="1"/>
  <c r="Q315" a="1"/>
  <c r="Q315" s="1"/>
  <c r="R315" a="1"/>
  <c r="R315" s="1"/>
  <c r="S125" a="1"/>
  <c r="S125" s="1"/>
  <c r="R125" a="1"/>
  <c r="R125" s="1"/>
  <c r="Q125" a="1"/>
  <c r="Q125" s="1"/>
  <c r="S850" a="1"/>
  <c r="S850" s="1"/>
  <c r="Q850" a="1"/>
  <c r="Q850" s="1"/>
  <c r="R850" a="1"/>
  <c r="R850" s="1"/>
  <c r="S141" a="1"/>
  <c r="S141" s="1"/>
  <c r="R141" a="1"/>
  <c r="R141" s="1"/>
  <c r="Q141" a="1"/>
  <c r="Q141" s="1"/>
  <c r="I35" i="9" l="1"/>
  <c r="J50"/>
  <c r="J336"/>
  <c r="I265"/>
  <c r="M67"/>
  <c r="K88"/>
  <c r="N67"/>
  <c r="N88" s="1"/>
  <c r="L88"/>
  <c r="E173" i="5"/>
  <c r="D113" i="6"/>
  <c r="W166" i="5"/>
  <c r="B43" i="6"/>
  <c r="C43"/>
  <c r="B35" i="5"/>
  <c r="AI2" i="4" s="1"/>
  <c r="E28" i="10"/>
  <c r="E17"/>
  <c r="W167" i="5"/>
  <c r="W170"/>
  <c r="F143" i="15"/>
  <c r="B19" i="6"/>
  <c r="W169" i="5"/>
  <c r="W173"/>
  <c r="I3" i="9"/>
  <c r="I2" s="1"/>
  <c r="J4"/>
  <c r="L15" i="17"/>
  <c r="G19"/>
  <c r="L16"/>
  <c r="K19"/>
  <c r="K50" i="9" l="1"/>
  <c r="J35"/>
  <c r="K336"/>
  <c r="J265"/>
  <c r="O67"/>
  <c r="O88" s="1"/>
  <c r="M88"/>
  <c r="K4"/>
  <c r="J3"/>
  <c r="J2" s="1"/>
  <c r="B39" i="6"/>
  <c r="C39"/>
  <c r="B31" i="5"/>
  <c r="AE2" i="4" s="1"/>
  <c r="E104" i="6"/>
  <c r="E112"/>
  <c r="E109"/>
  <c r="E111"/>
  <c r="E108"/>
  <c r="E107"/>
  <c r="E110"/>
  <c r="E105"/>
  <c r="E106"/>
  <c r="E103"/>
  <c r="E30" i="10"/>
  <c r="A41"/>
  <c r="K35" i="9" l="1"/>
  <c r="L50"/>
  <c r="K265"/>
  <c r="L336"/>
  <c r="L4"/>
  <c r="K3"/>
  <c r="K2" l="1"/>
  <c r="L35"/>
  <c r="M50"/>
  <c r="L265"/>
  <c r="M336"/>
  <c r="L3"/>
  <c r="M4"/>
  <c r="L2" l="1"/>
  <c r="N50"/>
  <c r="M35"/>
  <c r="N336"/>
  <c r="M265"/>
  <c r="M3"/>
  <c r="N4"/>
  <c r="M2" l="1"/>
  <c r="N35"/>
  <c r="O50"/>
  <c r="O35" s="1"/>
  <c r="O336"/>
  <c r="O265" s="1"/>
  <c r="N265"/>
  <c r="O4"/>
  <c r="N3"/>
  <c r="N2" l="1"/>
  <c r="O3"/>
  <c r="P4"/>
  <c r="O2" l="1"/>
  <c r="C5" i="16"/>
  <c r="P3" i="9"/>
  <c r="D163" i="4"/>
  <c r="P2" i="9" l="1"/>
  <c r="D162" i="4"/>
  <c r="M5" i="16"/>
  <c r="M4" s="1"/>
  <c r="M3" s="1"/>
  <c r="C4"/>
  <c r="C3" s="1"/>
  <c r="C3" i="17" l="1"/>
  <c r="C429" i="16"/>
  <c r="E3" i="11"/>
  <c r="E12" s="1"/>
  <c r="E24" s="1"/>
  <c r="C14" i="17"/>
  <c r="M429" i="16"/>
  <c r="B21" i="6" s="1"/>
  <c r="E118"/>
  <c r="D161" i="4"/>
  <c r="P3029" i="9"/>
  <c r="D3188" i="4" s="1"/>
  <c r="B70" i="6" l="1"/>
  <c r="C57" i="5" s="1"/>
  <c r="B57" s="1"/>
  <c r="BD2" i="4" s="1"/>
  <c r="B160" i="11"/>
  <c r="B48" i="6"/>
  <c r="C46" i="5" s="1"/>
  <c r="B46" s="1"/>
  <c r="AS2" i="4" s="1"/>
  <c r="L14" i="17"/>
  <c r="L19" s="1"/>
  <c r="C19"/>
  <c r="E127" i="6"/>
  <c r="W165" i="5"/>
  <c r="B33"/>
  <c r="AG2" i="4" s="1"/>
  <c r="B41" i="6"/>
  <c r="C41"/>
  <c r="M3" i="17"/>
  <c r="M8" s="1"/>
  <c r="B22" i="6" s="1"/>
  <c r="C8" i="17"/>
  <c r="B49" i="6" s="1"/>
  <c r="C47" i="5" s="1"/>
  <c r="B47" s="1"/>
  <c r="AT2" i="4" s="1"/>
  <c r="C42" i="6" l="1"/>
  <c r="B42"/>
  <c r="B34" i="5"/>
  <c r="AH2" i="4" s="1"/>
  <c r="F125" i="6"/>
  <c r="F124"/>
  <c r="F121"/>
  <c r="F123"/>
  <c r="F122"/>
  <c r="F120"/>
  <c r="F126"/>
  <c r="F119"/>
  <c r="F118"/>
  <c r="O264" i="9"/>
  <c r="O3029" s="1"/>
  <c r="D346"/>
  <c r="E346" s="1"/>
  <c r="B29" i="6" l="1"/>
  <c r="D38" s="1"/>
  <c r="E264" i="9"/>
  <c r="E3029" s="1"/>
  <c r="F346"/>
  <c r="D264"/>
  <c r="D3029" s="1"/>
  <c r="D347"/>
  <c r="E347" s="1"/>
  <c r="F347" s="1"/>
  <c r="G347" s="1"/>
  <c r="H347" s="1"/>
  <c r="I347" s="1"/>
  <c r="J347" s="1"/>
  <c r="K347" s="1"/>
  <c r="L347" s="1"/>
  <c r="M347" s="1"/>
  <c r="N347" s="1"/>
  <c r="F264" l="1"/>
  <c r="F3029" s="1"/>
  <c r="G346"/>
  <c r="G264" l="1"/>
  <c r="G3029" s="1"/>
  <c r="H346"/>
  <c r="H264" l="1"/>
  <c r="H3029" s="1"/>
  <c r="I346"/>
  <c r="J346" l="1"/>
  <c r="I264"/>
  <c r="I3029" s="1"/>
  <c r="K346" l="1"/>
  <c r="J264"/>
  <c r="J3029" s="1"/>
  <c r="L346" l="1"/>
  <c r="K264"/>
  <c r="K3029" s="1"/>
  <c r="M346" l="1"/>
  <c r="L264"/>
  <c r="L3029" s="1"/>
  <c r="N346" l="1"/>
  <c r="N264" s="1"/>
  <c r="N3029" s="1"/>
  <c r="M264"/>
  <c r="M3029" s="1"/>
</calcChain>
</file>

<file path=xl/sharedStrings.xml><?xml version="1.0" encoding="utf-8"?>
<sst xmlns="http://schemas.openxmlformats.org/spreadsheetml/2006/main" count="8987" uniqueCount="2818">
  <si>
    <r>
      <rPr>
        <b/>
        <sz val="12"/>
        <color rgb="FF000000"/>
        <rFont val="Roboto"/>
      </rPr>
      <t xml:space="preserve">ente
</t>
    </r>
    <r>
      <rPr>
        <sz val="12"/>
        <color rgb="FF000000"/>
        <rFont val="Roboto"/>
      </rPr>
      <t>(se actualizo el catálogo de entidades el 10/01/2022 con la versión 3)</t>
    </r>
  </si>
  <si>
    <t>ámbito</t>
  </si>
  <si>
    <t>activo</t>
  </si>
  <si>
    <t>ente_mayor</t>
  </si>
  <si>
    <t>tema</t>
  </si>
  <si>
    <t>Poder</t>
  </si>
  <si>
    <t>Tipo</t>
  </si>
  <si>
    <t>Año de creación</t>
  </si>
  <si>
    <t>Año de cierre</t>
  </si>
  <si>
    <t xml:space="preserve">Número de contrato/soporte (Creación) </t>
  </si>
  <si>
    <t>clv_2019</t>
  </si>
  <si>
    <t>Número de contrato/soporte (cierre)</t>
  </si>
  <si>
    <t>Secretaría General de Gobierno</t>
  </si>
  <si>
    <t>Estatal</t>
  </si>
  <si>
    <t>Sí</t>
  </si>
  <si>
    <t>000</t>
  </si>
  <si>
    <t>Gobierno</t>
  </si>
  <si>
    <t>Ejecutivo</t>
  </si>
  <si>
    <t xml:space="preserve">Dependencia </t>
  </si>
  <si>
    <t>NA</t>
  </si>
  <si>
    <t>Decreto número 7374. Periódico Núm. 40. Tomo CCVII</t>
  </si>
  <si>
    <t>Secretaría de Planeación, Administración y Finanzas</t>
  </si>
  <si>
    <t>No</t>
  </si>
  <si>
    <t>Economía</t>
  </si>
  <si>
    <t>Dependencia</t>
  </si>
  <si>
    <t>Decreto 24395/LX/13. Periódico Número 21 Ter. Edición especial Tomo CCCLXXV</t>
  </si>
  <si>
    <t>Decreto 27213/LXII/18. Periódico Número 24 Quater. Edición especial Tomo CCCXCIII</t>
  </si>
  <si>
    <t>Secretaría de Educación</t>
  </si>
  <si>
    <t>Educación</t>
  </si>
  <si>
    <t>Decreto número 13570. Ley Orgánica del Poder Ejecutivo del Estado de Jalisco.</t>
  </si>
  <si>
    <t>Secretaría de Salud</t>
  </si>
  <si>
    <t>Salud</t>
  </si>
  <si>
    <t>Secretaría de Infraestructura y Obra Pública</t>
  </si>
  <si>
    <t>Territorio</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</si>
  <si>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</si>
  <si>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</si>
  <si>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</si>
  <si>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</si>
  <si>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</si>
  <si>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</si>
  <si>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</si>
  <si>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</si>
  <si>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</si>
  <si>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Cultura</t>
  </si>
  <si>
    <t>Secretaría del Trabajo y Previsión Social</t>
  </si>
  <si>
    <t>Secretaría de Movilidad</t>
  </si>
  <si>
    <t>Fiscalía General del Estado</t>
  </si>
  <si>
    <t>Seguridad</t>
  </si>
  <si>
    <t>Fiscalía Estatal</t>
  </si>
  <si>
    <t>Contraloría del Estado</t>
  </si>
  <si>
    <t>Decreto 11255</t>
  </si>
  <si>
    <t>Unidades Administrativas de Apoyo al Gobernador del Estado</t>
  </si>
  <si>
    <t>Tribunal de Arbitraje y Escalafón</t>
  </si>
  <si>
    <t>Justicia</t>
  </si>
  <si>
    <t>Secretaría de Desarrollo Urbano</t>
  </si>
  <si>
    <t>Decreto 24395/LX/13. Periódico número 21 Ter. Edición especial. Tomo CCCLXXV</t>
  </si>
  <si>
    <t>Secretaría de Finanzas</t>
  </si>
  <si>
    <t>Secretaría de Planeación</t>
  </si>
  <si>
    <t>Consejo Económico y Social del Estado de Jalisco para el Desarrollo y Competitividad</t>
  </si>
  <si>
    <t>Decreto número 20570. Periódico número 45. Sección II. Tomo CCCXLVIII</t>
  </si>
  <si>
    <t>Decreto 27195/LXII/18. Periódico Número 22. Sección IV. Tomo CCCXCIII</t>
  </si>
  <si>
    <t>Secretaría de Promoción Económica</t>
  </si>
  <si>
    <t>Secretaría de Administración</t>
  </si>
  <si>
    <t>Secretaría de Planeación y Participación Ciudadana</t>
  </si>
  <si>
    <t>Secretaría de Seguridad</t>
  </si>
  <si>
    <t>Secretaría de Gestión Integral del Agua</t>
  </si>
  <si>
    <t>Secretaría de Igualdad Sustantiva entre Mujeres y Hombres</t>
  </si>
  <si>
    <t>Decreto 27228/LXII/19. Periódico Número 49.Sección IV Tomo CCCXCIII</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</si>
  <si>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</si>
  <si>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</si>
  <si>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</si>
  <si>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</si>
  <si>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</si>
  <si>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</si>
  <si>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</si>
  <si>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</si>
  <si>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</si>
  <si>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</si>
  <si>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OPD</t>
  </si>
  <si>
    <t>Decreto 15319</t>
  </si>
  <si>
    <t>Instituto Jalisciense de Asistencia Social</t>
  </si>
  <si>
    <t>Decreto número 27229/LXII/19. Periódico número 49 Bis. Edición especial. Tomo CCCXCIII</t>
  </si>
  <si>
    <t>Sistema para el Desarrollo Integral de la Familia del Estado de Jalisco</t>
  </si>
  <si>
    <t>Sistema de Transporte Colectivo de la Zona Metropolitana (SISTECOZOME)</t>
  </si>
  <si>
    <t>Decreto número 9760</t>
  </si>
  <si>
    <t>Decreto 26421/LXI/17. Periódico Número 17. Sección X. Tomo CCCLXXXIX</t>
  </si>
  <si>
    <t>Hogar Juan Cruz Ruíz de Cabañas y Crespo</t>
  </si>
  <si>
    <t>Instituto Cultural Cabañas</t>
  </si>
  <si>
    <t>Decreto número 10351</t>
  </si>
  <si>
    <t>Industria Jalisciense de Rehabilitación Social</t>
  </si>
  <si>
    <t>Decreto número 10614</t>
  </si>
  <si>
    <t>Consejo Forestal y de la Fauna del Estado de Jalisco</t>
  </si>
  <si>
    <t>Decreto número 12804</t>
  </si>
  <si>
    <t>Decreto 26726/LXI/17. Periódico Número 25. Sección V. Tomo CCCXC</t>
  </si>
  <si>
    <t>Consejo Estatal para el Desarrollo Turístico</t>
  </si>
  <si>
    <t>Decreto número 13605</t>
  </si>
  <si>
    <t>Consejo Estatal para el Fomento Deportivo</t>
  </si>
  <si>
    <t>Otro</t>
  </si>
  <si>
    <t>Consejo Estatal para el Fomento Deportivo y el apoyo a la juventud
Decreto número 13595</t>
  </si>
  <si>
    <t>Patronato de las Fiestas de Octubre de la Zona Metropolitana de Guadalajara</t>
  </si>
  <si>
    <t>Decreto número 13601</t>
  </si>
  <si>
    <t>Decreto 27230/LXI/19. Periódico Número 50. Sección X. Tomo CCCXCIII</t>
  </si>
  <si>
    <t>Sistema de Tren Eléctrico Urbano</t>
  </si>
  <si>
    <t>Decreto número 13555</t>
  </si>
  <si>
    <t>Instituto Jalisciense de Cancerología</t>
  </si>
  <si>
    <t>Decreto número 13979</t>
  </si>
  <si>
    <t>Parque Metropolitano de Guadalajara</t>
  </si>
  <si>
    <t>Decreto número 13908</t>
  </si>
  <si>
    <t>Servicios y Transportes</t>
  </si>
  <si>
    <t>Decreto número 14139</t>
  </si>
  <si>
    <t>Decreto 27910/LXII/20. Periódico Número 2. Sección II. Tomo CCCXCVIII</t>
  </si>
  <si>
    <t>Instituto de Estudios del Federalismo Prisciliano Sánchez</t>
  </si>
  <si>
    <t>Decreto 15816. Periódico número 18. Tomo CCCXX</t>
  </si>
  <si>
    <t>Decreto 26725/LXI/17. Periódico Número 25. Sección V. Tomo CCCXC</t>
  </si>
  <si>
    <t>Colegio de Bachilleres del Estado de Jalisco</t>
  </si>
  <si>
    <t>Decreto número 16585
Decreto número 25339/LX/15</t>
  </si>
  <si>
    <t>Colegio de Estudios Científicos y Tecnológicos del Estado de Jalisco</t>
  </si>
  <si>
    <t>Decreto número 16584</t>
  </si>
  <si>
    <t>Hospital Civil de Guadalajara</t>
  </si>
  <si>
    <t>Decreto número 16527</t>
  </si>
  <si>
    <t>Instituto de Información Territorial del Estado de Jalisco</t>
  </si>
  <si>
    <t>Decreto número 16795</t>
  </si>
  <si>
    <t>Decreto 24550/LX/13. Periódico número 43. Sección III. Tomo CCCLXXVII</t>
  </si>
  <si>
    <t>Servicios de Salud Jalisco</t>
  </si>
  <si>
    <t>Decreto número 16526</t>
  </si>
  <si>
    <t>Centro de Atención para las Víctimas del Delito</t>
  </si>
  <si>
    <t>Decreto número 17354</t>
  </si>
  <si>
    <t>Colegio de Educación Profesional Técnica del Estado de Jalisco</t>
  </si>
  <si>
    <t>Colegio de Educación Profesional Técnica del Estado de Jalisco
Decreto número 25340/LX/15
Colegio de Educación Profesional Técnica de Nivel Medio Superior del Estado de Jalisco
Decreto número 18026</t>
  </si>
  <si>
    <t>Comisión de Valuación del Estado de Jalisco</t>
  </si>
  <si>
    <t>Decreto número 17160</t>
  </si>
  <si>
    <t>Instituto Jalisciense de Ciencias Forenses</t>
  </si>
  <si>
    <t>Decreto número 17152</t>
  </si>
  <si>
    <t>Organismo Operador del Parque de la Solidaridad y Roberto Montenegro</t>
  </si>
  <si>
    <t>1998
1992</t>
  </si>
  <si>
    <t>Organismo Operador del Parque de la Solidaridad 
Decreto número 14599</t>
  </si>
  <si>
    <t>Consejo Estatal de Trasplantes de Órganos y Tejidos</t>
  </si>
  <si>
    <t>Decreto número 17910. Periódico número 22. Sección III Tomo CCCXXXII</t>
  </si>
  <si>
    <t>Instituto de Fomento al Comercio Exterior del Estado de Jalisco</t>
  </si>
  <si>
    <t>Decreto número 17764</t>
  </si>
  <si>
    <t>Decreto número 27208/LXII/18. Periódico Número 24. Sección Ter. Edición EspeciaI. Tomo CCCXCIII</t>
  </si>
  <si>
    <t>Instituto de Formación para el Trabajo del Estado de Jalisco</t>
  </si>
  <si>
    <t>Decreto número 18189. Periódico número 3. Sección III Tomo CCCXXXIV</t>
  </si>
  <si>
    <t>Sistema Jalisciense de Radio y Televisión</t>
  </si>
  <si>
    <t>Decreto número 24561/LX/13</t>
  </si>
  <si>
    <t>Unidad Estatal de Protección Civil y Bomberos</t>
  </si>
  <si>
    <t>Universidad Tecnológica de Jalisco</t>
  </si>
  <si>
    <t>Decreto número 17879. Periódico número 5. Sección III Tomo CCCXXXII</t>
  </si>
  <si>
    <t>Comisión Estatal de Agua y Saneamiento de Jalisco</t>
  </si>
  <si>
    <t>Decreto número 18434</t>
  </si>
  <si>
    <t>Decreto número 21804/LVII/06. Periódico Número 28. Sección V. Tomo CCCLVI</t>
  </si>
  <si>
    <t>Consejo Estatal de Ciencia y Tecnología de Jalisco</t>
  </si>
  <si>
    <t>Decreto número 18291</t>
  </si>
  <si>
    <t>Comisión de Arbitraje Médico del Estado de Jalisco</t>
  </si>
  <si>
    <t>Decreto número 18936</t>
  </si>
  <si>
    <t>Instituto Jalisciense de las Mujeres</t>
  </si>
  <si>
    <t>Decreto número 19426. Periódico Número 19 Sección III Tomo CCCXL</t>
  </si>
  <si>
    <t>Instituto Tecnológico Superior de Arandas</t>
  </si>
  <si>
    <t>Decreto número 19149</t>
  </si>
  <si>
    <t xml:space="preserve">DIGELAG ACU 046/2013. Periódico Número 47. Sección III. Tomo CCCLXXVI. </t>
  </si>
  <si>
    <t>Instituto Tecnológico Superior de Chapala</t>
  </si>
  <si>
    <t>Decreto número 19147</t>
  </si>
  <si>
    <t>Instituto Tecnológico Superior de Lagos de Moreno</t>
  </si>
  <si>
    <t>Decreto número 19145</t>
  </si>
  <si>
    <t>Instituto Tecnológico Superior de Puerto Vallarta</t>
  </si>
  <si>
    <t>Decreto número 19148</t>
  </si>
  <si>
    <t>Instituto Tecnológico Superior de Zapopan</t>
  </si>
  <si>
    <t>Decreto número 19146</t>
  </si>
  <si>
    <t>Procuraduría de Desarrollo Urbano</t>
  </si>
  <si>
    <t>Decreto número 18905. Periódico Número 44. Sección VIII Tomo CCCXXXVII</t>
  </si>
  <si>
    <t>Escuela de Conservación y Restauración de Occidente</t>
  </si>
  <si>
    <t>Decreto número 18222</t>
  </si>
  <si>
    <t>Instituto de Artesanía Jalisciense</t>
  </si>
  <si>
    <t>Decreto número 14140</t>
  </si>
  <si>
    <t xml:space="preserve">Decreto número 27206/LXII/18. Periódico Número 24. Sección Ter. Edición Especial Tomo CCCXCIII. </t>
  </si>
  <si>
    <t>Instituto Jalisciense de la Juventud</t>
  </si>
  <si>
    <t>Decrero número 19454</t>
  </si>
  <si>
    <t>Decreto número 27211/LXII/18. Periódico Número 24. Sección Ter. Edición EspeciaI. Tomo CCCXCIII</t>
  </si>
  <si>
    <t>Universidad Tecnológica de la Zona Metropolitana de Guadalajara</t>
  </si>
  <si>
    <t>Decreto número DIGELAG/ACU001/2003</t>
  </si>
  <si>
    <t>Consejo Estatal de Promoción Económica</t>
  </si>
  <si>
    <t>Decreto número 18797</t>
  </si>
  <si>
    <t>Instituto Estatal para la Educación de Jóvenes y Adultos</t>
  </si>
  <si>
    <t>Instituto Estatal para la Educación de Jóvenes y Adultos
Decreto número 24004/LXI/12
Instituto Estatal para la Educación de los Adultos
Decreto número 18430</t>
  </si>
  <si>
    <t>Instituto Tecnológico Superior de El Grullo</t>
  </si>
  <si>
    <t>Decreto 20555. Periódico Número 21 Sección II Tomo CCCXLVIII</t>
  </si>
  <si>
    <t>Instituto Tecnológico Superior de Tequila</t>
  </si>
  <si>
    <t>Decreto 20556. Periódico Número 21 Sección II Tomo CCCXLVIII</t>
  </si>
  <si>
    <t>Instituto Tecnológico Superior de Zapotlanejo</t>
  </si>
  <si>
    <t>Decreto 20557. Periódico Número 21 Sección II Tomo CCCXLVIII</t>
  </si>
  <si>
    <t>Universidad Politécnica de la Zona Metropolitana de Guadalajara</t>
  </si>
  <si>
    <t>Decreto 20449. Periódico Número 1 Sección V Tomo CCCXLVII</t>
  </si>
  <si>
    <t>Procuraduría Social del Estado</t>
  </si>
  <si>
    <t>Decreto 21752/LVII/06. Periódico Número 11 Sección III Tomo CCCLVI</t>
  </si>
  <si>
    <t>Comisión Estatal del Agua de Jalisco</t>
  </si>
  <si>
    <t>Comisión Estatal Indígena</t>
  </si>
  <si>
    <t>Decreto 21746/LVII/06. Periódico Número 9 Sección III Tomo CCCLVI</t>
  </si>
  <si>
    <t>Instituto Tecnológico Superior de La Huerta</t>
  </si>
  <si>
    <t>Decreto número 21919/LVIII/07</t>
  </si>
  <si>
    <t>Instituto Tecnológico Superior de Tamazula de Gordiano</t>
  </si>
  <si>
    <t>Decreto número 21920/LVIII/07</t>
  </si>
  <si>
    <t>Instituto de Pensiones del Estado de Jalisco</t>
  </si>
  <si>
    <t>Decreto 22862/LVIII/09. Periódico Número 8. Sección IV Tomo CCCLXV</t>
  </si>
  <si>
    <t>Instituto Tecnológico Superior de Cocula</t>
  </si>
  <si>
    <t>Decreto número 23036/LVIII/09</t>
  </si>
  <si>
    <t>Instituto Tecnológico Superior de Mascota</t>
  </si>
  <si>
    <t>Decreto número 23035/LVIII/09</t>
  </si>
  <si>
    <t>Instituto Tecnológico Superior de Tala</t>
  </si>
  <si>
    <t>Decreto número 23034/LVIII/09</t>
  </si>
  <si>
    <t>Instituto Jalisciense del Adulto Mayor</t>
  </si>
  <si>
    <t>Decreto 23563/LIX/11. Periódico número 44. Sección III. Tomo CCCLXX</t>
  </si>
  <si>
    <t>Decreto número 27209/LXII/18. Periódico Número 24. Sección Ter. Edición EspeciaI. Tomo CCCXCIII</t>
  </si>
  <si>
    <t>Bosque la Primavera</t>
  </si>
  <si>
    <t>Decreto 24475/LX/13. Periódico Número 19. Sección IV. Tomo CCCLXXVII</t>
  </si>
  <si>
    <t>Instituto de Información Estadística y Geográfica del Estado de Jalisco</t>
  </si>
  <si>
    <t>Instituto de la Infraestructura Física Educativa del Estado de Jalisco</t>
  </si>
  <si>
    <t>Decreto 24479/LX/13. Periódico número 19. Sección VI. Tomo CCCLXXVII</t>
  </si>
  <si>
    <t>Instituto de Movilidad y Transporte del Estado de Jalisco</t>
  </si>
  <si>
    <t>Decreto número 27212/LXII/18</t>
  </si>
  <si>
    <t>Decreto número 27212/LXII/18. Periódico Número 25. Sección II. Tomo CCCXCIII</t>
  </si>
  <si>
    <t>Instituto Jalisciense del Emprendedor</t>
  </si>
  <si>
    <t>Decreto 24471/LX/13. Periódico número 19. Sección III. Tomo CCCLXXVII</t>
  </si>
  <si>
    <t>Decreto número 27207/LXII/18. Periódico Número 24. Sección Ter. Edición EspeciaI. Tomo CCCXCIII</t>
  </si>
  <si>
    <t>Instituto Jalisciense de la Vivienda</t>
  </si>
  <si>
    <t xml:space="preserve">Decreto 24870/LX/14. </t>
  </si>
  <si>
    <t>Instituto Tecnológico José Mario Molina Pasquel y Henríquez</t>
  </si>
  <si>
    <t>Decreto 25535/LX/15. Periódico número 17. Sección III. Tomo CCCLXXXVI</t>
  </si>
  <si>
    <t>Régimen Estatal de Protección Social en Salud de Jalisco</t>
  </si>
  <si>
    <t>Decreto 25457/LX/15. Periódico número 17 Bis. Edición especial. Tomo CCCLXXXIII</t>
  </si>
  <si>
    <t>Decreto número 27894/LXII/20. Periódico Número 34. Sección II. Tomo CCCXCVII</t>
  </si>
  <si>
    <t>Agencia de Energía del Estado de Jalisco</t>
  </si>
  <si>
    <t xml:space="preserve">Ley orgánica de la Agencia de Energía del Estado de Jalisco </t>
  </si>
  <si>
    <t>Secretaría Ejecutiva del Sistema Estatal Anticorrupción</t>
  </si>
  <si>
    <t>Rendición de cuentas</t>
  </si>
  <si>
    <t>Decreto 26409/LXI/17</t>
  </si>
  <si>
    <t>Centro de Coordinación, Comando, Control, Comunicaciones y Cómputo del Estado de Jalisco "Escudo Urbano C5"</t>
  </si>
  <si>
    <t>Decreto 26835/LXI/18. Periódico Número 45. Sección IV. Tomo CCCXCI</t>
  </si>
  <si>
    <t>Agencia Estatal de Entretenimiento de Jalisco</t>
  </si>
  <si>
    <t>Agencia Integral de Regulación de Emisiones</t>
  </si>
  <si>
    <t>Decreto 27260/LXII/19. Periódico Número 28. Sección VII Tomo CCCXCIV</t>
  </si>
  <si>
    <t>Agencia para el Desarrollo de Industrias Creativas y Digitales</t>
  </si>
  <si>
    <t>Decreto 27232/LXII/19</t>
  </si>
  <si>
    <t>Museos, Exposiciones y Galerías de Jalisco</t>
  </si>
  <si>
    <t>Decreto número 27231/LXII/19. Periódico número 50. Sección IX, Tomo CCCXCIII.</t>
  </si>
  <si>
    <t>Plataforma Abierta de Innovación y Desarrollo de Jalisco</t>
  </si>
  <si>
    <t>Decreto número 27786/LXII/19. Periódico número 41. Sección VIII, Tomo CCCXCVI.</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</si>
  <si>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</si>
  <si>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</si>
  <si>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</si>
  <si>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</si>
  <si>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</si>
  <si>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</si>
  <si>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</si>
  <si>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</si>
  <si>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</si>
  <si>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</si>
  <si>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</si>
  <si>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</si>
  <si>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</si>
  <si>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</si>
  <si>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</si>
  <si>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</si>
  <si>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</si>
  <si>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</si>
  <si>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</si>
  <si>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</si>
  <si>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</si>
  <si>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</si>
  <si>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Apoyo de Seguridad Social (FIASS)</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</si>
  <si>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</si>
  <si>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</si>
  <si>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</si>
  <si>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</si>
  <si>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1999 / 2012</t>
  </si>
  <si>
    <t>100005-000</t>
  </si>
  <si>
    <t xml:space="preserve">Oficio de extinción del Fideicomiso </t>
  </si>
  <si>
    <t>Fideicomiso Irrevocable de Inversión y Fuente de Pago "Fondo Estatal de Desastres Naturales Jalisco (FOEDEN)"</t>
  </si>
  <si>
    <t>19496
2157</t>
  </si>
  <si>
    <t>Fideicomiso Irrevocable de Administración y Pago "Adquisición de Vagones para la Línea 1 del Tren eléctrico Urbano de Guadalajara"</t>
  </si>
  <si>
    <t>Convenio de extinción</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</si>
  <si>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</si>
  <si>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</si>
  <si>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</si>
  <si>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</si>
  <si>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</si>
  <si>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</si>
  <si>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</si>
  <si>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</si>
  <si>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</si>
  <si>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</si>
  <si>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</si>
  <si>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</si>
  <si>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</si>
  <si>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F-1094
F-1094 Modificatorio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</si>
  <si>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</si>
  <si>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</si>
  <si>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</si>
  <si>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</si>
  <si>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</si>
  <si>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</si>
  <si>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</si>
  <si>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</si>
  <si>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</si>
  <si>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</si>
  <si>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</si>
  <si>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</si>
  <si>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Contrato 106540-6</t>
  </si>
  <si>
    <t>Sesión extraordinaria CGECDE/CT/ACU-55/2019</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</si>
  <si>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</si>
  <si>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</si>
  <si>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</si>
  <si>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</si>
  <si>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</si>
  <si>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</si>
  <si>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</si>
  <si>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</si>
  <si>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</si>
  <si>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https://transparencia.info.jalisco.gob.mx/transparencia/informacion-fundamental/12185</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</si>
  <si>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</si>
  <si>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</si>
  <si>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</si>
  <si>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</si>
  <si>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</si>
  <si>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</si>
  <si>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</si>
  <si>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</si>
  <si>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</si>
  <si>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</si>
  <si>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</si>
  <si>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</si>
  <si>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</si>
  <si>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</si>
  <si>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</si>
  <si>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</si>
  <si>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</si>
  <si>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</si>
  <si>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</si>
  <si>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</si>
  <si>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</si>
  <si>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</si>
  <si>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</si>
  <si>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</si>
  <si>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</si>
  <si>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Decreto número 20431</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</si>
  <si>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</si>
  <si>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</si>
  <si>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</si>
  <si>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</si>
  <si>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</si>
  <si>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</si>
  <si>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</si>
  <si>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Decreto número 17113</t>
  </si>
  <si>
    <t>Instituto Electoral y de Participación Ciudadana del Estado de Jalisco</t>
  </si>
  <si>
    <t>Electoral</t>
  </si>
  <si>
    <t>2008
2005</t>
  </si>
  <si>
    <t>Instituto Electoral y de Participación Ciudadana del Estado de Jalisco
Decretos 22271 y 22272
Instituto Electoral del Estado de Jalisco
Decretos 20905 y 20906
Periódico número 46. Sección III Tomo CCCL</t>
  </si>
  <si>
    <t>Tribunal Electoral del Estado de Jalisco</t>
  </si>
  <si>
    <t>Decreto número 24906/LX/14. Periódico número 34. Sección VI Tomo CCCLXXIX</t>
  </si>
  <si>
    <t>Instituto de Transparencia, Información Pública y Protección de Datos Personales del Estado de Jalisco</t>
  </si>
  <si>
    <t>Decreto número 25437/LXI/15. Periódico número 11. Sección LVII</t>
  </si>
  <si>
    <t>Tribunal de Justicia Administrativa</t>
  </si>
  <si>
    <t xml:space="preserve">Junta Intermunicipal del Medio Ambiente para la Gestión Integral de la Cuenca Baja del Río Ayuquila </t>
  </si>
  <si>
    <t>Intermunicipal</t>
  </si>
  <si>
    <t>Convenio de creación. Periódico número 33. Sección II Tomo CCCLVIII</t>
  </si>
  <si>
    <t>Sistema Intermunicipal de Manejo de Residuos Sureste (SIMAR Sureste)</t>
  </si>
  <si>
    <t>Convenio de creación. Periódico número 42. Sección II Tomo CCCLXI
Acuerdo modificatorio. Periódico número 19. Sección II Tomo CCCLXV</t>
  </si>
  <si>
    <t>Asociación Intermunicipal para la Protección del Medio Ambiente y el Desarrollo Sustentable del Lago de Chapala</t>
  </si>
  <si>
    <t>Escritura pública 9522 nueve mil quinientos veintidós, tomo XIII, libro diez.
Convenio modificatorio. Periódico número 47. Sección IV Tomo CCCLXXXII</t>
  </si>
  <si>
    <t>Instituto de Planeación y Gestión del Desarrollo</t>
  </si>
  <si>
    <t>Instituto Metropolitano de Planeación
Año de creación: 2011
Decreto 23486/LIX/10 Periódico Número 48. Sección V Tomo CCCLXVIII
Instituto de Planeación y Gestión del Desarrollo
Año 2020
Decreto número 27808/LXII/20</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</si>
  <si>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</si>
  <si>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</si>
  <si>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</si>
  <si>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2009 /2013</t>
  </si>
  <si>
    <t>Decreto número 24805/LX/13</t>
  </si>
  <si>
    <t>Sistema Intermunicipal de Manejo de Residuos Sur-Sureste (SIMAR Sur-Sureste)</t>
  </si>
  <si>
    <t>Convenio de creación. Periódico número 18. Sección IIi Tomo CCCLXV</t>
  </si>
  <si>
    <t>Junta Intermunicipal de Medio Ambiente de Sierra Occidental y Costa</t>
  </si>
  <si>
    <t>Convenio de creación. Periódico número 13. Sección II Tomo CCCLXXIII</t>
  </si>
  <si>
    <t>Junta Intermunicipal de Medio Ambiente de la Costa Sur</t>
  </si>
  <si>
    <t>Convenio de creación número 19. Sección II Tomo CCCLXXVI</t>
  </si>
  <si>
    <t>Sistema Intermunicipal de Manejo de Residuos Lagunas (SIMAR Lagunas)</t>
  </si>
  <si>
    <t>Convenio de creación. Periódico número 21. Sección III Tomo CCCLXXVI
Adenda al convenio. Periódico número 37. Sección X Tomo CCCLXXVIII</t>
  </si>
  <si>
    <t>Junta Intermunicipal de Medio Ambiente Altos Sur</t>
  </si>
  <si>
    <t>Convenio de creación número 31. Sección IV Tomo CCCLXXIX</t>
  </si>
  <si>
    <t>Policía Metropolitana de Guadalajara</t>
  </si>
  <si>
    <t>2019
2016</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</si>
  <si>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</si>
  <si>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</si>
  <si>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</si>
  <si>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</si>
  <si>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</si>
  <si>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Convenio de creación</t>
  </si>
  <si>
    <t>Junta Intermunicipal de Medio Ambiente Lagunas</t>
  </si>
  <si>
    <t>Convenio de creación. Periódico número 14. Sección IV Tomo CCCXCVI</t>
  </si>
  <si>
    <t xml:space="preserve">Agencia Metropolitana de Servicios de Infraestructura para la Movilidad del Área Metropolitana de Guadalajara </t>
  </si>
  <si>
    <t>Periódico Número 47. Sección IV. Tomo CCCXCV</t>
  </si>
  <si>
    <t>Junta Intermunicipal de Medio Ambiente del Ayuquila Alto (JIMA Ayuquila Alto)</t>
  </si>
  <si>
    <t>Periódico Número 39. Sección XI. Tomo CCCXCVII</t>
  </si>
  <si>
    <t xml:space="preserve">Organismo Público Descentralizado Sierra de Quila (OPD Sierra de Quila) </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</si>
  <si>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</si>
  <si>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</si>
  <si>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</si>
  <si>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</si>
  <si>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</si>
  <si>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</si>
  <si>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Acatic</t>
  </si>
  <si>
    <t>Municipal</t>
  </si>
  <si>
    <t>001</t>
  </si>
  <si>
    <t>Sistema para el Desarrollo Integral de la Familia del municipio de Acatic</t>
  </si>
  <si>
    <t>Decreto número 12780</t>
  </si>
  <si>
    <t>Acatlán de Juárez</t>
  </si>
  <si>
    <t>002</t>
  </si>
  <si>
    <t>Sistema para el Desarrollo Integral de la Familia del municipio de Acatlán de Juárez</t>
  </si>
  <si>
    <t>Decreto número 12107</t>
  </si>
  <si>
    <t>Ahualulco de Mercado</t>
  </si>
  <si>
    <t>003</t>
  </si>
  <si>
    <t>Sistema para el Desarrollo Integral de la Familia del municipio Ahualulco de Mercado</t>
  </si>
  <si>
    <t>Decreto número 12456</t>
  </si>
  <si>
    <t>Consejo Municipal del Deporte de Ahualulco de Mercado</t>
  </si>
  <si>
    <t>Decreto número 18977. Periódico número 8. Sección II Tomo CCCXXXVIII</t>
  </si>
  <si>
    <t>Amacueca</t>
  </si>
  <si>
    <t>004</t>
  </si>
  <si>
    <t>DIF Municipal de Amacueca</t>
  </si>
  <si>
    <t>Decreto N.° 12473</t>
  </si>
  <si>
    <t>Sistema de Agua Potable, Alcantarillado y Saneamiento del Municipio de Amacueca, Jalisco (SAPASA)</t>
  </si>
  <si>
    <t>Sesión ordinaria de Ayuntamiento</t>
  </si>
  <si>
    <t xml:space="preserve">Acta de sesión ordinaria número 23 </t>
  </si>
  <si>
    <t>Amatitán</t>
  </si>
  <si>
    <t>005</t>
  </si>
  <si>
    <t>Sistema para el Desarrollo Integral de la Familia del municipio de Amatitán, Jalisco</t>
  </si>
  <si>
    <t>Decreto número 12472</t>
  </si>
  <si>
    <t>Ameca</t>
  </si>
  <si>
    <t>006</t>
  </si>
  <si>
    <t xml:space="preserve">Sistema para el Desarrollo Integral de la Familia del municipio de Ameca, Jalisco </t>
  </si>
  <si>
    <t>Decreto número 12023</t>
  </si>
  <si>
    <t>Sistema de Agua Potable, Alcantarillado y Saneamiento del Municipio de Ameca</t>
  </si>
  <si>
    <t>Gaceta Edicición No. 3</t>
  </si>
  <si>
    <t>San Juanito de Escobedo</t>
  </si>
  <si>
    <t>007</t>
  </si>
  <si>
    <t xml:space="preserve">San Juanito de Escobedo
Decreto número 17112. 
Antonio Escobedo
Decreto número 4499. </t>
  </si>
  <si>
    <t>Sistema para el Desarrollo Integral de la Familia del municipio de San Juanito de Escobedo</t>
  </si>
  <si>
    <t>Sistema para el Desarrollo Integral de la Familia del municipio de Antonio Escobedo
Decreto número 12427</t>
  </si>
  <si>
    <t>Arandas</t>
  </si>
  <si>
    <t>008</t>
  </si>
  <si>
    <t>Sistema para el Desarrollo Integral de la Familia del municipio de Arandas, Jalisco</t>
  </si>
  <si>
    <t>Decreto número 12417</t>
  </si>
  <si>
    <t>Sistema de Agua Potable, Alcantarillado y Saneamiento del Municipio de Arandas Jalisco (SIMAPAAJAJ)</t>
  </si>
  <si>
    <t>Sistema Municipal de Agua Potable y Alcantarillado de Arandas, Jalisco
Acuerdo de la sesión ordinaria del 13 de febrero del 2006</t>
  </si>
  <si>
    <t>El Arenal</t>
  </si>
  <si>
    <t>009</t>
  </si>
  <si>
    <t>Sistema para el Desarrollo Integral de la Familia del municipio de El Arenal</t>
  </si>
  <si>
    <t>Decreto número 12479</t>
  </si>
  <si>
    <t>Atemajac de Brizuela</t>
  </si>
  <si>
    <t>010</t>
  </si>
  <si>
    <t>Sistema para el Desarrollo Integral de la Familia del municipio de Atemajac de Brizuela</t>
  </si>
  <si>
    <t xml:space="preserve">Decreto N.° 12471  </t>
  </si>
  <si>
    <t>Atengo</t>
  </si>
  <si>
    <t>011</t>
  </si>
  <si>
    <t>Sistema para el Desarrollo Integral de la Familia del municipio de Atengo</t>
  </si>
  <si>
    <t>Decreto número 12408</t>
  </si>
  <si>
    <t>Atenguillo</t>
  </si>
  <si>
    <t>012</t>
  </si>
  <si>
    <t>Sistema para el Desarrollo Integral de la Familia del municipio de Atenguillo</t>
  </si>
  <si>
    <t>Decreto número 12520</t>
  </si>
  <si>
    <t>Atotonilco el Alto</t>
  </si>
  <si>
    <t>013</t>
  </si>
  <si>
    <t>Sistema para el Desarrollo Integral de la Familia del municipio de Atotonilco el Alto, Jalisco</t>
  </si>
  <si>
    <t>Decreto número 12336</t>
  </si>
  <si>
    <t>Sistema de Agua Potable, Alcantarillado y Saneamiento del Municipio de Atotonilco el Alto (SAPAMA)</t>
  </si>
  <si>
    <t xml:space="preserve">Reglamento municipal </t>
  </si>
  <si>
    <t>Atoyac</t>
  </si>
  <si>
    <t>014</t>
  </si>
  <si>
    <t>Sistema para el Desarrollo Integral de la Familia del municipio de Atoyac, Jalisco</t>
  </si>
  <si>
    <t>Decreto número 12361</t>
  </si>
  <si>
    <t>Autlán de Navarro</t>
  </si>
  <si>
    <t>015</t>
  </si>
  <si>
    <t xml:space="preserve">Sistema para el Desarrollo Integral de la Familia del municipio de Autlán de Navarro, Jal. </t>
  </si>
  <si>
    <t>Decreto Número 12024</t>
  </si>
  <si>
    <t>Instituto Municipal de la Mujer del Municipio de Autlán de Navarro</t>
  </si>
  <si>
    <t>AA/20110427/O/002</t>
  </si>
  <si>
    <t>Ayotlán</t>
  </si>
  <si>
    <t>016</t>
  </si>
  <si>
    <t>Sistema para el Desarrollo Integral de la Familia del municipio de Ayotlán, Jalisco</t>
  </si>
  <si>
    <t>Decreto N.° 12522</t>
  </si>
  <si>
    <t>Sistema Integral del Agua de Ayotlán (SIAA)</t>
  </si>
  <si>
    <t>Certificación del Acta Ordinaria No. 13</t>
  </si>
  <si>
    <t>Ayutla</t>
  </si>
  <si>
    <t>017</t>
  </si>
  <si>
    <t>Sistema para el Desarrollo Integral de la Familia del municipio de Ayutla, Jalisco</t>
  </si>
  <si>
    <t>Decreto número 12337</t>
  </si>
  <si>
    <t>Consejo Municipal del Deporte de Ayutla</t>
  </si>
  <si>
    <t>Decreto número 18028</t>
  </si>
  <si>
    <t>La Barca</t>
  </si>
  <si>
    <t>018</t>
  </si>
  <si>
    <t>Sistema para el Desarrollo Integral de la Familia del municipio de La Barca, Jalisco</t>
  </si>
  <si>
    <t xml:space="preserve">Decreto N.° 12025  </t>
  </si>
  <si>
    <t>Consejo Municipal del Deporte de La Barca</t>
  </si>
  <si>
    <t>Decreto número 18029</t>
  </si>
  <si>
    <t xml:space="preserve">Sistema Barquense de Agua Potable, Alcantarillado y Saneamiento (SIBAPAS) </t>
  </si>
  <si>
    <t>Decreto sin número</t>
  </si>
  <si>
    <t>Instituto Municipal de la Mujer en La Barca</t>
  </si>
  <si>
    <t>Bolaños</t>
  </si>
  <si>
    <t>019</t>
  </si>
  <si>
    <t>Sistema para el Desarrollo Integral de la Familia del municipio de Bolaños</t>
  </si>
  <si>
    <t>Decreto número 13260</t>
  </si>
  <si>
    <t>Cabo Corrientes</t>
  </si>
  <si>
    <t>020</t>
  </si>
  <si>
    <t>Sistema para el Desarrollo Integral de la Familia del municipio de Cabo Corrientes</t>
  </si>
  <si>
    <t>Decreto número 12489</t>
  </si>
  <si>
    <t>Casimiro Castillo</t>
  </si>
  <si>
    <t>021</t>
  </si>
  <si>
    <t>Sistema para el Desarrollo Integral de la Familia del municipio de Casimiro Castillo</t>
  </si>
  <si>
    <t>Decreto número 12426</t>
  </si>
  <si>
    <t>Cihuatlán</t>
  </si>
  <si>
    <t>022</t>
  </si>
  <si>
    <t>Sistema para el Desarrollo Integral de la Familia del municipio de Cihuatlán</t>
  </si>
  <si>
    <t>Decreto número 12501</t>
  </si>
  <si>
    <t>Zapotlán el Grande</t>
  </si>
  <si>
    <t>023</t>
  </si>
  <si>
    <t xml:space="preserve">Zapotlán el Grande
Decreto número 16474
Ciudad Guzmán
Decreto número </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</si>
  <si>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</si>
  <si>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</si>
  <si>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</si>
  <si>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</si>
  <si>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de Agua Potable, Alcantarillado y Saneamiento del Municipio de Zapotlán el Grande</t>
  </si>
  <si>
    <t>Gaceta Núm. 9</t>
  </si>
  <si>
    <t>Instituto Municipal de la Mujer Zapotlense en Zapotlán el Grande</t>
  </si>
  <si>
    <t>Gaceta Num. 3</t>
  </si>
  <si>
    <t>Administración de Estacionómetros para la Asistencia Social del Municipio de Zapotlán el Grande</t>
  </si>
  <si>
    <t>Gaceta Num. 42</t>
  </si>
  <si>
    <t>Comité de Feria de Zapotlán el Grande, Jalisco</t>
  </si>
  <si>
    <t>Gaceta Num. 6, Año 2</t>
  </si>
  <si>
    <t>Cocula</t>
  </si>
  <si>
    <t>024</t>
  </si>
  <si>
    <t>Sistema para el Desarrollo Integral de la Familia del municipio de Cocula</t>
  </si>
  <si>
    <t>Decreto número 12359</t>
  </si>
  <si>
    <t>Colotlán</t>
  </si>
  <si>
    <t>025</t>
  </si>
  <si>
    <t>Sistema para el Desarrollo Integral de la Familia del municipio de Colotlán, Jalisco</t>
  </si>
  <si>
    <t>Decreto número 12037</t>
  </si>
  <si>
    <t>Sistema de Agua Potable, Alcantarillado y Saneamiento del Municipio de Colotlán, Jalisco (SAPASCO)</t>
  </si>
  <si>
    <t>Certificación del Acta de Cabildo. No. 18</t>
  </si>
  <si>
    <t>Concepción de Buenos Aires</t>
  </si>
  <si>
    <t>026</t>
  </si>
  <si>
    <t>Sistema para el Desarrollo Integral de la Familia del municipio de Concepción de Buenos Aires</t>
  </si>
  <si>
    <t>Decreto número 12990</t>
  </si>
  <si>
    <t>Cuautitlán de García Barragán</t>
  </si>
  <si>
    <t>027</t>
  </si>
  <si>
    <t>Sistema para el Desarrollo Integral de la Familia del municipio de Cuautitlán de García Barragán</t>
  </si>
  <si>
    <t>Sistema para el Desarrollo Integral de la Familia del municipio de Cuautitlán
Decreto número 13427</t>
  </si>
  <si>
    <t>Cuautla</t>
  </si>
  <si>
    <t>028</t>
  </si>
  <si>
    <t>Sistema para el Desarrollo Integral de la Familia del municipio de Cuautla</t>
  </si>
  <si>
    <t>Cuquío</t>
  </si>
  <si>
    <t>029</t>
  </si>
  <si>
    <t>Sistema para el Desarrollo Integral de la Familia del municipio de Cuquío</t>
  </si>
  <si>
    <t>Decreto número 12506</t>
  </si>
  <si>
    <t>Chapala</t>
  </si>
  <si>
    <t>030</t>
  </si>
  <si>
    <t>Sistema para el Desarrollo Integral de la Familia del municipio de Chapala</t>
  </si>
  <si>
    <t>Decreto número 12338</t>
  </si>
  <si>
    <t>Sistema de Agua Potable, Alcantarillado y Saneamiento del Municipio de Chapala, Jalisco (SIMAPA)</t>
  </si>
  <si>
    <t xml:space="preserve">Acuerdo de ayuntamiento </t>
  </si>
  <si>
    <t>Chimaltitán</t>
  </si>
  <si>
    <t>031</t>
  </si>
  <si>
    <t>DIF Municipal de Chimaltitán</t>
  </si>
  <si>
    <t>Decreto número 13192</t>
  </si>
  <si>
    <t>Chiquilistlán</t>
  </si>
  <si>
    <t>032</t>
  </si>
  <si>
    <t>Sistema para el Desarrollo Integral de la Familia del municipio de Chiquilistlán</t>
  </si>
  <si>
    <t>Decreto número 13575</t>
  </si>
  <si>
    <t>Degollado</t>
  </si>
  <si>
    <t>033</t>
  </si>
  <si>
    <t>Sistema para el Desarrollo Integral de la Familia del municipio de Degollado</t>
  </si>
  <si>
    <t>Decreto número 14841</t>
  </si>
  <si>
    <t>Consejo Municipal del Deporte de Degollado, Jalisco</t>
  </si>
  <si>
    <t>Sistema de Agua Potable, Alcantarillado y Saneamiento del Municipio de Degollado (SIAPADEG)</t>
  </si>
  <si>
    <t>Decreto número 16158</t>
  </si>
  <si>
    <t>Ejutla</t>
  </si>
  <si>
    <t>034</t>
  </si>
  <si>
    <t>Sistema para el Desarrollo Integral de la Familia del municipio de Ejutla</t>
  </si>
  <si>
    <t>Decreto número 13028</t>
  </si>
  <si>
    <t>Encarnación de Díaz</t>
  </si>
  <si>
    <t>035</t>
  </si>
  <si>
    <t>Sistema para el Desarrollo Integral de la Familia del municipio de Encarnación de Díaz</t>
  </si>
  <si>
    <t>Decreto número 12106</t>
  </si>
  <si>
    <t>Etzatlán</t>
  </si>
  <si>
    <t>036</t>
  </si>
  <si>
    <t>Sistema para el Desarrollo Integral de la Familia del municipio de Etzatlán</t>
  </si>
  <si>
    <t>Decreto número 12419</t>
  </si>
  <si>
    <t>El Grullo</t>
  </si>
  <si>
    <t>037</t>
  </si>
  <si>
    <t>Sistema para el Desarrollo Integral de la Familia del municipio de El Grullo</t>
  </si>
  <si>
    <t>Decreto número 12526</t>
  </si>
  <si>
    <t>Instituto Municipal de las Mujeres de El Grullo</t>
  </si>
  <si>
    <t>Guachinango</t>
  </si>
  <si>
    <t>038</t>
  </si>
  <si>
    <t>DIF Municipal de Guachinango</t>
  </si>
  <si>
    <t>Decreto número 12808</t>
  </si>
  <si>
    <t>Guadalajara</t>
  </si>
  <si>
    <t>039</t>
  </si>
  <si>
    <t>Sistema para el Desarrollo Integral de la Familia del Municipio de Guadalajara</t>
  </si>
  <si>
    <t>Gaceta municipal Tomo III, Ejemplar 4 Sección primera
Decreto N.° 12027</t>
  </si>
  <si>
    <t>Decreto 21819-LVII. Número 26. Sección II. Tomo CCCLVI</t>
  </si>
  <si>
    <t>Consejo Municipal del Deporte de Guadalajara</t>
  </si>
  <si>
    <t>Gaceta municipal de julio
Decreto número 17190</t>
  </si>
  <si>
    <t>Decreto 21819/LVII/07. Número 26. Sección II. Tomo CCCLVI</t>
  </si>
  <si>
    <t>Organismo Público Descentralizado Zoológico Guadalajara</t>
  </si>
  <si>
    <t>Gaceta municipal Tomo III, Ejemplar 4 Sección primera
Decreto número 13144</t>
  </si>
  <si>
    <t>Albergue Las Cuadritas "Fray Antonio Alcalde"</t>
  </si>
  <si>
    <t>Acuerdo</t>
  </si>
  <si>
    <t>Instituto Municipal de las Mujeres en Guadalajara</t>
  </si>
  <si>
    <t>Certificación del Acta no. 26</t>
  </si>
  <si>
    <t>Instituto Municipal de Atención a la Juventud de Guadalajara</t>
  </si>
  <si>
    <t>Gaceta Tomo I. Año 87.</t>
  </si>
  <si>
    <t>Consejo Social de Cooperación para el Desarrollo Urbano de Guadalajara</t>
  </si>
  <si>
    <t>Patronato del Centro Histórico, Barrios y Zonas Tradicionales de la ciudad de Guadalajara</t>
  </si>
  <si>
    <t>Gaceta municipal. Suplemento. Tomo III. Ejemplar 5 
Decreto número 15305</t>
  </si>
  <si>
    <t>Instituto Municipal de la Vivienda de Guadalajara</t>
  </si>
  <si>
    <t xml:space="preserve">Agencia Metropolitana de Bosques Urbanos del Área Metropolitana de Guadalajara </t>
  </si>
  <si>
    <t>Red de Bosques Urbanos de Guadalajara
Año de inicio: 2016
Agencia Metropolitana de Bosques Urbanos del Área Metropolitana de Guadalajara
Año de inicio: 2019
Número 47. Sección IV. Tomo CCCXCV</t>
  </si>
  <si>
    <t>Centro Ferial de Guadalajara</t>
  </si>
  <si>
    <t>Decreto municipal número D100/26/06 Gaceta Tomo I. Año 90. 26 de febrero de 2007</t>
  </si>
  <si>
    <t>Patronato del Museo de Periodismo y Artes Gráficas</t>
  </si>
  <si>
    <t>Decreto número 15425</t>
  </si>
  <si>
    <t>Hostotipaquillo</t>
  </si>
  <si>
    <t>040</t>
  </si>
  <si>
    <t>Sistema para el Desarrollo Integral de la Familia del municipio de Hostotipaquillo</t>
  </si>
  <si>
    <t>Decreto número 13119</t>
  </si>
  <si>
    <t>Huejúcar</t>
  </si>
  <si>
    <t>041</t>
  </si>
  <si>
    <t>Sistema para el Desarrollo Integral de la Familia del municipio de Huejúcar</t>
  </si>
  <si>
    <t>Decreto número 13108</t>
  </si>
  <si>
    <t>Huejuquilla el Alto</t>
  </si>
  <si>
    <t>042</t>
  </si>
  <si>
    <t>Sistema para el Desarrollo Integral de la Familia del municipio de Huejuquilla el Alto</t>
  </si>
  <si>
    <t>Decreto número 13276</t>
  </si>
  <si>
    <t>La Huerta</t>
  </si>
  <si>
    <t>043</t>
  </si>
  <si>
    <t>Sistema para el Desarrollo Integral de la Familia del municipio de La Huerta</t>
  </si>
  <si>
    <t>Decreto número 12505</t>
  </si>
  <si>
    <t>Sistema de Agua Potable, Alcantarillado y Saneamiento del Municipio de La Huerta</t>
  </si>
  <si>
    <t>Ixtlahuacán de los Membrillos</t>
  </si>
  <si>
    <t>044</t>
  </si>
  <si>
    <t>Sistema para el Desarrollo Integral de la Familia del municipio de Ixtlahuacán de los Membrillos</t>
  </si>
  <si>
    <t>Decreto número 12739</t>
  </si>
  <si>
    <t>Sistema Administrativo Municipal de Agua Potable y Alcantarillado de Ixtlahuacán de los Membrillos</t>
  </si>
  <si>
    <t>Acuerdo de ayuntamiento de sesión ordinaria 25</t>
  </si>
  <si>
    <t>Instituto Municipal de las Mujeres de Ixtlahuacán de los Membrillos</t>
  </si>
  <si>
    <t>Acta de sesión ordinaria número 02</t>
  </si>
  <si>
    <t>Instituto Municipal de la Juventud de Ixtlahuacán de los Membrillos</t>
  </si>
  <si>
    <t>Ixtlahuacán del Río</t>
  </si>
  <si>
    <t>045</t>
  </si>
  <si>
    <t>Sistema para el Desarrollo Integral de la Familia del municipio de Ixtlahuacán del Río</t>
  </si>
  <si>
    <t>Decreto número 13573</t>
  </si>
  <si>
    <t>Jalostotitlán</t>
  </si>
  <si>
    <t>046</t>
  </si>
  <si>
    <t>Sistema para el Desarrollo Integral de la Familia del municipio de Jalostotitlán</t>
  </si>
  <si>
    <t>Decreto No. 12407</t>
  </si>
  <si>
    <t>Jamay</t>
  </si>
  <si>
    <t>047</t>
  </si>
  <si>
    <t>Sistema para el Desarrollo Integral de la Familia del municipio de Jamay</t>
  </si>
  <si>
    <t>Decreto número 13120</t>
  </si>
  <si>
    <t>Sistema de Agua Potable, Alcantarillado y Saneamiento del Municipio de Jamay (SIMAPAS)</t>
  </si>
  <si>
    <t>Instituto Municipal de las Mujeres en Jamay, Jalisco</t>
  </si>
  <si>
    <t>Acta de creación 11/11/2008</t>
  </si>
  <si>
    <t>Jesús María</t>
  </si>
  <si>
    <t>048</t>
  </si>
  <si>
    <t>Sistema para el Desarrollo Integral de la Familia del municipio de Jesús María</t>
  </si>
  <si>
    <t>Decreto número 12398</t>
  </si>
  <si>
    <t>Jilotlán de los Dolores</t>
  </si>
  <si>
    <t>049</t>
  </si>
  <si>
    <t>Sistema para el Desarrollo Integral de la Familia del municipio de Jilotlán de los Dolores</t>
  </si>
  <si>
    <t>Decreto número 12399</t>
  </si>
  <si>
    <t>Instituto Municipal de las Mujeres de Jilotlán</t>
  </si>
  <si>
    <t>Gaceta Acta No. 45/.5/.2012</t>
  </si>
  <si>
    <t>Jocotepec</t>
  </si>
  <si>
    <t>050</t>
  </si>
  <si>
    <t>Sistema para el Desarrollo Integral de la Familia del municipio de Jocotepec</t>
  </si>
  <si>
    <t>Decreto número 12448</t>
  </si>
  <si>
    <t>Consejo Municipal del Deporte de Jocotepec</t>
  </si>
  <si>
    <t>Instituto Para la Igualdad Sustantiva entre Hombres y Mujeres de Jocotepec</t>
  </si>
  <si>
    <t>Instituto Municipal de Atención a la Juventud de Jocotepec, Jalisco</t>
  </si>
  <si>
    <t>Juanacatlán</t>
  </si>
  <si>
    <t>051</t>
  </si>
  <si>
    <t>Sistema para el Desarrollo Integral de la Familia del municipio de Juanacatlán</t>
  </si>
  <si>
    <t>Decreto número 12815</t>
  </si>
  <si>
    <t>Juchitlán</t>
  </si>
  <si>
    <t>052</t>
  </si>
  <si>
    <t>Sistema para el Desarrollo Integral de la Familia del municipio de Juchitlán</t>
  </si>
  <si>
    <t>Decreto número 13574</t>
  </si>
  <si>
    <t>Lagos de Moreno</t>
  </si>
  <si>
    <t>053</t>
  </si>
  <si>
    <t>Sistema para el Desarrollo Integral de la Familia del municipio de Lagos de Moreno</t>
  </si>
  <si>
    <t>Decreto N.° 12035</t>
  </si>
  <si>
    <t>Patronato de las Instalaciones de la Feria de Lagos de Moreno</t>
  </si>
  <si>
    <t>Acta de sesión número 9</t>
  </si>
  <si>
    <t>Instituto Municipal de Planeación de Lagos de Moreno</t>
  </si>
  <si>
    <t>El Limón</t>
  </si>
  <si>
    <t>054</t>
  </si>
  <si>
    <t>Sistema para el Desarrollo Integral de la Familia del municipio de El Limón</t>
  </si>
  <si>
    <t>Decreto número 12507</t>
  </si>
  <si>
    <t>Magdalena</t>
  </si>
  <si>
    <t>055</t>
  </si>
  <si>
    <t>Sistema para el Desarrollo Integral de la Familia del municipio de Magdalena</t>
  </si>
  <si>
    <t>Decreto N. °12470</t>
  </si>
  <si>
    <t>Sistema de Agua Potable, Alcantarillado y Saneamiento de Magdalena</t>
  </si>
  <si>
    <t>Santa María del Oro</t>
  </si>
  <si>
    <t>056</t>
  </si>
  <si>
    <t>Santa María del Oro
Decreto 17837
Manuel M. Diéguez
Decreto</t>
  </si>
  <si>
    <t>Sistema para el Desarrollo Integral de la Familia del municipio de Santa María del Oro</t>
  </si>
  <si>
    <t>Sistema para el Desarrollo Integral de la Familia del municipio de Santa María del Oro
Decreto
Sistema para el Desarrollo Integral de la Familia del municipio de Manuel M. Diéguez
Decreto 13774 del 09/12/1989</t>
  </si>
  <si>
    <t>La Manzanilla de la Paz</t>
  </si>
  <si>
    <t>057</t>
  </si>
  <si>
    <t>Sistema para el Desarrollo Integral de la Familia del municipio de La Manzanilla de la Paz</t>
  </si>
  <si>
    <t>Decreto número 13756</t>
  </si>
  <si>
    <t>Mascota</t>
  </si>
  <si>
    <t>058</t>
  </si>
  <si>
    <t>Sistema para el Desarrollo Integral de la Familia del municipio de Mascota, Jalisco</t>
  </si>
  <si>
    <t>Decreto 12388</t>
  </si>
  <si>
    <t>Sistema de Agua Potable y Alcantarillado de Mascota</t>
  </si>
  <si>
    <t>Mazamitla</t>
  </si>
  <si>
    <t>059</t>
  </si>
  <si>
    <t>Sistema para el Desarrollo Integral de la Familia del municipio de Mazamitla</t>
  </si>
  <si>
    <t>Decreto número 13614</t>
  </si>
  <si>
    <t>Sistema de Agua Potable, Alcantarillado y Saneamiento del Municipio de Mazamitla Jalisco</t>
  </si>
  <si>
    <t xml:space="preserve">Acta de sesión ordinaria no. 17 </t>
  </si>
  <si>
    <t>Mexticacán</t>
  </si>
  <si>
    <t>060</t>
  </si>
  <si>
    <t>DIF Municipal de Mexticacán</t>
  </si>
  <si>
    <t>Decreto número 12822</t>
  </si>
  <si>
    <t>Mezquitic</t>
  </si>
  <si>
    <t>061</t>
  </si>
  <si>
    <t>Sistema para el Desarrollo Integral de la Familia del municipio de Mezquitic</t>
  </si>
  <si>
    <t>Decreto número 12395</t>
  </si>
  <si>
    <t>Sistema de Agua Potable, Alcantarillados y Saneamiento del Municipio de Mezquitic</t>
  </si>
  <si>
    <t>Mixtlán</t>
  </si>
  <si>
    <t>062</t>
  </si>
  <si>
    <t>Sistema para el Desarrollo Integral de la Familia del municipio de Mixtlán, Jalisco</t>
  </si>
  <si>
    <t>Decreto número 12719</t>
  </si>
  <si>
    <t>Ocotlán</t>
  </si>
  <si>
    <t>063</t>
  </si>
  <si>
    <t>Sistema para el Desarrollo Integral de la Familia del municipio de Ocotlán, Jalisco</t>
  </si>
  <si>
    <t>Decreto número 12474</t>
  </si>
  <si>
    <t>Consejo Municipal del Deporte de Ocotlán, Jalisco</t>
  </si>
  <si>
    <t>Ojuelos de Jalisco</t>
  </si>
  <si>
    <t>064</t>
  </si>
  <si>
    <t>Sistema para el Desarrollo Integral de la Familia del municipio de Ojuelos de Jalisco</t>
  </si>
  <si>
    <t>Decreto número 16579</t>
  </si>
  <si>
    <t>Pihuamo</t>
  </si>
  <si>
    <t>065</t>
  </si>
  <si>
    <t>DIF Municipal de Pihuamo</t>
  </si>
  <si>
    <t>Decreto número 12429</t>
  </si>
  <si>
    <t>Instituto Municipal de la Mujer Pihuamense</t>
  </si>
  <si>
    <t>Acta de ayuntamiento Quincuagésima Quinta Sesión Ordinaria</t>
  </si>
  <si>
    <t>Poncitlán</t>
  </si>
  <si>
    <t>066</t>
  </si>
  <si>
    <t>Sistema para el Desarrollo Integral de la Familia del municipio de Poncitlán</t>
  </si>
  <si>
    <t>Decreto número 12141</t>
  </si>
  <si>
    <t>Puerto Vallarta</t>
  </si>
  <si>
    <t>067</t>
  </si>
  <si>
    <t>Sistema para el Desarrollo Integral de la Familia del municipio de Puerto Vallarta</t>
  </si>
  <si>
    <t>Decreto número 12019</t>
  </si>
  <si>
    <t>Fideicomiso de Turismo de Puerto Vallarta</t>
  </si>
  <si>
    <t>F/2177</t>
  </si>
  <si>
    <t>Sistema de los Servicios de Agua Potable, Drenaje y Alcantarillado de Puerto Vallarta, Jalisco</t>
  </si>
  <si>
    <t>Decreto número 9608</t>
  </si>
  <si>
    <t>Decreto 27799/LXII/20. Periódico número 1. Sección III. Tomo CCCXCVII</t>
  </si>
  <si>
    <t>Patronato del Centro Histórico y Franja Turística de Puerto Vallarta</t>
  </si>
  <si>
    <t>Consejo Municipal del Deporte de Puerto Vallarta</t>
  </si>
  <si>
    <t>Instituto Vallartense de Cultura</t>
  </si>
  <si>
    <t>Villa Purificación</t>
  </si>
  <si>
    <t>068</t>
  </si>
  <si>
    <t>DIF Municipal de Villa Purificación</t>
  </si>
  <si>
    <t>Decreto número 12425</t>
  </si>
  <si>
    <t>Quitupan</t>
  </si>
  <si>
    <t>069</t>
  </si>
  <si>
    <t>Sistema para el Desarrollo Integral de la Familia del municipio de Quitupan</t>
  </si>
  <si>
    <t>Decreto número 13081</t>
  </si>
  <si>
    <t>El Salto</t>
  </si>
  <si>
    <t>070</t>
  </si>
  <si>
    <t>Sistema para el Desarrollo Integral de la Familia del municipio de El Salto</t>
  </si>
  <si>
    <t>Decreto número 12026</t>
  </si>
  <si>
    <t>San Cristóbal de la Barranca</t>
  </si>
  <si>
    <t>071</t>
  </si>
  <si>
    <t>Sistema para el Desarrollo Integral de la Familia del municipio de San Cristóbal de la Barranca</t>
  </si>
  <si>
    <t>Decreto número 13079</t>
  </si>
  <si>
    <t>San Diego de Alejandría</t>
  </si>
  <si>
    <t>072</t>
  </si>
  <si>
    <t>Sistema para el Desarrollo Integral de la Familia del municipio de San Diego de Alejandría</t>
  </si>
  <si>
    <t>Decreto número 12781</t>
  </si>
  <si>
    <t>Instituto Municipal de la Mujer en San Diego de Alejandría</t>
  </si>
  <si>
    <t>San Juan de los Lagos</t>
  </si>
  <si>
    <t>073</t>
  </si>
  <si>
    <t>Sistema para el Desarrollo Integral de la Familia del municipio de San Juan de los Lagos</t>
  </si>
  <si>
    <t>Decreto número 12120</t>
  </si>
  <si>
    <t>San Julián</t>
  </si>
  <si>
    <t>074</t>
  </si>
  <si>
    <t>Sistema para el Desarrollo Integral de la Familia del municipio de San Julián</t>
  </si>
  <si>
    <t>Decreto número 12992</t>
  </si>
  <si>
    <t>Instituto Municipal de las Mujeres de San Julián</t>
  </si>
  <si>
    <t>Gaceta Municipal No. 20. Año 3</t>
  </si>
  <si>
    <t>Sistema de Agua Potable, Alcantarillado y Saneamiento del Municipio de San Julián (SAPAJ)</t>
  </si>
  <si>
    <t>San Marcos</t>
  </si>
  <si>
    <t>075</t>
  </si>
  <si>
    <t>DIF Municipal de San Marcos</t>
  </si>
  <si>
    <t>Decreto número 12418</t>
  </si>
  <si>
    <t>San Martín de Bolaños</t>
  </si>
  <si>
    <t>076</t>
  </si>
  <si>
    <t>DIF Municipal de San Martín de Bolaños</t>
  </si>
  <si>
    <t>Decreto número 13029</t>
  </si>
  <si>
    <t>San Martín Hidalgo</t>
  </si>
  <si>
    <t>077</t>
  </si>
  <si>
    <t xml:space="preserve">Sistema para el Desarrollo Integral de la Familia de San Martín Hidalgo, Jalisco </t>
  </si>
  <si>
    <t>Decreto número 12396</t>
  </si>
  <si>
    <t>Sistema de Agua Potable, Alcantarillado y Saneamiento del Municipio de San Martín de Hidalgo, Jalisco</t>
  </si>
  <si>
    <t>Gaceta edición 5</t>
  </si>
  <si>
    <t>San Miguel el Alto</t>
  </si>
  <si>
    <t>078</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</si>
  <si>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</si>
  <si>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</si>
  <si>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</si>
  <si>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</si>
  <si>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Gómez Farías</t>
  </si>
  <si>
    <t>079</t>
  </si>
  <si>
    <t>Sistema para el Desarrollo Integral de la Familia del municipio de Gómez Farías</t>
  </si>
  <si>
    <t>Decreto número 12848</t>
  </si>
  <si>
    <t>San Sebastián del Oeste</t>
  </si>
  <si>
    <t>080</t>
  </si>
  <si>
    <t>Sistema para el Desarrollo Integral de la Familia del municipio de San Sebastián del Oeste, Jalisco</t>
  </si>
  <si>
    <t>Decreto número 12381</t>
  </si>
  <si>
    <t>Santa María de los Ángeles</t>
  </si>
  <si>
    <t>081</t>
  </si>
  <si>
    <t>Sistema para el Desarrollo Integral de la Familia del municipio de Santa María de los Ángeles</t>
  </si>
  <si>
    <t>Decreto número 13092</t>
  </si>
  <si>
    <t>Sayula</t>
  </si>
  <si>
    <t>082</t>
  </si>
  <si>
    <t>Sistema para el Desarrollo Integral de la Familia del municipio de Sayula</t>
  </si>
  <si>
    <t>Decreto número 12428</t>
  </si>
  <si>
    <t>Comité del Carnaval Sayula</t>
  </si>
  <si>
    <t>Gaceta Municipal No. 1, Año 3, Epoca II</t>
  </si>
  <si>
    <t>Tala</t>
  </si>
  <si>
    <t>083</t>
  </si>
  <si>
    <t>Sistema para el Desarrollo Integral de la Familia del municipio de Tala</t>
  </si>
  <si>
    <t>Decreto número 12339</t>
  </si>
  <si>
    <t>Talpa de Allende</t>
  </si>
  <si>
    <t>084</t>
  </si>
  <si>
    <t>Sistema para el Desarrollo Integral de la Familia del municipio de Talpa de Allende</t>
  </si>
  <si>
    <t>Decreto número 12397</t>
  </si>
  <si>
    <t>Sistema de Agua Potable, Alcantarillado y Saneamiento del Municipio de Talpa de Allende</t>
  </si>
  <si>
    <t>Tamazula de Gordiano</t>
  </si>
  <si>
    <t>085</t>
  </si>
  <si>
    <t>Sistema para el Desarrollo Integral de la Familia del municipio de Tamazula de Gordiano</t>
  </si>
  <si>
    <t>Decreto número 12022</t>
  </si>
  <si>
    <t>Instituto Municipal de las Mujeres Tamazulenses</t>
  </si>
  <si>
    <t>Acuerdo. Periódico Número 11. Sección II, Tomo CCCLXXXV</t>
  </si>
  <si>
    <t>Sistema de Agua Potable y Alcantarillado de Tamazula de Gordiano</t>
  </si>
  <si>
    <t>Tapalpa</t>
  </si>
  <si>
    <t>086</t>
  </si>
  <si>
    <t>Sistema para el Desarrollo Integral de la Familia del municipio de Tapalpa</t>
  </si>
  <si>
    <t>Decreto número 13134</t>
  </si>
  <si>
    <t>Sistema Integral de Agua de Tapalpa</t>
  </si>
  <si>
    <t>Tecalitlán</t>
  </si>
  <si>
    <t>087</t>
  </si>
  <si>
    <t>Sistema para el Desarrollo Integral de la Familia del municipio de Tecalitlán</t>
  </si>
  <si>
    <t>Decreto número 12809</t>
  </si>
  <si>
    <t>Instituto Tecalitlense de la Mujer</t>
  </si>
  <si>
    <t>Instituto Tecalitlense de la Juventud</t>
  </si>
  <si>
    <t>Gaceta Dic 2015 - Feb 2016</t>
  </si>
  <si>
    <t>Tecolotlán</t>
  </si>
  <si>
    <t>088</t>
  </si>
  <si>
    <t>Sistema para el Desarrollo Integral de la Familia del municipio de Tecolotlán</t>
  </si>
  <si>
    <t>Decreto número 12468</t>
  </si>
  <si>
    <t>Techaluta de Montenegro</t>
  </si>
  <si>
    <t>089</t>
  </si>
  <si>
    <t>DIF Municipal de Techaluta de Montenegro</t>
  </si>
  <si>
    <t>Decreto número 13030</t>
  </si>
  <si>
    <t>Tenamaxtlán</t>
  </si>
  <si>
    <t>090</t>
  </si>
  <si>
    <t>Sistema para el Desarrollo Integral de la Familia del municipio de Tenamaxtlán</t>
  </si>
  <si>
    <t>Decreto número 12454</t>
  </si>
  <si>
    <t>Instituto de la Mujer Tenamaxtlán</t>
  </si>
  <si>
    <t>Teocaltiche</t>
  </si>
  <si>
    <t>091</t>
  </si>
  <si>
    <t>Sistema para el Desarrollo Integral de la Familia del municipio de Teocaltiche</t>
  </si>
  <si>
    <t>Decreto número 12849</t>
  </si>
  <si>
    <t>Instituto de Atención a la Juventud Teocaltichense</t>
  </si>
  <si>
    <t xml:space="preserve">Gaceta municipal número: Ejemplar 1 ordinario </t>
  </si>
  <si>
    <t>Instituto Municipal de las Mujeres de Teocaltiche</t>
  </si>
  <si>
    <t>Sesión Extraordinaria. Acta número 9 del 18 de mayo de 2010</t>
  </si>
  <si>
    <t>Teocuitatlán de Corona</t>
  </si>
  <si>
    <t>092</t>
  </si>
  <si>
    <t>Sistema para el Desarrollo Integral de la Familia del municipio de Teocuitatlán de Corona</t>
  </si>
  <si>
    <t>Decreto número 13625</t>
  </si>
  <si>
    <t>Tepatitlán de Morelos</t>
  </si>
  <si>
    <t>093</t>
  </si>
  <si>
    <t>DIF Municipal de Tepatitlán de Morelos</t>
  </si>
  <si>
    <t>Decreto número 12821</t>
  </si>
  <si>
    <t>Agua y Saneamiento del Municipio de Tepatitlán de Morelos, Jalisco (ASTEPA)</t>
  </si>
  <si>
    <t>Acuerdo #294-2007/2009</t>
  </si>
  <si>
    <t>Tequila</t>
  </si>
  <si>
    <t>094</t>
  </si>
  <si>
    <t>Sistema para el Desarrollo Integral de la Familia del municipio de Tequila, Jalisco</t>
  </si>
  <si>
    <t>Decreto número 12447</t>
  </si>
  <si>
    <t>Teuchitlán</t>
  </si>
  <si>
    <t>095</t>
  </si>
  <si>
    <t>Sistema para el Desarrollo Integral de la Familia del municipio de Teuchitlán</t>
  </si>
  <si>
    <t>Decreto número 12720</t>
  </si>
  <si>
    <t>Tizapán el Alto</t>
  </si>
  <si>
    <t>096</t>
  </si>
  <si>
    <t>Sistema para el Desarrollo Integral de la Familia del municipio de Tizapán el Alto, Jalisco</t>
  </si>
  <si>
    <t>Decreto número 12722</t>
  </si>
  <si>
    <t>Tlajomulco de Zúñiga</t>
  </si>
  <si>
    <t>097</t>
  </si>
  <si>
    <t>Sistema para el Desarrollo Integral de la Familia del municipio de Tlajomulco de Zúñiga</t>
  </si>
  <si>
    <t>Decreto número 12020</t>
  </si>
  <si>
    <t>Instituto de Cultura, Recreación y Deporte del Municipio de Tlajomulco de Zúñiga</t>
  </si>
  <si>
    <t>Instituto Municipal de la Mujer Tlajomulquense de Tlajomulco de Zúñiga</t>
  </si>
  <si>
    <t>Centro de Estimulación para Personas con Discapacidad Intelectual de Tlajomulco de Zúñiga</t>
  </si>
  <si>
    <t>Instituto de Alternativas para los Jóvenes de Tlajomulco de Zúñiga</t>
  </si>
  <si>
    <t>San Pedro Tlaquepaque</t>
  </si>
  <si>
    <t>098</t>
  </si>
  <si>
    <t>San Pedro Tlaquepaque
Decreto 23598/LIX/11. Periódico número 10. Sección III Tomo CCCLXXI</t>
  </si>
  <si>
    <t>Sistema para el Desarrollo Integral de la Familia del municipio de San Pedro Tlaquepaque</t>
  </si>
  <si>
    <t>Sistema para el Desarrollo Integral de la Familia del municipio de Tlaquepaque, Jalisco
Decreto N.° 12028</t>
  </si>
  <si>
    <t>Consejo Municipal contra las Adicciones en San Pedro Tlaquepaque</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</si>
  <si>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</si>
  <si>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</si>
  <si>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</si>
  <si>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</si>
  <si>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</si>
  <si>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Patronato Nacional de la Cerámica</t>
  </si>
  <si>
    <t>Consejo Municipal del Deporte de San Pedro Tlaquepaque</t>
  </si>
  <si>
    <t>Acta de sesión ordinaria número 03</t>
  </si>
  <si>
    <t>Tolimán</t>
  </si>
  <si>
    <t>099</t>
  </si>
  <si>
    <t>Sistema para el Desarrollo Integral de la Familia del municipio de Tolimán</t>
  </si>
  <si>
    <t>Decreto número 12991</t>
  </si>
  <si>
    <t>Tomatlán</t>
  </si>
  <si>
    <t>Sistema para el Desarrollo Integral de la Familia del municipio de Tomatlán</t>
  </si>
  <si>
    <t>Decreto número 13106</t>
  </si>
  <si>
    <t>Tonalá</t>
  </si>
  <si>
    <t>Sistema para el Desarrollo Integral de la Familia del municipio de Tonalá</t>
  </si>
  <si>
    <t>Decreto número 12029</t>
  </si>
  <si>
    <t>Instituto de Alternativas para los Jóvenes de Tonalá</t>
  </si>
  <si>
    <t>Consejo Municipal del Deporte de Tonalá</t>
  </si>
  <si>
    <t>Acuerdo no. 1285</t>
  </si>
  <si>
    <t>Instituto Municipal de la Mujer de Tonalá</t>
  </si>
  <si>
    <t>Acuerdo de ayuntamiento No. 641</t>
  </si>
  <si>
    <t>Patronato del Centro Histórico y Barrios Tradicionales de Tonalá, Jalisco "Tonalá Mágico"</t>
  </si>
  <si>
    <t>Acuerdo no. 1083</t>
  </si>
  <si>
    <t>Tonaya</t>
  </si>
  <si>
    <t>Sistema para el Desarrollo Integral de la Familia del municipio de Tonaya</t>
  </si>
  <si>
    <t>Decreto número 12458</t>
  </si>
  <si>
    <t>Instituto Municipal de las Mujeres Tonayenses</t>
  </si>
  <si>
    <t>Acuerdo de sesión 16 de julio del 2012</t>
  </si>
  <si>
    <t>Tonila</t>
  </si>
  <si>
    <t>Sistema para el Desarrollo Integral de la Familia del municipio de Tonila</t>
  </si>
  <si>
    <t>Decreto número 12382</t>
  </si>
  <si>
    <t>Totatiche</t>
  </si>
  <si>
    <t>Sistema para el Desarrollo Integral de la Familia del municipio de Totatiche</t>
  </si>
  <si>
    <t>Decreto número 13193</t>
  </si>
  <si>
    <t>Tototlán</t>
  </si>
  <si>
    <t>Sistema para el Desarrollo Integral de la Familia del municipio de Tototlán</t>
  </si>
  <si>
    <t>Decreto N.° 12475</t>
  </si>
  <si>
    <t>Sistema de Agua Potable, Alcantarillado y Saneamiento del Municipio de Tototlán</t>
  </si>
  <si>
    <t>Tuxcacuesco</t>
  </si>
  <si>
    <t>Sistema para el Desarrollo Integral de la Familia del municipio de Tuxcacuesco</t>
  </si>
  <si>
    <t>Decreto número 13425</t>
  </si>
  <si>
    <t>Tuxcueca</t>
  </si>
  <si>
    <t>Sistema para el Desarrollo Integral de la Familia del municipio de Tuxcueca</t>
  </si>
  <si>
    <t>Decreto número 13091</t>
  </si>
  <si>
    <t>Tuxpan</t>
  </si>
  <si>
    <t>Sistema para el Desarrollo Integral de la Familia del municipio de Tuxpan</t>
  </si>
  <si>
    <t>Decreto número 12340</t>
  </si>
  <si>
    <t>Unión de San Antonio</t>
  </si>
  <si>
    <t>Sistema para el Desarrollo Integral de la Familia del municipio de Unión de San Antonio</t>
  </si>
  <si>
    <t>Decreto número 12313</t>
  </si>
  <si>
    <t>Unión de Tula</t>
  </si>
  <si>
    <t>Sistema para el Desarrollo Integral de la Familia del municipio de Unión de Tula</t>
  </si>
  <si>
    <t>Decreto número 12502</t>
  </si>
  <si>
    <t>Sistema de Agua Potable y Alcantarillado del Municipio de Unión de Tula</t>
  </si>
  <si>
    <t>Decreto número 16186</t>
  </si>
  <si>
    <t>Valle de Guadalupe</t>
  </si>
  <si>
    <t>Sistema para el Desarrollo Integral de la Familia del municipio de Valle de Guadalupe</t>
  </si>
  <si>
    <t>Decreto número 12455</t>
  </si>
  <si>
    <t>Valle de Juárez</t>
  </si>
  <si>
    <t>Sistema para el Desarrollo Integral de la Familia del municipio de Valle de Juárez</t>
  </si>
  <si>
    <t>Decreto número 12469</t>
  </si>
  <si>
    <t>San Gabriel</t>
  </si>
  <si>
    <t>Sistema para el Desarrollo Integral de la Familia del municipio de San Gabriel</t>
  </si>
  <si>
    <t>Sistema para el Desarrollo Integral de la Familia del municipio de Venustiano Carranza
Decreto número 13426</t>
  </si>
  <si>
    <t>Instituto de la Juventud San Gabriel</t>
  </si>
  <si>
    <t>Villa Corona</t>
  </si>
  <si>
    <t>Sistema para el Desarrollo Integral de la Familia del municipio de Villa Corona</t>
  </si>
  <si>
    <t>Decreto número 12108</t>
  </si>
  <si>
    <t>Villa Guerrero</t>
  </si>
  <si>
    <t>Sistema para el Desarrollo Integral de la Familia del municipio de Villa Guerrero</t>
  </si>
  <si>
    <t>Decreto número 12389</t>
  </si>
  <si>
    <t>Villa Hidalgo</t>
  </si>
  <si>
    <t>Sistema para el Desarrollo Integral de la Familia del municipio de Villa Hidalgo</t>
  </si>
  <si>
    <t>Decreto número 12360</t>
  </si>
  <si>
    <t>Sistema de Agua Potable, Alcantarillado y Saneamiento del Municipio de Villa Hidalgo, Jalisco</t>
  </si>
  <si>
    <t>Acuerdo de ayuntamiento (acta 006/2008)</t>
  </si>
  <si>
    <t>Cañadas de Obregón</t>
  </si>
  <si>
    <t>Sistema para el Desarrollo Integral de la Familia del municipio de Cañadas de Obregón, Jalisco</t>
  </si>
  <si>
    <t>Decreto N.° 12721</t>
  </si>
  <si>
    <t>Yahualica de González Gallo</t>
  </si>
  <si>
    <t>Sistema para el Desarrollo Integral de la Familia del municipio de Yahualica de González Gallo</t>
  </si>
  <si>
    <t>Decreto número 12467</t>
  </si>
  <si>
    <t>Consejo Municipal del Deporte de Yahualica</t>
  </si>
  <si>
    <t>Gaceta Municipal edición especial</t>
  </si>
  <si>
    <t>Instituto Municipal de la Mujer Yahualicense de Yahualica de González Gallo</t>
  </si>
  <si>
    <t>Zacoalco de Torres</t>
  </si>
  <si>
    <t>Sistema para el Desarrollo Integral de la Familia del municipio de Zacoalco de Torres</t>
  </si>
  <si>
    <t>Decreto número 12850</t>
  </si>
  <si>
    <t>Zapopan</t>
  </si>
  <si>
    <t>Sistema para el Desarrollo Integral de la Familia del municipio de Zapopan</t>
  </si>
  <si>
    <t>Decreto N.° 12036</t>
  </si>
  <si>
    <t>Consejo Municipal del Deporte de Zapopan, Jalisco</t>
  </si>
  <si>
    <t>Decreto número 17191</t>
  </si>
  <si>
    <t>Organismo Público Descentralizado Servicios de Salud del Municipio de Zapopan</t>
  </si>
  <si>
    <t>F2001817</t>
  </si>
  <si>
    <t>Fideicomiso Irrevocable de Garantía, Administración y Fuente de Pago (Zapopan)</t>
  </si>
  <si>
    <t>F/00111</t>
  </si>
  <si>
    <t>Instituto Municipal de las Mujeres Zapopanas para la Igualdad Sustantiva</t>
  </si>
  <si>
    <t>Fideicomiso de Equipamiento e Infraestructura Urbana y Vial en la Zona del Bajío</t>
  </si>
  <si>
    <t>F/2001817</t>
  </si>
  <si>
    <t>Fideicomiso Maestro de Fomento Económico para el Municipio de Zapopan (FIMAFEZ)</t>
  </si>
  <si>
    <t>106807-3</t>
  </si>
  <si>
    <t>Fideicomiso Revocable de Administración, Inversión y Fuente de Pago "Av. Juan Palomar Arias"</t>
  </si>
  <si>
    <t>co-001/2015</t>
  </si>
  <si>
    <t>Fideicomiso Coeficiente de Utilización del Suelo</t>
  </si>
  <si>
    <t>Fideicomiso Hecho por Mujeres de Zapopan</t>
  </si>
  <si>
    <t>CO-568/2018</t>
  </si>
  <si>
    <t>Fideicomiso Público de Administración, Garantía y Fuente de Pago para la Concesión de Alumbrado Público del Municipio de Zapopan, Jalisco</t>
  </si>
  <si>
    <t>Zapotiltic</t>
  </si>
  <si>
    <t>Sistema para el Desarrollo Integral de la Familia del municipio de Zapotiltic</t>
  </si>
  <si>
    <t>Decreto número 12130</t>
  </si>
  <si>
    <t>Zapotitlán de Vadillo</t>
  </si>
  <si>
    <t>Sistema para el Desarrollo Integral de la Familia del municipio de Zapotitlán de Vadillo</t>
  </si>
  <si>
    <t>Decreto Número 12814</t>
  </si>
  <si>
    <t>Zapotlán del Rey</t>
  </si>
  <si>
    <t>Sistema para el desarrollo Integral de la Familia del municipio de Zapotlán del Rey, Jalisco</t>
  </si>
  <si>
    <t>Decreto número 13080</t>
  </si>
  <si>
    <t>Zapotlanejo</t>
  </si>
  <si>
    <t>Sistema para el Desarrollo Integral de la Familia del municipio de Zapotlanejo</t>
  </si>
  <si>
    <t>Decreto número 12109</t>
  </si>
  <si>
    <t>Sistema de Agua Potable y Alcantarillado de Zapotlanejo, Jalisco</t>
  </si>
  <si>
    <t>Decreto número 14591</t>
  </si>
  <si>
    <t>San Ignacio Cerro Gordo</t>
  </si>
  <si>
    <t>Decreto 20371. Periódico número 32. Sección IX. Tomo CCCXLVI</t>
  </si>
  <si>
    <t>Sistema para el Desarrollo Integral de la Familia del municipio de San Ignacio Cerro Gordo</t>
  </si>
  <si>
    <t xml:space="preserve">Acuerdo #011-2007/2009 de sesión extraordinaria </t>
  </si>
  <si>
    <t>Sistema de Agua Potable, Alcantarillado y Saneamiento del Municipio de San Ignacio Cerro Gordo</t>
  </si>
  <si>
    <t>Acuerdo #207-2007/2009
sesión extraordinaria</t>
  </si>
  <si>
    <t>Instituto Municipal de las Mujeres de San Ignacio Cerro Gordo</t>
  </si>
  <si>
    <t>Acta de sesión 101-2009</t>
  </si>
  <si>
    <t>Acta 034-2018/2021 de Sesión Ordinaria</t>
  </si>
  <si>
    <t>Estado de Jalisco</t>
  </si>
  <si>
    <t>000000</t>
  </si>
  <si>
    <t>Cruz Roja Delegación Jalisco</t>
  </si>
  <si>
    <t>000001</t>
  </si>
  <si>
    <t>El Colegio de Jalisco A.C.</t>
  </si>
  <si>
    <t>Acta constitutiva número 1952</t>
  </si>
  <si>
    <t>000002</t>
  </si>
  <si>
    <t>Instituto de la Juventud de La Barca</t>
  </si>
  <si>
    <t>NF</t>
  </si>
  <si>
    <t>Instituto de las Mujeres de Cuquío</t>
  </si>
  <si>
    <t>Instituto Municipal de la Juventud Mazamitla</t>
  </si>
  <si>
    <t>Instituto Municipal de la Mujer de Zapotitlán de Vadillo</t>
  </si>
  <si>
    <t>Instituto Municipal de las Mujeres de Mazamitla</t>
  </si>
  <si>
    <t>No.</t>
  </si>
  <si>
    <t>Municipio</t>
  </si>
  <si>
    <t>Región</t>
  </si>
  <si>
    <t>Población 2015</t>
  </si>
  <si>
    <t>Población 2020</t>
  </si>
  <si>
    <t>Clave</t>
  </si>
  <si>
    <t>Concepto</t>
  </si>
  <si>
    <t>Fin</t>
  </si>
  <si>
    <t>Función</t>
  </si>
  <si>
    <t>Sub-función</t>
  </si>
  <si>
    <t>Dimención del indicador</t>
  </si>
  <si>
    <t>Tipo de programa</t>
  </si>
  <si>
    <t>Frecuencia</t>
  </si>
  <si>
    <t>Tipo de indicador</t>
  </si>
  <si>
    <t>Nivel de MIR</t>
  </si>
  <si>
    <t>Nombre</t>
  </si>
  <si>
    <t>Altos Sur</t>
  </si>
  <si>
    <t>PAI</t>
  </si>
  <si>
    <t>Presupuesto inicial</t>
  </si>
  <si>
    <t>1. Gobierno</t>
  </si>
  <si>
    <t>1.1. Legislación</t>
  </si>
  <si>
    <t>1.1.1 Legislación</t>
  </si>
  <si>
    <t>Eficacia</t>
  </si>
  <si>
    <t>Estatégico</t>
  </si>
  <si>
    <t>MIR</t>
  </si>
  <si>
    <t>Mensual</t>
  </si>
  <si>
    <t>Porcentaje</t>
  </si>
  <si>
    <t>FIN</t>
  </si>
  <si>
    <t>Mtra. Lucila López Virgen</t>
  </si>
  <si>
    <t>Lagunas</t>
  </si>
  <si>
    <t>1GF</t>
  </si>
  <si>
    <t>Primer informe de avances de gestión financiera</t>
  </si>
  <si>
    <t>1.1.2 Fiscalización</t>
  </si>
  <si>
    <t>Eficiencia</t>
  </si>
  <si>
    <t>Gestión</t>
  </si>
  <si>
    <t>Indicador de gestión</t>
  </si>
  <si>
    <t>Bimestral</t>
  </si>
  <si>
    <t>Tasa</t>
  </si>
  <si>
    <t>PROPÓSITO</t>
  </si>
  <si>
    <t>L.C.P. Teresa de Jesús Casillas Gómez</t>
  </si>
  <si>
    <t>Valles</t>
  </si>
  <si>
    <t>2GF</t>
  </si>
  <si>
    <t>Segundo informe de avances de gestión financiera</t>
  </si>
  <si>
    <t>1.2. Justicia</t>
  </si>
  <si>
    <t>1.2.1 Impartición de justicia</t>
  </si>
  <si>
    <t>Econocmía</t>
  </si>
  <si>
    <t>Trimestral</t>
  </si>
  <si>
    <t>Razón</t>
  </si>
  <si>
    <t>COMPONENTE</t>
  </si>
  <si>
    <t xml:space="preserve"> Lic. Soledad Rizo Orozco</t>
  </si>
  <si>
    <t>1M</t>
  </si>
  <si>
    <t>Modificación al presupuesto No. 1</t>
  </si>
  <si>
    <t>1.2.2 Procuración de justicia</t>
  </si>
  <si>
    <t>Calidad</t>
  </si>
  <si>
    <t>Cuatrimestral</t>
  </si>
  <si>
    <t>Promedio</t>
  </si>
  <si>
    <t>ACTIVIDAD</t>
  </si>
  <si>
    <t xml:space="preserve"> L.C.P. Gisela Gabriela Casillas García</t>
  </si>
  <si>
    <t>2M</t>
  </si>
  <si>
    <t>Modificación al presupuesto No. 2</t>
  </si>
  <si>
    <t>1.2.3 Reclusión y readaptación social</t>
  </si>
  <si>
    <t>Semestral</t>
  </si>
  <si>
    <t>Tasa de variación</t>
  </si>
  <si>
    <t>INDICADOR DE GESTIÓN</t>
  </si>
  <si>
    <t>Ofelia Nuño Rivera</t>
  </si>
  <si>
    <t>3M</t>
  </si>
  <si>
    <t>Modificación al presupuesto No. 3</t>
  </si>
  <si>
    <t>1.2.4 Derechos humanos</t>
  </si>
  <si>
    <t>Anual</t>
  </si>
  <si>
    <t>Mtro. Edgar Gerardo Arellano Guzmán</t>
  </si>
  <si>
    <t>4M</t>
  </si>
  <si>
    <t>Modificación al presupuesto No. 4</t>
  </si>
  <si>
    <t>1.3. Coordinación política de gobierno</t>
  </si>
  <si>
    <t>1.3.1 Presidencia / Gubernatura</t>
  </si>
  <si>
    <t>Bienal</t>
  </si>
  <si>
    <t>5M</t>
  </si>
  <si>
    <t>Modificación al presupuesto No. 5</t>
  </si>
  <si>
    <t>1.3.2 Política interior</t>
  </si>
  <si>
    <t>6M</t>
  </si>
  <si>
    <t>Modificación al presupuesto No. 6</t>
  </si>
  <si>
    <t>1.3.3 Preservación y cuidado del patrimonio público</t>
  </si>
  <si>
    <t>7M</t>
  </si>
  <si>
    <t>Modificación al presupuesto No. 7</t>
  </si>
  <si>
    <t>1.3.4 Función pública</t>
  </si>
  <si>
    <t>Sierra de Amula</t>
  </si>
  <si>
    <t>8M</t>
  </si>
  <si>
    <t>Modificación al presupuesto No. 8</t>
  </si>
  <si>
    <t>1.3.5 Asuntos jurídicos</t>
  </si>
  <si>
    <t>Costa Sierra Occidental</t>
  </si>
  <si>
    <t>9M</t>
  </si>
  <si>
    <t>Modificación al presupuesto No. 9</t>
  </si>
  <si>
    <t>1.3.6 Organización de procesos electorales</t>
  </si>
  <si>
    <t xml:space="preserve">Ciénega </t>
  </si>
  <si>
    <t>10M</t>
  </si>
  <si>
    <t>Modificación al presupuesto No. 10</t>
  </si>
  <si>
    <t>1.3.7 Población</t>
  </si>
  <si>
    <t>11M</t>
  </si>
  <si>
    <t>Modificación al presupuesto No. 11</t>
  </si>
  <si>
    <t>1.3.8 Territorio</t>
  </si>
  <si>
    <t>12M</t>
  </si>
  <si>
    <t>Modificación al presupuesto No. 12</t>
  </si>
  <si>
    <t>1.3.9 Otros</t>
  </si>
  <si>
    <t>Ciénega</t>
  </si>
  <si>
    <t>13M</t>
  </si>
  <si>
    <t>Modificación al presupuesto No. 13</t>
  </si>
  <si>
    <t>1.4. Relaciones exteriores</t>
  </si>
  <si>
    <t>1.4.1 Relaciones exteriores</t>
  </si>
  <si>
    <t>14M</t>
  </si>
  <si>
    <t>Modificación al presupuesto No. 14</t>
  </si>
  <si>
    <t>1.5. Asuntos financieros y hacendarios</t>
  </si>
  <si>
    <t>1.5.1 Asuntos financieros</t>
  </si>
  <si>
    <t>15M</t>
  </si>
  <si>
    <t>Modificación al presupuesto No. 15</t>
  </si>
  <si>
    <t>1.5.2 Asuntos hacendarios</t>
  </si>
  <si>
    <t>Norte</t>
  </si>
  <si>
    <t>16M</t>
  </si>
  <si>
    <t>Modificación al presupuesto No. 16</t>
  </si>
  <si>
    <t>1.6 Seguridad nacional</t>
  </si>
  <si>
    <t>1.6.1 Defensa</t>
  </si>
  <si>
    <t>17M</t>
  </si>
  <si>
    <t>Modificación al presupuesto No. 17</t>
  </si>
  <si>
    <t>1.6.2 Marina</t>
  </si>
  <si>
    <t>Costa Sur</t>
  </si>
  <si>
    <t>18M</t>
  </si>
  <si>
    <t>Modificación al presupuesto No. 18</t>
  </si>
  <si>
    <t>1.6.3 Inteligencia para la preservación de la seguridad nacional</t>
  </si>
  <si>
    <t>19M</t>
  </si>
  <si>
    <t>Modificación al presupuesto No. 19</t>
  </si>
  <si>
    <t>1.7. Asuntos de orden público y seguridad interior</t>
  </si>
  <si>
    <t>1.7.1 Policía</t>
  </si>
  <si>
    <t>Sur</t>
  </si>
  <si>
    <t>20M</t>
  </si>
  <si>
    <t>Modificación al presupuesto No. 20</t>
  </si>
  <si>
    <t>1.7.2 Protección civil</t>
  </si>
  <si>
    <t>21M</t>
  </si>
  <si>
    <t>Modificación al presupuesto No. 21</t>
  </si>
  <si>
    <t>1.7.3 Otros asuntos de orden público y seguridad</t>
  </si>
  <si>
    <t>22M</t>
  </si>
  <si>
    <t>Modificación al presupuesto No. 22</t>
  </si>
  <si>
    <t>1.7.4 Sistema nacional de seguridad pública</t>
  </si>
  <si>
    <t>Sureste</t>
  </si>
  <si>
    <t>23M</t>
  </si>
  <si>
    <t>Modificación al presupuesto No. 23</t>
  </si>
  <si>
    <t>1.8. Otros servicios generales</t>
  </si>
  <si>
    <t>1.8.1 Servicios registrales, administrativos y patrimoniales</t>
  </si>
  <si>
    <t>24M</t>
  </si>
  <si>
    <t>Modificación al presupuesto No. 24</t>
  </si>
  <si>
    <t>1.8.2 Servicios estadísticos</t>
  </si>
  <si>
    <t>25M</t>
  </si>
  <si>
    <t>Modificación al presupuesto No. 25</t>
  </si>
  <si>
    <t>1.8.3 Servicios de comunicación y medios</t>
  </si>
  <si>
    <t>Centro</t>
  </si>
  <si>
    <t>26M</t>
  </si>
  <si>
    <t>Modificación al presupuesto No. 26</t>
  </si>
  <si>
    <t>1.8.4 Acceso a la información pública gubernamental</t>
  </si>
  <si>
    <t>27M</t>
  </si>
  <si>
    <t>Modificación al presupuesto No. 27</t>
  </si>
  <si>
    <t>1.8.5 Otros</t>
  </si>
  <si>
    <t>28M</t>
  </si>
  <si>
    <t>Modificación al presupuesto No. 28</t>
  </si>
  <si>
    <t>2. Desarrollo social</t>
  </si>
  <si>
    <t>2.1. Protección ambiental</t>
  </si>
  <si>
    <t>2.1.1 Ordenación de desechos</t>
  </si>
  <si>
    <t>29M</t>
  </si>
  <si>
    <t>Modificación al presupuesto No. 29</t>
  </si>
  <si>
    <t>2.1.2 Administración del agua</t>
  </si>
  <si>
    <t>30M</t>
  </si>
  <si>
    <t>Modificación al presupuesto No. 30</t>
  </si>
  <si>
    <t>2.1.3 Ordenación de aguas residuales, drenaje y alcantarillado</t>
  </si>
  <si>
    <t>CPAI</t>
  </si>
  <si>
    <t>Complementaria al presupuesto inicial</t>
  </si>
  <si>
    <t>2.1.4 Reducción de la contaminación</t>
  </si>
  <si>
    <t>Altos Norte</t>
  </si>
  <si>
    <t>C1GF</t>
  </si>
  <si>
    <t>Complementaria al primer informe de avances de gestión financiera</t>
  </si>
  <si>
    <t>2.1.5 Protección de la diversidad biológica y del paisaje</t>
  </si>
  <si>
    <t>C2GF</t>
  </si>
  <si>
    <t>Complementaria al segundo informe de avances de gestión financiera</t>
  </si>
  <si>
    <t>2.1.6 Otros de protección ambiental</t>
  </si>
  <si>
    <t>C1M</t>
  </si>
  <si>
    <t>Complementaria a la modificación al presupuesto No. 1</t>
  </si>
  <si>
    <t>2.2. Vivienda y servicios a la comunidad</t>
  </si>
  <si>
    <t>2.2.1 Urbanización</t>
  </si>
  <si>
    <t>Costa Sierra Occidente</t>
  </si>
  <si>
    <t>C2M</t>
  </si>
  <si>
    <t>Complementaria a la modificación al presupuesto No. 2</t>
  </si>
  <si>
    <t>2.2.2 Desarrollo comunitario</t>
  </si>
  <si>
    <t>C3M</t>
  </si>
  <si>
    <t>Complementaria a la modificación al presupuesto No. 3</t>
  </si>
  <si>
    <t>2.2.3 Abastecimiento de agua</t>
  </si>
  <si>
    <t>C4M</t>
  </si>
  <si>
    <t>Complementaria a la modificación al presupuesto No. 4</t>
  </si>
  <si>
    <t>2.2.4 Alumbrado público</t>
  </si>
  <si>
    <t>C5M</t>
  </si>
  <si>
    <t>Complementaria a la modificación al presupuesto No. 5</t>
  </si>
  <si>
    <t>2.2.5 Vivienda</t>
  </si>
  <si>
    <t>C6M</t>
  </si>
  <si>
    <t>Complementaria a la modificación al presupuesto No. 6</t>
  </si>
  <si>
    <t>2.2.6 Servicios comunales</t>
  </si>
  <si>
    <t>C7M</t>
  </si>
  <si>
    <t>Complementaria a la modificación al presupuesto No. 7</t>
  </si>
  <si>
    <t>2.2.7 Desarrollo regional</t>
  </si>
  <si>
    <t>C8M</t>
  </si>
  <si>
    <t>Complementaria a la modificación al presupuesto No. 8</t>
  </si>
  <si>
    <t>2.3. Salud</t>
  </si>
  <si>
    <t>2.3.1 Prestación de servicios de aalud a la comunidad</t>
  </si>
  <si>
    <t>C9M</t>
  </si>
  <si>
    <t>Complementaria a la modificación al presupuesto No. 9</t>
  </si>
  <si>
    <t>2.3.2 Prestación de servicios de salud a la persona</t>
  </si>
  <si>
    <t>C10M</t>
  </si>
  <si>
    <t>Complementaria a la modificación al presupuesto No. 10</t>
  </si>
  <si>
    <t>2.3.3 Generación de recursos para la salud</t>
  </si>
  <si>
    <t>C11M</t>
  </si>
  <si>
    <t>Complementaria a la modificación al presupuesto No. 11</t>
  </si>
  <si>
    <t>2.3.4 Rectoría del sistema de salud</t>
  </si>
  <si>
    <t>C12M</t>
  </si>
  <si>
    <t>Complementaria a la modificación al presupuesto No. 12</t>
  </si>
  <si>
    <t>2.3.5 Protección social en salud</t>
  </si>
  <si>
    <t>C13M</t>
  </si>
  <si>
    <t>Complementaria a la modificación al presupuesto No. 13</t>
  </si>
  <si>
    <t>2.4. Recreación cultura y otras manifestaciones sociales</t>
  </si>
  <si>
    <t>2.4.1 Deporte y recreación</t>
  </si>
  <si>
    <t>C14M</t>
  </si>
  <si>
    <t>Complementaria a la modificación al presupuesto No. 14</t>
  </si>
  <si>
    <t>2.4.2 Cultura</t>
  </si>
  <si>
    <t>C15M</t>
  </si>
  <si>
    <t>Complementaria a la modificación al presupuesto No. 15</t>
  </si>
  <si>
    <t>2.4.3 Radio, televisión y editoriales</t>
  </si>
  <si>
    <t>C16M</t>
  </si>
  <si>
    <t>Complementaria a la modificación al presupuesto No. 16</t>
  </si>
  <si>
    <t>2.4.4 Asuntos religiosos y otras manifestaciones sociales</t>
  </si>
  <si>
    <t>C17M</t>
  </si>
  <si>
    <t>Complementaria a la modificación al presupuesto No. 17</t>
  </si>
  <si>
    <t>2.5. Educación</t>
  </si>
  <si>
    <t>2.5.1 Educación básica</t>
  </si>
  <si>
    <t>C18M</t>
  </si>
  <si>
    <t>Complementaria a la modificación al presupuesto No. 18</t>
  </si>
  <si>
    <t>2.5.2 Educación media superior</t>
  </si>
  <si>
    <t>C19M</t>
  </si>
  <si>
    <t>Complementaria a la modificación al presupuesto No. 19</t>
  </si>
  <si>
    <t>2.5.3 Educación superior</t>
  </si>
  <si>
    <t>C20M</t>
  </si>
  <si>
    <t>Complementaria a la modificación al presupuesto No. 20</t>
  </si>
  <si>
    <t>2.5.4 Posgrado</t>
  </si>
  <si>
    <t>C21M</t>
  </si>
  <si>
    <t>Complementaria a la modificación al presupuesto No. 21</t>
  </si>
  <si>
    <t>2.5.5 Educación para adultos</t>
  </si>
  <si>
    <t>C22M</t>
  </si>
  <si>
    <t>Complementaria a la modificación al presupuesto No. 22</t>
  </si>
  <si>
    <t>2.5.6 Otros servicios educativos y actividades inherentes</t>
  </si>
  <si>
    <t>C23M</t>
  </si>
  <si>
    <t>Complementaria a la modificación al presupuesto No. 23</t>
  </si>
  <si>
    <t>2.6. Protección social</t>
  </si>
  <si>
    <t>2.6.1 Enfermedad e incapacidad</t>
  </si>
  <si>
    <t>C24M</t>
  </si>
  <si>
    <t>Complementaria a la modificación al presupuesto No. 24</t>
  </si>
  <si>
    <t>2.6.2 Edad avanzada</t>
  </si>
  <si>
    <t>C25M</t>
  </si>
  <si>
    <t>Complementaria a la modificación al presupuesto No. 25</t>
  </si>
  <si>
    <t>2.6.3 Familia e hijos</t>
  </si>
  <si>
    <t>C26M</t>
  </si>
  <si>
    <t>Complementaria a la modificación al presupuesto No. 26</t>
  </si>
  <si>
    <t>2.6.4 Desempleo</t>
  </si>
  <si>
    <t>C27M</t>
  </si>
  <si>
    <t>Complementaria a la modificación al presupuesto No. 27</t>
  </si>
  <si>
    <t>2.6.5 Alimentación y nutrición</t>
  </si>
  <si>
    <t xml:space="preserve">Altos Norte  </t>
  </si>
  <si>
    <t>C28M</t>
  </si>
  <si>
    <t>Complementaria a la modificación al presupuesto No. 28</t>
  </si>
  <si>
    <t>2.6.6 Apoyo social para la vivienda</t>
  </si>
  <si>
    <t>C29M</t>
  </si>
  <si>
    <t>Complementaria a la modificación al presupuesto No. 29</t>
  </si>
  <si>
    <t>2.6.7 Indígenas</t>
  </si>
  <si>
    <t>C30M</t>
  </si>
  <si>
    <t>Complementaria a la modificación al presupuesto No. 30</t>
  </si>
  <si>
    <t>2.6.8 Otros grupos vulnerables</t>
  </si>
  <si>
    <t>MCM</t>
  </si>
  <si>
    <t>Modificación cuenta detallada de movimientos de fondos mensual</t>
  </si>
  <si>
    <t>2.6.9 Otros de seguridad social y asistencia social</t>
  </si>
  <si>
    <t>MCS</t>
  </si>
  <si>
    <t>Modificación corte semestral</t>
  </si>
  <si>
    <t>2.7. Otros asuntos sociales</t>
  </si>
  <si>
    <t>2.7.1 Otros asuntos sociales</t>
  </si>
  <si>
    <t>MCA</t>
  </si>
  <si>
    <t>Modificación corte anual</t>
  </si>
  <si>
    <t>3. Desarrollo económico</t>
  </si>
  <si>
    <t>3.1. Asuntos económicos comerciales y laborales generales</t>
  </si>
  <si>
    <t>3.1.1 Asuntos económicos y comerciales en general</t>
  </si>
  <si>
    <t>DV</t>
  </si>
  <si>
    <t>Documento diverso</t>
  </si>
  <si>
    <t>3.1.2 Asuntos laborales generales</t>
  </si>
  <si>
    <t>IAD</t>
  </si>
  <si>
    <t>Informe anual de desempeño</t>
  </si>
  <si>
    <t>3.2. Agropecuaria silvicultura pesca y caza</t>
  </si>
  <si>
    <t>3.2.1 Agropecuaria</t>
  </si>
  <si>
    <t>CIAD</t>
  </si>
  <si>
    <t>Complementaria al informe anual de desempeño</t>
  </si>
  <si>
    <t>3.2.2 Silvicultura</t>
  </si>
  <si>
    <t>EF</t>
  </si>
  <si>
    <t>Estados financieros</t>
  </si>
  <si>
    <t>3.2.3 Acuacultura, pesca y caza</t>
  </si>
  <si>
    <t>CEF</t>
  </si>
  <si>
    <t>Complementaria a los estados financieros</t>
  </si>
  <si>
    <t>3.2.4 Agroindustrial</t>
  </si>
  <si>
    <t>3.2.5 Hidroagrícola</t>
  </si>
  <si>
    <t>3.2.6 Apoyo financiero a la banca y seguro agropecuario</t>
  </si>
  <si>
    <t>3.3. Combustibles y energía</t>
  </si>
  <si>
    <t>3.3.1 Carbón y otros combustibles minerales sólidos</t>
  </si>
  <si>
    <t>3.3.2 Petróleo y gas natural (Hidrocarburos)</t>
  </si>
  <si>
    <t>3.3.3 Combustibles nucleares</t>
  </si>
  <si>
    <t>3.3.4 Otros combustibles</t>
  </si>
  <si>
    <t>3.3.5 Electricidad</t>
  </si>
  <si>
    <t>3.3.6 Energía no eléctrica</t>
  </si>
  <si>
    <t>3.4. Minería manufacturas y construcción</t>
  </si>
  <si>
    <t>3.4.1 Extracción de recursos minerales excepto los combustibles minerales</t>
  </si>
  <si>
    <t>3.4.2 Manufacturas</t>
  </si>
  <si>
    <t>3.4.3 Construcción</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</si>
  <si>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</si>
  <si>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</si>
  <si>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</si>
  <si>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</si>
  <si>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</si>
  <si>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</si>
  <si>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</si>
  <si>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</si>
  <si>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3.6.1 Comunicaciones</t>
  </si>
  <si>
    <t>3.7. Turismo</t>
  </si>
  <si>
    <t>3.7.1 Turismo</t>
  </si>
  <si>
    <t>3.7.2 Hoteles y restaurantes</t>
  </si>
  <si>
    <t>3.8. Ciencia tecnología e innovación</t>
  </si>
  <si>
    <t>3.8.1 Investigación científica</t>
  </si>
  <si>
    <t>3.8.2 Desarrollo tecnológico</t>
  </si>
  <si>
    <t>3.8.3 Servicios científicos y tecnológicos</t>
  </si>
  <si>
    <t>3.8.4 Innovación</t>
  </si>
  <si>
    <t>3.9. Otras industrias y otros asuntos económicos</t>
  </si>
  <si>
    <t>3.9.1 Comercio, distribución, almacenamiento y depósito</t>
  </si>
  <si>
    <t>100</t>
  </si>
  <si>
    <t>3.9.2 Otras industrias</t>
  </si>
  <si>
    <t>101</t>
  </si>
  <si>
    <t>3.9.3 Otros asuntos económicos</t>
  </si>
  <si>
    <t>102</t>
  </si>
  <si>
    <t>4. Otros no clasificadas en funciones anteriores</t>
  </si>
  <si>
    <t>4.1. Transacciones de la deuda financiera y costo financiero deuda</t>
  </si>
  <si>
    <t>4.1.1 Deuda pública interna</t>
  </si>
  <si>
    <t>103</t>
  </si>
  <si>
    <t>4.1.2 Deuda pública externa</t>
  </si>
  <si>
    <t>104</t>
  </si>
  <si>
    <t>4.2. Transferencias, participaciones y aportaciones entre diferentes niveles y ordenes de gobierno</t>
  </si>
  <si>
    <t>4.2.1 Transferencias entre diferentes niveles y ordenes de gobierno</t>
  </si>
  <si>
    <t>105</t>
  </si>
  <si>
    <t>4.2.2 Participaciones entre diferentes niveles y ordenes de gobierno</t>
  </si>
  <si>
    <t>106</t>
  </si>
  <si>
    <t>4.2.3 Aportaciones entre diferentes niveles y ordenes de gobierno</t>
  </si>
  <si>
    <t>107</t>
  </si>
  <si>
    <t>4.3. Saneamiento del sistema financiero</t>
  </si>
  <si>
    <t>4.3.1 Saneamiento del sistema financiero</t>
  </si>
  <si>
    <t>108</t>
  </si>
  <si>
    <t>4.3.2 Apoyos IPAB</t>
  </si>
  <si>
    <t>109</t>
  </si>
  <si>
    <t>4.3.3 Banca de desarrollo</t>
  </si>
  <si>
    <t>110</t>
  </si>
  <si>
    <t>4.3.4 Apoyo a los programas de reestructura en unidades de inversión (UDIS)</t>
  </si>
  <si>
    <t>111</t>
  </si>
  <si>
    <t>4.4. Adeudos de ejercicios fiscales anteriores</t>
  </si>
  <si>
    <t>4.4.1 Adeudos de ejercicios fiscales anteriores</t>
  </si>
  <si>
    <t>112</t>
  </si>
  <si>
    <t>113</t>
  </si>
  <si>
    <t>114</t>
  </si>
  <si>
    <t>115</t>
  </si>
  <si>
    <t>116</t>
  </si>
  <si>
    <t>117</t>
  </si>
  <si>
    <t>118</t>
  </si>
  <si>
    <t xml:space="preserve">Altos Sur </t>
  </si>
  <si>
    <t>119</t>
  </si>
  <si>
    <t>120</t>
  </si>
  <si>
    <t>121</t>
  </si>
  <si>
    <t>122</t>
  </si>
  <si>
    <t>123</t>
  </si>
  <si>
    <t>124</t>
  </si>
  <si>
    <t>125</t>
  </si>
  <si>
    <t>Estado</t>
  </si>
  <si>
    <t>ente</t>
  </si>
  <si>
    <t>Código ente</t>
  </si>
  <si>
    <t>Ámbito</t>
  </si>
  <si>
    <t>Activo</t>
  </si>
  <si>
    <t>Tema</t>
  </si>
  <si>
    <t>Clase</t>
  </si>
  <si>
    <t>Pob 2015</t>
  </si>
  <si>
    <t>Pob 2020</t>
  </si>
  <si>
    <t>No. Oficialía</t>
  </si>
  <si>
    <t>Fecha oficialía</t>
  </si>
  <si>
    <t>No. de oficio</t>
  </si>
  <si>
    <t>Fecha oficio</t>
  </si>
  <si>
    <t>No. Documentos</t>
  </si>
  <si>
    <t>No. Medio electronico</t>
  </si>
  <si>
    <t>Nombre remitente</t>
  </si>
  <si>
    <t>Cargo remitente</t>
  </si>
  <si>
    <t>Codigo de obligación</t>
  </si>
  <si>
    <t>Obligación</t>
  </si>
  <si>
    <t>Ejercicio obligación</t>
  </si>
  <si>
    <t>Acta número</t>
  </si>
  <si>
    <t>Fecha acuerdo</t>
  </si>
  <si>
    <t>No. Acuerdo</t>
  </si>
  <si>
    <t>$ según acta</t>
  </si>
  <si>
    <t>$ según formatos</t>
  </si>
  <si>
    <t>Resultado y proyección ingresos</t>
  </si>
  <si>
    <t>Estimación ingresos</t>
  </si>
  <si>
    <t>Resultado y proyección egresos</t>
  </si>
  <si>
    <t>Egresos COG-CFF</t>
  </si>
  <si>
    <t>Egresos CTG-FF-OG</t>
  </si>
  <si>
    <t>CFG</t>
  </si>
  <si>
    <t>CA</t>
  </si>
  <si>
    <t>EA</t>
  </si>
  <si>
    <t>Plantilla</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</si>
  <si>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</si>
  <si>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</si>
  <si>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</si>
  <si>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</si>
  <si>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</si>
  <si>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</si>
  <si>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</si>
  <si>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</si>
  <si>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</si>
  <si>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</si>
  <si>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</si>
  <si>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</si>
  <si>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</si>
  <si>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</si>
  <si>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</si>
  <si>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</si>
  <si>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</si>
  <si>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</si>
  <si>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</si>
  <si>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</si>
  <si>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</si>
  <si>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</si>
  <si>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</si>
  <si>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</si>
  <si>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</si>
  <si>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</si>
  <si>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</si>
  <si>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Inconsist 28</t>
  </si>
  <si>
    <t>Inconsist 29</t>
  </si>
  <si>
    <t>Inconsist 30</t>
  </si>
  <si>
    <t>Inconsist 31</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</si>
  <si>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</si>
  <si>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</si>
  <si>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</si>
  <si>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</si>
  <si>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</si>
  <si>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</si>
  <si>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</si>
  <si>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</si>
  <si>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</si>
  <si>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</si>
  <si>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</si>
  <si>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</si>
  <si>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</si>
  <si>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</si>
  <si>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</si>
  <si>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</si>
  <si>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</si>
  <si>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</si>
  <si>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</si>
  <si>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</si>
  <si>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</si>
  <si>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</si>
  <si>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</si>
  <si>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</si>
  <si>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</si>
  <si>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</si>
  <si>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</si>
  <si>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</si>
  <si>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</si>
  <si>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</si>
  <si>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</si>
  <si>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</si>
  <si>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</si>
  <si>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</si>
  <si>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</si>
  <si>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</si>
  <si>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</si>
  <si>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</si>
  <si>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</si>
  <si>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</si>
  <si>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</si>
  <si>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</si>
  <si>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</si>
  <si>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</si>
  <si>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</si>
  <si>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</si>
  <si>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</si>
  <si>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</si>
  <si>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</si>
  <si>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</si>
  <si>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</si>
  <si>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</si>
  <si>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</si>
  <si>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</si>
  <si>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</si>
  <si>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</si>
  <si>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</si>
  <si>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</si>
  <si>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</si>
  <si>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</si>
  <si>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</si>
  <si>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</si>
  <si>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</si>
  <si>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</si>
  <si>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</si>
  <si>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</si>
  <si>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</si>
  <si>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</si>
  <si>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</si>
  <si>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</si>
  <si>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</si>
  <si>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</si>
  <si>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</si>
  <si>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</si>
  <si>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</si>
  <si>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</si>
  <si>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</si>
  <si>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</si>
  <si>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</si>
  <si>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</si>
  <si>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</si>
  <si>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</si>
  <si>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</si>
  <si>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</si>
  <si>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Anali.13D1</t>
  </si>
  <si>
    <t>Anali.13D2</t>
  </si>
  <si>
    <t>Anali.13D3</t>
  </si>
  <si>
    <t>Anali.13D4</t>
  </si>
  <si>
    <t>Anali.13D5</t>
  </si>
  <si>
    <t>Anali.14A</t>
  </si>
  <si>
    <t>Anali.14B</t>
  </si>
  <si>
    <t>Anali.14C</t>
  </si>
  <si>
    <t>Anali.14D</t>
  </si>
  <si>
    <t>Anali.15A</t>
  </si>
  <si>
    <t>Anali.15B1</t>
  </si>
  <si>
    <t>Anali.15B2</t>
  </si>
  <si>
    <t>Anali.15C</t>
  </si>
  <si>
    <t>Anali.15D</t>
  </si>
  <si>
    <t>Anali.16A</t>
  </si>
  <si>
    <t>Anali.16B1</t>
  </si>
  <si>
    <t>Anali.16B2</t>
  </si>
  <si>
    <t>Anali.16C</t>
  </si>
  <si>
    <t>Anali.17A</t>
  </si>
  <si>
    <t>Anali.17B1</t>
  </si>
  <si>
    <t>Anali.17B2</t>
  </si>
  <si>
    <t>Anali.17C</t>
  </si>
  <si>
    <t>Anali.17D</t>
  </si>
  <si>
    <t>Anali.18A</t>
  </si>
  <si>
    <t>Anali.18B</t>
  </si>
  <si>
    <t>Anali.18C</t>
  </si>
  <si>
    <t>Anali.18D</t>
  </si>
  <si>
    <t>Anali.19A</t>
  </si>
  <si>
    <t>Anali.19B</t>
  </si>
  <si>
    <t>Anali.19C</t>
  </si>
  <si>
    <t>Anali.19D</t>
  </si>
  <si>
    <t>Anali.20A</t>
  </si>
  <si>
    <t>Anali.20B</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</si>
  <si>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</si>
  <si>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</si>
  <si>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</si>
  <si>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</si>
  <si>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</si>
  <si>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</si>
  <si>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</si>
  <si>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</si>
  <si>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</si>
  <si>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</si>
  <si>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</si>
  <si>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</si>
  <si>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</si>
  <si>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</si>
  <si>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</si>
  <si>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</si>
  <si>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</si>
  <si>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</si>
  <si>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</si>
  <si>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</si>
  <si>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</si>
  <si>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</si>
  <si>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</si>
  <si>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</si>
  <si>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</si>
  <si>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</si>
  <si>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</si>
  <si>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</si>
  <si>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</si>
  <si>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</si>
  <si>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Elaboró</t>
  </si>
  <si>
    <t>Jefe Dpto.</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</si>
  <si>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</si>
  <si>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</si>
  <si>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</si>
  <si>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</si>
  <si>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</si>
  <si>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</si>
  <si>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</si>
  <si>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</si>
  <si>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</si>
  <si>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</si>
  <si>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</si>
  <si>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</si>
  <si>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</si>
  <si>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</si>
  <si>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</si>
  <si>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</si>
  <si>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</si>
  <si>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</si>
  <si>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</si>
  <si>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</si>
  <si>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</si>
  <si>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</si>
  <si>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</si>
  <si>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</si>
  <si>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t>
  </si>
  <si>
    <t>Contribuciones de mejoras por obras públicas</t>
  </si>
  <si>
    <t>DERECHOS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</si>
  <si>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</si>
  <si>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</si>
  <si>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</si>
  <si>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</si>
  <si>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</si>
  <si>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</si>
  <si>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</si>
  <si>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</si>
  <si>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</si>
  <si>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</si>
  <si>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</si>
  <si>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</si>
  <si>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</si>
  <si>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</si>
  <si>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</si>
  <si>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</si>
  <si>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</si>
  <si>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</si>
  <si>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</si>
  <si>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</si>
  <si>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</si>
  <si>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</si>
  <si>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</si>
  <si>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</si>
  <si>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Productos</t>
  </si>
  <si>
    <t>Uso, goce, aprovechamiento o explotación de bienes de dominio privado</t>
  </si>
  <si>
    <t>Productos diversos</t>
  </si>
  <si>
    <t>Productos de capital (Derogado)</t>
  </si>
  <si>
    <t>APROVECHAMIENTOS</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</si>
  <si>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</si>
  <si>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</si>
  <si>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</si>
  <si>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</si>
  <si>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</si>
  <si>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</si>
  <si>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</si>
  <si>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</si>
  <si>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VENTAS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</si>
  <si>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</si>
  <si>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</si>
  <si>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</si>
  <si>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</si>
  <si>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</si>
  <si>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</si>
  <si>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</si>
  <si>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</si>
  <si>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</si>
  <si>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</si>
  <si>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</si>
  <si>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</si>
  <si>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</si>
  <si>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</si>
  <si>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</si>
  <si>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</si>
  <si>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</si>
  <si>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</si>
  <si>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</si>
  <si>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</si>
  <si>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</si>
  <si>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</si>
  <si>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</si>
  <si>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</si>
  <si>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</si>
  <si>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</si>
  <si>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</si>
  <si>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</si>
  <si>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</si>
  <si>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</si>
  <si>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Otros convenios y subsidios (Con ingresos de libre disposición)</t>
  </si>
  <si>
    <t>Otros convenios y subsidios (Con ingresos etiquetados federales)</t>
  </si>
  <si>
    <t>Otros convenios y subsidios (Con ingresos etiquetados estatales)</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</si>
  <si>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</si>
  <si>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</si>
  <si>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</si>
  <si>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</si>
  <si>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</si>
  <si>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</si>
  <si>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</si>
  <si>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</si>
  <si>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</si>
  <si>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</si>
  <si>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</si>
  <si>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y asignaciones (Con ingresos de libre disposición)</t>
  </si>
  <si>
    <t>Transferencias y asignaciones (Con ingresos etiquetados federales)</t>
  </si>
  <si>
    <t>Transferencias y asignaciones (Con ingresos etiquetados estatales)</t>
  </si>
  <si>
    <t>Transferencias al resto del sector público (derogado)</t>
  </si>
  <si>
    <t>Subsidios y subvenciones</t>
  </si>
  <si>
    <t>Subsidios y subvenciones (Con ingresos de libre disposición)</t>
  </si>
  <si>
    <t>Subsidios y subvenciones (Con ingresos etiquetados federales)</t>
  </si>
  <si>
    <t>Subsidios y subvenciones (Con ingresos etiquetados estatales)</t>
  </si>
  <si>
    <t>Ayudas sociales (derogado)</t>
  </si>
  <si>
    <t>Pensiones y jubilaciones</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</si>
  <si>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</si>
  <si>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</si>
  <si>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</si>
  <si>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</si>
  <si>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</si>
  <si>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</si>
  <si>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</si>
  <si>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</si>
  <si>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</si>
  <si>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</si>
  <si>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</si>
  <si>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</si>
  <si>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</si>
  <si>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</si>
  <si>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</si>
  <si>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SERVICIOS PERSONALES</t>
  </si>
  <si>
    <t>REMUNERACIONES AL PERSONAL DE CARÁCTER PERMANENTE</t>
  </si>
  <si>
    <t xml:space="preserve">Dietas </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</si>
  <si>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</si>
  <si>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</si>
  <si>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</si>
  <si>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</si>
  <si>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</si>
  <si>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</si>
  <si>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</si>
  <si>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</si>
  <si>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</si>
  <si>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</si>
  <si>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</si>
  <si>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</si>
  <si>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</si>
  <si>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</si>
  <si>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</si>
  <si>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</si>
  <si>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</si>
  <si>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</si>
  <si>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</si>
  <si>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</si>
  <si>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</si>
  <si>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</si>
  <si>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</si>
  <si>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</si>
  <si>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</si>
  <si>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</si>
  <si>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</si>
  <si>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</si>
  <si>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</si>
  <si>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</si>
  <si>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</si>
  <si>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</si>
  <si>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</si>
  <si>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</si>
  <si>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</si>
  <si>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</si>
  <si>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</si>
  <si>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</si>
  <si>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</si>
  <si>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</si>
  <si>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</si>
  <si>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</si>
  <si>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</si>
  <si>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</si>
  <si>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</si>
  <si>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</si>
  <si>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</si>
  <si>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</si>
  <si>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</si>
  <si>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</si>
  <si>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</si>
  <si>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</si>
  <si>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</si>
  <si>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</si>
  <si>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</si>
  <si>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</si>
  <si>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</si>
  <si>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</si>
  <si>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</si>
  <si>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</si>
  <si>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</si>
  <si>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</si>
  <si>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</si>
  <si>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</si>
  <si>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</si>
  <si>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</si>
  <si>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</si>
  <si>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</si>
  <si>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</si>
  <si>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</si>
  <si>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</si>
  <si>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</si>
  <si>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</si>
  <si>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</si>
  <si>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</si>
  <si>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</si>
  <si>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</si>
  <si>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</si>
  <si>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</si>
  <si>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</si>
  <si>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</si>
  <si>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</si>
  <si>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</si>
  <si>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</si>
  <si>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</si>
  <si>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</si>
  <si>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</si>
  <si>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</si>
  <si>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</si>
  <si>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</si>
  <si>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</si>
  <si>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</si>
  <si>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</si>
  <si>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</si>
  <si>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</si>
  <si>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</si>
  <si>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</si>
  <si>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</si>
  <si>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</si>
  <si>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</si>
  <si>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</si>
  <si>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</si>
  <si>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</si>
  <si>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</si>
  <si>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</si>
  <si>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</si>
  <si>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</si>
  <si>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</si>
  <si>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</si>
  <si>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</si>
  <si>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</si>
  <si>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</si>
  <si>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</si>
  <si>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</si>
  <si>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</si>
  <si>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</si>
  <si>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</si>
  <si>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</si>
  <si>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</si>
  <si>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</si>
  <si>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</si>
  <si>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</si>
  <si>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</si>
  <si>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</si>
  <si>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</si>
  <si>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</si>
  <si>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</si>
  <si>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</si>
  <si>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</si>
  <si>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</si>
  <si>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</si>
  <si>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</si>
  <si>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</si>
  <si>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</si>
  <si>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</si>
  <si>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</si>
  <si>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</si>
  <si>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</si>
  <si>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</si>
  <si>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</si>
  <si>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</si>
  <si>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</si>
  <si>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</si>
  <si>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</si>
  <si>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</si>
  <si>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</si>
  <si>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</si>
  <si>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</si>
  <si>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</si>
  <si>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</si>
  <si>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</si>
  <si>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</si>
  <si>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</si>
  <si>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</si>
  <si>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</si>
  <si>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</si>
  <si>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</si>
  <si>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</si>
  <si>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</si>
  <si>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</si>
  <si>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</si>
  <si>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</si>
  <si>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</si>
  <si>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</si>
  <si>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</si>
  <si>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</si>
  <si>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</si>
  <si>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</si>
  <si>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</si>
  <si>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</si>
  <si>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</si>
  <si>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</si>
  <si>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</si>
  <si>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</si>
  <si>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</si>
  <si>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</si>
  <si>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</si>
  <si>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</si>
  <si>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</si>
  <si>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</si>
  <si>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</si>
  <si>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</si>
  <si>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</si>
  <si>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</si>
  <si>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</si>
  <si>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</si>
  <si>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</si>
  <si>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</si>
  <si>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</si>
  <si>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</si>
  <si>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</si>
  <si>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</si>
  <si>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</si>
  <si>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</si>
  <si>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</si>
  <si>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</si>
  <si>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</si>
  <si>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</si>
  <si>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</si>
  <si>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</si>
  <si>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</si>
  <si>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</si>
  <si>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</si>
  <si>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</si>
  <si>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</si>
  <si>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</si>
  <si>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</si>
  <si>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</si>
  <si>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</si>
  <si>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</si>
  <si>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</si>
  <si>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</si>
  <si>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</si>
  <si>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</si>
  <si>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</si>
  <si>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</si>
  <si>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</si>
  <si>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</si>
  <si>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</si>
  <si>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</si>
  <si>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</si>
  <si>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</si>
  <si>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</si>
  <si>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</si>
  <si>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</si>
  <si>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</si>
  <si>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</si>
  <si>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</si>
  <si>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</si>
  <si>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</si>
  <si>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</si>
  <si>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 xml:space="preserve">Otras transferencias a fideicomisos   </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</si>
  <si>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</si>
  <si>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</si>
  <si>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</si>
  <si>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</si>
  <si>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</si>
  <si>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</si>
  <si>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</si>
  <si>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</si>
  <si>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</si>
  <si>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</si>
  <si>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</si>
  <si>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</si>
  <si>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</si>
  <si>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</si>
  <si>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</si>
  <si>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</si>
  <si>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</si>
  <si>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</si>
  <si>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</si>
  <si>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</si>
  <si>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</si>
  <si>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</si>
  <si>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</si>
  <si>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</si>
  <si>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</si>
  <si>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</si>
  <si>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</si>
  <si>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</si>
  <si>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</si>
  <si>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terrestre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</si>
  <si>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</si>
  <si>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</si>
  <si>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</si>
  <si>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</si>
  <si>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</si>
  <si>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</si>
  <si>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</si>
  <si>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</si>
  <si>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</si>
  <si>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</si>
  <si>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</si>
  <si>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</si>
  <si>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</si>
  <si>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</si>
  <si>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</si>
  <si>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</si>
  <si>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</si>
  <si>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</si>
  <si>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</si>
  <si>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</si>
  <si>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</si>
  <si>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</si>
  <si>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</si>
  <si>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</si>
  <si>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</si>
  <si>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</si>
  <si>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</si>
  <si>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</si>
  <si>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</si>
  <si>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</si>
  <si>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</si>
  <si>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</si>
  <si>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</si>
  <si>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</si>
  <si>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</si>
  <si>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</si>
  <si>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</si>
  <si>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</si>
  <si>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</si>
  <si>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</si>
  <si>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</si>
  <si>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</si>
  <si>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</si>
  <si>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</si>
  <si>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</si>
  <si>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</si>
  <si>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</si>
  <si>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</si>
  <si>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</si>
  <si>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</si>
  <si>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</si>
  <si>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</si>
  <si>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</si>
  <si>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</si>
  <si>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</si>
  <si>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</si>
  <si>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</si>
  <si>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</si>
  <si>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</si>
  <si>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</si>
  <si>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</si>
  <si>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</si>
  <si>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</si>
  <si>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</si>
  <si>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</si>
  <si>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</si>
  <si>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</si>
  <si>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</si>
  <si>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</si>
  <si>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</si>
  <si>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</si>
  <si>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</si>
  <si>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</si>
  <si>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</si>
  <si>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</si>
  <si>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</si>
  <si>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</si>
  <si>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</si>
  <si>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</si>
  <si>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</si>
  <si>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</si>
  <si>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</si>
  <si>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</si>
  <si>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</si>
  <si>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</si>
  <si>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</si>
  <si>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</si>
  <si>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</si>
  <si>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</si>
  <si>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</si>
  <si>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</si>
  <si>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</si>
  <si>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</si>
  <si>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</si>
  <si>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</si>
  <si>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</si>
  <si>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</si>
  <si>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</si>
  <si>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</si>
  <si>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</si>
  <si>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</si>
  <si>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</si>
  <si>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</si>
  <si>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</si>
  <si>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</si>
  <si>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</si>
  <si>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</si>
  <si>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</si>
  <si>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</si>
  <si>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</si>
  <si>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</si>
  <si>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</si>
  <si>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</si>
  <si>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</si>
  <si>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</si>
  <si>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</si>
  <si>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</si>
  <si>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</si>
  <si>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</si>
  <si>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</si>
  <si>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</si>
  <si>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</si>
  <si>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</si>
  <si>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</si>
  <si>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</si>
  <si>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</si>
  <si>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</si>
  <si>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</si>
  <si>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</si>
  <si>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</si>
  <si>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</si>
  <si>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</si>
  <si>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</si>
  <si>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</si>
  <si>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</si>
  <si>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</si>
  <si>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</si>
  <si>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</si>
  <si>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</si>
  <si>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</si>
  <si>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</si>
  <si>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</si>
  <si>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</si>
  <si>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</si>
  <si>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</si>
  <si>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</si>
  <si>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</si>
  <si>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</si>
  <si>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</si>
  <si>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</si>
  <si>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</si>
  <si>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</si>
  <si>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</si>
  <si>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</si>
  <si>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</si>
  <si>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</si>
  <si>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</si>
  <si>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</si>
  <si>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</si>
  <si>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</si>
  <si>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</si>
  <si>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</si>
  <si>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</si>
  <si>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</si>
  <si>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</si>
  <si>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</si>
  <si>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</si>
  <si>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</si>
  <si>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</si>
  <si>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</si>
  <si>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</si>
  <si>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</si>
  <si>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</si>
  <si>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</si>
  <si>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Otros</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</si>
  <si>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</si>
  <si>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</si>
  <si>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</si>
  <si>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</si>
  <si>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</si>
  <si>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</si>
  <si>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</si>
  <si>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</si>
  <si>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</si>
  <si>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</si>
  <si>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</si>
  <si>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</si>
  <si>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</si>
  <si>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</si>
  <si>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</si>
  <si>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</si>
  <si>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</si>
  <si>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</si>
  <si>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</si>
  <si>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</si>
  <si>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</si>
  <si>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</si>
  <si>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</si>
  <si>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</si>
  <si>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</si>
  <si>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</si>
  <si>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</si>
  <si>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</si>
  <si>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</si>
  <si>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</si>
  <si>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</si>
  <si>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</si>
  <si>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</si>
  <si>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</si>
  <si>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</si>
  <si>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</si>
  <si>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</si>
  <si>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</si>
  <si>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</si>
  <si>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</si>
  <si>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</si>
  <si>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</si>
  <si>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</si>
  <si>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</si>
  <si>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</si>
  <si>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</si>
  <si>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</si>
  <si>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</si>
  <si>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</si>
  <si>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</si>
  <si>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</si>
  <si>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 xml:space="preserve">PROTECCIÓN SOCIAL  </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</si>
  <si>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</si>
  <si>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</si>
  <si>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</si>
  <si>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</si>
  <si>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</si>
  <si>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</si>
  <si>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</si>
  <si>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</si>
  <si>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</si>
  <si>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</si>
  <si>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</si>
  <si>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</si>
  <si>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</si>
  <si>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</si>
  <si>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</si>
  <si>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AGROPECUARÍA, SILVICULTURA, PESCA Y CAZA</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</si>
  <si>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</si>
  <si>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</si>
  <si>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</si>
  <si>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</si>
  <si>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</si>
  <si>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</si>
  <si>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</si>
  <si>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</si>
  <si>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</si>
  <si>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</si>
  <si>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</si>
  <si>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</si>
  <si>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</si>
  <si>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</si>
  <si>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</si>
  <si>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</si>
  <si>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</si>
  <si>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</si>
  <si>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</si>
  <si>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</si>
  <si>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</si>
  <si>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</si>
  <si>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</si>
  <si>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</si>
  <si>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</si>
  <si>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</si>
  <si>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</si>
  <si>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</si>
  <si>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</si>
  <si>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TECNOLOGÍA E INNOVACIÓN</t>
  </si>
  <si>
    <t>Investigación científica</t>
  </si>
  <si>
    <t>Desarrollo tecnológico</t>
  </si>
  <si>
    <t>Servicios científicos y tecnológicos</t>
  </si>
  <si>
    <t>Innovación</t>
  </si>
  <si>
    <t>OTRAS INDUSTRIAS Y OTROS ASUNTOS ECONÓMICOS</t>
  </si>
  <si>
    <t>Comercio, distribución, almacenamiento y depósito</t>
  </si>
  <si>
    <t xml:space="preserve">Otras industrias  </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</si>
  <si>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</si>
  <si>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</si>
  <si>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</si>
  <si>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</si>
  <si>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</si>
  <si>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</si>
  <si>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</si>
  <si>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</si>
  <si>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</si>
  <si>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</si>
  <si>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</si>
  <si>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</si>
  <si>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</si>
  <si>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</si>
  <si>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 xml:space="preserve">ADEUDOS DE EJERCICIOS FISCALES ANTERIORES  </t>
  </si>
  <si>
    <t>adeudos de ejercicios fiscales anteriores</t>
  </si>
  <si>
    <t>VERIFICACIÓN Y ANÁLISIS DE DOCUMENTACIÓN</t>
  </si>
  <si>
    <t>Dirección de Profesionalización y Seguimiento</t>
  </si>
  <si>
    <t>CÓDIGO</t>
  </si>
  <si>
    <t>NOMBRE DEL ENTE PÚBLICO</t>
  </si>
  <si>
    <t>ÁMBITO</t>
  </si>
  <si>
    <t>ACTIVO</t>
  </si>
  <si>
    <t>TEMA</t>
  </si>
  <si>
    <t>CLASE</t>
  </si>
  <si>
    <t>TIPO</t>
  </si>
  <si>
    <t>POBLACIÓN 2015</t>
  </si>
  <si>
    <t>POBLACIÓN 2020</t>
  </si>
  <si>
    <t>REGIÓN</t>
  </si>
  <si>
    <t>AÑO DE CREACIÓN</t>
  </si>
  <si>
    <t>AÑO DE CIERRE</t>
  </si>
  <si>
    <t>INFORMACIÓN DE RECEPCIÓN</t>
  </si>
  <si>
    <t>DATOS OFICIALÍA DE PARTES</t>
  </si>
  <si>
    <t>OFICIO DE REMISIÓN</t>
  </si>
  <si>
    <t>INFORMACIÓN QUE SE ACOMPAÑA</t>
  </si>
  <si>
    <t>Fecha de recepción</t>
  </si>
  <si>
    <t>Fecha del oficio</t>
  </si>
  <si>
    <t>No. de documentos</t>
  </si>
  <si>
    <t>No. medio electrónico</t>
  </si>
  <si>
    <t>Nombre del remitente</t>
  </si>
  <si>
    <t>Cargo</t>
  </si>
  <si>
    <t>OBLIGACIÓN O DOCUMENTACIÓN REMITIDA</t>
  </si>
  <si>
    <t>EJERCICIO</t>
  </si>
  <si>
    <t>INFORMACIÓN DE LA APROBACIÓN AL PRESUPUESTO DE EGRESOS Y SUS MODIFICACIONES</t>
  </si>
  <si>
    <t>ACTA DE APROBACIÓN</t>
  </si>
  <si>
    <t>MONTO DE APROBACIÓN</t>
  </si>
  <si>
    <t>Acta / Sesión</t>
  </si>
  <si>
    <t>Fecha Acuerdo</t>
  </si>
  <si>
    <t>No. Acuerdo / Orden</t>
  </si>
  <si>
    <t>Según Acta</t>
  </si>
  <si>
    <t>Según Formato</t>
  </si>
  <si>
    <t>VERIFICACIÓN DE CUMPLIMIENTO</t>
  </si>
  <si>
    <t>FORMATOS E INFORMES PRESPUESTARIOS</t>
  </si>
  <si>
    <t>Matriz de indicadores para resultados y/o Indicadores de gestión.</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</si>
  <si>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</si>
  <si>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</si>
  <si>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</si>
  <si>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</si>
  <si>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</si>
  <si>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</si>
  <si>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</si>
  <si>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Informe sobre estudios actuariales - LDF</t>
  </si>
  <si>
    <t>Plantilla de personal de carácter permanente</t>
  </si>
  <si>
    <t>INCONSISTENCIAS A FORMATOS E INFORMES PRESPUESTARIOS</t>
  </si>
  <si>
    <t>ANÁLISIS DE LA INFORMACIÓN</t>
  </si>
  <si>
    <t>Cumplimiento</t>
  </si>
  <si>
    <t>Fundamento</t>
  </si>
  <si>
    <t>Mecanismo de verificación</t>
  </si>
  <si>
    <t>Semáf.</t>
  </si>
  <si>
    <t>Monto</t>
  </si>
  <si>
    <t>%</t>
  </si>
  <si>
    <t>Comentario</t>
  </si>
  <si>
    <t>Incluir cuando menos objetivos anuales, estrategias y metas</t>
  </si>
  <si>
    <t>Art. 18, primer párrafo LDF, Art. 61, fracción II, inciso a) y b) LGCG</t>
  </si>
  <si>
    <t>Integra Matriz de indicadores para resultados (MIR) y/o Indicadores de gestión</t>
  </si>
  <si>
    <t>N/A</t>
  </si>
  <si>
    <t>Contiene propuesta de riesgos en las finanzas públicas</t>
  </si>
  <si>
    <t>Art. 18, fracción II LDF</t>
  </si>
  <si>
    <t>Integra documento que contiene descripción de riesgos y propuesta de acciones, así como deuda contingente</t>
  </si>
  <si>
    <t>La estimación de la ley de ingresos y los integrados en el presupuesto son iguales</t>
  </si>
  <si>
    <t>Art. 61, fracción I, inciso a) LGCG</t>
  </si>
  <si>
    <t>Verificar los montos estimados en la ley de ingresos respectiva y los integrados en el presupuesto</t>
  </si>
  <si>
    <t>Ley de Ingresos</t>
  </si>
  <si>
    <t>Presupuesto</t>
  </si>
  <si>
    <t>La estimación de las participaciones federales son congruentes</t>
  </si>
  <si>
    <t>Art. 18, segundo párrafo LDF</t>
  </si>
  <si>
    <t>La estimación en participaciones federales es igual o menor a la publicada en el periódico "El Estado de Jalisco"</t>
  </si>
  <si>
    <t>Estimación</t>
  </si>
  <si>
    <t>Publicación</t>
  </si>
  <si>
    <t>La estimación de las aportaciones federales etiquetadas son congruentes</t>
  </si>
  <si>
    <t>Integra resultado y proyección de ingresos</t>
  </si>
  <si>
    <t>Art. 18, fracción I, III y IV segundo párrafo LDF</t>
  </si>
  <si>
    <r>
      <rPr>
        <sz val="8"/>
        <color theme="1"/>
        <rFont val="Arial"/>
      </rPr>
      <t>Integra formato del CONAC de resultado y proyección de ingresos</t>
    </r>
    <r>
      <rPr>
        <sz val="7"/>
        <color theme="1"/>
        <rFont val="Arial"/>
      </rPr>
      <t xml:space="preserve">
Nota: En entidades menores a 200,000 habitantes, el resultado y proyección debe ser como mínimo de 1 año, de lo contrario será de 3 años en cada uno.</t>
    </r>
  </si>
  <si>
    <t>Cumple la proyección con los Criterios Generales de Política Económica (CGPE)</t>
  </si>
  <si>
    <t>Art. 18, fracción I LDF</t>
  </si>
  <si>
    <t>El porcentaje de incremento en la proyección no debe ser mayor al:
• 3.4% para el 2023
• 2.8% para el 2024
• 2.5% para el 2025</t>
  </si>
  <si>
    <t>La estimación de ingresos se elaboró con los clasificadores del ingreso aprobados por el CONAC</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</si>
  <si>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</si>
  <si>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</si>
  <si>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</si>
  <si>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La contratación de obligaciones de financiamiento cumplen con el parámetro del techo financiero neto establecidos por la LDF y Sistema de Alertas (SA)</t>
  </si>
  <si>
    <t>Art. 46 LDF</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</si>
  <si>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</si>
  <si>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Nivel señalado
 en el SA</t>
  </si>
  <si>
    <t>Ingresos de libre disposición</t>
  </si>
  <si>
    <t>El destino del financiamiento es a la inversión pública productiva</t>
  </si>
  <si>
    <t>Art. 22 LDF</t>
  </si>
  <si>
    <t>Conforme al presupuesto de egresos por clasificación de fuente de financiamiento verificar que el destino de la nueva deuda es una inversión pública productiva (Capítulo 5000, 6000 o 7000)</t>
  </si>
  <si>
    <t>Inversión pública productiva</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</si>
  <si>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</si>
  <si>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</si>
  <si>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El presupuesto se elaboró con base en los clasificadores del egresos aprobados por el CONAC</t>
  </si>
  <si>
    <t>Art. 61, fracción II, inciso c) en concordancia con el Art. 41 LGCG</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</si>
  <si>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</si>
  <si>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</si>
  <si>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</si>
  <si>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fuente de financiamiento emitido por el CONAC</t>
  </si>
  <si>
    <t>Integra aplicación de los recursos por clasificador por objeto del gasto (económico) emitido por el CONAC</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</si>
  <si>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</si>
  <si>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</si>
  <si>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</si>
  <si>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</si>
  <si>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</si>
  <si>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</si>
  <si>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</si>
  <si>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</si>
  <si>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</si>
  <si>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Art. 20 LDF</t>
  </si>
  <si>
    <t>La previsión en ADEFAS es igual o mayor al 0.0% y menor o igual al 2.5%</t>
  </si>
  <si>
    <t>Cumple con el límite establecido en el incremento asignado a servicios personales</t>
  </si>
  <si>
    <t>Art. 10, fracción I
en cumplimiento del 21 LDF y transitorio sexto</t>
  </si>
  <si>
    <t>Monto del capítulo 1000 del presupuesto 2022 menos capítulo 1000 del presupuesto 2021, el resultado se divide entre el valor del capítulo 1000 del presupuesto 2021 y se multiplica por 100, el total resultante no debe rebasar el 3.00%</t>
  </si>
  <si>
    <t>Cap. 1000
Presup. 2021</t>
  </si>
  <si>
    <t>Cap. 1000
Presup. 2022</t>
  </si>
  <si>
    <t>Presenta el desglose de las percepciones ordinarias y extraordinarias de los servidores públicos</t>
  </si>
  <si>
    <t>Art. 10, fracción II
inciso a) en cumplimiento del 21 LDF
Art. 61, fracción II, inciso a) LGCG</t>
  </si>
  <si>
    <t>Integra formato elaborado de plantilla de personal</t>
  </si>
  <si>
    <t>Considera el ente previsiones salariales y económicas de los servicios públicos</t>
  </si>
  <si>
    <t>Art. 10, fracción II
inciso b) en cumplimiento del 21 LDF</t>
  </si>
  <si>
    <t>Integra previsión en el rubro 161 del clasificador por objeto del gasto</t>
  </si>
  <si>
    <t>Integra previsión para pagos de compromisos por contratos de Asociación Público Privado (APP)</t>
  </si>
  <si>
    <t>Art. 11 en cumplimiento del 21 LDF,
Art. 61, fracción II, inciso a) LGCG</t>
  </si>
  <si>
    <r>
      <rPr>
        <sz val="8"/>
        <color theme="1"/>
        <rFont val="Arial"/>
      </rPr>
      <t xml:space="preserve">Identificar en el RPU y REO que el ente tiene APP y corroborar la previsión en el presupuesto de egresos, identificando la fuente de financiamiento
</t>
    </r>
    <r>
      <rPr>
        <sz val="7"/>
        <color theme="1"/>
        <rFont val="Arial"/>
      </rPr>
      <t>RPU: Registro Público Único
REO: Registro Estatal de Obligaciones</t>
    </r>
  </si>
  <si>
    <t>OBSERVACIONES</t>
  </si>
  <si>
    <t>Comentarios adicionales</t>
  </si>
  <si>
    <t>En los ingresos del ejercicio la entidad estima recaudación en los rubros siguiente:</t>
  </si>
  <si>
    <t>En el presupuesto de egresos la entidad estima gasto en las partidas siguientes:</t>
  </si>
  <si>
    <t>El incremento o disminución al total del presupuesto de egresos del ejercicio, con relación al del ejercicio inmediato anterior es de:</t>
  </si>
  <si>
    <t>Importe</t>
  </si>
  <si>
    <t>El importe total del presupuesto entre el número de habitantes de la entidad es:</t>
  </si>
  <si>
    <t>Valor per cápita</t>
  </si>
  <si>
    <t>Guadalajara, Jalisco; a</t>
  </si>
  <si>
    <t>ELABORÓ</t>
  </si>
  <si>
    <t>JEFE DE DEPARTAMENTO</t>
  </si>
  <si>
    <t>L.C.P. Manuel Fonseca Villaseñor</t>
  </si>
  <si>
    <t>PRESUPUESTO DE EGRESOS</t>
  </si>
  <si>
    <t>INFORMACIÓN ADICIONAL</t>
  </si>
  <si>
    <t>Versión 2022.03</t>
  </si>
  <si>
    <t>DOCUMENTO REMITIDO</t>
  </si>
  <si>
    <t>DOCUMENTACIÓN CORRESPONDE A:</t>
  </si>
  <si>
    <t>Presupuesto de egresos</t>
  </si>
  <si>
    <t>Normal</t>
  </si>
  <si>
    <t>Modificación al presupuesto</t>
  </si>
  <si>
    <t>Complementaria</t>
  </si>
  <si>
    <t>La modificación al presupuesto es la No.</t>
  </si>
  <si>
    <t>Se acompaña respaldo electrónico</t>
  </si>
  <si>
    <t>INFORMACIÓN DE APROBACIÓN DEL PRESUPUESTO</t>
  </si>
  <si>
    <t>Fecha del acuerdo</t>
  </si>
  <si>
    <t>Acuerdo número</t>
  </si>
  <si>
    <t>FORMATOS ELABORADOS</t>
  </si>
  <si>
    <t xml:space="preserve">Matriz de indicadores para resultados y/o Indicadores de gestión. </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</si>
  <si>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</si>
  <si>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</si>
  <si>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</si>
  <si>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</si>
  <si>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</si>
  <si>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</si>
  <si>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</si>
  <si>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Informe sobre estudios actuariales - LDF. </t>
  </si>
  <si>
    <t xml:space="preserve">Plantilla de personal de carácter permanente. </t>
  </si>
  <si>
    <t>Se considera que los formatos han sido correctamente elaborados,
salvo que se generen las siguientes:</t>
  </si>
  <si>
    <t>Inconsistencia relacionada con la elaboración de formatos:</t>
  </si>
  <si>
    <t>Inconsistencia relacionada con el equilibrio ingreso vs. gasto:</t>
  </si>
  <si>
    <t>Inconsistencia relacionada con el monto presupuestado en sus diferentes clasificadores:</t>
  </si>
  <si>
    <t>Inconsistencia relacionada con el monto presupuestado y la MIR y/o Indicadores de gestión:</t>
  </si>
  <si>
    <t>Gráficos</t>
  </si>
  <si>
    <t>Impuestos</t>
  </si>
  <si>
    <t>Cuotas y aportaciones de seguridad social</t>
  </si>
  <si>
    <t>Contribuciones de mejoras</t>
  </si>
  <si>
    <t>Ingresos por venta de bienes, prestación de servicios y otros ingresos</t>
  </si>
  <si>
    <t>Participaciones, aportaciones, convenios, incentivos derivados de la colaboración fiscal y fondos distintos de las aportaciones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</si>
  <si>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</si>
  <si>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</si>
  <si>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</si>
  <si>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</si>
  <si>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</si>
  <si>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</si>
  <si>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</si>
  <si>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</si>
  <si>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</si>
  <si>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</si>
  <si>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</si>
  <si>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</si>
  <si>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</si>
  <si>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</si>
  <si>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</si>
  <si>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</si>
  <si>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</si>
  <si>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</si>
  <si>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</si>
  <si>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</si>
  <si>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</si>
  <si>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</si>
  <si>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</si>
  <si>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</si>
  <si>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</si>
  <si>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</si>
  <si>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</si>
  <si>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</si>
  <si>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</si>
  <si>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</si>
  <si>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</si>
  <si>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PROPOSITO</t>
  </si>
  <si>
    <t>CRI-LI</t>
  </si>
  <si>
    <t>FF</t>
  </si>
  <si>
    <t>ENERO</t>
  </si>
  <si>
    <t>FEBRERO</t>
  </si>
  <si>
    <t>MARZO</t>
  </si>
  <si>
    <t>ABRIL</t>
  </si>
  <si>
    <t>MAYO</t>
  </si>
  <si>
    <t>JUNIO</t>
  </si>
  <si>
    <t>JULIO</t>
  </si>
  <si>
    <t>AGOSTO</t>
  </si>
  <si>
    <t>SEPTIEMBRE</t>
  </si>
  <si>
    <t>OCTUBRE</t>
  </si>
  <si>
    <t>NOVIEMBRE</t>
  </si>
  <si>
    <t>DICIEMBRE</t>
  </si>
  <si>
    <t>TOTAL</t>
  </si>
  <si>
    <r>
      <rPr>
        <sz val="11"/>
        <color theme="1"/>
        <rFont val="Calibri"/>
      </rPr>
      <t xml:space="preserve">Otros convenios y subsidios </t>
    </r>
    <r>
      <rPr>
        <sz val="11"/>
        <color rgb="FFFF0000"/>
        <rFont val="Calibri"/>
      </rPr>
      <t>(Con ingresos de libre disposición)</t>
    </r>
  </si>
  <si>
    <r>
      <rPr>
        <sz val="11"/>
        <color theme="1"/>
        <rFont val="Calibri"/>
      </rPr>
      <t xml:space="preserve">Otros convenios y subsidios </t>
    </r>
    <r>
      <rPr>
        <sz val="11"/>
        <color rgb="FFFF0000"/>
        <rFont val="Calibri"/>
      </rPr>
      <t>(Con ingresos etiquetados federales)</t>
    </r>
  </si>
  <si>
    <r>
      <rPr>
        <sz val="11"/>
        <color theme="1"/>
        <rFont val="Calibri"/>
      </rPr>
      <t xml:space="preserve">Otros convenios y subsidios </t>
    </r>
    <r>
      <rPr>
        <sz val="11"/>
        <color rgb="FFFF0000"/>
        <rFont val="Calibri"/>
      </rPr>
      <t>(Con ingresos etiquetados estatales)</t>
    </r>
  </si>
  <si>
    <r>
      <rPr>
        <sz val="11"/>
        <color theme="1"/>
        <rFont val="Calibri"/>
      </rPr>
      <t xml:space="preserve">Transferencias y asignaciones </t>
    </r>
    <r>
      <rPr>
        <sz val="11"/>
        <color rgb="FFFF0000"/>
        <rFont val="Calibri"/>
      </rPr>
      <t>(Con ingresos de libre disposición)</t>
    </r>
  </si>
  <si>
    <r>
      <rPr>
        <sz val="11"/>
        <color theme="1"/>
        <rFont val="Calibri"/>
      </rPr>
      <t xml:space="preserve">Transferencias y asignaciones </t>
    </r>
    <r>
      <rPr>
        <sz val="11"/>
        <color rgb="FFFF0000"/>
        <rFont val="Calibri"/>
      </rPr>
      <t>(Con ingresos etiquetados federales)</t>
    </r>
  </si>
  <si>
    <r>
      <rPr>
        <sz val="11"/>
        <color theme="1"/>
        <rFont val="Calibri"/>
      </rPr>
      <t xml:space="preserve">Transferencias y asignaciones </t>
    </r>
    <r>
      <rPr>
        <sz val="11"/>
        <color rgb="FFFF0000"/>
        <rFont val="Calibri"/>
      </rPr>
      <t>(Con ingresos etiquetados estatales)</t>
    </r>
  </si>
  <si>
    <r>
      <rPr>
        <sz val="11"/>
        <color theme="1"/>
        <rFont val="Calibri"/>
      </rPr>
      <t xml:space="preserve">Subsidios y subvenciones </t>
    </r>
    <r>
      <rPr>
        <sz val="11"/>
        <color rgb="FFFF0000"/>
        <rFont val="Calibri"/>
      </rPr>
      <t>(Con ingresos de libre disposición)</t>
    </r>
  </si>
  <si>
    <r>
      <rPr>
        <sz val="11"/>
        <color theme="1"/>
        <rFont val="Calibri"/>
      </rPr>
      <t xml:space="preserve">Subsidios y subvenciones </t>
    </r>
    <r>
      <rPr>
        <sz val="11"/>
        <color rgb="FFFF0000"/>
        <rFont val="Calibri"/>
      </rPr>
      <t>(Con ingresos etiquetados federales)</t>
    </r>
  </si>
  <si>
    <r>
      <rPr>
        <sz val="11"/>
        <color theme="1"/>
        <rFont val="Calibri"/>
      </rPr>
      <t xml:space="preserve">Subsidios y subvenciones </t>
    </r>
    <r>
      <rPr>
        <sz val="11"/>
        <color rgb="FFFF0000"/>
        <rFont val="Calibri"/>
      </rPr>
      <t>(Con ingresos etiquetados estatales)</t>
    </r>
  </si>
  <si>
    <t>COG</t>
  </si>
  <si>
    <t>DESCRIPCIÓN</t>
  </si>
  <si>
    <t>INGRESOS DE LIBRE DISPOSCIÓN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</si>
  <si>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</si>
  <si>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</si>
  <si>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</si>
  <si>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</si>
  <si>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</si>
  <si>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</si>
  <si>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</si>
  <si>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</si>
  <si>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</si>
  <si>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</si>
  <si>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</si>
  <si>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</si>
  <si>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</si>
  <si>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</si>
  <si>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</si>
  <si>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</si>
  <si>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GASTOS NO ETIQUETADO</t>
  </si>
  <si>
    <t>Inversion pública</t>
  </si>
  <si>
    <t>Total de gasto no etiquetado</t>
  </si>
  <si>
    <t>GASTO ETIQUETADO</t>
  </si>
  <si>
    <t>Total de gasto etiquetado</t>
  </si>
  <si>
    <t>UE</t>
  </si>
  <si>
    <t>NOMBRE DE LA UNIDAD EJECUTORA</t>
  </si>
  <si>
    <t>TOTAL ANUAL</t>
  </si>
  <si>
    <t>3.0.0.0.0.</t>
  </si>
  <si>
    <t>SECTOR PÚBLICO MUNICIPAL</t>
  </si>
  <si>
    <t>3.1.1.0.0.</t>
  </si>
  <si>
    <t>GOBIERNO GENERAL MUNICIPAL</t>
  </si>
  <si>
    <t>3.1.1.1.0.</t>
  </si>
  <si>
    <t>Gobierno Municipal</t>
  </si>
  <si>
    <t>Órgano Ejecutivo Municipal (Ayuntamiento)</t>
  </si>
  <si>
    <t>Presidencia</t>
  </si>
  <si>
    <t>Secretaría de Ayuntamiento</t>
  </si>
  <si>
    <t>Sindicatura</t>
  </si>
  <si>
    <t>Tesorería</t>
  </si>
  <si>
    <t>Dirección General de Desarrollo Social y Humano</t>
  </si>
  <si>
    <t>Dirección General de Obras Públicas</t>
  </si>
  <si>
    <t>Dirección General de Servicios Públicos</t>
  </si>
  <si>
    <t>Dirección General de Seguridad Pública</t>
  </si>
  <si>
    <t>Instituto de Cultura</t>
  </si>
  <si>
    <t>SUMA</t>
  </si>
  <si>
    <t>Riesgos de trabajo</t>
  </si>
  <si>
    <t>Invalidez y vida</t>
  </si>
  <si>
    <t>Otras prestaciones sociales</t>
  </si>
  <si>
    <t>Tipo de sistema</t>
  </si>
  <si>
    <t>Prestación laboral o fondo general para trabajadores del  municipio</t>
  </si>
  <si>
    <t>Beneficio definido, contribución definida o mixto</t>
  </si>
  <si>
    <t>Población afiliada</t>
  </si>
  <si>
    <t xml:space="preserve">Activos </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</si>
  <si>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</si>
  <si>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</si>
  <si>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</si>
  <si>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</si>
  <si>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</si>
  <si>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</si>
  <si>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</si>
  <si>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</si>
  <si>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</si>
  <si>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</si>
  <si>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</si>
  <si>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</si>
  <si>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</si>
  <si>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</si>
  <si>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</si>
  <si>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Activos</t>
  </si>
  <si>
    <t>Pensiones y jubilados</t>
  </si>
  <si>
    <t>Beneficiarios de pensionados y jubilados</t>
  </si>
  <si>
    <t xml:space="preserve">Monto mensual por pensión </t>
  </si>
  <si>
    <t>Máximo</t>
  </si>
  <si>
    <t>Mínimo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</si>
  <si>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</si>
  <si>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</si>
  <si>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</si>
  <si>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</si>
  <si>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</si>
  <si>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</si>
  <si>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</si>
  <si>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</si>
  <si>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</si>
  <si>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</si>
  <si>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</si>
  <si>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</si>
  <si>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</si>
  <si>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NOMBRE DE LA PLAZA</t>
  </si>
  <si>
    <t>ADSCRIPCIÓN DE LA PLAZA</t>
  </si>
  <si>
    <t>PARTIDA GENERICA</t>
  </si>
  <si>
    <t xml:space="preserve">FF </t>
  </si>
  <si>
    <t>No. PLAZAS</t>
  </si>
  <si>
    <t>111-113
DIETAS Y SUELDO BASE</t>
  </si>
  <si>
    <t>SUMA TOTAL DE REMUNERACIONES</t>
  </si>
  <si>
    <t>MENSUAL</t>
  </si>
  <si>
    <t>ANUAL</t>
  </si>
  <si>
    <t>PRIMAS POR AÑOS DE SERVICIOS EFECTIVOS PRESTADOS</t>
  </si>
  <si>
    <t>PRIMA VACACIONAL Y DOMINICAL</t>
  </si>
  <si>
    <t>GRATIFICACIÓN DE FIN DE AÑO (AGUINALDO)</t>
  </si>
  <si>
    <t>HORAS EXTRAORDINARIAS</t>
  </si>
  <si>
    <t>COMPENSACIONES</t>
  </si>
  <si>
    <t>OTRAS PRESTACIONES</t>
  </si>
  <si>
    <t>Regidores</t>
  </si>
  <si>
    <t>Sala de regidores</t>
  </si>
  <si>
    <t>Sindíco</t>
  </si>
  <si>
    <t>Secretario general</t>
  </si>
  <si>
    <t>Secretaría general</t>
  </si>
  <si>
    <t>Presidente</t>
  </si>
  <si>
    <t>Juez Municipal</t>
  </si>
  <si>
    <t>Secretaria de Sindico</t>
  </si>
  <si>
    <t>Secretario de Presidencia</t>
  </si>
  <si>
    <t>Desarrollo Rural</t>
  </si>
  <si>
    <t>Contralor</t>
  </si>
  <si>
    <t>Oficial Mayor</t>
  </si>
  <si>
    <t>Auxiliar de Transparencia</t>
  </si>
  <si>
    <t>Encargado de transparencia</t>
  </si>
  <si>
    <t>Correos</t>
  </si>
  <si>
    <t>Encargado de la Hacienda</t>
  </si>
  <si>
    <t>Hacienda municipal</t>
  </si>
  <si>
    <t>Auxiliar de Ingresos</t>
  </si>
  <si>
    <t>Auxiliar de egresos</t>
  </si>
  <si>
    <t>Operador de maquinaria</t>
  </si>
  <si>
    <t>Obras públicas</t>
  </si>
  <si>
    <t>Proyectista</t>
  </si>
  <si>
    <t>Director de Obras Públicas</t>
  </si>
  <si>
    <t>Obras Públicas</t>
  </si>
  <si>
    <t>Encargada de agua potable</t>
  </si>
  <si>
    <t>Agua potable y alcantarillado</t>
  </si>
  <si>
    <t>Auxiliar de agua potable</t>
  </si>
  <si>
    <t>Delegado de Temaca</t>
  </si>
  <si>
    <t>Delegaciones</t>
  </si>
  <si>
    <t>Secretaria Delegado de Temaca</t>
  </si>
  <si>
    <t>Agente de la Rosalia de la Cueva</t>
  </si>
  <si>
    <t>Agencia</t>
  </si>
  <si>
    <t>Secretaria de Agente</t>
  </si>
  <si>
    <t>Encargado Casa de la Cultura</t>
  </si>
  <si>
    <t>Casa de la Cultura</t>
  </si>
  <si>
    <t>Afanadora</t>
  </si>
  <si>
    <t>Policia de linea</t>
  </si>
  <si>
    <t>Seguridad Pública</t>
  </si>
  <si>
    <t>Comisario</t>
  </si>
  <si>
    <t>Comandante</t>
  </si>
  <si>
    <t>Encargado de Proteccion Civil</t>
  </si>
  <si>
    <t>Protección Civil</t>
  </si>
  <si>
    <t>Oficial Operativo</t>
  </si>
  <si>
    <t>Aseo Público</t>
  </si>
  <si>
    <t>Servicios Públicos</t>
  </si>
  <si>
    <t>Secretaria de Salud</t>
  </si>
  <si>
    <t>Electricista</t>
  </si>
  <si>
    <t>Auxiliar Rastro Municipal</t>
  </si>
  <si>
    <t>Chofer de Presidencia</t>
  </si>
  <si>
    <t>Parques y Jardines</t>
  </si>
  <si>
    <t>Mecánico</t>
  </si>
  <si>
    <t>Auxiliar de Salud</t>
  </si>
  <si>
    <t>Encargado Panteón Municipal</t>
  </si>
  <si>
    <t>Afanadoras Presidencia</t>
  </si>
  <si>
    <t>AfanadoraPlaza de Toros</t>
  </si>
  <si>
    <t>Encargada de Bomba Temaca</t>
  </si>
  <si>
    <t>Afanadora Plaza Temaca</t>
  </si>
  <si>
    <t>Afanador Plaza Cueva</t>
  </si>
  <si>
    <t>Encargada de registro civil</t>
  </si>
  <si>
    <t>Registro civil</t>
  </si>
  <si>
    <t>Encargado de Catastro</t>
  </si>
  <si>
    <t>Catastro</t>
  </si>
  <si>
    <t>Catrasto</t>
  </si>
  <si>
    <t>Secretaria Desarrollo Rural</t>
  </si>
  <si>
    <t>Eventuales</t>
  </si>
  <si>
    <t>Encargado de Bomba los Yugos</t>
  </si>
  <si>
    <t>Parques y Jardines temaca</t>
  </si>
  <si>
    <t>Auxiliar Parques y Jardines</t>
  </si>
  <si>
    <t>Secretaria Biblioteca</t>
  </si>
  <si>
    <t>Encargado de Deportes</t>
  </si>
  <si>
    <t>Pensionados</t>
  </si>
  <si>
    <t>TOTALES</t>
  </si>
  <si>
    <t>INGRESOS DE LIBRE DISPOSICIÓN</t>
  </si>
  <si>
    <t>INGRESOS ETIQUETADOS</t>
  </si>
  <si>
    <t>Cuotas para la seguirdad social</t>
  </si>
  <si>
    <t>Otras cuotas y aportaciones para la seguirdad social</t>
  </si>
  <si>
    <t>Accesorios de cuotas y aportaciones de seguirdad social</t>
  </si>
  <si>
    <t>Derechos de concesiones y demas inmuebles de propiedad municipal</t>
  </si>
  <si>
    <t>43-01</t>
  </si>
  <si>
    <t>43-02</t>
  </si>
  <si>
    <t>62-01</t>
  </si>
  <si>
    <t>Aporvechamientos por recuperación de capital o patrimonio invertido</t>
  </si>
  <si>
    <t>Otros convenios y subsidios</t>
  </si>
  <si>
    <t>Pensiones y juvilaciones</t>
  </si>
  <si>
    <t>97-01</t>
  </si>
  <si>
    <t>TOTAL DE ESTIMACIÓN DE INGRESOS + REMANENTE</t>
  </si>
  <si>
    <t>COG-FF</t>
  </si>
  <si>
    <t>1.  NO ETIQUETADO</t>
  </si>
  <si>
    <t>2.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</si>
  <si>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</si>
  <si>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</si>
  <si>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</si>
  <si>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</si>
  <si>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</si>
  <si>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</si>
  <si>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</si>
  <si>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</si>
  <si>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</si>
  <si>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</si>
  <si>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Dietas</t>
  </si>
  <si>
    <t>CTG</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</si>
  <si>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</si>
  <si>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</si>
  <si>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</si>
  <si>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</si>
  <si>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</si>
  <si>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</si>
  <si>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</si>
  <si>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</si>
  <si>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</si>
  <si>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</si>
  <si>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Gasto corriente</t>
  </si>
  <si>
    <t>Gasto de capital</t>
  </si>
  <si>
    <t>Amortización de la deuda y disminución de pasivos</t>
  </si>
  <si>
    <t>CAPÍTULO 1000</t>
  </si>
  <si>
    <t>CAPÍTULO 2000</t>
  </si>
  <si>
    <t>CAPÍTULO 3000</t>
  </si>
  <si>
    <t>CAPÍTULO 4000</t>
  </si>
  <si>
    <t>CAPÍTULO 5000</t>
  </si>
  <si>
    <t>CAPÍTULO 6000</t>
  </si>
  <si>
    <t>CAPÍTULO 7000</t>
  </si>
  <si>
    <t>CAPÍTULO 8000</t>
  </si>
  <si>
    <t>CAPÍTULO 9000</t>
  </si>
  <si>
    <t>CF</t>
  </si>
  <si>
    <t>Adeudos de ejercicios fiscales anteriores</t>
  </si>
</sst>
</file>

<file path=xl/styles.xml><?xml version="1.0" encoding="utf-8"?>
<styleSheet xmlns="http://schemas.openxmlformats.org/spreadsheetml/2006/main">
  <numFmts count="13">
    <numFmt numFmtId="43" formatCode="_-* #,##0.00_-;\-* #,##0.00_-;_-* &quot;-&quot;??_-;_-@_-"/>
    <numFmt numFmtId="164" formatCode="yyyy\-m"/>
    <numFmt numFmtId="165" formatCode="000000"/>
    <numFmt numFmtId="166" formatCode="0000"/>
    <numFmt numFmtId="167" formatCode="d/m/yyyy"/>
    <numFmt numFmtId="168" formatCode="[$-F800]dddd\,\ mmmm\ dd\,\ yyyy"/>
    <numFmt numFmtId="169" formatCode="[$-80A]d&quot; de &quot;mmmm&quot; de &quot;yyyy"/>
    <numFmt numFmtId="170" formatCode="_-* #,##0_-;\-* #,##0_-;_-* &quot;-&quot;_-;_-@"/>
    <numFmt numFmtId="171" formatCode="_-* #,##0.00_-;\-* #,##0.00_-;_-* &quot;-&quot;_-;_-@"/>
    <numFmt numFmtId="172" formatCode="000"/>
    <numFmt numFmtId="173" formatCode="00\-00"/>
    <numFmt numFmtId="174" formatCode="0_ ;\-0\ "/>
    <numFmt numFmtId="175" formatCode="#,##0_ ;\-#,##0\ "/>
  </numFmts>
  <fonts count="40">
    <font>
      <sz val="11"/>
      <color theme="1"/>
      <name val="Calibri"/>
    </font>
    <font>
      <b/>
      <sz val="12"/>
      <color rgb="FF000000"/>
      <name val="Roboto"/>
    </font>
    <font>
      <b/>
      <sz val="12"/>
      <color theme="1"/>
      <name val="Roboto"/>
    </font>
    <font>
      <b/>
      <sz val="10"/>
      <color theme="1"/>
      <name val="Arial"/>
    </font>
    <font>
      <sz val="10"/>
      <color rgb="FF000000"/>
      <name val="Arial"/>
    </font>
    <font>
      <sz val="12"/>
      <color rgb="FF000000"/>
      <name val="Roboto"/>
    </font>
    <font>
      <sz val="12"/>
      <color theme="1"/>
      <name val="Roboto"/>
    </font>
    <font>
      <sz val="10"/>
      <color theme="1"/>
      <name val="Arial"/>
    </font>
    <font>
      <u/>
      <sz val="10"/>
      <color rgb="FF1155CC"/>
      <name val="Arial"/>
    </font>
    <font>
      <b/>
      <sz val="10"/>
      <color rgb="FF000000"/>
      <name val="Arial"/>
    </font>
    <font>
      <sz val="11"/>
      <color rgb="FF000000"/>
      <name val="Calibri"/>
    </font>
    <font>
      <b/>
      <sz val="11"/>
      <color rgb="FF000000"/>
      <name val="Calibri"/>
    </font>
    <font>
      <b/>
      <sz val="11"/>
      <color theme="1"/>
      <name val="Calibri"/>
    </font>
    <font>
      <sz val="11"/>
      <color theme="1"/>
      <name val="Calibri"/>
    </font>
    <font>
      <sz val="8"/>
      <color theme="1"/>
      <name val="Arial"/>
    </font>
    <font>
      <sz val="7"/>
      <color theme="1"/>
      <name val="Arial"/>
    </font>
    <font>
      <b/>
      <sz val="9"/>
      <color theme="1"/>
      <name val="Arial"/>
    </font>
    <font>
      <b/>
      <i/>
      <sz val="8"/>
      <color theme="0"/>
      <name val="Arial"/>
    </font>
    <font>
      <sz val="11"/>
      <name val="Calibri"/>
    </font>
    <font>
      <b/>
      <sz val="12"/>
      <color theme="1"/>
      <name val="Arial"/>
    </font>
    <font>
      <b/>
      <sz val="8"/>
      <color theme="0"/>
      <name val="Arial"/>
    </font>
    <font>
      <b/>
      <sz val="8"/>
      <color theme="1"/>
      <name val="Arial"/>
    </font>
    <font>
      <sz val="8"/>
      <color theme="0"/>
      <name val="Arial"/>
    </font>
    <font>
      <sz val="14"/>
      <color theme="1"/>
      <name val="Arial"/>
    </font>
    <font>
      <b/>
      <sz val="11"/>
      <color theme="1"/>
      <name val="Arial"/>
    </font>
    <font>
      <b/>
      <sz val="12"/>
      <color theme="1"/>
      <name val="Calibri"/>
    </font>
    <font>
      <b/>
      <i/>
      <sz val="7"/>
      <color theme="0"/>
      <name val="Arial"/>
    </font>
    <font>
      <b/>
      <sz val="14"/>
      <color theme="1"/>
      <name val="Calibri"/>
    </font>
    <font>
      <b/>
      <i/>
      <sz val="9"/>
      <color theme="0"/>
      <name val="Arial"/>
    </font>
    <font>
      <b/>
      <sz val="9"/>
      <color theme="0"/>
      <name val="Arial"/>
    </font>
    <font>
      <b/>
      <sz val="12"/>
      <color theme="0"/>
      <name val="Calibri"/>
    </font>
    <font>
      <sz val="12"/>
      <color theme="1"/>
      <name val="Calibri"/>
    </font>
    <font>
      <b/>
      <sz val="11"/>
      <color theme="0"/>
      <name val="Calibri"/>
    </font>
    <font>
      <b/>
      <i/>
      <sz val="12"/>
      <color theme="0"/>
      <name val="Calibri"/>
    </font>
    <font>
      <sz val="12"/>
      <color theme="0"/>
      <name val="Calibri"/>
    </font>
    <font>
      <b/>
      <i/>
      <sz val="11"/>
      <color theme="1"/>
      <name val="Calibri"/>
    </font>
    <font>
      <b/>
      <i/>
      <sz val="11"/>
      <color theme="0"/>
      <name val="Calibri"/>
    </font>
    <font>
      <b/>
      <sz val="10"/>
      <color theme="0"/>
      <name val="Calibri"/>
    </font>
    <font>
      <sz val="11"/>
      <color theme="0"/>
      <name val="Calibri"/>
    </font>
    <font>
      <sz val="11"/>
      <color rgb="FFFF0000"/>
      <name val="Calibri"/>
    </font>
  </fonts>
  <fills count="13">
    <fill>
      <patternFill patternType="none"/>
    </fill>
    <fill>
      <patternFill patternType="gray125"/>
    </fill>
    <fill>
      <patternFill patternType="solid">
        <fgColor rgb="FFE2EFD9"/>
        <bgColor rgb="FFE2EFD9"/>
      </patternFill>
    </fill>
    <fill>
      <patternFill patternType="solid">
        <fgColor theme="1"/>
        <bgColor theme="1"/>
      </patternFill>
    </fill>
    <fill>
      <patternFill patternType="solid">
        <fgColor rgb="FF595959"/>
        <bgColor rgb="FF595959"/>
      </patternFill>
    </fill>
    <fill>
      <patternFill patternType="solid">
        <fgColor rgb="FFBFBFBF"/>
        <bgColor rgb="FFBFBFBF"/>
      </patternFill>
    </fill>
    <fill>
      <patternFill patternType="solid">
        <fgColor rgb="FF7F7F7F"/>
        <bgColor rgb="FF7F7F7F"/>
      </patternFill>
    </fill>
    <fill>
      <patternFill patternType="solid">
        <fgColor rgb="FFD8D8D8"/>
        <bgColor rgb="FFD8D8D8"/>
      </patternFill>
    </fill>
    <fill>
      <patternFill patternType="solid">
        <fgColor rgb="FFF2F2F2"/>
        <bgColor rgb="FFF2F2F2"/>
      </patternFill>
    </fill>
    <fill>
      <patternFill patternType="solid">
        <fgColor rgb="FFD9D9D9"/>
        <bgColor rgb="FFD9D9D9"/>
      </patternFill>
    </fill>
    <fill>
      <patternFill patternType="solid">
        <fgColor theme="0"/>
        <bgColor theme="0"/>
      </patternFill>
    </fill>
    <fill>
      <patternFill patternType="solid">
        <fgColor rgb="FFFFFF00"/>
        <bgColor indexed="64"/>
      </patternFill>
    </fill>
    <fill>
      <patternFill patternType="solid">
        <fgColor theme="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385623"/>
      </left>
      <right/>
      <top style="thin">
        <color rgb="FF385623"/>
      </top>
      <bottom style="thin">
        <color rgb="FF385623"/>
      </bottom>
      <diagonal/>
    </border>
    <border>
      <left/>
      <right/>
      <top style="thin">
        <color rgb="FF385623"/>
      </top>
      <bottom style="thin">
        <color rgb="FF385623"/>
      </bottom>
      <diagonal/>
    </border>
    <border>
      <left/>
      <right style="thin">
        <color rgb="FF385623"/>
      </right>
      <top style="thin">
        <color rgb="FF385623"/>
      </top>
      <bottom style="thin">
        <color rgb="FF385623"/>
      </bottom>
      <diagonal/>
    </border>
    <border>
      <left style="thin">
        <color rgb="FF000000"/>
      </left>
      <right/>
      <top/>
      <bottom/>
      <diagonal/>
    </border>
    <border>
      <left/>
      <right style="thin">
        <color rgb="FF000000"/>
      </right>
      <top/>
      <bottom/>
      <diagonal/>
    </border>
    <border>
      <left style="thin">
        <color rgb="FF385623"/>
      </left>
      <right/>
      <top style="thin">
        <color rgb="FF000000"/>
      </top>
      <bottom/>
      <diagonal/>
    </border>
    <border>
      <left/>
      <right style="thin">
        <color rgb="FF385623"/>
      </right>
      <top style="thin">
        <color rgb="FF000000"/>
      </top>
      <bottom/>
      <diagonal/>
    </border>
    <border>
      <left/>
      <right/>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top/>
      <bottom style="thin">
        <color rgb="FF000000"/>
      </bottom>
      <diagonal/>
    </border>
    <border>
      <left/>
      <right/>
      <top/>
      <bottom style="thin">
        <color rgb="FF000000"/>
      </bottom>
      <diagonal/>
    </border>
    <border>
      <left/>
      <right style="thin">
        <color theme="0"/>
      </right>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rgb="FF000000"/>
      </bottom>
      <diagonal/>
    </border>
    <border>
      <left/>
      <right style="thin">
        <color theme="0"/>
      </right>
      <top/>
      <bottom style="thin">
        <color theme="0"/>
      </bottom>
      <diagonal/>
    </border>
    <border>
      <left/>
      <right style="thin">
        <color theme="0"/>
      </right>
      <top/>
      <bottom style="thin">
        <color rgb="FF000000"/>
      </bottom>
      <diagonal/>
    </border>
    <border>
      <left style="thin">
        <color theme="0"/>
      </left>
      <right/>
      <top/>
      <bottom style="thin">
        <color rgb="FF000000"/>
      </bottom>
      <diagonal/>
    </border>
  </borders>
  <cellStyleXfs count="1">
    <xf numFmtId="0" fontId="0" fillId="0" borderId="0"/>
  </cellStyleXfs>
  <cellXfs count="385">
    <xf numFmtId="0" fontId="0" fillId="0" borderId="0" xfId="0" applyFont="1" applyAlignment="1"/>
    <xf numFmtId="0" fontId="1" fillId="0" borderId="0" xfId="0" applyFont="1" applyAlignment="1">
      <alignment horizontal="center" vertical="center" wrapText="1"/>
    </xf>
    <xf numFmtId="0" fontId="1" fillId="0" borderId="0" xfId="0"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3" fillId="0" borderId="0" xfId="0" applyFont="1" applyAlignment="1">
      <alignment vertical="center"/>
    </xf>
    <xf numFmtId="0" fontId="4" fillId="0" borderId="0" xfId="0" applyFont="1"/>
    <xf numFmtId="0" fontId="5" fillId="2" borderId="1" xfId="0" applyFont="1" applyFill="1" applyBorder="1" applyAlignment="1">
      <alignment horizontal="left" vertical="center" wrapText="1"/>
    </xf>
    <xf numFmtId="0" fontId="5" fillId="2" borderId="1" xfId="0" applyFont="1" applyFill="1" applyBorder="1" applyAlignment="1">
      <alignment horizontal="left" vertical="center"/>
    </xf>
    <xf numFmtId="0" fontId="6" fillId="2" borderId="1" xfId="0" applyFont="1" applyFill="1" applyBorder="1" applyAlignment="1">
      <alignment horizontal="left" vertical="center"/>
    </xf>
    <xf numFmtId="0" fontId="6" fillId="2" borderId="1" xfId="0" applyFont="1" applyFill="1" applyBorder="1" applyAlignment="1">
      <alignment horizontal="left" vertical="center" wrapText="1"/>
    </xf>
    <xf numFmtId="0" fontId="7" fillId="2" borderId="1" xfId="0" applyFont="1" applyFill="1" applyBorder="1" applyAlignment="1">
      <alignment vertical="center"/>
    </xf>
    <xf numFmtId="0" fontId="7" fillId="0" borderId="0" xfId="0" applyFont="1" applyAlignment="1">
      <alignment vertical="center"/>
    </xf>
    <xf numFmtId="0" fontId="6" fillId="2" borderId="1" xfId="0" quotePrefix="1" applyFont="1" applyFill="1" applyBorder="1" applyAlignment="1">
      <alignment horizontal="left" vertical="center"/>
    </xf>
    <xf numFmtId="0" fontId="6" fillId="2" borderId="1" xfId="0" applyFont="1" applyFill="1" applyBorder="1" applyAlignment="1">
      <alignment vertical="center" wrapText="1"/>
    </xf>
    <xf numFmtId="0" fontId="6" fillId="2" borderId="1" xfId="0" applyFont="1" applyFill="1" applyBorder="1" applyAlignment="1">
      <alignment vertical="center"/>
    </xf>
    <xf numFmtId="0" fontId="6" fillId="2" borderId="1" xfId="0" quotePrefix="1" applyFont="1" applyFill="1" applyBorder="1" applyAlignment="1">
      <alignment vertical="center"/>
    </xf>
    <xf numFmtId="0" fontId="6" fillId="2" borderId="1" xfId="0" quotePrefix="1" applyFont="1" applyFill="1" applyBorder="1" applyAlignment="1">
      <alignment horizontal="left" vertical="center" wrapText="1"/>
    </xf>
    <xf numFmtId="164" fontId="6" fillId="2" borderId="1" xfId="0" applyNumberFormat="1" applyFont="1" applyFill="1" applyBorder="1" applyAlignment="1">
      <alignment horizontal="left" vertical="center" wrapText="1"/>
    </xf>
    <xf numFmtId="0" fontId="8" fillId="0" borderId="0" xfId="0" applyFont="1" applyAlignment="1">
      <alignment vertical="center"/>
    </xf>
    <xf numFmtId="0" fontId="4" fillId="2" borderId="1" xfId="0" applyFont="1" applyFill="1" applyBorder="1"/>
    <xf numFmtId="0" fontId="5" fillId="2" borderId="1" xfId="0" applyFont="1" applyFill="1" applyBorder="1" applyAlignment="1">
      <alignment horizontal="left" wrapText="1"/>
    </xf>
    <xf numFmtId="0" fontId="7" fillId="2" borderId="1" xfId="0" applyFont="1" applyFill="1" applyBorder="1" applyAlignment="1">
      <alignment vertical="center" wrapText="1"/>
    </xf>
    <xf numFmtId="0" fontId="9" fillId="0" borderId="0" xfId="0" applyFont="1"/>
    <xf numFmtId="3" fontId="9" fillId="0" borderId="0" xfId="0" applyNumberFormat="1" applyFont="1"/>
    <xf numFmtId="0" fontId="9" fillId="0" borderId="0" xfId="0" applyFont="1" applyAlignment="1">
      <alignment horizontal="center"/>
    </xf>
    <xf numFmtId="49" fontId="4" fillId="0" borderId="0" xfId="0" applyNumberFormat="1" applyFont="1"/>
    <xf numFmtId="3" fontId="4" fillId="0" borderId="0" xfId="0" applyNumberFormat="1" applyFont="1"/>
    <xf numFmtId="0" fontId="4" fillId="0" borderId="0" xfId="0" applyFont="1" applyAlignment="1">
      <alignment horizontal="center"/>
    </xf>
    <xf numFmtId="0" fontId="10" fillId="0" borderId="0" xfId="0" applyFont="1"/>
    <xf numFmtId="0" fontId="10" fillId="0" borderId="0" xfId="0" applyFont="1" applyAlignment="1">
      <alignment horizontal="center"/>
    </xf>
    <xf numFmtId="0" fontId="1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vertical="center"/>
    </xf>
    <xf numFmtId="3" fontId="9" fillId="0" borderId="0" xfId="0" applyNumberFormat="1" applyFont="1" applyAlignment="1">
      <alignment horizontal="right"/>
    </xf>
    <xf numFmtId="0" fontId="10" fillId="0" borderId="0" xfId="0" applyFont="1" applyAlignment="1">
      <alignment horizontal="left" vertical="center"/>
    </xf>
    <xf numFmtId="0" fontId="0" fillId="0" borderId="0" xfId="0" applyFont="1" applyAlignment="1">
      <alignment vertical="center"/>
    </xf>
    <xf numFmtId="3" fontId="0" fillId="0" borderId="0" xfId="0" applyNumberFormat="1" applyFont="1" applyAlignment="1">
      <alignment horizontal="right" vertical="center"/>
    </xf>
    <xf numFmtId="164" fontId="10" fillId="0" borderId="0" xfId="0" applyNumberFormat="1" applyFont="1" applyAlignment="1">
      <alignment horizontal="left" vertical="center"/>
    </xf>
    <xf numFmtId="3" fontId="10" fillId="0" borderId="0" xfId="0" applyNumberFormat="1" applyFont="1" applyAlignment="1">
      <alignment horizontal="right"/>
    </xf>
    <xf numFmtId="0" fontId="13" fillId="0" borderId="0" xfId="0" applyFont="1"/>
    <xf numFmtId="165" fontId="0" fillId="0" borderId="0" xfId="0" applyNumberFormat="1" applyFont="1"/>
    <xf numFmtId="0" fontId="0" fillId="0" borderId="0" xfId="0" applyFont="1"/>
    <xf numFmtId="3" fontId="0" fillId="0" borderId="0" xfId="0" applyNumberFormat="1" applyFont="1"/>
    <xf numFmtId="166" fontId="0" fillId="0" borderId="0" xfId="0" applyNumberFormat="1" applyFont="1"/>
    <xf numFmtId="167" fontId="0" fillId="0" borderId="0" xfId="0" applyNumberFormat="1" applyFont="1"/>
    <xf numFmtId="1" fontId="0" fillId="0" borderId="0" xfId="0" applyNumberFormat="1" applyFont="1"/>
    <xf numFmtId="168" fontId="0" fillId="0" borderId="0" xfId="0" applyNumberFormat="1" applyFont="1"/>
    <xf numFmtId="9" fontId="0" fillId="0" borderId="0" xfId="0" applyNumberFormat="1" applyFont="1"/>
    <xf numFmtId="10" fontId="0" fillId="0" borderId="0" xfId="0" applyNumberFormat="1" applyFont="1"/>
    <xf numFmtId="4" fontId="0" fillId="0" borderId="0" xfId="0" applyNumberFormat="1" applyFont="1"/>
    <xf numFmtId="169" fontId="0" fillId="0" borderId="0" xfId="0" applyNumberFormat="1" applyFont="1"/>
    <xf numFmtId="170" fontId="0" fillId="0" borderId="0" xfId="0" applyNumberFormat="1" applyFont="1"/>
    <xf numFmtId="166" fontId="13" fillId="0" borderId="0" xfId="0" applyNumberFormat="1" applyFont="1"/>
    <xf numFmtId="171" fontId="13" fillId="0" borderId="0" xfId="0" applyNumberFormat="1" applyFont="1"/>
    <xf numFmtId="0" fontId="14" fillId="0" borderId="0" xfId="0" applyFont="1" applyAlignment="1">
      <alignment vertical="center"/>
    </xf>
    <xf numFmtId="0" fontId="15" fillId="0" borderId="0" xfId="0" applyFont="1" applyAlignment="1">
      <alignment vertical="center"/>
    </xf>
    <xf numFmtId="0" fontId="14" fillId="0" borderId="0" xfId="0" applyFont="1" applyAlignment="1">
      <alignment horizontal="center" vertical="center"/>
    </xf>
    <xf numFmtId="0" fontId="21" fillId="0" borderId="1" xfId="0" applyFont="1" applyBorder="1" applyAlignment="1">
      <alignment horizontal="center"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22" fillId="0" borderId="17" xfId="0" applyFont="1" applyBorder="1" applyAlignment="1">
      <alignment horizontal="center" vertical="center"/>
    </xf>
    <xf numFmtId="0" fontId="22" fillId="0" borderId="0" xfId="0" applyFont="1" applyAlignment="1">
      <alignment horizontal="center" vertical="center"/>
    </xf>
    <xf numFmtId="0" fontId="14" fillId="0" borderId="0" xfId="0" applyFont="1" applyAlignment="1">
      <alignment horizontal="left" vertical="center" wrapText="1"/>
    </xf>
    <xf numFmtId="1" fontId="14" fillId="0" borderId="1" xfId="0" applyNumberFormat="1" applyFont="1" applyBorder="1" applyAlignment="1">
      <alignment horizontal="center" vertical="center" wrapText="1"/>
    </xf>
    <xf numFmtId="168" fontId="14" fillId="0" borderId="20" xfId="0" applyNumberFormat="1" applyFont="1" applyBorder="1" applyAlignment="1">
      <alignment horizontal="center" vertical="center" wrapText="1"/>
    </xf>
    <xf numFmtId="168" fontId="14" fillId="0" borderId="0" xfId="0" applyNumberFormat="1" applyFont="1" applyAlignment="1">
      <alignment vertical="center"/>
    </xf>
    <xf numFmtId="168" fontId="14" fillId="0" borderId="0" xfId="0" applyNumberFormat="1" applyFont="1" applyAlignment="1">
      <alignment vertical="center" wrapText="1"/>
    </xf>
    <xf numFmtId="168" fontId="14" fillId="0" borderId="21" xfId="0" applyNumberFormat="1" applyFont="1" applyBorder="1" applyAlignment="1">
      <alignment vertical="center" wrapText="1"/>
    </xf>
    <xf numFmtId="3" fontId="14" fillId="0" borderId="0" xfId="0" applyNumberFormat="1" applyFont="1" applyAlignment="1">
      <alignment vertical="center"/>
    </xf>
    <xf numFmtId="170" fontId="14" fillId="0" borderId="0" xfId="0" applyNumberFormat="1" applyFont="1" applyAlignment="1">
      <alignment vertical="center"/>
    </xf>
    <xf numFmtId="168" fontId="14" fillId="0" borderId="0" xfId="0" applyNumberFormat="1" applyFont="1" applyAlignment="1">
      <alignment horizontal="center" vertical="center" wrapText="1"/>
    </xf>
    <xf numFmtId="168" fontId="14" fillId="0" borderId="0" xfId="0" applyNumberFormat="1" applyFont="1" applyAlignment="1">
      <alignment horizontal="left" vertical="center"/>
    </xf>
    <xf numFmtId="168" fontId="14" fillId="0" borderId="20" xfId="0" applyNumberFormat="1" applyFont="1" applyBorder="1" applyAlignment="1">
      <alignment horizontal="left" vertical="center"/>
    </xf>
    <xf numFmtId="168" fontId="14" fillId="0" borderId="20" xfId="0" applyNumberFormat="1" applyFont="1" applyBorder="1" applyAlignment="1">
      <alignment vertical="center"/>
    </xf>
    <xf numFmtId="168" fontId="14" fillId="0" borderId="10" xfId="0" applyNumberFormat="1" applyFont="1" applyBorder="1" applyAlignment="1">
      <alignment vertical="center"/>
    </xf>
    <xf numFmtId="168" fontId="14" fillId="0" borderId="11" xfId="0" applyNumberFormat="1" applyFont="1" applyBorder="1" applyAlignment="1">
      <alignment vertical="center"/>
    </xf>
    <xf numFmtId="168" fontId="14" fillId="0" borderId="11" xfId="0" applyNumberFormat="1" applyFont="1" applyBorder="1" applyAlignment="1">
      <alignment vertical="center" wrapText="1"/>
    </xf>
    <xf numFmtId="168" fontId="14" fillId="0" borderId="12" xfId="0" applyNumberFormat="1" applyFont="1" applyBorder="1" applyAlignment="1">
      <alignment vertical="center" wrapText="1"/>
    </xf>
    <xf numFmtId="168" fontId="14" fillId="0" borderId="2" xfId="0" applyNumberFormat="1" applyFont="1" applyBorder="1" applyAlignment="1">
      <alignment horizontal="center" vertical="center" wrapText="1"/>
    </xf>
    <xf numFmtId="168" fontId="16" fillId="0" borderId="0" xfId="0" applyNumberFormat="1" applyFont="1" applyAlignment="1">
      <alignment vertical="center"/>
    </xf>
    <xf numFmtId="168" fontId="24" fillId="0" borderId="0" xfId="0" applyNumberFormat="1" applyFont="1" applyAlignment="1">
      <alignment horizontal="right" vertical="center"/>
    </xf>
    <xf numFmtId="0" fontId="25" fillId="0" borderId="0" xfId="0" applyFont="1" applyAlignment="1">
      <alignment vertical="center"/>
    </xf>
    <xf numFmtId="0" fontId="12" fillId="0" borderId="1" xfId="0" applyFont="1" applyBorder="1" applyAlignment="1">
      <alignment horizontal="center" vertical="center"/>
    </xf>
    <xf numFmtId="0" fontId="24" fillId="0" borderId="1" xfId="0" applyFont="1" applyBorder="1" applyAlignment="1">
      <alignment horizontal="center" vertical="center"/>
    </xf>
    <xf numFmtId="0" fontId="0" fillId="0" borderId="0" xfId="0" applyFont="1" applyAlignment="1">
      <alignment horizontal="left" vertical="top" wrapText="1"/>
    </xf>
    <xf numFmtId="0" fontId="0" fillId="0" borderId="7" xfId="0" applyFont="1" applyBorder="1"/>
    <xf numFmtId="0" fontId="0" fillId="0" borderId="8" xfId="0" applyFont="1" applyBorder="1"/>
    <xf numFmtId="0" fontId="0" fillId="0" borderId="9" xfId="0" applyFont="1" applyBorder="1"/>
    <xf numFmtId="0" fontId="0" fillId="0" borderId="20" xfId="0" applyFont="1" applyBorder="1"/>
    <xf numFmtId="0" fontId="0" fillId="0" borderId="21" xfId="0" applyFont="1" applyBorder="1"/>
    <xf numFmtId="0" fontId="0" fillId="0" borderId="10" xfId="0" applyFont="1" applyBorder="1"/>
    <xf numFmtId="0" fontId="0" fillId="0" borderId="11" xfId="0" applyFont="1" applyBorder="1"/>
    <xf numFmtId="0" fontId="0" fillId="0" borderId="12" xfId="0" applyFont="1" applyBorder="1"/>
    <xf numFmtId="0" fontId="30" fillId="3" borderId="1" xfId="0" applyFont="1" applyFill="1" applyBorder="1" applyAlignment="1">
      <alignment horizontal="center" vertical="center" wrapText="1"/>
    </xf>
    <xf numFmtId="0" fontId="31" fillId="0" borderId="0" xfId="0" applyFont="1" applyAlignment="1">
      <alignment horizontal="center" wrapText="1"/>
    </xf>
    <xf numFmtId="0" fontId="31" fillId="0" borderId="0" xfId="0" applyFont="1"/>
    <xf numFmtId="4" fontId="30" fillId="3" borderId="1" xfId="0" applyNumberFormat="1" applyFont="1" applyFill="1" applyBorder="1" applyAlignment="1">
      <alignment horizontal="right" vertical="center" wrapText="1"/>
    </xf>
    <xf numFmtId="0" fontId="31" fillId="0" borderId="0" xfId="0" applyFont="1" applyAlignment="1">
      <alignment horizontal="center"/>
    </xf>
    <xf numFmtId="172" fontId="31" fillId="0" borderId="1" xfId="0" applyNumberFormat="1" applyFont="1" applyBorder="1" applyAlignment="1">
      <alignment horizontal="center"/>
    </xf>
    <xf numFmtId="0" fontId="31" fillId="0" borderId="1" xfId="0" applyFont="1" applyBorder="1"/>
    <xf numFmtId="0" fontId="31" fillId="0" borderId="1" xfId="0" applyFont="1" applyBorder="1" applyAlignment="1">
      <alignment horizontal="center"/>
    </xf>
    <xf numFmtId="4" fontId="31" fillId="0" borderId="1" xfId="0" applyNumberFormat="1" applyFont="1" applyBorder="1"/>
    <xf numFmtId="4" fontId="31" fillId="0" borderId="0" xfId="0" applyNumberFormat="1" applyFont="1"/>
    <xf numFmtId="173" fontId="32" fillId="3" borderId="27" xfId="0" applyNumberFormat="1" applyFont="1" applyFill="1" applyBorder="1" applyAlignment="1">
      <alignment horizontal="center" vertical="center"/>
    </xf>
    <xf numFmtId="0" fontId="32" fillId="3" borderId="1" xfId="0" applyFont="1" applyFill="1" applyBorder="1" applyAlignment="1">
      <alignment horizontal="center" vertical="center" wrapText="1"/>
    </xf>
    <xf numFmtId="0" fontId="32" fillId="3" borderId="1" xfId="0" applyFont="1" applyFill="1" applyBorder="1" applyAlignment="1">
      <alignment horizontal="center" vertical="center"/>
    </xf>
    <xf numFmtId="1" fontId="12" fillId="7" borderId="27" xfId="0" applyNumberFormat="1" applyFont="1" applyFill="1" applyBorder="1" applyAlignment="1">
      <alignment horizontal="left" vertical="center"/>
    </xf>
    <xf numFmtId="1" fontId="12" fillId="7" borderId="28" xfId="0" applyNumberFormat="1" applyFont="1" applyFill="1" applyBorder="1" applyAlignment="1">
      <alignment vertical="center"/>
    </xf>
    <xf numFmtId="1" fontId="12" fillId="7" borderId="28" xfId="0" applyNumberFormat="1" applyFont="1" applyFill="1" applyBorder="1" applyAlignment="1">
      <alignment horizontal="center" vertical="center"/>
    </xf>
    <xf numFmtId="170" fontId="12" fillId="7" borderId="1" xfId="0" applyNumberFormat="1" applyFont="1" applyFill="1" applyBorder="1" applyAlignment="1">
      <alignment vertical="center"/>
    </xf>
    <xf numFmtId="1" fontId="12" fillId="8" borderId="27" xfId="0" applyNumberFormat="1" applyFont="1" applyFill="1" applyBorder="1" applyAlignment="1">
      <alignment horizontal="center" vertical="center"/>
    </xf>
    <xf numFmtId="1" fontId="12" fillId="8" borderId="28" xfId="0" applyNumberFormat="1" applyFont="1" applyFill="1" applyBorder="1" applyAlignment="1">
      <alignment vertical="center"/>
    </xf>
    <xf numFmtId="1" fontId="12" fillId="8" borderId="28" xfId="0" applyNumberFormat="1" applyFont="1" applyFill="1" applyBorder="1" applyAlignment="1">
      <alignment horizontal="center" vertical="center"/>
    </xf>
    <xf numFmtId="170" fontId="12" fillId="8" borderId="1" xfId="0" applyNumberFormat="1" applyFont="1" applyFill="1" applyBorder="1" applyAlignment="1">
      <alignment vertical="center"/>
    </xf>
    <xf numFmtId="1" fontId="0" fillId="0" borderId="2" xfId="0" applyNumberFormat="1" applyFont="1" applyBorder="1" applyAlignment="1">
      <alignment horizontal="right" vertical="center"/>
    </xf>
    <xf numFmtId="1" fontId="0" fillId="0" borderId="4" xfId="0" applyNumberFormat="1" applyFont="1" applyBorder="1" applyAlignment="1">
      <alignment wrapText="1"/>
    </xf>
    <xf numFmtId="1" fontId="0" fillId="0" borderId="4" xfId="0" applyNumberFormat="1" applyFont="1" applyBorder="1" applyAlignment="1">
      <alignment horizontal="center" vertical="center" wrapText="1"/>
    </xf>
    <xf numFmtId="170" fontId="0" fillId="0" borderId="1" xfId="0" applyNumberFormat="1" applyFont="1" applyBorder="1" applyAlignment="1">
      <alignment horizontal="right" vertical="center"/>
    </xf>
    <xf numFmtId="170" fontId="0" fillId="0" borderId="1" xfId="0" applyNumberFormat="1" applyFont="1" applyBorder="1" applyAlignment="1">
      <alignment vertical="center"/>
    </xf>
    <xf numFmtId="1" fontId="12" fillId="8" borderId="28" xfId="0" applyNumberFormat="1" applyFont="1" applyFill="1" applyBorder="1"/>
    <xf numFmtId="170" fontId="0" fillId="8" borderId="1" xfId="0" applyNumberFormat="1" applyFont="1" applyFill="1" applyBorder="1" applyAlignment="1">
      <alignment vertical="center"/>
    </xf>
    <xf numFmtId="0" fontId="12" fillId="8" borderId="28" xfId="0" applyFont="1" applyFill="1" applyBorder="1"/>
    <xf numFmtId="0" fontId="12" fillId="8" borderId="28" xfId="0" applyFont="1" applyFill="1" applyBorder="1" applyAlignment="1">
      <alignment horizontal="center" vertical="center"/>
    </xf>
    <xf numFmtId="0" fontId="0" fillId="0" borderId="4" xfId="0" applyFont="1" applyBorder="1" applyAlignment="1">
      <alignment wrapText="1"/>
    </xf>
    <xf numFmtId="0" fontId="12" fillId="7" borderId="28" xfId="0" applyFont="1" applyFill="1" applyBorder="1"/>
    <xf numFmtId="0" fontId="12" fillId="7" borderId="28" xfId="0" applyFont="1" applyFill="1" applyBorder="1" applyAlignment="1">
      <alignment horizontal="center" vertical="center"/>
    </xf>
    <xf numFmtId="0" fontId="12" fillId="8" borderId="28" xfId="0" applyFont="1" applyFill="1" applyBorder="1" applyAlignment="1">
      <alignment wrapText="1"/>
    </xf>
    <xf numFmtId="0" fontId="12" fillId="8" borderId="28" xfId="0" applyFont="1" applyFill="1" applyBorder="1" applyAlignment="1">
      <alignment horizontal="center" vertical="center" wrapText="1"/>
    </xf>
    <xf numFmtId="0" fontId="12" fillId="7" borderId="28" xfId="0" applyFont="1" applyFill="1" applyBorder="1" applyAlignment="1">
      <alignment wrapText="1"/>
    </xf>
    <xf numFmtId="0" fontId="12" fillId="7" borderId="28" xfId="0" applyFont="1" applyFill="1" applyBorder="1" applyAlignment="1">
      <alignment horizontal="center" vertical="center" wrapText="1"/>
    </xf>
    <xf numFmtId="0" fontId="0" fillId="0" borderId="4" xfId="0" applyFont="1" applyBorder="1" applyAlignment="1">
      <alignment horizontal="left" wrapText="1"/>
    </xf>
    <xf numFmtId="0" fontId="12" fillId="7" borderId="28" xfId="0" applyFont="1" applyFill="1" applyBorder="1" applyAlignment="1">
      <alignment vertical="center" wrapText="1"/>
    </xf>
    <xf numFmtId="0" fontId="0" fillId="0" borderId="4" xfId="0" applyFont="1" applyBorder="1" applyAlignment="1">
      <alignment horizontal="center" vertical="center" wrapText="1"/>
    </xf>
    <xf numFmtId="166" fontId="12" fillId="7" borderId="27" xfId="0" applyNumberFormat="1" applyFont="1" applyFill="1" applyBorder="1" applyAlignment="1">
      <alignment horizontal="left" vertical="center"/>
    </xf>
    <xf numFmtId="166" fontId="12" fillId="8" borderId="27" xfId="0" applyNumberFormat="1" applyFont="1" applyFill="1" applyBorder="1" applyAlignment="1">
      <alignment horizontal="center" vertical="center"/>
    </xf>
    <xf numFmtId="166" fontId="0" fillId="0" borderId="2" xfId="0" applyNumberFormat="1" applyFont="1" applyBorder="1" applyAlignment="1">
      <alignment horizontal="right" vertical="center"/>
    </xf>
    <xf numFmtId="173" fontId="33" fillId="3" borderId="29" xfId="0" applyNumberFormat="1" applyFont="1" applyFill="1" applyBorder="1" applyAlignment="1">
      <alignment horizontal="center" vertical="center"/>
    </xf>
    <xf numFmtId="170" fontId="34" fillId="3" borderId="1" xfId="0" applyNumberFormat="1" applyFont="1" applyFill="1" applyBorder="1"/>
    <xf numFmtId="170" fontId="34" fillId="6" borderId="30" xfId="0" applyNumberFormat="1" applyFont="1" applyFill="1" applyBorder="1"/>
    <xf numFmtId="170" fontId="34" fillId="6" borderId="31" xfId="0" applyNumberFormat="1" applyFont="1" applyFill="1" applyBorder="1"/>
    <xf numFmtId="170" fontId="34" fillId="6" borderId="32" xfId="0" applyNumberFormat="1" applyFont="1" applyFill="1" applyBorder="1"/>
    <xf numFmtId="170" fontId="34" fillId="6" borderId="33" xfId="0" applyNumberFormat="1" applyFont="1" applyFill="1" applyBorder="1"/>
    <xf numFmtId="170" fontId="34" fillId="6" borderId="34" xfId="0" applyNumberFormat="1" applyFont="1" applyFill="1" applyBorder="1"/>
    <xf numFmtId="170" fontId="34" fillId="6" borderId="35" xfId="0" applyNumberFormat="1" applyFont="1" applyFill="1" applyBorder="1"/>
    <xf numFmtId="170" fontId="34" fillId="6" borderId="36" xfId="0" applyNumberFormat="1" applyFont="1" applyFill="1" applyBorder="1"/>
    <xf numFmtId="170" fontId="34" fillId="6" borderId="37" xfId="0" applyNumberFormat="1" applyFont="1" applyFill="1" applyBorder="1"/>
    <xf numFmtId="170" fontId="34" fillId="6" borderId="38" xfId="0" applyNumberFormat="1" applyFont="1" applyFill="1" applyBorder="1"/>
    <xf numFmtId="173" fontId="0" fillId="0" borderId="0" xfId="0" applyNumberFormat="1" applyFont="1" applyAlignment="1">
      <alignment horizontal="center" vertical="center"/>
    </xf>
    <xf numFmtId="0" fontId="0" fillId="0" borderId="0" xfId="0" applyFont="1" applyAlignment="1">
      <alignment wrapText="1"/>
    </xf>
    <xf numFmtId="0" fontId="0" fillId="0" borderId="0" xfId="0" applyFont="1" applyAlignment="1">
      <alignment horizontal="center" vertical="center" wrapText="1"/>
    </xf>
    <xf numFmtId="0" fontId="32" fillId="3" borderId="29" xfId="0" applyFont="1" applyFill="1" applyBorder="1" applyAlignment="1">
      <alignment horizontal="center" vertical="center" wrapText="1"/>
    </xf>
    <xf numFmtId="0" fontId="12" fillId="7" borderId="27" xfId="0" applyFont="1" applyFill="1" applyBorder="1" applyAlignment="1">
      <alignment horizontal="left" vertical="center"/>
    </xf>
    <xf numFmtId="170" fontId="12" fillId="7" borderId="29" xfId="0" applyNumberFormat="1" applyFont="1" applyFill="1" applyBorder="1" applyAlignment="1">
      <alignment vertical="center"/>
    </xf>
    <xf numFmtId="0" fontId="12" fillId="8" borderId="27" xfId="0" applyFont="1" applyFill="1" applyBorder="1" applyAlignment="1">
      <alignment horizontal="center" vertical="center"/>
    </xf>
    <xf numFmtId="170" fontId="12" fillId="8" borderId="29" xfId="0" applyNumberFormat="1" applyFont="1" applyFill="1" applyBorder="1" applyAlignment="1">
      <alignment vertical="center"/>
    </xf>
    <xf numFmtId="0" fontId="0" fillId="0" borderId="2" xfId="0" applyFont="1" applyBorder="1" applyAlignment="1">
      <alignment horizontal="right" vertical="center"/>
    </xf>
    <xf numFmtId="0" fontId="0" fillId="0" borderId="4" xfId="0" applyFont="1" applyBorder="1" applyAlignment="1">
      <alignment vertical="center" wrapText="1"/>
    </xf>
    <xf numFmtId="0" fontId="0" fillId="0" borderId="1" xfId="0" applyFont="1" applyBorder="1"/>
    <xf numFmtId="170" fontId="0" fillId="0" borderId="1" xfId="0" applyNumberFormat="1" applyFont="1" applyBorder="1" applyAlignment="1">
      <alignment horizontal="right" vertical="center"/>
    </xf>
    <xf numFmtId="170" fontId="0" fillId="0" borderId="4" xfId="0" applyNumberFormat="1" applyFont="1" applyBorder="1" applyAlignment="1">
      <alignment horizontal="right" vertical="center"/>
    </xf>
    <xf numFmtId="170" fontId="12" fillId="8" borderId="1" xfId="0" applyNumberFormat="1" applyFont="1" applyFill="1" applyBorder="1" applyAlignment="1">
      <alignment vertical="center"/>
    </xf>
    <xf numFmtId="0" fontId="12" fillId="9" borderId="27" xfId="0" applyFont="1" applyFill="1" applyBorder="1" applyAlignment="1">
      <alignment horizontal="left" vertical="center"/>
    </xf>
    <xf numFmtId="170" fontId="12" fillId="9" borderId="29" xfId="0" applyNumberFormat="1" applyFont="1" applyFill="1" applyBorder="1" applyAlignment="1">
      <alignment horizontal="right" vertical="center"/>
    </xf>
    <xf numFmtId="170" fontId="12" fillId="9" borderId="1" xfId="0" applyNumberFormat="1" applyFont="1" applyFill="1" applyBorder="1" applyAlignment="1">
      <alignment vertical="center"/>
    </xf>
    <xf numFmtId="170" fontId="12" fillId="9" borderId="1" xfId="0" applyNumberFormat="1" applyFont="1" applyFill="1" applyBorder="1" applyAlignment="1">
      <alignment horizontal="right" vertical="center"/>
    </xf>
    <xf numFmtId="0" fontId="0" fillId="0" borderId="20" xfId="0" applyFont="1" applyBorder="1" applyAlignment="1">
      <alignment horizontal="right" vertical="center"/>
    </xf>
    <xf numFmtId="0" fontId="0" fillId="0" borderId="21" xfId="0" applyFont="1" applyBorder="1" applyAlignment="1">
      <alignment horizontal="left" vertical="center" wrapText="1"/>
    </xf>
    <xf numFmtId="170" fontId="12" fillId="9" borderId="29" xfId="0" applyNumberFormat="1" applyFont="1" applyFill="1" applyBorder="1" applyAlignment="1">
      <alignment vertical="center"/>
    </xf>
    <xf numFmtId="170" fontId="0" fillId="0" borderId="4" xfId="0" applyNumberFormat="1" applyFont="1" applyBorder="1" applyAlignment="1">
      <alignment vertical="center"/>
    </xf>
    <xf numFmtId="170" fontId="12" fillId="0" borderId="1" xfId="0" applyNumberFormat="1" applyFont="1" applyBorder="1" applyAlignment="1">
      <alignment vertical="center"/>
    </xf>
    <xf numFmtId="170" fontId="12" fillId="7" borderId="28" xfId="0" applyNumberFormat="1" applyFont="1" applyFill="1" applyBorder="1" applyAlignment="1">
      <alignmen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vertical="center" wrapText="1"/>
    </xf>
    <xf numFmtId="0" fontId="35" fillId="8" borderId="1" xfId="0" applyFont="1" applyFill="1" applyBorder="1" applyAlignment="1">
      <alignment horizontal="right" wrapText="1"/>
    </xf>
    <xf numFmtId="0" fontId="35" fillId="8" borderId="27" xfId="0" applyFont="1" applyFill="1" applyBorder="1" applyAlignment="1">
      <alignment horizontal="right" wrapText="1"/>
    </xf>
    <xf numFmtId="0" fontId="35" fillId="8" borderId="28" xfId="0" applyFont="1" applyFill="1" applyBorder="1" applyAlignment="1">
      <alignment horizontal="right" wrapText="1"/>
    </xf>
    <xf numFmtId="0" fontId="35" fillId="8" borderId="29" xfId="0" applyFont="1" applyFill="1" applyBorder="1" applyAlignment="1">
      <alignment horizontal="right" wrapText="1"/>
    </xf>
    <xf numFmtId="170" fontId="12" fillId="8" borderId="27" xfId="0" applyNumberFormat="1" applyFont="1" applyFill="1" applyBorder="1" applyAlignment="1">
      <alignment vertical="center"/>
    </xf>
    <xf numFmtId="170" fontId="12" fillId="8" borderId="28" xfId="0" applyNumberFormat="1" applyFont="1" applyFill="1" applyBorder="1" applyAlignment="1">
      <alignment vertical="center"/>
    </xf>
    <xf numFmtId="0" fontId="0" fillId="10" borderId="1" xfId="0" applyFont="1" applyFill="1" applyBorder="1" applyAlignment="1">
      <alignment horizontal="left" vertical="center" wrapText="1"/>
    </xf>
    <xf numFmtId="170" fontId="0" fillId="10" borderId="1" xfId="0" applyNumberFormat="1" applyFont="1" applyFill="1" applyBorder="1" applyAlignment="1">
      <alignment horizontal="right" vertical="center"/>
    </xf>
    <xf numFmtId="0" fontId="36" fillId="3" borderId="1" xfId="0" applyFont="1" applyFill="1" applyBorder="1" applyAlignment="1">
      <alignment horizontal="right" wrapText="1"/>
    </xf>
    <xf numFmtId="170" fontId="32" fillId="3" borderId="1" xfId="0" applyNumberFormat="1" applyFont="1" applyFill="1" applyBorder="1" applyAlignment="1">
      <alignment vertical="center"/>
    </xf>
    <xf numFmtId="0" fontId="36" fillId="3" borderId="27" xfId="0" applyFont="1" applyFill="1" applyBorder="1" applyAlignment="1">
      <alignment horizontal="right" wrapText="1"/>
    </xf>
    <xf numFmtId="0" fontId="36" fillId="3" borderId="28" xfId="0" applyFont="1" applyFill="1" applyBorder="1" applyAlignment="1">
      <alignment horizontal="right" wrapText="1"/>
    </xf>
    <xf numFmtId="0" fontId="36" fillId="3" borderId="29" xfId="0" applyFont="1" applyFill="1" applyBorder="1" applyAlignment="1">
      <alignment horizontal="right" wrapText="1"/>
    </xf>
    <xf numFmtId="0" fontId="0" fillId="0" borderId="3" xfId="0" applyFont="1" applyBorder="1" applyAlignment="1">
      <alignment horizontal="left" wrapText="1"/>
    </xf>
    <xf numFmtId="170" fontId="12" fillId="0" borderId="3" xfId="0" applyNumberFormat="1" applyFont="1" applyBorder="1" applyAlignment="1">
      <alignment vertical="center"/>
    </xf>
    <xf numFmtId="170" fontId="12" fillId="0" borderId="8" xfId="0" applyNumberFormat="1" applyFont="1" applyBorder="1" applyAlignment="1">
      <alignment vertical="center"/>
    </xf>
    <xf numFmtId="0" fontId="12" fillId="0" borderId="2" xfId="0" applyFont="1" applyBorder="1" applyAlignment="1">
      <alignment horizontal="left" wrapText="1"/>
    </xf>
    <xf numFmtId="170" fontId="12" fillId="0" borderId="4" xfId="0" applyNumberFormat="1" applyFont="1" applyBorder="1" applyAlignment="1">
      <alignment vertical="center"/>
    </xf>
    <xf numFmtId="0" fontId="0" fillId="0" borderId="1" xfId="0" applyFont="1" applyBorder="1" applyAlignment="1">
      <alignment horizontal="left" wrapText="1"/>
    </xf>
    <xf numFmtId="0" fontId="35" fillId="5" borderId="1" xfId="0" applyFont="1" applyFill="1" applyBorder="1" applyAlignment="1">
      <alignment horizontal="right" wrapText="1"/>
    </xf>
    <xf numFmtId="170" fontId="12" fillId="5" borderId="1" xfId="0" applyNumberFormat="1" applyFont="1" applyFill="1" applyBorder="1" applyAlignment="1">
      <alignment vertical="center"/>
    </xf>
    <xf numFmtId="170" fontId="0" fillId="0" borderId="0" xfId="0" applyNumberFormat="1" applyFont="1" applyAlignment="1">
      <alignment wrapText="1"/>
    </xf>
    <xf numFmtId="0" fontId="35" fillId="8" borderId="1" xfId="0" applyFont="1" applyFill="1" applyBorder="1" applyAlignment="1">
      <alignment horizontal="right" vertical="center" wrapText="1"/>
    </xf>
    <xf numFmtId="0" fontId="36" fillId="3" borderId="1" xfId="0" applyFont="1" applyFill="1" applyBorder="1" applyAlignment="1">
      <alignment horizontal="right" vertical="center" wrapText="1"/>
    </xf>
    <xf numFmtId="0" fontId="0" fillId="0" borderId="8" xfId="0" applyFont="1" applyBorder="1" applyAlignment="1">
      <alignment horizontal="left" wrapText="1"/>
    </xf>
    <xf numFmtId="0" fontId="12" fillId="0" borderId="4" xfId="0" applyFont="1" applyBorder="1" applyAlignment="1">
      <alignment horizontal="center" vertical="center"/>
    </xf>
    <xf numFmtId="0" fontId="12" fillId="7" borderId="1" xfId="0" applyFont="1" applyFill="1" applyBorder="1" applyAlignment="1">
      <alignment vertical="center"/>
    </xf>
    <xf numFmtId="0" fontId="0" fillId="0" borderId="1" xfId="0" applyFont="1" applyBorder="1" applyAlignment="1">
      <alignment horizontal="center" vertical="center"/>
    </xf>
    <xf numFmtId="166" fontId="0" fillId="0" borderId="4" xfId="0" applyNumberFormat="1" applyFont="1" applyBorder="1" applyAlignment="1">
      <alignment horizontal="center" vertical="center"/>
    </xf>
    <xf numFmtId="0" fontId="0" fillId="0" borderId="1" xfId="0" applyFont="1" applyBorder="1" applyAlignment="1">
      <alignment vertical="center"/>
    </xf>
    <xf numFmtId="171" fontId="0" fillId="0" borderId="1" xfId="0" applyNumberFormat="1" applyFont="1" applyBorder="1" applyAlignment="1">
      <alignment horizontal="right" vertical="center"/>
    </xf>
    <xf numFmtId="171" fontId="0" fillId="0" borderId="1" xfId="0" applyNumberFormat="1" applyFont="1" applyBorder="1" applyAlignment="1">
      <alignment vertical="center"/>
    </xf>
    <xf numFmtId="0" fontId="12" fillId="0" borderId="0" xfId="0" applyFont="1" applyAlignment="1">
      <alignment horizontal="right" vertical="center" wrapText="1"/>
    </xf>
    <xf numFmtId="171" fontId="12" fillId="0" borderId="1" xfId="0" applyNumberFormat="1" applyFont="1" applyBorder="1" applyAlignment="1">
      <alignment vertical="center"/>
    </xf>
    <xf numFmtId="0" fontId="38" fillId="3" borderId="1" xfId="0" applyFont="1" applyFill="1" applyBorder="1"/>
    <xf numFmtId="0" fontId="12" fillId="9" borderId="1" xfId="0" applyFont="1" applyFill="1" applyBorder="1" applyAlignment="1">
      <alignment horizontal="left" vertical="center" wrapText="1"/>
    </xf>
    <xf numFmtId="0" fontId="0" fillId="9" borderId="42" xfId="0" applyFont="1" applyFill="1" applyBorder="1" applyAlignment="1">
      <alignment vertical="center"/>
    </xf>
    <xf numFmtId="0" fontId="12" fillId="9" borderId="1" xfId="0" applyFont="1" applyFill="1" applyBorder="1" applyAlignment="1">
      <alignment vertical="center" wrapText="1"/>
    </xf>
    <xf numFmtId="0" fontId="0" fillId="9" borderId="43" xfId="0" applyFont="1" applyFill="1" applyBorder="1" applyAlignment="1">
      <alignment vertical="center"/>
    </xf>
    <xf numFmtId="0" fontId="0" fillId="9" borderId="1" xfId="0" applyFont="1" applyFill="1" applyBorder="1" applyAlignment="1">
      <alignment vertical="center"/>
    </xf>
    <xf numFmtId="0" fontId="37" fillId="3" borderId="50" xfId="0" applyFont="1" applyFill="1" applyBorder="1" applyAlignment="1">
      <alignment horizontal="center" vertical="center" wrapText="1"/>
    </xf>
    <xf numFmtId="0" fontId="37" fillId="3" borderId="56" xfId="0" applyFont="1" applyFill="1" applyBorder="1" applyAlignment="1">
      <alignment horizontal="center" vertical="center" wrapText="1"/>
    </xf>
    <xf numFmtId="0" fontId="0" fillId="0" borderId="2" xfId="0" applyFont="1" applyBorder="1" applyAlignment="1">
      <alignment vertical="center"/>
    </xf>
    <xf numFmtId="174" fontId="0" fillId="0" borderId="26" xfId="0" applyNumberFormat="1" applyFont="1" applyBorder="1" applyAlignment="1">
      <alignment horizontal="center" vertical="center"/>
    </xf>
    <xf numFmtId="175" fontId="0" fillId="0" borderId="26" xfId="0" applyNumberFormat="1" applyFont="1" applyBorder="1" applyAlignment="1">
      <alignment vertical="center"/>
    </xf>
    <xf numFmtId="175" fontId="12" fillId="0" borderId="1" xfId="0" applyNumberFormat="1" applyFont="1" applyBorder="1" applyAlignment="1">
      <alignment vertical="center"/>
    </xf>
    <xf numFmtId="174" fontId="0" fillId="0" borderId="1" xfId="0" applyNumberFormat="1" applyFont="1" applyBorder="1" applyAlignment="1">
      <alignment horizontal="center" vertical="center"/>
    </xf>
    <xf numFmtId="175" fontId="0" fillId="0" borderId="1" xfId="0" applyNumberFormat="1" applyFont="1" applyBorder="1" applyAlignment="1">
      <alignment vertical="center"/>
    </xf>
    <xf numFmtId="175" fontId="0" fillId="0" borderId="1" xfId="0" applyNumberFormat="1" applyFont="1" applyBorder="1" applyAlignment="1">
      <alignment horizontal="right" vertical="center"/>
    </xf>
    <xf numFmtId="0" fontId="0" fillId="0" borderId="4" xfId="0" applyFont="1" applyBorder="1" applyAlignment="1">
      <alignment vertical="center"/>
    </xf>
    <xf numFmtId="175" fontId="12" fillId="0" borderId="1" xfId="0" applyNumberFormat="1" applyFont="1" applyBorder="1" applyAlignment="1">
      <alignment horizontal="center" vertical="center"/>
    </xf>
    <xf numFmtId="0" fontId="0" fillId="0" borderId="0" xfId="0" applyFont="1" applyAlignment="1">
      <alignment horizontal="center" vertical="center"/>
    </xf>
    <xf numFmtId="173" fontId="12" fillId="7" borderId="27" xfId="0" applyNumberFormat="1" applyFont="1" applyFill="1" applyBorder="1" applyAlignment="1">
      <alignment horizontal="center" vertical="center"/>
    </xf>
    <xf numFmtId="173" fontId="12" fillId="8" borderId="27" xfId="0" applyNumberFormat="1" applyFont="1" applyFill="1" applyBorder="1" applyAlignment="1">
      <alignment horizontal="center" vertical="center"/>
    </xf>
    <xf numFmtId="173" fontId="12" fillId="8" borderId="27" xfId="0" applyNumberFormat="1" applyFont="1" applyFill="1" applyBorder="1" applyAlignment="1">
      <alignment horizontal="left" vertical="center"/>
    </xf>
    <xf numFmtId="173" fontId="12" fillId="8" borderId="27" xfId="0" applyNumberFormat="1" applyFont="1" applyFill="1" applyBorder="1" applyAlignment="1">
      <alignment vertical="center"/>
    </xf>
    <xf numFmtId="0" fontId="37" fillId="3" borderId="36" xfId="0" applyFont="1" applyFill="1" applyBorder="1" applyAlignment="1">
      <alignment horizontal="center" vertical="center" wrapText="1"/>
    </xf>
    <xf numFmtId="0" fontId="37" fillId="3" borderId="60" xfId="0" applyFont="1" applyFill="1" applyBorder="1" applyAlignment="1">
      <alignment horizontal="center" vertical="center" wrapText="1"/>
    </xf>
    <xf numFmtId="0" fontId="12" fillId="9" borderId="29" xfId="0" applyFont="1" applyFill="1" applyBorder="1" applyAlignment="1">
      <alignment vertical="center" wrapText="1"/>
    </xf>
    <xf numFmtId="170" fontId="12" fillId="7" borderId="61" xfId="0" applyNumberFormat="1" applyFont="1" applyFill="1" applyBorder="1" applyAlignment="1">
      <alignment vertical="center"/>
    </xf>
    <xf numFmtId="0" fontId="12" fillId="8" borderId="29" xfId="0" applyFont="1" applyFill="1" applyBorder="1" applyAlignment="1">
      <alignment vertical="center" wrapText="1"/>
    </xf>
    <xf numFmtId="0" fontId="12" fillId="9" borderId="33" xfId="0" applyFont="1" applyFill="1" applyBorder="1" applyAlignment="1">
      <alignment horizontal="left" vertical="center"/>
    </xf>
    <xf numFmtId="0" fontId="12" fillId="9" borderId="35" xfId="0" applyFont="1" applyFill="1" applyBorder="1" applyAlignment="1">
      <alignment vertical="center" wrapText="1"/>
    </xf>
    <xf numFmtId="0" fontId="0" fillId="0" borderId="10" xfId="0" applyFont="1" applyBorder="1" applyAlignment="1">
      <alignment horizontal="right" vertical="center"/>
    </xf>
    <xf numFmtId="0" fontId="0" fillId="0" borderId="12" xfId="0" applyFont="1" applyBorder="1" applyAlignment="1">
      <alignment vertical="center" wrapText="1"/>
    </xf>
    <xf numFmtId="0" fontId="37" fillId="3" borderId="62" xfId="0" applyFont="1" applyFill="1" applyBorder="1" applyAlignment="1">
      <alignment horizontal="center" vertical="center" wrapText="1"/>
    </xf>
    <xf numFmtId="0" fontId="37" fillId="3" borderId="63" xfId="0" applyFont="1" applyFill="1" applyBorder="1" applyAlignment="1">
      <alignment horizontal="center" vertical="center" wrapText="1"/>
    </xf>
    <xf numFmtId="0" fontId="0" fillId="0" borderId="2" xfId="0" applyFont="1" applyBorder="1" applyAlignment="1">
      <alignment horizontal="center" vertical="center"/>
    </xf>
    <xf numFmtId="170" fontId="12" fillId="0" borderId="0" xfId="0" applyNumberFormat="1" applyFont="1" applyAlignment="1">
      <alignment vertical="center"/>
    </xf>
    <xf numFmtId="173" fontId="32" fillId="3" borderId="37" xfId="0" applyNumberFormat="1" applyFont="1" applyFill="1" applyBorder="1" applyAlignment="1">
      <alignment horizontal="center" vertical="center"/>
    </xf>
    <xf numFmtId="0" fontId="32" fillId="3" borderId="64" xfId="0" applyFont="1" applyFill="1" applyBorder="1" applyAlignment="1">
      <alignment horizontal="center" vertical="center" wrapText="1"/>
    </xf>
    <xf numFmtId="0" fontId="37" fillId="3" borderId="65" xfId="0" applyFont="1" applyFill="1" applyBorder="1" applyAlignment="1">
      <alignment horizontal="center" vertical="center"/>
    </xf>
    <xf numFmtId="170" fontId="0" fillId="0" borderId="0" xfId="0" applyNumberFormat="1" applyFont="1" applyAlignment="1"/>
    <xf numFmtId="43" fontId="0" fillId="0" borderId="1" xfId="0" applyNumberFormat="1" applyFont="1" applyBorder="1" applyAlignment="1">
      <alignment horizontal="right" vertical="center"/>
    </xf>
    <xf numFmtId="171" fontId="0" fillId="0" borderId="4" xfId="0" applyNumberFormat="1" applyFont="1" applyBorder="1" applyAlignment="1">
      <alignment horizontal="right" vertical="center"/>
    </xf>
    <xf numFmtId="1" fontId="23" fillId="0" borderId="7" xfId="0" applyNumberFormat="1" applyFont="1" applyBorder="1" applyAlignment="1">
      <alignment horizontal="center" vertical="center" wrapText="1"/>
    </xf>
    <xf numFmtId="0" fontId="18" fillId="0" borderId="9" xfId="0" applyFont="1" applyBorder="1"/>
    <xf numFmtId="0" fontId="18" fillId="0" borderId="20" xfId="0" applyFont="1" applyBorder="1"/>
    <xf numFmtId="0" fontId="18" fillId="0" borderId="21" xfId="0" applyFont="1" applyBorder="1"/>
    <xf numFmtId="0" fontId="18" fillId="0" borderId="10" xfId="0" applyFont="1" applyBorder="1"/>
    <xf numFmtId="0" fontId="18" fillId="0" borderId="12" xfId="0" applyFont="1" applyBorder="1"/>
    <xf numFmtId="168" fontId="14" fillId="0" borderId="7" xfId="0" applyNumberFormat="1" applyFont="1" applyBorder="1" applyAlignment="1">
      <alignment horizontal="center" vertical="center" wrapText="1"/>
    </xf>
    <xf numFmtId="0" fontId="18" fillId="0" borderId="8" xfId="0" applyFont="1" applyBorder="1"/>
    <xf numFmtId="0" fontId="0" fillId="0" borderId="0" xfId="0" applyFont="1" applyAlignment="1"/>
    <xf numFmtId="0" fontId="18" fillId="0" borderId="11" xfId="0" applyFont="1" applyBorder="1"/>
    <xf numFmtId="1" fontId="23" fillId="0" borderId="2" xfId="0" applyNumberFormat="1" applyFont="1" applyBorder="1" applyAlignment="1">
      <alignment horizontal="center" vertical="center" wrapText="1"/>
    </xf>
    <xf numFmtId="0" fontId="18" fillId="0" borderId="4" xfId="0" applyFont="1" applyBorder="1"/>
    <xf numFmtId="9" fontId="14" fillId="0" borderId="7" xfId="0" applyNumberFormat="1" applyFont="1" applyBorder="1" applyAlignment="1">
      <alignment horizontal="center" vertical="center"/>
    </xf>
    <xf numFmtId="3" fontId="14" fillId="0" borderId="2" xfId="0" applyNumberFormat="1" applyFont="1" applyBorder="1" applyAlignment="1">
      <alignment horizontal="center" vertical="center" wrapText="1"/>
    </xf>
    <xf numFmtId="0" fontId="18" fillId="0" borderId="3" xfId="0" applyFont="1" applyBorder="1"/>
    <xf numFmtId="10" fontId="15" fillId="0" borderId="2"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10" fontId="14" fillId="0" borderId="7" xfId="0" applyNumberFormat="1" applyFont="1" applyBorder="1" applyAlignment="1">
      <alignment horizontal="center" vertical="center" textRotation="90" wrapText="1"/>
    </xf>
    <xf numFmtId="0" fontId="14" fillId="0" borderId="18" xfId="0" applyFont="1" applyBorder="1" applyAlignment="1">
      <alignment horizontal="left" vertical="center" wrapText="1"/>
    </xf>
    <xf numFmtId="0" fontId="18" fillId="0" borderId="18" xfId="0" applyFont="1" applyBorder="1"/>
    <xf numFmtId="0" fontId="18" fillId="0" borderId="19" xfId="0" applyFont="1" applyBorder="1"/>
    <xf numFmtId="0" fontId="17" fillId="3" borderId="2" xfId="0" applyFont="1" applyFill="1" applyBorder="1" applyAlignment="1">
      <alignment horizontal="center" vertical="center"/>
    </xf>
    <xf numFmtId="0" fontId="21" fillId="5" borderId="2" xfId="0" applyFont="1" applyFill="1" applyBorder="1" applyAlignment="1">
      <alignment horizontal="center" vertical="center"/>
    </xf>
    <xf numFmtId="0" fontId="20" fillId="4" borderId="2" xfId="0" applyFont="1" applyFill="1" applyBorder="1" applyAlignment="1">
      <alignment horizontal="center" vertical="center"/>
    </xf>
    <xf numFmtId="0" fontId="14" fillId="0" borderId="18" xfId="0" applyFont="1" applyBorder="1" applyAlignment="1">
      <alignment horizontal="left" vertical="center"/>
    </xf>
    <xf numFmtId="0" fontId="18" fillId="0" borderId="5" xfId="0" applyFont="1" applyBorder="1"/>
    <xf numFmtId="0" fontId="21" fillId="0" borderId="2" xfId="0" applyFont="1" applyBorder="1" applyAlignment="1">
      <alignment horizontal="center" vertical="center"/>
    </xf>
    <xf numFmtId="0" fontId="14" fillId="0" borderId="2" xfId="0" applyFont="1" applyBorder="1" applyAlignment="1">
      <alignment horizontal="center" vertical="center"/>
    </xf>
    <xf numFmtId="167" fontId="14" fillId="0" borderId="2" xfId="0" applyNumberFormat="1" applyFont="1" applyBorder="1" applyAlignment="1">
      <alignment horizontal="center" vertical="center"/>
    </xf>
    <xf numFmtId="3" fontId="14" fillId="0" borderId="2" xfId="0" applyNumberFormat="1" applyFont="1" applyBorder="1" applyAlignment="1">
      <alignment horizontal="right" vertical="center"/>
    </xf>
    <xf numFmtId="0" fontId="19" fillId="0" borderId="8" xfId="0" applyFont="1" applyBorder="1" applyAlignment="1">
      <alignment horizontal="center" vertical="center" wrapText="1"/>
    </xf>
    <xf numFmtId="167" fontId="14" fillId="0" borderId="3" xfId="0" applyNumberFormat="1" applyFont="1" applyBorder="1" applyAlignment="1">
      <alignment horizontal="center" vertical="center"/>
    </xf>
    <xf numFmtId="0" fontId="14" fillId="0" borderId="3" xfId="0" applyFont="1" applyBorder="1" applyAlignment="1">
      <alignment horizontal="center" vertical="center"/>
    </xf>
    <xf numFmtId="0" fontId="14"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21" fillId="0" borderId="3" xfId="0" applyFont="1" applyBorder="1" applyAlignment="1">
      <alignment horizontal="center" vertical="center"/>
    </xf>
    <xf numFmtId="166" fontId="14" fillId="0" borderId="2" xfId="0" applyNumberFormat="1" applyFont="1" applyBorder="1" applyAlignment="1">
      <alignment horizontal="center" vertical="center"/>
    </xf>
    <xf numFmtId="165" fontId="20" fillId="4" borderId="6" xfId="0" applyNumberFormat="1" applyFont="1" applyFill="1" applyBorder="1" applyAlignment="1">
      <alignment horizontal="center" vertical="center"/>
    </xf>
    <xf numFmtId="0" fontId="20" fillId="4" borderId="6" xfId="0" applyFont="1" applyFill="1" applyBorder="1" applyAlignment="1">
      <alignment horizontal="center" vertical="center" wrapText="1"/>
    </xf>
    <xf numFmtId="0" fontId="20" fillId="4" borderId="13" xfId="0" applyFont="1" applyFill="1" applyBorder="1" applyAlignment="1">
      <alignment horizontal="center" vertical="center" wrapText="1"/>
    </xf>
    <xf numFmtId="0" fontId="18" fillId="0" borderId="14" xfId="0" applyFont="1" applyBorder="1"/>
    <xf numFmtId="0" fontId="18" fillId="0" borderId="15" xfId="0" applyFont="1" applyBorder="1"/>
    <xf numFmtId="0" fontId="18" fillId="0" borderId="16" xfId="0" applyFont="1" applyBorder="1"/>
    <xf numFmtId="0" fontId="20" fillId="4" borderId="6" xfId="0" applyFont="1" applyFill="1" applyBorder="1" applyAlignment="1">
      <alignment horizontal="center" vertical="center"/>
    </xf>
    <xf numFmtId="3" fontId="14" fillId="0" borderId="2"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1" fontId="14" fillId="0" borderId="3" xfId="0" applyNumberFormat="1" applyFont="1" applyBorder="1" applyAlignment="1">
      <alignment horizontal="center" vertical="center" wrapText="1"/>
    </xf>
    <xf numFmtId="4" fontId="14" fillId="0" borderId="10" xfId="0" applyNumberFormat="1" applyFont="1" applyBorder="1" applyAlignment="1">
      <alignment horizontal="center" vertical="center" wrapText="1"/>
    </xf>
    <xf numFmtId="0" fontId="3" fillId="0" borderId="0" xfId="0" applyFont="1" applyAlignment="1">
      <alignment horizontal="center" vertical="center"/>
    </xf>
    <xf numFmtId="0" fontId="16" fillId="0" borderId="0" xfId="0" applyFont="1" applyAlignment="1">
      <alignment horizontal="center" vertical="center"/>
    </xf>
    <xf numFmtId="0" fontId="17" fillId="3" borderId="6" xfId="0" applyFont="1" applyFill="1" applyBorder="1" applyAlignment="1">
      <alignment horizontal="center" vertical="center"/>
    </xf>
    <xf numFmtId="165" fontId="19" fillId="0" borderId="7" xfId="0" applyNumberFormat="1" applyFont="1" applyBorder="1" applyAlignment="1">
      <alignment horizontal="center" vertical="center"/>
    </xf>
    <xf numFmtId="165" fontId="20" fillId="4" borderId="2" xfId="0" applyNumberFormat="1" applyFont="1" applyFill="1" applyBorder="1" applyAlignment="1">
      <alignment horizontal="center" vertical="center"/>
    </xf>
    <xf numFmtId="165" fontId="14"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8" fillId="0" borderId="24" xfId="0" applyFont="1" applyBorder="1"/>
    <xf numFmtId="0" fontId="14" fillId="0" borderId="0" xfId="0" applyFont="1" applyAlignment="1">
      <alignment horizontal="center" vertical="center"/>
    </xf>
    <xf numFmtId="168" fontId="14" fillId="0" borderId="7" xfId="0" applyNumberFormat="1" applyFont="1" applyBorder="1" applyAlignment="1">
      <alignment horizontal="right" vertical="center" wrapText="1"/>
    </xf>
    <xf numFmtId="168" fontId="14" fillId="0" borderId="7" xfId="0" applyNumberFormat="1" applyFont="1" applyBorder="1" applyAlignment="1">
      <alignment horizontal="left" vertical="center" wrapText="1"/>
    </xf>
    <xf numFmtId="169" fontId="24" fillId="0" borderId="0" xfId="0" applyNumberFormat="1" applyFont="1" applyAlignment="1">
      <alignment horizontal="left" vertical="center"/>
    </xf>
    <xf numFmtId="168" fontId="14" fillId="0" borderId="2" xfId="0" applyNumberFormat="1" applyFont="1" applyBorder="1" applyAlignment="1">
      <alignment horizontal="right" vertical="center" wrapText="1"/>
    </xf>
    <xf numFmtId="10" fontId="14" fillId="0" borderId="10" xfId="0" applyNumberFormat="1" applyFont="1" applyBorder="1" applyAlignment="1">
      <alignment horizontal="center" vertical="center" wrapText="1"/>
    </xf>
    <xf numFmtId="0" fontId="14" fillId="5" borderId="22" xfId="0" applyFont="1" applyFill="1" applyBorder="1" applyAlignment="1">
      <alignment horizontal="center" vertical="center"/>
    </xf>
    <xf numFmtId="0" fontId="18" fillId="0" borderId="23" xfId="0" applyFont="1" applyBorder="1"/>
    <xf numFmtId="1" fontId="14" fillId="0" borderId="7" xfId="0" applyNumberFormat="1" applyFont="1" applyBorder="1" applyAlignment="1">
      <alignment horizontal="center" vertical="center" wrapText="1"/>
    </xf>
    <xf numFmtId="0" fontId="0" fillId="0" borderId="7" xfId="0" applyFont="1" applyBorder="1" applyAlignment="1">
      <alignment horizontal="left" vertical="top" wrapText="1"/>
    </xf>
    <xf numFmtId="0" fontId="28" fillId="6" borderId="2" xfId="0" applyFont="1" applyFill="1" applyBorder="1" applyAlignment="1">
      <alignment horizontal="center"/>
    </xf>
    <xf numFmtId="0" fontId="0" fillId="0" borderId="2" xfId="0" applyFont="1" applyBorder="1" applyAlignment="1">
      <alignment horizontal="left"/>
    </xf>
    <xf numFmtId="0" fontId="12" fillId="0" borderId="2" xfId="0" applyFont="1" applyBorder="1" applyAlignment="1">
      <alignment horizontal="center"/>
    </xf>
    <xf numFmtId="167" fontId="12" fillId="0" borderId="2" xfId="0" applyNumberFormat="1" applyFont="1" applyBorder="1" applyAlignment="1">
      <alignment horizontal="center"/>
    </xf>
    <xf numFmtId="0" fontId="28" fillId="3" borderId="2" xfId="0" applyFont="1" applyFill="1" applyBorder="1" applyAlignment="1">
      <alignment horizontal="center"/>
    </xf>
    <xf numFmtId="0" fontId="29" fillId="3" borderId="2" xfId="0" applyFont="1" applyFill="1" applyBorder="1" applyAlignment="1">
      <alignment horizontal="center" vertical="center" wrapText="1"/>
    </xf>
    <xf numFmtId="0" fontId="0" fillId="0" borderId="2" xfId="0" applyFont="1" applyBorder="1" applyAlignment="1">
      <alignment horizontal="center"/>
    </xf>
    <xf numFmtId="0" fontId="0" fillId="0" borderId="7" xfId="0" applyFont="1" applyBorder="1" applyAlignment="1">
      <alignment horizontal="right"/>
    </xf>
    <xf numFmtId="0" fontId="12" fillId="0" borderId="7" xfId="0" applyFont="1" applyBorder="1" applyAlignment="1">
      <alignment horizontal="center"/>
    </xf>
    <xf numFmtId="0" fontId="0" fillId="0" borderId="7" xfId="0" applyFont="1" applyBorder="1" applyAlignment="1">
      <alignment horizontal="center"/>
    </xf>
    <xf numFmtId="0" fontId="25" fillId="0" borderId="0" xfId="0" applyFont="1" applyAlignment="1">
      <alignment horizontal="right" vertical="center"/>
    </xf>
    <xf numFmtId="0" fontId="25" fillId="0" borderId="0" xfId="0" applyFont="1" applyAlignment="1">
      <alignment horizontal="left" vertical="center"/>
    </xf>
    <xf numFmtId="0" fontId="12" fillId="0" borderId="0" xfId="0" applyFont="1" applyAlignment="1">
      <alignment horizontal="center" vertical="center"/>
    </xf>
    <xf numFmtId="0" fontId="26" fillId="3" borderId="2" xfId="0" applyFont="1" applyFill="1" applyBorder="1" applyAlignment="1">
      <alignment horizontal="center" vertical="center"/>
    </xf>
    <xf numFmtId="0" fontId="27" fillId="0" borderId="7" xfId="0" applyFont="1" applyBorder="1" applyAlignment="1">
      <alignment horizontal="center" vertical="center" wrapText="1"/>
    </xf>
    <xf numFmtId="0" fontId="0" fillId="0" borderId="7" xfId="0" applyFont="1" applyBorder="1" applyAlignment="1">
      <alignment horizontal="left" wrapText="1"/>
    </xf>
    <xf numFmtId="0" fontId="30" fillId="3" borderId="25" xfId="0" applyFont="1" applyFill="1" applyBorder="1" applyAlignment="1">
      <alignment horizontal="center" vertical="center" wrapText="1"/>
    </xf>
    <xf numFmtId="0" fontId="18" fillId="0" borderId="26" xfId="0" applyFont="1" applyBorder="1"/>
    <xf numFmtId="173" fontId="33" fillId="6" borderId="2" xfId="0" applyNumberFormat="1" applyFont="1" applyFill="1" applyBorder="1" applyAlignment="1">
      <alignment horizontal="right" vertical="center"/>
    </xf>
    <xf numFmtId="173" fontId="33" fillId="3" borderId="2" xfId="0" applyNumberFormat="1" applyFont="1" applyFill="1" applyBorder="1" applyAlignment="1">
      <alignment horizontal="right" vertical="center"/>
    </xf>
    <xf numFmtId="0" fontId="12" fillId="8" borderId="6" xfId="0" applyFont="1" applyFill="1" applyBorder="1" applyAlignment="1">
      <alignment horizontal="left" vertical="center" wrapText="1"/>
    </xf>
    <xf numFmtId="0" fontId="0" fillId="0" borderId="7" xfId="0" applyFont="1" applyBorder="1" applyAlignment="1">
      <alignment horizontal="right" vertical="center"/>
    </xf>
    <xf numFmtId="0" fontId="0" fillId="0" borderId="9" xfId="0" applyFont="1" applyBorder="1" applyAlignment="1">
      <alignment horizontal="left" vertical="center" wrapText="1"/>
    </xf>
    <xf numFmtId="0" fontId="0" fillId="12" borderId="9" xfId="0" applyFont="1" applyFill="1" applyBorder="1" applyAlignment="1">
      <alignment horizontal="left" vertical="center" wrapText="1"/>
    </xf>
    <xf numFmtId="0" fontId="18" fillId="12" borderId="21" xfId="0" applyFont="1" applyFill="1" applyBorder="1"/>
    <xf numFmtId="0" fontId="18" fillId="12" borderId="12" xfId="0" applyFont="1" applyFill="1" applyBorder="1"/>
    <xf numFmtId="0" fontId="12" fillId="9" borderId="6" xfId="0" applyFont="1" applyFill="1" applyBorder="1" applyAlignment="1">
      <alignment horizontal="left" vertical="center" wrapText="1"/>
    </xf>
    <xf numFmtId="0" fontId="0" fillId="0" borderId="7" xfId="0" applyFont="1" applyBorder="1" applyAlignment="1">
      <alignment horizontal="center" vertical="center"/>
    </xf>
    <xf numFmtId="0" fontId="0" fillId="11" borderId="9" xfId="0" applyFont="1" applyFill="1" applyBorder="1" applyAlignment="1">
      <alignment horizontal="left" vertical="center" wrapText="1"/>
    </xf>
    <xf numFmtId="0" fontId="18" fillId="11" borderId="21" xfId="0" applyFont="1" applyFill="1" applyBorder="1"/>
    <xf numFmtId="0" fontId="18" fillId="11" borderId="12" xfId="0" applyFont="1" applyFill="1" applyBorder="1"/>
    <xf numFmtId="0" fontId="12" fillId="0" borderId="8" xfId="0" applyFont="1" applyBorder="1" applyAlignment="1">
      <alignment horizontal="right" vertical="center" wrapText="1"/>
    </xf>
    <xf numFmtId="173" fontId="32" fillId="3" borderId="25" xfId="0" applyNumberFormat="1" applyFont="1" applyFill="1" applyBorder="1" applyAlignment="1">
      <alignment horizontal="center" vertical="center"/>
    </xf>
    <xf numFmtId="173" fontId="32" fillId="3" borderId="39" xfId="0" applyNumberFormat="1" applyFont="1" applyFill="1" applyBorder="1" applyAlignment="1">
      <alignment horizontal="center" vertical="center"/>
    </xf>
    <xf numFmtId="0" fontId="18" fillId="0" borderId="40" xfId="0" applyFont="1" applyBorder="1"/>
    <xf numFmtId="0" fontId="32" fillId="3" borderId="39" xfId="0" applyFont="1" applyFill="1" applyBorder="1" applyAlignment="1">
      <alignment horizontal="center" vertical="center" wrapText="1"/>
    </xf>
    <xf numFmtId="0" fontId="18" fillId="0" borderId="41" xfId="0" applyFont="1" applyBorder="1"/>
    <xf numFmtId="0" fontId="37" fillId="3" borderId="39" xfId="0" applyFont="1" applyFill="1" applyBorder="1" applyAlignment="1">
      <alignment horizontal="center" vertical="center"/>
    </xf>
    <xf numFmtId="0" fontId="0" fillId="0" borderId="2" xfId="0" applyFont="1" applyBorder="1" applyAlignment="1">
      <alignment vertical="center"/>
    </xf>
    <xf numFmtId="173" fontId="32" fillId="3" borderId="44" xfId="0" applyNumberFormat="1" applyFont="1" applyFill="1" applyBorder="1" applyAlignment="1">
      <alignment horizontal="center" vertical="center"/>
    </xf>
    <xf numFmtId="0" fontId="18" fillId="0" borderId="45" xfId="0" applyFont="1" applyBorder="1"/>
    <xf numFmtId="0" fontId="18" fillId="0" borderId="51" xfId="0" applyFont="1" applyBorder="1"/>
    <xf numFmtId="0" fontId="18" fillId="0" borderId="52" xfId="0" applyFont="1" applyBorder="1"/>
    <xf numFmtId="0" fontId="37" fillId="3" borderId="46" xfId="0" applyFont="1" applyFill="1" applyBorder="1" applyAlignment="1">
      <alignment horizontal="center" vertical="center" wrapText="1"/>
    </xf>
    <xf numFmtId="0" fontId="18" fillId="0" borderId="53" xfId="0" applyFont="1" applyBorder="1"/>
    <xf numFmtId="0" fontId="37" fillId="3" borderId="47" xfId="0" applyFont="1" applyFill="1" applyBorder="1" applyAlignment="1">
      <alignment horizontal="center" vertical="center" wrapText="1"/>
    </xf>
    <xf numFmtId="0" fontId="18" fillId="0" borderId="54" xfId="0" applyFont="1" applyBorder="1"/>
    <xf numFmtId="0" fontId="18" fillId="0" borderId="55" xfId="0" applyFont="1" applyBorder="1"/>
    <xf numFmtId="0" fontId="37" fillId="3" borderId="48" xfId="0" applyFont="1" applyFill="1" applyBorder="1" applyAlignment="1">
      <alignment horizontal="center" vertical="center" wrapText="1"/>
    </xf>
    <xf numFmtId="0" fontId="18" fillId="0" borderId="49" xfId="0" applyFont="1" applyBorder="1"/>
    <xf numFmtId="0" fontId="37" fillId="3" borderId="39" xfId="0" applyFont="1" applyFill="1" applyBorder="1" applyAlignment="1">
      <alignment horizontal="center" vertical="center" wrapText="1"/>
    </xf>
    <xf numFmtId="173" fontId="0" fillId="0" borderId="2" xfId="0" applyNumberFormat="1" applyFont="1" applyBorder="1" applyAlignment="1">
      <alignment horizontal="right" vertical="center"/>
    </xf>
    <xf numFmtId="0" fontId="12" fillId="7" borderId="6" xfId="0" applyFont="1" applyFill="1" applyBorder="1" applyAlignment="1">
      <alignment horizontal="center" wrapText="1"/>
    </xf>
    <xf numFmtId="0" fontId="12" fillId="8" borderId="6" xfId="0" applyFont="1" applyFill="1" applyBorder="1" applyAlignment="1">
      <alignment horizontal="left" wrapText="1"/>
    </xf>
    <xf numFmtId="0" fontId="12" fillId="7" borderId="6" xfId="0" applyFont="1" applyFill="1" applyBorder="1" applyAlignment="1">
      <alignment horizontal="left" vertical="center" wrapText="1"/>
    </xf>
    <xf numFmtId="0" fontId="12" fillId="7" borderId="6" xfId="0" applyFont="1" applyFill="1" applyBorder="1" applyAlignment="1">
      <alignment horizontal="left" wrapText="1"/>
    </xf>
    <xf numFmtId="173" fontId="0" fillId="0" borderId="2" xfId="0" applyNumberFormat="1" applyFont="1" applyBorder="1" applyAlignment="1">
      <alignment horizontal="center" vertical="center"/>
    </xf>
    <xf numFmtId="0" fontId="12" fillId="8" borderId="6" xfId="0" applyFont="1" applyFill="1" applyBorder="1" applyAlignment="1">
      <alignment horizontal="left"/>
    </xf>
    <xf numFmtId="0" fontId="12" fillId="7" borderId="6" xfId="0" applyFont="1" applyFill="1" applyBorder="1" applyAlignment="1">
      <alignment horizontal="left"/>
    </xf>
    <xf numFmtId="0" fontId="32" fillId="3" borderId="6" xfId="0" applyFont="1" applyFill="1" applyBorder="1" applyAlignment="1">
      <alignment horizontal="center" vertical="center" wrapText="1"/>
    </xf>
    <xf numFmtId="0" fontId="12" fillId="7" borderId="6" xfId="0" applyFont="1" applyFill="1" applyBorder="1" applyAlignment="1">
      <alignment horizontal="left" vertical="center"/>
    </xf>
    <xf numFmtId="0" fontId="12" fillId="8" borderId="6" xfId="0" applyFont="1" applyFill="1" applyBorder="1" applyAlignment="1">
      <alignment horizontal="left" vertical="center"/>
    </xf>
    <xf numFmtId="170" fontId="37" fillId="3" borderId="57" xfId="0" applyNumberFormat="1" applyFont="1" applyFill="1" applyBorder="1" applyAlignment="1">
      <alignment horizontal="center" vertical="center" wrapText="1"/>
    </xf>
    <xf numFmtId="0" fontId="18" fillId="0" borderId="58" xfId="0" applyFont="1" applyBorder="1"/>
    <xf numFmtId="0" fontId="18" fillId="0" borderId="59" xfId="0" applyFont="1" applyBorder="1"/>
    <xf numFmtId="170" fontId="37" fillId="3" borderId="57" xfId="0" applyNumberFormat="1" applyFont="1" applyFill="1" applyBorder="1" applyAlignment="1">
      <alignment horizontal="center" vertical="center"/>
    </xf>
  </cellXfs>
  <cellStyles count="1">
    <cellStyle name="Normal" xfId="0" builtinId="0"/>
  </cellStyles>
  <dxfs count="518">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border>
        <left style="thin">
          <color rgb="FF000000"/>
        </left>
        <right style="thin">
          <color rgb="FF000000"/>
        </right>
        <top style="thin">
          <color rgb="FF000000"/>
        </top>
        <bottom style="thin">
          <color rgb="FF000000"/>
        </bottom>
      </border>
    </dxf>
    <dxf>
      <fill>
        <patternFill patternType="solid">
          <fgColor rgb="FFFEF2CB"/>
          <bgColor rgb="FFFEF2CB"/>
        </patternFill>
      </fill>
    </dxf>
    <dxf>
      <fill>
        <patternFill patternType="solid">
          <fgColor rgb="FFFEF2CB"/>
          <bgColor rgb="FFFEF2CB"/>
        </patternFill>
      </fill>
    </dxf>
    <dxf>
      <font>
        <strike/>
        <color rgb="FFFF0000"/>
      </font>
      <fill>
        <patternFill patternType="solid">
          <fgColor rgb="FF3F3F3F"/>
          <bgColor rgb="FF3F3F3F"/>
        </patternFill>
      </fill>
      <border>
        <left style="thin">
          <color rgb="FF3F3F3F"/>
        </left>
        <right style="thin">
          <color rgb="FF3F3F3F"/>
        </right>
      </border>
    </dxf>
    <dxf>
      <font>
        <strike/>
        <color rgb="FFFF0000"/>
      </font>
      <fill>
        <patternFill patternType="solid">
          <fgColor rgb="FF3F3F3F"/>
          <bgColor rgb="FF3F3F3F"/>
        </patternFill>
      </fill>
      <border>
        <left style="thin">
          <color rgb="FF3F3F3F"/>
        </left>
        <right style="thin">
          <color rgb="FF3F3F3F"/>
        </right>
      </border>
    </dxf>
    <dxf>
      <font>
        <strike/>
        <color rgb="FFFF0000"/>
      </font>
      <fill>
        <patternFill patternType="solid">
          <fgColor rgb="FF3F3F3F"/>
          <bgColor rgb="FF3F3F3F"/>
        </patternFill>
      </fill>
      <border>
        <left style="thin">
          <color rgb="FF3F3F3F"/>
        </left>
        <right style="thin">
          <color rgb="FF3F3F3F"/>
        </right>
      </border>
    </dxf>
    <dxf>
      <font>
        <strike/>
        <color rgb="FFFF0000"/>
      </font>
      <fill>
        <patternFill patternType="solid">
          <fgColor rgb="FF3F3F3F"/>
          <bgColor rgb="FF3F3F3F"/>
        </patternFill>
      </fill>
    </dxf>
    <dxf>
      <fill>
        <patternFill patternType="solid">
          <fgColor rgb="FFFEF2CB"/>
          <bgColor rgb="FFFEF2CB"/>
        </patternFill>
      </fill>
      <border>
        <left style="thin">
          <color rgb="FF000000"/>
        </left>
        <right style="thin">
          <color rgb="FF000000"/>
        </right>
        <top style="thin">
          <color rgb="FF000000"/>
        </top>
        <bottom style="thin">
          <color rgb="FF000000"/>
        </bottom>
      </border>
    </dxf>
    <dxf>
      <fill>
        <patternFill patternType="solid">
          <fgColor rgb="FFFEF2CB"/>
          <bgColor rgb="FFFEF2CB"/>
        </patternFill>
      </fill>
      <border>
        <left style="thin">
          <color rgb="FF000000"/>
        </left>
        <right style="thin">
          <color rgb="FF000000"/>
        </right>
        <top style="thin">
          <color rgb="FF000000"/>
        </top>
        <bottom style="thin">
          <color rgb="FF000000"/>
        </bottom>
      </border>
    </dxf>
    <dxf>
      <fill>
        <patternFill patternType="solid">
          <fgColor rgb="FFFEF2CB"/>
          <bgColor rgb="FFFEF2CB"/>
        </patternFill>
      </fill>
      <border>
        <left style="thin">
          <color rgb="FF000000"/>
        </left>
        <right style="thin">
          <color rgb="FF000000"/>
        </right>
        <top style="thin">
          <color rgb="FF000000"/>
        </top>
        <bottom style="thin">
          <color rgb="FF000000"/>
        </bottom>
      </border>
    </dxf>
    <dxf>
      <fill>
        <patternFill patternType="solid">
          <fgColor rgb="FFFEF2CB"/>
          <bgColor rgb="FFFEF2CB"/>
        </patternFill>
      </fill>
      <border>
        <left style="thin">
          <color rgb="FF000000"/>
        </left>
        <right style="thin">
          <color rgb="FF000000"/>
        </right>
        <top style="thin">
          <color rgb="FF000000"/>
        </top>
        <bottom style="thin">
          <color rgb="FF000000"/>
        </bottom>
      </border>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
      <fill>
        <patternFill patternType="solid">
          <fgColor rgb="FFFEF2CB"/>
          <bgColor rgb="FFFEF2C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es-ES"/>
  <c:roundedCorners val="1"/>
  <c:chart>
    <c:title>
      <c:tx>
        <c:rich>
          <a:bodyPr/>
          <a:lstStyle/>
          <a:p>
            <a:pPr lvl="0">
              <a:defRPr sz="1400" b="0" i="0">
                <a:solidFill>
                  <a:srgbClr val="757575"/>
                </a:solidFill>
                <a:latin typeface="+mn-lt"/>
              </a:defRPr>
            </a:pPr>
            <a:r>
              <a:rPr sz="1400" b="0" i="0">
                <a:solidFill>
                  <a:srgbClr val="757575"/>
                </a:solidFill>
                <a:latin typeface="+mn-lt"/>
              </a:rPr>
              <a:t>Estimación de ingresos</a:t>
            </a:r>
          </a:p>
        </c:rich>
      </c:tx>
    </c:title>
    <c:plotArea>
      <c:layout/>
      <c:barChart>
        <c:barDir val="bar"/>
        <c:grouping val="clustered"/>
        <c:varyColors val="1"/>
        <c:ser>
          <c:idx val="0"/>
          <c:order val="0"/>
          <c:spPr>
            <a:solidFill>
              <a:srgbClr val="5B9BD5"/>
            </a:solidFill>
            <a:ln cmpd="sng">
              <a:solidFill>
                <a:srgbClr val="000000"/>
              </a:solidFill>
            </a:ln>
          </c:spPr>
          <c:invertIfNegative val="1"/>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 #,##0_-;_-* "-"_-;_-@</c:formatCode>
                <c:ptCount val="10"/>
                <c:pt idx="0">
                  <c:v>0</c:v>
                </c:pt>
                <c:pt idx="1">
                  <c:v>0</c:v>
                </c:pt>
                <c:pt idx="2">
                  <c:v>30311078</c:v>
                </c:pt>
                <c:pt idx="3">
                  <c:v>0</c:v>
                </c:pt>
                <c:pt idx="4">
                  <c:v>1993104</c:v>
                </c:pt>
                <c:pt idx="5">
                  <c:v>249948</c:v>
                </c:pt>
                <c:pt idx="6">
                  <c:v>3778224</c:v>
                </c:pt>
                <c:pt idx="7">
                  <c:v>0</c:v>
                </c:pt>
                <c:pt idx="8">
                  <c:v>0</c:v>
                </c:pt>
                <c:pt idx="9">
                  <c:v>2440226.0499999998</c:v>
                </c:pt>
              </c:numCache>
            </c:numRef>
          </c:val>
          <c:extLst xmlns:c16r2="http://schemas.microsoft.com/office/drawing/2015/06/char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C2C-4D1E-9CBD-C2E6A2445B19}"/>
            </c:ext>
          </c:extLst>
        </c:ser>
        <c:dLbls/>
        <c:axId val="103012992"/>
        <c:axId val="131711744"/>
      </c:barChart>
      <c:catAx>
        <c:axId val="103012992"/>
        <c:scaling>
          <c:orientation val="maxMin"/>
        </c:scaling>
        <c:axPos val="l"/>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rgbClr val="000000"/>
                </a:solidFill>
                <a:latin typeface="+mn-lt"/>
              </a:defRPr>
            </a:pPr>
            <a:endParaRPr lang="es-ES"/>
          </a:p>
        </c:txPr>
        <c:crossAx val="131711744"/>
        <c:crosses val="autoZero"/>
        <c:auto val="1"/>
        <c:lblAlgn val="ctr"/>
        <c:lblOffset val="100"/>
        <c:noMultiLvlLbl val="1"/>
      </c:catAx>
      <c:valAx>
        <c:axId val="131711744"/>
        <c:scaling>
          <c:orientation val="minMax"/>
        </c:scaling>
        <c:axPos val="b"/>
        <c:majorGridlines>
          <c:spPr>
            <a:ln>
              <a:solidFill>
                <a:srgbClr val="B7B7B7"/>
              </a:solidFill>
            </a:ln>
          </c:spPr>
        </c:majorGridlines>
        <c:title>
          <c:tx>
            <c:rich>
              <a:bodyPr/>
              <a:lstStyle/>
              <a:p>
                <a:pPr lvl="0">
                  <a:defRPr b="0">
                    <a:solidFill>
                      <a:srgbClr val="000000"/>
                    </a:solidFill>
                    <a:latin typeface="+mn-lt"/>
                  </a:defRPr>
                </a:pPr>
                <a:endParaRPr/>
              </a:p>
            </c:rich>
          </c:tx>
        </c:title>
        <c:numFmt formatCode="_-* #,##0_-;\-* #,##0_-;_-* &quot;-&quot;_-;_-@" sourceLinked="1"/>
        <c:majorTickMark val="none"/>
        <c:tickLblPos val="nextTo"/>
        <c:spPr>
          <a:ln/>
        </c:spPr>
        <c:txPr>
          <a:bodyPr/>
          <a:lstStyle/>
          <a:p>
            <a:pPr lvl="0">
              <a:defRPr b="0">
                <a:solidFill>
                  <a:srgbClr val="000000"/>
                </a:solidFill>
                <a:latin typeface="+mn-lt"/>
              </a:defRPr>
            </a:pPr>
            <a:endParaRPr lang="es-ES"/>
          </a:p>
        </c:txPr>
        <c:crossAx val="103012992"/>
        <c:crosses val="max"/>
        <c:crossBetween val="between"/>
      </c:valAx>
    </c:plotArea>
    <c:plotVisOnly val="1"/>
    <c:dispBlanksAs val="zero"/>
    <c:showDLblsOverMax val="1"/>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roundedCorners val="1"/>
  <c:chart>
    <c:title>
      <c:tx>
        <c:rich>
          <a:bodyPr/>
          <a:lstStyle/>
          <a:p>
            <a:pPr lvl="0">
              <a:defRPr sz="1400" b="0" i="0">
                <a:solidFill>
                  <a:srgbClr val="757575"/>
                </a:solidFill>
                <a:latin typeface="+mn-lt"/>
              </a:defRPr>
            </a:pPr>
            <a:r>
              <a:rPr sz="1400" b="0" i="0">
                <a:solidFill>
                  <a:srgbClr val="757575"/>
                </a:solidFill>
                <a:latin typeface="+mn-lt"/>
              </a:rPr>
              <a:t>Presupuesto de egresos</a:t>
            </a:r>
          </a:p>
        </c:rich>
      </c:tx>
      <c:layout>
        <c:manualLayout>
          <c:xMode val="edge"/>
          <c:yMode val="edge"/>
          <c:x val="0.5054884500693958"/>
          <c:y val="0.91816367265469079"/>
        </c:manualLayout>
      </c:layout>
    </c:title>
    <c:plotArea>
      <c:layout/>
      <c:pieChart>
        <c:varyColors val="1"/>
        <c:ser>
          <c:idx val="0"/>
          <c:order val="0"/>
          <c:dPt>
            <c:idx val="0"/>
            <c:spPr>
              <a:solidFill>
                <a:schemeClr val="accent1"/>
              </a:solidFill>
            </c:spPr>
            <c:extLst xmlns:c16r2="http://schemas.microsoft.com/office/drawing/2015/06/chart">
              <c:ext xmlns:c16="http://schemas.microsoft.com/office/drawing/2014/chart" uri="{C3380CC4-5D6E-409C-BE32-E72D297353CC}">
                <c16:uniqueId val="{00000001-5F9E-455C-8290-97BB378A50E8}"/>
              </c:ext>
            </c:extLst>
          </c:dPt>
          <c:dPt>
            <c:idx val="1"/>
            <c:spPr>
              <a:solidFill>
                <a:schemeClr val="accent2"/>
              </a:solidFill>
            </c:spPr>
            <c:extLst xmlns:c16r2="http://schemas.microsoft.com/office/drawing/2015/06/chart">
              <c:ext xmlns:c16="http://schemas.microsoft.com/office/drawing/2014/chart" uri="{C3380CC4-5D6E-409C-BE32-E72D297353CC}">
                <c16:uniqueId val="{00000003-5F9E-455C-8290-97BB378A50E8}"/>
              </c:ext>
            </c:extLst>
          </c:dPt>
          <c:dPt>
            <c:idx val="2"/>
            <c:spPr>
              <a:solidFill>
                <a:schemeClr val="accent3"/>
              </a:solidFill>
            </c:spPr>
            <c:extLst xmlns:c16r2="http://schemas.microsoft.com/office/drawing/2015/06/chart">
              <c:ext xmlns:c16="http://schemas.microsoft.com/office/drawing/2014/chart" uri="{C3380CC4-5D6E-409C-BE32-E72D297353CC}">
                <c16:uniqueId val="{00000005-5F9E-455C-8290-97BB378A50E8}"/>
              </c:ext>
            </c:extLst>
          </c:dPt>
          <c:dPt>
            <c:idx val="3"/>
            <c:spPr>
              <a:solidFill>
                <a:schemeClr val="accent4"/>
              </a:solidFill>
            </c:spPr>
            <c:extLst xmlns:c16r2="http://schemas.microsoft.com/office/drawing/2015/06/chart">
              <c:ext xmlns:c16="http://schemas.microsoft.com/office/drawing/2014/chart" uri="{C3380CC4-5D6E-409C-BE32-E72D297353CC}">
                <c16:uniqueId val="{00000007-5F9E-455C-8290-97BB378A50E8}"/>
              </c:ext>
            </c:extLst>
          </c:dPt>
          <c:dPt>
            <c:idx val="4"/>
            <c:spPr>
              <a:solidFill>
                <a:schemeClr val="accent5"/>
              </a:solidFill>
            </c:spPr>
            <c:extLst xmlns:c16r2="http://schemas.microsoft.com/office/drawing/2015/06/chart">
              <c:ext xmlns:c16="http://schemas.microsoft.com/office/drawing/2014/chart" uri="{C3380CC4-5D6E-409C-BE32-E72D297353CC}">
                <c16:uniqueId val="{00000009-5F9E-455C-8290-97BB378A50E8}"/>
              </c:ext>
            </c:extLst>
          </c:dPt>
          <c:dPt>
            <c:idx val="5"/>
            <c:spPr>
              <a:solidFill>
                <a:schemeClr val="accent6"/>
              </a:solidFill>
            </c:spPr>
            <c:extLst xmlns:c16r2="http://schemas.microsoft.com/office/drawing/2015/06/chart">
              <c:ext xmlns:c16="http://schemas.microsoft.com/office/drawing/2014/chart" uri="{C3380CC4-5D6E-409C-BE32-E72D297353CC}">
                <c16:uniqueId val="{0000000B-5F9E-455C-8290-97BB378A50E8}"/>
              </c:ext>
            </c:extLst>
          </c:dPt>
          <c:dPt>
            <c:idx val="6"/>
            <c:spPr>
              <a:solidFill>
                <a:schemeClr val="accent1"/>
              </a:solidFill>
            </c:spPr>
            <c:extLst xmlns:c16r2="http://schemas.microsoft.com/office/drawing/2015/06/chart">
              <c:ext xmlns:c16="http://schemas.microsoft.com/office/drawing/2014/chart" uri="{C3380CC4-5D6E-409C-BE32-E72D297353CC}">
                <c16:uniqueId val="{0000000D-5F9E-455C-8290-97BB378A50E8}"/>
              </c:ext>
            </c:extLst>
          </c:dPt>
          <c:dPt>
            <c:idx val="7"/>
            <c:spPr>
              <a:solidFill>
                <a:schemeClr val="accent2"/>
              </a:solidFill>
            </c:spPr>
            <c:extLst xmlns:c16r2="http://schemas.microsoft.com/office/drawing/2015/06/chart">
              <c:ext xmlns:c16="http://schemas.microsoft.com/office/drawing/2014/chart" uri="{C3380CC4-5D6E-409C-BE32-E72D297353CC}">
                <c16:uniqueId val="{0000000F-5F9E-455C-8290-97BB378A50E8}"/>
              </c:ext>
            </c:extLst>
          </c:dPt>
          <c:dPt>
            <c:idx val="8"/>
            <c:spPr>
              <a:solidFill>
                <a:schemeClr val="accent3"/>
              </a:solidFill>
            </c:spPr>
            <c:extLst xmlns:c16r2="http://schemas.microsoft.com/office/drawing/2015/06/chart">
              <c:ext xmlns:c16="http://schemas.microsoft.com/office/drawing/2014/chart" uri="{C3380CC4-5D6E-409C-BE32-E72D297353CC}">
                <c16:uniqueId val="{00000011-5F9E-455C-8290-97BB378A50E8}"/>
              </c:ext>
            </c:extLst>
          </c:dPt>
          <c:dLbls>
            <c:spPr>
              <a:noFill/>
              <a:ln>
                <a:noFill/>
              </a:ln>
              <a:effectLst/>
            </c:spPr>
            <c:showVal val="1"/>
            <c:showLeaderLines val="1"/>
            <c:extLst xmlns:c16r2="http://schemas.microsoft.com/office/drawing/2015/06/char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16691655.960000001</c:v>
                </c:pt>
                <c:pt idx="1">
                  <c:v>5466828</c:v>
                </c:pt>
                <c:pt idx="2">
                  <c:v>8453152</c:v>
                </c:pt>
                <c:pt idx="3">
                  <c:v>2274840</c:v>
                </c:pt>
                <c:pt idx="4">
                  <c:v>175284</c:v>
                </c:pt>
                <c:pt idx="5">
                  <c:v>3997182</c:v>
                </c:pt>
                <c:pt idx="6">
                  <c:v>120000</c:v>
                </c:pt>
                <c:pt idx="7">
                  <c:v>0</c:v>
                </c:pt>
                <c:pt idx="8">
                  <c:v>1999991.31</c:v>
                </c:pt>
              </c:numCache>
            </c:numRef>
          </c:val>
          <c:extLst xmlns:c16r2="http://schemas.microsoft.com/office/drawing/2015/06/chart">
            <c:ext xmlns:c16="http://schemas.microsoft.com/office/drawing/2014/chart" uri="{C3380CC4-5D6E-409C-BE32-E72D297353CC}">
              <c16:uniqueId val="{00000012-5F9E-455C-8290-97BB378A50E8}"/>
            </c:ext>
          </c:extLst>
        </c:ser>
        <c:dLbls/>
        <c:firstSliceAng val="0"/>
      </c:pieChart>
    </c:plotArea>
    <c:plotVisOnly val="1"/>
    <c:dispBlanksAs val="zero"/>
    <c:showDLblsOverMax val="1"/>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roundedCorners val="1"/>
  <c:chart>
    <c:title>
      <c:tx>
        <c:rich>
          <a:bodyPr/>
          <a:lstStyle/>
          <a:p>
            <a:pPr lvl="0">
              <a:defRPr sz="1400" b="0" i="0">
                <a:solidFill>
                  <a:srgbClr val="757575"/>
                </a:solidFill>
                <a:latin typeface="+mn-lt"/>
              </a:defRPr>
            </a:pPr>
            <a:r>
              <a:rPr sz="1400" b="0" i="0">
                <a:solidFill>
                  <a:srgbClr val="757575"/>
                </a:solidFill>
                <a:latin typeface="+mn-lt"/>
              </a:rPr>
              <a:t>Estimación de Ingresos</a:t>
            </a:r>
          </a:p>
        </c:rich>
      </c:tx>
    </c:title>
    <c:plotArea>
      <c:layout/>
      <c:barChart>
        <c:barDir val="col"/>
        <c:grouping val="clustered"/>
        <c:varyColors val="1"/>
        <c:ser>
          <c:idx val="0"/>
          <c:order val="0"/>
          <c:spPr>
            <a:solidFill>
              <a:srgbClr val="5B9BD5"/>
            </a:solidFill>
            <a:ln cmpd="sng">
              <a:solidFill>
                <a:srgbClr val="000000"/>
              </a:solidFill>
            </a:ln>
          </c:spPr>
          <c:invertIfNegative val="1"/>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 #,##0_-;_-* "-"_-;_-@</c:formatCode>
                <c:ptCount val="10"/>
                <c:pt idx="0">
                  <c:v>2440226.0499999998</c:v>
                </c:pt>
                <c:pt idx="1">
                  <c:v>0</c:v>
                </c:pt>
                <c:pt idx="2">
                  <c:v>0</c:v>
                </c:pt>
                <c:pt idx="3">
                  <c:v>3778224</c:v>
                </c:pt>
                <c:pt idx="4">
                  <c:v>249948</c:v>
                </c:pt>
                <c:pt idx="5">
                  <c:v>1993104</c:v>
                </c:pt>
                <c:pt idx="6">
                  <c:v>0</c:v>
                </c:pt>
                <c:pt idx="7">
                  <c:v>30311078</c:v>
                </c:pt>
                <c:pt idx="8">
                  <c:v>0</c:v>
                </c:pt>
                <c:pt idx="9">
                  <c:v>0</c:v>
                </c:pt>
              </c:numCache>
            </c:numRef>
          </c:val>
          <c:extLst xmlns:c16r2="http://schemas.microsoft.com/office/drawing/2015/06/char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9D6-46E5-AD5F-78B23D40CDD2}"/>
            </c:ext>
          </c:extLst>
        </c:ser>
        <c:dLbls/>
        <c:axId val="132198400"/>
        <c:axId val="132200320"/>
      </c:barChart>
      <c:catAx>
        <c:axId val="132198400"/>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800" b="0" i="0">
                <a:solidFill>
                  <a:srgbClr val="000000"/>
                </a:solidFill>
                <a:latin typeface="+mn-lt"/>
              </a:defRPr>
            </a:pPr>
            <a:endParaRPr lang="es-ES"/>
          </a:p>
        </c:txPr>
        <c:crossAx val="132200320"/>
        <c:crosses val="autoZero"/>
        <c:auto val="1"/>
        <c:lblAlgn val="ctr"/>
        <c:lblOffset val="100"/>
        <c:noMultiLvlLbl val="1"/>
      </c:catAx>
      <c:valAx>
        <c:axId val="132200320"/>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_-* #,##0_-;\-* #,##0_-;_-* &quot;-&quot;_-;_-@" sourceLinked="1"/>
        <c:majorTickMark val="none"/>
        <c:tickLblPos val="nextTo"/>
        <c:spPr>
          <a:ln/>
        </c:spPr>
        <c:txPr>
          <a:bodyPr/>
          <a:lstStyle/>
          <a:p>
            <a:pPr lvl="0">
              <a:defRPr b="0">
                <a:solidFill>
                  <a:srgbClr val="000000"/>
                </a:solidFill>
                <a:latin typeface="+mn-lt"/>
              </a:defRPr>
            </a:pPr>
            <a:endParaRPr lang="es-ES"/>
          </a:p>
        </c:txPr>
        <c:crossAx val="132198400"/>
        <c:crosses val="autoZero"/>
        <c:crossBetween val="between"/>
      </c:valAx>
    </c:plotArea>
    <c:plotVisOnly val="1"/>
    <c:dispBlanksAs val="zero"/>
    <c:showDLblsOverMax val="1"/>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roundedCorners val="1"/>
  <c:chart>
    <c:title>
      <c:tx>
        <c:rich>
          <a:bodyPr/>
          <a:lstStyle/>
          <a:p>
            <a:pPr lvl="0">
              <a:defRPr sz="1400" b="0" i="0">
                <a:solidFill>
                  <a:srgbClr val="757575"/>
                </a:solidFill>
                <a:latin typeface="+mn-lt"/>
              </a:defRPr>
            </a:pPr>
            <a:r>
              <a:rPr sz="1400" b="0" i="0">
                <a:solidFill>
                  <a:srgbClr val="757575"/>
                </a:solidFill>
                <a:latin typeface="+mn-lt"/>
              </a:rPr>
              <a:t>Presupuesto de Egresos</a:t>
            </a:r>
          </a:p>
        </c:rich>
      </c:tx>
    </c:title>
    <c:plotArea>
      <c:layout/>
      <c:pieChart>
        <c:varyColors val="1"/>
        <c:ser>
          <c:idx val="0"/>
          <c:order val="0"/>
          <c:dPt>
            <c:idx val="0"/>
            <c:spPr>
              <a:solidFill>
                <a:schemeClr val="accent1"/>
              </a:solidFill>
            </c:spPr>
            <c:extLst xmlns:c16r2="http://schemas.microsoft.com/office/drawing/2015/06/chart">
              <c:ext xmlns:c16="http://schemas.microsoft.com/office/drawing/2014/chart" uri="{C3380CC4-5D6E-409C-BE32-E72D297353CC}">
                <c16:uniqueId val="{00000001-CF93-4C42-A4D6-3ECB02554043}"/>
              </c:ext>
            </c:extLst>
          </c:dPt>
          <c:dPt>
            <c:idx val="1"/>
            <c:spPr>
              <a:solidFill>
                <a:schemeClr val="accent2"/>
              </a:solidFill>
            </c:spPr>
            <c:extLst xmlns:c16r2="http://schemas.microsoft.com/office/drawing/2015/06/chart">
              <c:ext xmlns:c16="http://schemas.microsoft.com/office/drawing/2014/chart" uri="{C3380CC4-5D6E-409C-BE32-E72D297353CC}">
                <c16:uniqueId val="{00000003-CF93-4C42-A4D6-3ECB02554043}"/>
              </c:ext>
            </c:extLst>
          </c:dPt>
          <c:dPt>
            <c:idx val="2"/>
            <c:spPr>
              <a:solidFill>
                <a:schemeClr val="accent3"/>
              </a:solidFill>
            </c:spPr>
            <c:extLst xmlns:c16r2="http://schemas.microsoft.com/office/drawing/2015/06/chart">
              <c:ext xmlns:c16="http://schemas.microsoft.com/office/drawing/2014/chart" uri="{C3380CC4-5D6E-409C-BE32-E72D297353CC}">
                <c16:uniqueId val="{00000005-CF93-4C42-A4D6-3ECB02554043}"/>
              </c:ext>
            </c:extLst>
          </c:dPt>
          <c:dPt>
            <c:idx val="3"/>
            <c:spPr>
              <a:solidFill>
                <a:schemeClr val="accent4"/>
              </a:solidFill>
            </c:spPr>
            <c:extLst xmlns:c16r2="http://schemas.microsoft.com/office/drawing/2015/06/chart">
              <c:ext xmlns:c16="http://schemas.microsoft.com/office/drawing/2014/chart" uri="{C3380CC4-5D6E-409C-BE32-E72D297353CC}">
                <c16:uniqueId val="{00000007-CF93-4C42-A4D6-3ECB02554043}"/>
              </c:ext>
            </c:extLst>
          </c:dPt>
          <c:dPt>
            <c:idx val="4"/>
            <c:spPr>
              <a:solidFill>
                <a:schemeClr val="accent5"/>
              </a:solidFill>
            </c:spPr>
            <c:extLst xmlns:c16r2="http://schemas.microsoft.com/office/drawing/2015/06/chart">
              <c:ext xmlns:c16="http://schemas.microsoft.com/office/drawing/2014/chart" uri="{C3380CC4-5D6E-409C-BE32-E72D297353CC}">
                <c16:uniqueId val="{00000009-CF93-4C42-A4D6-3ECB02554043}"/>
              </c:ext>
            </c:extLst>
          </c:dPt>
          <c:dPt>
            <c:idx val="5"/>
            <c:spPr>
              <a:solidFill>
                <a:schemeClr val="accent6"/>
              </a:solidFill>
            </c:spPr>
            <c:extLst xmlns:c16r2="http://schemas.microsoft.com/office/drawing/2015/06/chart">
              <c:ext xmlns:c16="http://schemas.microsoft.com/office/drawing/2014/chart" uri="{C3380CC4-5D6E-409C-BE32-E72D297353CC}">
                <c16:uniqueId val="{0000000B-CF93-4C42-A4D6-3ECB02554043}"/>
              </c:ext>
            </c:extLst>
          </c:dPt>
          <c:dPt>
            <c:idx val="6"/>
            <c:spPr>
              <a:solidFill>
                <a:schemeClr val="accent1"/>
              </a:solidFill>
            </c:spPr>
            <c:extLst xmlns:c16r2="http://schemas.microsoft.com/office/drawing/2015/06/chart">
              <c:ext xmlns:c16="http://schemas.microsoft.com/office/drawing/2014/chart" uri="{C3380CC4-5D6E-409C-BE32-E72D297353CC}">
                <c16:uniqueId val="{0000000D-CF93-4C42-A4D6-3ECB02554043}"/>
              </c:ext>
            </c:extLst>
          </c:dPt>
          <c:dPt>
            <c:idx val="7"/>
            <c:spPr>
              <a:solidFill>
                <a:schemeClr val="accent2"/>
              </a:solidFill>
            </c:spPr>
            <c:extLst xmlns:c16r2="http://schemas.microsoft.com/office/drawing/2015/06/chart">
              <c:ext xmlns:c16="http://schemas.microsoft.com/office/drawing/2014/chart" uri="{C3380CC4-5D6E-409C-BE32-E72D297353CC}">
                <c16:uniqueId val="{0000000F-CF93-4C42-A4D6-3ECB02554043}"/>
              </c:ext>
            </c:extLst>
          </c:dPt>
          <c:dPt>
            <c:idx val="8"/>
            <c:spPr>
              <a:solidFill>
                <a:schemeClr val="accent3"/>
              </a:solidFill>
            </c:spPr>
            <c:extLst xmlns:c16r2="http://schemas.microsoft.com/office/drawing/2015/06/chart">
              <c:ext xmlns:c16="http://schemas.microsoft.com/office/drawing/2014/chart" uri="{C3380CC4-5D6E-409C-BE32-E72D297353CC}">
                <c16:uniqueId val="{00000011-CF93-4C42-A4D6-3ECB02554043}"/>
              </c:ext>
            </c:extLst>
          </c:dPt>
          <c:dLbls>
            <c:spPr>
              <a:noFill/>
              <a:ln>
                <a:noFill/>
              </a:ln>
              <a:effectLst/>
            </c:spPr>
            <c:showPercent val="1"/>
            <c:showLeaderLines val="1"/>
            <c:extLst xmlns:c16r2="http://schemas.microsoft.com/office/drawing/2015/06/char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 #,##0_-;_-* "-"_-;_-@</c:formatCode>
                <c:ptCount val="9"/>
                <c:pt idx="0">
                  <c:v>16691655.960000001</c:v>
                </c:pt>
                <c:pt idx="1">
                  <c:v>5466828</c:v>
                </c:pt>
                <c:pt idx="2">
                  <c:v>8453152</c:v>
                </c:pt>
                <c:pt idx="3">
                  <c:v>2274840</c:v>
                </c:pt>
                <c:pt idx="4">
                  <c:v>175284</c:v>
                </c:pt>
                <c:pt idx="5">
                  <c:v>3997182</c:v>
                </c:pt>
                <c:pt idx="6">
                  <c:v>120000</c:v>
                </c:pt>
                <c:pt idx="7">
                  <c:v>0</c:v>
                </c:pt>
                <c:pt idx="8">
                  <c:v>1999991.31</c:v>
                </c:pt>
              </c:numCache>
            </c:numRef>
          </c:val>
          <c:extLst xmlns:c16r2="http://schemas.microsoft.com/office/drawing/2015/06/chart">
            <c:ext xmlns:c16="http://schemas.microsoft.com/office/drawing/2014/chart" uri="{C3380CC4-5D6E-409C-BE32-E72D297353CC}">
              <c16:uniqueId val="{00000012-CF93-4C42-A4D6-3ECB02554043}"/>
            </c:ext>
          </c:extLst>
        </c:ser>
        <c:dLbls/>
        <c:firstSliceAng val="0"/>
      </c:pieChart>
    </c:plotArea>
    <c:plotVisOnly val="1"/>
    <c:dispBlanksAs val="zero"/>
    <c:showDLblsOverMax val="1"/>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19050</xdr:colOff>
      <xdr:row>162</xdr:row>
      <xdr:rowOff>28575</xdr:rowOff>
    </xdr:from>
    <xdr:ext cx="3638550" cy="32004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133350</xdr:colOff>
      <xdr:row>162</xdr:row>
      <xdr:rowOff>47625</xdr:rowOff>
    </xdr:from>
    <xdr:ext cx="3638550" cy="3171825"/>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123825</xdr:colOff>
      <xdr:row>0</xdr:row>
      <xdr:rowOff>66675</xdr:rowOff>
    </xdr:from>
    <xdr:ext cx="1428750" cy="590550"/>
    <xdr:pic>
      <xdr:nvPicPr>
        <xdr:cNvPr id="4" name="image1.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38100</xdr:colOff>
      <xdr:row>101</xdr:row>
      <xdr:rowOff>9525</xdr:rowOff>
    </xdr:from>
    <xdr:ext cx="5457825" cy="2647950"/>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19050</xdr:colOff>
      <xdr:row>116</xdr:row>
      <xdr:rowOff>9525</xdr:rowOff>
    </xdr:from>
    <xdr:ext cx="5476875" cy="2857500"/>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sheetPr>
    <outlinePr summaryBelow="0" summaryRight="0"/>
  </sheetPr>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cols>
    <col min="1" max="1" width="107.140625" customWidth="1"/>
    <col min="2" max="2" width="22.85546875" customWidth="1"/>
    <col min="3" max="3" width="10.140625" customWidth="1"/>
    <col min="4" max="4" width="16.42578125" customWidth="1"/>
    <col min="5" max="5" width="23" customWidth="1"/>
    <col min="6" max="6" width="12" customWidth="1"/>
    <col min="7" max="7" width="15.28515625" customWidth="1"/>
    <col min="8" max="8" width="21.42578125" customWidth="1"/>
    <col min="9" max="9" width="18" customWidth="1"/>
    <col min="10" max="10" width="48.5703125" customWidth="1"/>
    <col min="11" max="11" width="13.140625" customWidth="1"/>
    <col min="12" max="12" width="48.140625" customWidth="1"/>
    <col min="13" max="15" width="14.42578125" customWidth="1"/>
  </cols>
  <sheetData>
    <row r="1" spans="1:26" ht="31.5" customHeight="1">
      <c r="A1" s="1" t="s">
        <v>0</v>
      </c>
      <c r="B1" s="2" t="s">
        <v>1</v>
      </c>
      <c r="C1" s="2" t="s">
        <v>2</v>
      </c>
      <c r="D1" s="3" t="s">
        <v>3</v>
      </c>
      <c r="E1" s="2" t="s">
        <v>4</v>
      </c>
      <c r="F1" s="3" t="s">
        <v>5</v>
      </c>
      <c r="G1" s="3" t="s">
        <v>6</v>
      </c>
      <c r="H1" s="3" t="s">
        <v>7</v>
      </c>
      <c r="I1" s="3" t="s">
        <v>8</v>
      </c>
      <c r="J1" s="4" t="s">
        <v>9</v>
      </c>
      <c r="K1" s="3" t="s">
        <v>10</v>
      </c>
      <c r="L1" s="4" t="s">
        <v>11</v>
      </c>
      <c r="M1" s="5"/>
      <c r="N1" s="5"/>
      <c r="O1" s="5"/>
      <c r="P1" s="6"/>
      <c r="Q1" s="6"/>
      <c r="R1" s="6"/>
      <c r="S1" s="6"/>
      <c r="T1" s="6"/>
      <c r="U1" s="6"/>
      <c r="V1" s="6"/>
      <c r="W1" s="6"/>
      <c r="X1" s="6"/>
      <c r="Y1" s="6"/>
      <c r="Z1" s="6"/>
    </row>
    <row r="2" spans="1:26" ht="15.75" customHeight="1">
      <c r="A2" s="7" t="s">
        <v>12</v>
      </c>
      <c r="B2" s="8" t="s">
        <v>13</v>
      </c>
      <c r="C2" s="8" t="s">
        <v>14</v>
      </c>
      <c r="D2" s="9" t="s">
        <v>15</v>
      </c>
      <c r="E2" s="8" t="s">
        <v>16</v>
      </c>
      <c r="F2" s="9" t="s">
        <v>17</v>
      </c>
      <c r="G2" s="9" t="s">
        <v>18</v>
      </c>
      <c r="H2" s="9">
        <v>1959</v>
      </c>
      <c r="I2" s="9" t="s">
        <v>19</v>
      </c>
      <c r="J2" s="10" t="s">
        <v>20</v>
      </c>
      <c r="K2" s="9">
        <v>100200</v>
      </c>
      <c r="L2" s="11"/>
      <c r="M2" s="12"/>
      <c r="N2" s="12"/>
      <c r="O2" s="12"/>
      <c r="P2" s="6"/>
      <c r="Q2" s="6"/>
      <c r="R2" s="6"/>
      <c r="S2" s="6"/>
      <c r="T2" s="6"/>
      <c r="U2" s="6"/>
      <c r="V2" s="6"/>
      <c r="W2" s="6"/>
      <c r="X2" s="6"/>
      <c r="Y2" s="6"/>
      <c r="Z2" s="6"/>
    </row>
    <row r="3" spans="1:26" ht="15.75" customHeight="1">
      <c r="A3" s="7" t="s">
        <v>21</v>
      </c>
      <c r="B3" s="8" t="s">
        <v>13</v>
      </c>
      <c r="C3" s="8" t="s">
        <v>22</v>
      </c>
      <c r="D3" s="9" t="s">
        <v>15</v>
      </c>
      <c r="E3" s="8" t="s">
        <v>23</v>
      </c>
      <c r="F3" s="9" t="s">
        <v>17</v>
      </c>
      <c r="G3" s="9" t="s">
        <v>24</v>
      </c>
      <c r="H3" s="9">
        <v>2013</v>
      </c>
      <c r="I3" s="9">
        <v>2018</v>
      </c>
      <c r="J3" s="10" t="s">
        <v>25</v>
      </c>
      <c r="K3" s="9">
        <v>100300</v>
      </c>
      <c r="L3" s="10" t="s">
        <v>26</v>
      </c>
      <c r="M3" s="12"/>
      <c r="N3" s="12"/>
      <c r="O3" s="12"/>
      <c r="P3" s="6"/>
      <c r="Q3" s="6"/>
      <c r="R3" s="6"/>
      <c r="S3" s="6"/>
      <c r="T3" s="6"/>
      <c r="U3" s="6"/>
      <c r="V3" s="6"/>
      <c r="W3" s="6"/>
      <c r="X3" s="6"/>
      <c r="Y3" s="6"/>
      <c r="Z3" s="6"/>
    </row>
    <row r="4" spans="1:26" ht="15.75" customHeight="1">
      <c r="A4" s="7" t="s">
        <v>27</v>
      </c>
      <c r="B4" s="8" t="s">
        <v>13</v>
      </c>
      <c r="C4" s="8" t="s">
        <v>14</v>
      </c>
      <c r="D4" s="9" t="s">
        <v>15</v>
      </c>
      <c r="E4" s="8" t="s">
        <v>28</v>
      </c>
      <c r="F4" s="9" t="s">
        <v>17</v>
      </c>
      <c r="G4" s="9" t="s">
        <v>24</v>
      </c>
      <c r="H4" s="9">
        <v>1989</v>
      </c>
      <c r="I4" s="9" t="s">
        <v>19</v>
      </c>
      <c r="J4" s="10" t="s">
        <v>29</v>
      </c>
      <c r="K4" s="9">
        <v>100400</v>
      </c>
      <c r="L4" s="11"/>
      <c r="M4" s="12"/>
      <c r="N4" s="12"/>
      <c r="O4" s="12"/>
      <c r="P4" s="6"/>
      <c r="Q4" s="6"/>
      <c r="R4" s="6"/>
      <c r="S4" s="6"/>
      <c r="T4" s="6"/>
      <c r="U4" s="6"/>
      <c r="V4" s="6"/>
      <c r="W4" s="6"/>
      <c r="X4" s="6"/>
      <c r="Y4" s="6"/>
      <c r="Z4" s="6"/>
    </row>
    <row r="5" spans="1:26" ht="15.75" customHeight="1">
      <c r="A5" s="7" t="s">
        <v>30</v>
      </c>
      <c r="B5" s="8" t="s">
        <v>13</v>
      </c>
      <c r="C5" s="8" t="s">
        <v>14</v>
      </c>
      <c r="D5" s="9" t="s">
        <v>15</v>
      </c>
      <c r="E5" s="8" t="s">
        <v>31</v>
      </c>
      <c r="F5" s="9" t="s">
        <v>17</v>
      </c>
      <c r="G5" s="9" t="s">
        <v>24</v>
      </c>
      <c r="H5" s="9">
        <v>1989</v>
      </c>
      <c r="I5" s="9" t="s">
        <v>19</v>
      </c>
      <c r="J5" s="10" t="s">
        <v>29</v>
      </c>
      <c r="K5" s="9">
        <v>100500</v>
      </c>
      <c r="L5" s="11"/>
      <c r="M5" s="12"/>
      <c r="N5" s="12"/>
      <c r="O5" s="12"/>
      <c r="P5" s="6"/>
      <c r="Q5" s="6"/>
      <c r="R5" s="6"/>
      <c r="S5" s="6"/>
      <c r="T5" s="6"/>
      <c r="U5" s="6"/>
      <c r="V5" s="6"/>
      <c r="W5" s="6"/>
      <c r="X5" s="6"/>
      <c r="Y5" s="6"/>
      <c r="Z5" s="6"/>
    </row>
    <row r="6" spans="1:26" ht="15.75" customHeight="1">
      <c r="A6" s="7" t="s">
        <v>32</v>
      </c>
      <c r="B6" s="8" t="s">
        <v>13</v>
      </c>
      <c r="C6" s="8" t="s">
        <v>14</v>
      </c>
      <c r="D6" s="9" t="s">
        <v>15</v>
      </c>
      <c r="E6" s="8" t="s">
        <v>33</v>
      </c>
      <c r="F6" s="9" t="s">
        <v>17</v>
      </c>
      <c r="G6" s="9" t="s">
        <v>24</v>
      </c>
      <c r="H6" s="9">
        <v>2013</v>
      </c>
      <c r="I6" s="9" t="s">
        <v>19</v>
      </c>
      <c r="J6" s="10" t="s">
        <v>25</v>
      </c>
      <c r="K6" s="9">
        <v>100600</v>
      </c>
      <c r="L6" s="11"/>
      <c r="M6" s="12"/>
      <c r="N6" s="12"/>
      <c r="O6" s="12"/>
      <c r="P6" s="6"/>
      <c r="Q6" s="6"/>
      <c r="R6" s="6"/>
      <c r="S6" s="6"/>
      <c r="T6" s="6"/>
      <c r="U6" s="6"/>
      <c r="V6" s="6"/>
      <c r="W6" s="6"/>
      <c r="X6" s="6"/>
      <c r="Y6" s="6"/>
      <c r="Z6" s="6"/>
    </row>
    <row r="7" spans="1:26" ht="15.75" customHeight="1">
      <c r="A7" s="7" t="s">
        <v>34</v>
      </c>
      <c r="B7" s="8" t="s">
        <v>13</v>
      </c>
      <c r="C7" s="8" t="s">
        <v>14</v>
      </c>
      <c r="D7" s="9" t="s">
        <v>15</v>
      </c>
      <c r="E7" s="8" t="s">
        <v>23</v>
      </c>
      <c r="F7" s="9" t="s">
        <v>17</v>
      </c>
      <c r="G7" s="9" t="s">
        <v>24</v>
      </c>
      <c r="H7" s="9">
        <v>2013</v>
      </c>
      <c r="I7" s="9" t="s">
        <v>19</v>
      </c>
      <c r="J7" s="10" t="s">
        <v>25</v>
      </c>
      <c r="K7" s="9">
        <v>100700</v>
      </c>
      <c r="L7" s="11"/>
      <c r="M7" s="12"/>
      <c r="N7" s="12"/>
      <c r="O7" s="12"/>
      <c r="P7" s="6"/>
      <c r="Q7" s="6"/>
      <c r="R7" s="6"/>
      <c r="S7" s="6"/>
      <c r="T7" s="6"/>
      <c r="U7" s="6"/>
      <c r="V7" s="6"/>
      <c r="W7" s="6"/>
      <c r="X7" s="6"/>
      <c r="Y7" s="6"/>
      <c r="Z7" s="6"/>
    </row>
    <row r="8" spans="1:26" ht="15.75" customHeight="1">
      <c r="A8" s="7" t="s">
        <v>35</v>
      </c>
      <c r="B8" s="8" t="s">
        <v>13</v>
      </c>
      <c r="C8" s="8" t="s">
        <v>14</v>
      </c>
      <c r="D8" s="9" t="s">
        <v>15</v>
      </c>
      <c r="E8" s="8" t="s">
        <v>23</v>
      </c>
      <c r="F8" s="9" t="s">
        <v>17</v>
      </c>
      <c r="G8" s="9" t="s">
        <v>24</v>
      </c>
      <c r="H8" s="9">
        <v>1989</v>
      </c>
      <c r="I8" s="9" t="s">
        <v>19</v>
      </c>
      <c r="J8" s="10" t="s">
        <v>29</v>
      </c>
      <c r="K8" s="9">
        <v>100800</v>
      </c>
      <c r="L8" s="11"/>
      <c r="M8" s="12"/>
      <c r="N8" s="12"/>
      <c r="O8" s="12"/>
      <c r="P8" s="6"/>
      <c r="Q8" s="6"/>
      <c r="R8" s="6"/>
      <c r="S8" s="6"/>
      <c r="T8" s="6"/>
      <c r="U8" s="6"/>
      <c r="V8" s="6"/>
      <c r="W8" s="6"/>
      <c r="X8" s="6"/>
      <c r="Y8" s="6"/>
      <c r="Z8" s="6"/>
    </row>
    <row r="9" spans="1:26" ht="15.75" customHeight="1">
      <c r="A9" s="7" t="s">
        <v>36</v>
      </c>
      <c r="B9" s="8" t="s">
        <v>13</v>
      </c>
      <c r="C9" s="8" t="s">
        <v>22</v>
      </c>
      <c r="D9" s="9" t="s">
        <v>15</v>
      </c>
      <c r="E9" s="8" t="s">
        <v>23</v>
      </c>
      <c r="F9" s="9" t="s">
        <v>17</v>
      </c>
      <c r="G9" s="9" t="s">
        <v>24</v>
      </c>
      <c r="H9" s="9">
        <v>2013</v>
      </c>
      <c r="I9" s="9">
        <v>2018</v>
      </c>
      <c r="J9" s="10" t="s">
        <v>25</v>
      </c>
      <c r="K9" s="9">
        <v>100900</v>
      </c>
      <c r="L9" s="10" t="s">
        <v>26</v>
      </c>
      <c r="M9" s="12"/>
      <c r="N9" s="12"/>
      <c r="O9" s="12"/>
      <c r="P9" s="6"/>
      <c r="Q9" s="6"/>
      <c r="R9" s="6"/>
      <c r="S9" s="6"/>
      <c r="T9" s="6"/>
      <c r="U9" s="6"/>
      <c r="V9" s="6"/>
      <c r="W9" s="6"/>
      <c r="X9" s="6"/>
      <c r="Y9" s="6"/>
      <c r="Z9" s="6"/>
    </row>
    <row r="10" spans="1:26" ht="15.75" customHeight="1">
      <c r="A10" s="7" t="s">
        <v>37</v>
      </c>
      <c r="B10" s="8" t="s">
        <v>13</v>
      </c>
      <c r="C10" s="8" t="s">
        <v>14</v>
      </c>
      <c r="D10" s="9" t="s">
        <v>15</v>
      </c>
      <c r="E10" s="8" t="s">
        <v>38</v>
      </c>
      <c r="F10" s="9" t="s">
        <v>17</v>
      </c>
      <c r="G10" s="9" t="s">
        <v>24</v>
      </c>
      <c r="H10" s="9">
        <v>2013</v>
      </c>
      <c r="I10" s="9" t="s">
        <v>19</v>
      </c>
      <c r="J10" s="10" t="s">
        <v>25</v>
      </c>
      <c r="K10" s="9">
        <v>101000</v>
      </c>
      <c r="L10" s="11"/>
      <c r="M10" s="12"/>
      <c r="N10" s="12"/>
      <c r="O10" s="12"/>
      <c r="P10" s="6"/>
      <c r="Q10" s="6"/>
      <c r="R10" s="6"/>
      <c r="S10" s="6"/>
      <c r="T10" s="6"/>
      <c r="U10" s="6"/>
      <c r="V10" s="6"/>
      <c r="W10" s="6"/>
      <c r="X10" s="6"/>
      <c r="Y10" s="6"/>
      <c r="Z10" s="6"/>
    </row>
    <row r="11" spans="1:26" ht="15.75" customHeight="1">
      <c r="A11" s="7" t="s">
        <v>39</v>
      </c>
      <c r="B11" s="8" t="s">
        <v>13</v>
      </c>
      <c r="C11" s="8" t="s">
        <v>22</v>
      </c>
      <c r="D11" s="9" t="s">
        <v>15</v>
      </c>
      <c r="E11" s="8" t="s">
        <v>40</v>
      </c>
      <c r="F11" s="9" t="s">
        <v>17</v>
      </c>
      <c r="G11" s="9" t="s">
        <v>24</v>
      </c>
      <c r="H11" s="9">
        <v>2013</v>
      </c>
      <c r="I11" s="9">
        <v>2018</v>
      </c>
      <c r="J11" s="10" t="s">
        <v>25</v>
      </c>
      <c r="K11" s="9">
        <v>101100</v>
      </c>
      <c r="L11" s="10" t="s">
        <v>26</v>
      </c>
      <c r="M11" s="12"/>
      <c r="N11" s="12"/>
      <c r="O11" s="12"/>
      <c r="P11" s="6"/>
      <c r="Q11" s="6"/>
      <c r="R11" s="6"/>
      <c r="S11" s="6"/>
      <c r="T11" s="6"/>
      <c r="U11" s="6"/>
      <c r="V11" s="6"/>
      <c r="W11" s="6"/>
      <c r="X11" s="6"/>
      <c r="Y11" s="6"/>
      <c r="Z11" s="6"/>
    </row>
    <row r="12" spans="1:26" ht="15.75" customHeight="1">
      <c r="A12" s="7" t="s">
        <v>41</v>
      </c>
      <c r="B12" s="8" t="s">
        <v>13</v>
      </c>
      <c r="C12" s="8" t="s">
        <v>14</v>
      </c>
      <c r="D12" s="9" t="s">
        <v>15</v>
      </c>
      <c r="E12" s="8" t="s">
        <v>28</v>
      </c>
      <c r="F12" s="9" t="s">
        <v>17</v>
      </c>
      <c r="G12" s="9" t="s">
        <v>24</v>
      </c>
      <c r="H12" s="9">
        <v>2013</v>
      </c>
      <c r="I12" s="9" t="s">
        <v>19</v>
      </c>
      <c r="J12" s="10" t="s">
        <v>25</v>
      </c>
      <c r="K12" s="9">
        <v>101200</v>
      </c>
      <c r="L12" s="11"/>
      <c r="M12" s="12"/>
      <c r="N12" s="12"/>
      <c r="O12" s="12"/>
      <c r="P12" s="6"/>
      <c r="Q12" s="6"/>
      <c r="R12" s="6"/>
      <c r="S12" s="6"/>
      <c r="T12" s="6"/>
      <c r="U12" s="6"/>
      <c r="V12" s="6"/>
      <c r="W12" s="6"/>
      <c r="X12" s="6"/>
      <c r="Y12" s="6"/>
      <c r="Z12" s="6"/>
    </row>
    <row r="13" spans="1:26" ht="15.75" customHeight="1">
      <c r="A13" s="7" t="s">
        <v>42</v>
      </c>
      <c r="B13" s="8" t="s">
        <v>13</v>
      </c>
      <c r="C13" s="8" t="s">
        <v>14</v>
      </c>
      <c r="D13" s="9" t="s">
        <v>15</v>
      </c>
      <c r="E13" s="8" t="s">
        <v>43</v>
      </c>
      <c r="F13" s="9" t="s">
        <v>17</v>
      </c>
      <c r="G13" s="9" t="s">
        <v>24</v>
      </c>
      <c r="H13" s="9">
        <v>1989</v>
      </c>
      <c r="I13" s="9" t="s">
        <v>19</v>
      </c>
      <c r="J13" s="10" t="s">
        <v>29</v>
      </c>
      <c r="K13" s="9">
        <v>101300</v>
      </c>
      <c r="L13" s="11"/>
      <c r="M13" s="12"/>
      <c r="N13" s="12"/>
      <c r="O13" s="12"/>
      <c r="P13" s="6"/>
      <c r="Q13" s="6"/>
      <c r="R13" s="6"/>
      <c r="S13" s="6"/>
      <c r="T13" s="6"/>
      <c r="U13" s="6"/>
      <c r="V13" s="6"/>
      <c r="W13" s="6"/>
      <c r="X13" s="6"/>
      <c r="Y13" s="6"/>
      <c r="Z13" s="6"/>
    </row>
    <row r="14" spans="1:26" ht="15.75" customHeight="1">
      <c r="A14" s="7" t="s">
        <v>44</v>
      </c>
      <c r="B14" s="8" t="s">
        <v>13</v>
      </c>
      <c r="C14" s="8" t="s">
        <v>14</v>
      </c>
      <c r="D14" s="9" t="s">
        <v>15</v>
      </c>
      <c r="E14" s="8" t="s">
        <v>23</v>
      </c>
      <c r="F14" s="9" t="s">
        <v>17</v>
      </c>
      <c r="G14" s="9" t="s">
        <v>24</v>
      </c>
      <c r="H14" s="9">
        <v>1989</v>
      </c>
      <c r="I14" s="9" t="s">
        <v>19</v>
      </c>
      <c r="J14" s="10" t="s">
        <v>29</v>
      </c>
      <c r="K14" s="9">
        <v>101400</v>
      </c>
      <c r="L14" s="11"/>
      <c r="M14" s="12"/>
      <c r="N14" s="12"/>
      <c r="O14" s="12"/>
      <c r="P14" s="6"/>
      <c r="Q14" s="6"/>
      <c r="R14" s="6"/>
      <c r="S14" s="6"/>
      <c r="T14" s="6"/>
      <c r="U14" s="6"/>
      <c r="V14" s="6"/>
      <c r="W14" s="6"/>
      <c r="X14" s="6"/>
      <c r="Y14" s="6"/>
      <c r="Z14" s="6"/>
    </row>
    <row r="15" spans="1:26" ht="15.75" customHeight="1">
      <c r="A15" s="7" t="s">
        <v>45</v>
      </c>
      <c r="B15" s="8" t="s">
        <v>13</v>
      </c>
      <c r="C15" s="8" t="s">
        <v>22</v>
      </c>
      <c r="D15" s="9" t="s">
        <v>15</v>
      </c>
      <c r="E15" s="8" t="s">
        <v>33</v>
      </c>
      <c r="F15" s="9" t="s">
        <v>17</v>
      </c>
      <c r="G15" s="9" t="s">
        <v>24</v>
      </c>
      <c r="H15" s="9">
        <v>2013</v>
      </c>
      <c r="I15" s="9">
        <v>2018</v>
      </c>
      <c r="J15" s="10" t="s">
        <v>25</v>
      </c>
      <c r="K15" s="9">
        <v>101500</v>
      </c>
      <c r="L15" s="10" t="s">
        <v>26</v>
      </c>
      <c r="M15" s="12"/>
      <c r="N15" s="12"/>
      <c r="O15" s="12"/>
      <c r="P15" s="6"/>
      <c r="Q15" s="6"/>
      <c r="R15" s="6"/>
      <c r="S15" s="6"/>
      <c r="T15" s="6"/>
      <c r="U15" s="6"/>
      <c r="V15" s="6"/>
      <c r="W15" s="6"/>
      <c r="X15" s="6"/>
      <c r="Y15" s="6"/>
      <c r="Z15" s="6"/>
    </row>
    <row r="16" spans="1:26" ht="15.75" customHeight="1">
      <c r="A16" s="7" t="s">
        <v>46</v>
      </c>
      <c r="B16" s="8" t="s">
        <v>13</v>
      </c>
      <c r="C16" s="8" t="s">
        <v>22</v>
      </c>
      <c r="D16" s="9" t="s">
        <v>15</v>
      </c>
      <c r="E16" s="8" t="s">
        <v>47</v>
      </c>
      <c r="F16" s="9" t="s">
        <v>17</v>
      </c>
      <c r="G16" s="9" t="s">
        <v>24</v>
      </c>
      <c r="H16" s="9">
        <v>2013</v>
      </c>
      <c r="I16" s="9">
        <v>2018</v>
      </c>
      <c r="J16" s="10" t="s">
        <v>25</v>
      </c>
      <c r="K16" s="9">
        <v>101600</v>
      </c>
      <c r="L16" s="10" t="s">
        <v>26</v>
      </c>
      <c r="M16" s="12"/>
      <c r="N16" s="12"/>
      <c r="O16" s="12"/>
      <c r="P16" s="6"/>
      <c r="Q16" s="6"/>
      <c r="R16" s="6"/>
      <c r="S16" s="6"/>
      <c r="T16" s="6"/>
      <c r="U16" s="6"/>
      <c r="V16" s="6"/>
      <c r="W16" s="6"/>
      <c r="X16" s="6"/>
      <c r="Y16" s="6"/>
      <c r="Z16" s="6"/>
    </row>
    <row r="17" spans="1:26" ht="37.5" customHeight="1">
      <c r="A17" s="7" t="s">
        <v>48</v>
      </c>
      <c r="B17" s="8" t="s">
        <v>13</v>
      </c>
      <c r="C17" s="8" t="s">
        <v>14</v>
      </c>
      <c r="D17" s="9" t="s">
        <v>15</v>
      </c>
      <c r="E17" s="8" t="s">
        <v>47</v>
      </c>
      <c r="F17" s="9" t="s">
        <v>17</v>
      </c>
      <c r="G17" s="9" t="s">
        <v>24</v>
      </c>
      <c r="H17" s="9">
        <v>2018</v>
      </c>
      <c r="I17" s="9" t="s">
        <v>19</v>
      </c>
      <c r="J17" s="10" t="s">
        <v>26</v>
      </c>
      <c r="K17" s="9">
        <v>101700</v>
      </c>
      <c r="L17" s="11"/>
      <c r="M17" s="12"/>
      <c r="N17" s="12"/>
      <c r="O17" s="12"/>
      <c r="P17" s="6"/>
      <c r="Q17" s="6"/>
      <c r="R17" s="6"/>
      <c r="S17" s="6"/>
      <c r="T17" s="6"/>
      <c r="U17" s="6"/>
      <c r="V17" s="6"/>
      <c r="W17" s="6"/>
      <c r="X17" s="6"/>
      <c r="Y17" s="6"/>
      <c r="Z17" s="6"/>
    </row>
    <row r="18" spans="1:26" ht="15.75" customHeight="1">
      <c r="A18" s="7" t="s">
        <v>49</v>
      </c>
      <c r="B18" s="8" t="s">
        <v>13</v>
      </c>
      <c r="C18" s="8" t="s">
        <v>14</v>
      </c>
      <c r="D18" s="9" t="s">
        <v>15</v>
      </c>
      <c r="E18" s="8" t="s">
        <v>16</v>
      </c>
      <c r="F18" s="9" t="s">
        <v>17</v>
      </c>
      <c r="G18" s="9" t="s">
        <v>24</v>
      </c>
      <c r="H18" s="9">
        <v>1984</v>
      </c>
      <c r="I18" s="9" t="s">
        <v>19</v>
      </c>
      <c r="J18" s="10" t="s">
        <v>50</v>
      </c>
      <c r="K18" s="9">
        <v>101800</v>
      </c>
      <c r="L18" s="11"/>
      <c r="M18" s="12"/>
      <c r="N18" s="12"/>
      <c r="O18" s="12"/>
      <c r="P18" s="6"/>
      <c r="Q18" s="6"/>
      <c r="R18" s="6"/>
      <c r="S18" s="6"/>
      <c r="T18" s="6"/>
      <c r="U18" s="6"/>
      <c r="V18" s="6"/>
      <c r="W18" s="6"/>
      <c r="X18" s="6"/>
      <c r="Y18" s="6"/>
      <c r="Z18" s="6"/>
    </row>
    <row r="19" spans="1:26" ht="15.75" customHeight="1">
      <c r="A19" s="7" t="s">
        <v>51</v>
      </c>
      <c r="B19" s="8" t="s">
        <v>13</v>
      </c>
      <c r="C19" s="8" t="s">
        <v>14</v>
      </c>
      <c r="D19" s="9" t="s">
        <v>15</v>
      </c>
      <c r="E19" s="8" t="s">
        <v>16</v>
      </c>
      <c r="F19" s="9" t="s">
        <v>17</v>
      </c>
      <c r="G19" s="9" t="s">
        <v>24</v>
      </c>
      <c r="H19" s="9">
        <v>1983</v>
      </c>
      <c r="I19" s="9" t="s">
        <v>19</v>
      </c>
      <c r="J19" s="10" t="s">
        <v>19</v>
      </c>
      <c r="K19" s="9">
        <v>101900</v>
      </c>
      <c r="L19" s="11"/>
      <c r="M19" s="12"/>
      <c r="N19" s="12"/>
      <c r="O19" s="12"/>
      <c r="P19" s="6"/>
      <c r="Q19" s="6"/>
      <c r="R19" s="6"/>
      <c r="S19" s="6"/>
      <c r="T19" s="6"/>
      <c r="U19" s="6"/>
      <c r="V19" s="6"/>
      <c r="W19" s="6"/>
      <c r="X19" s="6"/>
      <c r="Y19" s="6"/>
      <c r="Z19" s="6"/>
    </row>
    <row r="20" spans="1:26" ht="15.75" customHeight="1">
      <c r="A20" s="7" t="s">
        <v>52</v>
      </c>
      <c r="B20" s="8" t="s">
        <v>13</v>
      </c>
      <c r="C20" s="8" t="s">
        <v>14</v>
      </c>
      <c r="D20" s="9" t="s">
        <v>15</v>
      </c>
      <c r="E20" s="8" t="s">
        <v>53</v>
      </c>
      <c r="F20" s="9" t="s">
        <v>17</v>
      </c>
      <c r="G20" s="9" t="s">
        <v>24</v>
      </c>
      <c r="H20" s="9">
        <v>2003</v>
      </c>
      <c r="I20" s="9" t="s">
        <v>19</v>
      </c>
      <c r="J20" s="10" t="s">
        <v>19</v>
      </c>
      <c r="K20" s="9">
        <v>102000</v>
      </c>
      <c r="L20" s="11"/>
      <c r="M20" s="12"/>
      <c r="N20" s="12"/>
      <c r="O20" s="12"/>
      <c r="P20" s="6"/>
      <c r="Q20" s="6"/>
      <c r="R20" s="6"/>
      <c r="S20" s="6"/>
      <c r="T20" s="6"/>
      <c r="U20" s="6"/>
      <c r="V20" s="6"/>
      <c r="W20" s="6"/>
      <c r="X20" s="6"/>
      <c r="Y20" s="6"/>
      <c r="Z20" s="6"/>
    </row>
    <row r="21" spans="1:26" ht="15.75" customHeight="1">
      <c r="A21" s="10" t="s">
        <v>54</v>
      </c>
      <c r="B21" s="9" t="s">
        <v>13</v>
      </c>
      <c r="C21" s="9" t="s">
        <v>22</v>
      </c>
      <c r="D21" s="13" t="s">
        <v>15</v>
      </c>
      <c r="E21" s="9" t="s">
        <v>33</v>
      </c>
      <c r="F21" s="9" t="s">
        <v>17</v>
      </c>
      <c r="G21" s="9" t="s">
        <v>24</v>
      </c>
      <c r="H21" s="9">
        <v>1989</v>
      </c>
      <c r="I21" s="9">
        <v>2013</v>
      </c>
      <c r="J21" s="10" t="s">
        <v>29</v>
      </c>
      <c r="K21" s="9">
        <v>102100</v>
      </c>
      <c r="L21" s="10" t="s">
        <v>55</v>
      </c>
      <c r="M21" s="12"/>
      <c r="N21" s="12"/>
      <c r="O21" s="12"/>
      <c r="P21" s="6"/>
      <c r="Q21" s="6"/>
      <c r="R21" s="6"/>
      <c r="S21" s="6"/>
      <c r="T21" s="6"/>
      <c r="U21" s="6"/>
      <c r="V21" s="6"/>
      <c r="W21" s="6"/>
      <c r="X21" s="6"/>
      <c r="Y21" s="6"/>
      <c r="Z21" s="6"/>
    </row>
    <row r="22" spans="1:26" ht="15.75" customHeight="1">
      <c r="A22" s="10" t="s">
        <v>56</v>
      </c>
      <c r="B22" s="9" t="s">
        <v>13</v>
      </c>
      <c r="C22" s="9" t="s">
        <v>22</v>
      </c>
      <c r="D22" s="13" t="s">
        <v>15</v>
      </c>
      <c r="E22" s="9" t="s">
        <v>23</v>
      </c>
      <c r="F22" s="9" t="s">
        <v>17</v>
      </c>
      <c r="G22" s="9" t="s">
        <v>24</v>
      </c>
      <c r="H22" s="9">
        <v>1989</v>
      </c>
      <c r="I22" s="9">
        <v>2013</v>
      </c>
      <c r="J22" s="10" t="s">
        <v>29</v>
      </c>
      <c r="K22" s="9">
        <v>102200</v>
      </c>
      <c r="L22" s="10" t="s">
        <v>55</v>
      </c>
      <c r="M22" s="12"/>
      <c r="N22" s="12"/>
      <c r="O22" s="12"/>
      <c r="P22" s="6"/>
      <c r="Q22" s="6"/>
      <c r="R22" s="6"/>
      <c r="S22" s="6"/>
      <c r="T22" s="6"/>
      <c r="U22" s="6"/>
      <c r="V22" s="6"/>
      <c r="W22" s="6"/>
      <c r="X22" s="6"/>
      <c r="Y22" s="6"/>
      <c r="Z22" s="6"/>
    </row>
    <row r="23" spans="1:26" ht="15.75" customHeight="1">
      <c r="A23" s="10" t="s">
        <v>57</v>
      </c>
      <c r="B23" s="9" t="s">
        <v>13</v>
      </c>
      <c r="C23" s="9" t="s">
        <v>22</v>
      </c>
      <c r="D23" s="13" t="s">
        <v>15</v>
      </c>
      <c r="E23" s="9" t="s">
        <v>16</v>
      </c>
      <c r="F23" s="9" t="s">
        <v>17</v>
      </c>
      <c r="G23" s="9" t="s">
        <v>24</v>
      </c>
      <c r="H23" s="9">
        <v>1989</v>
      </c>
      <c r="I23" s="9">
        <v>2013</v>
      </c>
      <c r="J23" s="10" t="s">
        <v>29</v>
      </c>
      <c r="K23" s="9">
        <v>102300</v>
      </c>
      <c r="L23" s="10" t="s">
        <v>55</v>
      </c>
      <c r="M23" s="12"/>
      <c r="N23" s="12"/>
      <c r="O23" s="12"/>
      <c r="P23" s="6"/>
      <c r="Q23" s="6"/>
      <c r="R23" s="6"/>
      <c r="S23" s="6"/>
      <c r="T23" s="6"/>
      <c r="U23" s="6"/>
      <c r="V23" s="6"/>
      <c r="W23" s="6"/>
      <c r="X23" s="6"/>
      <c r="Y23" s="6"/>
      <c r="Z23" s="6"/>
    </row>
    <row r="24" spans="1:26" ht="30.75" customHeight="1">
      <c r="A24" s="7" t="s">
        <v>58</v>
      </c>
      <c r="B24" s="8" t="s">
        <v>13</v>
      </c>
      <c r="C24" s="8" t="s">
        <v>22</v>
      </c>
      <c r="D24" s="9" t="s">
        <v>15</v>
      </c>
      <c r="E24" s="8" t="s">
        <v>23</v>
      </c>
      <c r="F24" s="9" t="s">
        <v>17</v>
      </c>
      <c r="G24" s="9" t="s">
        <v>24</v>
      </c>
      <c r="H24" s="9">
        <v>2004</v>
      </c>
      <c r="I24" s="9">
        <v>2018</v>
      </c>
      <c r="J24" s="10" t="s">
        <v>59</v>
      </c>
      <c r="K24" s="9">
        <v>103000</v>
      </c>
      <c r="L24" s="10" t="s">
        <v>60</v>
      </c>
      <c r="M24" s="12"/>
      <c r="N24" s="12"/>
      <c r="O24" s="12"/>
      <c r="P24" s="6"/>
      <c r="Q24" s="6"/>
      <c r="R24" s="6"/>
      <c r="S24" s="6"/>
      <c r="T24" s="6"/>
      <c r="U24" s="6"/>
      <c r="V24" s="6"/>
      <c r="W24" s="6"/>
      <c r="X24" s="6"/>
      <c r="Y24" s="6"/>
      <c r="Z24" s="6"/>
    </row>
    <row r="25" spans="1:26" ht="15.75" customHeight="1">
      <c r="A25" s="10" t="s">
        <v>61</v>
      </c>
      <c r="B25" s="9" t="s">
        <v>13</v>
      </c>
      <c r="C25" s="9" t="s">
        <v>22</v>
      </c>
      <c r="D25" s="13" t="s">
        <v>15</v>
      </c>
      <c r="E25" s="9" t="s">
        <v>23</v>
      </c>
      <c r="F25" s="9" t="s">
        <v>17</v>
      </c>
      <c r="G25" s="9" t="s">
        <v>24</v>
      </c>
      <c r="H25" s="9">
        <v>1989</v>
      </c>
      <c r="I25" s="9">
        <v>2013</v>
      </c>
      <c r="J25" s="10" t="s">
        <v>29</v>
      </c>
      <c r="K25" s="9">
        <v>103400</v>
      </c>
      <c r="L25" s="10" t="s">
        <v>25</v>
      </c>
      <c r="M25" s="12"/>
      <c r="N25" s="12"/>
      <c r="O25" s="12"/>
      <c r="P25" s="6"/>
      <c r="Q25" s="6"/>
      <c r="R25" s="6"/>
      <c r="S25" s="6"/>
      <c r="T25" s="6"/>
      <c r="U25" s="6"/>
      <c r="V25" s="6"/>
      <c r="W25" s="6"/>
      <c r="X25" s="6"/>
      <c r="Y25" s="6"/>
      <c r="Z25" s="6"/>
    </row>
    <row r="26" spans="1:26" ht="15.75" customHeight="1">
      <c r="A26" s="7" t="s">
        <v>62</v>
      </c>
      <c r="B26" s="8" t="s">
        <v>13</v>
      </c>
      <c r="C26" s="8" t="s">
        <v>14</v>
      </c>
      <c r="D26" s="9" t="s">
        <v>15</v>
      </c>
      <c r="E26" s="8" t="s">
        <v>16</v>
      </c>
      <c r="F26" s="9" t="s">
        <v>17</v>
      </c>
      <c r="G26" s="9" t="s">
        <v>24</v>
      </c>
      <c r="H26" s="9">
        <v>2018</v>
      </c>
      <c r="I26" s="9" t="s">
        <v>19</v>
      </c>
      <c r="J26" s="10" t="s">
        <v>26</v>
      </c>
      <c r="K26" s="9">
        <v>103500</v>
      </c>
      <c r="L26" s="11"/>
      <c r="M26" s="12"/>
      <c r="N26" s="12"/>
      <c r="O26" s="12"/>
      <c r="P26" s="6"/>
      <c r="Q26" s="6"/>
      <c r="R26" s="6"/>
      <c r="S26" s="6"/>
      <c r="T26" s="6"/>
      <c r="U26" s="6"/>
      <c r="V26" s="6"/>
      <c r="W26" s="6"/>
      <c r="X26" s="6"/>
      <c r="Y26" s="6"/>
      <c r="Z26" s="6"/>
    </row>
    <row r="27" spans="1:26" ht="15.75" customHeight="1">
      <c r="A27" s="10" t="s">
        <v>62</v>
      </c>
      <c r="B27" s="9" t="s">
        <v>13</v>
      </c>
      <c r="C27" s="9" t="s">
        <v>22</v>
      </c>
      <c r="D27" s="13" t="s">
        <v>15</v>
      </c>
      <c r="E27" s="9" t="s">
        <v>16</v>
      </c>
      <c r="F27" s="9" t="s">
        <v>17</v>
      </c>
      <c r="G27" s="9" t="s">
        <v>24</v>
      </c>
      <c r="H27" s="9">
        <v>1989</v>
      </c>
      <c r="I27" s="9">
        <v>2013</v>
      </c>
      <c r="J27" s="10" t="s">
        <v>29</v>
      </c>
      <c r="K27" s="9">
        <v>103500</v>
      </c>
      <c r="L27" s="10" t="s">
        <v>25</v>
      </c>
      <c r="M27" s="12"/>
      <c r="N27" s="12"/>
      <c r="O27" s="12"/>
      <c r="P27" s="6"/>
      <c r="Q27" s="6"/>
      <c r="R27" s="6"/>
      <c r="S27" s="6"/>
      <c r="T27" s="6"/>
      <c r="U27" s="6"/>
      <c r="V27" s="6"/>
      <c r="W27" s="6"/>
      <c r="X27" s="6"/>
      <c r="Y27" s="6"/>
      <c r="Z27" s="6"/>
    </row>
    <row r="28" spans="1:26" ht="15.75" customHeight="1">
      <c r="A28" s="7" t="s">
        <v>63</v>
      </c>
      <c r="B28" s="8" t="s">
        <v>13</v>
      </c>
      <c r="C28" s="8" t="s">
        <v>14</v>
      </c>
      <c r="D28" s="9" t="s">
        <v>15</v>
      </c>
      <c r="E28" s="8" t="s">
        <v>16</v>
      </c>
      <c r="F28" s="9" t="s">
        <v>17</v>
      </c>
      <c r="G28" s="9" t="s">
        <v>24</v>
      </c>
      <c r="H28" s="9">
        <v>2018</v>
      </c>
      <c r="I28" s="9" t="s">
        <v>19</v>
      </c>
      <c r="J28" s="10" t="s">
        <v>26</v>
      </c>
      <c r="K28" s="9">
        <v>103600</v>
      </c>
      <c r="L28" s="11"/>
      <c r="M28" s="12"/>
      <c r="N28" s="12"/>
      <c r="O28" s="12"/>
      <c r="P28" s="6"/>
      <c r="Q28" s="6"/>
      <c r="R28" s="6"/>
      <c r="S28" s="6"/>
      <c r="T28" s="6"/>
      <c r="U28" s="6"/>
      <c r="V28" s="6"/>
      <c r="W28" s="6"/>
      <c r="X28" s="6"/>
      <c r="Y28" s="6"/>
      <c r="Z28" s="6"/>
    </row>
    <row r="29" spans="1:26" ht="15.75" customHeight="1">
      <c r="A29" s="7" t="s">
        <v>64</v>
      </c>
      <c r="B29" s="8" t="s">
        <v>13</v>
      </c>
      <c r="C29" s="8" t="s">
        <v>14</v>
      </c>
      <c r="D29" s="9" t="s">
        <v>15</v>
      </c>
      <c r="E29" s="8" t="s">
        <v>47</v>
      </c>
      <c r="F29" s="9" t="s">
        <v>17</v>
      </c>
      <c r="G29" s="9" t="s">
        <v>24</v>
      </c>
      <c r="H29" s="9">
        <v>2018</v>
      </c>
      <c r="I29" s="9" t="s">
        <v>19</v>
      </c>
      <c r="J29" s="10" t="s">
        <v>26</v>
      </c>
      <c r="K29" s="9">
        <v>103700</v>
      </c>
      <c r="L29" s="11"/>
      <c r="M29" s="12"/>
      <c r="N29" s="12"/>
      <c r="O29" s="12"/>
      <c r="P29" s="6"/>
      <c r="Q29" s="6"/>
      <c r="R29" s="6"/>
      <c r="S29" s="6"/>
      <c r="T29" s="6"/>
      <c r="U29" s="6"/>
      <c r="V29" s="6"/>
      <c r="W29" s="6"/>
      <c r="X29" s="6"/>
      <c r="Y29" s="6"/>
      <c r="Z29" s="6"/>
    </row>
    <row r="30" spans="1:26" ht="15.75" customHeight="1">
      <c r="A30" s="7" t="s">
        <v>65</v>
      </c>
      <c r="B30" s="8" t="s">
        <v>13</v>
      </c>
      <c r="C30" s="8" t="s">
        <v>14</v>
      </c>
      <c r="D30" s="9" t="s">
        <v>15</v>
      </c>
      <c r="E30" s="8" t="s">
        <v>38</v>
      </c>
      <c r="F30" s="9" t="s">
        <v>17</v>
      </c>
      <c r="G30" s="9" t="s">
        <v>24</v>
      </c>
      <c r="H30" s="9">
        <v>2018</v>
      </c>
      <c r="I30" s="9" t="s">
        <v>19</v>
      </c>
      <c r="J30" s="10" t="s">
        <v>26</v>
      </c>
      <c r="K30" s="9">
        <v>103800</v>
      </c>
      <c r="L30" s="11"/>
      <c r="M30" s="12"/>
      <c r="N30" s="12"/>
      <c r="O30" s="12"/>
      <c r="P30" s="6"/>
      <c r="Q30" s="6"/>
      <c r="R30" s="6"/>
      <c r="S30" s="6"/>
      <c r="T30" s="6"/>
      <c r="U30" s="6"/>
      <c r="V30" s="6"/>
      <c r="W30" s="6"/>
      <c r="X30" s="6"/>
      <c r="Y30" s="6"/>
      <c r="Z30" s="6"/>
    </row>
    <row r="31" spans="1:26" ht="15.75" customHeight="1">
      <c r="A31" s="7" t="s">
        <v>66</v>
      </c>
      <c r="B31" s="8" t="s">
        <v>13</v>
      </c>
      <c r="C31" s="8" t="s">
        <v>14</v>
      </c>
      <c r="D31" s="9" t="s">
        <v>15</v>
      </c>
      <c r="E31" s="8" t="s">
        <v>40</v>
      </c>
      <c r="F31" s="9" t="s">
        <v>17</v>
      </c>
      <c r="G31" s="9" t="s">
        <v>24</v>
      </c>
      <c r="H31" s="9">
        <v>2018</v>
      </c>
      <c r="I31" s="9" t="s">
        <v>19</v>
      </c>
      <c r="J31" s="10" t="s">
        <v>67</v>
      </c>
      <c r="K31" s="9">
        <v>103900</v>
      </c>
      <c r="L31" s="11"/>
      <c r="M31" s="12"/>
      <c r="N31" s="12"/>
      <c r="O31" s="12"/>
      <c r="P31" s="6"/>
      <c r="Q31" s="6"/>
      <c r="R31" s="6"/>
      <c r="S31" s="6"/>
      <c r="T31" s="6"/>
      <c r="U31" s="6"/>
      <c r="V31" s="6"/>
      <c r="W31" s="6"/>
      <c r="X31" s="6"/>
      <c r="Y31" s="6"/>
      <c r="Z31" s="6"/>
    </row>
    <row r="32" spans="1:26" ht="15.75" customHeight="1">
      <c r="A32" s="10" t="s">
        <v>68</v>
      </c>
      <c r="B32" s="9" t="s">
        <v>13</v>
      </c>
      <c r="C32" s="9" t="s">
        <v>22</v>
      </c>
      <c r="D32" s="13" t="s">
        <v>15</v>
      </c>
      <c r="E32" s="9" t="s">
        <v>33</v>
      </c>
      <c r="F32" s="9" t="s">
        <v>17</v>
      </c>
      <c r="G32" s="9" t="s">
        <v>24</v>
      </c>
      <c r="H32" s="9">
        <v>1989</v>
      </c>
      <c r="I32" s="9">
        <v>2013</v>
      </c>
      <c r="J32" s="10" t="s">
        <v>29</v>
      </c>
      <c r="K32" s="9">
        <v>104000</v>
      </c>
      <c r="L32" s="10" t="s">
        <v>25</v>
      </c>
      <c r="M32" s="12"/>
      <c r="N32" s="12"/>
      <c r="O32" s="12"/>
      <c r="P32" s="6"/>
      <c r="Q32" s="6"/>
      <c r="R32" s="6"/>
      <c r="S32" s="6"/>
      <c r="T32" s="6"/>
      <c r="U32" s="6"/>
      <c r="V32" s="6"/>
      <c r="W32" s="6"/>
      <c r="X32" s="6"/>
      <c r="Y32" s="6"/>
      <c r="Z32" s="6"/>
    </row>
    <row r="33" spans="1:26" ht="15.75" customHeight="1">
      <c r="A33" s="7" t="s">
        <v>69</v>
      </c>
      <c r="B33" s="8" t="s">
        <v>13</v>
      </c>
      <c r="C33" s="8" t="s">
        <v>14</v>
      </c>
      <c r="D33" s="9" t="s">
        <v>15</v>
      </c>
      <c r="E33" s="8" t="s">
        <v>47</v>
      </c>
      <c r="F33" s="9" t="s">
        <v>17</v>
      </c>
      <c r="G33" s="9" t="s">
        <v>24</v>
      </c>
      <c r="H33" s="9">
        <v>2018</v>
      </c>
      <c r="I33" s="9" t="s">
        <v>19</v>
      </c>
      <c r="J33" s="10" t="s">
        <v>26</v>
      </c>
      <c r="K33" s="9">
        <v>104200</v>
      </c>
      <c r="L33" s="10"/>
      <c r="M33" s="12"/>
      <c r="N33" s="12"/>
      <c r="O33" s="12"/>
      <c r="P33" s="6"/>
      <c r="Q33" s="6"/>
      <c r="R33" s="6"/>
      <c r="S33" s="6"/>
      <c r="T33" s="6"/>
      <c r="U33" s="6"/>
      <c r="V33" s="6"/>
      <c r="W33" s="6"/>
      <c r="X33" s="6"/>
      <c r="Y33" s="6"/>
      <c r="Z33" s="6"/>
    </row>
    <row r="34" spans="1:26" ht="15.75" customHeight="1">
      <c r="A34" s="7" t="s">
        <v>70</v>
      </c>
      <c r="B34" s="8" t="s">
        <v>13</v>
      </c>
      <c r="C34" s="8" t="s">
        <v>14</v>
      </c>
      <c r="D34" s="9" t="s">
        <v>15</v>
      </c>
      <c r="E34" s="8" t="s">
        <v>40</v>
      </c>
      <c r="F34" s="9" t="s">
        <v>17</v>
      </c>
      <c r="G34" s="9" t="s">
        <v>24</v>
      </c>
      <c r="H34" s="9">
        <v>2018</v>
      </c>
      <c r="I34" s="9" t="s">
        <v>19</v>
      </c>
      <c r="J34" s="10" t="s">
        <v>26</v>
      </c>
      <c r="K34" s="9">
        <v>104300</v>
      </c>
      <c r="L34" s="10"/>
      <c r="M34" s="12"/>
      <c r="N34" s="12"/>
      <c r="O34" s="12"/>
      <c r="P34" s="6"/>
      <c r="Q34" s="6"/>
      <c r="R34" s="6"/>
      <c r="S34" s="6"/>
      <c r="T34" s="6"/>
      <c r="U34" s="6"/>
      <c r="V34" s="6"/>
      <c r="W34" s="6"/>
      <c r="X34" s="6"/>
      <c r="Y34" s="6"/>
      <c r="Z34" s="6"/>
    </row>
    <row r="35" spans="1:26" ht="15.75" customHeight="1">
      <c r="A35" s="7" t="s">
        <v>71</v>
      </c>
      <c r="B35" s="8" t="s">
        <v>13</v>
      </c>
      <c r="C35" s="8" t="s">
        <v>14</v>
      </c>
      <c r="D35" s="9" t="s">
        <v>15</v>
      </c>
      <c r="E35" s="8" t="s">
        <v>23</v>
      </c>
      <c r="F35" s="9" t="s">
        <v>17</v>
      </c>
      <c r="G35" s="9" t="s">
        <v>24</v>
      </c>
      <c r="H35" s="9">
        <v>2018</v>
      </c>
      <c r="I35" s="9" t="s">
        <v>19</v>
      </c>
      <c r="J35" s="10" t="s">
        <v>26</v>
      </c>
      <c r="K35" s="9">
        <v>104400</v>
      </c>
      <c r="L35" s="10"/>
      <c r="M35" s="12"/>
      <c r="N35" s="12"/>
      <c r="O35" s="12"/>
      <c r="P35" s="6"/>
      <c r="Q35" s="6"/>
      <c r="R35" s="6"/>
      <c r="S35" s="6"/>
      <c r="T35" s="6"/>
      <c r="U35" s="6"/>
      <c r="V35" s="6"/>
      <c r="W35" s="6"/>
      <c r="X35" s="6"/>
      <c r="Y35" s="6"/>
      <c r="Z35" s="6"/>
    </row>
    <row r="36" spans="1:26" ht="15.75" customHeight="1">
      <c r="A36" s="7" t="s">
        <v>72</v>
      </c>
      <c r="B36" s="8" t="s">
        <v>13</v>
      </c>
      <c r="C36" s="8" t="s">
        <v>14</v>
      </c>
      <c r="D36" s="9" t="s">
        <v>15</v>
      </c>
      <c r="E36" s="8" t="s">
        <v>33</v>
      </c>
      <c r="F36" s="9" t="s">
        <v>17</v>
      </c>
      <c r="G36" s="9" t="s">
        <v>24</v>
      </c>
      <c r="H36" s="9">
        <v>2018</v>
      </c>
      <c r="I36" s="9" t="s">
        <v>19</v>
      </c>
      <c r="J36" s="10" t="s">
        <v>26</v>
      </c>
      <c r="K36" s="9">
        <v>104500</v>
      </c>
      <c r="L36" s="10"/>
      <c r="M36" s="12"/>
      <c r="N36" s="12"/>
      <c r="O36" s="12"/>
      <c r="P36" s="6"/>
      <c r="Q36" s="6"/>
      <c r="R36" s="6"/>
      <c r="S36" s="6"/>
      <c r="T36" s="6"/>
      <c r="U36" s="6"/>
      <c r="V36" s="6"/>
      <c r="W36" s="6"/>
      <c r="X36" s="6"/>
      <c r="Y36" s="6"/>
      <c r="Z36" s="6"/>
    </row>
    <row r="37" spans="1:26" ht="15.75" customHeight="1">
      <c r="A37" s="7" t="s">
        <v>73</v>
      </c>
      <c r="B37" s="8" t="s">
        <v>13</v>
      </c>
      <c r="C37" s="8" t="s">
        <v>14</v>
      </c>
      <c r="D37" s="9" t="s">
        <v>15</v>
      </c>
      <c r="E37" s="8" t="s">
        <v>23</v>
      </c>
      <c r="F37" s="9" t="s">
        <v>17</v>
      </c>
      <c r="G37" s="9" t="s">
        <v>24</v>
      </c>
      <c r="H37" s="9">
        <v>2018</v>
      </c>
      <c r="I37" s="9" t="s">
        <v>19</v>
      </c>
      <c r="J37" s="10" t="s">
        <v>26</v>
      </c>
      <c r="K37" s="9">
        <v>104600</v>
      </c>
      <c r="L37" s="10"/>
      <c r="M37" s="12"/>
      <c r="N37" s="12"/>
      <c r="O37" s="12"/>
      <c r="P37" s="6"/>
      <c r="Q37" s="6"/>
      <c r="R37" s="6"/>
      <c r="S37" s="6"/>
      <c r="T37" s="6"/>
      <c r="U37" s="6"/>
      <c r="V37" s="6"/>
      <c r="W37" s="6"/>
      <c r="X37" s="6"/>
      <c r="Y37" s="6"/>
      <c r="Z37" s="6"/>
    </row>
    <row r="38" spans="1:26" ht="15.75" customHeight="1">
      <c r="A38" s="7" t="s">
        <v>74</v>
      </c>
      <c r="B38" s="8" t="s">
        <v>13</v>
      </c>
      <c r="C38" s="8" t="s">
        <v>14</v>
      </c>
      <c r="D38" s="9" t="s">
        <v>15</v>
      </c>
      <c r="E38" s="8" t="s">
        <v>23</v>
      </c>
      <c r="F38" s="9" t="s">
        <v>17</v>
      </c>
      <c r="G38" s="9" t="s">
        <v>24</v>
      </c>
      <c r="H38" s="9">
        <v>2018</v>
      </c>
      <c r="I38" s="9" t="s">
        <v>19</v>
      </c>
      <c r="J38" s="10" t="s">
        <v>26</v>
      </c>
      <c r="K38" s="9">
        <v>104700</v>
      </c>
      <c r="L38" s="10"/>
      <c r="M38" s="12"/>
      <c r="N38" s="12"/>
      <c r="O38" s="12"/>
      <c r="P38" s="6"/>
      <c r="Q38" s="6"/>
      <c r="R38" s="6"/>
      <c r="S38" s="6"/>
      <c r="T38" s="6"/>
      <c r="U38" s="6"/>
      <c r="V38" s="6"/>
      <c r="W38" s="6"/>
      <c r="X38" s="6"/>
      <c r="Y38" s="6"/>
      <c r="Z38" s="6"/>
    </row>
    <row r="39" spans="1:26" ht="15.75" customHeight="1">
      <c r="A39" s="7" t="s">
        <v>75</v>
      </c>
      <c r="B39" s="8" t="s">
        <v>13</v>
      </c>
      <c r="C39" s="8" t="s">
        <v>14</v>
      </c>
      <c r="D39" s="9" t="s">
        <v>15</v>
      </c>
      <c r="E39" s="8" t="s">
        <v>40</v>
      </c>
      <c r="F39" s="9" t="s">
        <v>17</v>
      </c>
      <c r="G39" s="9" t="s">
        <v>24</v>
      </c>
      <c r="H39" s="9">
        <v>2018</v>
      </c>
      <c r="I39" s="9" t="s">
        <v>19</v>
      </c>
      <c r="J39" s="10" t="s">
        <v>26</v>
      </c>
      <c r="K39" s="9">
        <v>104800</v>
      </c>
      <c r="L39" s="10"/>
      <c r="M39" s="12"/>
      <c r="N39" s="12"/>
      <c r="O39" s="12"/>
      <c r="P39" s="6"/>
      <c r="Q39" s="6"/>
      <c r="R39" s="6"/>
      <c r="S39" s="6"/>
      <c r="T39" s="6"/>
      <c r="U39" s="6"/>
      <c r="V39" s="6"/>
      <c r="W39" s="6"/>
      <c r="X39" s="6"/>
      <c r="Y39" s="6"/>
      <c r="Z39" s="6"/>
    </row>
    <row r="40" spans="1:26" ht="15.75" customHeight="1">
      <c r="A40" s="7" t="s">
        <v>76</v>
      </c>
      <c r="B40" s="8" t="s">
        <v>13</v>
      </c>
      <c r="C40" s="8" t="s">
        <v>14</v>
      </c>
      <c r="D40" s="9" t="s">
        <v>15</v>
      </c>
      <c r="E40" s="8" t="s">
        <v>33</v>
      </c>
      <c r="F40" s="9" t="s">
        <v>17</v>
      </c>
      <c r="G40" s="9" t="s">
        <v>24</v>
      </c>
      <c r="H40" s="9">
        <v>2018</v>
      </c>
      <c r="I40" s="9" t="s">
        <v>19</v>
      </c>
      <c r="J40" s="10" t="s">
        <v>26</v>
      </c>
      <c r="K40" s="9">
        <v>104900</v>
      </c>
      <c r="L40" s="10"/>
      <c r="M40" s="12"/>
      <c r="N40" s="12"/>
      <c r="O40" s="12"/>
      <c r="P40" s="6"/>
      <c r="Q40" s="6"/>
      <c r="R40" s="6"/>
      <c r="S40" s="6"/>
      <c r="T40" s="6"/>
      <c r="U40" s="6"/>
      <c r="V40" s="6"/>
      <c r="W40" s="6"/>
      <c r="X40" s="6"/>
      <c r="Y40" s="6"/>
      <c r="Z40" s="6"/>
    </row>
    <row r="41" spans="1:26" ht="15.75" customHeight="1">
      <c r="A41" s="7" t="s">
        <v>77</v>
      </c>
      <c r="B41" s="8" t="s">
        <v>13</v>
      </c>
      <c r="C41" s="8" t="s">
        <v>14</v>
      </c>
      <c r="D41" s="9" t="s">
        <v>15</v>
      </c>
      <c r="E41" s="8" t="s">
        <v>28</v>
      </c>
      <c r="F41" s="9" t="s">
        <v>17</v>
      </c>
      <c r="G41" s="9" t="s">
        <v>78</v>
      </c>
      <c r="H41" s="9">
        <v>1925</v>
      </c>
      <c r="I41" s="9" t="s">
        <v>19</v>
      </c>
      <c r="J41" s="10" t="s">
        <v>79</v>
      </c>
      <c r="K41" s="9">
        <v>200100</v>
      </c>
      <c r="L41" s="10"/>
      <c r="M41" s="12"/>
      <c r="N41" s="12"/>
      <c r="O41" s="12"/>
      <c r="P41" s="6"/>
      <c r="Q41" s="6"/>
      <c r="R41" s="6"/>
      <c r="S41" s="6"/>
      <c r="T41" s="6"/>
      <c r="U41" s="6"/>
      <c r="V41" s="6"/>
      <c r="W41" s="6"/>
      <c r="X41" s="6"/>
      <c r="Y41" s="6"/>
      <c r="Z41" s="6"/>
    </row>
    <row r="42" spans="1:26" ht="15.75" customHeight="1">
      <c r="A42" s="7" t="s">
        <v>80</v>
      </c>
      <c r="B42" s="8" t="s">
        <v>13</v>
      </c>
      <c r="C42" s="8" t="s">
        <v>22</v>
      </c>
      <c r="D42" s="9" t="s">
        <v>15</v>
      </c>
      <c r="E42" s="8" t="s">
        <v>40</v>
      </c>
      <c r="F42" s="9" t="s">
        <v>17</v>
      </c>
      <c r="G42" s="9" t="s">
        <v>78</v>
      </c>
      <c r="H42" s="9">
        <v>1959</v>
      </c>
      <c r="I42" s="9">
        <v>2019</v>
      </c>
      <c r="J42" s="10" t="s">
        <v>20</v>
      </c>
      <c r="K42" s="9">
        <v>200200</v>
      </c>
      <c r="L42" s="10" t="s">
        <v>81</v>
      </c>
      <c r="M42" s="12"/>
      <c r="N42" s="12"/>
      <c r="O42" s="12"/>
      <c r="P42" s="6"/>
      <c r="Q42" s="6"/>
      <c r="R42" s="6"/>
      <c r="S42" s="6"/>
      <c r="T42" s="6"/>
      <c r="U42" s="6"/>
      <c r="V42" s="6"/>
      <c r="W42" s="6"/>
      <c r="X42" s="6"/>
      <c r="Y42" s="6"/>
      <c r="Z42" s="6"/>
    </row>
    <row r="43" spans="1:26" ht="15.75" customHeight="1">
      <c r="A43" s="7" t="s">
        <v>82</v>
      </c>
      <c r="B43" s="8" t="s">
        <v>13</v>
      </c>
      <c r="C43" s="8" t="s">
        <v>14</v>
      </c>
      <c r="D43" s="9" t="s">
        <v>15</v>
      </c>
      <c r="E43" s="8" t="s">
        <v>40</v>
      </c>
      <c r="F43" s="9" t="s">
        <v>17</v>
      </c>
      <c r="G43" s="9" t="s">
        <v>78</v>
      </c>
      <c r="H43" s="9">
        <v>1977</v>
      </c>
      <c r="I43" s="9" t="s">
        <v>19</v>
      </c>
      <c r="J43" s="10" t="s">
        <v>19</v>
      </c>
      <c r="K43" s="9">
        <v>200300</v>
      </c>
      <c r="L43" s="10"/>
      <c r="M43" s="12"/>
      <c r="N43" s="12"/>
      <c r="O43" s="12"/>
      <c r="P43" s="6"/>
      <c r="Q43" s="6"/>
      <c r="R43" s="6"/>
      <c r="S43" s="6"/>
      <c r="T43" s="6"/>
      <c r="U43" s="6"/>
      <c r="V43" s="6"/>
      <c r="W43" s="6"/>
      <c r="X43" s="6"/>
      <c r="Y43" s="6"/>
      <c r="Z43" s="6"/>
    </row>
    <row r="44" spans="1:26" ht="15.75" customHeight="1">
      <c r="A44" s="14" t="s">
        <v>83</v>
      </c>
      <c r="B44" s="9" t="s">
        <v>13</v>
      </c>
      <c r="C44" s="9" t="s">
        <v>22</v>
      </c>
      <c r="D44" s="13" t="s">
        <v>15</v>
      </c>
      <c r="E44" s="9" t="s">
        <v>33</v>
      </c>
      <c r="F44" s="9" t="s">
        <v>17</v>
      </c>
      <c r="G44" s="9" t="s">
        <v>78</v>
      </c>
      <c r="H44" s="9">
        <v>1978</v>
      </c>
      <c r="I44" s="9">
        <v>2018</v>
      </c>
      <c r="J44" s="10" t="s">
        <v>84</v>
      </c>
      <c r="K44" s="9">
        <v>200400</v>
      </c>
      <c r="L44" s="10" t="s">
        <v>85</v>
      </c>
      <c r="M44" s="12"/>
      <c r="N44" s="12"/>
      <c r="O44" s="12"/>
      <c r="P44" s="6"/>
      <c r="Q44" s="6"/>
      <c r="R44" s="6"/>
      <c r="S44" s="6"/>
      <c r="T44" s="6"/>
      <c r="U44" s="6"/>
      <c r="V44" s="6"/>
      <c r="W44" s="6"/>
      <c r="X44" s="6"/>
      <c r="Y44" s="6"/>
      <c r="Z44" s="6"/>
    </row>
    <row r="45" spans="1:26" ht="15.75" customHeight="1">
      <c r="A45" s="7" t="s">
        <v>86</v>
      </c>
      <c r="B45" s="8" t="s">
        <v>13</v>
      </c>
      <c r="C45" s="8" t="s">
        <v>14</v>
      </c>
      <c r="D45" s="9" t="s">
        <v>15</v>
      </c>
      <c r="E45" s="8" t="s">
        <v>40</v>
      </c>
      <c r="F45" s="9" t="s">
        <v>17</v>
      </c>
      <c r="G45" s="9" t="s">
        <v>78</v>
      </c>
      <c r="H45" s="9">
        <v>1980</v>
      </c>
      <c r="I45" s="9" t="s">
        <v>19</v>
      </c>
      <c r="J45" s="10" t="s">
        <v>19</v>
      </c>
      <c r="K45" s="9">
        <v>200500</v>
      </c>
      <c r="L45" s="10"/>
      <c r="M45" s="12"/>
      <c r="N45" s="12"/>
      <c r="O45" s="12"/>
      <c r="P45" s="6"/>
      <c r="Q45" s="6"/>
      <c r="R45" s="6"/>
      <c r="S45" s="6"/>
      <c r="T45" s="6"/>
      <c r="U45" s="6"/>
      <c r="V45" s="6"/>
      <c r="W45" s="6"/>
      <c r="X45" s="6"/>
      <c r="Y45" s="6"/>
      <c r="Z45" s="6"/>
    </row>
    <row r="46" spans="1:26" ht="15.75" customHeight="1">
      <c r="A46" s="7" t="s">
        <v>87</v>
      </c>
      <c r="B46" s="8" t="s">
        <v>13</v>
      </c>
      <c r="C46" s="8" t="s">
        <v>14</v>
      </c>
      <c r="D46" s="9" t="s">
        <v>15</v>
      </c>
      <c r="E46" s="8" t="s">
        <v>43</v>
      </c>
      <c r="F46" s="9" t="s">
        <v>17</v>
      </c>
      <c r="G46" s="9" t="s">
        <v>78</v>
      </c>
      <c r="H46" s="9">
        <v>1980</v>
      </c>
      <c r="I46" s="9" t="s">
        <v>19</v>
      </c>
      <c r="J46" s="10" t="s">
        <v>88</v>
      </c>
      <c r="K46" s="9">
        <v>200600</v>
      </c>
      <c r="L46" s="10"/>
      <c r="M46" s="12"/>
      <c r="N46" s="12"/>
      <c r="O46" s="12"/>
      <c r="P46" s="6"/>
      <c r="Q46" s="6"/>
      <c r="R46" s="6"/>
      <c r="S46" s="6"/>
      <c r="T46" s="6"/>
      <c r="U46" s="6"/>
      <c r="V46" s="6"/>
      <c r="W46" s="6"/>
      <c r="X46" s="6"/>
      <c r="Y46" s="6"/>
      <c r="Z46" s="6"/>
    </row>
    <row r="47" spans="1:26" ht="15.75" customHeight="1">
      <c r="A47" s="7" t="s">
        <v>89</v>
      </c>
      <c r="B47" s="8" t="s">
        <v>13</v>
      </c>
      <c r="C47" s="8" t="s">
        <v>14</v>
      </c>
      <c r="D47" s="9" t="s">
        <v>15</v>
      </c>
      <c r="E47" s="8" t="s">
        <v>53</v>
      </c>
      <c r="F47" s="9" t="s">
        <v>17</v>
      </c>
      <c r="G47" s="9" t="s">
        <v>78</v>
      </c>
      <c r="H47" s="9">
        <v>1981</v>
      </c>
      <c r="I47" s="9" t="s">
        <v>19</v>
      </c>
      <c r="J47" s="10" t="s">
        <v>90</v>
      </c>
      <c r="K47" s="9">
        <v>200700</v>
      </c>
      <c r="L47" s="10"/>
      <c r="M47" s="12"/>
      <c r="N47" s="12"/>
      <c r="O47" s="12"/>
      <c r="P47" s="6"/>
      <c r="Q47" s="6"/>
      <c r="R47" s="6"/>
      <c r="S47" s="6"/>
      <c r="T47" s="6"/>
      <c r="U47" s="6"/>
      <c r="V47" s="6"/>
      <c r="W47" s="6"/>
      <c r="X47" s="6"/>
      <c r="Y47" s="6"/>
      <c r="Z47" s="6"/>
    </row>
    <row r="48" spans="1:26" ht="15.75" customHeight="1">
      <c r="A48" s="7" t="s">
        <v>91</v>
      </c>
      <c r="B48" s="8" t="s">
        <v>13</v>
      </c>
      <c r="C48" s="8" t="s">
        <v>22</v>
      </c>
      <c r="D48" s="9" t="s">
        <v>15</v>
      </c>
      <c r="E48" s="8" t="s">
        <v>38</v>
      </c>
      <c r="F48" s="9" t="s">
        <v>17</v>
      </c>
      <c r="G48" s="9" t="s">
        <v>78</v>
      </c>
      <c r="H48" s="9">
        <v>1987</v>
      </c>
      <c r="I48" s="9">
        <v>2017</v>
      </c>
      <c r="J48" s="10" t="s">
        <v>92</v>
      </c>
      <c r="K48" s="9">
        <v>200800</v>
      </c>
      <c r="L48" s="10" t="s">
        <v>93</v>
      </c>
      <c r="M48" s="12"/>
      <c r="N48" s="12"/>
      <c r="O48" s="12"/>
      <c r="P48" s="6"/>
      <c r="Q48" s="6"/>
      <c r="R48" s="6"/>
      <c r="S48" s="6"/>
      <c r="T48" s="6"/>
      <c r="U48" s="6"/>
      <c r="V48" s="6"/>
      <c r="W48" s="6"/>
      <c r="X48" s="6"/>
      <c r="Y48" s="6"/>
      <c r="Z48" s="6"/>
    </row>
    <row r="49" spans="1:26" ht="15.75" customHeight="1">
      <c r="A49" s="7" t="s">
        <v>94</v>
      </c>
      <c r="B49" s="8" t="s">
        <v>13</v>
      </c>
      <c r="C49" s="8" t="s">
        <v>22</v>
      </c>
      <c r="D49" s="9" t="s">
        <v>15</v>
      </c>
      <c r="E49" s="8" t="s">
        <v>23</v>
      </c>
      <c r="F49" s="9" t="s">
        <v>17</v>
      </c>
      <c r="G49" s="9" t="s">
        <v>78</v>
      </c>
      <c r="H49" s="9">
        <v>1989</v>
      </c>
      <c r="I49" s="9">
        <v>2017</v>
      </c>
      <c r="J49" s="10" t="s">
        <v>95</v>
      </c>
      <c r="K49" s="9">
        <v>200900</v>
      </c>
      <c r="L49" s="10" t="s">
        <v>93</v>
      </c>
      <c r="M49" s="12"/>
      <c r="N49" s="12"/>
      <c r="O49" s="12"/>
      <c r="P49" s="6"/>
      <c r="Q49" s="6"/>
      <c r="R49" s="6"/>
      <c r="S49" s="6"/>
      <c r="T49" s="6"/>
      <c r="U49" s="6"/>
      <c r="V49" s="6"/>
      <c r="W49" s="6"/>
      <c r="X49" s="6"/>
      <c r="Y49" s="6"/>
      <c r="Z49" s="6"/>
    </row>
    <row r="50" spans="1:26" ht="15.75" customHeight="1">
      <c r="A50" s="7" t="s">
        <v>96</v>
      </c>
      <c r="B50" s="8" t="s">
        <v>13</v>
      </c>
      <c r="C50" s="8" t="s">
        <v>14</v>
      </c>
      <c r="D50" s="9" t="s">
        <v>15</v>
      </c>
      <c r="E50" s="8" t="s">
        <v>97</v>
      </c>
      <c r="F50" s="9" t="s">
        <v>17</v>
      </c>
      <c r="G50" s="9" t="s">
        <v>78</v>
      </c>
      <c r="H50" s="9">
        <v>1989</v>
      </c>
      <c r="I50" s="9" t="s">
        <v>19</v>
      </c>
      <c r="J50" s="10" t="s">
        <v>98</v>
      </c>
      <c r="K50" s="9">
        <v>201000</v>
      </c>
      <c r="L50" s="10"/>
      <c r="M50" s="12"/>
      <c r="N50" s="12"/>
      <c r="O50" s="12"/>
      <c r="P50" s="6"/>
      <c r="Q50" s="6"/>
      <c r="R50" s="6"/>
      <c r="S50" s="6"/>
      <c r="T50" s="6"/>
      <c r="U50" s="6"/>
      <c r="V50" s="6"/>
      <c r="W50" s="6"/>
      <c r="X50" s="6"/>
      <c r="Y50" s="6"/>
      <c r="Z50" s="6"/>
    </row>
    <row r="51" spans="1:26" ht="35.25" customHeight="1">
      <c r="A51" s="7" t="s">
        <v>99</v>
      </c>
      <c r="B51" s="8" t="s">
        <v>13</v>
      </c>
      <c r="C51" s="8" t="s">
        <v>22</v>
      </c>
      <c r="D51" s="9" t="s">
        <v>15</v>
      </c>
      <c r="E51" s="8" t="s">
        <v>43</v>
      </c>
      <c r="F51" s="9" t="s">
        <v>17</v>
      </c>
      <c r="G51" s="9" t="s">
        <v>78</v>
      </c>
      <c r="H51" s="9">
        <v>1989</v>
      </c>
      <c r="I51" s="9">
        <v>2019</v>
      </c>
      <c r="J51" s="10" t="s">
        <v>100</v>
      </c>
      <c r="K51" s="9">
        <v>201100</v>
      </c>
      <c r="L51" s="10" t="s">
        <v>101</v>
      </c>
      <c r="M51" s="12"/>
      <c r="N51" s="12"/>
      <c r="O51" s="12"/>
      <c r="P51" s="6"/>
      <c r="Q51" s="6"/>
      <c r="R51" s="6"/>
      <c r="S51" s="6"/>
      <c r="T51" s="6"/>
      <c r="U51" s="6"/>
      <c r="V51" s="6"/>
      <c r="W51" s="6"/>
      <c r="X51" s="6"/>
      <c r="Y51" s="6"/>
      <c r="Z51" s="6"/>
    </row>
    <row r="52" spans="1:26" ht="15.75" customHeight="1">
      <c r="A52" s="7" t="s">
        <v>102</v>
      </c>
      <c r="B52" s="8" t="s">
        <v>13</v>
      </c>
      <c r="C52" s="8" t="s">
        <v>14</v>
      </c>
      <c r="D52" s="9" t="s">
        <v>15</v>
      </c>
      <c r="E52" s="8" t="s">
        <v>33</v>
      </c>
      <c r="F52" s="9" t="s">
        <v>17</v>
      </c>
      <c r="G52" s="9" t="s">
        <v>78</v>
      </c>
      <c r="H52" s="9">
        <v>1989</v>
      </c>
      <c r="I52" s="9" t="s">
        <v>19</v>
      </c>
      <c r="J52" s="10" t="s">
        <v>103</v>
      </c>
      <c r="K52" s="9">
        <v>201200</v>
      </c>
      <c r="L52" s="10"/>
      <c r="M52" s="12"/>
      <c r="N52" s="12"/>
      <c r="O52" s="12"/>
      <c r="P52" s="6"/>
      <c r="Q52" s="6"/>
      <c r="R52" s="6"/>
      <c r="S52" s="6"/>
      <c r="T52" s="6"/>
      <c r="U52" s="6"/>
      <c r="V52" s="6"/>
      <c r="W52" s="6"/>
      <c r="X52" s="6"/>
      <c r="Y52" s="6"/>
      <c r="Z52" s="6"/>
    </row>
    <row r="53" spans="1:26" ht="15.75" customHeight="1">
      <c r="A53" s="7" t="s">
        <v>104</v>
      </c>
      <c r="B53" s="8" t="s">
        <v>13</v>
      </c>
      <c r="C53" s="8" t="s">
        <v>14</v>
      </c>
      <c r="D53" s="9" t="s">
        <v>15</v>
      </c>
      <c r="E53" s="8" t="s">
        <v>31</v>
      </c>
      <c r="F53" s="9" t="s">
        <v>17</v>
      </c>
      <c r="G53" s="9" t="s">
        <v>78</v>
      </c>
      <c r="H53" s="9">
        <v>1990</v>
      </c>
      <c r="I53" s="9" t="s">
        <v>19</v>
      </c>
      <c r="J53" s="10" t="s">
        <v>105</v>
      </c>
      <c r="K53" s="9">
        <v>201300</v>
      </c>
      <c r="L53" s="10"/>
      <c r="M53" s="12"/>
      <c r="N53" s="12"/>
      <c r="O53" s="12"/>
      <c r="P53" s="6"/>
      <c r="Q53" s="6"/>
      <c r="R53" s="6"/>
      <c r="S53" s="6"/>
      <c r="T53" s="6"/>
      <c r="U53" s="6"/>
      <c r="V53" s="6"/>
      <c r="W53" s="6"/>
      <c r="X53" s="6"/>
      <c r="Y53" s="6"/>
      <c r="Z53" s="6"/>
    </row>
    <row r="54" spans="1:26" ht="15.75" customHeight="1">
      <c r="A54" s="7" t="s">
        <v>106</v>
      </c>
      <c r="B54" s="8" t="s">
        <v>13</v>
      </c>
      <c r="C54" s="8" t="s">
        <v>14</v>
      </c>
      <c r="D54" s="9" t="s">
        <v>15</v>
      </c>
      <c r="E54" s="8" t="s">
        <v>38</v>
      </c>
      <c r="F54" s="9" t="s">
        <v>17</v>
      </c>
      <c r="G54" s="9" t="s">
        <v>78</v>
      </c>
      <c r="H54" s="9">
        <v>1990</v>
      </c>
      <c r="I54" s="9" t="s">
        <v>19</v>
      </c>
      <c r="J54" s="10" t="s">
        <v>107</v>
      </c>
      <c r="K54" s="9">
        <v>201400</v>
      </c>
      <c r="L54" s="10"/>
      <c r="M54" s="12"/>
      <c r="N54" s="12"/>
      <c r="O54" s="12"/>
      <c r="P54" s="6"/>
      <c r="Q54" s="6"/>
      <c r="R54" s="6"/>
      <c r="S54" s="6"/>
      <c r="T54" s="6"/>
      <c r="U54" s="6"/>
      <c r="V54" s="6"/>
      <c r="W54" s="6"/>
      <c r="X54" s="6"/>
      <c r="Y54" s="6"/>
      <c r="Z54" s="6"/>
    </row>
    <row r="55" spans="1:26" ht="15.75" customHeight="1">
      <c r="A55" s="7" t="s">
        <v>108</v>
      </c>
      <c r="B55" s="8" t="s">
        <v>13</v>
      </c>
      <c r="C55" s="9" t="s">
        <v>22</v>
      </c>
      <c r="D55" s="9" t="s">
        <v>15</v>
      </c>
      <c r="E55" s="8" t="s">
        <v>33</v>
      </c>
      <c r="F55" s="9" t="s">
        <v>17</v>
      </c>
      <c r="G55" s="9" t="s">
        <v>78</v>
      </c>
      <c r="H55" s="9">
        <v>1990</v>
      </c>
      <c r="I55" s="9">
        <v>2020</v>
      </c>
      <c r="J55" s="10" t="s">
        <v>109</v>
      </c>
      <c r="K55" s="9">
        <v>201500</v>
      </c>
      <c r="L55" s="10" t="s">
        <v>110</v>
      </c>
      <c r="M55" s="12"/>
      <c r="N55" s="12"/>
      <c r="O55" s="12"/>
      <c r="P55" s="6"/>
      <c r="Q55" s="6"/>
      <c r="R55" s="6"/>
      <c r="S55" s="6"/>
      <c r="T55" s="6"/>
      <c r="U55" s="6"/>
      <c r="V55" s="6"/>
      <c r="W55" s="6"/>
      <c r="X55" s="6"/>
      <c r="Y55" s="6"/>
      <c r="Z55" s="6"/>
    </row>
    <row r="56" spans="1:26" ht="15.75" customHeight="1">
      <c r="A56" s="14" t="s">
        <v>111</v>
      </c>
      <c r="B56" s="9" t="s">
        <v>13</v>
      </c>
      <c r="C56" s="9" t="s">
        <v>22</v>
      </c>
      <c r="D56" s="13" t="s">
        <v>15</v>
      </c>
      <c r="E56" s="9" t="s">
        <v>28</v>
      </c>
      <c r="F56" s="9" t="s">
        <v>17</v>
      </c>
      <c r="G56" s="9" t="s">
        <v>78</v>
      </c>
      <c r="H56" s="9">
        <v>1995</v>
      </c>
      <c r="I56" s="9">
        <v>2017</v>
      </c>
      <c r="J56" s="10" t="s">
        <v>112</v>
      </c>
      <c r="K56" s="9">
        <v>201600</v>
      </c>
      <c r="L56" s="10" t="s">
        <v>113</v>
      </c>
      <c r="M56" s="12"/>
      <c r="N56" s="12"/>
      <c r="O56" s="12"/>
      <c r="P56" s="6"/>
      <c r="Q56" s="6"/>
      <c r="R56" s="6"/>
      <c r="S56" s="6"/>
      <c r="T56" s="6"/>
      <c r="U56" s="6"/>
      <c r="V56" s="6"/>
      <c r="W56" s="6"/>
      <c r="X56" s="6"/>
      <c r="Y56" s="6"/>
      <c r="Z56" s="6"/>
    </row>
    <row r="57" spans="1:26" ht="15.75" customHeight="1">
      <c r="A57" s="7" t="s">
        <v>114</v>
      </c>
      <c r="B57" s="8" t="s">
        <v>13</v>
      </c>
      <c r="C57" s="8" t="s">
        <v>14</v>
      </c>
      <c r="D57" s="9" t="s">
        <v>15</v>
      </c>
      <c r="E57" s="8" t="s">
        <v>28</v>
      </c>
      <c r="F57" s="9" t="s">
        <v>17</v>
      </c>
      <c r="G57" s="9" t="s">
        <v>78</v>
      </c>
      <c r="H57" s="9">
        <v>1997</v>
      </c>
      <c r="I57" s="9" t="s">
        <v>19</v>
      </c>
      <c r="J57" s="10" t="s">
        <v>115</v>
      </c>
      <c r="K57" s="9">
        <v>201700</v>
      </c>
      <c r="L57" s="10"/>
      <c r="M57" s="12"/>
      <c r="N57" s="12"/>
      <c r="O57" s="12"/>
      <c r="P57" s="6"/>
      <c r="Q57" s="6"/>
      <c r="R57" s="6"/>
      <c r="S57" s="6"/>
      <c r="T57" s="6"/>
      <c r="U57" s="6"/>
      <c r="V57" s="6"/>
      <c r="W57" s="6"/>
      <c r="X57" s="6"/>
      <c r="Y57" s="6"/>
      <c r="Z57" s="6"/>
    </row>
    <row r="58" spans="1:26" ht="15.75" customHeight="1">
      <c r="A58" s="7" t="s">
        <v>116</v>
      </c>
      <c r="B58" s="8" t="s">
        <v>13</v>
      </c>
      <c r="C58" s="8" t="s">
        <v>14</v>
      </c>
      <c r="D58" s="9" t="s">
        <v>15</v>
      </c>
      <c r="E58" s="8" t="s">
        <v>28</v>
      </c>
      <c r="F58" s="9" t="s">
        <v>17</v>
      </c>
      <c r="G58" s="9" t="s">
        <v>78</v>
      </c>
      <c r="H58" s="9">
        <v>1997</v>
      </c>
      <c r="I58" s="9" t="s">
        <v>19</v>
      </c>
      <c r="J58" s="10" t="s">
        <v>117</v>
      </c>
      <c r="K58" s="9">
        <v>201800</v>
      </c>
      <c r="L58" s="10"/>
      <c r="M58" s="12"/>
      <c r="N58" s="12"/>
      <c r="O58" s="12"/>
      <c r="P58" s="6"/>
      <c r="Q58" s="6"/>
      <c r="R58" s="6"/>
      <c r="S58" s="6"/>
      <c r="T58" s="6"/>
      <c r="U58" s="6"/>
      <c r="V58" s="6"/>
      <c r="W58" s="6"/>
      <c r="X58" s="6"/>
      <c r="Y58" s="6"/>
      <c r="Z58" s="6"/>
    </row>
    <row r="59" spans="1:26" ht="15.75" customHeight="1">
      <c r="A59" s="7" t="s">
        <v>118</v>
      </c>
      <c r="B59" s="8" t="s">
        <v>13</v>
      </c>
      <c r="C59" s="8" t="s">
        <v>14</v>
      </c>
      <c r="D59" s="9" t="s">
        <v>15</v>
      </c>
      <c r="E59" s="8" t="s">
        <v>28</v>
      </c>
      <c r="F59" s="9" t="s">
        <v>17</v>
      </c>
      <c r="G59" s="9" t="s">
        <v>78</v>
      </c>
      <c r="H59" s="9">
        <v>1997</v>
      </c>
      <c r="I59" s="9" t="s">
        <v>19</v>
      </c>
      <c r="J59" s="10" t="s">
        <v>119</v>
      </c>
      <c r="K59" s="9">
        <v>201900</v>
      </c>
      <c r="L59" s="10"/>
      <c r="M59" s="12"/>
      <c r="N59" s="12"/>
      <c r="O59" s="12"/>
      <c r="P59" s="6"/>
      <c r="Q59" s="6"/>
      <c r="R59" s="6"/>
      <c r="S59" s="6"/>
      <c r="T59" s="6"/>
      <c r="U59" s="6"/>
      <c r="V59" s="6"/>
      <c r="W59" s="6"/>
      <c r="X59" s="6"/>
      <c r="Y59" s="6"/>
      <c r="Z59" s="6"/>
    </row>
    <row r="60" spans="1:26" ht="15.75" customHeight="1">
      <c r="A60" s="7" t="s">
        <v>120</v>
      </c>
      <c r="B60" s="8" t="s">
        <v>13</v>
      </c>
      <c r="C60" s="8" t="s">
        <v>22</v>
      </c>
      <c r="D60" s="9" t="s">
        <v>15</v>
      </c>
      <c r="E60" s="8" t="s">
        <v>33</v>
      </c>
      <c r="F60" s="9" t="s">
        <v>17</v>
      </c>
      <c r="G60" s="9" t="s">
        <v>78</v>
      </c>
      <c r="H60" s="9">
        <v>1997</v>
      </c>
      <c r="I60" s="9">
        <v>2013</v>
      </c>
      <c r="J60" s="10" t="s">
        <v>121</v>
      </c>
      <c r="K60" s="9">
        <v>202000</v>
      </c>
      <c r="L60" s="10" t="s">
        <v>122</v>
      </c>
      <c r="M60" s="12"/>
      <c r="N60" s="12"/>
      <c r="O60" s="12"/>
      <c r="P60" s="6"/>
      <c r="Q60" s="6"/>
      <c r="R60" s="6"/>
      <c r="S60" s="6"/>
      <c r="T60" s="6"/>
      <c r="U60" s="6"/>
      <c r="V60" s="6"/>
      <c r="W60" s="6"/>
      <c r="X60" s="6"/>
      <c r="Y60" s="6"/>
      <c r="Z60" s="6"/>
    </row>
    <row r="61" spans="1:26" ht="15.75" customHeight="1">
      <c r="A61" s="7" t="s">
        <v>123</v>
      </c>
      <c r="B61" s="8" t="s">
        <v>13</v>
      </c>
      <c r="C61" s="8" t="s">
        <v>14</v>
      </c>
      <c r="D61" s="9" t="s">
        <v>15</v>
      </c>
      <c r="E61" s="8" t="s">
        <v>31</v>
      </c>
      <c r="F61" s="9" t="s">
        <v>17</v>
      </c>
      <c r="G61" s="9" t="s">
        <v>78</v>
      </c>
      <c r="H61" s="9">
        <v>1997</v>
      </c>
      <c r="I61" s="9" t="s">
        <v>19</v>
      </c>
      <c r="J61" s="10" t="s">
        <v>124</v>
      </c>
      <c r="K61" s="9">
        <v>202100</v>
      </c>
      <c r="L61" s="10"/>
      <c r="M61" s="12"/>
      <c r="N61" s="12"/>
      <c r="O61" s="12"/>
      <c r="P61" s="6"/>
      <c r="Q61" s="6"/>
      <c r="R61" s="6"/>
      <c r="S61" s="6"/>
      <c r="T61" s="6"/>
      <c r="U61" s="6"/>
      <c r="V61" s="6"/>
      <c r="W61" s="6"/>
      <c r="X61" s="6"/>
      <c r="Y61" s="6"/>
      <c r="Z61" s="6"/>
    </row>
    <row r="62" spans="1:26" ht="15.75" customHeight="1">
      <c r="A62" s="7" t="s">
        <v>125</v>
      </c>
      <c r="B62" s="8" t="s">
        <v>13</v>
      </c>
      <c r="C62" s="8" t="s">
        <v>14</v>
      </c>
      <c r="D62" s="9" t="s">
        <v>15</v>
      </c>
      <c r="E62" s="8" t="s">
        <v>53</v>
      </c>
      <c r="F62" s="9" t="s">
        <v>17</v>
      </c>
      <c r="G62" s="9" t="s">
        <v>78</v>
      </c>
      <c r="H62" s="9">
        <v>1998</v>
      </c>
      <c r="I62" s="9" t="s">
        <v>19</v>
      </c>
      <c r="J62" s="10" t="s">
        <v>126</v>
      </c>
      <c r="K62" s="9">
        <v>202200</v>
      </c>
      <c r="L62" s="10"/>
      <c r="M62" s="12"/>
      <c r="N62" s="12"/>
      <c r="O62" s="12"/>
      <c r="P62" s="6"/>
      <c r="Q62" s="6"/>
      <c r="R62" s="6"/>
      <c r="S62" s="6"/>
      <c r="T62" s="6"/>
      <c r="U62" s="6"/>
      <c r="V62" s="6"/>
      <c r="W62" s="6"/>
      <c r="X62" s="6"/>
      <c r="Y62" s="6"/>
      <c r="Z62" s="6"/>
    </row>
    <row r="63" spans="1:26" ht="15.75" customHeight="1">
      <c r="A63" s="7" t="s">
        <v>127</v>
      </c>
      <c r="B63" s="8" t="s">
        <v>13</v>
      </c>
      <c r="C63" s="8" t="s">
        <v>14</v>
      </c>
      <c r="D63" s="9" t="s">
        <v>15</v>
      </c>
      <c r="E63" s="8" t="s">
        <v>28</v>
      </c>
      <c r="F63" s="9" t="s">
        <v>17</v>
      </c>
      <c r="G63" s="9" t="s">
        <v>78</v>
      </c>
      <c r="H63" s="9">
        <v>1998</v>
      </c>
      <c r="I63" s="9" t="s">
        <v>19</v>
      </c>
      <c r="J63" s="10" t="s">
        <v>128</v>
      </c>
      <c r="K63" s="9">
        <v>202300</v>
      </c>
      <c r="L63" s="10"/>
      <c r="M63" s="12"/>
      <c r="N63" s="12"/>
      <c r="O63" s="12"/>
      <c r="P63" s="6"/>
      <c r="Q63" s="6"/>
      <c r="R63" s="6"/>
      <c r="S63" s="6"/>
      <c r="T63" s="6"/>
      <c r="U63" s="6"/>
      <c r="V63" s="6"/>
      <c r="W63" s="6"/>
      <c r="X63" s="6"/>
      <c r="Y63" s="6"/>
      <c r="Z63" s="6"/>
    </row>
    <row r="64" spans="1:26" ht="15.75" customHeight="1">
      <c r="A64" s="7" t="s">
        <v>129</v>
      </c>
      <c r="B64" s="8" t="s">
        <v>13</v>
      </c>
      <c r="C64" s="8" t="s">
        <v>22</v>
      </c>
      <c r="D64" s="9" t="s">
        <v>15</v>
      </c>
      <c r="E64" s="8" t="s">
        <v>23</v>
      </c>
      <c r="F64" s="9" t="s">
        <v>17</v>
      </c>
      <c r="G64" s="9" t="s">
        <v>78</v>
      </c>
      <c r="H64" s="9">
        <v>1998</v>
      </c>
      <c r="I64" s="9">
        <v>2017</v>
      </c>
      <c r="J64" s="10" t="s">
        <v>130</v>
      </c>
      <c r="K64" s="9">
        <v>202400</v>
      </c>
      <c r="L64" s="10" t="s">
        <v>93</v>
      </c>
      <c r="M64" s="12"/>
      <c r="N64" s="12"/>
      <c r="O64" s="12"/>
      <c r="P64" s="6"/>
      <c r="Q64" s="6"/>
      <c r="R64" s="6"/>
      <c r="S64" s="6"/>
      <c r="T64" s="6"/>
      <c r="U64" s="6"/>
      <c r="V64" s="6"/>
      <c r="W64" s="6"/>
      <c r="X64" s="6"/>
      <c r="Y64" s="6"/>
      <c r="Z64" s="6"/>
    </row>
    <row r="65" spans="1:26" ht="15.75" customHeight="1">
      <c r="A65" s="7" t="s">
        <v>131</v>
      </c>
      <c r="B65" s="8" t="s">
        <v>13</v>
      </c>
      <c r="C65" s="8" t="s">
        <v>14</v>
      </c>
      <c r="D65" s="9" t="s">
        <v>15</v>
      </c>
      <c r="E65" s="8" t="s">
        <v>53</v>
      </c>
      <c r="F65" s="9" t="s">
        <v>17</v>
      </c>
      <c r="G65" s="9" t="s">
        <v>78</v>
      </c>
      <c r="H65" s="9">
        <v>1998</v>
      </c>
      <c r="I65" s="9" t="s">
        <v>19</v>
      </c>
      <c r="J65" s="10" t="s">
        <v>132</v>
      </c>
      <c r="K65" s="9">
        <v>202500</v>
      </c>
      <c r="L65" s="10"/>
      <c r="M65" s="12"/>
      <c r="N65" s="12"/>
      <c r="O65" s="12"/>
      <c r="P65" s="6"/>
      <c r="Q65" s="6"/>
      <c r="R65" s="6"/>
      <c r="S65" s="6"/>
      <c r="T65" s="6"/>
      <c r="U65" s="6"/>
      <c r="V65" s="6"/>
      <c r="W65" s="6"/>
      <c r="X65" s="6"/>
      <c r="Y65" s="6"/>
      <c r="Z65" s="6"/>
    </row>
    <row r="66" spans="1:26" ht="15.75" customHeight="1">
      <c r="A66" s="7" t="s">
        <v>133</v>
      </c>
      <c r="B66" s="8" t="s">
        <v>13</v>
      </c>
      <c r="C66" s="8" t="s">
        <v>14</v>
      </c>
      <c r="D66" s="9" t="s">
        <v>15</v>
      </c>
      <c r="E66" s="8" t="s">
        <v>38</v>
      </c>
      <c r="F66" s="9" t="s">
        <v>17</v>
      </c>
      <c r="G66" s="9" t="s">
        <v>78</v>
      </c>
      <c r="H66" s="9" t="s">
        <v>134</v>
      </c>
      <c r="I66" s="9" t="s">
        <v>19</v>
      </c>
      <c r="J66" s="10" t="s">
        <v>135</v>
      </c>
      <c r="K66" s="9">
        <v>202600</v>
      </c>
      <c r="L66" s="10"/>
      <c r="M66" s="12"/>
      <c r="N66" s="12"/>
      <c r="O66" s="12"/>
      <c r="P66" s="6"/>
      <c r="Q66" s="6"/>
      <c r="R66" s="6"/>
      <c r="S66" s="6"/>
      <c r="T66" s="6"/>
      <c r="U66" s="6"/>
      <c r="V66" s="6"/>
      <c r="W66" s="6"/>
      <c r="X66" s="6"/>
      <c r="Y66" s="6"/>
      <c r="Z66" s="6"/>
    </row>
    <row r="67" spans="1:26" ht="15.75" customHeight="1">
      <c r="A67" s="7" t="s">
        <v>136</v>
      </c>
      <c r="B67" s="8" t="s">
        <v>13</v>
      </c>
      <c r="C67" s="8" t="s">
        <v>14</v>
      </c>
      <c r="D67" s="9" t="s">
        <v>15</v>
      </c>
      <c r="E67" s="8" t="s">
        <v>31</v>
      </c>
      <c r="F67" s="9" t="s">
        <v>17</v>
      </c>
      <c r="G67" s="9" t="s">
        <v>78</v>
      </c>
      <c r="H67" s="9">
        <v>1999</v>
      </c>
      <c r="I67" s="9" t="s">
        <v>19</v>
      </c>
      <c r="J67" s="10" t="s">
        <v>137</v>
      </c>
      <c r="K67" s="9">
        <v>202700</v>
      </c>
      <c r="L67" s="10"/>
      <c r="M67" s="12"/>
      <c r="N67" s="12"/>
      <c r="O67" s="12"/>
      <c r="P67" s="6"/>
      <c r="Q67" s="6"/>
      <c r="R67" s="6"/>
      <c r="S67" s="6"/>
      <c r="T67" s="6"/>
      <c r="U67" s="6"/>
      <c r="V67" s="6"/>
      <c r="W67" s="6"/>
      <c r="X67" s="6"/>
      <c r="Y67" s="6"/>
      <c r="Z67" s="6"/>
    </row>
    <row r="68" spans="1:26" ht="15.75" customHeight="1">
      <c r="A68" s="7" t="s">
        <v>138</v>
      </c>
      <c r="B68" s="8" t="s">
        <v>13</v>
      </c>
      <c r="C68" s="8" t="s">
        <v>22</v>
      </c>
      <c r="D68" s="9" t="s">
        <v>15</v>
      </c>
      <c r="E68" s="8" t="s">
        <v>23</v>
      </c>
      <c r="F68" s="9" t="s">
        <v>17</v>
      </c>
      <c r="G68" s="9" t="s">
        <v>78</v>
      </c>
      <c r="H68" s="9">
        <v>1999</v>
      </c>
      <c r="I68" s="9">
        <v>2018</v>
      </c>
      <c r="J68" s="10" t="s">
        <v>139</v>
      </c>
      <c r="K68" s="9">
        <v>202800</v>
      </c>
      <c r="L68" s="10" t="s">
        <v>140</v>
      </c>
      <c r="M68" s="12"/>
      <c r="N68" s="12"/>
      <c r="O68" s="12"/>
      <c r="P68" s="6"/>
      <c r="Q68" s="6"/>
      <c r="R68" s="6"/>
      <c r="S68" s="6"/>
      <c r="T68" s="6"/>
      <c r="U68" s="6"/>
      <c r="V68" s="6"/>
      <c r="W68" s="6"/>
      <c r="X68" s="6"/>
      <c r="Y68" s="6"/>
      <c r="Z68" s="6"/>
    </row>
    <row r="69" spans="1:26" ht="15.75" customHeight="1">
      <c r="A69" s="7" t="s">
        <v>141</v>
      </c>
      <c r="B69" s="8" t="s">
        <v>13</v>
      </c>
      <c r="C69" s="8" t="s">
        <v>14</v>
      </c>
      <c r="D69" s="9" t="s">
        <v>15</v>
      </c>
      <c r="E69" s="8" t="s">
        <v>23</v>
      </c>
      <c r="F69" s="9" t="s">
        <v>17</v>
      </c>
      <c r="G69" s="9" t="s">
        <v>78</v>
      </c>
      <c r="H69" s="9">
        <v>1999</v>
      </c>
      <c r="I69" s="9" t="s">
        <v>19</v>
      </c>
      <c r="J69" s="10" t="s">
        <v>142</v>
      </c>
      <c r="K69" s="9">
        <v>202900</v>
      </c>
      <c r="L69" s="10"/>
      <c r="M69" s="12"/>
      <c r="N69" s="12"/>
      <c r="O69" s="12"/>
      <c r="P69" s="6"/>
      <c r="Q69" s="6"/>
      <c r="R69" s="6"/>
      <c r="S69" s="6"/>
      <c r="T69" s="6"/>
      <c r="U69" s="6"/>
      <c r="V69" s="6"/>
      <c r="W69" s="6"/>
      <c r="X69" s="6"/>
      <c r="Y69" s="6"/>
      <c r="Z69" s="6"/>
    </row>
    <row r="70" spans="1:26" ht="15.75" customHeight="1">
      <c r="A70" s="7" t="s">
        <v>143</v>
      </c>
      <c r="B70" s="8" t="s">
        <v>13</v>
      </c>
      <c r="C70" s="8" t="s">
        <v>14</v>
      </c>
      <c r="D70" s="9" t="s">
        <v>15</v>
      </c>
      <c r="E70" s="8" t="s">
        <v>97</v>
      </c>
      <c r="F70" s="9" t="s">
        <v>17</v>
      </c>
      <c r="G70" s="9" t="s">
        <v>78</v>
      </c>
      <c r="H70" s="9">
        <v>2013</v>
      </c>
      <c r="I70" s="9" t="s">
        <v>19</v>
      </c>
      <c r="J70" s="10" t="s">
        <v>144</v>
      </c>
      <c r="K70" s="9">
        <v>203000</v>
      </c>
      <c r="L70" s="10"/>
      <c r="M70" s="12"/>
      <c r="N70" s="12"/>
      <c r="O70" s="12"/>
      <c r="P70" s="6"/>
      <c r="Q70" s="6"/>
      <c r="R70" s="6"/>
      <c r="S70" s="6"/>
      <c r="T70" s="6"/>
      <c r="U70" s="6"/>
      <c r="V70" s="6"/>
      <c r="W70" s="6"/>
      <c r="X70" s="6"/>
      <c r="Y70" s="6"/>
      <c r="Z70" s="6"/>
    </row>
    <row r="71" spans="1:26" ht="15.75" customHeight="1">
      <c r="A71" s="7" t="s">
        <v>145</v>
      </c>
      <c r="B71" s="8" t="s">
        <v>13</v>
      </c>
      <c r="C71" s="8" t="s">
        <v>14</v>
      </c>
      <c r="D71" s="9" t="s">
        <v>15</v>
      </c>
      <c r="E71" s="8" t="s">
        <v>47</v>
      </c>
      <c r="F71" s="9" t="s">
        <v>17</v>
      </c>
      <c r="G71" s="9" t="s">
        <v>78</v>
      </c>
      <c r="H71" s="9">
        <v>1999</v>
      </c>
      <c r="I71" s="9" t="s">
        <v>19</v>
      </c>
      <c r="J71" s="10" t="s">
        <v>19</v>
      </c>
      <c r="K71" s="9">
        <v>203100</v>
      </c>
      <c r="L71" s="10"/>
      <c r="M71" s="12"/>
      <c r="N71" s="12"/>
      <c r="O71" s="12"/>
      <c r="P71" s="6"/>
      <c r="Q71" s="6"/>
      <c r="R71" s="6"/>
      <c r="S71" s="6"/>
      <c r="T71" s="6"/>
      <c r="U71" s="6"/>
      <c r="V71" s="6"/>
      <c r="W71" s="6"/>
      <c r="X71" s="6"/>
      <c r="Y71" s="6"/>
      <c r="Z71" s="6"/>
    </row>
    <row r="72" spans="1:26" ht="15.75" customHeight="1">
      <c r="A72" s="7" t="s">
        <v>146</v>
      </c>
      <c r="B72" s="8" t="s">
        <v>13</v>
      </c>
      <c r="C72" s="8" t="s">
        <v>14</v>
      </c>
      <c r="D72" s="9" t="s">
        <v>15</v>
      </c>
      <c r="E72" s="8" t="s">
        <v>28</v>
      </c>
      <c r="F72" s="9" t="s">
        <v>17</v>
      </c>
      <c r="G72" s="9" t="s">
        <v>78</v>
      </c>
      <c r="H72" s="9">
        <v>1999</v>
      </c>
      <c r="I72" s="9" t="s">
        <v>19</v>
      </c>
      <c r="J72" s="10" t="s">
        <v>147</v>
      </c>
      <c r="K72" s="9">
        <v>203200</v>
      </c>
      <c r="L72" s="10"/>
      <c r="M72" s="12"/>
      <c r="N72" s="12"/>
      <c r="O72" s="12"/>
      <c r="P72" s="6"/>
      <c r="Q72" s="6"/>
      <c r="R72" s="6"/>
      <c r="S72" s="6"/>
      <c r="T72" s="6"/>
      <c r="U72" s="6"/>
      <c r="V72" s="6"/>
      <c r="W72" s="6"/>
      <c r="X72" s="6"/>
      <c r="Y72" s="6"/>
      <c r="Z72" s="6"/>
    </row>
    <row r="73" spans="1:26" ht="15.75" customHeight="1">
      <c r="A73" s="10" t="s">
        <v>148</v>
      </c>
      <c r="B73" s="9" t="s">
        <v>13</v>
      </c>
      <c r="C73" s="9" t="s">
        <v>22</v>
      </c>
      <c r="D73" s="13" t="s">
        <v>15</v>
      </c>
      <c r="E73" s="9" t="s">
        <v>38</v>
      </c>
      <c r="F73" s="9" t="s">
        <v>17</v>
      </c>
      <c r="G73" s="9" t="s">
        <v>78</v>
      </c>
      <c r="H73" s="9">
        <v>2000</v>
      </c>
      <c r="I73" s="9">
        <v>2007</v>
      </c>
      <c r="J73" s="10" t="s">
        <v>149</v>
      </c>
      <c r="K73" s="9">
        <v>203300</v>
      </c>
      <c r="L73" s="10" t="s">
        <v>150</v>
      </c>
      <c r="M73" s="12"/>
      <c r="N73" s="12"/>
      <c r="O73" s="12"/>
      <c r="P73" s="6"/>
      <c r="Q73" s="6"/>
      <c r="R73" s="6"/>
      <c r="S73" s="6"/>
      <c r="T73" s="6"/>
      <c r="U73" s="6"/>
      <c r="V73" s="6"/>
      <c r="W73" s="6"/>
      <c r="X73" s="6"/>
      <c r="Y73" s="6"/>
      <c r="Z73" s="6"/>
    </row>
    <row r="74" spans="1:26" ht="15.75" customHeight="1">
      <c r="A74" s="7" t="s">
        <v>151</v>
      </c>
      <c r="B74" s="8" t="s">
        <v>13</v>
      </c>
      <c r="C74" s="8" t="s">
        <v>14</v>
      </c>
      <c r="D74" s="9" t="s">
        <v>15</v>
      </c>
      <c r="E74" s="8" t="s">
        <v>28</v>
      </c>
      <c r="F74" s="9" t="s">
        <v>17</v>
      </c>
      <c r="G74" s="9" t="s">
        <v>78</v>
      </c>
      <c r="H74" s="9">
        <v>2000</v>
      </c>
      <c r="I74" s="9" t="s">
        <v>19</v>
      </c>
      <c r="J74" s="10" t="s">
        <v>152</v>
      </c>
      <c r="K74" s="9">
        <v>203400</v>
      </c>
      <c r="L74" s="10"/>
      <c r="M74" s="12"/>
      <c r="N74" s="12"/>
      <c r="O74" s="12"/>
      <c r="P74" s="6"/>
      <c r="Q74" s="6"/>
      <c r="R74" s="6"/>
      <c r="S74" s="6"/>
      <c r="T74" s="6"/>
      <c r="U74" s="6"/>
      <c r="V74" s="6"/>
      <c r="W74" s="6"/>
      <c r="X74" s="6"/>
      <c r="Y74" s="6"/>
      <c r="Z74" s="6"/>
    </row>
    <row r="75" spans="1:26" ht="15.75" customHeight="1">
      <c r="A75" s="7" t="s">
        <v>153</v>
      </c>
      <c r="B75" s="8" t="s">
        <v>13</v>
      </c>
      <c r="C75" s="8" t="s">
        <v>14</v>
      </c>
      <c r="D75" s="9" t="s">
        <v>15</v>
      </c>
      <c r="E75" s="8" t="s">
        <v>53</v>
      </c>
      <c r="F75" s="9" t="s">
        <v>17</v>
      </c>
      <c r="G75" s="9" t="s">
        <v>78</v>
      </c>
      <c r="H75" s="9">
        <v>2001</v>
      </c>
      <c r="I75" s="9" t="s">
        <v>19</v>
      </c>
      <c r="J75" s="10" t="s">
        <v>154</v>
      </c>
      <c r="K75" s="9">
        <v>203500</v>
      </c>
      <c r="L75" s="10"/>
      <c r="M75" s="12"/>
      <c r="N75" s="12"/>
      <c r="O75" s="12"/>
      <c r="P75" s="6"/>
      <c r="Q75" s="6"/>
      <c r="R75" s="6"/>
      <c r="S75" s="6"/>
      <c r="T75" s="6"/>
      <c r="U75" s="6"/>
      <c r="V75" s="6"/>
      <c r="W75" s="6"/>
      <c r="X75" s="6"/>
      <c r="Y75" s="6"/>
      <c r="Z75" s="6"/>
    </row>
    <row r="76" spans="1:26" ht="15.75" customHeight="1">
      <c r="A76" s="7" t="s">
        <v>155</v>
      </c>
      <c r="B76" s="8" t="s">
        <v>13</v>
      </c>
      <c r="C76" s="8" t="s">
        <v>22</v>
      </c>
      <c r="D76" s="9" t="s">
        <v>15</v>
      </c>
      <c r="E76" s="8" t="s">
        <v>40</v>
      </c>
      <c r="F76" s="9" t="s">
        <v>17</v>
      </c>
      <c r="G76" s="9" t="s">
        <v>78</v>
      </c>
      <c r="H76" s="9">
        <v>2001</v>
      </c>
      <c r="I76" s="9">
        <v>2019</v>
      </c>
      <c r="J76" s="10" t="s">
        <v>156</v>
      </c>
      <c r="K76" s="9">
        <v>203600</v>
      </c>
      <c r="L76" s="10"/>
      <c r="M76" s="12"/>
      <c r="N76" s="12"/>
      <c r="O76" s="12"/>
      <c r="P76" s="6"/>
      <c r="Q76" s="6"/>
      <c r="R76" s="6"/>
      <c r="S76" s="6"/>
      <c r="T76" s="6"/>
      <c r="U76" s="6"/>
      <c r="V76" s="6"/>
      <c r="W76" s="6"/>
      <c r="X76" s="6"/>
      <c r="Y76" s="6"/>
      <c r="Z76" s="6"/>
    </row>
    <row r="77" spans="1:26" ht="15.75" customHeight="1">
      <c r="A77" s="7" t="s">
        <v>157</v>
      </c>
      <c r="B77" s="8" t="s">
        <v>13</v>
      </c>
      <c r="C77" s="8" t="s">
        <v>22</v>
      </c>
      <c r="D77" s="9" t="s">
        <v>15</v>
      </c>
      <c r="E77" s="8" t="s">
        <v>28</v>
      </c>
      <c r="F77" s="9" t="s">
        <v>17</v>
      </c>
      <c r="G77" s="9" t="s">
        <v>78</v>
      </c>
      <c r="H77" s="9">
        <v>2001</v>
      </c>
      <c r="I77" s="9">
        <v>2015</v>
      </c>
      <c r="J77" s="10" t="s">
        <v>158</v>
      </c>
      <c r="K77" s="9">
        <v>203700</v>
      </c>
      <c r="L77" s="10" t="s">
        <v>159</v>
      </c>
      <c r="M77" s="12"/>
      <c r="N77" s="12"/>
      <c r="O77" s="12"/>
      <c r="P77" s="6"/>
      <c r="Q77" s="6"/>
      <c r="R77" s="6"/>
      <c r="S77" s="6"/>
      <c r="T77" s="6"/>
      <c r="U77" s="6"/>
      <c r="V77" s="6"/>
      <c r="W77" s="6"/>
      <c r="X77" s="6"/>
      <c r="Y77" s="6"/>
      <c r="Z77" s="6"/>
    </row>
    <row r="78" spans="1:26" ht="15.75" customHeight="1">
      <c r="A78" s="7" t="s">
        <v>160</v>
      </c>
      <c r="B78" s="8" t="s">
        <v>13</v>
      </c>
      <c r="C78" s="8" t="s">
        <v>22</v>
      </c>
      <c r="D78" s="13" t="s">
        <v>15</v>
      </c>
      <c r="E78" s="8" t="s">
        <v>28</v>
      </c>
      <c r="F78" s="9" t="s">
        <v>17</v>
      </c>
      <c r="G78" s="9" t="s">
        <v>78</v>
      </c>
      <c r="H78" s="9">
        <v>2001</v>
      </c>
      <c r="I78" s="9">
        <v>2015</v>
      </c>
      <c r="J78" s="10" t="s">
        <v>161</v>
      </c>
      <c r="K78" s="9">
        <v>203800</v>
      </c>
      <c r="L78" s="10" t="s">
        <v>159</v>
      </c>
      <c r="M78" s="12"/>
      <c r="N78" s="12"/>
      <c r="O78" s="12"/>
      <c r="P78" s="6"/>
      <c r="Q78" s="6"/>
      <c r="R78" s="6"/>
      <c r="S78" s="6"/>
      <c r="T78" s="6"/>
      <c r="U78" s="6"/>
      <c r="V78" s="6"/>
      <c r="W78" s="6"/>
      <c r="X78" s="6"/>
      <c r="Y78" s="6"/>
      <c r="Z78" s="6"/>
    </row>
    <row r="79" spans="1:26" ht="15.75" customHeight="1">
      <c r="A79" s="7" t="s">
        <v>162</v>
      </c>
      <c r="B79" s="8" t="s">
        <v>13</v>
      </c>
      <c r="C79" s="8" t="s">
        <v>22</v>
      </c>
      <c r="D79" s="9" t="s">
        <v>15</v>
      </c>
      <c r="E79" s="8" t="s">
        <v>28</v>
      </c>
      <c r="F79" s="9" t="s">
        <v>17</v>
      </c>
      <c r="G79" s="9" t="s">
        <v>78</v>
      </c>
      <c r="H79" s="9">
        <v>2001</v>
      </c>
      <c r="I79" s="9">
        <v>2015</v>
      </c>
      <c r="J79" s="10" t="s">
        <v>163</v>
      </c>
      <c r="K79" s="9">
        <v>203900</v>
      </c>
      <c r="L79" s="10" t="s">
        <v>159</v>
      </c>
      <c r="M79" s="12"/>
      <c r="N79" s="12"/>
      <c r="O79" s="12"/>
      <c r="P79" s="6"/>
      <c r="Q79" s="6"/>
      <c r="R79" s="6"/>
      <c r="S79" s="6"/>
      <c r="T79" s="6"/>
      <c r="U79" s="6"/>
      <c r="V79" s="6"/>
      <c r="W79" s="6"/>
      <c r="X79" s="6"/>
      <c r="Y79" s="6"/>
      <c r="Z79" s="6"/>
    </row>
    <row r="80" spans="1:26" ht="15.75" customHeight="1">
      <c r="A80" s="7" t="s">
        <v>164</v>
      </c>
      <c r="B80" s="8" t="s">
        <v>13</v>
      </c>
      <c r="C80" s="8" t="s">
        <v>22</v>
      </c>
      <c r="D80" s="9" t="s">
        <v>15</v>
      </c>
      <c r="E80" s="8" t="s">
        <v>28</v>
      </c>
      <c r="F80" s="9" t="s">
        <v>17</v>
      </c>
      <c r="G80" s="9" t="s">
        <v>78</v>
      </c>
      <c r="H80" s="9">
        <v>2001</v>
      </c>
      <c r="I80" s="9">
        <v>2015</v>
      </c>
      <c r="J80" s="10" t="s">
        <v>165</v>
      </c>
      <c r="K80" s="9">
        <v>204000</v>
      </c>
      <c r="L80" s="10" t="s">
        <v>159</v>
      </c>
      <c r="M80" s="12"/>
      <c r="N80" s="12"/>
      <c r="O80" s="12"/>
      <c r="P80" s="6"/>
      <c r="Q80" s="6"/>
      <c r="R80" s="6"/>
      <c r="S80" s="6"/>
      <c r="T80" s="6"/>
      <c r="U80" s="6"/>
      <c r="V80" s="6"/>
      <c r="W80" s="6"/>
      <c r="X80" s="6"/>
      <c r="Y80" s="6"/>
      <c r="Z80" s="6"/>
    </row>
    <row r="81" spans="1:26" ht="15.75" customHeight="1">
      <c r="A81" s="7" t="s">
        <v>166</v>
      </c>
      <c r="B81" s="8" t="s">
        <v>13</v>
      </c>
      <c r="C81" s="8" t="s">
        <v>22</v>
      </c>
      <c r="D81" s="9" t="s">
        <v>15</v>
      </c>
      <c r="E81" s="8" t="s">
        <v>28</v>
      </c>
      <c r="F81" s="9" t="s">
        <v>17</v>
      </c>
      <c r="G81" s="9" t="s">
        <v>78</v>
      </c>
      <c r="H81" s="9">
        <v>2001</v>
      </c>
      <c r="I81" s="9">
        <v>2015</v>
      </c>
      <c r="J81" s="10" t="s">
        <v>167</v>
      </c>
      <c r="K81" s="9">
        <v>204100</v>
      </c>
      <c r="L81" s="10" t="s">
        <v>159</v>
      </c>
      <c r="M81" s="12"/>
      <c r="N81" s="12"/>
      <c r="O81" s="12"/>
      <c r="P81" s="6"/>
      <c r="Q81" s="6"/>
      <c r="R81" s="6"/>
      <c r="S81" s="6"/>
      <c r="T81" s="6"/>
      <c r="U81" s="6"/>
      <c r="V81" s="6"/>
      <c r="W81" s="6"/>
      <c r="X81" s="6"/>
      <c r="Y81" s="6"/>
      <c r="Z81" s="6"/>
    </row>
    <row r="82" spans="1:26" ht="15.75" customHeight="1">
      <c r="A82" s="7" t="s">
        <v>168</v>
      </c>
      <c r="B82" s="8" t="s">
        <v>13</v>
      </c>
      <c r="C82" s="8" t="s">
        <v>14</v>
      </c>
      <c r="D82" s="9" t="s">
        <v>15</v>
      </c>
      <c r="E82" s="8" t="s">
        <v>33</v>
      </c>
      <c r="F82" s="9" t="s">
        <v>17</v>
      </c>
      <c r="G82" s="9" t="s">
        <v>78</v>
      </c>
      <c r="H82" s="9">
        <v>2001</v>
      </c>
      <c r="I82" s="9" t="s">
        <v>19</v>
      </c>
      <c r="J82" s="10" t="s">
        <v>169</v>
      </c>
      <c r="K82" s="9">
        <v>204200</v>
      </c>
      <c r="L82" s="10"/>
      <c r="M82" s="12"/>
      <c r="N82" s="12"/>
      <c r="O82" s="12"/>
      <c r="P82" s="6"/>
      <c r="Q82" s="6"/>
      <c r="R82" s="6"/>
      <c r="S82" s="6"/>
      <c r="T82" s="6"/>
      <c r="U82" s="6"/>
      <c r="V82" s="6"/>
      <c r="W82" s="6"/>
      <c r="X82" s="6"/>
      <c r="Y82" s="6"/>
      <c r="Z82" s="6"/>
    </row>
    <row r="83" spans="1:26" ht="15.75" customHeight="1">
      <c r="A83" s="10" t="s">
        <v>170</v>
      </c>
      <c r="B83" s="9" t="s">
        <v>13</v>
      </c>
      <c r="C83" s="9" t="s">
        <v>14</v>
      </c>
      <c r="D83" s="13" t="s">
        <v>15</v>
      </c>
      <c r="E83" s="9" t="s">
        <v>43</v>
      </c>
      <c r="F83" s="9" t="s">
        <v>17</v>
      </c>
      <c r="G83" s="9" t="s">
        <v>78</v>
      </c>
      <c r="H83" s="9">
        <v>2000</v>
      </c>
      <c r="I83" s="9" t="s">
        <v>19</v>
      </c>
      <c r="J83" s="10" t="s">
        <v>171</v>
      </c>
      <c r="K83" s="9">
        <v>204300</v>
      </c>
      <c r="L83" s="10"/>
      <c r="M83" s="12"/>
      <c r="N83" s="12"/>
      <c r="O83" s="12"/>
      <c r="P83" s="6"/>
      <c r="Q83" s="6"/>
      <c r="R83" s="6"/>
      <c r="S83" s="6"/>
      <c r="T83" s="6"/>
      <c r="U83" s="6"/>
      <c r="V83" s="6"/>
      <c r="W83" s="6"/>
      <c r="X83" s="6"/>
      <c r="Y83" s="6"/>
      <c r="Z83" s="6"/>
    </row>
    <row r="84" spans="1:26" ht="15.75" customHeight="1">
      <c r="A84" s="7" t="s">
        <v>172</v>
      </c>
      <c r="B84" s="8" t="s">
        <v>13</v>
      </c>
      <c r="C84" s="8" t="s">
        <v>22</v>
      </c>
      <c r="D84" s="9" t="s">
        <v>15</v>
      </c>
      <c r="E84" s="8" t="s">
        <v>43</v>
      </c>
      <c r="F84" s="9" t="s">
        <v>17</v>
      </c>
      <c r="G84" s="9" t="s">
        <v>78</v>
      </c>
      <c r="H84" s="9">
        <v>1991</v>
      </c>
      <c r="I84" s="9">
        <v>2018</v>
      </c>
      <c r="J84" s="10" t="s">
        <v>173</v>
      </c>
      <c r="K84" s="9">
        <v>204400</v>
      </c>
      <c r="L84" s="10" t="s">
        <v>174</v>
      </c>
      <c r="M84" s="12"/>
      <c r="N84" s="12"/>
      <c r="O84" s="12"/>
      <c r="P84" s="6"/>
      <c r="Q84" s="6"/>
      <c r="R84" s="6"/>
      <c r="S84" s="6"/>
      <c r="T84" s="6"/>
      <c r="U84" s="6"/>
      <c r="V84" s="6"/>
      <c r="W84" s="6"/>
      <c r="X84" s="6"/>
      <c r="Y84" s="6"/>
      <c r="Z84" s="6"/>
    </row>
    <row r="85" spans="1:26" ht="15.75" customHeight="1">
      <c r="A85" s="7" t="s">
        <v>175</v>
      </c>
      <c r="B85" s="8" t="s">
        <v>13</v>
      </c>
      <c r="C85" s="8" t="s">
        <v>22</v>
      </c>
      <c r="D85" s="9" t="s">
        <v>15</v>
      </c>
      <c r="E85" s="8" t="s">
        <v>40</v>
      </c>
      <c r="F85" s="9" t="s">
        <v>17</v>
      </c>
      <c r="G85" s="9" t="s">
        <v>78</v>
      </c>
      <c r="H85" s="9">
        <v>2002</v>
      </c>
      <c r="I85" s="9">
        <v>2018</v>
      </c>
      <c r="J85" s="10" t="s">
        <v>176</v>
      </c>
      <c r="K85" s="9">
        <v>204500</v>
      </c>
      <c r="L85" s="10" t="s">
        <v>177</v>
      </c>
      <c r="M85" s="12"/>
      <c r="N85" s="12"/>
      <c r="O85" s="12"/>
      <c r="P85" s="6"/>
      <c r="Q85" s="6"/>
      <c r="R85" s="6"/>
      <c r="S85" s="6"/>
      <c r="T85" s="6"/>
      <c r="U85" s="6"/>
      <c r="V85" s="6"/>
      <c r="W85" s="6"/>
      <c r="X85" s="6"/>
      <c r="Y85" s="6"/>
      <c r="Z85" s="6"/>
    </row>
    <row r="86" spans="1:26" ht="15.75" customHeight="1">
      <c r="A86" s="7" t="s">
        <v>178</v>
      </c>
      <c r="B86" s="8" t="s">
        <v>13</v>
      </c>
      <c r="C86" s="8" t="s">
        <v>14</v>
      </c>
      <c r="D86" s="9" t="s">
        <v>15</v>
      </c>
      <c r="E86" s="8" t="s">
        <v>28</v>
      </c>
      <c r="F86" s="9" t="s">
        <v>17</v>
      </c>
      <c r="G86" s="9" t="s">
        <v>78</v>
      </c>
      <c r="H86" s="9">
        <v>2003</v>
      </c>
      <c r="I86" s="9" t="s">
        <v>19</v>
      </c>
      <c r="J86" s="10" t="s">
        <v>179</v>
      </c>
      <c r="K86" s="9">
        <v>204600</v>
      </c>
      <c r="L86" s="10"/>
      <c r="M86" s="12"/>
      <c r="N86" s="12"/>
      <c r="O86" s="12"/>
      <c r="P86" s="6"/>
      <c r="Q86" s="6"/>
      <c r="R86" s="6"/>
      <c r="S86" s="6"/>
      <c r="T86" s="6"/>
      <c r="U86" s="6"/>
      <c r="V86" s="6"/>
      <c r="W86" s="6"/>
      <c r="X86" s="6"/>
      <c r="Y86" s="6"/>
      <c r="Z86" s="6"/>
    </row>
    <row r="87" spans="1:26" ht="15.75" customHeight="1">
      <c r="A87" s="7" t="s">
        <v>180</v>
      </c>
      <c r="B87" s="8" t="s">
        <v>13</v>
      </c>
      <c r="C87" s="8" t="s">
        <v>14</v>
      </c>
      <c r="D87" s="9" t="s">
        <v>15</v>
      </c>
      <c r="E87" s="8" t="s">
        <v>23</v>
      </c>
      <c r="F87" s="9" t="s">
        <v>17</v>
      </c>
      <c r="G87" s="9" t="s">
        <v>78</v>
      </c>
      <c r="H87" s="9">
        <v>2001</v>
      </c>
      <c r="I87" s="9" t="s">
        <v>19</v>
      </c>
      <c r="J87" s="10" t="s">
        <v>181</v>
      </c>
      <c r="K87" s="9">
        <v>204700</v>
      </c>
      <c r="L87" s="10"/>
      <c r="M87" s="12"/>
      <c r="N87" s="12"/>
      <c r="O87" s="12"/>
      <c r="P87" s="6"/>
      <c r="Q87" s="6"/>
      <c r="R87" s="6"/>
      <c r="S87" s="6"/>
      <c r="T87" s="6"/>
      <c r="U87" s="6"/>
      <c r="V87" s="6"/>
      <c r="W87" s="6"/>
      <c r="X87" s="6"/>
      <c r="Y87" s="6"/>
      <c r="Z87" s="6"/>
    </row>
    <row r="88" spans="1:26" ht="15.75" customHeight="1">
      <c r="A88" s="7" t="s">
        <v>182</v>
      </c>
      <c r="B88" s="8" t="s">
        <v>13</v>
      </c>
      <c r="C88" s="8" t="s">
        <v>14</v>
      </c>
      <c r="D88" s="9" t="s">
        <v>15</v>
      </c>
      <c r="E88" s="8" t="s">
        <v>28</v>
      </c>
      <c r="F88" s="9" t="s">
        <v>17</v>
      </c>
      <c r="G88" s="9" t="s">
        <v>78</v>
      </c>
      <c r="H88" s="9">
        <v>2000</v>
      </c>
      <c r="I88" s="9" t="s">
        <v>19</v>
      </c>
      <c r="J88" s="10" t="s">
        <v>183</v>
      </c>
      <c r="K88" s="9">
        <v>204800</v>
      </c>
      <c r="L88" s="10"/>
      <c r="M88" s="12"/>
      <c r="N88" s="12"/>
      <c r="O88" s="12"/>
      <c r="P88" s="6"/>
      <c r="Q88" s="6"/>
      <c r="R88" s="6"/>
      <c r="S88" s="6"/>
      <c r="T88" s="6"/>
      <c r="U88" s="6"/>
      <c r="V88" s="6"/>
      <c r="W88" s="6"/>
      <c r="X88" s="6"/>
      <c r="Y88" s="6"/>
      <c r="Z88" s="6"/>
    </row>
    <row r="89" spans="1:26" ht="15.75" customHeight="1">
      <c r="A89" s="7" t="s">
        <v>184</v>
      </c>
      <c r="B89" s="8" t="s">
        <v>13</v>
      </c>
      <c r="C89" s="8" t="s">
        <v>22</v>
      </c>
      <c r="D89" s="13" t="s">
        <v>15</v>
      </c>
      <c r="E89" s="8" t="s">
        <v>28</v>
      </c>
      <c r="F89" s="9" t="s">
        <v>17</v>
      </c>
      <c r="G89" s="9" t="s">
        <v>78</v>
      </c>
      <c r="H89" s="9">
        <v>2004</v>
      </c>
      <c r="I89" s="9">
        <v>2015</v>
      </c>
      <c r="J89" s="10" t="s">
        <v>185</v>
      </c>
      <c r="K89" s="9">
        <v>204900</v>
      </c>
      <c r="L89" s="10" t="s">
        <v>159</v>
      </c>
      <c r="M89" s="12"/>
      <c r="N89" s="12"/>
      <c r="O89" s="12"/>
      <c r="P89" s="6"/>
      <c r="Q89" s="6"/>
      <c r="R89" s="6"/>
      <c r="S89" s="6"/>
      <c r="T89" s="6"/>
      <c r="U89" s="6"/>
      <c r="V89" s="6"/>
      <c r="W89" s="6"/>
      <c r="X89" s="6"/>
      <c r="Y89" s="6"/>
      <c r="Z89" s="6"/>
    </row>
    <row r="90" spans="1:26" ht="15.75" customHeight="1">
      <c r="A90" s="7" t="s">
        <v>186</v>
      </c>
      <c r="B90" s="8" t="s">
        <v>13</v>
      </c>
      <c r="C90" s="8" t="s">
        <v>22</v>
      </c>
      <c r="D90" s="9" t="s">
        <v>15</v>
      </c>
      <c r="E90" s="8" t="s">
        <v>28</v>
      </c>
      <c r="F90" s="9" t="s">
        <v>17</v>
      </c>
      <c r="G90" s="9" t="s">
        <v>78</v>
      </c>
      <c r="H90" s="9">
        <v>2004</v>
      </c>
      <c r="I90" s="9">
        <v>2015</v>
      </c>
      <c r="J90" s="10" t="s">
        <v>187</v>
      </c>
      <c r="K90" s="9">
        <v>205000</v>
      </c>
      <c r="L90" s="10" t="s">
        <v>159</v>
      </c>
      <c r="M90" s="12"/>
      <c r="N90" s="12"/>
      <c r="O90" s="12"/>
      <c r="P90" s="6"/>
      <c r="Q90" s="6"/>
      <c r="R90" s="6"/>
      <c r="S90" s="6"/>
      <c r="T90" s="6"/>
      <c r="U90" s="6"/>
      <c r="V90" s="6"/>
      <c r="W90" s="6"/>
      <c r="X90" s="6"/>
      <c r="Y90" s="6"/>
      <c r="Z90" s="6"/>
    </row>
    <row r="91" spans="1:26" ht="15.75" customHeight="1">
      <c r="A91" s="7" t="s">
        <v>188</v>
      </c>
      <c r="B91" s="8" t="s">
        <v>13</v>
      </c>
      <c r="C91" s="8" t="s">
        <v>22</v>
      </c>
      <c r="D91" s="9" t="s">
        <v>15</v>
      </c>
      <c r="E91" s="8" t="s">
        <v>28</v>
      </c>
      <c r="F91" s="9" t="s">
        <v>17</v>
      </c>
      <c r="G91" s="9" t="s">
        <v>78</v>
      </c>
      <c r="H91" s="9">
        <v>2004</v>
      </c>
      <c r="I91" s="9">
        <v>2015</v>
      </c>
      <c r="J91" s="10" t="s">
        <v>189</v>
      </c>
      <c r="K91" s="9">
        <v>205100</v>
      </c>
      <c r="L91" s="10" t="s">
        <v>159</v>
      </c>
      <c r="M91" s="12"/>
      <c r="N91" s="12"/>
      <c r="O91" s="12"/>
      <c r="P91" s="6"/>
      <c r="Q91" s="6"/>
      <c r="R91" s="6"/>
      <c r="S91" s="6"/>
      <c r="T91" s="6"/>
      <c r="U91" s="6"/>
      <c r="V91" s="6"/>
      <c r="W91" s="6"/>
      <c r="X91" s="6"/>
      <c r="Y91" s="6"/>
      <c r="Z91" s="6"/>
    </row>
    <row r="92" spans="1:26" ht="15.75" customHeight="1">
      <c r="A92" s="7" t="s">
        <v>190</v>
      </c>
      <c r="B92" s="8" t="s">
        <v>13</v>
      </c>
      <c r="C92" s="8" t="s">
        <v>14</v>
      </c>
      <c r="D92" s="9" t="s">
        <v>15</v>
      </c>
      <c r="E92" s="8" t="s">
        <v>28</v>
      </c>
      <c r="F92" s="9" t="s">
        <v>17</v>
      </c>
      <c r="G92" s="9" t="s">
        <v>78</v>
      </c>
      <c r="H92" s="9">
        <v>2004</v>
      </c>
      <c r="I92" s="9" t="s">
        <v>19</v>
      </c>
      <c r="J92" s="10" t="s">
        <v>191</v>
      </c>
      <c r="K92" s="9">
        <v>205200</v>
      </c>
      <c r="L92" s="10"/>
      <c r="M92" s="12"/>
      <c r="N92" s="12"/>
      <c r="O92" s="12"/>
      <c r="P92" s="6"/>
      <c r="Q92" s="6"/>
      <c r="R92" s="6"/>
      <c r="S92" s="6"/>
      <c r="T92" s="6"/>
      <c r="U92" s="6"/>
      <c r="V92" s="6"/>
      <c r="W92" s="6"/>
      <c r="X92" s="6"/>
      <c r="Y92" s="6"/>
      <c r="Z92" s="6"/>
    </row>
    <row r="93" spans="1:26" ht="15.75" customHeight="1">
      <c r="A93" s="7" t="s">
        <v>192</v>
      </c>
      <c r="B93" s="8" t="s">
        <v>13</v>
      </c>
      <c r="C93" s="8" t="s">
        <v>14</v>
      </c>
      <c r="D93" s="9" t="s">
        <v>15</v>
      </c>
      <c r="E93" s="8" t="s">
        <v>40</v>
      </c>
      <c r="F93" s="9" t="s">
        <v>17</v>
      </c>
      <c r="G93" s="9" t="s">
        <v>78</v>
      </c>
      <c r="H93" s="9">
        <v>2007</v>
      </c>
      <c r="I93" s="9" t="s">
        <v>19</v>
      </c>
      <c r="J93" s="10" t="s">
        <v>193</v>
      </c>
      <c r="K93" s="9">
        <v>205300</v>
      </c>
      <c r="L93" s="10"/>
      <c r="M93" s="12"/>
      <c r="N93" s="12"/>
      <c r="O93" s="12"/>
      <c r="P93" s="6"/>
      <c r="Q93" s="6"/>
      <c r="R93" s="6"/>
      <c r="S93" s="6"/>
      <c r="T93" s="6"/>
      <c r="U93" s="6"/>
      <c r="V93" s="6"/>
      <c r="W93" s="6"/>
      <c r="X93" s="6"/>
      <c r="Y93" s="6"/>
      <c r="Z93" s="6"/>
    </row>
    <row r="94" spans="1:26" ht="15.75" customHeight="1">
      <c r="A94" s="7" t="s">
        <v>194</v>
      </c>
      <c r="B94" s="8" t="s">
        <v>13</v>
      </c>
      <c r="C94" s="8" t="s">
        <v>14</v>
      </c>
      <c r="D94" s="9" t="s">
        <v>15</v>
      </c>
      <c r="E94" s="8" t="s">
        <v>38</v>
      </c>
      <c r="F94" s="9" t="s">
        <v>17</v>
      </c>
      <c r="G94" s="9" t="s">
        <v>78</v>
      </c>
      <c r="H94" s="9">
        <v>2007</v>
      </c>
      <c r="I94" s="9" t="s">
        <v>19</v>
      </c>
      <c r="J94" s="10" t="s">
        <v>150</v>
      </c>
      <c r="K94" s="9">
        <v>205400</v>
      </c>
      <c r="L94" s="10"/>
      <c r="M94" s="12"/>
      <c r="N94" s="12"/>
      <c r="O94" s="12"/>
      <c r="P94" s="6"/>
      <c r="Q94" s="6"/>
      <c r="R94" s="6"/>
      <c r="S94" s="6"/>
      <c r="T94" s="6"/>
      <c r="U94" s="6"/>
      <c r="V94" s="6"/>
      <c r="W94" s="6"/>
      <c r="X94" s="6"/>
      <c r="Y94" s="6"/>
      <c r="Z94" s="6"/>
    </row>
    <row r="95" spans="1:26" ht="15.75" customHeight="1">
      <c r="A95" s="7" t="s">
        <v>195</v>
      </c>
      <c r="B95" s="8" t="s">
        <v>13</v>
      </c>
      <c r="C95" s="8" t="s">
        <v>14</v>
      </c>
      <c r="D95" s="9" t="s">
        <v>15</v>
      </c>
      <c r="E95" s="8" t="s">
        <v>97</v>
      </c>
      <c r="F95" s="9" t="s">
        <v>17</v>
      </c>
      <c r="G95" s="9" t="s">
        <v>78</v>
      </c>
      <c r="H95" s="9">
        <v>2007</v>
      </c>
      <c r="I95" s="9" t="s">
        <v>19</v>
      </c>
      <c r="J95" s="10" t="s">
        <v>196</v>
      </c>
      <c r="K95" s="9">
        <v>205500</v>
      </c>
      <c r="L95" s="10"/>
      <c r="M95" s="12"/>
      <c r="N95" s="12"/>
      <c r="O95" s="12"/>
      <c r="P95" s="6"/>
      <c r="Q95" s="6"/>
      <c r="R95" s="6"/>
      <c r="S95" s="6"/>
      <c r="T95" s="6"/>
      <c r="U95" s="6"/>
      <c r="V95" s="6"/>
      <c r="W95" s="6"/>
      <c r="X95" s="6"/>
      <c r="Y95" s="6"/>
      <c r="Z95" s="6"/>
    </row>
    <row r="96" spans="1:26" ht="15.75" customHeight="1">
      <c r="A96" s="7" t="s">
        <v>197</v>
      </c>
      <c r="B96" s="8" t="s">
        <v>13</v>
      </c>
      <c r="C96" s="8" t="s">
        <v>22</v>
      </c>
      <c r="D96" s="9" t="s">
        <v>15</v>
      </c>
      <c r="E96" s="8" t="s">
        <v>28</v>
      </c>
      <c r="F96" s="9" t="s">
        <v>17</v>
      </c>
      <c r="G96" s="9" t="s">
        <v>78</v>
      </c>
      <c r="H96" s="9">
        <v>2007</v>
      </c>
      <c r="I96" s="9">
        <v>2015</v>
      </c>
      <c r="J96" s="10" t="s">
        <v>198</v>
      </c>
      <c r="K96" s="9">
        <v>205600</v>
      </c>
      <c r="L96" s="10" t="s">
        <v>159</v>
      </c>
      <c r="M96" s="12"/>
      <c r="N96" s="12"/>
      <c r="O96" s="12"/>
      <c r="P96" s="6"/>
      <c r="Q96" s="6"/>
      <c r="R96" s="6"/>
      <c r="S96" s="6"/>
      <c r="T96" s="6"/>
      <c r="U96" s="6"/>
      <c r="V96" s="6"/>
      <c r="W96" s="6"/>
      <c r="X96" s="6"/>
      <c r="Y96" s="6"/>
      <c r="Z96" s="6"/>
    </row>
    <row r="97" spans="1:26" ht="15.75" customHeight="1">
      <c r="A97" s="7" t="s">
        <v>199</v>
      </c>
      <c r="B97" s="8" t="s">
        <v>13</v>
      </c>
      <c r="C97" s="8" t="s">
        <v>22</v>
      </c>
      <c r="D97" s="9" t="s">
        <v>15</v>
      </c>
      <c r="E97" s="8" t="s">
        <v>28</v>
      </c>
      <c r="F97" s="9" t="s">
        <v>17</v>
      </c>
      <c r="G97" s="9" t="s">
        <v>78</v>
      </c>
      <c r="H97" s="9">
        <v>2007</v>
      </c>
      <c r="I97" s="9">
        <v>2015</v>
      </c>
      <c r="J97" s="10" t="s">
        <v>200</v>
      </c>
      <c r="K97" s="9">
        <v>205700</v>
      </c>
      <c r="L97" s="10" t="s">
        <v>159</v>
      </c>
      <c r="M97" s="12"/>
      <c r="N97" s="12"/>
      <c r="O97" s="12"/>
      <c r="P97" s="6"/>
      <c r="Q97" s="6"/>
      <c r="R97" s="6"/>
      <c r="S97" s="6"/>
      <c r="T97" s="6"/>
      <c r="U97" s="6"/>
      <c r="V97" s="6"/>
      <c r="W97" s="6"/>
      <c r="X97" s="6"/>
      <c r="Y97" s="6"/>
      <c r="Z97" s="6"/>
    </row>
    <row r="98" spans="1:26" ht="15.75" customHeight="1">
      <c r="A98" s="7" t="s">
        <v>201</v>
      </c>
      <c r="B98" s="8" t="s">
        <v>13</v>
      </c>
      <c r="C98" s="8" t="s">
        <v>14</v>
      </c>
      <c r="D98" s="9" t="s">
        <v>15</v>
      </c>
      <c r="E98" s="8" t="s">
        <v>40</v>
      </c>
      <c r="F98" s="9" t="s">
        <v>17</v>
      </c>
      <c r="G98" s="9" t="s">
        <v>78</v>
      </c>
      <c r="H98" s="9">
        <v>2009</v>
      </c>
      <c r="I98" s="9" t="s">
        <v>19</v>
      </c>
      <c r="J98" s="10" t="s">
        <v>202</v>
      </c>
      <c r="K98" s="9">
        <v>205800</v>
      </c>
      <c r="L98" s="10"/>
      <c r="M98" s="12"/>
      <c r="N98" s="12"/>
      <c r="O98" s="12"/>
      <c r="P98" s="6"/>
      <c r="Q98" s="6"/>
      <c r="R98" s="6"/>
      <c r="S98" s="6"/>
      <c r="T98" s="6"/>
      <c r="U98" s="6"/>
      <c r="V98" s="6"/>
      <c r="W98" s="6"/>
      <c r="X98" s="6"/>
      <c r="Y98" s="6"/>
      <c r="Z98" s="6"/>
    </row>
    <row r="99" spans="1:26" ht="15.75" customHeight="1">
      <c r="A99" s="7" t="s">
        <v>203</v>
      </c>
      <c r="B99" s="8" t="s">
        <v>13</v>
      </c>
      <c r="C99" s="8" t="s">
        <v>22</v>
      </c>
      <c r="D99" s="13" t="s">
        <v>15</v>
      </c>
      <c r="E99" s="8" t="s">
        <v>28</v>
      </c>
      <c r="F99" s="9" t="s">
        <v>17</v>
      </c>
      <c r="G99" s="9" t="s">
        <v>78</v>
      </c>
      <c r="H99" s="9">
        <v>2009</v>
      </c>
      <c r="I99" s="9">
        <v>2015</v>
      </c>
      <c r="J99" s="10" t="s">
        <v>204</v>
      </c>
      <c r="K99" s="9">
        <v>205900</v>
      </c>
      <c r="L99" s="10" t="s">
        <v>159</v>
      </c>
      <c r="M99" s="12"/>
      <c r="N99" s="12"/>
      <c r="O99" s="12"/>
      <c r="P99" s="6"/>
      <c r="Q99" s="6"/>
      <c r="R99" s="6"/>
      <c r="S99" s="6"/>
      <c r="T99" s="6"/>
      <c r="U99" s="6"/>
      <c r="V99" s="6"/>
      <c r="W99" s="6"/>
      <c r="X99" s="6"/>
      <c r="Y99" s="6"/>
      <c r="Z99" s="6"/>
    </row>
    <row r="100" spans="1:26" ht="15.75" customHeight="1">
      <c r="A100" s="7" t="s">
        <v>205</v>
      </c>
      <c r="B100" s="8" t="s">
        <v>13</v>
      </c>
      <c r="C100" s="8" t="s">
        <v>22</v>
      </c>
      <c r="D100" s="9" t="s">
        <v>15</v>
      </c>
      <c r="E100" s="8" t="s">
        <v>28</v>
      </c>
      <c r="F100" s="9" t="s">
        <v>17</v>
      </c>
      <c r="G100" s="9" t="s">
        <v>78</v>
      </c>
      <c r="H100" s="9">
        <v>2009</v>
      </c>
      <c r="I100" s="9">
        <v>2015</v>
      </c>
      <c r="J100" s="10" t="s">
        <v>206</v>
      </c>
      <c r="K100" s="9">
        <v>206000</v>
      </c>
      <c r="L100" s="10" t="s">
        <v>159</v>
      </c>
      <c r="M100" s="12"/>
      <c r="N100" s="12"/>
      <c r="O100" s="12"/>
      <c r="P100" s="6"/>
      <c r="Q100" s="6"/>
      <c r="R100" s="6"/>
      <c r="S100" s="6"/>
      <c r="T100" s="6"/>
      <c r="U100" s="6"/>
      <c r="V100" s="6"/>
      <c r="W100" s="6"/>
      <c r="X100" s="6"/>
      <c r="Y100" s="6"/>
      <c r="Z100" s="6"/>
    </row>
    <row r="101" spans="1:26" ht="15.75" customHeight="1">
      <c r="A101" s="7" t="s">
        <v>207</v>
      </c>
      <c r="B101" s="8" t="s">
        <v>13</v>
      </c>
      <c r="C101" s="8" t="s">
        <v>22</v>
      </c>
      <c r="D101" s="9" t="s">
        <v>15</v>
      </c>
      <c r="E101" s="8" t="s">
        <v>28</v>
      </c>
      <c r="F101" s="9" t="s">
        <v>17</v>
      </c>
      <c r="G101" s="9" t="s">
        <v>78</v>
      </c>
      <c r="H101" s="9">
        <v>2009</v>
      </c>
      <c r="I101" s="9">
        <v>2015</v>
      </c>
      <c r="J101" s="10" t="s">
        <v>208</v>
      </c>
      <c r="K101" s="9">
        <v>206100</v>
      </c>
      <c r="L101" s="10" t="s">
        <v>159</v>
      </c>
      <c r="M101" s="12"/>
      <c r="N101" s="12"/>
      <c r="O101" s="12"/>
      <c r="P101" s="6"/>
      <c r="Q101" s="6"/>
      <c r="R101" s="6"/>
      <c r="S101" s="6"/>
      <c r="T101" s="6"/>
      <c r="U101" s="6"/>
      <c r="V101" s="6"/>
      <c r="W101" s="6"/>
      <c r="X101" s="6"/>
      <c r="Y101" s="6"/>
      <c r="Z101" s="6"/>
    </row>
    <row r="102" spans="1:26" ht="15.75" customHeight="1">
      <c r="A102" s="7" t="s">
        <v>209</v>
      </c>
      <c r="B102" s="8" t="s">
        <v>13</v>
      </c>
      <c r="C102" s="8" t="s">
        <v>22</v>
      </c>
      <c r="D102" s="9" t="s">
        <v>15</v>
      </c>
      <c r="E102" s="8" t="s">
        <v>40</v>
      </c>
      <c r="F102" s="9" t="s">
        <v>17</v>
      </c>
      <c r="G102" s="9" t="s">
        <v>78</v>
      </c>
      <c r="H102" s="9">
        <v>2011</v>
      </c>
      <c r="I102" s="9">
        <v>2018</v>
      </c>
      <c r="J102" s="10" t="s">
        <v>210</v>
      </c>
      <c r="K102" s="9">
        <v>206200</v>
      </c>
      <c r="L102" s="10" t="s">
        <v>211</v>
      </c>
      <c r="M102" s="12"/>
      <c r="N102" s="12"/>
      <c r="O102" s="12"/>
      <c r="P102" s="6"/>
      <c r="Q102" s="6"/>
      <c r="R102" s="6"/>
      <c r="S102" s="6"/>
      <c r="T102" s="6"/>
      <c r="U102" s="6"/>
      <c r="V102" s="6"/>
      <c r="W102" s="6"/>
      <c r="X102" s="6"/>
      <c r="Y102" s="6"/>
      <c r="Z102" s="6"/>
    </row>
    <row r="103" spans="1:26" ht="15.75" customHeight="1">
      <c r="A103" s="7" t="s">
        <v>212</v>
      </c>
      <c r="B103" s="8" t="s">
        <v>13</v>
      </c>
      <c r="C103" s="8" t="s">
        <v>14</v>
      </c>
      <c r="D103" s="9" t="s">
        <v>15</v>
      </c>
      <c r="E103" s="8" t="s">
        <v>38</v>
      </c>
      <c r="F103" s="9" t="s">
        <v>17</v>
      </c>
      <c r="G103" s="9" t="s">
        <v>78</v>
      </c>
      <c r="H103" s="9">
        <v>2013</v>
      </c>
      <c r="I103" s="9" t="s">
        <v>19</v>
      </c>
      <c r="J103" s="10" t="s">
        <v>213</v>
      </c>
      <c r="K103" s="9">
        <v>206300</v>
      </c>
      <c r="L103" s="10"/>
      <c r="M103" s="12"/>
      <c r="N103" s="12"/>
      <c r="O103" s="12"/>
      <c r="P103" s="6"/>
      <c r="Q103" s="6"/>
      <c r="R103" s="6"/>
      <c r="S103" s="6"/>
      <c r="T103" s="6"/>
      <c r="U103" s="6"/>
      <c r="V103" s="6"/>
      <c r="W103" s="6"/>
      <c r="X103" s="6"/>
      <c r="Y103" s="6"/>
      <c r="Z103" s="6"/>
    </row>
    <row r="104" spans="1:26" ht="15.75" customHeight="1">
      <c r="A104" s="7" t="s">
        <v>214</v>
      </c>
      <c r="B104" s="8" t="s">
        <v>13</v>
      </c>
      <c r="C104" s="8" t="s">
        <v>14</v>
      </c>
      <c r="D104" s="9" t="s">
        <v>15</v>
      </c>
      <c r="E104" s="8" t="s">
        <v>97</v>
      </c>
      <c r="F104" s="9" t="s">
        <v>17</v>
      </c>
      <c r="G104" s="9" t="s">
        <v>78</v>
      </c>
      <c r="H104" s="9">
        <v>2013</v>
      </c>
      <c r="I104" s="9" t="s">
        <v>19</v>
      </c>
      <c r="J104" s="10" t="s">
        <v>122</v>
      </c>
      <c r="K104" s="9">
        <v>206400</v>
      </c>
      <c r="L104" s="10"/>
      <c r="M104" s="12"/>
      <c r="N104" s="12"/>
      <c r="O104" s="12"/>
      <c r="P104" s="6"/>
      <c r="Q104" s="6"/>
      <c r="R104" s="6"/>
      <c r="S104" s="6"/>
      <c r="T104" s="6"/>
      <c r="U104" s="6"/>
      <c r="V104" s="6"/>
      <c r="W104" s="6"/>
      <c r="X104" s="6"/>
      <c r="Y104" s="6"/>
      <c r="Z104" s="6"/>
    </row>
    <row r="105" spans="1:26" ht="15.75" customHeight="1">
      <c r="A105" s="7" t="s">
        <v>215</v>
      </c>
      <c r="B105" s="8" t="s">
        <v>13</v>
      </c>
      <c r="C105" s="8" t="s">
        <v>14</v>
      </c>
      <c r="D105" s="13" t="s">
        <v>15</v>
      </c>
      <c r="E105" s="8" t="s">
        <v>28</v>
      </c>
      <c r="F105" s="9" t="s">
        <v>17</v>
      </c>
      <c r="G105" s="9" t="s">
        <v>78</v>
      </c>
      <c r="H105" s="9">
        <v>2013</v>
      </c>
      <c r="I105" s="9" t="s">
        <v>19</v>
      </c>
      <c r="J105" s="10" t="s">
        <v>216</v>
      </c>
      <c r="K105" s="9">
        <v>206500</v>
      </c>
      <c r="L105" s="10"/>
      <c r="M105" s="12"/>
      <c r="N105" s="12"/>
      <c r="O105" s="12"/>
      <c r="P105" s="6"/>
      <c r="Q105" s="6"/>
      <c r="R105" s="6"/>
      <c r="S105" s="6"/>
      <c r="T105" s="6"/>
      <c r="U105" s="6"/>
      <c r="V105" s="6"/>
      <c r="W105" s="6"/>
      <c r="X105" s="6"/>
      <c r="Y105" s="6"/>
      <c r="Z105" s="6"/>
    </row>
    <row r="106" spans="1:26" ht="15.75" customHeight="1">
      <c r="A106" s="7" t="s">
        <v>217</v>
      </c>
      <c r="B106" s="8" t="s">
        <v>13</v>
      </c>
      <c r="C106" s="8" t="s">
        <v>22</v>
      </c>
      <c r="D106" s="9" t="s">
        <v>15</v>
      </c>
      <c r="E106" s="8" t="s">
        <v>33</v>
      </c>
      <c r="F106" s="9" t="s">
        <v>17</v>
      </c>
      <c r="G106" s="9" t="s">
        <v>78</v>
      </c>
      <c r="H106" s="9">
        <v>2013</v>
      </c>
      <c r="I106" s="9">
        <v>2018</v>
      </c>
      <c r="J106" s="10" t="s">
        <v>218</v>
      </c>
      <c r="K106" s="9">
        <v>206600</v>
      </c>
      <c r="L106" s="10" t="s">
        <v>219</v>
      </c>
      <c r="M106" s="12"/>
      <c r="N106" s="12"/>
      <c r="O106" s="12"/>
      <c r="P106" s="6"/>
      <c r="Q106" s="6"/>
      <c r="R106" s="6"/>
      <c r="S106" s="6"/>
      <c r="T106" s="6"/>
      <c r="U106" s="6"/>
      <c r="V106" s="6"/>
      <c r="W106" s="6"/>
      <c r="X106" s="6"/>
      <c r="Y106" s="6"/>
      <c r="Z106" s="6"/>
    </row>
    <row r="107" spans="1:26" ht="15.75" customHeight="1">
      <c r="A107" s="7" t="s">
        <v>220</v>
      </c>
      <c r="B107" s="8" t="s">
        <v>13</v>
      </c>
      <c r="C107" s="8" t="s">
        <v>22</v>
      </c>
      <c r="D107" s="9" t="s">
        <v>15</v>
      </c>
      <c r="E107" s="8" t="s">
        <v>23</v>
      </c>
      <c r="F107" s="9" t="s">
        <v>17</v>
      </c>
      <c r="G107" s="9" t="s">
        <v>78</v>
      </c>
      <c r="H107" s="9">
        <v>2013</v>
      </c>
      <c r="I107" s="9">
        <v>2018</v>
      </c>
      <c r="J107" s="10" t="s">
        <v>221</v>
      </c>
      <c r="K107" s="9">
        <v>206700</v>
      </c>
      <c r="L107" s="10" t="s">
        <v>222</v>
      </c>
      <c r="M107" s="12"/>
      <c r="N107" s="12"/>
      <c r="O107" s="12"/>
      <c r="P107" s="6"/>
      <c r="Q107" s="6"/>
      <c r="R107" s="6"/>
      <c r="S107" s="6"/>
      <c r="T107" s="6"/>
      <c r="U107" s="6"/>
      <c r="V107" s="6"/>
      <c r="W107" s="6"/>
      <c r="X107" s="6"/>
      <c r="Y107" s="6"/>
      <c r="Z107" s="6"/>
    </row>
    <row r="108" spans="1:26" ht="15.75" customHeight="1">
      <c r="A108" s="7" t="s">
        <v>223</v>
      </c>
      <c r="B108" s="8" t="s">
        <v>13</v>
      </c>
      <c r="C108" s="8" t="s">
        <v>14</v>
      </c>
      <c r="D108" s="9" t="s">
        <v>15</v>
      </c>
      <c r="E108" s="8" t="s">
        <v>33</v>
      </c>
      <c r="F108" s="9" t="s">
        <v>17</v>
      </c>
      <c r="G108" s="9" t="s">
        <v>78</v>
      </c>
      <c r="H108" s="9">
        <v>2014</v>
      </c>
      <c r="I108" s="9" t="s">
        <v>19</v>
      </c>
      <c r="J108" s="10" t="s">
        <v>224</v>
      </c>
      <c r="K108" s="9">
        <v>206800</v>
      </c>
      <c r="L108" s="10"/>
      <c r="M108" s="12"/>
      <c r="N108" s="12"/>
      <c r="O108" s="12"/>
      <c r="P108" s="6"/>
      <c r="Q108" s="6"/>
      <c r="R108" s="6"/>
      <c r="S108" s="6"/>
      <c r="T108" s="6"/>
      <c r="U108" s="6"/>
      <c r="V108" s="6"/>
      <c r="W108" s="6"/>
      <c r="X108" s="6"/>
      <c r="Y108" s="6"/>
      <c r="Z108" s="6"/>
    </row>
    <row r="109" spans="1:26" ht="15.75" customHeight="1">
      <c r="A109" s="7" t="s">
        <v>225</v>
      </c>
      <c r="B109" s="8" t="s">
        <v>13</v>
      </c>
      <c r="C109" s="8" t="s">
        <v>14</v>
      </c>
      <c r="D109" s="9" t="s">
        <v>15</v>
      </c>
      <c r="E109" s="8" t="s">
        <v>28</v>
      </c>
      <c r="F109" s="9" t="s">
        <v>17</v>
      </c>
      <c r="G109" s="9" t="s">
        <v>78</v>
      </c>
      <c r="H109" s="9">
        <v>2015</v>
      </c>
      <c r="I109" s="9" t="s">
        <v>19</v>
      </c>
      <c r="J109" s="10" t="s">
        <v>226</v>
      </c>
      <c r="K109" s="9">
        <v>206900</v>
      </c>
      <c r="L109" s="10"/>
      <c r="M109" s="12"/>
      <c r="N109" s="12"/>
      <c r="O109" s="12"/>
      <c r="P109" s="6"/>
      <c r="Q109" s="6"/>
      <c r="R109" s="6"/>
      <c r="S109" s="6"/>
      <c r="T109" s="6"/>
      <c r="U109" s="6"/>
      <c r="V109" s="6"/>
      <c r="W109" s="6"/>
      <c r="X109" s="6"/>
      <c r="Y109" s="6"/>
      <c r="Z109" s="6"/>
    </row>
    <row r="110" spans="1:26" ht="15.75" customHeight="1">
      <c r="A110" s="7" t="s">
        <v>227</v>
      </c>
      <c r="B110" s="8" t="s">
        <v>13</v>
      </c>
      <c r="C110" s="8" t="s">
        <v>22</v>
      </c>
      <c r="D110" s="9" t="s">
        <v>15</v>
      </c>
      <c r="E110" s="8" t="s">
        <v>31</v>
      </c>
      <c r="F110" s="9" t="s">
        <v>17</v>
      </c>
      <c r="G110" s="9" t="s">
        <v>78</v>
      </c>
      <c r="H110" s="9">
        <v>2015</v>
      </c>
      <c r="I110" s="9">
        <v>2020</v>
      </c>
      <c r="J110" s="10" t="s">
        <v>228</v>
      </c>
      <c r="K110" s="9">
        <v>207000</v>
      </c>
      <c r="L110" s="10" t="s">
        <v>229</v>
      </c>
      <c r="M110" s="12"/>
      <c r="N110" s="12"/>
      <c r="O110" s="12"/>
      <c r="P110" s="6"/>
      <c r="Q110" s="6"/>
      <c r="R110" s="6"/>
      <c r="S110" s="6"/>
      <c r="T110" s="6"/>
      <c r="U110" s="6"/>
      <c r="V110" s="6"/>
      <c r="W110" s="6"/>
      <c r="X110" s="6"/>
      <c r="Y110" s="6"/>
      <c r="Z110" s="6"/>
    </row>
    <row r="111" spans="1:26" ht="15.75" customHeight="1">
      <c r="A111" s="7" t="s">
        <v>230</v>
      </c>
      <c r="B111" s="8" t="s">
        <v>13</v>
      </c>
      <c r="C111" s="8" t="s">
        <v>14</v>
      </c>
      <c r="D111" s="9" t="s">
        <v>15</v>
      </c>
      <c r="E111" s="8" t="s">
        <v>38</v>
      </c>
      <c r="F111" s="9" t="s">
        <v>17</v>
      </c>
      <c r="G111" s="9" t="s">
        <v>78</v>
      </c>
      <c r="H111" s="9">
        <v>2016</v>
      </c>
      <c r="I111" s="9" t="s">
        <v>19</v>
      </c>
      <c r="J111" s="10" t="s">
        <v>231</v>
      </c>
      <c r="K111" s="9">
        <v>207100</v>
      </c>
      <c r="L111" s="10"/>
      <c r="M111" s="12"/>
      <c r="N111" s="12"/>
      <c r="O111" s="12"/>
      <c r="P111" s="6"/>
      <c r="Q111" s="6"/>
      <c r="R111" s="6"/>
      <c r="S111" s="6"/>
      <c r="T111" s="6"/>
      <c r="U111" s="6"/>
      <c r="V111" s="6"/>
      <c r="W111" s="6"/>
      <c r="X111" s="6"/>
      <c r="Y111" s="6"/>
      <c r="Z111" s="6"/>
    </row>
    <row r="112" spans="1:26" ht="15.75" customHeight="1">
      <c r="A112" s="7" t="s">
        <v>232</v>
      </c>
      <c r="B112" s="8" t="s">
        <v>13</v>
      </c>
      <c r="C112" s="8" t="s">
        <v>14</v>
      </c>
      <c r="D112" s="9" t="s">
        <v>15</v>
      </c>
      <c r="E112" s="8" t="s">
        <v>233</v>
      </c>
      <c r="F112" s="9" t="s">
        <v>17</v>
      </c>
      <c r="G112" s="9" t="s">
        <v>78</v>
      </c>
      <c r="H112" s="9">
        <v>2017</v>
      </c>
      <c r="I112" s="9" t="s">
        <v>19</v>
      </c>
      <c r="J112" s="10" t="s">
        <v>234</v>
      </c>
      <c r="K112" s="9">
        <v>207200</v>
      </c>
      <c r="L112" s="10"/>
      <c r="M112" s="12"/>
      <c r="N112" s="12"/>
      <c r="O112" s="12"/>
      <c r="P112" s="6"/>
      <c r="Q112" s="6"/>
      <c r="R112" s="6"/>
      <c r="S112" s="6"/>
      <c r="T112" s="6"/>
      <c r="U112" s="6"/>
      <c r="V112" s="6"/>
      <c r="W112" s="6"/>
      <c r="X112" s="6"/>
      <c r="Y112" s="6"/>
      <c r="Z112" s="6"/>
    </row>
    <row r="113" spans="1:26" ht="15.75" customHeight="1">
      <c r="A113" s="7" t="s">
        <v>235</v>
      </c>
      <c r="B113" s="8" t="s">
        <v>13</v>
      </c>
      <c r="C113" s="8" t="s">
        <v>14</v>
      </c>
      <c r="D113" s="9" t="s">
        <v>15</v>
      </c>
      <c r="E113" s="8" t="s">
        <v>47</v>
      </c>
      <c r="F113" s="9" t="s">
        <v>17</v>
      </c>
      <c r="G113" s="9" t="s">
        <v>78</v>
      </c>
      <c r="H113" s="9">
        <v>2018</v>
      </c>
      <c r="I113" s="9" t="s">
        <v>19</v>
      </c>
      <c r="J113" s="10" t="s">
        <v>236</v>
      </c>
      <c r="K113" s="9">
        <v>207300</v>
      </c>
      <c r="L113" s="10"/>
      <c r="M113" s="12"/>
      <c r="N113" s="12"/>
      <c r="O113" s="12"/>
      <c r="P113" s="6"/>
      <c r="Q113" s="6"/>
      <c r="R113" s="6"/>
      <c r="S113" s="6"/>
      <c r="T113" s="6"/>
      <c r="U113" s="6"/>
      <c r="V113" s="6"/>
      <c r="W113" s="6"/>
      <c r="X113" s="6"/>
      <c r="Y113" s="6"/>
      <c r="Z113" s="6"/>
    </row>
    <row r="114" spans="1:26" ht="15.75" customHeight="1">
      <c r="A114" s="10" t="s">
        <v>237</v>
      </c>
      <c r="B114" s="9" t="s">
        <v>13</v>
      </c>
      <c r="C114" s="9" t="s">
        <v>14</v>
      </c>
      <c r="D114" s="13" t="s">
        <v>15</v>
      </c>
      <c r="E114" s="9" t="s">
        <v>43</v>
      </c>
      <c r="F114" s="9" t="s">
        <v>17</v>
      </c>
      <c r="G114" s="9" t="s">
        <v>78</v>
      </c>
      <c r="H114" s="9">
        <v>2019</v>
      </c>
      <c r="I114" s="9" t="s">
        <v>19</v>
      </c>
      <c r="J114" s="10" t="s">
        <v>101</v>
      </c>
      <c r="K114" s="9">
        <v>207400</v>
      </c>
      <c r="L114" s="10"/>
      <c r="M114" s="12"/>
      <c r="N114" s="12"/>
      <c r="O114" s="12"/>
      <c r="P114" s="6"/>
      <c r="Q114" s="6"/>
      <c r="R114" s="6"/>
      <c r="S114" s="6"/>
      <c r="T114" s="6"/>
      <c r="U114" s="6"/>
      <c r="V114" s="6"/>
      <c r="W114" s="6"/>
      <c r="X114" s="6"/>
      <c r="Y114" s="6"/>
      <c r="Z114" s="6"/>
    </row>
    <row r="115" spans="1:26" ht="15.75" customHeight="1">
      <c r="A115" s="14" t="s">
        <v>238</v>
      </c>
      <c r="B115" s="15" t="s">
        <v>13</v>
      </c>
      <c r="C115" s="15" t="s">
        <v>14</v>
      </c>
      <c r="D115" s="16" t="s">
        <v>15</v>
      </c>
      <c r="E115" s="15" t="s">
        <v>38</v>
      </c>
      <c r="F115" s="15" t="s">
        <v>17</v>
      </c>
      <c r="G115" s="15" t="s">
        <v>78</v>
      </c>
      <c r="H115" s="9">
        <v>2019</v>
      </c>
      <c r="I115" s="15" t="s">
        <v>19</v>
      </c>
      <c r="J115" s="14" t="s">
        <v>239</v>
      </c>
      <c r="K115" s="9">
        <v>207500</v>
      </c>
      <c r="L115" s="10"/>
      <c r="M115" s="12"/>
      <c r="N115" s="12"/>
      <c r="O115" s="12"/>
      <c r="P115" s="6"/>
      <c r="Q115" s="6"/>
      <c r="R115" s="6"/>
      <c r="S115" s="6"/>
      <c r="T115" s="6"/>
      <c r="U115" s="6"/>
      <c r="V115" s="6"/>
      <c r="W115" s="6"/>
      <c r="X115" s="6"/>
      <c r="Y115" s="6"/>
      <c r="Z115" s="6"/>
    </row>
    <row r="116" spans="1:26" ht="15.75" customHeight="1">
      <c r="A116" s="14" t="s">
        <v>240</v>
      </c>
      <c r="B116" s="9" t="s">
        <v>13</v>
      </c>
      <c r="C116" s="9" t="s">
        <v>14</v>
      </c>
      <c r="D116" s="13" t="s">
        <v>15</v>
      </c>
      <c r="E116" s="9" t="s">
        <v>28</v>
      </c>
      <c r="F116" s="9" t="s">
        <v>17</v>
      </c>
      <c r="G116" s="9" t="s">
        <v>78</v>
      </c>
      <c r="H116" s="9">
        <v>2019</v>
      </c>
      <c r="I116" s="9" t="s">
        <v>19</v>
      </c>
      <c r="J116" s="10" t="s">
        <v>241</v>
      </c>
      <c r="K116" s="9">
        <v>207600</v>
      </c>
      <c r="L116" s="10"/>
      <c r="M116" s="12"/>
      <c r="N116" s="12"/>
      <c r="O116" s="12"/>
      <c r="P116" s="6"/>
      <c r="Q116" s="6"/>
      <c r="R116" s="6"/>
      <c r="S116" s="6"/>
      <c r="T116" s="6"/>
      <c r="U116" s="6"/>
      <c r="V116" s="6"/>
      <c r="W116" s="6"/>
      <c r="X116" s="6"/>
      <c r="Y116" s="6"/>
      <c r="Z116" s="6"/>
    </row>
    <row r="117" spans="1:26" ht="15.75" customHeight="1">
      <c r="A117" s="14" t="s">
        <v>242</v>
      </c>
      <c r="B117" s="9" t="s">
        <v>13</v>
      </c>
      <c r="C117" s="9" t="s">
        <v>14</v>
      </c>
      <c r="D117" s="13" t="s">
        <v>15</v>
      </c>
      <c r="E117" s="9" t="s">
        <v>43</v>
      </c>
      <c r="F117" s="9" t="s">
        <v>17</v>
      </c>
      <c r="G117" s="9" t="s">
        <v>78</v>
      </c>
      <c r="H117" s="9">
        <v>2019</v>
      </c>
      <c r="I117" s="9" t="s">
        <v>19</v>
      </c>
      <c r="J117" s="10" t="s">
        <v>243</v>
      </c>
      <c r="K117" s="9">
        <v>207700</v>
      </c>
      <c r="L117" s="10"/>
      <c r="M117" s="12"/>
      <c r="N117" s="12"/>
      <c r="O117" s="12"/>
      <c r="P117" s="6"/>
      <c r="Q117" s="6"/>
      <c r="R117" s="6"/>
      <c r="S117" s="6"/>
      <c r="T117" s="6"/>
      <c r="U117" s="6"/>
      <c r="V117" s="6"/>
      <c r="W117" s="6"/>
      <c r="X117" s="6"/>
      <c r="Y117" s="6"/>
      <c r="Z117" s="6"/>
    </row>
    <row r="118" spans="1:26" ht="15.75" customHeight="1">
      <c r="A118" s="14" t="s">
        <v>244</v>
      </c>
      <c r="B118" s="9" t="s">
        <v>13</v>
      </c>
      <c r="C118" s="9" t="s">
        <v>14</v>
      </c>
      <c r="D118" s="13" t="s">
        <v>15</v>
      </c>
      <c r="E118" s="9" t="s">
        <v>23</v>
      </c>
      <c r="F118" s="9" t="s">
        <v>17</v>
      </c>
      <c r="G118" s="9" t="s">
        <v>78</v>
      </c>
      <c r="H118" s="9">
        <v>2019</v>
      </c>
      <c r="I118" s="9" t="s">
        <v>19</v>
      </c>
      <c r="J118" s="10" t="s">
        <v>245</v>
      </c>
      <c r="K118" s="9">
        <v>207800</v>
      </c>
      <c r="L118" s="11"/>
      <c r="M118" s="12"/>
      <c r="N118" s="12"/>
      <c r="O118" s="12"/>
      <c r="P118" s="6"/>
      <c r="Q118" s="6"/>
      <c r="R118" s="6"/>
      <c r="S118" s="6"/>
      <c r="T118" s="6"/>
      <c r="U118" s="6"/>
      <c r="V118" s="6"/>
      <c r="W118" s="6"/>
      <c r="X118" s="6"/>
      <c r="Y118" s="6"/>
      <c r="Z118" s="6"/>
    </row>
    <row r="119" spans="1:26" ht="15.75" customHeight="1">
      <c r="A119" s="7" t="s">
        <v>246</v>
      </c>
      <c r="B119" s="8" t="s">
        <v>13</v>
      </c>
      <c r="C119" s="8" t="s">
        <v>14</v>
      </c>
      <c r="D119" s="9" t="s">
        <v>15</v>
      </c>
      <c r="E119" s="8" t="s">
        <v>23</v>
      </c>
      <c r="F119" s="9" t="s">
        <v>17</v>
      </c>
      <c r="G119" s="9" t="s">
        <v>247</v>
      </c>
      <c r="H119" s="9">
        <v>1978</v>
      </c>
      <c r="I119" s="9" t="s">
        <v>19</v>
      </c>
      <c r="J119" s="10" t="s">
        <v>248</v>
      </c>
      <c r="K119" s="9">
        <v>300100</v>
      </c>
      <c r="L119" s="10"/>
      <c r="M119" s="12"/>
      <c r="N119" s="12"/>
      <c r="O119" s="12"/>
      <c r="P119" s="6"/>
      <c r="Q119" s="6"/>
      <c r="R119" s="6"/>
      <c r="S119" s="6"/>
      <c r="T119" s="6"/>
      <c r="U119" s="6"/>
      <c r="V119" s="6"/>
      <c r="W119" s="6"/>
      <c r="X119" s="6"/>
      <c r="Y119" s="6"/>
      <c r="Z119" s="6"/>
    </row>
    <row r="120" spans="1:26" ht="15.75" customHeight="1">
      <c r="A120" s="7" t="s">
        <v>249</v>
      </c>
      <c r="B120" s="8" t="s">
        <v>13</v>
      </c>
      <c r="C120" s="8" t="s">
        <v>14</v>
      </c>
      <c r="D120" s="9" t="s">
        <v>15</v>
      </c>
      <c r="E120" s="8" t="s">
        <v>23</v>
      </c>
      <c r="F120" s="9" t="s">
        <v>17</v>
      </c>
      <c r="G120" s="9" t="s">
        <v>247</v>
      </c>
      <c r="H120" s="9">
        <v>1985</v>
      </c>
      <c r="I120" s="9" t="s">
        <v>19</v>
      </c>
      <c r="J120" s="10">
        <v>833</v>
      </c>
      <c r="K120" s="9">
        <v>300200</v>
      </c>
      <c r="L120" s="10"/>
      <c r="M120" s="12"/>
      <c r="N120" s="12"/>
      <c r="O120" s="12"/>
      <c r="P120" s="6"/>
      <c r="Q120" s="6"/>
      <c r="R120" s="6"/>
      <c r="S120" s="6"/>
      <c r="T120" s="6"/>
      <c r="U120" s="6"/>
      <c r="V120" s="6"/>
      <c r="W120" s="6"/>
      <c r="X120" s="6"/>
      <c r="Y120" s="6"/>
      <c r="Z120" s="6"/>
    </row>
    <row r="121" spans="1:26" ht="15.75" customHeight="1">
      <c r="A121" s="7" t="s">
        <v>250</v>
      </c>
      <c r="B121" s="8" t="s">
        <v>13</v>
      </c>
      <c r="C121" s="8" t="s">
        <v>14</v>
      </c>
      <c r="D121" s="9" t="s">
        <v>15</v>
      </c>
      <c r="E121" s="8" t="s">
        <v>43</v>
      </c>
      <c r="F121" s="9" t="s">
        <v>17</v>
      </c>
      <c r="G121" s="9" t="s">
        <v>247</v>
      </c>
      <c r="H121" s="9">
        <v>1988</v>
      </c>
      <c r="I121" s="9" t="s">
        <v>19</v>
      </c>
      <c r="J121" s="10" t="s">
        <v>251</v>
      </c>
      <c r="K121" s="9">
        <v>300300</v>
      </c>
      <c r="L121" s="10"/>
      <c r="M121" s="12"/>
      <c r="N121" s="12"/>
      <c r="O121" s="12"/>
      <c r="P121" s="6"/>
      <c r="Q121" s="6"/>
      <c r="R121" s="6"/>
      <c r="S121" s="6"/>
      <c r="T121" s="6"/>
      <c r="U121" s="6"/>
      <c r="V121" s="6"/>
      <c r="W121" s="6"/>
      <c r="X121" s="6"/>
      <c r="Y121" s="6"/>
      <c r="Z121" s="6"/>
    </row>
    <row r="122" spans="1:26" ht="15.75" customHeight="1">
      <c r="A122" s="7" t="s">
        <v>252</v>
      </c>
      <c r="B122" s="8" t="s">
        <v>253</v>
      </c>
      <c r="C122" s="8" t="s">
        <v>14</v>
      </c>
      <c r="D122" s="9" t="s">
        <v>15</v>
      </c>
      <c r="E122" s="8" t="s">
        <v>23</v>
      </c>
      <c r="F122" s="9" t="s">
        <v>17</v>
      </c>
      <c r="G122" s="9" t="s">
        <v>247</v>
      </c>
      <c r="H122" s="9">
        <v>1991</v>
      </c>
      <c r="I122" s="9" t="s">
        <v>19</v>
      </c>
      <c r="J122" s="10" t="s">
        <v>254</v>
      </c>
      <c r="K122" s="9">
        <v>300400</v>
      </c>
      <c r="L122" s="10"/>
      <c r="M122" s="12"/>
      <c r="N122" s="12"/>
      <c r="O122" s="12"/>
      <c r="P122" s="6"/>
      <c r="Q122" s="6"/>
      <c r="R122" s="6"/>
      <c r="S122" s="6"/>
      <c r="T122" s="6"/>
      <c r="U122" s="6"/>
      <c r="V122" s="6"/>
      <c r="W122" s="6"/>
      <c r="X122" s="6"/>
      <c r="Y122" s="6"/>
      <c r="Z122" s="6"/>
    </row>
    <row r="123" spans="1:26" ht="15.75" customHeight="1">
      <c r="A123" s="7" t="s">
        <v>255</v>
      </c>
      <c r="B123" s="8" t="s">
        <v>13</v>
      </c>
      <c r="C123" s="8" t="s">
        <v>14</v>
      </c>
      <c r="D123" s="9" t="s">
        <v>15</v>
      </c>
      <c r="E123" s="8" t="s">
        <v>33</v>
      </c>
      <c r="F123" s="9" t="s">
        <v>17</v>
      </c>
      <c r="G123" s="9" t="s">
        <v>247</v>
      </c>
      <c r="H123" s="9">
        <v>1994</v>
      </c>
      <c r="I123" s="9" t="s">
        <v>19</v>
      </c>
      <c r="J123" s="10">
        <v>18968</v>
      </c>
      <c r="K123" s="9">
        <v>300500</v>
      </c>
      <c r="L123" s="10"/>
      <c r="M123" s="12"/>
      <c r="N123" s="12"/>
      <c r="O123" s="12"/>
      <c r="P123" s="6"/>
      <c r="Q123" s="6"/>
      <c r="R123" s="6"/>
      <c r="S123" s="6"/>
      <c r="T123" s="6"/>
      <c r="U123" s="6"/>
      <c r="V123" s="6"/>
      <c r="W123" s="6"/>
      <c r="X123" s="6"/>
      <c r="Y123" s="6"/>
      <c r="Z123" s="6"/>
    </row>
    <row r="124" spans="1:26" ht="15.75" customHeight="1">
      <c r="A124" s="7" t="s">
        <v>256</v>
      </c>
      <c r="B124" s="8" t="s">
        <v>13</v>
      </c>
      <c r="C124" s="8" t="s">
        <v>14</v>
      </c>
      <c r="D124" s="9" t="s">
        <v>15</v>
      </c>
      <c r="E124" s="8" t="s">
        <v>23</v>
      </c>
      <c r="F124" s="9" t="s">
        <v>17</v>
      </c>
      <c r="G124" s="9" t="s">
        <v>247</v>
      </c>
      <c r="H124" s="9">
        <v>1995</v>
      </c>
      <c r="I124" s="9" t="s">
        <v>19</v>
      </c>
      <c r="J124" s="10" t="s">
        <v>257</v>
      </c>
      <c r="K124" s="9">
        <v>300600</v>
      </c>
      <c r="L124" s="10"/>
      <c r="M124" s="12"/>
      <c r="N124" s="12"/>
      <c r="O124" s="12"/>
      <c r="P124" s="6"/>
      <c r="Q124" s="6"/>
      <c r="R124" s="6"/>
      <c r="S124" s="6"/>
      <c r="T124" s="6"/>
      <c r="U124" s="6"/>
      <c r="V124" s="6"/>
      <c r="W124" s="6"/>
      <c r="X124" s="6"/>
      <c r="Y124" s="6"/>
      <c r="Z124" s="6"/>
    </row>
    <row r="125" spans="1:26" ht="15.75" customHeight="1">
      <c r="A125" s="7" t="s">
        <v>258</v>
      </c>
      <c r="B125" s="8" t="s">
        <v>13</v>
      </c>
      <c r="C125" s="8" t="s">
        <v>14</v>
      </c>
      <c r="D125" s="9" t="s">
        <v>15</v>
      </c>
      <c r="E125" s="8" t="s">
        <v>23</v>
      </c>
      <c r="F125" s="9" t="s">
        <v>17</v>
      </c>
      <c r="G125" s="9" t="s">
        <v>247</v>
      </c>
      <c r="H125" s="9">
        <v>1995</v>
      </c>
      <c r="I125" s="9" t="s">
        <v>19</v>
      </c>
      <c r="J125" s="10" t="s">
        <v>259</v>
      </c>
      <c r="K125" s="9">
        <v>300700</v>
      </c>
      <c r="L125" s="10"/>
      <c r="M125" s="12"/>
      <c r="N125" s="12"/>
      <c r="O125" s="12"/>
      <c r="P125" s="6"/>
      <c r="Q125" s="6"/>
      <c r="R125" s="6"/>
      <c r="S125" s="6"/>
      <c r="T125" s="6"/>
      <c r="U125" s="6"/>
      <c r="V125" s="6"/>
      <c r="W125" s="6"/>
      <c r="X125" s="6"/>
      <c r="Y125" s="6"/>
      <c r="Z125" s="6"/>
    </row>
    <row r="126" spans="1:26" ht="15.75" customHeight="1">
      <c r="A126" s="7" t="s">
        <v>260</v>
      </c>
      <c r="B126" s="8" t="s">
        <v>13</v>
      </c>
      <c r="C126" s="8" t="s">
        <v>14</v>
      </c>
      <c r="D126" s="9" t="s">
        <v>15</v>
      </c>
      <c r="E126" s="8" t="s">
        <v>43</v>
      </c>
      <c r="F126" s="9" t="s">
        <v>17</v>
      </c>
      <c r="G126" s="9" t="s">
        <v>247</v>
      </c>
      <c r="H126" s="9">
        <v>1988</v>
      </c>
      <c r="I126" s="9" t="s">
        <v>19</v>
      </c>
      <c r="J126" s="10">
        <v>100321975</v>
      </c>
      <c r="K126" s="9">
        <v>300800</v>
      </c>
      <c r="L126" s="10"/>
      <c r="M126" s="12"/>
      <c r="N126" s="12"/>
      <c r="O126" s="12"/>
      <c r="P126" s="6"/>
      <c r="Q126" s="6"/>
      <c r="R126" s="6"/>
      <c r="S126" s="6"/>
      <c r="T126" s="6"/>
      <c r="U126" s="6"/>
      <c r="V126" s="6"/>
      <c r="W126" s="6"/>
      <c r="X126" s="6"/>
      <c r="Y126" s="6"/>
      <c r="Z126" s="6"/>
    </row>
    <row r="127" spans="1:26" ht="15.75" customHeight="1">
      <c r="A127" s="7" t="s">
        <v>261</v>
      </c>
      <c r="B127" s="8" t="s">
        <v>13</v>
      </c>
      <c r="C127" s="8" t="s">
        <v>14</v>
      </c>
      <c r="D127" s="9" t="s">
        <v>15</v>
      </c>
      <c r="E127" s="8" t="s">
        <v>23</v>
      </c>
      <c r="F127" s="9" t="s">
        <v>17</v>
      </c>
      <c r="G127" s="9" t="s">
        <v>247</v>
      </c>
      <c r="H127" s="9">
        <v>1996</v>
      </c>
      <c r="I127" s="9" t="s">
        <v>19</v>
      </c>
      <c r="J127" s="10">
        <v>1064051</v>
      </c>
      <c r="K127" s="9">
        <v>300900</v>
      </c>
      <c r="L127" s="10"/>
      <c r="M127" s="12"/>
      <c r="N127" s="12"/>
      <c r="O127" s="12"/>
      <c r="P127" s="6"/>
      <c r="Q127" s="6"/>
      <c r="R127" s="6"/>
      <c r="S127" s="6"/>
      <c r="T127" s="6"/>
      <c r="U127" s="6"/>
      <c r="V127" s="6"/>
      <c r="W127" s="6"/>
      <c r="X127" s="6"/>
      <c r="Y127" s="6"/>
      <c r="Z127" s="6"/>
    </row>
    <row r="128" spans="1:26" ht="15.75" customHeight="1">
      <c r="A128" s="7" t="s">
        <v>262</v>
      </c>
      <c r="B128" s="8" t="s">
        <v>13</v>
      </c>
      <c r="C128" s="8" t="s">
        <v>14</v>
      </c>
      <c r="D128" s="9" t="s">
        <v>15</v>
      </c>
      <c r="E128" s="8" t="s">
        <v>23</v>
      </c>
      <c r="F128" s="9" t="s">
        <v>17</v>
      </c>
      <c r="G128" s="9" t="s">
        <v>247</v>
      </c>
      <c r="H128" s="9">
        <v>1996</v>
      </c>
      <c r="I128" s="9" t="s">
        <v>19</v>
      </c>
      <c r="J128" s="10">
        <v>473660</v>
      </c>
      <c r="K128" s="9">
        <v>301000</v>
      </c>
      <c r="L128" s="10"/>
      <c r="M128" s="12"/>
      <c r="N128" s="12"/>
      <c r="O128" s="12"/>
      <c r="P128" s="6"/>
      <c r="Q128" s="6"/>
      <c r="R128" s="6"/>
      <c r="S128" s="6"/>
      <c r="T128" s="6"/>
      <c r="U128" s="6"/>
      <c r="V128" s="6"/>
      <c r="W128" s="6"/>
      <c r="X128" s="6"/>
      <c r="Y128" s="6"/>
      <c r="Z128" s="6"/>
    </row>
    <row r="129" spans="1:26" ht="15.75" customHeight="1">
      <c r="A129" s="7" t="s">
        <v>263</v>
      </c>
      <c r="B129" s="8" t="s">
        <v>13</v>
      </c>
      <c r="C129" s="8" t="s">
        <v>14</v>
      </c>
      <c r="D129" s="9" t="s">
        <v>15</v>
      </c>
      <c r="E129" s="8" t="s">
        <v>38</v>
      </c>
      <c r="F129" s="9" t="s">
        <v>17</v>
      </c>
      <c r="G129" s="9" t="s">
        <v>247</v>
      </c>
      <c r="H129" s="9">
        <v>1997</v>
      </c>
      <c r="I129" s="9" t="s">
        <v>19</v>
      </c>
      <c r="J129" s="10">
        <v>283101</v>
      </c>
      <c r="K129" s="9">
        <v>301100</v>
      </c>
      <c r="L129" s="10"/>
      <c r="M129" s="12"/>
      <c r="N129" s="12"/>
      <c r="O129" s="12"/>
      <c r="P129" s="6"/>
      <c r="Q129" s="6"/>
      <c r="R129" s="6"/>
      <c r="S129" s="6"/>
      <c r="T129" s="6"/>
      <c r="U129" s="6"/>
      <c r="V129" s="6"/>
      <c r="W129" s="6"/>
      <c r="X129" s="6"/>
      <c r="Y129" s="6"/>
      <c r="Z129" s="6"/>
    </row>
    <row r="130" spans="1:26" ht="15.75" customHeight="1">
      <c r="A130" s="7" t="s">
        <v>264</v>
      </c>
      <c r="B130" s="8" t="s">
        <v>13</v>
      </c>
      <c r="C130" s="8" t="s">
        <v>14</v>
      </c>
      <c r="D130" s="9" t="s">
        <v>15</v>
      </c>
      <c r="E130" s="8" t="s">
        <v>43</v>
      </c>
      <c r="F130" s="9" t="s">
        <v>17</v>
      </c>
      <c r="G130" s="9" t="s">
        <v>247</v>
      </c>
      <c r="H130" s="9">
        <v>1997</v>
      </c>
      <c r="I130" s="9" t="s">
        <v>19</v>
      </c>
      <c r="J130" s="10" t="s">
        <v>265</v>
      </c>
      <c r="K130" s="9">
        <v>301200</v>
      </c>
      <c r="L130" s="10"/>
      <c r="M130" s="12"/>
      <c r="N130" s="12"/>
      <c r="O130" s="12"/>
      <c r="P130" s="6"/>
      <c r="Q130" s="6"/>
      <c r="R130" s="6"/>
      <c r="S130" s="6"/>
      <c r="T130" s="6"/>
      <c r="U130" s="6"/>
      <c r="V130" s="6"/>
      <c r="W130" s="6"/>
      <c r="X130" s="6"/>
      <c r="Y130" s="6"/>
      <c r="Z130" s="6"/>
    </row>
    <row r="131" spans="1:26" ht="15.75" customHeight="1">
      <c r="A131" s="7" t="s">
        <v>266</v>
      </c>
      <c r="B131" s="8" t="s">
        <v>13</v>
      </c>
      <c r="C131" s="8" t="s">
        <v>14</v>
      </c>
      <c r="D131" s="9" t="s">
        <v>15</v>
      </c>
      <c r="E131" s="8" t="s">
        <v>33</v>
      </c>
      <c r="F131" s="9" t="s">
        <v>17</v>
      </c>
      <c r="G131" s="9" t="s">
        <v>247</v>
      </c>
      <c r="H131" s="9">
        <v>1997</v>
      </c>
      <c r="I131" s="9" t="s">
        <v>19</v>
      </c>
      <c r="J131" s="10" t="s">
        <v>267</v>
      </c>
      <c r="K131" s="9">
        <v>301300</v>
      </c>
      <c r="L131" s="10"/>
      <c r="M131" s="12"/>
      <c r="N131" s="12"/>
      <c r="O131" s="12"/>
      <c r="P131" s="6"/>
      <c r="Q131" s="6"/>
      <c r="R131" s="6"/>
      <c r="S131" s="6"/>
      <c r="T131" s="6"/>
      <c r="U131" s="6"/>
      <c r="V131" s="6"/>
      <c r="W131" s="6"/>
      <c r="X131" s="6"/>
      <c r="Y131" s="6"/>
      <c r="Z131" s="6"/>
    </row>
    <row r="132" spans="1:26" ht="15.75" customHeight="1">
      <c r="A132" s="7" t="s">
        <v>268</v>
      </c>
      <c r="B132" s="8" t="s">
        <v>13</v>
      </c>
      <c r="C132" s="8" t="s">
        <v>14</v>
      </c>
      <c r="D132" s="9" t="s">
        <v>15</v>
      </c>
      <c r="E132" s="8" t="s">
        <v>40</v>
      </c>
      <c r="F132" s="9" t="s">
        <v>17</v>
      </c>
      <c r="G132" s="9" t="s">
        <v>247</v>
      </c>
      <c r="H132" s="9">
        <v>1998</v>
      </c>
      <c r="I132" s="9" t="s">
        <v>19</v>
      </c>
      <c r="J132" s="10">
        <v>294280</v>
      </c>
      <c r="K132" s="9">
        <v>301400</v>
      </c>
      <c r="L132" s="10"/>
      <c r="M132" s="12"/>
      <c r="N132" s="12"/>
      <c r="O132" s="12"/>
      <c r="P132" s="6"/>
      <c r="Q132" s="6"/>
      <c r="R132" s="6"/>
      <c r="S132" s="6"/>
      <c r="T132" s="6"/>
      <c r="U132" s="6"/>
      <c r="V132" s="6"/>
      <c r="W132" s="6"/>
      <c r="X132" s="6"/>
      <c r="Y132" s="6"/>
      <c r="Z132" s="6"/>
    </row>
    <row r="133" spans="1:26" ht="15.75" customHeight="1">
      <c r="A133" s="7" t="s">
        <v>269</v>
      </c>
      <c r="B133" s="8" t="s">
        <v>13</v>
      </c>
      <c r="C133" s="8" t="s">
        <v>14</v>
      </c>
      <c r="D133" s="9" t="s">
        <v>15</v>
      </c>
      <c r="E133" s="8" t="s">
        <v>43</v>
      </c>
      <c r="F133" s="9" t="s">
        <v>17</v>
      </c>
      <c r="G133" s="9" t="s">
        <v>247</v>
      </c>
      <c r="H133" s="9">
        <v>1998</v>
      </c>
      <c r="I133" s="9" t="s">
        <v>19</v>
      </c>
      <c r="J133" s="10">
        <v>18087</v>
      </c>
      <c r="K133" s="9">
        <v>301500</v>
      </c>
      <c r="L133" s="10"/>
      <c r="M133" s="12"/>
      <c r="N133" s="12"/>
      <c r="O133" s="12"/>
      <c r="P133" s="6"/>
      <c r="Q133" s="6"/>
      <c r="R133" s="6"/>
      <c r="S133" s="6"/>
      <c r="T133" s="6"/>
      <c r="U133" s="6"/>
      <c r="V133" s="6"/>
      <c r="W133" s="6"/>
      <c r="X133" s="6"/>
      <c r="Y133" s="6"/>
      <c r="Z133" s="6"/>
    </row>
    <row r="134" spans="1:26" ht="15.75" customHeight="1">
      <c r="A134" s="7" t="s">
        <v>270</v>
      </c>
      <c r="B134" s="8" t="s">
        <v>13</v>
      </c>
      <c r="C134" s="8" t="s">
        <v>14</v>
      </c>
      <c r="D134" s="9" t="s">
        <v>15</v>
      </c>
      <c r="E134" s="8" t="s">
        <v>23</v>
      </c>
      <c r="F134" s="9" t="s">
        <v>17</v>
      </c>
      <c r="G134" s="9" t="s">
        <v>247</v>
      </c>
      <c r="H134" s="9">
        <v>1998</v>
      </c>
      <c r="I134" s="9" t="s">
        <v>19</v>
      </c>
      <c r="J134" s="10">
        <v>1065406</v>
      </c>
      <c r="K134" s="9">
        <v>301600</v>
      </c>
      <c r="L134" s="10"/>
      <c r="M134" s="12"/>
      <c r="N134" s="12"/>
      <c r="O134" s="12"/>
      <c r="P134" s="6"/>
      <c r="Q134" s="6"/>
      <c r="R134" s="6"/>
      <c r="S134" s="6"/>
      <c r="T134" s="6"/>
      <c r="U134" s="6"/>
      <c r="V134" s="6"/>
      <c r="W134" s="6"/>
      <c r="X134" s="6"/>
      <c r="Y134" s="6"/>
      <c r="Z134" s="6"/>
    </row>
    <row r="135" spans="1:26" ht="15.75" customHeight="1">
      <c r="A135" s="7" t="s">
        <v>271</v>
      </c>
      <c r="B135" s="8" t="s">
        <v>13</v>
      </c>
      <c r="C135" s="8" t="s">
        <v>14</v>
      </c>
      <c r="D135" s="9" t="s">
        <v>15</v>
      </c>
      <c r="E135" s="8" t="s">
        <v>38</v>
      </c>
      <c r="F135" s="9" t="s">
        <v>17</v>
      </c>
      <c r="G135" s="9" t="s">
        <v>247</v>
      </c>
      <c r="H135" s="9">
        <v>1998</v>
      </c>
      <c r="I135" s="9" t="s">
        <v>19</v>
      </c>
      <c r="J135" s="10">
        <v>785675</v>
      </c>
      <c r="K135" s="9">
        <v>301700</v>
      </c>
      <c r="L135" s="10"/>
      <c r="M135" s="12"/>
      <c r="N135" s="12"/>
      <c r="O135" s="12"/>
      <c r="P135" s="6"/>
      <c r="Q135" s="6"/>
      <c r="R135" s="6"/>
      <c r="S135" s="6"/>
      <c r="T135" s="6"/>
      <c r="U135" s="6"/>
      <c r="V135" s="6"/>
      <c r="W135" s="6"/>
      <c r="X135" s="6"/>
      <c r="Y135" s="6"/>
      <c r="Z135" s="6"/>
    </row>
    <row r="136" spans="1:26" ht="15.75" customHeight="1">
      <c r="A136" s="7" t="s">
        <v>272</v>
      </c>
      <c r="B136" s="8" t="s">
        <v>13</v>
      </c>
      <c r="C136" s="8" t="s">
        <v>22</v>
      </c>
      <c r="D136" s="9" t="s">
        <v>15</v>
      </c>
      <c r="E136" s="8" t="s">
        <v>40</v>
      </c>
      <c r="F136" s="9" t="s">
        <v>17</v>
      </c>
      <c r="G136" s="9" t="s">
        <v>247</v>
      </c>
      <c r="H136" s="9" t="s">
        <v>273</v>
      </c>
      <c r="I136" s="9">
        <v>2019</v>
      </c>
      <c r="J136" s="10" t="s">
        <v>274</v>
      </c>
      <c r="K136" s="9">
        <v>301800</v>
      </c>
      <c r="L136" s="10" t="s">
        <v>275</v>
      </c>
      <c r="M136" s="12"/>
      <c r="N136" s="12"/>
      <c r="O136" s="12"/>
      <c r="P136" s="6"/>
      <c r="Q136" s="6"/>
      <c r="R136" s="6"/>
      <c r="S136" s="6"/>
      <c r="T136" s="6"/>
      <c r="U136" s="6"/>
      <c r="V136" s="6"/>
      <c r="W136" s="6"/>
      <c r="X136" s="6"/>
      <c r="Y136" s="6"/>
      <c r="Z136" s="6"/>
    </row>
    <row r="137" spans="1:26" ht="15.75" customHeight="1">
      <c r="A137" s="7" t="s">
        <v>276</v>
      </c>
      <c r="B137" s="8" t="s">
        <v>13</v>
      </c>
      <c r="C137" s="8" t="s">
        <v>14</v>
      </c>
      <c r="D137" s="9" t="s">
        <v>15</v>
      </c>
      <c r="E137" s="8" t="s">
        <v>38</v>
      </c>
      <c r="F137" s="9" t="s">
        <v>17</v>
      </c>
      <c r="G137" s="9" t="s">
        <v>247</v>
      </c>
      <c r="H137" s="9">
        <v>1999</v>
      </c>
      <c r="I137" s="9" t="s">
        <v>19</v>
      </c>
      <c r="J137" s="10" t="s">
        <v>277</v>
      </c>
      <c r="K137" s="9">
        <v>301900</v>
      </c>
      <c r="L137" s="10"/>
      <c r="M137" s="12"/>
      <c r="N137" s="12"/>
      <c r="O137" s="12"/>
      <c r="P137" s="6"/>
      <c r="Q137" s="6"/>
      <c r="R137" s="6"/>
      <c r="S137" s="6"/>
      <c r="T137" s="6"/>
      <c r="U137" s="6"/>
      <c r="V137" s="6"/>
      <c r="W137" s="6"/>
      <c r="X137" s="6"/>
      <c r="Y137" s="6"/>
      <c r="Z137" s="6"/>
    </row>
    <row r="138" spans="1:26" ht="15.75" customHeight="1">
      <c r="A138" s="7" t="s">
        <v>278</v>
      </c>
      <c r="B138" s="8" t="s">
        <v>13</v>
      </c>
      <c r="C138" s="8" t="s">
        <v>22</v>
      </c>
      <c r="D138" s="9" t="s">
        <v>15</v>
      </c>
      <c r="E138" s="8" t="s">
        <v>23</v>
      </c>
      <c r="F138" s="9" t="s">
        <v>17</v>
      </c>
      <c r="G138" s="9" t="s">
        <v>247</v>
      </c>
      <c r="H138" s="9">
        <v>2016</v>
      </c>
      <c r="I138" s="9">
        <v>2018</v>
      </c>
      <c r="J138" s="10">
        <v>2248</v>
      </c>
      <c r="K138" s="9">
        <v>302000</v>
      </c>
      <c r="L138" s="10" t="s">
        <v>279</v>
      </c>
      <c r="M138" s="12"/>
      <c r="N138" s="12"/>
      <c r="O138" s="12"/>
      <c r="P138" s="6"/>
      <c r="Q138" s="6"/>
      <c r="R138" s="6"/>
      <c r="S138" s="6"/>
      <c r="T138" s="6"/>
      <c r="U138" s="6"/>
      <c r="V138" s="6"/>
      <c r="W138" s="6"/>
      <c r="X138" s="6"/>
      <c r="Y138" s="6"/>
      <c r="Z138" s="6"/>
    </row>
    <row r="139" spans="1:26" ht="15.75" customHeight="1">
      <c r="A139" s="7" t="s">
        <v>280</v>
      </c>
      <c r="B139" s="8" t="s">
        <v>13</v>
      </c>
      <c r="C139" s="8" t="s">
        <v>14</v>
      </c>
      <c r="D139" s="9" t="s">
        <v>15</v>
      </c>
      <c r="E139" s="8" t="s">
        <v>28</v>
      </c>
      <c r="F139" s="9" t="s">
        <v>17</v>
      </c>
      <c r="G139" s="9" t="s">
        <v>247</v>
      </c>
      <c r="H139" s="9">
        <v>2001</v>
      </c>
      <c r="I139" s="9" t="s">
        <v>19</v>
      </c>
      <c r="J139" s="10">
        <v>100322213</v>
      </c>
      <c r="K139" s="9">
        <v>302100</v>
      </c>
      <c r="L139" s="10"/>
      <c r="M139" s="12"/>
      <c r="N139" s="12"/>
      <c r="O139" s="12"/>
      <c r="P139" s="6"/>
      <c r="Q139" s="6"/>
      <c r="R139" s="6"/>
      <c r="S139" s="6"/>
      <c r="T139" s="6"/>
      <c r="U139" s="6"/>
      <c r="V139" s="6"/>
      <c r="W139" s="6"/>
      <c r="X139" s="6"/>
      <c r="Y139" s="6"/>
      <c r="Z139" s="6"/>
    </row>
    <row r="140" spans="1:26" ht="15.75" customHeight="1">
      <c r="A140" s="7" t="s">
        <v>281</v>
      </c>
      <c r="B140" s="8" t="s">
        <v>13</v>
      </c>
      <c r="C140" s="8" t="s">
        <v>14</v>
      </c>
      <c r="D140" s="9" t="s">
        <v>15</v>
      </c>
      <c r="E140" s="8" t="s">
        <v>28</v>
      </c>
      <c r="F140" s="9" t="s">
        <v>17</v>
      </c>
      <c r="G140" s="9" t="s">
        <v>247</v>
      </c>
      <c r="H140" s="9">
        <v>2001</v>
      </c>
      <c r="I140" s="9" t="s">
        <v>19</v>
      </c>
      <c r="J140" s="10">
        <v>100322114</v>
      </c>
      <c r="K140" s="9">
        <v>302200</v>
      </c>
      <c r="L140" s="10"/>
      <c r="M140" s="12"/>
      <c r="N140" s="12"/>
      <c r="O140" s="12"/>
      <c r="P140" s="6"/>
      <c r="Q140" s="6"/>
      <c r="R140" s="6"/>
      <c r="S140" s="6"/>
      <c r="T140" s="6"/>
      <c r="U140" s="6"/>
      <c r="V140" s="6"/>
      <c r="W140" s="6"/>
      <c r="X140" s="6"/>
      <c r="Y140" s="6"/>
      <c r="Z140" s="6"/>
    </row>
    <row r="141" spans="1:26" ht="15.75" customHeight="1">
      <c r="A141" s="7" t="s">
        <v>282</v>
      </c>
      <c r="B141" s="8" t="s">
        <v>13</v>
      </c>
      <c r="C141" s="8" t="s">
        <v>14</v>
      </c>
      <c r="D141" s="9" t="s">
        <v>15</v>
      </c>
      <c r="E141" s="8" t="s">
        <v>28</v>
      </c>
      <c r="F141" s="9" t="s">
        <v>17</v>
      </c>
      <c r="G141" s="9" t="s">
        <v>247</v>
      </c>
      <c r="H141" s="9">
        <v>2001</v>
      </c>
      <c r="I141" s="9" t="s">
        <v>19</v>
      </c>
      <c r="J141" s="10" t="s">
        <v>283</v>
      </c>
      <c r="K141" s="9">
        <v>302300</v>
      </c>
      <c r="L141" s="10"/>
      <c r="M141" s="12"/>
      <c r="N141" s="12"/>
      <c r="O141" s="12"/>
      <c r="P141" s="6"/>
      <c r="Q141" s="6"/>
      <c r="R141" s="6"/>
      <c r="S141" s="6"/>
      <c r="T141" s="6"/>
      <c r="U141" s="6"/>
      <c r="V141" s="6"/>
      <c r="W141" s="6"/>
      <c r="X141" s="6"/>
      <c r="Y141" s="6"/>
      <c r="Z141" s="6"/>
    </row>
    <row r="142" spans="1:26" ht="15.75" customHeight="1">
      <c r="A142" s="7" t="s">
        <v>284</v>
      </c>
      <c r="B142" s="8" t="s">
        <v>13</v>
      </c>
      <c r="C142" s="8" t="s">
        <v>14</v>
      </c>
      <c r="D142" s="9" t="s">
        <v>15</v>
      </c>
      <c r="E142" s="8" t="s">
        <v>23</v>
      </c>
      <c r="F142" s="9" t="s">
        <v>17</v>
      </c>
      <c r="G142" s="9" t="s">
        <v>247</v>
      </c>
      <c r="H142" s="9">
        <v>2002</v>
      </c>
      <c r="I142" s="9" t="s">
        <v>19</v>
      </c>
      <c r="J142" s="10" t="s">
        <v>285</v>
      </c>
      <c r="K142" s="9">
        <v>302400</v>
      </c>
      <c r="L142" s="10"/>
      <c r="M142" s="12"/>
      <c r="N142" s="12"/>
      <c r="O142" s="12"/>
      <c r="P142" s="6"/>
      <c r="Q142" s="6"/>
      <c r="R142" s="6"/>
      <c r="S142" s="6"/>
      <c r="T142" s="6"/>
      <c r="U142" s="6"/>
      <c r="V142" s="6"/>
      <c r="W142" s="6"/>
      <c r="X142" s="6"/>
      <c r="Y142" s="6"/>
      <c r="Z142" s="6"/>
    </row>
    <row r="143" spans="1:26" ht="15.75" customHeight="1">
      <c r="A143" s="7" t="s">
        <v>286</v>
      </c>
      <c r="B143" s="8" t="s">
        <v>13</v>
      </c>
      <c r="C143" s="8" t="s">
        <v>14</v>
      </c>
      <c r="D143" s="9" t="s">
        <v>15</v>
      </c>
      <c r="E143" s="8" t="s">
        <v>28</v>
      </c>
      <c r="F143" s="9" t="s">
        <v>17</v>
      </c>
      <c r="G143" s="9" t="s">
        <v>247</v>
      </c>
      <c r="H143" s="9">
        <v>2002</v>
      </c>
      <c r="I143" s="9" t="s">
        <v>19</v>
      </c>
      <c r="J143" s="10">
        <v>80278</v>
      </c>
      <c r="K143" s="9">
        <v>302500</v>
      </c>
      <c r="L143" s="10"/>
      <c r="M143" s="12"/>
      <c r="N143" s="12"/>
      <c r="O143" s="12"/>
      <c r="P143" s="6"/>
      <c r="Q143" s="6"/>
      <c r="R143" s="6"/>
      <c r="S143" s="6"/>
      <c r="T143" s="6"/>
      <c r="U143" s="6"/>
      <c r="V143" s="6"/>
      <c r="W143" s="6"/>
      <c r="X143" s="6"/>
      <c r="Y143" s="6"/>
      <c r="Z143" s="6"/>
    </row>
    <row r="144" spans="1:26" ht="15.75" customHeight="1">
      <c r="A144" s="7" t="s">
        <v>287</v>
      </c>
      <c r="B144" s="8" t="s">
        <v>13</v>
      </c>
      <c r="C144" s="8" t="s">
        <v>14</v>
      </c>
      <c r="D144" s="9" t="s">
        <v>15</v>
      </c>
      <c r="E144" s="8" t="s">
        <v>43</v>
      </c>
      <c r="F144" s="9" t="s">
        <v>17</v>
      </c>
      <c r="G144" s="9" t="s">
        <v>247</v>
      </c>
      <c r="H144" s="9">
        <v>2002</v>
      </c>
      <c r="I144" s="9" t="s">
        <v>19</v>
      </c>
      <c r="J144" s="10" t="s">
        <v>288</v>
      </c>
      <c r="K144" s="9">
        <v>302600</v>
      </c>
      <c r="L144" s="10"/>
      <c r="M144" s="12"/>
      <c r="N144" s="12"/>
      <c r="O144" s="12"/>
      <c r="P144" s="6"/>
      <c r="Q144" s="6"/>
      <c r="R144" s="6"/>
      <c r="S144" s="6"/>
      <c r="T144" s="6"/>
      <c r="U144" s="6"/>
      <c r="V144" s="6"/>
      <c r="W144" s="6"/>
      <c r="X144" s="6"/>
      <c r="Y144" s="6"/>
      <c r="Z144" s="6"/>
    </row>
    <row r="145" spans="1:26" ht="15.75" customHeight="1">
      <c r="A145" s="7" t="s">
        <v>289</v>
      </c>
      <c r="B145" s="8" t="s">
        <v>13</v>
      </c>
      <c r="C145" s="8" t="s">
        <v>14</v>
      </c>
      <c r="D145" s="9" t="s">
        <v>15</v>
      </c>
      <c r="E145" s="8" t="s">
        <v>33</v>
      </c>
      <c r="F145" s="9" t="s">
        <v>17</v>
      </c>
      <c r="G145" s="9" t="s">
        <v>247</v>
      </c>
      <c r="H145" s="9">
        <v>2002</v>
      </c>
      <c r="I145" s="9" t="s">
        <v>19</v>
      </c>
      <c r="J145" s="10">
        <v>2049</v>
      </c>
      <c r="K145" s="9">
        <v>302700</v>
      </c>
      <c r="L145" s="10"/>
      <c r="M145" s="12"/>
      <c r="N145" s="12"/>
      <c r="O145" s="12"/>
      <c r="P145" s="6"/>
      <c r="Q145" s="6"/>
      <c r="R145" s="6"/>
      <c r="S145" s="6"/>
      <c r="T145" s="6"/>
      <c r="U145" s="6"/>
      <c r="V145" s="6"/>
      <c r="W145" s="6"/>
      <c r="X145" s="6"/>
      <c r="Y145" s="6"/>
      <c r="Z145" s="6"/>
    </row>
    <row r="146" spans="1:26" ht="15.75" customHeight="1">
      <c r="A146" s="7" t="s">
        <v>290</v>
      </c>
      <c r="B146" s="8" t="s">
        <v>13</v>
      </c>
      <c r="C146" s="8" t="s">
        <v>14</v>
      </c>
      <c r="D146" s="9" t="s">
        <v>15</v>
      </c>
      <c r="E146" s="8" t="s">
        <v>23</v>
      </c>
      <c r="F146" s="9" t="s">
        <v>17</v>
      </c>
      <c r="G146" s="9" t="s">
        <v>247</v>
      </c>
      <c r="H146" s="9">
        <v>2006</v>
      </c>
      <c r="I146" s="9" t="s">
        <v>19</v>
      </c>
      <c r="J146" s="10" t="s">
        <v>291</v>
      </c>
      <c r="K146" s="9">
        <v>302800</v>
      </c>
      <c r="L146" s="10"/>
      <c r="M146" s="12"/>
      <c r="N146" s="12"/>
      <c r="O146" s="12"/>
      <c r="P146" s="6"/>
      <c r="Q146" s="6"/>
      <c r="R146" s="6"/>
      <c r="S146" s="6"/>
      <c r="T146" s="6"/>
      <c r="U146" s="6"/>
      <c r="V146" s="6"/>
      <c r="W146" s="6"/>
      <c r="X146" s="6"/>
      <c r="Y146" s="6"/>
      <c r="Z146" s="6"/>
    </row>
    <row r="147" spans="1:26" ht="15.75" customHeight="1">
      <c r="A147" s="7" t="s">
        <v>292</v>
      </c>
      <c r="B147" s="8" t="s">
        <v>13</v>
      </c>
      <c r="C147" s="8" t="s">
        <v>14</v>
      </c>
      <c r="D147" s="9" t="s">
        <v>15</v>
      </c>
      <c r="E147" s="8" t="s">
        <v>43</v>
      </c>
      <c r="F147" s="9" t="s">
        <v>17</v>
      </c>
      <c r="G147" s="9" t="s">
        <v>247</v>
      </c>
      <c r="H147" s="9">
        <v>2006</v>
      </c>
      <c r="I147" s="9" t="s">
        <v>19</v>
      </c>
      <c r="J147" s="10" t="s">
        <v>293</v>
      </c>
      <c r="K147" s="9">
        <v>302900</v>
      </c>
      <c r="L147" s="10"/>
      <c r="M147" s="12"/>
      <c r="N147" s="12"/>
      <c r="O147" s="12"/>
      <c r="P147" s="6"/>
      <c r="Q147" s="6"/>
      <c r="R147" s="6"/>
      <c r="S147" s="6"/>
      <c r="T147" s="6"/>
      <c r="U147" s="6"/>
      <c r="V147" s="6"/>
      <c r="W147" s="6"/>
      <c r="X147" s="6"/>
      <c r="Y147" s="6"/>
      <c r="Z147" s="6"/>
    </row>
    <row r="148" spans="1:26" ht="15.75" customHeight="1">
      <c r="A148" s="7" t="s">
        <v>294</v>
      </c>
      <c r="B148" s="8" t="s">
        <v>13</v>
      </c>
      <c r="C148" s="8" t="s">
        <v>14</v>
      </c>
      <c r="D148" s="9" t="s">
        <v>15</v>
      </c>
      <c r="E148" s="8" t="s">
        <v>38</v>
      </c>
      <c r="F148" s="9" t="s">
        <v>17</v>
      </c>
      <c r="G148" s="9" t="s">
        <v>247</v>
      </c>
      <c r="H148" s="9">
        <v>2008</v>
      </c>
      <c r="I148" s="9" t="s">
        <v>19</v>
      </c>
      <c r="J148" s="17" t="s">
        <v>295</v>
      </c>
      <c r="K148" s="9">
        <v>303000</v>
      </c>
      <c r="L148" s="10"/>
      <c r="M148" s="12"/>
      <c r="N148" s="12"/>
      <c r="O148" s="12"/>
      <c r="P148" s="6"/>
      <c r="Q148" s="6"/>
      <c r="R148" s="6"/>
      <c r="S148" s="6"/>
      <c r="T148" s="6"/>
      <c r="U148" s="6"/>
      <c r="V148" s="6"/>
      <c r="W148" s="6"/>
      <c r="X148" s="6"/>
      <c r="Y148" s="6"/>
      <c r="Z148" s="6"/>
    </row>
    <row r="149" spans="1:26" ht="15.75" customHeight="1">
      <c r="A149" s="7" t="s">
        <v>296</v>
      </c>
      <c r="B149" s="8" t="s">
        <v>13</v>
      </c>
      <c r="C149" s="8" t="s">
        <v>22</v>
      </c>
      <c r="D149" s="9" t="s">
        <v>15</v>
      </c>
      <c r="E149" s="8" t="s">
        <v>97</v>
      </c>
      <c r="F149" s="9" t="s">
        <v>17</v>
      </c>
      <c r="G149" s="9" t="s">
        <v>247</v>
      </c>
      <c r="H149" s="9">
        <v>2008</v>
      </c>
      <c r="I149" s="9">
        <v>2015</v>
      </c>
      <c r="J149" s="10">
        <v>100322189</v>
      </c>
      <c r="K149" s="9">
        <v>303100</v>
      </c>
      <c r="L149" s="10"/>
      <c r="M149" s="12"/>
      <c r="N149" s="12"/>
      <c r="O149" s="12"/>
      <c r="P149" s="6"/>
      <c r="Q149" s="6"/>
      <c r="R149" s="6"/>
      <c r="S149" s="6"/>
      <c r="T149" s="6"/>
      <c r="U149" s="6"/>
      <c r="V149" s="6"/>
      <c r="W149" s="6"/>
      <c r="X149" s="6"/>
      <c r="Y149" s="6"/>
      <c r="Z149" s="6"/>
    </row>
    <row r="150" spans="1:26" ht="15.75" customHeight="1">
      <c r="A150" s="7" t="s">
        <v>297</v>
      </c>
      <c r="B150" s="8" t="s">
        <v>13</v>
      </c>
      <c r="C150" s="8" t="s">
        <v>14</v>
      </c>
      <c r="D150" s="9" t="s">
        <v>15</v>
      </c>
      <c r="E150" s="8" t="s">
        <v>33</v>
      </c>
      <c r="F150" s="9" t="s">
        <v>17</v>
      </c>
      <c r="G150" s="9" t="s">
        <v>247</v>
      </c>
      <c r="H150" s="9">
        <v>2008</v>
      </c>
      <c r="I150" s="9" t="s">
        <v>19</v>
      </c>
      <c r="J150" s="10">
        <v>2134</v>
      </c>
      <c r="K150" s="9">
        <v>303200</v>
      </c>
      <c r="L150" s="10"/>
      <c r="M150" s="12"/>
      <c r="N150" s="12"/>
      <c r="O150" s="12"/>
      <c r="P150" s="6"/>
      <c r="Q150" s="6"/>
      <c r="R150" s="6"/>
      <c r="S150" s="6"/>
      <c r="T150" s="6"/>
      <c r="U150" s="6"/>
      <c r="V150" s="6"/>
      <c r="W150" s="6"/>
      <c r="X150" s="6"/>
      <c r="Y150" s="6"/>
      <c r="Z150" s="6"/>
    </row>
    <row r="151" spans="1:26" ht="15.75" customHeight="1">
      <c r="A151" s="7" t="s">
        <v>298</v>
      </c>
      <c r="B151" s="8" t="s">
        <v>299</v>
      </c>
      <c r="C151" s="8" t="s">
        <v>14</v>
      </c>
      <c r="D151" s="9">
        <v>999</v>
      </c>
      <c r="E151" s="8" t="s">
        <v>28</v>
      </c>
      <c r="F151" s="9" t="s">
        <v>17</v>
      </c>
      <c r="G151" s="9" t="s">
        <v>247</v>
      </c>
      <c r="H151" s="9">
        <v>2008</v>
      </c>
      <c r="I151" s="9" t="s">
        <v>19</v>
      </c>
      <c r="J151" s="10">
        <v>2001577001</v>
      </c>
      <c r="K151" s="9">
        <v>303300</v>
      </c>
      <c r="L151" s="10"/>
      <c r="M151" s="12"/>
      <c r="N151" s="12"/>
      <c r="O151" s="12"/>
      <c r="P151" s="6"/>
      <c r="Q151" s="6"/>
      <c r="R151" s="6"/>
      <c r="S151" s="6"/>
      <c r="T151" s="6"/>
      <c r="U151" s="6"/>
      <c r="V151" s="6"/>
      <c r="W151" s="6"/>
      <c r="X151" s="6"/>
      <c r="Y151" s="6"/>
      <c r="Z151" s="6"/>
    </row>
    <row r="152" spans="1:26" ht="15.75" customHeight="1">
      <c r="A152" s="7" t="s">
        <v>300</v>
      </c>
      <c r="B152" s="8" t="s">
        <v>13</v>
      </c>
      <c r="C152" s="8" t="s">
        <v>22</v>
      </c>
      <c r="D152" s="9" t="s">
        <v>15</v>
      </c>
      <c r="E152" s="8" t="s">
        <v>40</v>
      </c>
      <c r="F152" s="9" t="s">
        <v>17</v>
      </c>
      <c r="G152" s="9" t="s">
        <v>247</v>
      </c>
      <c r="H152" s="9">
        <v>2009</v>
      </c>
      <c r="I152" s="9">
        <v>2016</v>
      </c>
      <c r="J152" s="10" t="s">
        <v>301</v>
      </c>
      <c r="K152" s="9">
        <v>303400</v>
      </c>
      <c r="L152" s="10"/>
      <c r="M152" s="12"/>
      <c r="N152" s="12"/>
      <c r="O152" s="12"/>
      <c r="P152" s="6"/>
      <c r="Q152" s="6"/>
      <c r="R152" s="6"/>
      <c r="S152" s="6"/>
      <c r="T152" s="6"/>
      <c r="U152" s="6"/>
      <c r="V152" s="6"/>
      <c r="W152" s="6"/>
      <c r="X152" s="6"/>
      <c r="Y152" s="6"/>
      <c r="Z152" s="6"/>
    </row>
    <row r="153" spans="1:26" ht="15.75" customHeight="1">
      <c r="A153" s="7" t="s">
        <v>302</v>
      </c>
      <c r="B153" s="8" t="s">
        <v>13</v>
      </c>
      <c r="C153" s="8" t="s">
        <v>14</v>
      </c>
      <c r="D153" s="9" t="s">
        <v>15</v>
      </c>
      <c r="E153" s="8" t="s">
        <v>23</v>
      </c>
      <c r="F153" s="9" t="s">
        <v>17</v>
      </c>
      <c r="G153" s="9" t="s">
        <v>247</v>
      </c>
      <c r="H153" s="9">
        <v>2009</v>
      </c>
      <c r="I153" s="9" t="s">
        <v>19</v>
      </c>
      <c r="J153" s="10" t="s">
        <v>303</v>
      </c>
      <c r="K153" s="9">
        <v>303500</v>
      </c>
      <c r="L153" s="10"/>
      <c r="M153" s="12"/>
      <c r="N153" s="12"/>
      <c r="O153" s="12"/>
      <c r="P153" s="6"/>
      <c r="Q153" s="6"/>
      <c r="R153" s="6"/>
      <c r="S153" s="6"/>
      <c r="T153" s="6"/>
      <c r="U153" s="6"/>
      <c r="V153" s="6"/>
      <c r="W153" s="6"/>
      <c r="X153" s="6"/>
      <c r="Y153" s="6"/>
      <c r="Z153" s="6"/>
    </row>
    <row r="154" spans="1:26" ht="15.75" customHeight="1">
      <c r="A154" s="7" t="s">
        <v>304</v>
      </c>
      <c r="B154" s="8" t="s">
        <v>13</v>
      </c>
      <c r="C154" s="8" t="s">
        <v>14</v>
      </c>
      <c r="D154" s="9" t="s">
        <v>15</v>
      </c>
      <c r="E154" s="8" t="s">
        <v>38</v>
      </c>
      <c r="F154" s="9" t="s">
        <v>17</v>
      </c>
      <c r="G154" s="9" t="s">
        <v>247</v>
      </c>
      <c r="H154" s="9">
        <v>2009</v>
      </c>
      <c r="I154" s="9" t="s">
        <v>19</v>
      </c>
      <c r="J154" s="10">
        <v>2157</v>
      </c>
      <c r="K154" s="9">
        <v>303600</v>
      </c>
      <c r="L154" s="10"/>
      <c r="M154" s="12"/>
      <c r="N154" s="12"/>
      <c r="O154" s="12"/>
      <c r="P154" s="6"/>
      <c r="Q154" s="6"/>
      <c r="R154" s="6"/>
      <c r="S154" s="6"/>
      <c r="T154" s="6"/>
      <c r="U154" s="6"/>
      <c r="V154" s="6"/>
      <c r="W154" s="6"/>
      <c r="X154" s="6"/>
      <c r="Y154" s="6"/>
      <c r="Z154" s="6"/>
    </row>
    <row r="155" spans="1:26" ht="15.75" customHeight="1">
      <c r="A155" s="7" t="s">
        <v>305</v>
      </c>
      <c r="B155" s="8" t="s">
        <v>13</v>
      </c>
      <c r="C155" s="8" t="s">
        <v>22</v>
      </c>
      <c r="D155" s="9" t="s">
        <v>15</v>
      </c>
      <c r="E155" s="8" t="s">
        <v>33</v>
      </c>
      <c r="F155" s="9" t="s">
        <v>17</v>
      </c>
      <c r="G155" s="9" t="s">
        <v>247</v>
      </c>
      <c r="H155" s="9">
        <v>2009</v>
      </c>
      <c r="I155" s="9">
        <v>2019</v>
      </c>
      <c r="J155" s="10" t="s">
        <v>306</v>
      </c>
      <c r="K155" s="9">
        <v>303700</v>
      </c>
      <c r="L155" s="10" t="s">
        <v>307</v>
      </c>
      <c r="M155" s="12"/>
      <c r="N155" s="12"/>
      <c r="O155" s="12"/>
      <c r="P155" s="6"/>
      <c r="Q155" s="6"/>
      <c r="R155" s="6"/>
      <c r="S155" s="6"/>
      <c r="T155" s="6"/>
      <c r="U155" s="6"/>
      <c r="V155" s="6"/>
      <c r="W155" s="6"/>
      <c r="X155" s="6"/>
      <c r="Y155" s="6"/>
      <c r="Z155" s="6"/>
    </row>
    <row r="156" spans="1:26" ht="15.75" customHeight="1">
      <c r="A156" s="7" t="s">
        <v>308</v>
      </c>
      <c r="B156" s="8" t="s">
        <v>13</v>
      </c>
      <c r="C156" s="8" t="s">
        <v>14</v>
      </c>
      <c r="D156" s="9" t="s">
        <v>15</v>
      </c>
      <c r="E156" s="8" t="s">
        <v>40</v>
      </c>
      <c r="F156" s="9" t="s">
        <v>17</v>
      </c>
      <c r="G156" s="9" t="s">
        <v>247</v>
      </c>
      <c r="H156" s="9">
        <v>2010</v>
      </c>
      <c r="I156" s="9" t="s">
        <v>19</v>
      </c>
      <c r="J156" s="10">
        <v>100322445</v>
      </c>
      <c r="K156" s="9">
        <v>303800</v>
      </c>
      <c r="L156" s="10"/>
      <c r="M156" s="12"/>
      <c r="N156" s="12"/>
      <c r="O156" s="12"/>
      <c r="P156" s="6"/>
      <c r="Q156" s="6"/>
      <c r="R156" s="6"/>
      <c r="S156" s="6"/>
      <c r="T156" s="6"/>
      <c r="U156" s="6"/>
      <c r="V156" s="6"/>
      <c r="W156" s="6"/>
      <c r="X156" s="6"/>
      <c r="Y156" s="6"/>
      <c r="Z156" s="6"/>
    </row>
    <row r="157" spans="1:26" ht="15.75" customHeight="1">
      <c r="A157" s="7" t="s">
        <v>309</v>
      </c>
      <c r="B157" s="8" t="s">
        <v>13</v>
      </c>
      <c r="C157" s="8" t="s">
        <v>14</v>
      </c>
      <c r="D157" s="9" t="s">
        <v>15</v>
      </c>
      <c r="E157" s="8" t="s">
        <v>33</v>
      </c>
      <c r="F157" s="9" t="s">
        <v>17</v>
      </c>
      <c r="G157" s="9" t="s">
        <v>247</v>
      </c>
      <c r="H157" s="9">
        <v>2010</v>
      </c>
      <c r="I157" s="9" t="s">
        <v>19</v>
      </c>
      <c r="J157" s="10" t="s">
        <v>310</v>
      </c>
      <c r="K157" s="9">
        <v>303900</v>
      </c>
      <c r="L157" s="10"/>
      <c r="M157" s="12"/>
      <c r="N157" s="12"/>
      <c r="O157" s="12"/>
      <c r="P157" s="6"/>
      <c r="Q157" s="6"/>
      <c r="R157" s="6"/>
      <c r="S157" s="6"/>
      <c r="T157" s="6"/>
      <c r="U157" s="6"/>
      <c r="V157" s="6"/>
      <c r="W157" s="6"/>
      <c r="X157" s="6"/>
      <c r="Y157" s="6"/>
      <c r="Z157" s="6"/>
    </row>
    <row r="158" spans="1:26" ht="15.75" customHeight="1">
      <c r="A158" s="7" t="s">
        <v>311</v>
      </c>
      <c r="B158" s="8" t="s">
        <v>13</v>
      </c>
      <c r="C158" s="8" t="s">
        <v>14</v>
      </c>
      <c r="D158" s="9" t="s">
        <v>15</v>
      </c>
      <c r="E158" s="8" t="s">
        <v>33</v>
      </c>
      <c r="F158" s="9" t="s">
        <v>17</v>
      </c>
      <c r="G158" s="9" t="s">
        <v>247</v>
      </c>
      <c r="H158" s="9">
        <v>2010</v>
      </c>
      <c r="I158" s="9" t="s">
        <v>19</v>
      </c>
      <c r="J158" s="10">
        <v>2181</v>
      </c>
      <c r="K158" s="9">
        <v>304000</v>
      </c>
      <c r="L158" s="10"/>
      <c r="M158" s="12"/>
      <c r="N158" s="12"/>
      <c r="O158" s="12"/>
      <c r="P158" s="6"/>
      <c r="Q158" s="6"/>
      <c r="R158" s="6"/>
      <c r="S158" s="6"/>
      <c r="T158" s="6"/>
      <c r="U158" s="6"/>
      <c r="V158" s="6"/>
      <c r="W158" s="6"/>
      <c r="X158" s="6"/>
      <c r="Y158" s="6"/>
      <c r="Z158" s="6"/>
    </row>
    <row r="159" spans="1:26" ht="15.75" customHeight="1">
      <c r="A159" s="7" t="s">
        <v>312</v>
      </c>
      <c r="B159" s="8" t="s">
        <v>13</v>
      </c>
      <c r="C159" s="8" t="s">
        <v>14</v>
      </c>
      <c r="D159" s="13" t="s">
        <v>15</v>
      </c>
      <c r="E159" s="8" t="s">
        <v>33</v>
      </c>
      <c r="F159" s="9" t="s">
        <v>17</v>
      </c>
      <c r="G159" s="9" t="s">
        <v>247</v>
      </c>
      <c r="H159" s="9">
        <v>2011</v>
      </c>
      <c r="I159" s="9" t="s">
        <v>19</v>
      </c>
      <c r="J159" s="10">
        <v>2190</v>
      </c>
      <c r="K159" s="9">
        <v>304100</v>
      </c>
      <c r="L159" s="10"/>
      <c r="M159" s="12"/>
      <c r="N159" s="12"/>
      <c r="O159" s="12"/>
      <c r="P159" s="6"/>
      <c r="Q159" s="6"/>
      <c r="R159" s="6"/>
      <c r="S159" s="6"/>
      <c r="T159" s="6"/>
      <c r="U159" s="6"/>
      <c r="V159" s="6"/>
      <c r="W159" s="6"/>
      <c r="X159" s="6"/>
      <c r="Y159" s="6"/>
      <c r="Z159" s="6"/>
    </row>
    <row r="160" spans="1:26" ht="15.75" customHeight="1">
      <c r="A160" s="7" t="s">
        <v>313</v>
      </c>
      <c r="B160" s="8" t="s">
        <v>13</v>
      </c>
      <c r="C160" s="8" t="s">
        <v>14</v>
      </c>
      <c r="D160" s="9" t="s">
        <v>15</v>
      </c>
      <c r="E160" s="8" t="s">
        <v>23</v>
      </c>
      <c r="F160" s="9" t="s">
        <v>17</v>
      </c>
      <c r="G160" s="9" t="s">
        <v>247</v>
      </c>
      <c r="H160" s="9">
        <v>2011</v>
      </c>
      <c r="I160" s="9" t="s">
        <v>19</v>
      </c>
      <c r="J160" s="10">
        <v>2001874</v>
      </c>
      <c r="K160" s="9">
        <v>304200</v>
      </c>
      <c r="L160" s="10"/>
      <c r="M160" s="12"/>
      <c r="N160" s="12"/>
      <c r="O160" s="12"/>
      <c r="P160" s="6"/>
      <c r="Q160" s="6"/>
      <c r="R160" s="6"/>
      <c r="S160" s="6"/>
      <c r="T160" s="6"/>
      <c r="U160" s="6"/>
      <c r="V160" s="6"/>
      <c r="W160" s="6"/>
      <c r="X160" s="6"/>
      <c r="Y160" s="6"/>
      <c r="Z160" s="6"/>
    </row>
    <row r="161" spans="1:26" ht="15.75" customHeight="1">
      <c r="A161" s="7" t="s">
        <v>314</v>
      </c>
      <c r="B161" s="8" t="s">
        <v>13</v>
      </c>
      <c r="C161" s="8" t="s">
        <v>14</v>
      </c>
      <c r="D161" s="9" t="s">
        <v>15</v>
      </c>
      <c r="E161" s="8" t="s">
        <v>33</v>
      </c>
      <c r="F161" s="9" t="s">
        <v>17</v>
      </c>
      <c r="G161" s="9" t="s">
        <v>247</v>
      </c>
      <c r="H161" s="9">
        <v>2011</v>
      </c>
      <c r="I161" s="9" t="s">
        <v>19</v>
      </c>
      <c r="J161" s="10">
        <v>2190</v>
      </c>
      <c r="K161" s="9">
        <v>304300</v>
      </c>
      <c r="L161" s="10"/>
      <c r="M161" s="12"/>
      <c r="N161" s="12"/>
      <c r="O161" s="12"/>
      <c r="P161" s="6"/>
      <c r="Q161" s="6"/>
      <c r="R161" s="6"/>
      <c r="S161" s="6"/>
      <c r="T161" s="6"/>
      <c r="U161" s="6"/>
      <c r="V161" s="6"/>
      <c r="W161" s="6"/>
      <c r="X161" s="6"/>
      <c r="Y161" s="6"/>
      <c r="Z161" s="6"/>
    </row>
    <row r="162" spans="1:26" ht="15.75" customHeight="1">
      <c r="A162" s="7" t="s">
        <v>315</v>
      </c>
      <c r="B162" s="8" t="s">
        <v>13</v>
      </c>
      <c r="C162" s="8" t="s">
        <v>19</v>
      </c>
      <c r="D162" s="9" t="s">
        <v>15</v>
      </c>
      <c r="E162" s="8" t="s">
        <v>40</v>
      </c>
      <c r="F162" s="9" t="s">
        <v>17</v>
      </c>
      <c r="G162" s="9" t="s">
        <v>247</v>
      </c>
      <c r="H162" s="9">
        <v>2012</v>
      </c>
      <c r="I162" s="9" t="s">
        <v>19</v>
      </c>
      <c r="J162" s="18" t="s">
        <v>316</v>
      </c>
      <c r="K162" s="9">
        <v>304400</v>
      </c>
      <c r="L162" s="10"/>
      <c r="M162" s="19" t="s">
        <v>317</v>
      </c>
      <c r="N162" s="12"/>
      <c r="O162" s="12"/>
      <c r="P162" s="6"/>
      <c r="Q162" s="6"/>
      <c r="R162" s="6"/>
      <c r="S162" s="6"/>
      <c r="T162" s="6"/>
      <c r="U162" s="6"/>
      <c r="V162" s="6"/>
      <c r="W162" s="6"/>
      <c r="X162" s="6"/>
      <c r="Y162" s="6"/>
      <c r="Z162" s="6"/>
    </row>
    <row r="163" spans="1:26" ht="15.75" customHeight="1">
      <c r="A163" s="7" t="s">
        <v>318</v>
      </c>
      <c r="B163" s="8" t="s">
        <v>13</v>
      </c>
      <c r="C163" s="8" t="s">
        <v>14</v>
      </c>
      <c r="D163" s="9" t="s">
        <v>15</v>
      </c>
      <c r="E163" s="8" t="s">
        <v>97</v>
      </c>
      <c r="F163" s="9" t="s">
        <v>17</v>
      </c>
      <c r="G163" s="9" t="s">
        <v>247</v>
      </c>
      <c r="H163" s="9">
        <v>2012</v>
      </c>
      <c r="I163" s="9" t="s">
        <v>19</v>
      </c>
      <c r="J163" s="10" t="s">
        <v>319</v>
      </c>
      <c r="K163" s="9">
        <v>304500</v>
      </c>
      <c r="L163" s="10"/>
      <c r="M163" s="12"/>
      <c r="N163" s="12"/>
      <c r="O163" s="12"/>
      <c r="P163" s="6"/>
      <c r="Q163" s="6"/>
      <c r="R163" s="6"/>
      <c r="S163" s="6"/>
      <c r="T163" s="6"/>
      <c r="U163" s="6"/>
      <c r="V163" s="6"/>
      <c r="W163" s="6"/>
      <c r="X163" s="6"/>
      <c r="Y163" s="6"/>
      <c r="Z163" s="6"/>
    </row>
    <row r="164" spans="1:26" ht="15.75" customHeight="1">
      <c r="A164" s="7" t="s">
        <v>320</v>
      </c>
      <c r="B164" s="8" t="s">
        <v>13</v>
      </c>
      <c r="C164" s="8" t="s">
        <v>22</v>
      </c>
      <c r="D164" s="9" t="s">
        <v>15</v>
      </c>
      <c r="E164" s="8" t="s">
        <v>47</v>
      </c>
      <c r="F164" s="9" t="s">
        <v>17</v>
      </c>
      <c r="G164" s="9" t="s">
        <v>247</v>
      </c>
      <c r="H164" s="9">
        <v>1999</v>
      </c>
      <c r="I164" s="9">
        <v>2013</v>
      </c>
      <c r="J164" s="10" t="s">
        <v>19</v>
      </c>
      <c r="K164" s="9">
        <v>304600</v>
      </c>
      <c r="L164" s="10"/>
      <c r="M164" s="12"/>
      <c r="N164" s="12"/>
      <c r="O164" s="12"/>
      <c r="P164" s="6"/>
      <c r="Q164" s="6"/>
      <c r="R164" s="6"/>
      <c r="S164" s="6"/>
      <c r="T164" s="6"/>
      <c r="U164" s="6"/>
      <c r="V164" s="6"/>
      <c r="W164" s="6"/>
      <c r="X164" s="6"/>
      <c r="Y164" s="6"/>
      <c r="Z164" s="6"/>
    </row>
    <row r="165" spans="1:26" ht="15.75" customHeight="1">
      <c r="A165" s="7" t="s">
        <v>321</v>
      </c>
      <c r="B165" s="8" t="s">
        <v>13</v>
      </c>
      <c r="C165" s="8" t="s">
        <v>14</v>
      </c>
      <c r="D165" s="9" t="s">
        <v>15</v>
      </c>
      <c r="E165" s="8" t="s">
        <v>43</v>
      </c>
      <c r="F165" s="9" t="s">
        <v>17</v>
      </c>
      <c r="G165" s="9" t="s">
        <v>247</v>
      </c>
      <c r="H165" s="9">
        <v>2014</v>
      </c>
      <c r="I165" s="9" t="s">
        <v>19</v>
      </c>
      <c r="J165" s="10">
        <v>18306</v>
      </c>
      <c r="K165" s="9">
        <v>304700</v>
      </c>
      <c r="L165" s="10"/>
      <c r="M165" s="12"/>
      <c r="N165" s="12"/>
      <c r="O165" s="12"/>
      <c r="P165" s="6"/>
      <c r="Q165" s="6"/>
      <c r="R165" s="6"/>
      <c r="S165" s="6"/>
      <c r="T165" s="6"/>
      <c r="U165" s="6"/>
      <c r="V165" s="6"/>
      <c r="W165" s="6"/>
      <c r="X165" s="6"/>
      <c r="Y165" s="6"/>
      <c r="Z165" s="6"/>
    </row>
    <row r="166" spans="1:26" ht="15.75" customHeight="1">
      <c r="A166" s="7" t="s">
        <v>322</v>
      </c>
      <c r="B166" s="8" t="s">
        <v>13</v>
      </c>
      <c r="C166" s="8" t="s">
        <v>14</v>
      </c>
      <c r="D166" s="9" t="s">
        <v>15</v>
      </c>
      <c r="E166" s="8" t="s">
        <v>33</v>
      </c>
      <c r="F166" s="9" t="s">
        <v>17</v>
      </c>
      <c r="G166" s="9" t="s">
        <v>247</v>
      </c>
      <c r="H166" s="9">
        <v>2015</v>
      </c>
      <c r="I166" s="9" t="s">
        <v>19</v>
      </c>
      <c r="J166" s="10">
        <v>2248</v>
      </c>
      <c r="K166" s="9">
        <v>304800</v>
      </c>
      <c r="L166" s="10"/>
      <c r="M166" s="12"/>
      <c r="N166" s="12"/>
      <c r="O166" s="12"/>
      <c r="P166" s="6"/>
      <c r="Q166" s="6"/>
      <c r="R166" s="6"/>
      <c r="S166" s="6"/>
      <c r="T166" s="6"/>
      <c r="U166" s="6"/>
      <c r="V166" s="6"/>
      <c r="W166" s="6"/>
      <c r="X166" s="6"/>
      <c r="Y166" s="6"/>
      <c r="Z166" s="6"/>
    </row>
    <row r="167" spans="1:26" ht="15.75" customHeight="1">
      <c r="A167" s="7" t="s">
        <v>323</v>
      </c>
      <c r="B167" s="8" t="s">
        <v>13</v>
      </c>
      <c r="C167" s="8" t="s">
        <v>14</v>
      </c>
      <c r="D167" s="9" t="s">
        <v>15</v>
      </c>
      <c r="E167" s="8" t="s">
        <v>23</v>
      </c>
      <c r="F167" s="9" t="s">
        <v>17</v>
      </c>
      <c r="G167" s="9" t="s">
        <v>247</v>
      </c>
      <c r="H167" s="9">
        <v>2015</v>
      </c>
      <c r="I167" s="9" t="s">
        <v>19</v>
      </c>
      <c r="J167" s="10">
        <v>2407</v>
      </c>
      <c r="K167" s="9">
        <v>304900</v>
      </c>
      <c r="L167" s="10"/>
      <c r="M167" s="12"/>
      <c r="N167" s="12"/>
      <c r="O167" s="12"/>
      <c r="P167" s="6"/>
      <c r="Q167" s="6"/>
      <c r="R167" s="6"/>
      <c r="S167" s="6"/>
      <c r="T167" s="6"/>
      <c r="U167" s="6"/>
      <c r="V167" s="6"/>
      <c r="W167" s="6"/>
      <c r="X167" s="6"/>
      <c r="Y167" s="6"/>
      <c r="Z167" s="6"/>
    </row>
    <row r="168" spans="1:26" ht="15.75" customHeight="1">
      <c r="A168" s="7" t="s">
        <v>324</v>
      </c>
      <c r="B168" s="8" t="s">
        <v>13</v>
      </c>
      <c r="C168" s="8" t="s">
        <v>14</v>
      </c>
      <c r="D168" s="9" t="s">
        <v>15</v>
      </c>
      <c r="E168" s="8" t="s">
        <v>47</v>
      </c>
      <c r="F168" s="9" t="s">
        <v>17</v>
      </c>
      <c r="G168" s="9" t="s">
        <v>247</v>
      </c>
      <c r="H168" s="9">
        <v>2015</v>
      </c>
      <c r="I168" s="9" t="s">
        <v>19</v>
      </c>
      <c r="J168" s="10">
        <v>10907</v>
      </c>
      <c r="K168" s="9">
        <v>305000</v>
      </c>
      <c r="L168" s="10"/>
      <c r="M168" s="12"/>
      <c r="N168" s="12"/>
      <c r="O168" s="12"/>
      <c r="P168" s="6"/>
      <c r="Q168" s="6"/>
      <c r="R168" s="6"/>
      <c r="S168" s="6"/>
      <c r="T168" s="6"/>
      <c r="U168" s="6"/>
      <c r="V168" s="6"/>
      <c r="W168" s="6"/>
      <c r="X168" s="6"/>
      <c r="Y168" s="6"/>
      <c r="Z168" s="6"/>
    </row>
    <row r="169" spans="1:26" ht="15.75" customHeight="1">
      <c r="A169" s="7" t="s">
        <v>325</v>
      </c>
      <c r="B169" s="8" t="s">
        <v>13</v>
      </c>
      <c r="C169" s="8" t="s">
        <v>14</v>
      </c>
      <c r="D169" s="9" t="s">
        <v>15</v>
      </c>
      <c r="E169" s="8" t="s">
        <v>28</v>
      </c>
      <c r="F169" s="9"/>
      <c r="G169" s="9" t="s">
        <v>247</v>
      </c>
      <c r="H169" s="9">
        <v>2015</v>
      </c>
      <c r="I169" s="9" t="s">
        <v>19</v>
      </c>
      <c r="J169" s="10">
        <v>10824</v>
      </c>
      <c r="K169" s="9">
        <v>305100</v>
      </c>
      <c r="L169" s="10"/>
      <c r="M169" s="12"/>
      <c r="N169" s="12"/>
      <c r="O169" s="12"/>
      <c r="P169" s="6"/>
      <c r="Q169" s="6"/>
      <c r="R169" s="6"/>
      <c r="S169" s="6"/>
      <c r="T169" s="6"/>
      <c r="U169" s="6"/>
      <c r="V169" s="6"/>
      <c r="W169" s="6"/>
      <c r="X169" s="6"/>
      <c r="Y169" s="6"/>
      <c r="Z169" s="6"/>
    </row>
    <row r="170" spans="1:26" ht="15.75" customHeight="1">
      <c r="A170" s="7" t="s">
        <v>326</v>
      </c>
      <c r="B170" s="8" t="s">
        <v>13</v>
      </c>
      <c r="C170" s="8" t="s">
        <v>14</v>
      </c>
      <c r="D170" s="9" t="s">
        <v>15</v>
      </c>
      <c r="E170" s="8" t="s">
        <v>38</v>
      </c>
      <c r="F170" s="9" t="s">
        <v>17</v>
      </c>
      <c r="G170" s="9" t="s">
        <v>247</v>
      </c>
      <c r="H170" s="9">
        <v>2016</v>
      </c>
      <c r="I170" s="9" t="s">
        <v>19</v>
      </c>
      <c r="J170" s="10">
        <v>18250</v>
      </c>
      <c r="K170" s="9">
        <v>305200</v>
      </c>
      <c r="L170" s="10"/>
      <c r="M170" s="12"/>
      <c r="N170" s="12"/>
      <c r="O170" s="12"/>
      <c r="P170" s="6"/>
      <c r="Q170" s="6"/>
      <c r="R170" s="6"/>
      <c r="S170" s="6"/>
      <c r="T170" s="6"/>
      <c r="U170" s="6"/>
      <c r="V170" s="6"/>
      <c r="W170" s="6"/>
      <c r="X170" s="6"/>
      <c r="Y170" s="6"/>
      <c r="Z170" s="6"/>
    </row>
    <row r="171" spans="1:26" ht="15.75" customHeight="1">
      <c r="A171" s="7" t="s">
        <v>327</v>
      </c>
      <c r="B171" s="8" t="s">
        <v>13</v>
      </c>
      <c r="C171" s="8" t="s">
        <v>14</v>
      </c>
      <c r="D171" s="9" t="s">
        <v>15</v>
      </c>
      <c r="E171" s="8" t="s">
        <v>23</v>
      </c>
      <c r="F171" s="9" t="s">
        <v>17</v>
      </c>
      <c r="G171" s="9" t="s">
        <v>247</v>
      </c>
      <c r="H171" s="9">
        <v>2016</v>
      </c>
      <c r="I171" s="9" t="s">
        <v>19</v>
      </c>
      <c r="J171" s="10" t="s">
        <v>328</v>
      </c>
      <c r="K171" s="9">
        <v>305300</v>
      </c>
      <c r="L171" s="10"/>
      <c r="M171" s="12"/>
      <c r="N171" s="12"/>
      <c r="O171" s="12"/>
      <c r="P171" s="6"/>
      <c r="Q171" s="6"/>
      <c r="R171" s="6"/>
      <c r="S171" s="6"/>
      <c r="T171" s="6"/>
      <c r="U171" s="6"/>
      <c r="V171" s="6"/>
      <c r="W171" s="6"/>
      <c r="X171" s="6"/>
      <c r="Y171" s="6"/>
      <c r="Z171" s="6"/>
    </row>
    <row r="172" spans="1:26" ht="15.75" customHeight="1">
      <c r="A172" s="7" t="s">
        <v>329</v>
      </c>
      <c r="B172" s="8" t="s">
        <v>13</v>
      </c>
      <c r="C172" s="8" t="s">
        <v>14</v>
      </c>
      <c r="D172" s="9" t="s">
        <v>15</v>
      </c>
      <c r="E172" s="8" t="s">
        <v>23</v>
      </c>
      <c r="F172" s="9" t="s">
        <v>17</v>
      </c>
      <c r="G172" s="9" t="s">
        <v>247</v>
      </c>
      <c r="H172" s="9">
        <v>2016</v>
      </c>
      <c r="I172" s="9" t="s">
        <v>19</v>
      </c>
      <c r="J172" s="10">
        <v>3087</v>
      </c>
      <c r="K172" s="9">
        <v>305400</v>
      </c>
      <c r="L172" s="10"/>
      <c r="M172" s="12"/>
      <c r="N172" s="12"/>
      <c r="O172" s="12"/>
      <c r="P172" s="6"/>
      <c r="Q172" s="6"/>
      <c r="R172" s="6"/>
      <c r="S172" s="6"/>
      <c r="T172" s="6"/>
      <c r="U172" s="6"/>
      <c r="V172" s="6"/>
      <c r="W172" s="6"/>
      <c r="X172" s="6"/>
      <c r="Y172" s="6"/>
      <c r="Z172" s="6"/>
    </row>
    <row r="173" spans="1:26" ht="15.75" customHeight="1">
      <c r="A173" s="7" t="s">
        <v>330</v>
      </c>
      <c r="B173" s="8" t="s">
        <v>13</v>
      </c>
      <c r="C173" s="8" t="s">
        <v>14</v>
      </c>
      <c r="D173" s="9" t="s">
        <v>15</v>
      </c>
      <c r="E173" s="8" t="s">
        <v>53</v>
      </c>
      <c r="F173" s="9" t="s">
        <v>17</v>
      </c>
      <c r="G173" s="9" t="s">
        <v>247</v>
      </c>
      <c r="H173" s="9">
        <v>2016</v>
      </c>
      <c r="I173" s="9" t="s">
        <v>19</v>
      </c>
      <c r="J173" s="10">
        <v>11332</v>
      </c>
      <c r="K173" s="9">
        <v>305500</v>
      </c>
      <c r="L173" s="10"/>
      <c r="M173" s="12"/>
      <c r="N173" s="12"/>
      <c r="O173" s="12"/>
      <c r="P173" s="6"/>
      <c r="Q173" s="6"/>
      <c r="R173" s="6"/>
      <c r="S173" s="6"/>
      <c r="T173" s="6"/>
      <c r="U173" s="6"/>
      <c r="V173" s="6"/>
      <c r="W173" s="6"/>
      <c r="X173" s="6"/>
      <c r="Y173" s="6"/>
      <c r="Z173" s="6"/>
    </row>
    <row r="174" spans="1:26" ht="15.75" customHeight="1">
      <c r="A174" s="7" t="s">
        <v>331</v>
      </c>
      <c r="B174" s="8" t="s">
        <v>13</v>
      </c>
      <c r="C174" s="8" t="s">
        <v>14</v>
      </c>
      <c r="D174" s="9" t="s">
        <v>15</v>
      </c>
      <c r="E174" s="8" t="s">
        <v>53</v>
      </c>
      <c r="F174" s="9" t="s">
        <v>17</v>
      </c>
      <c r="G174" s="9" t="s">
        <v>247</v>
      </c>
      <c r="H174" s="9">
        <v>2016</v>
      </c>
      <c r="I174" s="9" t="s">
        <v>19</v>
      </c>
      <c r="J174" s="10">
        <v>11332</v>
      </c>
      <c r="K174" s="9">
        <v>305600</v>
      </c>
      <c r="L174" s="10"/>
      <c r="M174" s="12"/>
      <c r="N174" s="12"/>
      <c r="O174" s="12"/>
      <c r="P174" s="6"/>
      <c r="Q174" s="6"/>
      <c r="R174" s="6"/>
      <c r="S174" s="6"/>
      <c r="T174" s="6"/>
      <c r="U174" s="6"/>
      <c r="V174" s="6"/>
      <c r="W174" s="6"/>
      <c r="X174" s="6"/>
      <c r="Y174" s="6"/>
      <c r="Z174" s="6"/>
    </row>
    <row r="175" spans="1:26" ht="15.75" customHeight="1">
      <c r="A175" s="7" t="s">
        <v>332</v>
      </c>
      <c r="B175" s="8" t="s">
        <v>13</v>
      </c>
      <c r="C175" s="8" t="s">
        <v>14</v>
      </c>
      <c r="D175" s="9" t="s">
        <v>15</v>
      </c>
      <c r="E175" s="8" t="s">
        <v>40</v>
      </c>
      <c r="F175" s="9" t="s">
        <v>17</v>
      </c>
      <c r="G175" s="9" t="s">
        <v>247</v>
      </c>
      <c r="H175" s="9">
        <v>2016</v>
      </c>
      <c r="I175" s="9" t="s">
        <v>19</v>
      </c>
      <c r="J175" s="10" t="s">
        <v>333</v>
      </c>
      <c r="K175" s="9">
        <v>305700</v>
      </c>
      <c r="L175" s="10"/>
      <c r="M175" s="12"/>
      <c r="N175" s="12"/>
      <c r="O175" s="12"/>
      <c r="P175" s="6"/>
      <c r="Q175" s="6"/>
      <c r="R175" s="6"/>
      <c r="S175" s="6"/>
      <c r="T175" s="6"/>
      <c r="U175" s="6"/>
      <c r="V175" s="6"/>
      <c r="W175" s="6"/>
      <c r="X175" s="6"/>
      <c r="Y175" s="6"/>
      <c r="Z175" s="6"/>
    </row>
    <row r="176" spans="1:26" ht="15.75" customHeight="1">
      <c r="A176" s="7" t="s">
        <v>334</v>
      </c>
      <c r="B176" s="8" t="s">
        <v>13</v>
      </c>
      <c r="C176" s="8" t="s">
        <v>14</v>
      </c>
      <c r="D176" s="9" t="s">
        <v>15</v>
      </c>
      <c r="E176" s="8" t="s">
        <v>33</v>
      </c>
      <c r="F176" s="9" t="s">
        <v>17</v>
      </c>
      <c r="G176" s="9" t="s">
        <v>247</v>
      </c>
      <c r="H176" s="9">
        <v>2017</v>
      </c>
      <c r="I176" s="9" t="s">
        <v>19</v>
      </c>
      <c r="J176" s="10">
        <v>9830</v>
      </c>
      <c r="K176" s="9">
        <v>305800</v>
      </c>
      <c r="L176" s="10"/>
      <c r="M176" s="12"/>
      <c r="N176" s="12"/>
      <c r="O176" s="12"/>
      <c r="P176" s="6"/>
      <c r="Q176" s="6"/>
      <c r="R176" s="6"/>
      <c r="S176" s="6"/>
      <c r="T176" s="6"/>
      <c r="U176" s="6"/>
      <c r="V176" s="6"/>
      <c r="W176" s="6"/>
      <c r="X176" s="6"/>
      <c r="Y176" s="6"/>
      <c r="Z176" s="6"/>
    </row>
    <row r="177" spans="1:26" ht="15.75" customHeight="1">
      <c r="A177" s="7" t="s">
        <v>335</v>
      </c>
      <c r="B177" s="8" t="s">
        <v>13</v>
      </c>
      <c r="C177" s="8" t="s">
        <v>14</v>
      </c>
      <c r="D177" s="13" t="s">
        <v>15</v>
      </c>
      <c r="E177" s="8" t="s">
        <v>33</v>
      </c>
      <c r="F177" s="9" t="s">
        <v>17</v>
      </c>
      <c r="G177" s="9" t="s">
        <v>247</v>
      </c>
      <c r="H177" s="9">
        <v>2017</v>
      </c>
      <c r="I177" s="9" t="s">
        <v>19</v>
      </c>
      <c r="J177" s="10">
        <v>2181</v>
      </c>
      <c r="K177" s="9">
        <v>305900</v>
      </c>
      <c r="L177" s="10"/>
      <c r="M177" s="12"/>
      <c r="N177" s="12"/>
      <c r="O177" s="12"/>
      <c r="P177" s="6"/>
      <c r="Q177" s="6"/>
      <c r="R177" s="6"/>
      <c r="S177" s="6"/>
      <c r="T177" s="6"/>
      <c r="U177" s="6"/>
      <c r="V177" s="6"/>
      <c r="W177" s="6"/>
      <c r="X177" s="6"/>
      <c r="Y177" s="6"/>
      <c r="Z177" s="6"/>
    </row>
    <row r="178" spans="1:26" ht="15.75" customHeight="1">
      <c r="A178" s="7" t="s">
        <v>336</v>
      </c>
      <c r="B178" s="8" t="s">
        <v>13</v>
      </c>
      <c r="C178" s="8" t="s">
        <v>14</v>
      </c>
      <c r="D178" s="9" t="s">
        <v>15</v>
      </c>
      <c r="E178" s="8" t="s">
        <v>97</v>
      </c>
      <c r="F178" s="9" t="s">
        <v>17</v>
      </c>
      <c r="G178" s="9" t="s">
        <v>247</v>
      </c>
      <c r="H178" s="9">
        <v>2017</v>
      </c>
      <c r="I178" s="9" t="s">
        <v>19</v>
      </c>
      <c r="J178" s="10">
        <v>108647</v>
      </c>
      <c r="K178" s="9">
        <v>306000</v>
      </c>
      <c r="L178" s="10"/>
      <c r="M178" s="12"/>
      <c r="N178" s="12"/>
      <c r="O178" s="12"/>
      <c r="P178" s="6"/>
      <c r="Q178" s="6"/>
      <c r="R178" s="6"/>
      <c r="S178" s="6"/>
      <c r="T178" s="6"/>
      <c r="U178" s="6"/>
      <c r="V178" s="6"/>
      <c r="W178" s="6"/>
      <c r="X178" s="6"/>
      <c r="Y178" s="6"/>
      <c r="Z178" s="6"/>
    </row>
    <row r="179" spans="1:26" ht="15.75" customHeight="1">
      <c r="A179" s="10" t="s">
        <v>337</v>
      </c>
      <c r="B179" s="9" t="s">
        <v>13</v>
      </c>
      <c r="C179" s="9" t="s">
        <v>14</v>
      </c>
      <c r="D179" s="13" t="s">
        <v>15</v>
      </c>
      <c r="E179" s="9" t="s">
        <v>33</v>
      </c>
      <c r="F179" s="9" t="s">
        <v>17</v>
      </c>
      <c r="G179" s="9" t="s">
        <v>247</v>
      </c>
      <c r="H179" s="9">
        <v>2018</v>
      </c>
      <c r="I179" s="9" t="s">
        <v>19</v>
      </c>
      <c r="J179" s="10" t="s">
        <v>338</v>
      </c>
      <c r="K179" s="9">
        <v>306100</v>
      </c>
      <c r="L179" s="10"/>
      <c r="M179" s="12"/>
      <c r="N179" s="12"/>
      <c r="O179" s="12"/>
      <c r="P179" s="6"/>
      <c r="Q179" s="6"/>
      <c r="R179" s="6"/>
      <c r="S179" s="6"/>
      <c r="T179" s="6"/>
      <c r="U179" s="6"/>
      <c r="V179" s="6"/>
      <c r="W179" s="6"/>
      <c r="X179" s="6"/>
      <c r="Y179" s="6"/>
      <c r="Z179" s="6"/>
    </row>
    <row r="180" spans="1:26" ht="15.75" customHeight="1">
      <c r="A180" s="7" t="s">
        <v>339</v>
      </c>
      <c r="B180" s="8" t="s">
        <v>13</v>
      </c>
      <c r="C180" s="8" t="s">
        <v>14</v>
      </c>
      <c r="D180" s="9" t="s">
        <v>15</v>
      </c>
      <c r="E180" s="8" t="s">
        <v>16</v>
      </c>
      <c r="F180" s="9" t="s">
        <v>340</v>
      </c>
      <c r="G180" s="9" t="s">
        <v>341</v>
      </c>
      <c r="H180" s="9">
        <v>1861</v>
      </c>
      <c r="I180" s="9" t="s">
        <v>19</v>
      </c>
      <c r="J180" s="10" t="s">
        <v>19</v>
      </c>
      <c r="K180" s="9">
        <v>400100</v>
      </c>
      <c r="L180" s="10"/>
      <c r="M180" s="12"/>
      <c r="N180" s="12"/>
      <c r="O180" s="12"/>
      <c r="P180" s="6"/>
      <c r="Q180" s="6"/>
      <c r="R180" s="6"/>
      <c r="S180" s="6"/>
      <c r="T180" s="6"/>
      <c r="U180" s="6"/>
      <c r="V180" s="6"/>
      <c r="W180" s="6"/>
      <c r="X180" s="6"/>
      <c r="Y180" s="6"/>
      <c r="Z180" s="6"/>
    </row>
    <row r="181" spans="1:26" ht="15.75" customHeight="1">
      <c r="A181" s="7" t="s">
        <v>342</v>
      </c>
      <c r="B181" s="8" t="s">
        <v>13</v>
      </c>
      <c r="C181" s="8" t="s">
        <v>14</v>
      </c>
      <c r="D181" s="9" t="s">
        <v>15</v>
      </c>
      <c r="E181" s="8" t="s">
        <v>16</v>
      </c>
      <c r="F181" s="9" t="s">
        <v>340</v>
      </c>
      <c r="G181" s="9" t="s">
        <v>341</v>
      </c>
      <c r="H181" s="9">
        <v>2004</v>
      </c>
      <c r="I181" s="9" t="s">
        <v>19</v>
      </c>
      <c r="J181" s="10" t="s">
        <v>343</v>
      </c>
      <c r="K181" s="9">
        <v>400200</v>
      </c>
      <c r="L181" s="10"/>
      <c r="M181" s="12"/>
      <c r="N181" s="12"/>
      <c r="O181" s="12"/>
      <c r="P181" s="6"/>
      <c r="Q181" s="6"/>
      <c r="R181" s="6"/>
      <c r="S181" s="6"/>
      <c r="T181" s="6"/>
      <c r="U181" s="6"/>
      <c r="V181" s="6"/>
      <c r="W181" s="6"/>
      <c r="X181" s="6"/>
      <c r="Y181" s="6"/>
      <c r="Z181" s="6"/>
    </row>
    <row r="182" spans="1:26" ht="15.75" customHeight="1">
      <c r="A182" s="7" t="s">
        <v>344</v>
      </c>
      <c r="B182" s="8" t="s">
        <v>13</v>
      </c>
      <c r="C182" s="8" t="s">
        <v>14</v>
      </c>
      <c r="D182" s="9" t="s">
        <v>15</v>
      </c>
      <c r="E182" s="8" t="s">
        <v>53</v>
      </c>
      <c r="F182" s="9" t="s">
        <v>345</v>
      </c>
      <c r="G182" s="9" t="s">
        <v>341</v>
      </c>
      <c r="H182" s="9">
        <v>1917</v>
      </c>
      <c r="I182" s="9" t="s">
        <v>19</v>
      </c>
      <c r="J182" s="10" t="s">
        <v>19</v>
      </c>
      <c r="K182" s="9">
        <v>500100</v>
      </c>
      <c r="L182" s="10"/>
      <c r="M182" s="12"/>
      <c r="N182" s="12"/>
      <c r="O182" s="12"/>
      <c r="P182" s="6"/>
      <c r="Q182" s="6"/>
      <c r="R182" s="6"/>
      <c r="S182" s="6"/>
      <c r="T182" s="6"/>
      <c r="U182" s="6"/>
      <c r="V182" s="6"/>
      <c r="W182" s="6"/>
      <c r="X182" s="6"/>
      <c r="Y182" s="6"/>
      <c r="Z182" s="6"/>
    </row>
    <row r="183" spans="1:26" ht="15.75" customHeight="1">
      <c r="A183" s="7" t="s">
        <v>346</v>
      </c>
      <c r="B183" s="8" t="s">
        <v>13</v>
      </c>
      <c r="C183" s="8" t="s">
        <v>14</v>
      </c>
      <c r="D183" s="9" t="s">
        <v>15</v>
      </c>
      <c r="E183" s="8" t="s">
        <v>53</v>
      </c>
      <c r="F183" s="9" t="s">
        <v>345</v>
      </c>
      <c r="G183" s="9" t="s">
        <v>341</v>
      </c>
      <c r="H183" s="9">
        <v>1997</v>
      </c>
      <c r="I183" s="9" t="s">
        <v>19</v>
      </c>
      <c r="J183" s="10" t="s">
        <v>19</v>
      </c>
      <c r="K183" s="9">
        <v>500200</v>
      </c>
      <c r="L183" s="10"/>
      <c r="M183" s="12"/>
      <c r="N183" s="12"/>
      <c r="O183" s="12"/>
      <c r="P183" s="6"/>
      <c r="Q183" s="6"/>
      <c r="R183" s="6"/>
      <c r="S183" s="6"/>
      <c r="T183" s="6"/>
      <c r="U183" s="6"/>
      <c r="V183" s="6"/>
      <c r="W183" s="6"/>
      <c r="X183" s="6"/>
      <c r="Y183" s="6"/>
      <c r="Z183" s="6"/>
    </row>
    <row r="184" spans="1:26" ht="15.75" customHeight="1">
      <c r="A184" s="7" t="s">
        <v>347</v>
      </c>
      <c r="B184" s="8" t="s">
        <v>13</v>
      </c>
      <c r="C184" s="8" t="s">
        <v>22</v>
      </c>
      <c r="D184" s="9" t="s">
        <v>15</v>
      </c>
      <c r="E184" s="8" t="s">
        <v>53</v>
      </c>
      <c r="F184" s="9" t="s">
        <v>345</v>
      </c>
      <c r="G184" s="9" t="s">
        <v>341</v>
      </c>
      <c r="H184" s="9">
        <v>1997</v>
      </c>
      <c r="I184" s="9">
        <v>2014</v>
      </c>
      <c r="J184" s="10" t="s">
        <v>19</v>
      </c>
      <c r="K184" s="9">
        <v>500300</v>
      </c>
      <c r="L184" s="10"/>
      <c r="M184" s="12"/>
      <c r="N184" s="12"/>
      <c r="O184" s="12"/>
      <c r="P184" s="6"/>
      <c r="Q184" s="6"/>
      <c r="R184" s="6"/>
      <c r="S184" s="6"/>
      <c r="T184" s="6"/>
      <c r="U184" s="6"/>
      <c r="V184" s="6"/>
      <c r="W184" s="6"/>
      <c r="X184" s="6"/>
      <c r="Y184" s="6"/>
      <c r="Z184" s="6"/>
    </row>
    <row r="185" spans="1:26" ht="15.75" customHeight="1">
      <c r="A185" s="7" t="s">
        <v>348</v>
      </c>
      <c r="B185" s="8" t="s">
        <v>13</v>
      </c>
      <c r="C185" s="8" t="s">
        <v>14</v>
      </c>
      <c r="D185" s="9" t="s">
        <v>15</v>
      </c>
      <c r="E185" s="8" t="s">
        <v>53</v>
      </c>
      <c r="F185" s="9" t="s">
        <v>345</v>
      </c>
      <c r="G185" s="9" t="s">
        <v>341</v>
      </c>
      <c r="H185" s="9">
        <v>2012</v>
      </c>
      <c r="I185" s="9" t="s">
        <v>19</v>
      </c>
      <c r="J185" s="10" t="s">
        <v>19</v>
      </c>
      <c r="K185" s="9">
        <v>500400</v>
      </c>
      <c r="L185" s="10"/>
      <c r="M185" s="12"/>
      <c r="N185" s="12"/>
      <c r="O185" s="12"/>
      <c r="P185" s="6"/>
      <c r="Q185" s="6"/>
      <c r="R185" s="6"/>
      <c r="S185" s="6"/>
      <c r="T185" s="6"/>
      <c r="U185" s="6"/>
      <c r="V185" s="6"/>
      <c r="W185" s="6"/>
      <c r="X185" s="6"/>
      <c r="Y185" s="6"/>
      <c r="Z185" s="6"/>
    </row>
    <row r="186" spans="1:26" ht="15.75" customHeight="1">
      <c r="A186" s="7" t="s">
        <v>349</v>
      </c>
      <c r="B186" s="8" t="s">
        <v>13</v>
      </c>
      <c r="C186" s="8" t="s">
        <v>14</v>
      </c>
      <c r="D186" s="9" t="s">
        <v>15</v>
      </c>
      <c r="E186" s="8" t="s">
        <v>97</v>
      </c>
      <c r="F186" s="9" t="s">
        <v>350</v>
      </c>
      <c r="G186" s="9" t="s">
        <v>341</v>
      </c>
      <c r="H186" s="9">
        <v>1997</v>
      </c>
      <c r="I186" s="9" t="s">
        <v>19</v>
      </c>
      <c r="J186" s="10" t="s">
        <v>351</v>
      </c>
      <c r="K186" s="9">
        <v>600100</v>
      </c>
      <c r="L186" s="10"/>
      <c r="M186" s="12"/>
      <c r="N186" s="12"/>
      <c r="O186" s="12"/>
      <c r="P186" s="6"/>
      <c r="Q186" s="6"/>
      <c r="R186" s="6"/>
      <c r="S186" s="6"/>
      <c r="T186" s="6"/>
      <c r="U186" s="6"/>
      <c r="V186" s="6"/>
      <c r="W186" s="6"/>
      <c r="X186" s="6"/>
      <c r="Y186" s="6"/>
      <c r="Z186" s="6"/>
    </row>
    <row r="187" spans="1:26" ht="15.75" customHeight="1">
      <c r="A187" s="7" t="s">
        <v>352</v>
      </c>
      <c r="B187" s="8" t="s">
        <v>13</v>
      </c>
      <c r="C187" s="8" t="s">
        <v>14</v>
      </c>
      <c r="D187" s="9" t="s">
        <v>15</v>
      </c>
      <c r="E187" s="8" t="s">
        <v>353</v>
      </c>
      <c r="F187" s="9" t="s">
        <v>350</v>
      </c>
      <c r="G187" s="9" t="s">
        <v>341</v>
      </c>
      <c r="H187" s="9" t="s">
        <v>354</v>
      </c>
      <c r="I187" s="9" t="s">
        <v>19</v>
      </c>
      <c r="J187" s="10" t="s">
        <v>355</v>
      </c>
      <c r="K187" s="9">
        <v>600200</v>
      </c>
      <c r="L187" s="10"/>
      <c r="M187" s="12"/>
      <c r="N187" s="12"/>
      <c r="O187" s="12"/>
      <c r="P187" s="6"/>
      <c r="Q187" s="6"/>
      <c r="R187" s="6"/>
      <c r="S187" s="6"/>
      <c r="T187" s="6"/>
      <c r="U187" s="6"/>
      <c r="V187" s="6"/>
      <c r="W187" s="6"/>
      <c r="X187" s="6"/>
      <c r="Y187" s="6"/>
      <c r="Z187" s="6"/>
    </row>
    <row r="188" spans="1:26" ht="15.75" customHeight="1">
      <c r="A188" s="7" t="s">
        <v>356</v>
      </c>
      <c r="B188" s="8" t="s">
        <v>13</v>
      </c>
      <c r="C188" s="8" t="s">
        <v>14</v>
      </c>
      <c r="D188" s="9" t="s">
        <v>15</v>
      </c>
      <c r="E188" s="8" t="s">
        <v>53</v>
      </c>
      <c r="F188" s="9" t="s">
        <v>350</v>
      </c>
      <c r="G188" s="9" t="s">
        <v>341</v>
      </c>
      <c r="H188" s="9">
        <v>2014</v>
      </c>
      <c r="I188" s="9" t="s">
        <v>19</v>
      </c>
      <c r="J188" s="10" t="s">
        <v>357</v>
      </c>
      <c r="K188" s="9">
        <v>600300</v>
      </c>
      <c r="L188" s="10"/>
      <c r="M188" s="12"/>
      <c r="N188" s="12"/>
      <c r="O188" s="12"/>
      <c r="P188" s="6"/>
      <c r="Q188" s="6"/>
      <c r="R188" s="6"/>
      <c r="S188" s="6"/>
      <c r="T188" s="6"/>
      <c r="U188" s="6"/>
      <c r="V188" s="6"/>
      <c r="W188" s="6"/>
      <c r="X188" s="6"/>
      <c r="Y188" s="6"/>
      <c r="Z188" s="6"/>
    </row>
    <row r="189" spans="1:26" ht="15.75" customHeight="1">
      <c r="A189" s="7" t="s">
        <v>358</v>
      </c>
      <c r="B189" s="8" t="s">
        <v>13</v>
      </c>
      <c r="C189" s="8" t="s">
        <v>14</v>
      </c>
      <c r="D189" s="13" t="s">
        <v>15</v>
      </c>
      <c r="E189" s="8" t="s">
        <v>233</v>
      </c>
      <c r="F189" s="9" t="s">
        <v>350</v>
      </c>
      <c r="G189" s="9" t="s">
        <v>341</v>
      </c>
      <c r="H189" s="9">
        <v>2015</v>
      </c>
      <c r="I189" s="9" t="s">
        <v>19</v>
      </c>
      <c r="J189" s="10" t="s">
        <v>359</v>
      </c>
      <c r="K189" s="9">
        <v>600400</v>
      </c>
      <c r="L189" s="10"/>
      <c r="M189" s="12"/>
      <c r="N189" s="12"/>
      <c r="O189" s="12"/>
      <c r="P189" s="6"/>
      <c r="Q189" s="6"/>
      <c r="R189" s="6"/>
      <c r="S189" s="6"/>
      <c r="T189" s="6"/>
      <c r="U189" s="6"/>
      <c r="V189" s="6"/>
      <c r="W189" s="6"/>
      <c r="X189" s="6"/>
      <c r="Y189" s="6"/>
      <c r="Z189" s="6"/>
    </row>
    <row r="190" spans="1:26" ht="15.75" customHeight="1">
      <c r="A190" s="7" t="s">
        <v>360</v>
      </c>
      <c r="B190" s="8" t="s">
        <v>13</v>
      </c>
      <c r="C190" s="8" t="s">
        <v>14</v>
      </c>
      <c r="D190" s="9" t="s">
        <v>15</v>
      </c>
      <c r="E190" s="8" t="s">
        <v>53</v>
      </c>
      <c r="F190" s="9" t="s">
        <v>350</v>
      </c>
      <c r="G190" s="9" t="s">
        <v>341</v>
      </c>
      <c r="H190" s="9">
        <v>2018</v>
      </c>
      <c r="I190" s="9" t="s">
        <v>19</v>
      </c>
      <c r="J190" s="10" t="s">
        <v>19</v>
      </c>
      <c r="K190" s="9">
        <v>600500</v>
      </c>
      <c r="L190" s="10"/>
      <c r="M190" s="12"/>
      <c r="N190" s="12"/>
      <c r="O190" s="12"/>
      <c r="P190" s="6"/>
      <c r="Q190" s="6"/>
      <c r="R190" s="6"/>
      <c r="S190" s="6"/>
      <c r="T190" s="6"/>
      <c r="U190" s="6"/>
      <c r="V190" s="6"/>
      <c r="W190" s="6"/>
      <c r="X190" s="6"/>
      <c r="Y190" s="6"/>
      <c r="Z190" s="6"/>
    </row>
    <row r="191" spans="1:26" ht="15.75" customHeight="1">
      <c r="A191" s="7" t="s">
        <v>361</v>
      </c>
      <c r="B191" s="8" t="s">
        <v>362</v>
      </c>
      <c r="C191" s="8" t="s">
        <v>14</v>
      </c>
      <c r="D191" s="9">
        <v>999</v>
      </c>
      <c r="E191" s="8" t="s">
        <v>38</v>
      </c>
      <c r="F191" s="9" t="s">
        <v>17</v>
      </c>
      <c r="G191" s="9" t="s">
        <v>78</v>
      </c>
      <c r="H191" s="9">
        <v>2007</v>
      </c>
      <c r="I191" s="9" t="s">
        <v>19</v>
      </c>
      <c r="J191" s="10" t="s">
        <v>363</v>
      </c>
      <c r="K191" s="9">
        <v>700001</v>
      </c>
      <c r="L191" s="10"/>
      <c r="M191" s="12"/>
      <c r="N191" s="12"/>
      <c r="O191" s="12"/>
      <c r="P191" s="6"/>
      <c r="Q191" s="6"/>
      <c r="R191" s="6"/>
      <c r="S191" s="6"/>
      <c r="T191" s="6"/>
      <c r="U191" s="6"/>
      <c r="V191" s="6"/>
      <c r="W191" s="6"/>
      <c r="X191" s="6"/>
      <c r="Y191" s="6"/>
      <c r="Z191" s="6"/>
    </row>
    <row r="192" spans="1:26" ht="15.75" customHeight="1">
      <c r="A192" s="7" t="s">
        <v>364</v>
      </c>
      <c r="B192" s="8" t="s">
        <v>362</v>
      </c>
      <c r="C192" s="8" t="s">
        <v>14</v>
      </c>
      <c r="D192" s="9">
        <v>999</v>
      </c>
      <c r="E192" s="8" t="s">
        <v>38</v>
      </c>
      <c r="F192" s="9" t="s">
        <v>17</v>
      </c>
      <c r="G192" s="9" t="s">
        <v>78</v>
      </c>
      <c r="H192" s="9">
        <v>2008</v>
      </c>
      <c r="I192" s="9" t="s">
        <v>19</v>
      </c>
      <c r="J192" s="10" t="s">
        <v>365</v>
      </c>
      <c r="K192" s="9">
        <v>700002</v>
      </c>
      <c r="L192" s="10"/>
      <c r="M192" s="12"/>
      <c r="N192" s="12"/>
      <c r="O192" s="12"/>
      <c r="P192" s="6"/>
      <c r="Q192" s="6"/>
      <c r="R192" s="6"/>
      <c r="S192" s="6"/>
      <c r="T192" s="6"/>
      <c r="U192" s="6"/>
      <c r="V192" s="6"/>
      <c r="W192" s="6"/>
      <c r="X192" s="6"/>
      <c r="Y192" s="6"/>
      <c r="Z192" s="6"/>
    </row>
    <row r="193" spans="1:26" ht="15.75" customHeight="1">
      <c r="A193" s="7" t="s">
        <v>366</v>
      </c>
      <c r="B193" s="8" t="s">
        <v>362</v>
      </c>
      <c r="C193" s="8" t="s">
        <v>14</v>
      </c>
      <c r="D193" s="9">
        <v>999</v>
      </c>
      <c r="E193" s="8" t="s">
        <v>38</v>
      </c>
      <c r="F193" s="9" t="s">
        <v>17</v>
      </c>
      <c r="G193" s="9" t="s">
        <v>78</v>
      </c>
      <c r="H193" s="9">
        <v>2009</v>
      </c>
      <c r="I193" s="9" t="s">
        <v>19</v>
      </c>
      <c r="J193" s="10" t="s">
        <v>367</v>
      </c>
      <c r="K193" s="9">
        <v>700003</v>
      </c>
      <c r="L193" s="10"/>
      <c r="M193" s="12"/>
      <c r="N193" s="12"/>
      <c r="O193" s="12"/>
      <c r="P193" s="6"/>
      <c r="Q193" s="6"/>
      <c r="R193" s="6"/>
      <c r="S193" s="6"/>
      <c r="T193" s="6"/>
      <c r="U193" s="6"/>
      <c r="V193" s="6"/>
      <c r="W193" s="6"/>
      <c r="X193" s="6"/>
      <c r="Y193" s="6"/>
      <c r="Z193" s="6"/>
    </row>
    <row r="194" spans="1:26" ht="119.25" customHeight="1">
      <c r="A194" s="7" t="s">
        <v>368</v>
      </c>
      <c r="B194" s="8" t="s">
        <v>362</v>
      </c>
      <c r="C194" s="8" t="s">
        <v>14</v>
      </c>
      <c r="D194" s="9">
        <v>999</v>
      </c>
      <c r="E194" s="8" t="s">
        <v>33</v>
      </c>
      <c r="F194" s="9" t="s">
        <v>17</v>
      </c>
      <c r="G194" s="9" t="s">
        <v>78</v>
      </c>
      <c r="H194" s="9">
        <v>2011</v>
      </c>
      <c r="I194" s="9" t="s">
        <v>19</v>
      </c>
      <c r="J194" s="10" t="s">
        <v>369</v>
      </c>
      <c r="K194" s="9">
        <v>700004</v>
      </c>
      <c r="L194" s="10"/>
      <c r="M194" s="12"/>
      <c r="N194" s="12"/>
      <c r="O194" s="12"/>
      <c r="P194" s="6"/>
      <c r="Q194" s="6"/>
      <c r="R194" s="6"/>
      <c r="S194" s="6"/>
      <c r="T194" s="6"/>
      <c r="U194" s="6"/>
      <c r="V194" s="6"/>
      <c r="W194" s="6"/>
      <c r="X194" s="6"/>
      <c r="Y194" s="6"/>
      <c r="Z194" s="6"/>
    </row>
    <row r="195" spans="1:26" ht="15.75" customHeight="1">
      <c r="A195" s="7" t="s">
        <v>370</v>
      </c>
      <c r="B195" s="8" t="s">
        <v>362</v>
      </c>
      <c r="C195" s="8" t="s">
        <v>14</v>
      </c>
      <c r="D195" s="9">
        <v>999</v>
      </c>
      <c r="E195" s="8" t="s">
        <v>38</v>
      </c>
      <c r="F195" s="9" t="s">
        <v>17</v>
      </c>
      <c r="G195" s="9" t="s">
        <v>78</v>
      </c>
      <c r="H195" s="9">
        <v>2009</v>
      </c>
      <c r="I195" s="9" t="s">
        <v>19</v>
      </c>
      <c r="J195" s="10" t="s">
        <v>371</v>
      </c>
      <c r="K195" s="9">
        <v>700005</v>
      </c>
      <c r="L195" s="10"/>
      <c r="M195" s="12"/>
      <c r="N195" s="12"/>
      <c r="O195" s="12"/>
      <c r="P195" s="6"/>
      <c r="Q195" s="6"/>
      <c r="R195" s="6"/>
      <c r="S195" s="6"/>
      <c r="T195" s="6"/>
      <c r="U195" s="6"/>
      <c r="V195" s="6"/>
      <c r="W195" s="6"/>
      <c r="X195" s="6"/>
      <c r="Y195" s="6"/>
      <c r="Z195" s="6"/>
    </row>
    <row r="196" spans="1:26" ht="15.75" customHeight="1">
      <c r="A196" s="7" t="s">
        <v>372</v>
      </c>
      <c r="B196" s="8" t="s">
        <v>362</v>
      </c>
      <c r="C196" s="8" t="s">
        <v>14</v>
      </c>
      <c r="D196" s="9">
        <v>999</v>
      </c>
      <c r="E196" s="8" t="s">
        <v>38</v>
      </c>
      <c r="F196" s="9" t="s">
        <v>17</v>
      </c>
      <c r="G196" s="9" t="s">
        <v>78</v>
      </c>
      <c r="H196" s="9" t="s">
        <v>373</v>
      </c>
      <c r="I196" s="9" t="s">
        <v>19</v>
      </c>
      <c r="J196" s="10" t="s">
        <v>374</v>
      </c>
      <c r="K196" s="9">
        <v>700006</v>
      </c>
      <c r="L196" s="10"/>
      <c r="M196" s="12"/>
      <c r="N196" s="12"/>
      <c r="O196" s="12"/>
      <c r="P196" s="6"/>
      <c r="Q196" s="6"/>
      <c r="R196" s="6"/>
      <c r="S196" s="6"/>
      <c r="T196" s="6"/>
      <c r="U196" s="6"/>
      <c r="V196" s="6"/>
      <c r="W196" s="6"/>
      <c r="X196" s="6"/>
      <c r="Y196" s="6"/>
      <c r="Z196" s="6"/>
    </row>
    <row r="197" spans="1:26" ht="15.75" customHeight="1">
      <c r="A197" s="14" t="s">
        <v>375</v>
      </c>
      <c r="B197" s="9" t="s">
        <v>362</v>
      </c>
      <c r="C197" s="9" t="s">
        <v>14</v>
      </c>
      <c r="D197" s="9">
        <v>999</v>
      </c>
      <c r="E197" s="9" t="s">
        <v>38</v>
      </c>
      <c r="F197" s="9" t="s">
        <v>17</v>
      </c>
      <c r="G197" s="9" t="s">
        <v>78</v>
      </c>
      <c r="H197" s="9">
        <v>2009</v>
      </c>
      <c r="I197" s="9" t="s">
        <v>19</v>
      </c>
      <c r="J197" s="10" t="s">
        <v>376</v>
      </c>
      <c r="K197" s="9">
        <v>700007</v>
      </c>
      <c r="L197" s="10"/>
      <c r="M197" s="12"/>
      <c r="N197" s="12"/>
      <c r="O197" s="12"/>
      <c r="P197" s="6"/>
      <c r="Q197" s="6"/>
      <c r="R197" s="6"/>
      <c r="S197" s="6"/>
      <c r="T197" s="6"/>
      <c r="U197" s="6"/>
      <c r="V197" s="6"/>
      <c r="W197" s="6"/>
      <c r="X197" s="6"/>
      <c r="Y197" s="6"/>
      <c r="Z197" s="6"/>
    </row>
    <row r="198" spans="1:26" ht="15.75" customHeight="1">
      <c r="A198" s="7" t="s">
        <v>377</v>
      </c>
      <c r="B198" s="8" t="s">
        <v>362</v>
      </c>
      <c r="C198" s="8" t="s">
        <v>14</v>
      </c>
      <c r="D198" s="9">
        <v>999</v>
      </c>
      <c r="E198" s="8" t="s">
        <v>38</v>
      </c>
      <c r="F198" s="9" t="s">
        <v>17</v>
      </c>
      <c r="G198" s="9" t="s">
        <v>78</v>
      </c>
      <c r="H198" s="9">
        <v>2012</v>
      </c>
      <c r="I198" s="9" t="s">
        <v>19</v>
      </c>
      <c r="J198" s="10" t="s">
        <v>378</v>
      </c>
      <c r="K198" s="9">
        <v>700008</v>
      </c>
      <c r="L198" s="10"/>
      <c r="M198" s="12"/>
      <c r="N198" s="12"/>
      <c r="O198" s="12"/>
      <c r="P198" s="6"/>
      <c r="Q198" s="6"/>
      <c r="R198" s="6"/>
      <c r="S198" s="6"/>
      <c r="T198" s="6"/>
      <c r="U198" s="6"/>
      <c r="V198" s="6"/>
      <c r="W198" s="6"/>
      <c r="X198" s="6"/>
      <c r="Y198" s="6"/>
      <c r="Z198" s="6"/>
    </row>
    <row r="199" spans="1:26" ht="15.75" customHeight="1">
      <c r="A199" s="7" t="s">
        <v>379</v>
      </c>
      <c r="B199" s="8" t="s">
        <v>362</v>
      </c>
      <c r="C199" s="8" t="s">
        <v>14</v>
      </c>
      <c r="D199" s="9">
        <v>999</v>
      </c>
      <c r="E199" s="8" t="s">
        <v>38</v>
      </c>
      <c r="F199" s="9" t="s">
        <v>17</v>
      </c>
      <c r="G199" s="9" t="s">
        <v>78</v>
      </c>
      <c r="H199" s="9">
        <v>2013</v>
      </c>
      <c r="I199" s="9" t="s">
        <v>19</v>
      </c>
      <c r="J199" s="10" t="s">
        <v>380</v>
      </c>
      <c r="K199" s="9">
        <v>700009</v>
      </c>
      <c r="L199" s="10"/>
      <c r="M199" s="12"/>
      <c r="N199" s="12"/>
      <c r="O199" s="12"/>
      <c r="P199" s="6"/>
      <c r="Q199" s="6"/>
      <c r="R199" s="6"/>
      <c r="S199" s="6"/>
      <c r="T199" s="6"/>
      <c r="U199" s="6"/>
      <c r="V199" s="6"/>
      <c r="W199" s="6"/>
      <c r="X199" s="6"/>
      <c r="Y199" s="6"/>
      <c r="Z199" s="6"/>
    </row>
    <row r="200" spans="1:26" ht="15.75" customHeight="1">
      <c r="A200" s="7" t="s">
        <v>381</v>
      </c>
      <c r="B200" s="8" t="s">
        <v>362</v>
      </c>
      <c r="C200" s="8" t="s">
        <v>14</v>
      </c>
      <c r="D200" s="9">
        <v>999</v>
      </c>
      <c r="E200" s="8" t="s">
        <v>38</v>
      </c>
      <c r="F200" s="9" t="s">
        <v>17</v>
      </c>
      <c r="G200" s="9" t="s">
        <v>78</v>
      </c>
      <c r="H200" s="9">
        <v>2013</v>
      </c>
      <c r="I200" s="9" t="s">
        <v>19</v>
      </c>
      <c r="J200" s="10" t="s">
        <v>382</v>
      </c>
      <c r="K200" s="9">
        <v>700010</v>
      </c>
      <c r="L200" s="10"/>
      <c r="M200" s="12"/>
      <c r="N200" s="12"/>
      <c r="O200" s="12"/>
      <c r="P200" s="6"/>
      <c r="Q200" s="6"/>
      <c r="R200" s="6"/>
      <c r="S200" s="6"/>
      <c r="T200" s="6"/>
      <c r="U200" s="6"/>
      <c r="V200" s="6"/>
      <c r="W200" s="6"/>
      <c r="X200" s="6"/>
      <c r="Y200" s="6"/>
      <c r="Z200" s="6"/>
    </row>
    <row r="201" spans="1:26" ht="15.75" customHeight="1">
      <c r="A201" s="7" t="s">
        <v>383</v>
      </c>
      <c r="B201" s="8" t="s">
        <v>362</v>
      </c>
      <c r="C201" s="8" t="s">
        <v>14</v>
      </c>
      <c r="D201" s="9">
        <v>999</v>
      </c>
      <c r="E201" s="8" t="s">
        <v>38</v>
      </c>
      <c r="F201" s="9" t="s">
        <v>17</v>
      </c>
      <c r="G201" s="9" t="s">
        <v>78</v>
      </c>
      <c r="H201" s="9">
        <v>2014</v>
      </c>
      <c r="I201" s="9" t="s">
        <v>19</v>
      </c>
      <c r="J201" s="10" t="s">
        <v>384</v>
      </c>
      <c r="K201" s="9">
        <v>700011</v>
      </c>
      <c r="L201" s="10"/>
      <c r="M201" s="12"/>
      <c r="N201" s="12"/>
      <c r="O201" s="12"/>
      <c r="P201" s="6"/>
      <c r="Q201" s="6"/>
      <c r="R201" s="6"/>
      <c r="S201" s="6"/>
      <c r="T201" s="6"/>
      <c r="U201" s="6"/>
      <c r="V201" s="6"/>
      <c r="W201" s="6"/>
      <c r="X201" s="6"/>
      <c r="Y201" s="6"/>
      <c r="Z201" s="6"/>
    </row>
    <row r="202" spans="1:26" ht="15.75" customHeight="1">
      <c r="A202" s="7" t="s">
        <v>385</v>
      </c>
      <c r="B202" s="8" t="s">
        <v>362</v>
      </c>
      <c r="C202" s="8" t="s">
        <v>14</v>
      </c>
      <c r="D202" s="9">
        <v>999</v>
      </c>
      <c r="E202" s="8" t="s">
        <v>47</v>
      </c>
      <c r="F202" s="9" t="s">
        <v>17</v>
      </c>
      <c r="G202" s="9" t="s">
        <v>78</v>
      </c>
      <c r="H202" s="9" t="s">
        <v>386</v>
      </c>
      <c r="I202" s="9" t="s">
        <v>387</v>
      </c>
      <c r="J202" s="10" t="s">
        <v>388</v>
      </c>
      <c r="K202" s="9">
        <v>700012</v>
      </c>
      <c r="L202" s="10"/>
      <c r="M202" s="12"/>
      <c r="N202" s="12"/>
      <c r="O202" s="12"/>
      <c r="P202" s="6"/>
      <c r="Q202" s="6"/>
      <c r="R202" s="6"/>
      <c r="S202" s="6"/>
      <c r="T202" s="6"/>
      <c r="U202" s="6"/>
      <c r="V202" s="6"/>
      <c r="W202" s="6"/>
      <c r="X202" s="6"/>
      <c r="Y202" s="6"/>
      <c r="Z202" s="6"/>
    </row>
    <row r="203" spans="1:26" ht="15.75" customHeight="1">
      <c r="A203" s="7" t="s">
        <v>389</v>
      </c>
      <c r="B203" s="8" t="s">
        <v>362</v>
      </c>
      <c r="C203" s="8" t="s">
        <v>14</v>
      </c>
      <c r="D203" s="9">
        <v>999</v>
      </c>
      <c r="E203" s="8" t="s">
        <v>38</v>
      </c>
      <c r="F203" s="9" t="s">
        <v>17</v>
      </c>
      <c r="G203" s="9" t="s">
        <v>78</v>
      </c>
      <c r="H203" s="9">
        <v>2017</v>
      </c>
      <c r="I203" s="9" t="s">
        <v>19</v>
      </c>
      <c r="J203" s="10" t="s">
        <v>390</v>
      </c>
      <c r="K203" s="9">
        <v>700013</v>
      </c>
      <c r="L203" s="10"/>
      <c r="M203" s="12"/>
      <c r="N203" s="12"/>
      <c r="O203" s="12"/>
      <c r="P203" s="6"/>
      <c r="Q203" s="6"/>
      <c r="R203" s="6"/>
      <c r="S203" s="6"/>
      <c r="T203" s="6"/>
      <c r="U203" s="6"/>
      <c r="V203" s="6"/>
      <c r="W203" s="6"/>
      <c r="X203" s="6"/>
      <c r="Y203" s="6"/>
      <c r="Z203" s="6"/>
    </row>
    <row r="204" spans="1:26" ht="15.75" customHeight="1">
      <c r="A204" s="7" t="s">
        <v>391</v>
      </c>
      <c r="B204" s="8" t="s">
        <v>362</v>
      </c>
      <c r="C204" s="8" t="s">
        <v>14</v>
      </c>
      <c r="D204" s="9">
        <v>999</v>
      </c>
      <c r="E204" s="8" t="s">
        <v>38</v>
      </c>
      <c r="F204" s="9" t="s">
        <v>17</v>
      </c>
      <c r="G204" s="9" t="s">
        <v>78</v>
      </c>
      <c r="H204" s="9">
        <v>2017</v>
      </c>
      <c r="I204" s="9" t="s">
        <v>19</v>
      </c>
      <c r="J204" s="10" t="s">
        <v>392</v>
      </c>
      <c r="K204" s="9">
        <v>700014</v>
      </c>
      <c r="L204" s="10"/>
      <c r="M204" s="12"/>
      <c r="N204" s="12"/>
      <c r="O204" s="12"/>
      <c r="P204" s="6"/>
      <c r="Q204" s="6"/>
      <c r="R204" s="6"/>
      <c r="S204" s="6"/>
      <c r="T204" s="6"/>
      <c r="U204" s="6"/>
      <c r="V204" s="6"/>
      <c r="W204" s="6"/>
      <c r="X204" s="6"/>
      <c r="Y204" s="6"/>
      <c r="Z204" s="6"/>
    </row>
    <row r="205" spans="1:26" ht="15.75" customHeight="1">
      <c r="A205" s="14" t="s">
        <v>393</v>
      </c>
      <c r="B205" s="15" t="s">
        <v>362</v>
      </c>
      <c r="C205" s="15" t="s">
        <v>14</v>
      </c>
      <c r="D205" s="9">
        <v>999</v>
      </c>
      <c r="E205" s="15" t="s">
        <v>38</v>
      </c>
      <c r="F205" s="15" t="s">
        <v>17</v>
      </c>
      <c r="G205" s="15" t="s">
        <v>78</v>
      </c>
      <c r="H205" s="9">
        <v>2019</v>
      </c>
      <c r="I205" s="15" t="s">
        <v>19</v>
      </c>
      <c r="J205" s="10" t="s">
        <v>394</v>
      </c>
      <c r="K205" s="9">
        <v>700015</v>
      </c>
      <c r="L205" s="10"/>
      <c r="M205" s="12"/>
      <c r="N205" s="12"/>
      <c r="O205" s="12"/>
      <c r="P205" s="6"/>
      <c r="Q205" s="6"/>
      <c r="R205" s="6"/>
      <c r="S205" s="6"/>
      <c r="T205" s="6"/>
      <c r="U205" s="6"/>
      <c r="V205" s="6"/>
      <c r="W205" s="6"/>
      <c r="X205" s="6"/>
      <c r="Y205" s="6"/>
      <c r="Z205" s="6"/>
    </row>
    <row r="206" spans="1:26" ht="15.75" customHeight="1">
      <c r="A206" s="14" t="s">
        <v>395</v>
      </c>
      <c r="B206" s="8" t="s">
        <v>362</v>
      </c>
      <c r="C206" s="8" t="s">
        <v>14</v>
      </c>
      <c r="D206" s="9">
        <v>999</v>
      </c>
      <c r="E206" s="8" t="s">
        <v>33</v>
      </c>
      <c r="F206" s="9" t="s">
        <v>17</v>
      </c>
      <c r="G206" s="9" t="s">
        <v>78</v>
      </c>
      <c r="H206" s="9">
        <v>2019</v>
      </c>
      <c r="I206" s="9" t="s">
        <v>19</v>
      </c>
      <c r="J206" s="10" t="s">
        <v>396</v>
      </c>
      <c r="K206" s="9">
        <v>700016</v>
      </c>
      <c r="L206" s="10"/>
      <c r="M206" s="12"/>
      <c r="N206" s="12"/>
      <c r="O206" s="12"/>
      <c r="P206" s="6"/>
      <c r="Q206" s="6"/>
      <c r="R206" s="6"/>
      <c r="S206" s="6"/>
      <c r="T206" s="6"/>
      <c r="U206" s="6"/>
      <c r="V206" s="6"/>
      <c r="W206" s="6"/>
      <c r="X206" s="6"/>
      <c r="Y206" s="6"/>
      <c r="Z206" s="6"/>
    </row>
    <row r="207" spans="1:26" ht="15.75" customHeight="1">
      <c r="A207" s="14" t="s">
        <v>397</v>
      </c>
      <c r="B207" s="8" t="s">
        <v>362</v>
      </c>
      <c r="C207" s="8" t="s">
        <v>14</v>
      </c>
      <c r="D207" s="9">
        <v>999</v>
      </c>
      <c r="E207" s="8" t="s">
        <v>38</v>
      </c>
      <c r="F207" s="9" t="s">
        <v>17</v>
      </c>
      <c r="G207" s="9" t="s">
        <v>78</v>
      </c>
      <c r="H207" s="9">
        <v>2020</v>
      </c>
      <c r="I207" s="9" t="s">
        <v>19</v>
      </c>
      <c r="J207" s="10" t="s">
        <v>398</v>
      </c>
      <c r="K207" s="9">
        <v>700017</v>
      </c>
      <c r="L207" s="10"/>
      <c r="M207" s="12"/>
      <c r="N207" s="12"/>
      <c r="O207" s="12"/>
      <c r="P207" s="6"/>
      <c r="Q207" s="6"/>
      <c r="R207" s="6"/>
      <c r="S207" s="6"/>
      <c r="T207" s="6"/>
      <c r="U207" s="6"/>
      <c r="V207" s="6"/>
      <c r="W207" s="6"/>
      <c r="X207" s="6"/>
      <c r="Y207" s="6"/>
      <c r="Z207" s="6"/>
    </row>
    <row r="208" spans="1:26" ht="15.75" customHeight="1">
      <c r="A208" s="14" t="s">
        <v>399</v>
      </c>
      <c r="B208" s="8" t="s">
        <v>362</v>
      </c>
      <c r="C208" s="8" t="s">
        <v>14</v>
      </c>
      <c r="D208" s="9">
        <v>999</v>
      </c>
      <c r="E208" s="8" t="s">
        <v>38</v>
      </c>
      <c r="F208" s="9" t="s">
        <v>17</v>
      </c>
      <c r="G208" s="9" t="s">
        <v>78</v>
      </c>
      <c r="H208" s="9">
        <v>2020</v>
      </c>
      <c r="I208" s="9" t="s">
        <v>19</v>
      </c>
      <c r="J208" s="10" t="s">
        <v>398</v>
      </c>
      <c r="K208" s="9">
        <v>700018</v>
      </c>
      <c r="L208" s="10"/>
      <c r="M208" s="12"/>
      <c r="N208" s="12"/>
      <c r="O208" s="12"/>
      <c r="P208" s="6"/>
      <c r="Q208" s="6"/>
      <c r="R208" s="6"/>
      <c r="S208" s="6"/>
      <c r="T208" s="6"/>
      <c r="U208" s="6"/>
      <c r="V208" s="6"/>
      <c r="W208" s="6"/>
      <c r="X208" s="6"/>
      <c r="Y208" s="6"/>
      <c r="Z208" s="6"/>
    </row>
    <row r="209" spans="1:26" ht="15.75" customHeight="1">
      <c r="A209" s="7" t="s">
        <v>400</v>
      </c>
      <c r="B209" s="8" t="s">
        <v>362</v>
      </c>
      <c r="C209" s="8" t="s">
        <v>14</v>
      </c>
      <c r="D209" s="9">
        <v>999</v>
      </c>
      <c r="E209" s="8" t="s">
        <v>38</v>
      </c>
      <c r="F209" s="9" t="s">
        <v>17</v>
      </c>
      <c r="G209" s="9" t="s">
        <v>78</v>
      </c>
      <c r="H209" s="9">
        <v>2008</v>
      </c>
      <c r="I209" s="9" t="s">
        <v>19</v>
      </c>
      <c r="J209" s="10" t="s">
        <v>401</v>
      </c>
      <c r="K209" s="9">
        <v>700019</v>
      </c>
      <c r="L209" s="10"/>
      <c r="M209" s="12"/>
      <c r="N209" s="12"/>
      <c r="O209" s="12"/>
      <c r="P209" s="6"/>
      <c r="Q209" s="6"/>
      <c r="R209" s="6"/>
      <c r="S209" s="6"/>
      <c r="T209" s="6"/>
      <c r="U209" s="6"/>
      <c r="V209" s="6"/>
      <c r="W209" s="6"/>
      <c r="X209" s="6"/>
      <c r="Y209" s="6"/>
      <c r="Z209" s="6"/>
    </row>
    <row r="210" spans="1:26" ht="15.75" customHeight="1">
      <c r="A210" s="7" t="s">
        <v>402</v>
      </c>
      <c r="B210" s="8" t="s">
        <v>362</v>
      </c>
      <c r="C210" s="8" t="s">
        <v>14</v>
      </c>
      <c r="D210" s="9">
        <v>999</v>
      </c>
      <c r="E210" s="8" t="s">
        <v>38</v>
      </c>
      <c r="F210" s="9" t="s">
        <v>17</v>
      </c>
      <c r="G210" s="9" t="s">
        <v>78</v>
      </c>
      <c r="H210" s="9">
        <v>2008</v>
      </c>
      <c r="I210" s="9" t="s">
        <v>19</v>
      </c>
      <c r="J210" s="10" t="s">
        <v>403</v>
      </c>
      <c r="K210" s="9">
        <v>700020</v>
      </c>
      <c r="L210" s="10"/>
      <c r="M210" s="12"/>
      <c r="N210" s="12"/>
      <c r="O210" s="12"/>
      <c r="P210" s="6"/>
      <c r="Q210" s="6"/>
      <c r="R210" s="6"/>
      <c r="S210" s="6"/>
      <c r="T210" s="6"/>
      <c r="U210" s="6"/>
      <c r="V210" s="6"/>
      <c r="W210" s="6"/>
      <c r="X210" s="6"/>
      <c r="Y210" s="6"/>
      <c r="Z210" s="6"/>
    </row>
    <row r="211" spans="1:26" ht="15.75" customHeight="1">
      <c r="A211" s="7" t="s">
        <v>404</v>
      </c>
      <c r="B211" s="8" t="s">
        <v>362</v>
      </c>
      <c r="C211" s="8"/>
      <c r="D211" s="9">
        <v>999</v>
      </c>
      <c r="E211" s="8" t="s">
        <v>38</v>
      </c>
      <c r="F211" s="9" t="s">
        <v>17</v>
      </c>
      <c r="G211" s="9" t="s">
        <v>78</v>
      </c>
      <c r="H211" s="9">
        <v>2011</v>
      </c>
      <c r="I211" s="9" t="s">
        <v>19</v>
      </c>
      <c r="J211" s="10" t="s">
        <v>405</v>
      </c>
      <c r="K211" s="9">
        <v>700021</v>
      </c>
      <c r="L211" s="10"/>
      <c r="M211" s="12"/>
      <c r="N211" s="12"/>
      <c r="O211" s="12"/>
      <c r="P211" s="6"/>
      <c r="Q211" s="6"/>
      <c r="R211" s="6"/>
      <c r="S211" s="6"/>
      <c r="T211" s="6"/>
      <c r="U211" s="6"/>
      <c r="V211" s="6"/>
      <c r="W211" s="6"/>
      <c r="X211" s="6"/>
      <c r="Y211" s="6"/>
      <c r="Z211" s="6"/>
    </row>
    <row r="212" spans="1:26" ht="15.75" customHeight="1">
      <c r="A212" s="7" t="s">
        <v>406</v>
      </c>
      <c r="B212" s="8" t="s">
        <v>407</v>
      </c>
      <c r="C212" s="8" t="s">
        <v>14</v>
      </c>
      <c r="D212" s="13" t="s">
        <v>408</v>
      </c>
      <c r="E212" s="8" t="s">
        <v>16</v>
      </c>
      <c r="F212" s="9" t="s">
        <v>17</v>
      </c>
      <c r="G212" s="9" t="s">
        <v>24</v>
      </c>
      <c r="H212" s="9">
        <v>1824</v>
      </c>
      <c r="I212" s="9" t="s">
        <v>19</v>
      </c>
      <c r="J212" s="10" t="s">
        <v>19</v>
      </c>
      <c r="K212" s="9">
        <v>700100</v>
      </c>
      <c r="L212" s="10"/>
      <c r="M212" s="12"/>
      <c r="N212" s="12"/>
      <c r="O212" s="12"/>
      <c r="P212" s="6"/>
      <c r="Q212" s="6"/>
      <c r="R212" s="6"/>
      <c r="S212" s="6"/>
      <c r="T212" s="6"/>
      <c r="U212" s="6"/>
      <c r="V212" s="6"/>
      <c r="W212" s="6"/>
      <c r="X212" s="6"/>
      <c r="Y212" s="6"/>
      <c r="Z212" s="6"/>
    </row>
    <row r="213" spans="1:26" ht="15.75" customHeight="1">
      <c r="A213" s="7" t="s">
        <v>409</v>
      </c>
      <c r="B213" s="8" t="s">
        <v>407</v>
      </c>
      <c r="C213" s="8" t="s">
        <v>14</v>
      </c>
      <c r="D213" s="13" t="s">
        <v>408</v>
      </c>
      <c r="E213" s="8" t="s">
        <v>40</v>
      </c>
      <c r="F213" s="9" t="s">
        <v>17</v>
      </c>
      <c r="G213" s="9" t="s">
        <v>78</v>
      </c>
      <c r="H213" s="9">
        <v>1987</v>
      </c>
      <c r="I213" s="9" t="s">
        <v>19</v>
      </c>
      <c r="J213" s="10" t="s">
        <v>410</v>
      </c>
      <c r="K213" s="9">
        <v>700101</v>
      </c>
      <c r="L213" s="10"/>
      <c r="M213" s="12"/>
      <c r="N213" s="12"/>
      <c r="O213" s="12"/>
      <c r="P213" s="6"/>
      <c r="Q213" s="6"/>
      <c r="R213" s="6"/>
      <c r="S213" s="6"/>
      <c r="T213" s="6"/>
      <c r="U213" s="6"/>
      <c r="V213" s="6"/>
      <c r="W213" s="6"/>
      <c r="X213" s="6"/>
      <c r="Y213" s="6"/>
      <c r="Z213" s="6"/>
    </row>
    <row r="214" spans="1:26" ht="15.75" customHeight="1">
      <c r="A214" s="7" t="s">
        <v>411</v>
      </c>
      <c r="B214" s="8" t="s">
        <v>407</v>
      </c>
      <c r="C214" s="8" t="s">
        <v>14</v>
      </c>
      <c r="D214" s="13" t="s">
        <v>412</v>
      </c>
      <c r="E214" s="8" t="s">
        <v>16</v>
      </c>
      <c r="F214" s="9" t="s">
        <v>17</v>
      </c>
      <c r="G214" s="9" t="s">
        <v>24</v>
      </c>
      <c r="H214" s="9">
        <v>1891</v>
      </c>
      <c r="I214" s="9" t="s">
        <v>19</v>
      </c>
      <c r="J214" s="10" t="s">
        <v>19</v>
      </c>
      <c r="K214" s="9">
        <v>700200</v>
      </c>
      <c r="L214" s="10"/>
      <c r="M214" s="12"/>
      <c r="N214" s="12"/>
      <c r="O214" s="12"/>
      <c r="P214" s="6"/>
      <c r="Q214" s="6"/>
      <c r="R214" s="6"/>
      <c r="S214" s="6"/>
      <c r="T214" s="6"/>
      <c r="U214" s="6"/>
      <c r="V214" s="6"/>
      <c r="W214" s="6"/>
      <c r="X214" s="6"/>
      <c r="Y214" s="6"/>
      <c r="Z214" s="6"/>
    </row>
    <row r="215" spans="1:26" ht="15.75" customHeight="1">
      <c r="A215" s="7" t="s">
        <v>413</v>
      </c>
      <c r="B215" s="8" t="s">
        <v>407</v>
      </c>
      <c r="C215" s="8" t="s">
        <v>14</v>
      </c>
      <c r="D215" s="13" t="s">
        <v>412</v>
      </c>
      <c r="E215" s="8" t="s">
        <v>40</v>
      </c>
      <c r="F215" s="9" t="s">
        <v>17</v>
      </c>
      <c r="G215" s="9" t="s">
        <v>78</v>
      </c>
      <c r="H215" s="9">
        <v>1985</v>
      </c>
      <c r="I215" s="9" t="s">
        <v>19</v>
      </c>
      <c r="J215" s="10" t="s">
        <v>414</v>
      </c>
      <c r="K215" s="9">
        <v>700201</v>
      </c>
      <c r="L215" s="10"/>
      <c r="M215" s="12"/>
      <c r="N215" s="12"/>
      <c r="O215" s="12"/>
      <c r="P215" s="6"/>
      <c r="Q215" s="6"/>
      <c r="R215" s="6"/>
      <c r="S215" s="6"/>
      <c r="T215" s="6"/>
      <c r="U215" s="6"/>
      <c r="V215" s="6"/>
      <c r="W215" s="6"/>
      <c r="X215" s="6"/>
      <c r="Y215" s="6"/>
      <c r="Z215" s="6"/>
    </row>
    <row r="216" spans="1:26" ht="15.75" customHeight="1">
      <c r="A216" s="7" t="s">
        <v>415</v>
      </c>
      <c r="B216" s="8" t="s">
        <v>407</v>
      </c>
      <c r="C216" s="8" t="s">
        <v>14</v>
      </c>
      <c r="D216" s="13" t="s">
        <v>416</v>
      </c>
      <c r="E216" s="8" t="s">
        <v>16</v>
      </c>
      <c r="F216" s="9" t="s">
        <v>17</v>
      </c>
      <c r="G216" s="9" t="s">
        <v>24</v>
      </c>
      <c r="H216" s="9">
        <v>1844</v>
      </c>
      <c r="I216" s="9" t="s">
        <v>19</v>
      </c>
      <c r="J216" s="10" t="s">
        <v>19</v>
      </c>
      <c r="K216" s="9">
        <v>700300</v>
      </c>
      <c r="L216" s="10"/>
      <c r="M216" s="12"/>
      <c r="N216" s="12"/>
      <c r="O216" s="12"/>
      <c r="P216" s="6"/>
      <c r="Q216" s="6"/>
      <c r="R216" s="6"/>
      <c r="S216" s="6"/>
      <c r="T216" s="6"/>
      <c r="U216" s="6"/>
      <c r="V216" s="6"/>
      <c r="W216" s="6"/>
      <c r="X216" s="6"/>
      <c r="Y216" s="6"/>
      <c r="Z216" s="6"/>
    </row>
    <row r="217" spans="1:26" ht="15.75" customHeight="1">
      <c r="A217" s="7" t="s">
        <v>417</v>
      </c>
      <c r="B217" s="8" t="s">
        <v>407</v>
      </c>
      <c r="C217" s="8" t="s">
        <v>14</v>
      </c>
      <c r="D217" s="13" t="s">
        <v>416</v>
      </c>
      <c r="E217" s="8" t="s">
        <v>40</v>
      </c>
      <c r="F217" s="9" t="s">
        <v>17</v>
      </c>
      <c r="G217" s="9" t="s">
        <v>78</v>
      </c>
      <c r="H217" s="9">
        <v>1986</v>
      </c>
      <c r="I217" s="9" t="s">
        <v>19</v>
      </c>
      <c r="J217" s="10" t="s">
        <v>418</v>
      </c>
      <c r="K217" s="9">
        <v>700301</v>
      </c>
      <c r="L217" s="10"/>
      <c r="M217" s="12"/>
      <c r="N217" s="12"/>
      <c r="O217" s="12"/>
      <c r="P217" s="6"/>
      <c r="Q217" s="6"/>
      <c r="R217" s="6"/>
      <c r="S217" s="6"/>
      <c r="T217" s="6"/>
      <c r="U217" s="6"/>
      <c r="V217" s="6"/>
      <c r="W217" s="6"/>
      <c r="X217" s="6"/>
      <c r="Y217" s="6"/>
      <c r="Z217" s="6"/>
    </row>
    <row r="218" spans="1:26" ht="15.75" customHeight="1">
      <c r="A218" s="10" t="s">
        <v>419</v>
      </c>
      <c r="B218" s="9" t="s">
        <v>407</v>
      </c>
      <c r="C218" s="9" t="s">
        <v>14</v>
      </c>
      <c r="D218" s="13" t="s">
        <v>416</v>
      </c>
      <c r="E218" s="9" t="s">
        <v>97</v>
      </c>
      <c r="F218" s="9" t="s">
        <v>17</v>
      </c>
      <c r="G218" s="9" t="s">
        <v>78</v>
      </c>
      <c r="H218" s="9">
        <v>2001</v>
      </c>
      <c r="I218" s="9" t="s">
        <v>19</v>
      </c>
      <c r="J218" s="10" t="s">
        <v>420</v>
      </c>
      <c r="K218" s="9">
        <v>700302</v>
      </c>
      <c r="L218" s="10"/>
      <c r="M218" s="12"/>
      <c r="N218" s="12"/>
      <c r="O218" s="12"/>
      <c r="P218" s="6"/>
      <c r="Q218" s="6"/>
      <c r="R218" s="6"/>
      <c r="S218" s="6"/>
      <c r="T218" s="6"/>
      <c r="U218" s="6"/>
      <c r="V218" s="6"/>
      <c r="W218" s="6"/>
      <c r="X218" s="6"/>
      <c r="Y218" s="6"/>
      <c r="Z218" s="6"/>
    </row>
    <row r="219" spans="1:26" ht="15.75" customHeight="1">
      <c r="A219" s="7" t="s">
        <v>421</v>
      </c>
      <c r="B219" s="8" t="s">
        <v>407</v>
      </c>
      <c r="C219" s="8" t="s">
        <v>14</v>
      </c>
      <c r="D219" s="13" t="s">
        <v>422</v>
      </c>
      <c r="E219" s="8" t="s">
        <v>16</v>
      </c>
      <c r="F219" s="9" t="s">
        <v>17</v>
      </c>
      <c r="G219" s="9" t="s">
        <v>24</v>
      </c>
      <c r="H219" s="9">
        <v>1824</v>
      </c>
      <c r="I219" s="9" t="s">
        <v>19</v>
      </c>
      <c r="J219" s="10" t="s">
        <v>19</v>
      </c>
      <c r="K219" s="9">
        <v>700400</v>
      </c>
      <c r="L219" s="10"/>
      <c r="M219" s="12"/>
      <c r="N219" s="12"/>
      <c r="O219" s="12"/>
      <c r="P219" s="6"/>
      <c r="Q219" s="6"/>
      <c r="R219" s="6"/>
      <c r="S219" s="6"/>
      <c r="T219" s="6"/>
      <c r="U219" s="6"/>
      <c r="V219" s="6"/>
      <c r="W219" s="6"/>
      <c r="X219" s="6"/>
      <c r="Y219" s="6"/>
      <c r="Z219" s="6"/>
    </row>
    <row r="220" spans="1:26" ht="15.75" customHeight="1">
      <c r="A220" s="7" t="s">
        <v>423</v>
      </c>
      <c r="B220" s="8" t="s">
        <v>407</v>
      </c>
      <c r="C220" s="8" t="s">
        <v>14</v>
      </c>
      <c r="D220" s="13" t="s">
        <v>422</v>
      </c>
      <c r="E220" s="8" t="s">
        <v>40</v>
      </c>
      <c r="F220" s="9" t="s">
        <v>17</v>
      </c>
      <c r="G220" s="9" t="s">
        <v>78</v>
      </c>
      <c r="H220" s="9">
        <v>1986</v>
      </c>
      <c r="I220" s="9" t="s">
        <v>19</v>
      </c>
      <c r="J220" s="7" t="s">
        <v>424</v>
      </c>
      <c r="K220" s="9">
        <v>700401</v>
      </c>
      <c r="L220" s="10"/>
      <c r="M220" s="12"/>
      <c r="N220" s="12"/>
      <c r="O220" s="12"/>
      <c r="P220" s="6"/>
      <c r="Q220" s="6"/>
      <c r="R220" s="6"/>
      <c r="S220" s="6"/>
      <c r="T220" s="6"/>
      <c r="U220" s="6"/>
      <c r="V220" s="6"/>
      <c r="W220" s="6"/>
      <c r="X220" s="6"/>
      <c r="Y220" s="6"/>
      <c r="Z220" s="6"/>
    </row>
    <row r="221" spans="1:26" ht="15.75" customHeight="1">
      <c r="A221" s="7" t="s">
        <v>425</v>
      </c>
      <c r="B221" s="8" t="s">
        <v>407</v>
      </c>
      <c r="C221" s="8" t="s">
        <v>22</v>
      </c>
      <c r="D221" s="13" t="s">
        <v>422</v>
      </c>
      <c r="E221" s="8" t="s">
        <v>38</v>
      </c>
      <c r="F221" s="9" t="s">
        <v>17</v>
      </c>
      <c r="G221" s="9" t="s">
        <v>78</v>
      </c>
      <c r="H221" s="9">
        <v>2008</v>
      </c>
      <c r="I221" s="9">
        <v>2019</v>
      </c>
      <c r="J221" s="10" t="s">
        <v>426</v>
      </c>
      <c r="K221" s="9">
        <v>700402</v>
      </c>
      <c r="L221" s="10" t="s">
        <v>427</v>
      </c>
      <c r="M221" s="12"/>
      <c r="N221" s="12"/>
      <c r="O221" s="12"/>
      <c r="P221" s="6"/>
      <c r="Q221" s="6"/>
      <c r="R221" s="6"/>
      <c r="S221" s="6"/>
      <c r="T221" s="6"/>
      <c r="U221" s="6"/>
      <c r="V221" s="6"/>
      <c r="W221" s="6"/>
      <c r="X221" s="6"/>
      <c r="Y221" s="6"/>
      <c r="Z221" s="6"/>
    </row>
    <row r="222" spans="1:26" ht="15.75" customHeight="1">
      <c r="A222" s="7" t="s">
        <v>428</v>
      </c>
      <c r="B222" s="8" t="s">
        <v>407</v>
      </c>
      <c r="C222" s="8" t="s">
        <v>14</v>
      </c>
      <c r="D222" s="13" t="s">
        <v>429</v>
      </c>
      <c r="E222" s="8" t="s">
        <v>16</v>
      </c>
      <c r="F222" s="9" t="s">
        <v>17</v>
      </c>
      <c r="G222" s="9" t="s">
        <v>24</v>
      </c>
      <c r="H222" s="9">
        <v>1824</v>
      </c>
      <c r="I222" s="9" t="s">
        <v>19</v>
      </c>
      <c r="J222" s="10" t="s">
        <v>19</v>
      </c>
      <c r="K222" s="9">
        <v>700500</v>
      </c>
      <c r="L222" s="10"/>
      <c r="M222" s="12"/>
      <c r="N222" s="12"/>
      <c r="O222" s="12"/>
      <c r="P222" s="6"/>
      <c r="Q222" s="6"/>
      <c r="R222" s="6"/>
      <c r="S222" s="6"/>
      <c r="T222" s="6"/>
      <c r="U222" s="6"/>
      <c r="V222" s="6"/>
      <c r="W222" s="6"/>
      <c r="X222" s="6"/>
      <c r="Y222" s="6"/>
      <c r="Z222" s="6"/>
    </row>
    <row r="223" spans="1:26" ht="15.75" customHeight="1">
      <c r="A223" s="7" t="s">
        <v>430</v>
      </c>
      <c r="B223" s="8" t="s">
        <v>407</v>
      </c>
      <c r="C223" s="8" t="s">
        <v>14</v>
      </c>
      <c r="D223" s="13" t="s">
        <v>429</v>
      </c>
      <c r="E223" s="8" t="s">
        <v>40</v>
      </c>
      <c r="F223" s="9" t="s">
        <v>17</v>
      </c>
      <c r="G223" s="9" t="s">
        <v>78</v>
      </c>
      <c r="H223" s="9">
        <v>1986</v>
      </c>
      <c r="I223" s="9" t="s">
        <v>19</v>
      </c>
      <c r="J223" s="10" t="s">
        <v>431</v>
      </c>
      <c r="K223" s="9">
        <v>700501</v>
      </c>
      <c r="L223" s="10"/>
      <c r="M223" s="12"/>
      <c r="N223" s="12"/>
      <c r="O223" s="12"/>
      <c r="P223" s="6"/>
      <c r="Q223" s="6"/>
      <c r="R223" s="6"/>
      <c r="S223" s="6"/>
      <c r="T223" s="6"/>
      <c r="U223" s="6"/>
      <c r="V223" s="6"/>
      <c r="W223" s="6"/>
      <c r="X223" s="6"/>
      <c r="Y223" s="6"/>
      <c r="Z223" s="6"/>
    </row>
    <row r="224" spans="1:26" ht="15.75" customHeight="1">
      <c r="A224" s="7" t="s">
        <v>432</v>
      </c>
      <c r="B224" s="8" t="s">
        <v>407</v>
      </c>
      <c r="C224" s="8" t="s">
        <v>14</v>
      </c>
      <c r="D224" s="13" t="s">
        <v>433</v>
      </c>
      <c r="E224" s="8" t="s">
        <v>16</v>
      </c>
      <c r="F224" s="9" t="s">
        <v>17</v>
      </c>
      <c r="G224" s="9" t="s">
        <v>24</v>
      </c>
      <c r="H224" s="9">
        <v>1824</v>
      </c>
      <c r="I224" s="9" t="s">
        <v>19</v>
      </c>
      <c r="J224" s="10" t="s">
        <v>19</v>
      </c>
      <c r="K224" s="9">
        <v>700600</v>
      </c>
      <c r="L224" s="10"/>
      <c r="M224" s="12"/>
      <c r="N224" s="12"/>
      <c r="O224" s="12"/>
      <c r="P224" s="6"/>
      <c r="Q224" s="6"/>
      <c r="R224" s="6"/>
      <c r="S224" s="6"/>
      <c r="T224" s="6"/>
      <c r="U224" s="6"/>
      <c r="V224" s="6"/>
      <c r="W224" s="6"/>
      <c r="X224" s="6"/>
      <c r="Y224" s="6"/>
      <c r="Z224" s="6"/>
    </row>
    <row r="225" spans="1:26" ht="15.75" customHeight="1">
      <c r="A225" s="7" t="s">
        <v>434</v>
      </c>
      <c r="B225" s="8" t="s">
        <v>407</v>
      </c>
      <c r="C225" s="8" t="s">
        <v>14</v>
      </c>
      <c r="D225" s="13" t="s">
        <v>433</v>
      </c>
      <c r="E225" s="8" t="s">
        <v>40</v>
      </c>
      <c r="F225" s="9" t="s">
        <v>17</v>
      </c>
      <c r="G225" s="9" t="s">
        <v>78</v>
      </c>
      <c r="H225" s="9">
        <v>1985</v>
      </c>
      <c r="I225" s="9" t="s">
        <v>19</v>
      </c>
      <c r="J225" s="10" t="s">
        <v>435</v>
      </c>
      <c r="K225" s="9">
        <v>700601</v>
      </c>
      <c r="L225" s="10"/>
      <c r="M225" s="12"/>
      <c r="N225" s="12"/>
      <c r="O225" s="12"/>
      <c r="P225" s="6"/>
      <c r="Q225" s="6"/>
      <c r="R225" s="6"/>
      <c r="S225" s="6"/>
      <c r="T225" s="6"/>
      <c r="U225" s="6"/>
      <c r="V225" s="6"/>
      <c r="W225" s="6"/>
      <c r="X225" s="6"/>
      <c r="Y225" s="6"/>
      <c r="Z225" s="6"/>
    </row>
    <row r="226" spans="1:26" ht="15.75" customHeight="1">
      <c r="A226" s="7" t="s">
        <v>436</v>
      </c>
      <c r="B226" s="8" t="s">
        <v>407</v>
      </c>
      <c r="C226" s="8" t="s">
        <v>14</v>
      </c>
      <c r="D226" s="13" t="s">
        <v>433</v>
      </c>
      <c r="E226" s="8" t="s">
        <v>38</v>
      </c>
      <c r="F226" s="9" t="s">
        <v>17</v>
      </c>
      <c r="G226" s="9" t="s">
        <v>78</v>
      </c>
      <c r="H226" s="9">
        <v>2007</v>
      </c>
      <c r="I226" s="9" t="s">
        <v>19</v>
      </c>
      <c r="J226" s="10" t="s">
        <v>437</v>
      </c>
      <c r="K226" s="9">
        <v>700602</v>
      </c>
      <c r="L226" s="10"/>
      <c r="M226" s="12"/>
      <c r="N226" s="12"/>
      <c r="O226" s="12"/>
      <c r="P226" s="6"/>
      <c r="Q226" s="6"/>
      <c r="R226" s="6"/>
      <c r="S226" s="6"/>
      <c r="T226" s="6"/>
      <c r="U226" s="6"/>
      <c r="V226" s="6"/>
      <c r="W226" s="6"/>
      <c r="X226" s="6"/>
      <c r="Y226" s="6"/>
      <c r="Z226" s="6"/>
    </row>
    <row r="227" spans="1:26" ht="15.75" customHeight="1">
      <c r="A227" s="7" t="s">
        <v>438</v>
      </c>
      <c r="B227" s="8" t="s">
        <v>407</v>
      </c>
      <c r="C227" s="8" t="s">
        <v>14</v>
      </c>
      <c r="D227" s="13" t="s">
        <v>439</v>
      </c>
      <c r="E227" s="8" t="s">
        <v>16</v>
      </c>
      <c r="F227" s="9" t="s">
        <v>17</v>
      </c>
      <c r="G227" s="9" t="s">
        <v>24</v>
      </c>
      <c r="H227" s="9">
        <v>1939</v>
      </c>
      <c r="I227" s="9" t="s">
        <v>19</v>
      </c>
      <c r="J227" s="10" t="s">
        <v>440</v>
      </c>
      <c r="K227" s="9">
        <v>700700</v>
      </c>
      <c r="L227" s="10"/>
      <c r="M227" s="12"/>
      <c r="N227" s="12"/>
      <c r="O227" s="12"/>
      <c r="P227" s="6"/>
      <c r="Q227" s="6"/>
      <c r="R227" s="6"/>
      <c r="S227" s="6"/>
      <c r="T227" s="6"/>
      <c r="U227" s="6"/>
      <c r="V227" s="6"/>
      <c r="W227" s="6"/>
      <c r="X227" s="6"/>
      <c r="Y227" s="6"/>
      <c r="Z227" s="6"/>
    </row>
    <row r="228" spans="1:26" ht="57.75" customHeight="1">
      <c r="A228" s="7" t="s">
        <v>441</v>
      </c>
      <c r="B228" s="8" t="s">
        <v>407</v>
      </c>
      <c r="C228" s="8" t="s">
        <v>14</v>
      </c>
      <c r="D228" s="13" t="s">
        <v>439</v>
      </c>
      <c r="E228" s="8" t="s">
        <v>40</v>
      </c>
      <c r="F228" s="9" t="s">
        <v>17</v>
      </c>
      <c r="G228" s="9" t="s">
        <v>78</v>
      </c>
      <c r="H228" s="9">
        <v>1986</v>
      </c>
      <c r="I228" s="9" t="s">
        <v>19</v>
      </c>
      <c r="J228" s="10" t="s">
        <v>442</v>
      </c>
      <c r="K228" s="9">
        <v>700701</v>
      </c>
      <c r="L228" s="10"/>
      <c r="M228" s="12"/>
      <c r="N228" s="12"/>
      <c r="O228" s="12"/>
      <c r="P228" s="6"/>
      <c r="Q228" s="6"/>
      <c r="R228" s="6"/>
      <c r="S228" s="6"/>
      <c r="T228" s="6"/>
      <c r="U228" s="6"/>
      <c r="V228" s="6"/>
      <c r="W228" s="6"/>
      <c r="X228" s="6"/>
      <c r="Y228" s="6"/>
      <c r="Z228" s="6"/>
    </row>
    <row r="229" spans="1:26" ht="15.75" customHeight="1">
      <c r="A229" s="7" t="s">
        <v>443</v>
      </c>
      <c r="B229" s="8" t="s">
        <v>407</v>
      </c>
      <c r="C229" s="8" t="s">
        <v>14</v>
      </c>
      <c r="D229" s="13" t="s">
        <v>444</v>
      </c>
      <c r="E229" s="8" t="s">
        <v>16</v>
      </c>
      <c r="F229" s="9" t="s">
        <v>17</v>
      </c>
      <c r="G229" s="9" t="s">
        <v>24</v>
      </c>
      <c r="H229" s="9">
        <v>1875</v>
      </c>
      <c r="I229" s="9" t="s">
        <v>19</v>
      </c>
      <c r="J229" s="10" t="s">
        <v>19</v>
      </c>
      <c r="K229" s="9">
        <v>700800</v>
      </c>
      <c r="L229" s="10"/>
      <c r="M229" s="12"/>
      <c r="N229" s="12"/>
      <c r="O229" s="12"/>
      <c r="P229" s="6"/>
      <c r="Q229" s="6"/>
      <c r="R229" s="6"/>
      <c r="S229" s="6"/>
      <c r="T229" s="6"/>
      <c r="U229" s="6"/>
      <c r="V229" s="6"/>
      <c r="W229" s="6"/>
      <c r="X229" s="6"/>
      <c r="Y229" s="6"/>
      <c r="Z229" s="6"/>
    </row>
    <row r="230" spans="1:26" ht="15.75" customHeight="1">
      <c r="A230" s="7" t="s">
        <v>445</v>
      </c>
      <c r="B230" s="8" t="s">
        <v>407</v>
      </c>
      <c r="C230" s="8" t="s">
        <v>14</v>
      </c>
      <c r="D230" s="13" t="s">
        <v>444</v>
      </c>
      <c r="E230" s="8" t="s">
        <v>40</v>
      </c>
      <c r="F230" s="9" t="s">
        <v>17</v>
      </c>
      <c r="G230" s="9" t="s">
        <v>78</v>
      </c>
      <c r="H230" s="9">
        <v>1986</v>
      </c>
      <c r="I230" s="9" t="s">
        <v>19</v>
      </c>
      <c r="J230" s="10" t="s">
        <v>446</v>
      </c>
      <c r="K230" s="9">
        <v>700801</v>
      </c>
      <c r="L230" s="10"/>
      <c r="M230" s="12"/>
      <c r="N230" s="12"/>
      <c r="O230" s="12"/>
      <c r="P230" s="6"/>
      <c r="Q230" s="6"/>
      <c r="R230" s="6"/>
      <c r="S230" s="6"/>
      <c r="T230" s="6"/>
      <c r="U230" s="6"/>
      <c r="V230" s="6"/>
      <c r="W230" s="6"/>
      <c r="X230" s="6"/>
      <c r="Y230" s="6"/>
      <c r="Z230" s="6"/>
    </row>
    <row r="231" spans="1:26" ht="15.75" customHeight="1">
      <c r="A231" s="7" t="s">
        <v>447</v>
      </c>
      <c r="B231" s="8" t="s">
        <v>407</v>
      </c>
      <c r="C231" s="8" t="s">
        <v>14</v>
      </c>
      <c r="D231" s="13" t="s">
        <v>444</v>
      </c>
      <c r="E231" s="8" t="s">
        <v>38</v>
      </c>
      <c r="F231" s="9" t="s">
        <v>17</v>
      </c>
      <c r="G231" s="9" t="s">
        <v>78</v>
      </c>
      <c r="H231" s="9">
        <v>2006</v>
      </c>
      <c r="I231" s="9" t="s">
        <v>19</v>
      </c>
      <c r="J231" s="10" t="s">
        <v>448</v>
      </c>
      <c r="K231" s="9">
        <v>700802</v>
      </c>
      <c r="L231" s="10"/>
      <c r="M231" s="12"/>
      <c r="N231" s="12"/>
      <c r="O231" s="12"/>
      <c r="P231" s="6"/>
      <c r="Q231" s="6"/>
      <c r="R231" s="6"/>
      <c r="S231" s="6"/>
      <c r="T231" s="6"/>
      <c r="U231" s="6"/>
      <c r="V231" s="6"/>
      <c r="W231" s="6"/>
      <c r="X231" s="6"/>
      <c r="Y231" s="6"/>
      <c r="Z231" s="6"/>
    </row>
    <row r="232" spans="1:26" ht="15.75" customHeight="1">
      <c r="A232" s="7" t="s">
        <v>449</v>
      </c>
      <c r="B232" s="8" t="s">
        <v>407</v>
      </c>
      <c r="C232" s="8" t="s">
        <v>14</v>
      </c>
      <c r="D232" s="13" t="s">
        <v>450</v>
      </c>
      <c r="E232" s="8" t="s">
        <v>16</v>
      </c>
      <c r="F232" s="9" t="s">
        <v>17</v>
      </c>
      <c r="G232" s="9" t="s">
        <v>24</v>
      </c>
      <c r="H232" s="9">
        <v>1923</v>
      </c>
      <c r="I232" s="9" t="s">
        <v>19</v>
      </c>
      <c r="J232" s="10" t="s">
        <v>19</v>
      </c>
      <c r="K232" s="9">
        <v>700900</v>
      </c>
      <c r="L232" s="10"/>
      <c r="M232" s="12"/>
      <c r="N232" s="12"/>
      <c r="O232" s="12"/>
      <c r="P232" s="6"/>
      <c r="Q232" s="6"/>
      <c r="R232" s="6"/>
      <c r="S232" s="6"/>
      <c r="T232" s="6"/>
      <c r="U232" s="6"/>
      <c r="V232" s="6"/>
      <c r="W232" s="6"/>
      <c r="X232" s="6"/>
      <c r="Y232" s="6"/>
      <c r="Z232" s="6"/>
    </row>
    <row r="233" spans="1:26" ht="15.75" customHeight="1">
      <c r="A233" s="7" t="s">
        <v>451</v>
      </c>
      <c r="B233" s="8" t="s">
        <v>407</v>
      </c>
      <c r="C233" s="8" t="s">
        <v>14</v>
      </c>
      <c r="D233" s="13" t="s">
        <v>450</v>
      </c>
      <c r="E233" s="8" t="s">
        <v>40</v>
      </c>
      <c r="F233" s="9" t="s">
        <v>17</v>
      </c>
      <c r="G233" s="9" t="s">
        <v>78</v>
      </c>
      <c r="H233" s="9">
        <v>1986</v>
      </c>
      <c r="I233" s="9" t="s">
        <v>19</v>
      </c>
      <c r="J233" s="10" t="s">
        <v>452</v>
      </c>
      <c r="K233" s="9">
        <v>700901</v>
      </c>
      <c r="L233" s="10"/>
      <c r="M233" s="12"/>
      <c r="N233" s="12"/>
      <c r="O233" s="12"/>
      <c r="P233" s="6"/>
      <c r="Q233" s="6"/>
      <c r="R233" s="6"/>
      <c r="S233" s="6"/>
      <c r="T233" s="6"/>
      <c r="U233" s="6"/>
      <c r="V233" s="6"/>
      <c r="W233" s="6"/>
      <c r="X233" s="6"/>
      <c r="Y233" s="6"/>
      <c r="Z233" s="6"/>
    </row>
    <row r="234" spans="1:26" ht="15.75" customHeight="1">
      <c r="A234" s="7" t="s">
        <v>453</v>
      </c>
      <c r="B234" s="8" t="s">
        <v>407</v>
      </c>
      <c r="C234" s="8" t="s">
        <v>14</v>
      </c>
      <c r="D234" s="13" t="s">
        <v>454</v>
      </c>
      <c r="E234" s="8" t="s">
        <v>16</v>
      </c>
      <c r="F234" s="9" t="s">
        <v>17</v>
      </c>
      <c r="G234" s="9" t="s">
        <v>24</v>
      </c>
      <c r="H234" s="9">
        <v>1884</v>
      </c>
      <c r="I234" s="9" t="s">
        <v>19</v>
      </c>
      <c r="J234" s="10" t="s">
        <v>19</v>
      </c>
      <c r="K234" s="9">
        <v>701000</v>
      </c>
      <c r="L234" s="10"/>
      <c r="M234" s="12"/>
      <c r="N234" s="12"/>
      <c r="O234" s="12"/>
      <c r="P234" s="6"/>
      <c r="Q234" s="6"/>
      <c r="R234" s="6"/>
      <c r="S234" s="6"/>
      <c r="T234" s="6"/>
      <c r="U234" s="6"/>
      <c r="V234" s="6"/>
      <c r="W234" s="6"/>
      <c r="X234" s="6"/>
      <c r="Y234" s="6"/>
      <c r="Z234" s="6"/>
    </row>
    <row r="235" spans="1:26" ht="15.75" customHeight="1">
      <c r="A235" s="7" t="s">
        <v>455</v>
      </c>
      <c r="B235" s="8" t="s">
        <v>407</v>
      </c>
      <c r="C235" s="8" t="s">
        <v>14</v>
      </c>
      <c r="D235" s="13" t="s">
        <v>454</v>
      </c>
      <c r="E235" s="8" t="s">
        <v>40</v>
      </c>
      <c r="F235" s="9" t="s">
        <v>17</v>
      </c>
      <c r="G235" s="9" t="s">
        <v>78</v>
      </c>
      <c r="H235" s="9">
        <v>1986</v>
      </c>
      <c r="I235" s="9" t="s">
        <v>19</v>
      </c>
      <c r="J235" s="10" t="s">
        <v>456</v>
      </c>
      <c r="K235" s="9">
        <v>701001</v>
      </c>
      <c r="L235" s="10"/>
      <c r="M235" s="12"/>
      <c r="N235" s="12"/>
      <c r="O235" s="12"/>
      <c r="P235" s="6"/>
      <c r="Q235" s="6"/>
      <c r="R235" s="6"/>
      <c r="S235" s="6"/>
      <c r="T235" s="6"/>
      <c r="U235" s="6"/>
      <c r="V235" s="6"/>
      <c r="W235" s="6"/>
      <c r="X235" s="6"/>
      <c r="Y235" s="6"/>
      <c r="Z235" s="6"/>
    </row>
    <row r="236" spans="1:26" ht="15.75" customHeight="1">
      <c r="A236" s="7" t="s">
        <v>457</v>
      </c>
      <c r="B236" s="8" t="s">
        <v>407</v>
      </c>
      <c r="C236" s="8" t="s">
        <v>14</v>
      </c>
      <c r="D236" s="13" t="s">
        <v>458</v>
      </c>
      <c r="E236" s="8" t="s">
        <v>16</v>
      </c>
      <c r="F236" s="9" t="s">
        <v>17</v>
      </c>
      <c r="G236" s="9" t="s">
        <v>24</v>
      </c>
      <c r="H236" s="9">
        <v>1918</v>
      </c>
      <c r="I236" s="9" t="s">
        <v>19</v>
      </c>
      <c r="J236" s="10" t="s">
        <v>19</v>
      </c>
      <c r="K236" s="9">
        <v>701100</v>
      </c>
      <c r="L236" s="10"/>
      <c r="M236" s="12"/>
      <c r="N236" s="12"/>
      <c r="O236" s="12"/>
      <c r="P236" s="6"/>
      <c r="Q236" s="6"/>
      <c r="R236" s="6"/>
      <c r="S236" s="6"/>
      <c r="T236" s="6"/>
      <c r="U236" s="6"/>
      <c r="V236" s="6"/>
      <c r="W236" s="6"/>
      <c r="X236" s="6"/>
      <c r="Y236" s="6"/>
      <c r="Z236" s="6"/>
    </row>
    <row r="237" spans="1:26" ht="15.75" customHeight="1">
      <c r="A237" s="7" t="s">
        <v>459</v>
      </c>
      <c r="B237" s="8" t="s">
        <v>407</v>
      </c>
      <c r="C237" s="8" t="s">
        <v>14</v>
      </c>
      <c r="D237" s="13" t="s">
        <v>458</v>
      </c>
      <c r="E237" s="8" t="s">
        <v>40</v>
      </c>
      <c r="F237" s="9" t="s">
        <v>17</v>
      </c>
      <c r="G237" s="9" t="s">
        <v>78</v>
      </c>
      <c r="H237" s="9">
        <v>1986</v>
      </c>
      <c r="I237" s="9" t="s">
        <v>19</v>
      </c>
      <c r="J237" s="10" t="s">
        <v>460</v>
      </c>
      <c r="K237" s="9">
        <v>701101</v>
      </c>
      <c r="L237" s="10"/>
      <c r="M237" s="12"/>
      <c r="N237" s="12"/>
      <c r="O237" s="12"/>
      <c r="P237" s="6"/>
      <c r="Q237" s="6"/>
      <c r="R237" s="6"/>
      <c r="S237" s="6"/>
      <c r="T237" s="6"/>
      <c r="U237" s="6"/>
      <c r="V237" s="6"/>
      <c r="W237" s="6"/>
      <c r="X237" s="6"/>
      <c r="Y237" s="6"/>
      <c r="Z237" s="6"/>
    </row>
    <row r="238" spans="1:26" ht="15.75" customHeight="1">
      <c r="A238" s="7" t="s">
        <v>461</v>
      </c>
      <c r="B238" s="8" t="s">
        <v>407</v>
      </c>
      <c r="C238" s="8" t="s">
        <v>14</v>
      </c>
      <c r="D238" s="13" t="s">
        <v>462</v>
      </c>
      <c r="E238" s="8" t="s">
        <v>16</v>
      </c>
      <c r="F238" s="9" t="s">
        <v>17</v>
      </c>
      <c r="G238" s="9" t="s">
        <v>24</v>
      </c>
      <c r="H238" s="9">
        <v>1885</v>
      </c>
      <c r="I238" s="9" t="s">
        <v>19</v>
      </c>
      <c r="J238" s="10" t="s">
        <v>19</v>
      </c>
      <c r="K238" s="9">
        <v>701200</v>
      </c>
      <c r="L238" s="10"/>
      <c r="M238" s="12"/>
      <c r="N238" s="12"/>
      <c r="O238" s="12"/>
      <c r="P238" s="6"/>
      <c r="Q238" s="6"/>
      <c r="R238" s="6"/>
      <c r="S238" s="6"/>
      <c r="T238" s="6"/>
      <c r="U238" s="6"/>
      <c r="V238" s="6"/>
      <c r="W238" s="6"/>
      <c r="X238" s="6"/>
      <c r="Y238" s="6"/>
      <c r="Z238" s="6"/>
    </row>
    <row r="239" spans="1:26" ht="15.75" customHeight="1">
      <c r="A239" s="7" t="s">
        <v>463</v>
      </c>
      <c r="B239" s="8" t="s">
        <v>407</v>
      </c>
      <c r="C239" s="8" t="s">
        <v>14</v>
      </c>
      <c r="D239" s="13" t="s">
        <v>462</v>
      </c>
      <c r="E239" s="8" t="s">
        <v>40</v>
      </c>
      <c r="F239" s="9" t="s">
        <v>17</v>
      </c>
      <c r="G239" s="9" t="s">
        <v>78</v>
      </c>
      <c r="H239" s="9">
        <v>1986</v>
      </c>
      <c r="I239" s="9" t="s">
        <v>19</v>
      </c>
      <c r="J239" s="10" t="s">
        <v>464</v>
      </c>
      <c r="K239" s="9">
        <v>701201</v>
      </c>
      <c r="L239" s="10"/>
      <c r="M239" s="12"/>
      <c r="N239" s="12"/>
      <c r="O239" s="12"/>
      <c r="P239" s="6"/>
      <c r="Q239" s="6"/>
      <c r="R239" s="6"/>
      <c r="S239" s="6"/>
      <c r="T239" s="6"/>
      <c r="U239" s="6"/>
      <c r="V239" s="6"/>
      <c r="W239" s="6"/>
      <c r="X239" s="6"/>
      <c r="Y239" s="6"/>
      <c r="Z239" s="6"/>
    </row>
    <row r="240" spans="1:26" ht="15.75" customHeight="1">
      <c r="A240" s="7" t="s">
        <v>465</v>
      </c>
      <c r="B240" s="8" t="s">
        <v>407</v>
      </c>
      <c r="C240" s="8" t="s">
        <v>14</v>
      </c>
      <c r="D240" s="13" t="s">
        <v>466</v>
      </c>
      <c r="E240" s="8" t="s">
        <v>16</v>
      </c>
      <c r="F240" s="9" t="s">
        <v>17</v>
      </c>
      <c r="G240" s="9" t="s">
        <v>24</v>
      </c>
      <c r="H240" s="9">
        <v>1824</v>
      </c>
      <c r="I240" s="9" t="s">
        <v>19</v>
      </c>
      <c r="J240" s="10" t="s">
        <v>19</v>
      </c>
      <c r="K240" s="9">
        <v>701300</v>
      </c>
      <c r="L240" s="10"/>
      <c r="M240" s="12"/>
      <c r="N240" s="12"/>
      <c r="O240" s="12"/>
      <c r="P240" s="6"/>
      <c r="Q240" s="6"/>
      <c r="R240" s="6"/>
      <c r="S240" s="6"/>
      <c r="T240" s="6"/>
      <c r="U240" s="6"/>
      <c r="V240" s="6"/>
      <c r="W240" s="6"/>
      <c r="X240" s="6"/>
      <c r="Y240" s="6"/>
      <c r="Z240" s="6"/>
    </row>
    <row r="241" spans="1:26" ht="15.75" customHeight="1">
      <c r="A241" s="7" t="s">
        <v>467</v>
      </c>
      <c r="B241" s="8" t="s">
        <v>407</v>
      </c>
      <c r="C241" s="8" t="s">
        <v>14</v>
      </c>
      <c r="D241" s="13" t="s">
        <v>466</v>
      </c>
      <c r="E241" s="8" t="s">
        <v>40</v>
      </c>
      <c r="F241" s="9" t="s">
        <v>17</v>
      </c>
      <c r="G241" s="9" t="s">
        <v>78</v>
      </c>
      <c r="H241" s="9">
        <v>1985</v>
      </c>
      <c r="I241" s="9" t="s">
        <v>19</v>
      </c>
      <c r="J241" s="10" t="s">
        <v>468</v>
      </c>
      <c r="K241" s="9">
        <v>701301</v>
      </c>
      <c r="L241" s="10"/>
      <c r="M241" s="12"/>
      <c r="N241" s="12"/>
      <c r="O241" s="12"/>
      <c r="P241" s="6"/>
      <c r="Q241" s="6"/>
      <c r="R241" s="6"/>
      <c r="S241" s="6"/>
      <c r="T241" s="6"/>
      <c r="U241" s="6"/>
      <c r="V241" s="6"/>
      <c r="W241" s="6"/>
      <c r="X241" s="6"/>
      <c r="Y241" s="6"/>
      <c r="Z241" s="6"/>
    </row>
    <row r="242" spans="1:26" ht="15.75" customHeight="1">
      <c r="A242" s="7" t="s">
        <v>469</v>
      </c>
      <c r="B242" s="8" t="s">
        <v>407</v>
      </c>
      <c r="C242" s="8" t="s">
        <v>14</v>
      </c>
      <c r="D242" s="13" t="s">
        <v>466</v>
      </c>
      <c r="E242" s="8" t="s">
        <v>38</v>
      </c>
      <c r="F242" s="9" t="s">
        <v>17</v>
      </c>
      <c r="G242" s="9" t="s">
        <v>78</v>
      </c>
      <c r="H242" s="9">
        <v>2015</v>
      </c>
      <c r="I242" s="9" t="s">
        <v>19</v>
      </c>
      <c r="J242" s="10" t="s">
        <v>470</v>
      </c>
      <c r="K242" s="9">
        <v>701302</v>
      </c>
      <c r="L242" s="10"/>
      <c r="M242" s="12"/>
      <c r="N242" s="12"/>
      <c r="O242" s="12"/>
      <c r="P242" s="6"/>
      <c r="Q242" s="6"/>
      <c r="R242" s="6"/>
      <c r="S242" s="6"/>
      <c r="T242" s="6"/>
      <c r="U242" s="6"/>
      <c r="V242" s="6"/>
      <c r="W242" s="6"/>
      <c r="X242" s="6"/>
      <c r="Y242" s="6"/>
      <c r="Z242" s="6"/>
    </row>
    <row r="243" spans="1:26" ht="15.75" customHeight="1">
      <c r="A243" s="7" t="s">
        <v>471</v>
      </c>
      <c r="B243" s="8" t="s">
        <v>407</v>
      </c>
      <c r="C243" s="8" t="s">
        <v>14</v>
      </c>
      <c r="D243" s="13" t="s">
        <v>472</v>
      </c>
      <c r="E243" s="8" t="s">
        <v>16</v>
      </c>
      <c r="F243" s="9" t="s">
        <v>17</v>
      </c>
      <c r="G243" s="9" t="s">
        <v>24</v>
      </c>
      <c r="H243" s="9">
        <v>1824</v>
      </c>
      <c r="I243" s="9" t="s">
        <v>19</v>
      </c>
      <c r="J243" s="10" t="s">
        <v>19</v>
      </c>
      <c r="K243" s="9">
        <v>701400</v>
      </c>
      <c r="L243" s="10"/>
      <c r="M243" s="12"/>
      <c r="N243" s="12"/>
      <c r="O243" s="12"/>
      <c r="P243" s="6"/>
      <c r="Q243" s="6"/>
      <c r="R243" s="6"/>
      <c r="S243" s="6"/>
      <c r="T243" s="6"/>
      <c r="U243" s="6"/>
      <c r="V243" s="6"/>
      <c r="W243" s="6"/>
      <c r="X243" s="6"/>
      <c r="Y243" s="6"/>
      <c r="Z243" s="6"/>
    </row>
    <row r="244" spans="1:26" ht="15.75" customHeight="1">
      <c r="A244" s="7" t="s">
        <v>473</v>
      </c>
      <c r="B244" s="8" t="s">
        <v>407</v>
      </c>
      <c r="C244" s="8" t="s">
        <v>14</v>
      </c>
      <c r="D244" s="13" t="s">
        <v>472</v>
      </c>
      <c r="E244" s="8" t="s">
        <v>40</v>
      </c>
      <c r="F244" s="9" t="s">
        <v>17</v>
      </c>
      <c r="G244" s="9" t="s">
        <v>78</v>
      </c>
      <c r="H244" s="9">
        <v>1986</v>
      </c>
      <c r="I244" s="9" t="s">
        <v>19</v>
      </c>
      <c r="J244" s="10" t="s">
        <v>474</v>
      </c>
      <c r="K244" s="9">
        <v>701401</v>
      </c>
      <c r="L244" s="10"/>
      <c r="M244" s="12"/>
      <c r="N244" s="12"/>
      <c r="O244" s="12"/>
      <c r="P244" s="6"/>
      <c r="Q244" s="6"/>
      <c r="R244" s="6"/>
      <c r="S244" s="6"/>
      <c r="T244" s="6"/>
      <c r="U244" s="6"/>
      <c r="V244" s="6"/>
      <c r="W244" s="6"/>
      <c r="X244" s="6"/>
      <c r="Y244" s="6"/>
      <c r="Z244" s="6"/>
    </row>
    <row r="245" spans="1:26" ht="15.75" customHeight="1">
      <c r="A245" s="7" t="s">
        <v>475</v>
      </c>
      <c r="B245" s="8" t="s">
        <v>407</v>
      </c>
      <c r="C245" s="8" t="s">
        <v>14</v>
      </c>
      <c r="D245" s="13" t="s">
        <v>476</v>
      </c>
      <c r="E245" s="8" t="s">
        <v>16</v>
      </c>
      <c r="F245" s="9" t="s">
        <v>17</v>
      </c>
      <c r="G245" s="9" t="s">
        <v>24</v>
      </c>
      <c r="H245" s="9">
        <v>1824</v>
      </c>
      <c r="I245" s="9" t="s">
        <v>19</v>
      </c>
      <c r="J245" s="10" t="s">
        <v>19</v>
      </c>
      <c r="K245" s="9">
        <v>701500</v>
      </c>
      <c r="L245" s="10"/>
      <c r="M245" s="12"/>
      <c r="N245" s="12"/>
      <c r="O245" s="12"/>
      <c r="P245" s="6"/>
      <c r="Q245" s="6"/>
      <c r="R245" s="6"/>
      <c r="S245" s="6"/>
      <c r="T245" s="6"/>
      <c r="U245" s="6"/>
      <c r="V245" s="6"/>
      <c r="W245" s="6"/>
      <c r="X245" s="6"/>
      <c r="Y245" s="6"/>
      <c r="Z245" s="6"/>
    </row>
    <row r="246" spans="1:26" ht="15.75" customHeight="1">
      <c r="A246" s="7" t="s">
        <v>477</v>
      </c>
      <c r="B246" s="8" t="s">
        <v>407</v>
      </c>
      <c r="C246" s="8" t="s">
        <v>14</v>
      </c>
      <c r="D246" s="13" t="s">
        <v>476</v>
      </c>
      <c r="E246" s="8" t="s">
        <v>40</v>
      </c>
      <c r="F246" s="9" t="s">
        <v>17</v>
      </c>
      <c r="G246" s="9" t="s">
        <v>78</v>
      </c>
      <c r="H246" s="9">
        <v>1985</v>
      </c>
      <c r="I246" s="9" t="s">
        <v>19</v>
      </c>
      <c r="J246" s="10" t="s">
        <v>478</v>
      </c>
      <c r="K246" s="9">
        <v>701501</v>
      </c>
      <c r="L246" s="10"/>
      <c r="M246" s="12"/>
      <c r="N246" s="12"/>
      <c r="O246" s="12"/>
      <c r="P246" s="6"/>
      <c r="Q246" s="6"/>
      <c r="R246" s="6"/>
      <c r="S246" s="6"/>
      <c r="T246" s="6"/>
      <c r="U246" s="6"/>
      <c r="V246" s="6"/>
      <c r="W246" s="6"/>
      <c r="X246" s="6"/>
      <c r="Y246" s="6"/>
      <c r="Z246" s="6"/>
    </row>
    <row r="247" spans="1:26" ht="15.75" customHeight="1">
      <c r="A247" s="7" t="s">
        <v>479</v>
      </c>
      <c r="B247" s="8" t="s">
        <v>407</v>
      </c>
      <c r="C247" s="8" t="s">
        <v>14</v>
      </c>
      <c r="D247" s="13" t="s">
        <v>476</v>
      </c>
      <c r="E247" s="8" t="s">
        <v>40</v>
      </c>
      <c r="F247" s="9" t="s">
        <v>17</v>
      </c>
      <c r="G247" s="9" t="s">
        <v>78</v>
      </c>
      <c r="H247" s="9">
        <v>2011</v>
      </c>
      <c r="I247" s="9" t="s">
        <v>19</v>
      </c>
      <c r="J247" s="10" t="s">
        <v>480</v>
      </c>
      <c r="K247" s="9">
        <v>701502</v>
      </c>
      <c r="L247" s="10"/>
      <c r="M247" s="12"/>
      <c r="N247" s="12"/>
      <c r="O247" s="12"/>
      <c r="P247" s="6"/>
      <c r="Q247" s="6"/>
      <c r="R247" s="6"/>
      <c r="S247" s="6"/>
      <c r="T247" s="6"/>
      <c r="U247" s="6"/>
      <c r="V247" s="6"/>
      <c r="W247" s="6"/>
      <c r="X247" s="6"/>
      <c r="Y247" s="6"/>
      <c r="Z247" s="6"/>
    </row>
    <row r="248" spans="1:26" ht="15.75" customHeight="1">
      <c r="A248" s="7" t="s">
        <v>481</v>
      </c>
      <c r="B248" s="8" t="s">
        <v>407</v>
      </c>
      <c r="C248" s="8" t="s">
        <v>14</v>
      </c>
      <c r="D248" s="13" t="s">
        <v>482</v>
      </c>
      <c r="E248" s="8" t="s">
        <v>16</v>
      </c>
      <c r="F248" s="9" t="s">
        <v>17</v>
      </c>
      <c r="G248" s="9" t="s">
        <v>24</v>
      </c>
      <c r="H248" s="9">
        <v>1824</v>
      </c>
      <c r="I248" s="9" t="s">
        <v>19</v>
      </c>
      <c r="J248" s="10" t="s">
        <v>19</v>
      </c>
      <c r="K248" s="9">
        <v>701600</v>
      </c>
      <c r="L248" s="10"/>
      <c r="M248" s="12"/>
      <c r="N248" s="12"/>
      <c r="O248" s="12"/>
      <c r="P248" s="6"/>
      <c r="Q248" s="6"/>
      <c r="R248" s="6"/>
      <c r="S248" s="6"/>
      <c r="T248" s="6"/>
      <c r="U248" s="6"/>
      <c r="V248" s="6"/>
      <c r="W248" s="6"/>
      <c r="X248" s="6"/>
      <c r="Y248" s="6"/>
      <c r="Z248" s="6"/>
    </row>
    <row r="249" spans="1:26" ht="15.75" customHeight="1">
      <c r="A249" s="7" t="s">
        <v>483</v>
      </c>
      <c r="B249" s="8" t="s">
        <v>407</v>
      </c>
      <c r="C249" s="8" t="s">
        <v>14</v>
      </c>
      <c r="D249" s="13" t="s">
        <v>482</v>
      </c>
      <c r="E249" s="8" t="s">
        <v>40</v>
      </c>
      <c r="F249" s="9" t="s">
        <v>17</v>
      </c>
      <c r="G249" s="9" t="s">
        <v>78</v>
      </c>
      <c r="H249" s="9">
        <v>1986</v>
      </c>
      <c r="I249" s="9" t="s">
        <v>19</v>
      </c>
      <c r="J249" s="10" t="s">
        <v>484</v>
      </c>
      <c r="K249" s="9">
        <v>701601</v>
      </c>
      <c r="L249" s="10"/>
      <c r="M249" s="12"/>
      <c r="N249" s="12"/>
      <c r="O249" s="12"/>
      <c r="P249" s="6"/>
      <c r="Q249" s="6"/>
      <c r="R249" s="6"/>
      <c r="S249" s="6"/>
      <c r="T249" s="6"/>
      <c r="U249" s="6"/>
      <c r="V249" s="6"/>
      <c r="W249" s="6"/>
      <c r="X249" s="6"/>
      <c r="Y249" s="6"/>
      <c r="Z249" s="6"/>
    </row>
    <row r="250" spans="1:26" ht="15.75" customHeight="1">
      <c r="A250" s="7" t="s">
        <v>485</v>
      </c>
      <c r="B250" s="8" t="s">
        <v>407</v>
      </c>
      <c r="C250" s="8" t="s">
        <v>14</v>
      </c>
      <c r="D250" s="13" t="s">
        <v>482</v>
      </c>
      <c r="E250" s="8" t="s">
        <v>38</v>
      </c>
      <c r="F250" s="9" t="s">
        <v>17</v>
      </c>
      <c r="G250" s="9" t="s">
        <v>78</v>
      </c>
      <c r="H250" s="9">
        <v>2019</v>
      </c>
      <c r="I250" s="9" t="s">
        <v>19</v>
      </c>
      <c r="J250" s="10" t="s">
        <v>486</v>
      </c>
      <c r="K250" s="9">
        <v>701602</v>
      </c>
      <c r="L250" s="10"/>
      <c r="M250" s="12"/>
      <c r="N250" s="12"/>
      <c r="O250" s="12"/>
      <c r="P250" s="6"/>
      <c r="Q250" s="6"/>
      <c r="R250" s="6"/>
      <c r="S250" s="6"/>
      <c r="T250" s="6"/>
      <c r="U250" s="6"/>
      <c r="V250" s="6"/>
      <c r="W250" s="6"/>
      <c r="X250" s="6"/>
      <c r="Y250" s="6"/>
      <c r="Z250" s="6"/>
    </row>
    <row r="251" spans="1:26" ht="15.75" customHeight="1">
      <c r="A251" s="7" t="s">
        <v>487</v>
      </c>
      <c r="B251" s="8" t="s">
        <v>407</v>
      </c>
      <c r="C251" s="8" t="s">
        <v>14</v>
      </c>
      <c r="D251" s="13" t="s">
        <v>488</v>
      </c>
      <c r="E251" s="8" t="s">
        <v>16</v>
      </c>
      <c r="F251" s="9" t="s">
        <v>17</v>
      </c>
      <c r="G251" s="9" t="s">
        <v>24</v>
      </c>
      <c r="H251" s="9">
        <v>1885</v>
      </c>
      <c r="I251" s="9" t="s">
        <v>19</v>
      </c>
      <c r="J251" s="10" t="s">
        <v>19</v>
      </c>
      <c r="K251" s="9">
        <v>701700</v>
      </c>
      <c r="L251" s="10"/>
      <c r="M251" s="12"/>
      <c r="N251" s="12"/>
      <c r="O251" s="12"/>
      <c r="P251" s="6"/>
      <c r="Q251" s="6"/>
      <c r="R251" s="6"/>
      <c r="S251" s="6"/>
      <c r="T251" s="6"/>
      <c r="U251" s="6"/>
      <c r="V251" s="6"/>
      <c r="W251" s="6"/>
      <c r="X251" s="6"/>
      <c r="Y251" s="6"/>
      <c r="Z251" s="6"/>
    </row>
    <row r="252" spans="1:26" ht="15.75" customHeight="1">
      <c r="A252" s="7" t="s">
        <v>489</v>
      </c>
      <c r="B252" s="8" t="s">
        <v>407</v>
      </c>
      <c r="C252" s="8" t="s">
        <v>14</v>
      </c>
      <c r="D252" s="13" t="s">
        <v>488</v>
      </c>
      <c r="E252" s="8" t="s">
        <v>40</v>
      </c>
      <c r="F252" s="9" t="s">
        <v>17</v>
      </c>
      <c r="G252" s="9" t="s">
        <v>78</v>
      </c>
      <c r="H252" s="9">
        <v>1986</v>
      </c>
      <c r="I252" s="9" t="s">
        <v>19</v>
      </c>
      <c r="J252" s="10" t="s">
        <v>490</v>
      </c>
      <c r="K252" s="9">
        <v>701701</v>
      </c>
      <c r="L252" s="10"/>
      <c r="M252" s="12"/>
      <c r="N252" s="12"/>
      <c r="O252" s="12"/>
      <c r="P252" s="6"/>
      <c r="Q252" s="6"/>
      <c r="R252" s="6"/>
      <c r="S252" s="6"/>
      <c r="T252" s="6"/>
      <c r="U252" s="6"/>
      <c r="V252" s="6"/>
      <c r="W252" s="6"/>
      <c r="X252" s="6"/>
      <c r="Y252" s="6"/>
      <c r="Z252" s="6"/>
    </row>
    <row r="253" spans="1:26" ht="15.75" customHeight="1">
      <c r="A253" s="7" t="s">
        <v>491</v>
      </c>
      <c r="B253" s="8" t="s">
        <v>407</v>
      </c>
      <c r="C253" s="8"/>
      <c r="D253" s="13" t="s">
        <v>488</v>
      </c>
      <c r="E253" s="8" t="s">
        <v>97</v>
      </c>
      <c r="F253" s="9" t="s">
        <v>17</v>
      </c>
      <c r="G253" s="9" t="s">
        <v>78</v>
      </c>
      <c r="H253" s="9">
        <v>1999</v>
      </c>
      <c r="I253" s="9" t="s">
        <v>19</v>
      </c>
      <c r="J253" s="10" t="s">
        <v>492</v>
      </c>
      <c r="K253" s="9">
        <v>701802</v>
      </c>
      <c r="L253" s="10"/>
      <c r="M253" s="12"/>
      <c r="N253" s="12"/>
      <c r="O253" s="12"/>
      <c r="P253" s="6"/>
      <c r="Q253" s="6"/>
      <c r="R253" s="6"/>
      <c r="S253" s="6"/>
      <c r="T253" s="6"/>
      <c r="U253" s="6"/>
      <c r="V253" s="6"/>
      <c r="W253" s="6"/>
      <c r="X253" s="6"/>
      <c r="Y253" s="6"/>
      <c r="Z253" s="6"/>
    </row>
    <row r="254" spans="1:26" ht="15.75" customHeight="1">
      <c r="A254" s="7" t="s">
        <v>493</v>
      </c>
      <c r="B254" s="8" t="s">
        <v>407</v>
      </c>
      <c r="C254" s="8" t="s">
        <v>14</v>
      </c>
      <c r="D254" s="13" t="s">
        <v>494</v>
      </c>
      <c r="E254" s="8" t="s">
        <v>16</v>
      </c>
      <c r="F254" s="9" t="s">
        <v>17</v>
      </c>
      <c r="G254" s="9" t="s">
        <v>24</v>
      </c>
      <c r="H254" s="9">
        <v>1824</v>
      </c>
      <c r="I254" s="9" t="s">
        <v>19</v>
      </c>
      <c r="J254" s="10" t="s">
        <v>19</v>
      </c>
      <c r="K254" s="9">
        <v>701800</v>
      </c>
      <c r="L254" s="10"/>
      <c r="M254" s="12"/>
      <c r="N254" s="12"/>
      <c r="O254" s="12"/>
      <c r="P254" s="6"/>
      <c r="Q254" s="6"/>
      <c r="R254" s="6"/>
      <c r="S254" s="6"/>
      <c r="T254" s="6"/>
      <c r="U254" s="6"/>
      <c r="V254" s="6"/>
      <c r="W254" s="6"/>
      <c r="X254" s="6"/>
      <c r="Y254" s="6"/>
      <c r="Z254" s="6"/>
    </row>
    <row r="255" spans="1:26" ht="15.75" customHeight="1">
      <c r="A255" s="7" t="s">
        <v>495</v>
      </c>
      <c r="B255" s="8" t="s">
        <v>407</v>
      </c>
      <c r="C255" s="8" t="s">
        <v>14</v>
      </c>
      <c r="D255" s="13" t="s">
        <v>494</v>
      </c>
      <c r="E255" s="8" t="s">
        <v>40</v>
      </c>
      <c r="F255" s="9" t="s">
        <v>17</v>
      </c>
      <c r="G255" s="9" t="s">
        <v>78</v>
      </c>
      <c r="H255" s="9">
        <v>1985</v>
      </c>
      <c r="I255" s="9" t="s">
        <v>19</v>
      </c>
      <c r="J255" s="10" t="s">
        <v>496</v>
      </c>
      <c r="K255" s="9">
        <v>701801</v>
      </c>
      <c r="L255" s="10"/>
      <c r="M255" s="12"/>
      <c r="N255" s="12"/>
      <c r="O255" s="12"/>
      <c r="P255" s="6"/>
      <c r="Q255" s="6"/>
      <c r="R255" s="6"/>
      <c r="S255" s="6"/>
      <c r="T255" s="6"/>
      <c r="U255" s="6"/>
      <c r="V255" s="6"/>
      <c r="W255" s="6"/>
      <c r="X255" s="6"/>
      <c r="Y255" s="6"/>
      <c r="Z255" s="6"/>
    </row>
    <row r="256" spans="1:26" ht="15.75" customHeight="1">
      <c r="A256" s="7" t="s">
        <v>497</v>
      </c>
      <c r="B256" s="8" t="s">
        <v>407</v>
      </c>
      <c r="C256" s="8" t="s">
        <v>14</v>
      </c>
      <c r="D256" s="13" t="s">
        <v>494</v>
      </c>
      <c r="E256" s="8" t="s">
        <v>97</v>
      </c>
      <c r="F256" s="9" t="s">
        <v>17</v>
      </c>
      <c r="G256" s="9" t="s">
        <v>78</v>
      </c>
      <c r="H256" s="9">
        <v>1999</v>
      </c>
      <c r="I256" s="9" t="s">
        <v>19</v>
      </c>
      <c r="J256" s="10" t="s">
        <v>498</v>
      </c>
      <c r="K256" s="9">
        <v>701802</v>
      </c>
      <c r="L256" s="10"/>
      <c r="M256" s="12"/>
      <c r="N256" s="12"/>
      <c r="O256" s="12"/>
      <c r="P256" s="6"/>
      <c r="Q256" s="6"/>
      <c r="R256" s="6"/>
      <c r="S256" s="6"/>
      <c r="T256" s="6"/>
      <c r="U256" s="6"/>
      <c r="V256" s="6"/>
      <c r="W256" s="6"/>
      <c r="X256" s="6"/>
      <c r="Y256" s="6"/>
      <c r="Z256" s="6"/>
    </row>
    <row r="257" spans="1:26" ht="15.75" customHeight="1">
      <c r="A257" s="7" t="s">
        <v>499</v>
      </c>
      <c r="B257" s="8" t="s">
        <v>407</v>
      </c>
      <c r="C257" s="8" t="s">
        <v>14</v>
      </c>
      <c r="D257" s="13" t="s">
        <v>494</v>
      </c>
      <c r="E257" s="8" t="s">
        <v>38</v>
      </c>
      <c r="F257" s="9" t="s">
        <v>17</v>
      </c>
      <c r="G257" s="9" t="s">
        <v>78</v>
      </c>
      <c r="H257" s="9">
        <v>2004</v>
      </c>
      <c r="I257" s="9" t="s">
        <v>19</v>
      </c>
      <c r="J257" s="10" t="s">
        <v>500</v>
      </c>
      <c r="K257" s="9">
        <v>701803</v>
      </c>
      <c r="L257" s="10"/>
      <c r="M257" s="12"/>
      <c r="N257" s="12"/>
      <c r="O257" s="12"/>
      <c r="P257" s="6"/>
      <c r="Q257" s="6"/>
      <c r="R257" s="6"/>
      <c r="S257" s="6"/>
      <c r="T257" s="6"/>
      <c r="U257" s="6"/>
      <c r="V257" s="6"/>
      <c r="W257" s="6"/>
      <c r="X257" s="6"/>
      <c r="Y257" s="6"/>
      <c r="Z257" s="6"/>
    </row>
    <row r="258" spans="1:26" ht="15.75" customHeight="1">
      <c r="A258" s="7" t="s">
        <v>501</v>
      </c>
      <c r="B258" s="8" t="s">
        <v>407</v>
      </c>
      <c r="C258" s="8" t="s">
        <v>14</v>
      </c>
      <c r="D258" s="13" t="s">
        <v>494</v>
      </c>
      <c r="E258" s="8" t="s">
        <v>40</v>
      </c>
      <c r="F258" s="9" t="s">
        <v>17</v>
      </c>
      <c r="G258" s="9" t="s">
        <v>78</v>
      </c>
      <c r="H258" s="9">
        <v>2013</v>
      </c>
      <c r="I258" s="9" t="s">
        <v>19</v>
      </c>
      <c r="J258" s="10" t="s">
        <v>19</v>
      </c>
      <c r="K258" s="9">
        <v>701804</v>
      </c>
      <c r="L258" s="10"/>
      <c r="M258" s="12"/>
      <c r="N258" s="12"/>
      <c r="O258" s="12"/>
      <c r="P258" s="6"/>
      <c r="Q258" s="6"/>
      <c r="R258" s="6"/>
      <c r="S258" s="6"/>
      <c r="T258" s="6"/>
      <c r="U258" s="6"/>
      <c r="V258" s="6"/>
      <c r="W258" s="6"/>
      <c r="X258" s="6"/>
      <c r="Y258" s="6"/>
      <c r="Z258" s="6"/>
    </row>
    <row r="259" spans="1:26" ht="15.75" customHeight="1">
      <c r="A259" s="7" t="s">
        <v>502</v>
      </c>
      <c r="B259" s="8" t="s">
        <v>407</v>
      </c>
      <c r="C259" s="8" t="s">
        <v>14</v>
      </c>
      <c r="D259" s="13" t="s">
        <v>503</v>
      </c>
      <c r="E259" s="8" t="s">
        <v>16</v>
      </c>
      <c r="F259" s="9" t="s">
        <v>17</v>
      </c>
      <c r="G259" s="9" t="s">
        <v>24</v>
      </c>
      <c r="H259" s="9">
        <v>1885</v>
      </c>
      <c r="I259" s="9" t="s">
        <v>19</v>
      </c>
      <c r="J259" s="10" t="s">
        <v>19</v>
      </c>
      <c r="K259" s="9">
        <v>701900</v>
      </c>
      <c r="L259" s="10"/>
      <c r="M259" s="12"/>
      <c r="N259" s="12"/>
      <c r="O259" s="12"/>
      <c r="P259" s="6"/>
      <c r="Q259" s="6"/>
      <c r="R259" s="6"/>
      <c r="S259" s="6"/>
      <c r="T259" s="6"/>
      <c r="U259" s="6"/>
      <c r="V259" s="6"/>
      <c r="W259" s="6"/>
      <c r="X259" s="6"/>
      <c r="Y259" s="6"/>
      <c r="Z259" s="6"/>
    </row>
    <row r="260" spans="1:26" ht="15.75" customHeight="1">
      <c r="A260" s="7" t="s">
        <v>504</v>
      </c>
      <c r="B260" s="8" t="s">
        <v>407</v>
      </c>
      <c r="C260" s="8" t="s">
        <v>14</v>
      </c>
      <c r="D260" s="13" t="s">
        <v>503</v>
      </c>
      <c r="E260" s="8" t="s">
        <v>40</v>
      </c>
      <c r="F260" s="9" t="s">
        <v>17</v>
      </c>
      <c r="G260" s="9" t="s">
        <v>78</v>
      </c>
      <c r="H260" s="9">
        <v>1988</v>
      </c>
      <c r="I260" s="9" t="s">
        <v>19</v>
      </c>
      <c r="J260" s="10" t="s">
        <v>505</v>
      </c>
      <c r="K260" s="9">
        <v>701901</v>
      </c>
      <c r="L260" s="10"/>
      <c r="M260" s="12"/>
      <c r="N260" s="12"/>
      <c r="O260" s="12"/>
      <c r="P260" s="6"/>
      <c r="Q260" s="6"/>
      <c r="R260" s="6"/>
      <c r="S260" s="6"/>
      <c r="T260" s="6"/>
      <c r="U260" s="6"/>
      <c r="V260" s="6"/>
      <c r="W260" s="6"/>
      <c r="X260" s="6"/>
      <c r="Y260" s="6"/>
      <c r="Z260" s="6"/>
    </row>
    <row r="261" spans="1:26" ht="15.75" customHeight="1">
      <c r="A261" s="7" t="s">
        <v>506</v>
      </c>
      <c r="B261" s="8" t="s">
        <v>407</v>
      </c>
      <c r="C261" s="8" t="s">
        <v>14</v>
      </c>
      <c r="D261" s="13" t="s">
        <v>507</v>
      </c>
      <c r="E261" s="8" t="s">
        <v>16</v>
      </c>
      <c r="F261" s="9" t="s">
        <v>17</v>
      </c>
      <c r="G261" s="9" t="s">
        <v>24</v>
      </c>
      <c r="H261" s="9">
        <v>1944</v>
      </c>
      <c r="I261" s="9" t="s">
        <v>19</v>
      </c>
      <c r="J261" s="10" t="s">
        <v>19</v>
      </c>
      <c r="K261" s="9">
        <v>702000</v>
      </c>
      <c r="L261" s="10"/>
      <c r="M261" s="12"/>
      <c r="N261" s="12"/>
      <c r="O261" s="12"/>
      <c r="P261" s="6"/>
      <c r="Q261" s="6"/>
      <c r="R261" s="6"/>
      <c r="S261" s="6"/>
      <c r="T261" s="6"/>
      <c r="U261" s="6"/>
      <c r="V261" s="6"/>
      <c r="W261" s="6"/>
      <c r="X261" s="6"/>
      <c r="Y261" s="6"/>
      <c r="Z261" s="6"/>
    </row>
    <row r="262" spans="1:26" ht="15.75" customHeight="1">
      <c r="A262" s="7" t="s">
        <v>508</v>
      </c>
      <c r="B262" s="8" t="s">
        <v>407</v>
      </c>
      <c r="C262" s="8" t="s">
        <v>14</v>
      </c>
      <c r="D262" s="13" t="s">
        <v>507</v>
      </c>
      <c r="E262" s="8" t="s">
        <v>40</v>
      </c>
      <c r="F262" s="9" t="s">
        <v>17</v>
      </c>
      <c r="G262" s="9" t="s">
        <v>78</v>
      </c>
      <c r="H262" s="9">
        <v>1986</v>
      </c>
      <c r="I262" s="9" t="s">
        <v>19</v>
      </c>
      <c r="J262" s="10" t="s">
        <v>509</v>
      </c>
      <c r="K262" s="9">
        <v>702001</v>
      </c>
      <c r="L262" s="10"/>
      <c r="M262" s="12"/>
      <c r="N262" s="12"/>
      <c r="O262" s="12"/>
      <c r="P262" s="6"/>
      <c r="Q262" s="6"/>
      <c r="R262" s="6"/>
      <c r="S262" s="6"/>
      <c r="T262" s="6"/>
      <c r="U262" s="6"/>
      <c r="V262" s="6"/>
      <c r="W262" s="6"/>
      <c r="X262" s="6"/>
      <c r="Y262" s="6"/>
      <c r="Z262" s="6"/>
    </row>
    <row r="263" spans="1:26" ht="15.75" customHeight="1">
      <c r="A263" s="7" t="s">
        <v>510</v>
      </c>
      <c r="B263" s="8" t="s">
        <v>407</v>
      </c>
      <c r="C263" s="8" t="s">
        <v>14</v>
      </c>
      <c r="D263" s="13" t="s">
        <v>511</v>
      </c>
      <c r="E263" s="8" t="s">
        <v>16</v>
      </c>
      <c r="F263" s="9" t="s">
        <v>17</v>
      </c>
      <c r="G263" s="9" t="s">
        <v>24</v>
      </c>
      <c r="H263" s="9">
        <v>1943</v>
      </c>
      <c r="I263" s="9" t="s">
        <v>19</v>
      </c>
      <c r="J263" s="10" t="s">
        <v>19</v>
      </c>
      <c r="K263" s="9">
        <v>702100</v>
      </c>
      <c r="L263" s="10"/>
      <c r="M263" s="12"/>
      <c r="N263" s="12"/>
      <c r="O263" s="12"/>
      <c r="P263" s="6"/>
      <c r="Q263" s="6"/>
      <c r="R263" s="6"/>
      <c r="S263" s="6"/>
      <c r="T263" s="6"/>
      <c r="U263" s="6"/>
      <c r="V263" s="6"/>
      <c r="W263" s="6"/>
      <c r="X263" s="6"/>
      <c r="Y263" s="6"/>
      <c r="Z263" s="6"/>
    </row>
    <row r="264" spans="1:26" ht="15.75" customHeight="1">
      <c r="A264" s="7" t="s">
        <v>512</v>
      </c>
      <c r="B264" s="8" t="s">
        <v>407</v>
      </c>
      <c r="C264" s="8" t="s">
        <v>14</v>
      </c>
      <c r="D264" s="13" t="s">
        <v>511</v>
      </c>
      <c r="E264" s="8" t="s">
        <v>40</v>
      </c>
      <c r="F264" s="9" t="s">
        <v>17</v>
      </c>
      <c r="G264" s="9" t="s">
        <v>78</v>
      </c>
      <c r="H264" s="9">
        <v>1986</v>
      </c>
      <c r="I264" s="9" t="s">
        <v>19</v>
      </c>
      <c r="J264" s="10" t="s">
        <v>513</v>
      </c>
      <c r="K264" s="9">
        <v>702101</v>
      </c>
      <c r="L264" s="10"/>
      <c r="M264" s="12"/>
      <c r="N264" s="12"/>
      <c r="O264" s="12"/>
      <c r="P264" s="6"/>
      <c r="Q264" s="6"/>
      <c r="R264" s="6"/>
      <c r="S264" s="6"/>
      <c r="T264" s="6"/>
      <c r="U264" s="6"/>
      <c r="V264" s="6"/>
      <c r="W264" s="6"/>
      <c r="X264" s="6"/>
      <c r="Y264" s="6"/>
      <c r="Z264" s="6"/>
    </row>
    <row r="265" spans="1:26" ht="15.75" customHeight="1">
      <c r="A265" s="7" t="s">
        <v>514</v>
      </c>
      <c r="B265" s="8" t="s">
        <v>407</v>
      </c>
      <c r="C265" s="8" t="s">
        <v>14</v>
      </c>
      <c r="D265" s="13" t="s">
        <v>515</v>
      </c>
      <c r="E265" s="8" t="s">
        <v>16</v>
      </c>
      <c r="F265" s="9" t="s">
        <v>17</v>
      </c>
      <c r="G265" s="9" t="s">
        <v>24</v>
      </c>
      <c r="H265" s="9">
        <v>1904</v>
      </c>
      <c r="I265" s="9" t="s">
        <v>19</v>
      </c>
      <c r="J265" s="10" t="s">
        <v>19</v>
      </c>
      <c r="K265" s="9">
        <v>702200</v>
      </c>
      <c r="L265" s="10"/>
      <c r="M265" s="12"/>
      <c r="N265" s="12"/>
      <c r="O265" s="12"/>
      <c r="P265" s="6"/>
      <c r="Q265" s="6"/>
      <c r="R265" s="6"/>
      <c r="S265" s="6"/>
      <c r="T265" s="6"/>
      <c r="U265" s="6"/>
      <c r="V265" s="6"/>
      <c r="W265" s="6"/>
      <c r="X265" s="6"/>
      <c r="Y265" s="6"/>
      <c r="Z265" s="6"/>
    </row>
    <row r="266" spans="1:26" ht="15.75" customHeight="1">
      <c r="A266" s="7" t="s">
        <v>516</v>
      </c>
      <c r="B266" s="8" t="s">
        <v>407</v>
      </c>
      <c r="C266" s="8" t="s">
        <v>14</v>
      </c>
      <c r="D266" s="13" t="s">
        <v>515</v>
      </c>
      <c r="E266" s="8" t="s">
        <v>40</v>
      </c>
      <c r="F266" s="9" t="s">
        <v>17</v>
      </c>
      <c r="G266" s="9" t="s">
        <v>78</v>
      </c>
      <c r="H266" s="9">
        <v>1986</v>
      </c>
      <c r="I266" s="9" t="s">
        <v>19</v>
      </c>
      <c r="J266" s="10" t="s">
        <v>517</v>
      </c>
      <c r="K266" s="9">
        <v>702201</v>
      </c>
      <c r="L266" s="10"/>
      <c r="M266" s="12"/>
      <c r="N266" s="12"/>
      <c r="O266" s="12"/>
      <c r="P266" s="6"/>
      <c r="Q266" s="6"/>
      <c r="R266" s="6"/>
      <c r="S266" s="6"/>
      <c r="T266" s="6"/>
      <c r="U266" s="6"/>
      <c r="V266" s="6"/>
      <c r="W266" s="6"/>
      <c r="X266" s="6"/>
      <c r="Y266" s="6"/>
      <c r="Z266" s="6"/>
    </row>
    <row r="267" spans="1:26" ht="15.75" customHeight="1">
      <c r="A267" s="7" t="s">
        <v>518</v>
      </c>
      <c r="B267" s="8" t="s">
        <v>407</v>
      </c>
      <c r="C267" s="8" t="s">
        <v>14</v>
      </c>
      <c r="D267" s="13" t="s">
        <v>519</v>
      </c>
      <c r="E267" s="8" t="s">
        <v>16</v>
      </c>
      <c r="F267" s="9" t="s">
        <v>17</v>
      </c>
      <c r="G267" s="9" t="s">
        <v>24</v>
      </c>
      <c r="H267" s="9">
        <v>1824</v>
      </c>
      <c r="I267" s="9" t="s">
        <v>19</v>
      </c>
      <c r="J267" s="10" t="s">
        <v>520</v>
      </c>
      <c r="K267" s="9">
        <v>702300</v>
      </c>
      <c r="L267" s="10"/>
      <c r="M267" s="12"/>
      <c r="N267" s="12"/>
      <c r="O267" s="12"/>
      <c r="P267" s="6"/>
      <c r="Q267" s="6"/>
      <c r="R267" s="6"/>
      <c r="S267" s="6"/>
      <c r="T267" s="6"/>
      <c r="U267" s="6"/>
      <c r="V267" s="6"/>
      <c r="W267" s="6"/>
      <c r="X267" s="6"/>
      <c r="Y267" s="6"/>
      <c r="Z267" s="6"/>
    </row>
    <row r="268" spans="1:26" ht="15.75" customHeight="1">
      <c r="A268" s="7" t="s">
        <v>521</v>
      </c>
      <c r="B268" s="8" t="s">
        <v>407</v>
      </c>
      <c r="C268" s="8" t="s">
        <v>14</v>
      </c>
      <c r="D268" s="13" t="s">
        <v>519</v>
      </c>
      <c r="E268" s="8" t="s">
        <v>40</v>
      </c>
      <c r="F268" s="9" t="s">
        <v>17</v>
      </c>
      <c r="G268" s="9" t="s">
        <v>78</v>
      </c>
      <c r="H268" s="9">
        <v>1985</v>
      </c>
      <c r="I268" s="9" t="s">
        <v>19</v>
      </c>
      <c r="J268" s="10" t="s">
        <v>522</v>
      </c>
      <c r="K268" s="9">
        <v>702301</v>
      </c>
      <c r="L268" s="10"/>
      <c r="M268" s="12"/>
      <c r="N268" s="12"/>
      <c r="O268" s="12"/>
      <c r="P268" s="6"/>
      <c r="Q268" s="6"/>
      <c r="R268" s="6"/>
      <c r="S268" s="6"/>
      <c r="T268" s="6"/>
      <c r="U268" s="6"/>
      <c r="V268" s="6"/>
      <c r="W268" s="6"/>
      <c r="X268" s="6"/>
      <c r="Y268" s="6"/>
      <c r="Z268" s="6"/>
    </row>
    <row r="269" spans="1:26" ht="15.75" customHeight="1">
      <c r="A269" s="7" t="s">
        <v>523</v>
      </c>
      <c r="B269" s="8" t="s">
        <v>407</v>
      </c>
      <c r="C269" s="8" t="s">
        <v>14</v>
      </c>
      <c r="D269" s="13" t="s">
        <v>519</v>
      </c>
      <c r="E269" s="8" t="s">
        <v>40</v>
      </c>
      <c r="F269" s="9" t="s">
        <v>17</v>
      </c>
      <c r="G269" s="9" t="s">
        <v>78</v>
      </c>
      <c r="H269" s="9">
        <v>2003</v>
      </c>
      <c r="I269" s="9" t="s">
        <v>19</v>
      </c>
      <c r="J269" s="10" t="s">
        <v>524</v>
      </c>
      <c r="K269" s="9">
        <v>702302</v>
      </c>
      <c r="L269" s="10"/>
      <c r="M269" s="12"/>
      <c r="N269" s="12"/>
      <c r="O269" s="12"/>
      <c r="P269" s="6"/>
      <c r="Q269" s="6"/>
      <c r="R269" s="6"/>
      <c r="S269" s="6"/>
      <c r="T269" s="6"/>
      <c r="U269" s="6"/>
      <c r="V269" s="6"/>
      <c r="W269" s="6"/>
      <c r="X269" s="6"/>
      <c r="Y269" s="6"/>
      <c r="Z269" s="6"/>
    </row>
    <row r="270" spans="1:26" ht="15.75" customHeight="1">
      <c r="A270" s="7" t="s">
        <v>525</v>
      </c>
      <c r="B270" s="8" t="s">
        <v>407</v>
      </c>
      <c r="C270" s="8" t="s">
        <v>14</v>
      </c>
      <c r="D270" s="13" t="s">
        <v>519</v>
      </c>
      <c r="E270" s="8" t="s">
        <v>38</v>
      </c>
      <c r="F270" s="9" t="s">
        <v>17</v>
      </c>
      <c r="G270" s="9" t="s">
        <v>78</v>
      </c>
      <c r="H270" s="9">
        <v>2007</v>
      </c>
      <c r="I270" s="9" t="s">
        <v>19</v>
      </c>
      <c r="J270" s="10" t="s">
        <v>526</v>
      </c>
      <c r="K270" s="9">
        <v>702303</v>
      </c>
      <c r="L270" s="10"/>
      <c r="M270" s="12"/>
      <c r="N270" s="12"/>
      <c r="O270" s="12"/>
      <c r="P270" s="6"/>
      <c r="Q270" s="6"/>
      <c r="R270" s="6"/>
      <c r="S270" s="6"/>
      <c r="T270" s="6"/>
      <c r="U270" s="6"/>
      <c r="V270" s="6"/>
      <c r="W270" s="6"/>
      <c r="X270" s="6"/>
      <c r="Y270" s="6"/>
      <c r="Z270" s="6"/>
    </row>
    <row r="271" spans="1:26" ht="15.75" customHeight="1">
      <c r="A271" s="7" t="s">
        <v>527</v>
      </c>
      <c r="B271" s="8" t="s">
        <v>407</v>
      </c>
      <c r="C271" s="8" t="s">
        <v>14</v>
      </c>
      <c r="D271" s="13" t="s">
        <v>519</v>
      </c>
      <c r="E271" s="8" t="s">
        <v>40</v>
      </c>
      <c r="F271" s="9" t="s">
        <v>17</v>
      </c>
      <c r="G271" s="9" t="s">
        <v>78</v>
      </c>
      <c r="H271" s="9">
        <v>2010</v>
      </c>
      <c r="I271" s="9" t="s">
        <v>19</v>
      </c>
      <c r="J271" s="10" t="s">
        <v>528</v>
      </c>
      <c r="K271" s="9">
        <v>702304</v>
      </c>
      <c r="L271" s="10"/>
      <c r="M271" s="12"/>
      <c r="N271" s="12"/>
      <c r="O271" s="12"/>
      <c r="P271" s="6"/>
      <c r="Q271" s="6"/>
      <c r="R271" s="6"/>
      <c r="S271" s="6"/>
      <c r="T271" s="6"/>
      <c r="U271" s="6"/>
      <c r="V271" s="6"/>
      <c r="W271" s="6"/>
      <c r="X271" s="6"/>
      <c r="Y271" s="6"/>
      <c r="Z271" s="6"/>
    </row>
    <row r="272" spans="1:26" ht="15.75" customHeight="1">
      <c r="A272" s="7" t="s">
        <v>529</v>
      </c>
      <c r="B272" s="8" t="s">
        <v>407</v>
      </c>
      <c r="C272" s="8" t="s">
        <v>14</v>
      </c>
      <c r="D272" s="13" t="s">
        <v>519</v>
      </c>
      <c r="E272" s="8" t="s">
        <v>33</v>
      </c>
      <c r="F272" s="9" t="s">
        <v>17</v>
      </c>
      <c r="G272" s="9" t="s">
        <v>78</v>
      </c>
      <c r="H272" s="9">
        <v>2013</v>
      </c>
      <c r="I272" s="9" t="s">
        <v>19</v>
      </c>
      <c r="J272" s="10" t="s">
        <v>530</v>
      </c>
      <c r="K272" s="9">
        <v>702305</v>
      </c>
      <c r="L272" s="10"/>
      <c r="M272" s="12"/>
      <c r="N272" s="12"/>
      <c r="O272" s="12"/>
      <c r="P272" s="6"/>
      <c r="Q272" s="6"/>
      <c r="R272" s="6"/>
      <c r="S272" s="6"/>
      <c r="T272" s="6"/>
      <c r="U272" s="6"/>
      <c r="V272" s="6"/>
      <c r="W272" s="6"/>
      <c r="X272" s="6"/>
      <c r="Y272" s="6"/>
      <c r="Z272" s="6"/>
    </row>
    <row r="273" spans="1:26" ht="15.75" customHeight="1">
      <c r="A273" s="7" t="s">
        <v>531</v>
      </c>
      <c r="B273" s="8" t="s">
        <v>407</v>
      </c>
      <c r="C273" s="8" t="s">
        <v>14</v>
      </c>
      <c r="D273" s="13" t="s">
        <v>519</v>
      </c>
      <c r="E273" s="8" t="s">
        <v>43</v>
      </c>
      <c r="F273" s="9" t="s">
        <v>17</v>
      </c>
      <c r="G273" s="9" t="s">
        <v>78</v>
      </c>
      <c r="H273" s="9">
        <v>2011</v>
      </c>
      <c r="I273" s="9" t="s">
        <v>19</v>
      </c>
      <c r="J273" s="10" t="s">
        <v>532</v>
      </c>
      <c r="K273" s="9">
        <v>702306</v>
      </c>
      <c r="L273" s="10"/>
      <c r="M273" s="12"/>
      <c r="N273" s="12"/>
      <c r="O273" s="12"/>
      <c r="P273" s="6"/>
      <c r="Q273" s="6"/>
      <c r="R273" s="6"/>
      <c r="S273" s="6"/>
      <c r="T273" s="6"/>
      <c r="U273" s="6"/>
      <c r="V273" s="6"/>
      <c r="W273" s="6"/>
      <c r="X273" s="6"/>
      <c r="Y273" s="6"/>
      <c r="Z273" s="6"/>
    </row>
    <row r="274" spans="1:26" ht="15.75" customHeight="1">
      <c r="A274" s="7" t="s">
        <v>533</v>
      </c>
      <c r="B274" s="8" t="s">
        <v>407</v>
      </c>
      <c r="C274" s="8" t="s">
        <v>14</v>
      </c>
      <c r="D274" s="13" t="s">
        <v>534</v>
      </c>
      <c r="E274" s="8" t="s">
        <v>16</v>
      </c>
      <c r="F274" s="9" t="s">
        <v>17</v>
      </c>
      <c r="G274" s="9" t="s">
        <v>24</v>
      </c>
      <c r="H274" s="9">
        <v>1824</v>
      </c>
      <c r="I274" s="9" t="s">
        <v>19</v>
      </c>
      <c r="J274" s="10" t="s">
        <v>19</v>
      </c>
      <c r="K274" s="9">
        <v>702400</v>
      </c>
      <c r="L274" s="10"/>
      <c r="M274" s="12"/>
      <c r="N274" s="12"/>
      <c r="O274" s="12"/>
      <c r="P274" s="6"/>
      <c r="Q274" s="6"/>
      <c r="R274" s="6"/>
      <c r="S274" s="6"/>
      <c r="T274" s="6"/>
      <c r="U274" s="6"/>
      <c r="V274" s="6"/>
      <c r="W274" s="6"/>
      <c r="X274" s="6"/>
      <c r="Y274" s="6"/>
      <c r="Z274" s="6"/>
    </row>
    <row r="275" spans="1:26" ht="15.75" customHeight="1">
      <c r="A275" s="7" t="s">
        <v>535</v>
      </c>
      <c r="B275" s="8" t="s">
        <v>407</v>
      </c>
      <c r="C275" s="8" t="s">
        <v>14</v>
      </c>
      <c r="D275" s="13" t="s">
        <v>534</v>
      </c>
      <c r="E275" s="8" t="s">
        <v>40</v>
      </c>
      <c r="F275" s="9" t="s">
        <v>17</v>
      </c>
      <c r="G275" s="9" t="s">
        <v>78</v>
      </c>
      <c r="H275" s="9">
        <v>1986</v>
      </c>
      <c r="I275" s="9" t="s">
        <v>19</v>
      </c>
      <c r="J275" s="10" t="s">
        <v>536</v>
      </c>
      <c r="K275" s="9">
        <v>702401</v>
      </c>
      <c r="L275" s="10"/>
      <c r="M275" s="12"/>
      <c r="N275" s="12"/>
      <c r="O275" s="12"/>
      <c r="P275" s="6"/>
      <c r="Q275" s="6"/>
      <c r="R275" s="6"/>
      <c r="S275" s="6"/>
      <c r="T275" s="6"/>
      <c r="U275" s="6"/>
      <c r="V275" s="6"/>
      <c r="W275" s="6"/>
      <c r="X275" s="6"/>
      <c r="Y275" s="6"/>
      <c r="Z275" s="6"/>
    </row>
    <row r="276" spans="1:26" ht="15.75" customHeight="1">
      <c r="A276" s="7" t="s">
        <v>537</v>
      </c>
      <c r="B276" s="8" t="s">
        <v>407</v>
      </c>
      <c r="C276" s="8" t="s">
        <v>14</v>
      </c>
      <c r="D276" s="13" t="s">
        <v>538</v>
      </c>
      <c r="E276" s="8" t="s">
        <v>16</v>
      </c>
      <c r="F276" s="9" t="s">
        <v>17</v>
      </c>
      <c r="G276" s="9" t="s">
        <v>24</v>
      </c>
      <c r="H276" s="9">
        <v>1824</v>
      </c>
      <c r="I276" s="9" t="s">
        <v>19</v>
      </c>
      <c r="J276" s="10" t="s">
        <v>19</v>
      </c>
      <c r="K276" s="9">
        <v>702500</v>
      </c>
      <c r="L276" s="10"/>
      <c r="M276" s="12"/>
      <c r="N276" s="12"/>
      <c r="O276" s="12"/>
      <c r="P276" s="6"/>
      <c r="Q276" s="6"/>
      <c r="R276" s="6"/>
      <c r="S276" s="6"/>
      <c r="T276" s="6"/>
      <c r="U276" s="6"/>
      <c r="V276" s="6"/>
      <c r="W276" s="6"/>
      <c r="X276" s="6"/>
      <c r="Y276" s="6"/>
      <c r="Z276" s="6"/>
    </row>
    <row r="277" spans="1:26" ht="15.75" customHeight="1">
      <c r="A277" s="7" t="s">
        <v>539</v>
      </c>
      <c r="B277" s="8" t="s">
        <v>407</v>
      </c>
      <c r="C277" s="8" t="s">
        <v>14</v>
      </c>
      <c r="D277" s="13" t="s">
        <v>538</v>
      </c>
      <c r="E277" s="8" t="s">
        <v>40</v>
      </c>
      <c r="F277" s="9" t="s">
        <v>17</v>
      </c>
      <c r="G277" s="9" t="s">
        <v>78</v>
      </c>
      <c r="H277" s="9">
        <v>1985</v>
      </c>
      <c r="I277" s="9" t="s">
        <v>19</v>
      </c>
      <c r="J277" s="10" t="s">
        <v>540</v>
      </c>
      <c r="K277" s="9">
        <v>702501</v>
      </c>
      <c r="L277" s="10"/>
      <c r="M277" s="12"/>
      <c r="N277" s="12"/>
      <c r="O277" s="12"/>
      <c r="P277" s="6"/>
      <c r="Q277" s="6"/>
      <c r="R277" s="6"/>
      <c r="S277" s="6"/>
      <c r="T277" s="6"/>
      <c r="U277" s="6"/>
      <c r="V277" s="6"/>
      <c r="W277" s="6"/>
      <c r="X277" s="6"/>
      <c r="Y277" s="6"/>
      <c r="Z277" s="6"/>
    </row>
    <row r="278" spans="1:26" ht="15.75" customHeight="1">
      <c r="A278" s="7" t="s">
        <v>541</v>
      </c>
      <c r="B278" s="8" t="s">
        <v>407</v>
      </c>
      <c r="C278" s="8" t="s">
        <v>14</v>
      </c>
      <c r="D278" s="13" t="s">
        <v>538</v>
      </c>
      <c r="E278" s="8" t="s">
        <v>38</v>
      </c>
      <c r="F278" s="9" t="s">
        <v>17</v>
      </c>
      <c r="G278" s="9" t="s">
        <v>78</v>
      </c>
      <c r="H278" s="9">
        <v>2008</v>
      </c>
      <c r="I278" s="9" t="s">
        <v>19</v>
      </c>
      <c r="J278" s="10" t="s">
        <v>542</v>
      </c>
      <c r="K278" s="9">
        <v>702502</v>
      </c>
      <c r="L278" s="10"/>
      <c r="M278" s="12"/>
      <c r="N278" s="12"/>
      <c r="O278" s="12"/>
      <c r="P278" s="6"/>
      <c r="Q278" s="6"/>
      <c r="R278" s="6"/>
      <c r="S278" s="6"/>
      <c r="T278" s="6"/>
      <c r="U278" s="6"/>
      <c r="V278" s="6"/>
      <c r="W278" s="6"/>
      <c r="X278" s="6"/>
      <c r="Y278" s="6"/>
      <c r="Z278" s="6"/>
    </row>
    <row r="279" spans="1:26" ht="15.75" customHeight="1">
      <c r="A279" s="7" t="s">
        <v>543</v>
      </c>
      <c r="B279" s="8" t="s">
        <v>407</v>
      </c>
      <c r="C279" s="8" t="s">
        <v>14</v>
      </c>
      <c r="D279" s="13" t="s">
        <v>544</v>
      </c>
      <c r="E279" s="8" t="s">
        <v>16</v>
      </c>
      <c r="F279" s="9" t="s">
        <v>17</v>
      </c>
      <c r="G279" s="9" t="s">
        <v>24</v>
      </c>
      <c r="H279" s="9">
        <v>1888</v>
      </c>
      <c r="I279" s="9" t="s">
        <v>19</v>
      </c>
      <c r="J279" s="10" t="s">
        <v>19</v>
      </c>
      <c r="K279" s="9">
        <v>702600</v>
      </c>
      <c r="L279" s="10"/>
      <c r="M279" s="12"/>
      <c r="N279" s="12"/>
      <c r="O279" s="12"/>
      <c r="P279" s="6"/>
      <c r="Q279" s="6"/>
      <c r="R279" s="6"/>
      <c r="S279" s="6"/>
      <c r="T279" s="6"/>
      <c r="U279" s="6"/>
      <c r="V279" s="6"/>
      <c r="W279" s="6"/>
      <c r="X279" s="6"/>
      <c r="Y279" s="6"/>
      <c r="Z279" s="6"/>
    </row>
    <row r="280" spans="1:26" ht="15.75" customHeight="1">
      <c r="A280" s="7" t="s">
        <v>545</v>
      </c>
      <c r="B280" s="8" t="s">
        <v>407</v>
      </c>
      <c r="C280" s="8" t="s">
        <v>14</v>
      </c>
      <c r="D280" s="13" t="s">
        <v>544</v>
      </c>
      <c r="E280" s="8" t="s">
        <v>40</v>
      </c>
      <c r="F280" s="9" t="s">
        <v>17</v>
      </c>
      <c r="G280" s="9" t="s">
        <v>78</v>
      </c>
      <c r="H280" s="9">
        <v>1987</v>
      </c>
      <c r="I280" s="9" t="s">
        <v>19</v>
      </c>
      <c r="J280" s="10" t="s">
        <v>546</v>
      </c>
      <c r="K280" s="9">
        <v>702601</v>
      </c>
      <c r="L280" s="10"/>
      <c r="M280" s="12"/>
      <c r="N280" s="12"/>
      <c r="O280" s="12"/>
      <c r="P280" s="6"/>
      <c r="Q280" s="6"/>
      <c r="R280" s="6"/>
      <c r="S280" s="6"/>
      <c r="T280" s="6"/>
      <c r="U280" s="6"/>
      <c r="V280" s="6"/>
      <c r="W280" s="6"/>
      <c r="X280" s="6"/>
      <c r="Y280" s="6"/>
      <c r="Z280" s="6"/>
    </row>
    <row r="281" spans="1:26" ht="15.75" customHeight="1">
      <c r="A281" s="7" t="s">
        <v>547</v>
      </c>
      <c r="B281" s="8" t="s">
        <v>407</v>
      </c>
      <c r="C281" s="8" t="s">
        <v>14</v>
      </c>
      <c r="D281" s="13" t="s">
        <v>548</v>
      </c>
      <c r="E281" s="8" t="s">
        <v>16</v>
      </c>
      <c r="F281" s="9" t="s">
        <v>17</v>
      </c>
      <c r="G281" s="9" t="s">
        <v>24</v>
      </c>
      <c r="H281" s="9">
        <v>1946</v>
      </c>
      <c r="I281" s="9" t="s">
        <v>19</v>
      </c>
      <c r="J281" s="10" t="s">
        <v>19</v>
      </c>
      <c r="K281" s="9">
        <v>702700</v>
      </c>
      <c r="L281" s="10"/>
      <c r="M281" s="12"/>
      <c r="N281" s="12"/>
      <c r="O281" s="12"/>
      <c r="P281" s="6"/>
      <c r="Q281" s="6"/>
      <c r="R281" s="6"/>
      <c r="S281" s="6"/>
      <c r="T281" s="6"/>
      <c r="U281" s="6"/>
      <c r="V281" s="6"/>
      <c r="W281" s="6"/>
      <c r="X281" s="6"/>
      <c r="Y281" s="6"/>
      <c r="Z281" s="6"/>
    </row>
    <row r="282" spans="1:26" ht="15.75" customHeight="1">
      <c r="A282" s="7" t="s">
        <v>549</v>
      </c>
      <c r="B282" s="8" t="s">
        <v>407</v>
      </c>
      <c r="C282" s="8" t="s">
        <v>14</v>
      </c>
      <c r="D282" s="13" t="s">
        <v>548</v>
      </c>
      <c r="E282" s="8" t="s">
        <v>40</v>
      </c>
      <c r="F282" s="9" t="s">
        <v>17</v>
      </c>
      <c r="G282" s="9" t="s">
        <v>78</v>
      </c>
      <c r="H282" s="9">
        <v>1988</v>
      </c>
      <c r="I282" s="9" t="s">
        <v>19</v>
      </c>
      <c r="J282" s="10" t="s">
        <v>550</v>
      </c>
      <c r="K282" s="9">
        <v>702701</v>
      </c>
      <c r="L282" s="10"/>
      <c r="M282" s="12"/>
      <c r="N282" s="12"/>
      <c r="O282" s="12"/>
      <c r="P282" s="6"/>
      <c r="Q282" s="6"/>
      <c r="R282" s="6"/>
      <c r="S282" s="6"/>
      <c r="T282" s="6"/>
      <c r="U282" s="6"/>
      <c r="V282" s="6"/>
      <c r="W282" s="6"/>
      <c r="X282" s="6"/>
      <c r="Y282" s="6"/>
      <c r="Z282" s="6"/>
    </row>
    <row r="283" spans="1:26" ht="15.75" customHeight="1">
      <c r="A283" s="7" t="s">
        <v>551</v>
      </c>
      <c r="B283" s="8" t="s">
        <v>407</v>
      </c>
      <c r="C283" s="8" t="s">
        <v>14</v>
      </c>
      <c r="D283" s="13" t="s">
        <v>552</v>
      </c>
      <c r="E283" s="8" t="s">
        <v>16</v>
      </c>
      <c r="F283" s="9" t="s">
        <v>17</v>
      </c>
      <c r="G283" s="9" t="s">
        <v>24</v>
      </c>
      <c r="H283" s="9">
        <v>1888</v>
      </c>
      <c r="I283" s="9" t="s">
        <v>19</v>
      </c>
      <c r="J283" s="10" t="s">
        <v>19</v>
      </c>
      <c r="K283" s="9">
        <v>702800</v>
      </c>
      <c r="L283" s="10"/>
      <c r="M283" s="12"/>
      <c r="N283" s="12"/>
      <c r="O283" s="12"/>
      <c r="P283" s="6"/>
      <c r="Q283" s="6"/>
      <c r="R283" s="6"/>
      <c r="S283" s="6"/>
      <c r="T283" s="6"/>
      <c r="U283" s="6"/>
      <c r="V283" s="6"/>
      <c r="W283" s="6"/>
      <c r="X283" s="6"/>
      <c r="Y283" s="6"/>
      <c r="Z283" s="6"/>
    </row>
    <row r="284" spans="1:26" ht="15.75" customHeight="1">
      <c r="A284" s="7" t="s">
        <v>553</v>
      </c>
      <c r="B284" s="8" t="s">
        <v>407</v>
      </c>
      <c r="C284" s="8" t="s">
        <v>14</v>
      </c>
      <c r="D284" s="13" t="s">
        <v>552</v>
      </c>
      <c r="E284" s="8" t="s">
        <v>40</v>
      </c>
      <c r="F284" s="9" t="s">
        <v>17</v>
      </c>
      <c r="G284" s="9" t="s">
        <v>78</v>
      </c>
      <c r="H284" s="9">
        <v>1986</v>
      </c>
      <c r="I284" s="9" t="s">
        <v>19</v>
      </c>
      <c r="J284" s="10" t="s">
        <v>517</v>
      </c>
      <c r="K284" s="9">
        <v>702801</v>
      </c>
      <c r="L284" s="10"/>
      <c r="M284" s="12"/>
      <c r="N284" s="12"/>
      <c r="O284" s="12"/>
      <c r="P284" s="6"/>
      <c r="Q284" s="6"/>
      <c r="R284" s="6"/>
      <c r="S284" s="6"/>
      <c r="T284" s="6"/>
      <c r="U284" s="6"/>
      <c r="V284" s="6"/>
      <c r="W284" s="6"/>
      <c r="X284" s="6"/>
      <c r="Y284" s="6"/>
      <c r="Z284" s="6"/>
    </row>
    <row r="285" spans="1:26" ht="15.75" customHeight="1">
      <c r="A285" s="7" t="s">
        <v>554</v>
      </c>
      <c r="B285" s="8" t="s">
        <v>407</v>
      </c>
      <c r="C285" s="8" t="s">
        <v>14</v>
      </c>
      <c r="D285" s="13" t="s">
        <v>555</v>
      </c>
      <c r="E285" s="8" t="s">
        <v>16</v>
      </c>
      <c r="F285" s="9" t="s">
        <v>17</v>
      </c>
      <c r="G285" s="9" t="s">
        <v>24</v>
      </c>
      <c r="H285" s="9">
        <v>1824</v>
      </c>
      <c r="I285" s="9" t="s">
        <v>19</v>
      </c>
      <c r="J285" s="10" t="s">
        <v>19</v>
      </c>
      <c r="K285" s="9">
        <v>702900</v>
      </c>
      <c r="L285" s="10"/>
      <c r="M285" s="12"/>
      <c r="N285" s="12"/>
      <c r="O285" s="12"/>
      <c r="P285" s="6"/>
      <c r="Q285" s="6"/>
      <c r="R285" s="6"/>
      <c r="S285" s="6"/>
      <c r="T285" s="6"/>
      <c r="U285" s="6"/>
      <c r="V285" s="6"/>
      <c r="W285" s="6"/>
      <c r="X285" s="6"/>
      <c r="Y285" s="6"/>
      <c r="Z285" s="6"/>
    </row>
    <row r="286" spans="1:26" ht="15.75" customHeight="1">
      <c r="A286" s="7" t="s">
        <v>556</v>
      </c>
      <c r="B286" s="8" t="s">
        <v>407</v>
      </c>
      <c r="C286" s="8" t="s">
        <v>14</v>
      </c>
      <c r="D286" s="13" t="s">
        <v>555</v>
      </c>
      <c r="E286" s="8" t="s">
        <v>40</v>
      </c>
      <c r="F286" s="9" t="s">
        <v>17</v>
      </c>
      <c r="G286" s="9" t="s">
        <v>78</v>
      </c>
      <c r="H286" s="9">
        <v>1986</v>
      </c>
      <c r="I286" s="9" t="s">
        <v>19</v>
      </c>
      <c r="J286" s="10" t="s">
        <v>557</v>
      </c>
      <c r="K286" s="9">
        <v>702901</v>
      </c>
      <c r="L286" s="10"/>
      <c r="M286" s="12"/>
      <c r="N286" s="12"/>
      <c r="O286" s="12"/>
      <c r="P286" s="6"/>
      <c r="Q286" s="6"/>
      <c r="R286" s="6"/>
      <c r="S286" s="6"/>
      <c r="T286" s="6"/>
      <c r="U286" s="6"/>
      <c r="V286" s="6"/>
      <c r="W286" s="6"/>
      <c r="X286" s="6"/>
      <c r="Y286" s="6"/>
      <c r="Z286" s="6"/>
    </row>
    <row r="287" spans="1:26" ht="15.75" customHeight="1">
      <c r="A287" s="7" t="s">
        <v>558</v>
      </c>
      <c r="B287" s="8" t="s">
        <v>407</v>
      </c>
      <c r="C287" s="8" t="s">
        <v>14</v>
      </c>
      <c r="D287" s="13" t="s">
        <v>559</v>
      </c>
      <c r="E287" s="8" t="s">
        <v>16</v>
      </c>
      <c r="F287" s="9" t="s">
        <v>17</v>
      </c>
      <c r="G287" s="9" t="s">
        <v>24</v>
      </c>
      <c r="H287" s="9">
        <v>1846</v>
      </c>
      <c r="I287" s="9" t="s">
        <v>19</v>
      </c>
      <c r="J287" s="10" t="s">
        <v>19</v>
      </c>
      <c r="K287" s="9">
        <v>703000</v>
      </c>
      <c r="L287" s="10"/>
      <c r="M287" s="12"/>
      <c r="N287" s="12"/>
      <c r="O287" s="12"/>
      <c r="P287" s="6"/>
      <c r="Q287" s="6"/>
      <c r="R287" s="6"/>
      <c r="S287" s="6"/>
      <c r="T287" s="6"/>
      <c r="U287" s="6"/>
      <c r="V287" s="6"/>
      <c r="W287" s="6"/>
      <c r="X287" s="6"/>
      <c r="Y287" s="6"/>
      <c r="Z287" s="6"/>
    </row>
    <row r="288" spans="1:26" ht="15.75" customHeight="1">
      <c r="A288" s="7" t="s">
        <v>560</v>
      </c>
      <c r="B288" s="8" t="s">
        <v>407</v>
      </c>
      <c r="C288" s="8" t="s">
        <v>14</v>
      </c>
      <c r="D288" s="13" t="s">
        <v>559</v>
      </c>
      <c r="E288" s="8" t="s">
        <v>40</v>
      </c>
      <c r="F288" s="9" t="s">
        <v>17</v>
      </c>
      <c r="G288" s="9" t="s">
        <v>78</v>
      </c>
      <c r="H288" s="9">
        <v>1986</v>
      </c>
      <c r="I288" s="9" t="s">
        <v>19</v>
      </c>
      <c r="J288" s="10" t="s">
        <v>561</v>
      </c>
      <c r="K288" s="9">
        <v>703001</v>
      </c>
      <c r="L288" s="10"/>
      <c r="M288" s="12"/>
      <c r="N288" s="12"/>
      <c r="O288" s="12"/>
      <c r="P288" s="6"/>
      <c r="Q288" s="6"/>
      <c r="R288" s="6"/>
      <c r="S288" s="6"/>
      <c r="T288" s="6"/>
      <c r="U288" s="6"/>
      <c r="V288" s="6"/>
      <c r="W288" s="6"/>
      <c r="X288" s="6"/>
      <c r="Y288" s="6"/>
      <c r="Z288" s="6"/>
    </row>
    <row r="289" spans="1:26" ht="15.75" customHeight="1">
      <c r="A289" s="7" t="s">
        <v>562</v>
      </c>
      <c r="B289" s="8" t="s">
        <v>407</v>
      </c>
      <c r="C289" s="8" t="s">
        <v>14</v>
      </c>
      <c r="D289" s="13" t="s">
        <v>559</v>
      </c>
      <c r="E289" s="8" t="s">
        <v>38</v>
      </c>
      <c r="F289" s="9" t="s">
        <v>17</v>
      </c>
      <c r="G289" s="9" t="s">
        <v>78</v>
      </c>
      <c r="H289" s="9">
        <v>2008</v>
      </c>
      <c r="I289" s="9" t="s">
        <v>19</v>
      </c>
      <c r="J289" s="10" t="s">
        <v>563</v>
      </c>
      <c r="K289" s="9">
        <v>703002</v>
      </c>
      <c r="L289" s="10"/>
      <c r="M289" s="12"/>
      <c r="N289" s="12"/>
      <c r="O289" s="12"/>
      <c r="P289" s="6"/>
      <c r="Q289" s="6"/>
      <c r="R289" s="6"/>
      <c r="S289" s="6"/>
      <c r="T289" s="6"/>
      <c r="U289" s="6"/>
      <c r="V289" s="6"/>
      <c r="W289" s="6"/>
      <c r="X289" s="6"/>
      <c r="Y289" s="6"/>
      <c r="Z289" s="6"/>
    </row>
    <row r="290" spans="1:26" ht="15.75" customHeight="1">
      <c r="A290" s="7" t="s">
        <v>564</v>
      </c>
      <c r="B290" s="8" t="s">
        <v>407</v>
      </c>
      <c r="C290" s="8" t="s">
        <v>14</v>
      </c>
      <c r="D290" s="13" t="s">
        <v>565</v>
      </c>
      <c r="E290" s="8" t="s">
        <v>16</v>
      </c>
      <c r="F290" s="9" t="s">
        <v>17</v>
      </c>
      <c r="G290" s="9" t="s">
        <v>24</v>
      </c>
      <c r="H290" s="9">
        <v>1824</v>
      </c>
      <c r="I290" s="9" t="s">
        <v>19</v>
      </c>
      <c r="J290" s="10" t="s">
        <v>19</v>
      </c>
      <c r="K290" s="9">
        <v>703100</v>
      </c>
      <c r="L290" s="10"/>
      <c r="M290" s="12"/>
      <c r="N290" s="12"/>
      <c r="O290" s="12"/>
      <c r="P290" s="6"/>
      <c r="Q290" s="6"/>
      <c r="R290" s="6"/>
      <c r="S290" s="6"/>
      <c r="T290" s="6"/>
      <c r="U290" s="6"/>
      <c r="V290" s="6"/>
      <c r="W290" s="6"/>
      <c r="X290" s="6"/>
      <c r="Y290" s="6"/>
      <c r="Z290" s="6"/>
    </row>
    <row r="291" spans="1:26" ht="15.75" customHeight="1">
      <c r="A291" s="7" t="s">
        <v>566</v>
      </c>
      <c r="B291" s="8" t="s">
        <v>407</v>
      </c>
      <c r="C291" s="8" t="s">
        <v>14</v>
      </c>
      <c r="D291" s="13" t="s">
        <v>565</v>
      </c>
      <c r="E291" s="8" t="s">
        <v>40</v>
      </c>
      <c r="F291" s="9" t="s">
        <v>17</v>
      </c>
      <c r="G291" s="9" t="s">
        <v>78</v>
      </c>
      <c r="H291" s="9">
        <v>1988</v>
      </c>
      <c r="I291" s="9" t="s">
        <v>19</v>
      </c>
      <c r="J291" s="10" t="s">
        <v>567</v>
      </c>
      <c r="K291" s="9">
        <v>703101</v>
      </c>
      <c r="L291" s="10"/>
      <c r="M291" s="12"/>
      <c r="N291" s="12"/>
      <c r="O291" s="12"/>
      <c r="P291" s="6"/>
      <c r="Q291" s="6"/>
      <c r="R291" s="6"/>
      <c r="S291" s="6"/>
      <c r="T291" s="6"/>
      <c r="U291" s="6"/>
      <c r="V291" s="6"/>
      <c r="W291" s="6"/>
      <c r="X291" s="6"/>
      <c r="Y291" s="6"/>
      <c r="Z291" s="6"/>
    </row>
    <row r="292" spans="1:26" ht="15.75" customHeight="1">
      <c r="A292" s="7" t="s">
        <v>568</v>
      </c>
      <c r="B292" s="8" t="s">
        <v>407</v>
      </c>
      <c r="C292" s="8" t="s">
        <v>14</v>
      </c>
      <c r="D292" s="13" t="s">
        <v>569</v>
      </c>
      <c r="E292" s="8" t="s">
        <v>16</v>
      </c>
      <c r="F292" s="9" t="s">
        <v>17</v>
      </c>
      <c r="G292" s="9" t="s">
        <v>24</v>
      </c>
      <c r="H292" s="9">
        <v>1824</v>
      </c>
      <c r="I292" s="9" t="s">
        <v>19</v>
      </c>
      <c r="J292" s="10" t="s">
        <v>19</v>
      </c>
      <c r="K292" s="9">
        <v>703200</v>
      </c>
      <c r="L292" s="10"/>
      <c r="M292" s="12"/>
      <c r="N292" s="12"/>
      <c r="O292" s="12"/>
      <c r="P292" s="6"/>
      <c r="Q292" s="6"/>
      <c r="R292" s="6"/>
      <c r="S292" s="6"/>
      <c r="T292" s="6"/>
      <c r="U292" s="6"/>
      <c r="V292" s="6"/>
      <c r="W292" s="6"/>
      <c r="X292" s="6"/>
      <c r="Y292" s="6"/>
      <c r="Z292" s="6"/>
    </row>
    <row r="293" spans="1:26" ht="15.75" customHeight="1">
      <c r="A293" s="7" t="s">
        <v>570</v>
      </c>
      <c r="B293" s="8" t="s">
        <v>407</v>
      </c>
      <c r="C293" s="8" t="s">
        <v>14</v>
      </c>
      <c r="D293" s="13" t="s">
        <v>569</v>
      </c>
      <c r="E293" s="8" t="s">
        <v>40</v>
      </c>
      <c r="F293" s="9" t="s">
        <v>17</v>
      </c>
      <c r="G293" s="9" t="s">
        <v>78</v>
      </c>
      <c r="H293" s="9">
        <v>1989</v>
      </c>
      <c r="I293" s="9" t="s">
        <v>19</v>
      </c>
      <c r="J293" s="10" t="s">
        <v>571</v>
      </c>
      <c r="K293" s="9">
        <v>703201</v>
      </c>
      <c r="L293" s="10"/>
      <c r="M293" s="12"/>
      <c r="N293" s="12"/>
      <c r="O293" s="12"/>
      <c r="P293" s="6"/>
      <c r="Q293" s="6"/>
      <c r="R293" s="6"/>
      <c r="S293" s="6"/>
      <c r="T293" s="6"/>
      <c r="U293" s="6"/>
      <c r="V293" s="6"/>
      <c r="W293" s="6"/>
      <c r="X293" s="6"/>
      <c r="Y293" s="6"/>
      <c r="Z293" s="6"/>
    </row>
    <row r="294" spans="1:26" ht="15.75" customHeight="1">
      <c r="A294" s="7" t="s">
        <v>572</v>
      </c>
      <c r="B294" s="8" t="s">
        <v>407</v>
      </c>
      <c r="C294" s="8" t="s">
        <v>14</v>
      </c>
      <c r="D294" s="13" t="s">
        <v>573</v>
      </c>
      <c r="E294" s="8" t="s">
        <v>16</v>
      </c>
      <c r="F294" s="9" t="s">
        <v>17</v>
      </c>
      <c r="G294" s="9" t="s">
        <v>24</v>
      </c>
      <c r="H294" s="9">
        <v>1861</v>
      </c>
      <c r="I294" s="9" t="s">
        <v>19</v>
      </c>
      <c r="J294" s="10" t="s">
        <v>19</v>
      </c>
      <c r="K294" s="9">
        <v>703300</v>
      </c>
      <c r="L294" s="10"/>
      <c r="M294" s="12"/>
      <c r="N294" s="12"/>
      <c r="O294" s="12"/>
      <c r="P294" s="6"/>
      <c r="Q294" s="6"/>
      <c r="R294" s="6"/>
      <c r="S294" s="6"/>
      <c r="T294" s="6"/>
      <c r="U294" s="6"/>
      <c r="V294" s="6"/>
      <c r="W294" s="6"/>
      <c r="X294" s="6"/>
      <c r="Y294" s="6"/>
      <c r="Z294" s="6"/>
    </row>
    <row r="295" spans="1:26" ht="15.75" customHeight="1">
      <c r="A295" s="7" t="s">
        <v>574</v>
      </c>
      <c r="B295" s="8" t="s">
        <v>407</v>
      </c>
      <c r="C295" s="8" t="s">
        <v>14</v>
      </c>
      <c r="D295" s="13" t="s">
        <v>573</v>
      </c>
      <c r="E295" s="8" t="s">
        <v>40</v>
      </c>
      <c r="F295" s="9" t="s">
        <v>17</v>
      </c>
      <c r="G295" s="9" t="s">
        <v>78</v>
      </c>
      <c r="H295" s="9">
        <v>1992</v>
      </c>
      <c r="I295" s="9" t="s">
        <v>19</v>
      </c>
      <c r="J295" s="10" t="s">
        <v>575</v>
      </c>
      <c r="K295" s="9">
        <v>703301</v>
      </c>
      <c r="L295" s="10"/>
      <c r="M295" s="12"/>
      <c r="N295" s="12"/>
      <c r="O295" s="12"/>
      <c r="P295" s="6"/>
      <c r="Q295" s="6"/>
      <c r="R295" s="6"/>
      <c r="S295" s="6"/>
      <c r="T295" s="6"/>
      <c r="U295" s="6"/>
      <c r="V295" s="6"/>
      <c r="W295" s="6"/>
      <c r="X295" s="6"/>
      <c r="Y295" s="6"/>
      <c r="Z295" s="6"/>
    </row>
    <row r="296" spans="1:26" ht="15.75" customHeight="1">
      <c r="A296" s="10" t="s">
        <v>576</v>
      </c>
      <c r="B296" s="9" t="s">
        <v>407</v>
      </c>
      <c r="C296" s="9" t="s">
        <v>14</v>
      </c>
      <c r="D296" s="13" t="s">
        <v>573</v>
      </c>
      <c r="E296" s="8" t="s">
        <v>97</v>
      </c>
      <c r="F296" s="9" t="s">
        <v>17</v>
      </c>
      <c r="G296" s="9" t="s">
        <v>78</v>
      </c>
      <c r="H296" s="9">
        <v>2011</v>
      </c>
      <c r="I296" s="9" t="s">
        <v>19</v>
      </c>
      <c r="J296" s="10" t="s">
        <v>19</v>
      </c>
      <c r="K296" s="9">
        <v>703302</v>
      </c>
      <c r="L296" s="10"/>
      <c r="M296" s="12"/>
      <c r="N296" s="12"/>
      <c r="O296" s="12"/>
      <c r="P296" s="6"/>
      <c r="Q296" s="6"/>
      <c r="R296" s="6"/>
      <c r="S296" s="6"/>
      <c r="T296" s="6"/>
      <c r="U296" s="6"/>
      <c r="V296" s="6"/>
      <c r="W296" s="6"/>
      <c r="X296" s="6"/>
      <c r="Y296" s="6"/>
      <c r="Z296" s="6"/>
    </row>
    <row r="297" spans="1:26" ht="15.75" customHeight="1">
      <c r="A297" s="7" t="s">
        <v>577</v>
      </c>
      <c r="B297" s="8" t="s">
        <v>407</v>
      </c>
      <c r="C297" s="8" t="s">
        <v>14</v>
      </c>
      <c r="D297" s="13" t="s">
        <v>573</v>
      </c>
      <c r="E297" s="8" t="s">
        <v>38</v>
      </c>
      <c r="F297" s="9" t="s">
        <v>17</v>
      </c>
      <c r="G297" s="9" t="s">
        <v>78</v>
      </c>
      <c r="H297" s="9">
        <v>1996</v>
      </c>
      <c r="I297" s="9" t="s">
        <v>19</v>
      </c>
      <c r="J297" s="10" t="s">
        <v>578</v>
      </c>
      <c r="K297" s="9">
        <v>703303</v>
      </c>
      <c r="L297" s="10"/>
      <c r="M297" s="12"/>
      <c r="N297" s="12"/>
      <c r="O297" s="12"/>
      <c r="P297" s="6"/>
      <c r="Q297" s="6"/>
      <c r="R297" s="6"/>
      <c r="S297" s="6"/>
      <c r="T297" s="6"/>
      <c r="U297" s="6"/>
      <c r="V297" s="6"/>
      <c r="W297" s="6"/>
      <c r="X297" s="6"/>
      <c r="Y297" s="6"/>
      <c r="Z297" s="6"/>
    </row>
    <row r="298" spans="1:26" ht="15.75" customHeight="1">
      <c r="A298" s="7" t="s">
        <v>579</v>
      </c>
      <c r="B298" s="8" t="s">
        <v>407</v>
      </c>
      <c r="C298" s="8" t="s">
        <v>14</v>
      </c>
      <c r="D298" s="13" t="s">
        <v>580</v>
      </c>
      <c r="E298" s="8" t="s">
        <v>16</v>
      </c>
      <c r="F298" s="9" t="s">
        <v>17</v>
      </c>
      <c r="G298" s="9" t="s">
        <v>24</v>
      </c>
      <c r="H298" s="9">
        <v>1875</v>
      </c>
      <c r="I298" s="9" t="s">
        <v>19</v>
      </c>
      <c r="J298" s="10" t="s">
        <v>19</v>
      </c>
      <c r="K298" s="9">
        <v>703400</v>
      </c>
      <c r="L298" s="10"/>
      <c r="M298" s="12"/>
      <c r="N298" s="12"/>
      <c r="O298" s="12"/>
      <c r="P298" s="6"/>
      <c r="Q298" s="6"/>
      <c r="R298" s="6"/>
      <c r="S298" s="6"/>
      <c r="T298" s="6"/>
      <c r="U298" s="6"/>
      <c r="V298" s="6"/>
      <c r="W298" s="6"/>
      <c r="X298" s="6"/>
      <c r="Y298" s="6"/>
      <c r="Z298" s="6"/>
    </row>
    <row r="299" spans="1:26" ht="15.75" customHeight="1">
      <c r="A299" s="7" t="s">
        <v>581</v>
      </c>
      <c r="B299" s="8" t="s">
        <v>407</v>
      </c>
      <c r="C299" s="8" t="s">
        <v>14</v>
      </c>
      <c r="D299" s="13" t="s">
        <v>580</v>
      </c>
      <c r="E299" s="8" t="s">
        <v>40</v>
      </c>
      <c r="F299" s="9" t="s">
        <v>17</v>
      </c>
      <c r="G299" s="9" t="s">
        <v>78</v>
      </c>
      <c r="H299" s="9">
        <v>1987</v>
      </c>
      <c r="I299" s="9" t="s">
        <v>19</v>
      </c>
      <c r="J299" s="10" t="s">
        <v>582</v>
      </c>
      <c r="K299" s="9">
        <v>703401</v>
      </c>
      <c r="L299" s="10"/>
      <c r="M299" s="12"/>
      <c r="N299" s="12"/>
      <c r="O299" s="12"/>
      <c r="P299" s="6"/>
      <c r="Q299" s="6"/>
      <c r="R299" s="6"/>
      <c r="S299" s="6"/>
      <c r="T299" s="6"/>
      <c r="U299" s="6"/>
      <c r="V299" s="6"/>
      <c r="W299" s="6"/>
      <c r="X299" s="6"/>
      <c r="Y299" s="6"/>
      <c r="Z299" s="6"/>
    </row>
    <row r="300" spans="1:26" ht="15.75" customHeight="1">
      <c r="A300" s="7" t="s">
        <v>583</v>
      </c>
      <c r="B300" s="8" t="s">
        <v>407</v>
      </c>
      <c r="C300" s="8" t="s">
        <v>14</v>
      </c>
      <c r="D300" s="13" t="s">
        <v>584</v>
      </c>
      <c r="E300" s="8" t="s">
        <v>16</v>
      </c>
      <c r="F300" s="9" t="s">
        <v>17</v>
      </c>
      <c r="G300" s="9" t="s">
        <v>24</v>
      </c>
      <c r="H300" s="9">
        <v>1824</v>
      </c>
      <c r="I300" s="9" t="s">
        <v>19</v>
      </c>
      <c r="J300" s="10" t="s">
        <v>19</v>
      </c>
      <c r="K300" s="9">
        <v>703500</v>
      </c>
      <c r="L300" s="10"/>
      <c r="M300" s="12"/>
      <c r="N300" s="12"/>
      <c r="O300" s="12"/>
      <c r="P300" s="6"/>
      <c r="Q300" s="6"/>
      <c r="R300" s="6"/>
      <c r="S300" s="6"/>
      <c r="T300" s="6"/>
      <c r="U300" s="6"/>
      <c r="V300" s="6"/>
      <c r="W300" s="6"/>
      <c r="X300" s="6"/>
      <c r="Y300" s="6"/>
      <c r="Z300" s="6"/>
    </row>
    <row r="301" spans="1:26" ht="15.75" customHeight="1">
      <c r="A301" s="7" t="s">
        <v>585</v>
      </c>
      <c r="B301" s="8" t="s">
        <v>407</v>
      </c>
      <c r="C301" s="8" t="s">
        <v>14</v>
      </c>
      <c r="D301" s="13" t="s">
        <v>584</v>
      </c>
      <c r="E301" s="8" t="s">
        <v>40</v>
      </c>
      <c r="F301" s="9" t="s">
        <v>17</v>
      </c>
      <c r="G301" s="9" t="s">
        <v>78</v>
      </c>
      <c r="H301" s="9">
        <v>1985</v>
      </c>
      <c r="I301" s="9" t="s">
        <v>19</v>
      </c>
      <c r="J301" s="10" t="s">
        <v>586</v>
      </c>
      <c r="K301" s="9">
        <v>703501</v>
      </c>
      <c r="L301" s="10"/>
      <c r="M301" s="12"/>
      <c r="N301" s="12"/>
      <c r="O301" s="12"/>
      <c r="P301" s="6"/>
      <c r="Q301" s="6"/>
      <c r="R301" s="6"/>
      <c r="S301" s="6"/>
      <c r="T301" s="6"/>
      <c r="U301" s="6"/>
      <c r="V301" s="6"/>
      <c r="W301" s="6"/>
      <c r="X301" s="6"/>
      <c r="Y301" s="6"/>
      <c r="Z301" s="6"/>
    </row>
    <row r="302" spans="1:26" ht="15.75" customHeight="1">
      <c r="A302" s="7" t="s">
        <v>587</v>
      </c>
      <c r="B302" s="8" t="s">
        <v>407</v>
      </c>
      <c r="C302" s="8" t="s">
        <v>14</v>
      </c>
      <c r="D302" s="13" t="s">
        <v>588</v>
      </c>
      <c r="E302" s="8" t="s">
        <v>16</v>
      </c>
      <c r="F302" s="9" t="s">
        <v>17</v>
      </c>
      <c r="G302" s="9" t="s">
        <v>24</v>
      </c>
      <c r="H302" s="9">
        <v>1844</v>
      </c>
      <c r="I302" s="9" t="s">
        <v>19</v>
      </c>
      <c r="J302" s="10" t="s">
        <v>19</v>
      </c>
      <c r="K302" s="9">
        <v>703600</v>
      </c>
      <c r="L302" s="10"/>
      <c r="M302" s="12"/>
      <c r="N302" s="12"/>
      <c r="O302" s="12"/>
      <c r="P302" s="6"/>
      <c r="Q302" s="6"/>
      <c r="R302" s="6"/>
      <c r="S302" s="6"/>
      <c r="T302" s="6"/>
      <c r="U302" s="6"/>
      <c r="V302" s="6"/>
      <c r="W302" s="6"/>
      <c r="X302" s="6"/>
      <c r="Y302" s="6"/>
      <c r="Z302" s="6"/>
    </row>
    <row r="303" spans="1:26" ht="15.75" customHeight="1">
      <c r="A303" s="7" t="s">
        <v>589</v>
      </c>
      <c r="B303" s="8" t="s">
        <v>407</v>
      </c>
      <c r="C303" s="8" t="s">
        <v>14</v>
      </c>
      <c r="D303" s="13" t="s">
        <v>588</v>
      </c>
      <c r="E303" s="8" t="s">
        <v>40</v>
      </c>
      <c r="F303" s="9" t="s">
        <v>17</v>
      </c>
      <c r="G303" s="9" t="s">
        <v>78</v>
      </c>
      <c r="H303" s="9">
        <v>1986</v>
      </c>
      <c r="I303" s="9" t="s">
        <v>19</v>
      </c>
      <c r="J303" s="10" t="s">
        <v>590</v>
      </c>
      <c r="K303" s="9">
        <v>703601</v>
      </c>
      <c r="L303" s="10"/>
      <c r="M303" s="12"/>
      <c r="N303" s="12"/>
      <c r="O303" s="12"/>
      <c r="P303" s="6"/>
      <c r="Q303" s="6"/>
      <c r="R303" s="6"/>
      <c r="S303" s="6"/>
      <c r="T303" s="6"/>
      <c r="U303" s="6"/>
      <c r="V303" s="6"/>
      <c r="W303" s="6"/>
      <c r="X303" s="6"/>
      <c r="Y303" s="6"/>
      <c r="Z303" s="6"/>
    </row>
    <row r="304" spans="1:26" ht="15.75" customHeight="1">
      <c r="A304" s="7" t="s">
        <v>591</v>
      </c>
      <c r="B304" s="8" t="s">
        <v>407</v>
      </c>
      <c r="C304" s="8" t="s">
        <v>14</v>
      </c>
      <c r="D304" s="13" t="s">
        <v>592</v>
      </c>
      <c r="E304" s="8" t="s">
        <v>16</v>
      </c>
      <c r="F304" s="9" t="s">
        <v>17</v>
      </c>
      <c r="G304" s="9" t="s">
        <v>24</v>
      </c>
      <c r="H304" s="9">
        <v>1912</v>
      </c>
      <c r="I304" s="9" t="s">
        <v>19</v>
      </c>
      <c r="J304" s="10" t="s">
        <v>19</v>
      </c>
      <c r="K304" s="9">
        <v>703700</v>
      </c>
      <c r="L304" s="10"/>
      <c r="M304" s="12"/>
      <c r="N304" s="12"/>
      <c r="O304" s="12"/>
      <c r="P304" s="6"/>
      <c r="Q304" s="6"/>
      <c r="R304" s="6"/>
      <c r="S304" s="6"/>
      <c r="T304" s="6"/>
      <c r="U304" s="6"/>
      <c r="V304" s="6"/>
      <c r="W304" s="6"/>
      <c r="X304" s="6"/>
      <c r="Y304" s="6"/>
      <c r="Z304" s="6"/>
    </row>
    <row r="305" spans="1:26" ht="15.75" customHeight="1">
      <c r="A305" s="7" t="s">
        <v>593</v>
      </c>
      <c r="B305" s="8" t="s">
        <v>407</v>
      </c>
      <c r="C305" s="8" t="s">
        <v>14</v>
      </c>
      <c r="D305" s="13" t="s">
        <v>592</v>
      </c>
      <c r="E305" s="8" t="s">
        <v>40</v>
      </c>
      <c r="F305" s="9" t="s">
        <v>17</v>
      </c>
      <c r="G305" s="9" t="s">
        <v>78</v>
      </c>
      <c r="H305" s="9">
        <v>1986</v>
      </c>
      <c r="I305" s="9" t="s">
        <v>19</v>
      </c>
      <c r="J305" s="10" t="s">
        <v>594</v>
      </c>
      <c r="K305" s="9">
        <v>703701</v>
      </c>
      <c r="L305" s="10"/>
      <c r="M305" s="12"/>
      <c r="N305" s="12"/>
      <c r="O305" s="12"/>
      <c r="P305" s="6"/>
      <c r="Q305" s="6"/>
      <c r="R305" s="6"/>
      <c r="S305" s="6"/>
      <c r="T305" s="6"/>
      <c r="U305" s="6"/>
      <c r="V305" s="6"/>
      <c r="W305" s="6"/>
      <c r="X305" s="6"/>
      <c r="Y305" s="6"/>
      <c r="Z305" s="6"/>
    </row>
    <row r="306" spans="1:26" ht="15.75" customHeight="1">
      <c r="A306" s="7" t="s">
        <v>595</v>
      </c>
      <c r="B306" s="8" t="s">
        <v>407</v>
      </c>
      <c r="C306" s="8" t="s">
        <v>14</v>
      </c>
      <c r="D306" s="13" t="s">
        <v>592</v>
      </c>
      <c r="E306" s="8" t="s">
        <v>40</v>
      </c>
      <c r="F306" s="9" t="s">
        <v>17</v>
      </c>
      <c r="G306" s="9" t="s">
        <v>78</v>
      </c>
      <c r="H306" s="9">
        <v>2010</v>
      </c>
      <c r="I306" s="9" t="s">
        <v>19</v>
      </c>
      <c r="J306" s="10" t="s">
        <v>19</v>
      </c>
      <c r="K306" s="9">
        <v>703702</v>
      </c>
      <c r="L306" s="10"/>
      <c r="M306" s="12"/>
      <c r="N306" s="12"/>
      <c r="O306" s="12"/>
      <c r="P306" s="6"/>
      <c r="Q306" s="6"/>
      <c r="R306" s="6"/>
      <c r="S306" s="6"/>
      <c r="T306" s="6"/>
      <c r="U306" s="6"/>
      <c r="V306" s="6"/>
      <c r="W306" s="6"/>
      <c r="X306" s="6"/>
      <c r="Y306" s="6"/>
      <c r="Z306" s="6"/>
    </row>
    <row r="307" spans="1:26" ht="15.75" customHeight="1">
      <c r="A307" s="7" t="s">
        <v>596</v>
      </c>
      <c r="B307" s="8" t="s">
        <v>407</v>
      </c>
      <c r="C307" s="8" t="s">
        <v>14</v>
      </c>
      <c r="D307" s="13" t="s">
        <v>597</v>
      </c>
      <c r="E307" s="8" t="s">
        <v>16</v>
      </c>
      <c r="F307" s="9" t="s">
        <v>17</v>
      </c>
      <c r="G307" s="9" t="s">
        <v>24</v>
      </c>
      <c r="H307" s="9">
        <v>1885</v>
      </c>
      <c r="I307" s="9" t="s">
        <v>19</v>
      </c>
      <c r="J307" s="10" t="s">
        <v>19</v>
      </c>
      <c r="K307" s="9">
        <v>703800</v>
      </c>
      <c r="L307" s="10"/>
      <c r="M307" s="12"/>
      <c r="N307" s="12"/>
      <c r="O307" s="12"/>
      <c r="P307" s="6"/>
      <c r="Q307" s="6"/>
      <c r="R307" s="6"/>
      <c r="S307" s="6"/>
      <c r="T307" s="6"/>
      <c r="U307" s="6"/>
      <c r="V307" s="6"/>
      <c r="W307" s="6"/>
      <c r="X307" s="6"/>
      <c r="Y307" s="6"/>
      <c r="Z307" s="6"/>
    </row>
    <row r="308" spans="1:26" ht="15.75" customHeight="1">
      <c r="A308" s="7" t="s">
        <v>598</v>
      </c>
      <c r="B308" s="8" t="s">
        <v>407</v>
      </c>
      <c r="C308" s="8" t="s">
        <v>14</v>
      </c>
      <c r="D308" s="13" t="s">
        <v>597</v>
      </c>
      <c r="E308" s="8" t="s">
        <v>40</v>
      </c>
      <c r="F308" s="9" t="s">
        <v>17</v>
      </c>
      <c r="G308" s="9" t="s">
        <v>78</v>
      </c>
      <c r="H308" s="9">
        <v>1987</v>
      </c>
      <c r="I308" s="9" t="s">
        <v>19</v>
      </c>
      <c r="J308" s="10" t="s">
        <v>599</v>
      </c>
      <c r="K308" s="9">
        <v>703801</v>
      </c>
      <c r="L308" s="10"/>
      <c r="M308" s="12"/>
      <c r="N308" s="12"/>
      <c r="O308" s="12"/>
      <c r="P308" s="6"/>
      <c r="Q308" s="6"/>
      <c r="R308" s="6"/>
      <c r="S308" s="6"/>
      <c r="T308" s="6"/>
      <c r="U308" s="6"/>
      <c r="V308" s="6"/>
      <c r="W308" s="6"/>
      <c r="X308" s="6"/>
      <c r="Y308" s="6"/>
      <c r="Z308" s="6"/>
    </row>
    <row r="309" spans="1:26" ht="15.75" customHeight="1">
      <c r="A309" s="7" t="s">
        <v>600</v>
      </c>
      <c r="B309" s="8" t="s">
        <v>407</v>
      </c>
      <c r="C309" s="8" t="s">
        <v>14</v>
      </c>
      <c r="D309" s="13" t="s">
        <v>601</v>
      </c>
      <c r="E309" s="8" t="s">
        <v>16</v>
      </c>
      <c r="F309" s="9" t="s">
        <v>17</v>
      </c>
      <c r="G309" s="9" t="s">
        <v>24</v>
      </c>
      <c r="H309" s="9">
        <v>1824</v>
      </c>
      <c r="I309" s="9" t="s">
        <v>19</v>
      </c>
      <c r="J309" s="10" t="s">
        <v>19</v>
      </c>
      <c r="K309" s="9">
        <v>703900</v>
      </c>
      <c r="L309" s="10"/>
      <c r="M309" s="12"/>
      <c r="N309" s="12"/>
      <c r="O309" s="12"/>
      <c r="P309" s="6"/>
      <c r="Q309" s="6"/>
      <c r="R309" s="6"/>
      <c r="S309" s="6"/>
      <c r="T309" s="6"/>
      <c r="U309" s="6"/>
      <c r="V309" s="6"/>
      <c r="W309" s="6"/>
      <c r="X309" s="6"/>
      <c r="Y309" s="6"/>
      <c r="Z309" s="6"/>
    </row>
    <row r="310" spans="1:26" ht="15.75" customHeight="1">
      <c r="A310" s="7" t="s">
        <v>602</v>
      </c>
      <c r="B310" s="8" t="s">
        <v>407</v>
      </c>
      <c r="C310" s="8" t="s">
        <v>14</v>
      </c>
      <c r="D310" s="13" t="s">
        <v>601</v>
      </c>
      <c r="E310" s="8" t="s">
        <v>40</v>
      </c>
      <c r="F310" s="9" t="s">
        <v>17</v>
      </c>
      <c r="G310" s="9" t="s">
        <v>78</v>
      </c>
      <c r="H310" s="9">
        <v>1985</v>
      </c>
      <c r="I310" s="9">
        <v>2007</v>
      </c>
      <c r="J310" s="10" t="s">
        <v>603</v>
      </c>
      <c r="K310" s="9">
        <v>703901</v>
      </c>
      <c r="L310" s="10" t="s">
        <v>604</v>
      </c>
      <c r="M310" s="12"/>
      <c r="N310" s="12"/>
      <c r="O310" s="12"/>
      <c r="P310" s="6"/>
      <c r="Q310" s="6"/>
      <c r="R310" s="6"/>
      <c r="S310" s="6"/>
      <c r="T310" s="6"/>
      <c r="U310" s="6"/>
      <c r="V310" s="6"/>
      <c r="W310" s="6"/>
      <c r="X310" s="6"/>
      <c r="Y310" s="6"/>
      <c r="Z310" s="6"/>
    </row>
    <row r="311" spans="1:26" ht="15.75" customHeight="1">
      <c r="A311" s="7" t="s">
        <v>605</v>
      </c>
      <c r="B311" s="8" t="s">
        <v>407</v>
      </c>
      <c r="C311" s="8" t="s">
        <v>14</v>
      </c>
      <c r="D311" s="13" t="s">
        <v>601</v>
      </c>
      <c r="E311" s="8" t="s">
        <v>97</v>
      </c>
      <c r="F311" s="9" t="s">
        <v>17</v>
      </c>
      <c r="G311" s="9" t="s">
        <v>78</v>
      </c>
      <c r="H311" s="9">
        <v>1998</v>
      </c>
      <c r="I311" s="9">
        <v>2007</v>
      </c>
      <c r="J311" s="7" t="s">
        <v>606</v>
      </c>
      <c r="K311" s="9">
        <v>703902</v>
      </c>
      <c r="L311" s="10" t="s">
        <v>607</v>
      </c>
      <c r="M311" s="12"/>
      <c r="N311" s="12"/>
      <c r="O311" s="12"/>
      <c r="P311" s="6"/>
      <c r="Q311" s="6"/>
      <c r="R311" s="6"/>
      <c r="S311" s="6"/>
      <c r="T311" s="6"/>
      <c r="U311" s="6"/>
      <c r="V311" s="6"/>
      <c r="W311" s="6"/>
      <c r="X311" s="6"/>
      <c r="Y311" s="6"/>
      <c r="Z311" s="6"/>
    </row>
    <row r="312" spans="1:26" ht="15.75" customHeight="1">
      <c r="A312" s="7" t="s">
        <v>608</v>
      </c>
      <c r="B312" s="8" t="s">
        <v>407</v>
      </c>
      <c r="C312" s="8" t="s">
        <v>14</v>
      </c>
      <c r="D312" s="13" t="s">
        <v>601</v>
      </c>
      <c r="E312" s="8" t="s">
        <v>38</v>
      </c>
      <c r="F312" s="9" t="s">
        <v>17</v>
      </c>
      <c r="G312" s="9" t="s">
        <v>78</v>
      </c>
      <c r="H312" s="9">
        <v>1998</v>
      </c>
      <c r="I312" s="9">
        <v>2007</v>
      </c>
      <c r="J312" s="7" t="s">
        <v>609</v>
      </c>
      <c r="K312" s="9">
        <v>703903</v>
      </c>
      <c r="L312" s="10" t="s">
        <v>604</v>
      </c>
      <c r="M312" s="12"/>
      <c r="N312" s="12"/>
      <c r="O312" s="12"/>
      <c r="P312" s="6"/>
      <c r="Q312" s="6"/>
      <c r="R312" s="6"/>
      <c r="S312" s="6"/>
      <c r="T312" s="6"/>
      <c r="U312" s="6"/>
      <c r="V312" s="6"/>
      <c r="W312" s="6"/>
      <c r="X312" s="6"/>
      <c r="Y312" s="6"/>
      <c r="Z312" s="6"/>
    </row>
    <row r="313" spans="1:26" ht="15.75" customHeight="1">
      <c r="A313" s="7" t="s">
        <v>610</v>
      </c>
      <c r="B313" s="8" t="s">
        <v>407</v>
      </c>
      <c r="C313" s="8" t="s">
        <v>14</v>
      </c>
      <c r="D313" s="13" t="s">
        <v>601</v>
      </c>
      <c r="E313" s="8" t="s">
        <v>40</v>
      </c>
      <c r="F313" s="9" t="s">
        <v>17</v>
      </c>
      <c r="G313" s="9" t="s">
        <v>78</v>
      </c>
      <c r="H313" s="9">
        <v>2002</v>
      </c>
      <c r="I313" s="9" t="s">
        <v>19</v>
      </c>
      <c r="J313" s="10" t="s">
        <v>611</v>
      </c>
      <c r="K313" s="9">
        <v>703904</v>
      </c>
      <c r="L313" s="10"/>
      <c r="M313" s="12"/>
      <c r="N313" s="12"/>
      <c r="O313" s="12"/>
      <c r="P313" s="6"/>
      <c r="Q313" s="6"/>
      <c r="R313" s="6"/>
      <c r="S313" s="6"/>
      <c r="T313" s="6"/>
      <c r="U313" s="6"/>
      <c r="V313" s="6"/>
      <c r="W313" s="6"/>
      <c r="X313" s="6"/>
      <c r="Y313" s="6"/>
      <c r="Z313" s="6"/>
    </row>
    <row r="314" spans="1:26" ht="15.75" customHeight="1">
      <c r="A314" s="7" t="s">
        <v>612</v>
      </c>
      <c r="B314" s="8" t="s">
        <v>407</v>
      </c>
      <c r="C314" s="8" t="s">
        <v>14</v>
      </c>
      <c r="D314" s="13" t="s">
        <v>601</v>
      </c>
      <c r="E314" s="8" t="s">
        <v>40</v>
      </c>
      <c r="F314" s="9" t="s">
        <v>17</v>
      </c>
      <c r="G314" s="9" t="s">
        <v>78</v>
      </c>
      <c r="H314" s="9">
        <v>2002</v>
      </c>
      <c r="I314" s="9" t="s">
        <v>19</v>
      </c>
      <c r="J314" s="10" t="s">
        <v>613</v>
      </c>
      <c r="K314" s="9">
        <v>703905</v>
      </c>
      <c r="L314" s="10"/>
      <c r="M314" s="12"/>
      <c r="N314" s="12"/>
      <c r="O314" s="12"/>
      <c r="P314" s="6"/>
      <c r="Q314" s="6"/>
      <c r="R314" s="6"/>
      <c r="S314" s="6"/>
      <c r="T314" s="6"/>
      <c r="U314" s="6"/>
      <c r="V314" s="6"/>
      <c r="W314" s="6"/>
      <c r="X314" s="6"/>
      <c r="Y314" s="6"/>
      <c r="Z314" s="6"/>
    </row>
    <row r="315" spans="1:26" ht="15.75" customHeight="1">
      <c r="A315" s="7" t="s">
        <v>614</v>
      </c>
      <c r="B315" s="8" t="s">
        <v>407</v>
      </c>
      <c r="C315" s="8" t="s">
        <v>14</v>
      </c>
      <c r="D315" s="13" t="s">
        <v>601</v>
      </c>
      <c r="E315" s="8" t="s">
        <v>40</v>
      </c>
      <c r="F315" s="9" t="s">
        <v>17</v>
      </c>
      <c r="G315" s="9" t="s">
        <v>78</v>
      </c>
      <c r="H315" s="9">
        <v>2004</v>
      </c>
      <c r="I315" s="9" t="s">
        <v>19</v>
      </c>
      <c r="J315" s="10" t="s">
        <v>615</v>
      </c>
      <c r="K315" s="9">
        <v>703906</v>
      </c>
      <c r="L315" s="10"/>
      <c r="M315" s="12"/>
      <c r="N315" s="12"/>
      <c r="O315" s="12"/>
      <c r="P315" s="6"/>
      <c r="Q315" s="6"/>
      <c r="R315" s="6"/>
      <c r="S315" s="6"/>
      <c r="T315" s="6"/>
      <c r="U315" s="6"/>
      <c r="V315" s="6"/>
      <c r="W315" s="6"/>
      <c r="X315" s="6"/>
      <c r="Y315" s="6"/>
      <c r="Z315" s="6"/>
    </row>
    <row r="316" spans="1:26" ht="15.75" customHeight="1">
      <c r="A316" s="7" t="s">
        <v>616</v>
      </c>
      <c r="B316" s="8" t="s">
        <v>407</v>
      </c>
      <c r="C316" s="8" t="s">
        <v>14</v>
      </c>
      <c r="D316" s="13" t="s">
        <v>601</v>
      </c>
      <c r="E316" s="8" t="s">
        <v>33</v>
      </c>
      <c r="F316" s="9" t="s">
        <v>17</v>
      </c>
      <c r="G316" s="9" t="s">
        <v>78</v>
      </c>
      <c r="H316" s="9">
        <v>2007</v>
      </c>
      <c r="I316" s="9" t="s">
        <v>19</v>
      </c>
      <c r="J316" s="10" t="s">
        <v>19</v>
      </c>
      <c r="K316" s="9">
        <v>703907</v>
      </c>
      <c r="L316" s="10"/>
      <c r="M316" s="12"/>
      <c r="N316" s="12"/>
      <c r="O316" s="12"/>
      <c r="P316" s="6"/>
      <c r="Q316" s="6"/>
      <c r="R316" s="6"/>
      <c r="S316" s="6"/>
      <c r="T316" s="6"/>
      <c r="U316" s="6"/>
      <c r="V316" s="6"/>
      <c r="W316" s="6"/>
      <c r="X316" s="6"/>
      <c r="Y316" s="6"/>
      <c r="Z316" s="6"/>
    </row>
    <row r="317" spans="1:26" ht="15.75" customHeight="1">
      <c r="A317" s="7" t="s">
        <v>617</v>
      </c>
      <c r="B317" s="8" t="s">
        <v>407</v>
      </c>
      <c r="C317" s="8" t="s">
        <v>14</v>
      </c>
      <c r="D317" s="13" t="s">
        <v>601</v>
      </c>
      <c r="E317" s="8" t="s">
        <v>43</v>
      </c>
      <c r="F317" s="9" t="s">
        <v>17</v>
      </c>
      <c r="G317" s="9" t="s">
        <v>78</v>
      </c>
      <c r="H317" s="9">
        <v>2007</v>
      </c>
      <c r="I317" s="9">
        <v>2007</v>
      </c>
      <c r="J317" s="7" t="s">
        <v>618</v>
      </c>
      <c r="K317" s="9">
        <v>703908</v>
      </c>
      <c r="L317" s="10" t="s">
        <v>604</v>
      </c>
      <c r="M317" s="12"/>
      <c r="N317" s="12"/>
      <c r="O317" s="12"/>
      <c r="P317" s="6"/>
      <c r="Q317" s="6"/>
      <c r="R317" s="6"/>
      <c r="S317" s="6"/>
      <c r="T317" s="6"/>
      <c r="U317" s="6"/>
      <c r="V317" s="6"/>
      <c r="W317" s="6"/>
      <c r="X317" s="6"/>
      <c r="Y317" s="6"/>
      <c r="Z317" s="6"/>
    </row>
    <row r="318" spans="1:26" ht="15.75" customHeight="1">
      <c r="A318" s="7" t="s">
        <v>619</v>
      </c>
      <c r="B318" s="8" t="s">
        <v>407</v>
      </c>
      <c r="C318" s="8" t="s">
        <v>14</v>
      </c>
      <c r="D318" s="13" t="s">
        <v>601</v>
      </c>
      <c r="E318" s="8" t="s">
        <v>33</v>
      </c>
      <c r="F318" s="9" t="s">
        <v>17</v>
      </c>
      <c r="G318" s="9" t="s">
        <v>78</v>
      </c>
      <c r="H318" s="9">
        <v>2010</v>
      </c>
      <c r="I318" s="9" t="s">
        <v>19</v>
      </c>
      <c r="J318" s="10" t="s">
        <v>19</v>
      </c>
      <c r="K318" s="9">
        <v>703909</v>
      </c>
      <c r="L318" s="10"/>
      <c r="M318" s="12"/>
      <c r="N318" s="12"/>
      <c r="O318" s="12"/>
      <c r="P318" s="6"/>
      <c r="Q318" s="6"/>
      <c r="R318" s="6"/>
      <c r="S318" s="6"/>
      <c r="T318" s="6"/>
      <c r="U318" s="6"/>
      <c r="V318" s="6"/>
      <c r="W318" s="6"/>
      <c r="X318" s="6"/>
      <c r="Y318" s="6"/>
      <c r="Z318" s="6"/>
    </row>
    <row r="319" spans="1:26" ht="15.75" customHeight="1">
      <c r="A319" s="7" t="s">
        <v>620</v>
      </c>
      <c r="B319" s="8" t="s">
        <v>407</v>
      </c>
      <c r="C319" s="8" t="s">
        <v>14</v>
      </c>
      <c r="D319" s="13" t="s">
        <v>601</v>
      </c>
      <c r="E319" s="8" t="s">
        <v>38</v>
      </c>
      <c r="F319" s="9" t="s">
        <v>17</v>
      </c>
      <c r="G319" s="9" t="s">
        <v>78</v>
      </c>
      <c r="H319" s="9">
        <v>2016</v>
      </c>
      <c r="I319" s="9" t="s">
        <v>19</v>
      </c>
      <c r="J319" s="10" t="s">
        <v>621</v>
      </c>
      <c r="K319" s="9">
        <v>703910</v>
      </c>
      <c r="L319" s="10"/>
      <c r="M319" s="12"/>
      <c r="N319" s="12"/>
      <c r="O319" s="12"/>
      <c r="P319" s="6"/>
      <c r="Q319" s="6"/>
      <c r="R319" s="6"/>
      <c r="S319" s="6"/>
      <c r="T319" s="6"/>
      <c r="U319" s="6"/>
      <c r="V319" s="6"/>
      <c r="W319" s="6"/>
      <c r="X319" s="6"/>
      <c r="Y319" s="6"/>
      <c r="Z319" s="6"/>
    </row>
    <row r="320" spans="1:26" ht="15.75" customHeight="1">
      <c r="A320" s="7" t="s">
        <v>622</v>
      </c>
      <c r="B320" s="8" t="s">
        <v>407</v>
      </c>
      <c r="C320" s="8"/>
      <c r="D320" s="13" t="s">
        <v>601</v>
      </c>
      <c r="E320" s="8" t="s">
        <v>43</v>
      </c>
      <c r="F320" s="9" t="s">
        <v>17</v>
      </c>
      <c r="G320" s="9" t="s">
        <v>78</v>
      </c>
      <c r="H320" s="9">
        <v>2007</v>
      </c>
      <c r="I320" s="9"/>
      <c r="J320" s="10" t="s">
        <v>623</v>
      </c>
      <c r="K320" s="9">
        <v>703911</v>
      </c>
      <c r="L320" s="10"/>
      <c r="M320" s="12"/>
      <c r="N320" s="12"/>
      <c r="O320" s="12"/>
      <c r="P320" s="6"/>
      <c r="Q320" s="6"/>
      <c r="R320" s="6"/>
      <c r="S320" s="6"/>
      <c r="T320" s="6"/>
      <c r="U320" s="6"/>
      <c r="V320" s="6"/>
      <c r="W320" s="6"/>
      <c r="X320" s="6"/>
      <c r="Y320" s="6"/>
      <c r="Z320" s="6"/>
    </row>
    <row r="321" spans="1:26" ht="15.75" customHeight="1">
      <c r="A321" s="7" t="s">
        <v>624</v>
      </c>
      <c r="B321" s="8" t="s">
        <v>407</v>
      </c>
      <c r="C321" s="8" t="s">
        <v>22</v>
      </c>
      <c r="D321" s="13" t="s">
        <v>601</v>
      </c>
      <c r="E321" s="8" t="s">
        <v>43</v>
      </c>
      <c r="F321" s="9" t="s">
        <v>17</v>
      </c>
      <c r="G321" s="9" t="s">
        <v>78</v>
      </c>
      <c r="H321" s="9"/>
      <c r="I321" s="9">
        <v>2007</v>
      </c>
      <c r="J321" s="7" t="s">
        <v>625</v>
      </c>
      <c r="K321" s="9">
        <v>703912</v>
      </c>
      <c r="L321" s="10" t="s">
        <v>604</v>
      </c>
      <c r="M321" s="12"/>
      <c r="N321" s="12"/>
      <c r="O321" s="12"/>
      <c r="P321" s="6"/>
      <c r="Q321" s="6"/>
      <c r="R321" s="6"/>
      <c r="S321" s="6"/>
      <c r="T321" s="6"/>
      <c r="U321" s="6"/>
      <c r="V321" s="6"/>
      <c r="W321" s="6"/>
      <c r="X321" s="6"/>
      <c r="Y321" s="6"/>
      <c r="Z321" s="6"/>
    </row>
    <row r="322" spans="1:26" ht="15.75" customHeight="1">
      <c r="A322" s="7" t="s">
        <v>626</v>
      </c>
      <c r="B322" s="8" t="s">
        <v>407</v>
      </c>
      <c r="C322" s="8" t="s">
        <v>14</v>
      </c>
      <c r="D322" s="13" t="s">
        <v>627</v>
      </c>
      <c r="E322" s="8" t="s">
        <v>16</v>
      </c>
      <c r="F322" s="9" t="s">
        <v>17</v>
      </c>
      <c r="G322" s="9" t="s">
        <v>24</v>
      </c>
      <c r="H322" s="9">
        <v>1824</v>
      </c>
      <c r="I322" s="9" t="s">
        <v>19</v>
      </c>
      <c r="J322" s="10" t="s">
        <v>19</v>
      </c>
      <c r="K322" s="9">
        <v>704000</v>
      </c>
      <c r="L322" s="10"/>
      <c r="M322" s="12"/>
      <c r="N322" s="12"/>
      <c r="O322" s="12"/>
      <c r="P322" s="6"/>
      <c r="Q322" s="6"/>
      <c r="R322" s="6"/>
      <c r="S322" s="6"/>
      <c r="T322" s="6"/>
      <c r="U322" s="6"/>
      <c r="V322" s="6"/>
      <c r="W322" s="6"/>
      <c r="X322" s="6"/>
      <c r="Y322" s="6"/>
      <c r="Z322" s="6"/>
    </row>
    <row r="323" spans="1:26" ht="15.75" customHeight="1">
      <c r="A323" s="7" t="s">
        <v>628</v>
      </c>
      <c r="B323" s="8" t="s">
        <v>407</v>
      </c>
      <c r="C323" s="8" t="s">
        <v>14</v>
      </c>
      <c r="D323" s="13" t="s">
        <v>627</v>
      </c>
      <c r="E323" s="8" t="s">
        <v>40</v>
      </c>
      <c r="F323" s="9" t="s">
        <v>17</v>
      </c>
      <c r="G323" s="9" t="s">
        <v>78</v>
      </c>
      <c r="H323" s="9">
        <v>1988</v>
      </c>
      <c r="I323" s="9" t="s">
        <v>19</v>
      </c>
      <c r="J323" s="10" t="s">
        <v>629</v>
      </c>
      <c r="K323" s="9">
        <v>704001</v>
      </c>
      <c r="L323" s="10"/>
      <c r="M323" s="12"/>
      <c r="N323" s="12"/>
      <c r="O323" s="12"/>
      <c r="P323" s="6"/>
      <c r="Q323" s="6"/>
      <c r="R323" s="6"/>
      <c r="S323" s="6"/>
      <c r="T323" s="6"/>
      <c r="U323" s="6"/>
      <c r="V323" s="6"/>
      <c r="W323" s="6"/>
      <c r="X323" s="6"/>
      <c r="Y323" s="6"/>
      <c r="Z323" s="6"/>
    </row>
    <row r="324" spans="1:26" ht="15.75" customHeight="1">
      <c r="A324" s="7" t="s">
        <v>630</v>
      </c>
      <c r="B324" s="8" t="s">
        <v>407</v>
      </c>
      <c r="C324" s="8" t="s">
        <v>14</v>
      </c>
      <c r="D324" s="13" t="s">
        <v>631</v>
      </c>
      <c r="E324" s="8" t="s">
        <v>16</v>
      </c>
      <c r="F324" s="9" t="s">
        <v>17</v>
      </c>
      <c r="G324" s="9" t="s">
        <v>24</v>
      </c>
      <c r="H324" s="9">
        <v>1861</v>
      </c>
      <c r="I324" s="9" t="s">
        <v>19</v>
      </c>
      <c r="J324" s="10" t="s">
        <v>19</v>
      </c>
      <c r="K324" s="9">
        <v>704100</v>
      </c>
      <c r="L324" s="10"/>
      <c r="M324" s="12"/>
      <c r="N324" s="12"/>
      <c r="O324" s="12"/>
      <c r="P324" s="6"/>
      <c r="Q324" s="6"/>
      <c r="R324" s="6"/>
      <c r="S324" s="6"/>
      <c r="T324" s="6"/>
      <c r="U324" s="6"/>
      <c r="V324" s="6"/>
      <c r="W324" s="6"/>
      <c r="X324" s="6"/>
      <c r="Y324" s="6"/>
      <c r="Z324" s="6"/>
    </row>
    <row r="325" spans="1:26" ht="15.75" customHeight="1">
      <c r="A325" s="7" t="s">
        <v>632</v>
      </c>
      <c r="B325" s="8" t="s">
        <v>407</v>
      </c>
      <c r="C325" s="8" t="s">
        <v>14</v>
      </c>
      <c r="D325" s="13" t="s">
        <v>631</v>
      </c>
      <c r="E325" s="8" t="s">
        <v>40</v>
      </c>
      <c r="F325" s="9" t="s">
        <v>17</v>
      </c>
      <c r="G325" s="9" t="s">
        <v>78</v>
      </c>
      <c r="H325" s="9">
        <v>1988</v>
      </c>
      <c r="I325" s="9" t="s">
        <v>19</v>
      </c>
      <c r="J325" s="10" t="s">
        <v>633</v>
      </c>
      <c r="K325" s="9">
        <v>704101</v>
      </c>
      <c r="L325" s="10"/>
      <c r="M325" s="12"/>
      <c r="N325" s="12"/>
      <c r="O325" s="12"/>
      <c r="P325" s="6"/>
      <c r="Q325" s="6"/>
      <c r="R325" s="6"/>
      <c r="S325" s="6"/>
      <c r="T325" s="6"/>
      <c r="U325" s="6"/>
      <c r="V325" s="6"/>
      <c r="W325" s="6"/>
      <c r="X325" s="6"/>
      <c r="Y325" s="6"/>
      <c r="Z325" s="6"/>
    </row>
    <row r="326" spans="1:26" ht="15.75" customHeight="1">
      <c r="A326" s="7" t="s">
        <v>634</v>
      </c>
      <c r="B326" s="8" t="s">
        <v>407</v>
      </c>
      <c r="C326" s="8" t="s">
        <v>14</v>
      </c>
      <c r="D326" s="13" t="s">
        <v>635</v>
      </c>
      <c r="E326" s="8" t="s">
        <v>16</v>
      </c>
      <c r="F326" s="9" t="s">
        <v>17</v>
      </c>
      <c r="G326" s="9" t="s">
        <v>24</v>
      </c>
      <c r="H326" s="9">
        <v>1861</v>
      </c>
      <c r="I326" s="9" t="s">
        <v>19</v>
      </c>
      <c r="J326" s="10" t="s">
        <v>19</v>
      </c>
      <c r="K326" s="9">
        <v>704200</v>
      </c>
      <c r="L326" s="10"/>
      <c r="M326" s="12"/>
      <c r="N326" s="12"/>
      <c r="O326" s="12"/>
      <c r="P326" s="6"/>
      <c r="Q326" s="6"/>
      <c r="R326" s="6"/>
      <c r="S326" s="6"/>
      <c r="T326" s="6"/>
      <c r="U326" s="6"/>
      <c r="V326" s="6"/>
      <c r="W326" s="6"/>
      <c r="X326" s="6"/>
      <c r="Y326" s="6"/>
      <c r="Z326" s="6"/>
    </row>
    <row r="327" spans="1:26" ht="15.75" customHeight="1">
      <c r="A327" s="7" t="s">
        <v>636</v>
      </c>
      <c r="B327" s="8" t="s">
        <v>407</v>
      </c>
      <c r="C327" s="8" t="s">
        <v>14</v>
      </c>
      <c r="D327" s="13" t="s">
        <v>635</v>
      </c>
      <c r="E327" s="8" t="s">
        <v>40</v>
      </c>
      <c r="F327" s="9" t="s">
        <v>17</v>
      </c>
      <c r="G327" s="9" t="s">
        <v>78</v>
      </c>
      <c r="H327" s="9">
        <v>1988</v>
      </c>
      <c r="I327" s="9" t="s">
        <v>19</v>
      </c>
      <c r="J327" s="10" t="s">
        <v>637</v>
      </c>
      <c r="K327" s="9">
        <v>704201</v>
      </c>
      <c r="L327" s="10"/>
      <c r="M327" s="12"/>
      <c r="N327" s="12"/>
      <c r="O327" s="12"/>
      <c r="P327" s="6"/>
      <c r="Q327" s="6"/>
      <c r="R327" s="6"/>
      <c r="S327" s="6"/>
      <c r="T327" s="6"/>
      <c r="U327" s="6"/>
      <c r="V327" s="6"/>
      <c r="W327" s="6"/>
      <c r="X327" s="6"/>
      <c r="Y327" s="6"/>
      <c r="Z327" s="6"/>
    </row>
    <row r="328" spans="1:26" ht="15.75" customHeight="1">
      <c r="A328" s="7" t="s">
        <v>638</v>
      </c>
      <c r="B328" s="8" t="s">
        <v>407</v>
      </c>
      <c r="C328" s="8" t="s">
        <v>14</v>
      </c>
      <c r="D328" s="13" t="s">
        <v>639</v>
      </c>
      <c r="E328" s="8" t="s">
        <v>16</v>
      </c>
      <c r="F328" s="9" t="s">
        <v>17</v>
      </c>
      <c r="G328" s="9" t="s">
        <v>24</v>
      </c>
      <c r="H328" s="9">
        <v>1943</v>
      </c>
      <c r="I328" s="9" t="s">
        <v>19</v>
      </c>
      <c r="J328" s="10" t="s">
        <v>19</v>
      </c>
      <c r="K328" s="9">
        <v>704300</v>
      </c>
      <c r="L328" s="10"/>
      <c r="M328" s="12"/>
      <c r="N328" s="12"/>
      <c r="O328" s="12"/>
      <c r="P328" s="6"/>
      <c r="Q328" s="6"/>
      <c r="R328" s="6"/>
      <c r="S328" s="6"/>
      <c r="T328" s="6"/>
      <c r="U328" s="6"/>
      <c r="V328" s="6"/>
      <c r="W328" s="6"/>
      <c r="X328" s="6"/>
      <c r="Y328" s="6"/>
      <c r="Z328" s="6"/>
    </row>
    <row r="329" spans="1:26" ht="15.75" customHeight="1">
      <c r="A329" s="7" t="s">
        <v>640</v>
      </c>
      <c r="B329" s="8" t="s">
        <v>407</v>
      </c>
      <c r="C329" s="8" t="s">
        <v>14</v>
      </c>
      <c r="D329" s="13" t="s">
        <v>639</v>
      </c>
      <c r="E329" s="8" t="s">
        <v>40</v>
      </c>
      <c r="F329" s="9" t="s">
        <v>17</v>
      </c>
      <c r="G329" s="9" t="s">
        <v>78</v>
      </c>
      <c r="H329" s="9">
        <v>1986</v>
      </c>
      <c r="I329" s="9" t="s">
        <v>19</v>
      </c>
      <c r="J329" s="10" t="s">
        <v>641</v>
      </c>
      <c r="K329" s="9">
        <v>704301</v>
      </c>
      <c r="L329" s="10"/>
      <c r="M329" s="12"/>
      <c r="N329" s="12"/>
      <c r="O329" s="12"/>
      <c r="P329" s="6"/>
      <c r="Q329" s="6"/>
      <c r="R329" s="6"/>
      <c r="S329" s="6"/>
      <c r="T329" s="6"/>
      <c r="U329" s="6"/>
      <c r="V329" s="6"/>
      <c r="W329" s="6"/>
      <c r="X329" s="6"/>
      <c r="Y329" s="6"/>
      <c r="Z329" s="6"/>
    </row>
    <row r="330" spans="1:26" ht="15.75" customHeight="1">
      <c r="A330" s="7" t="s">
        <v>642</v>
      </c>
      <c r="B330" s="8" t="s">
        <v>407</v>
      </c>
      <c r="C330" s="8" t="s">
        <v>14</v>
      </c>
      <c r="D330" s="13" t="s">
        <v>639</v>
      </c>
      <c r="E330" s="8" t="s">
        <v>38</v>
      </c>
      <c r="F330" s="9" t="s">
        <v>17</v>
      </c>
      <c r="G330" s="9" t="s">
        <v>78</v>
      </c>
      <c r="H330" s="9">
        <v>2010</v>
      </c>
      <c r="I330" s="9" t="s">
        <v>19</v>
      </c>
      <c r="J330" s="10" t="s">
        <v>19</v>
      </c>
      <c r="K330" s="9">
        <v>704302</v>
      </c>
      <c r="L330" s="10"/>
      <c r="M330" s="12"/>
      <c r="N330" s="12"/>
      <c r="O330" s="12"/>
      <c r="P330" s="6"/>
      <c r="Q330" s="6"/>
      <c r="R330" s="6"/>
      <c r="S330" s="6"/>
      <c r="T330" s="6"/>
      <c r="U330" s="6"/>
      <c r="V330" s="6"/>
      <c r="W330" s="6"/>
      <c r="X330" s="6"/>
      <c r="Y330" s="6"/>
      <c r="Z330" s="6"/>
    </row>
    <row r="331" spans="1:26" ht="15.75" customHeight="1">
      <c r="A331" s="7" t="s">
        <v>643</v>
      </c>
      <c r="B331" s="8" t="s">
        <v>407</v>
      </c>
      <c r="C331" s="8" t="s">
        <v>14</v>
      </c>
      <c r="D331" s="13" t="s">
        <v>644</v>
      </c>
      <c r="E331" s="8" t="s">
        <v>16</v>
      </c>
      <c r="F331" s="9" t="s">
        <v>17</v>
      </c>
      <c r="G331" s="9" t="s">
        <v>24</v>
      </c>
      <c r="H331" s="9">
        <v>1824</v>
      </c>
      <c r="I331" s="9" t="s">
        <v>19</v>
      </c>
      <c r="J331" s="10" t="s">
        <v>19</v>
      </c>
      <c r="K331" s="9">
        <v>704400</v>
      </c>
      <c r="L331" s="10"/>
      <c r="M331" s="12"/>
      <c r="N331" s="12"/>
      <c r="O331" s="12"/>
      <c r="P331" s="6"/>
      <c r="Q331" s="6"/>
      <c r="R331" s="6"/>
      <c r="S331" s="6"/>
      <c r="T331" s="6"/>
      <c r="U331" s="6"/>
      <c r="V331" s="6"/>
      <c r="W331" s="6"/>
      <c r="X331" s="6"/>
      <c r="Y331" s="6"/>
      <c r="Z331" s="6"/>
    </row>
    <row r="332" spans="1:26" ht="15.75" customHeight="1">
      <c r="A332" s="7" t="s">
        <v>645</v>
      </c>
      <c r="B332" s="8" t="s">
        <v>407</v>
      </c>
      <c r="C332" s="8" t="s">
        <v>14</v>
      </c>
      <c r="D332" s="13" t="s">
        <v>644</v>
      </c>
      <c r="E332" s="8" t="s">
        <v>40</v>
      </c>
      <c r="F332" s="9" t="s">
        <v>17</v>
      </c>
      <c r="G332" s="9" t="s">
        <v>78</v>
      </c>
      <c r="H332" s="9">
        <v>1987</v>
      </c>
      <c r="I332" s="9" t="s">
        <v>19</v>
      </c>
      <c r="J332" s="10" t="s">
        <v>646</v>
      </c>
      <c r="K332" s="9">
        <v>704401</v>
      </c>
      <c r="L332" s="10"/>
      <c r="M332" s="12"/>
      <c r="N332" s="12"/>
      <c r="O332" s="12"/>
      <c r="P332" s="6"/>
      <c r="Q332" s="6"/>
      <c r="R332" s="6"/>
      <c r="S332" s="6"/>
      <c r="T332" s="6"/>
      <c r="U332" s="6"/>
      <c r="V332" s="6"/>
      <c r="W332" s="6"/>
      <c r="X332" s="6"/>
      <c r="Y332" s="6"/>
      <c r="Z332" s="6"/>
    </row>
    <row r="333" spans="1:26" ht="15.75" customHeight="1">
      <c r="A333" s="7" t="s">
        <v>647</v>
      </c>
      <c r="B333" s="8" t="s">
        <v>407</v>
      </c>
      <c r="C333" s="8" t="s">
        <v>14</v>
      </c>
      <c r="D333" s="13" t="s">
        <v>644</v>
      </c>
      <c r="E333" s="8" t="s">
        <v>38</v>
      </c>
      <c r="F333" s="9" t="s">
        <v>17</v>
      </c>
      <c r="G333" s="9" t="s">
        <v>78</v>
      </c>
      <c r="H333" s="9">
        <v>2016</v>
      </c>
      <c r="I333" s="9" t="s">
        <v>19</v>
      </c>
      <c r="J333" s="10" t="s">
        <v>648</v>
      </c>
      <c r="K333" s="9">
        <v>704402</v>
      </c>
      <c r="L333" s="10"/>
      <c r="M333" s="12"/>
      <c r="N333" s="12"/>
      <c r="O333" s="12"/>
      <c r="P333" s="6"/>
      <c r="Q333" s="6"/>
      <c r="R333" s="6"/>
      <c r="S333" s="6"/>
      <c r="T333" s="6"/>
      <c r="U333" s="6"/>
      <c r="V333" s="6"/>
      <c r="W333" s="6"/>
      <c r="X333" s="6"/>
      <c r="Y333" s="6"/>
      <c r="Z333" s="6"/>
    </row>
    <row r="334" spans="1:26" ht="15.75" customHeight="1">
      <c r="A334" s="7" t="s">
        <v>649</v>
      </c>
      <c r="B334" s="8" t="s">
        <v>407</v>
      </c>
      <c r="C334" s="8" t="s">
        <v>14</v>
      </c>
      <c r="D334" s="13" t="s">
        <v>644</v>
      </c>
      <c r="E334" s="8" t="s">
        <v>40</v>
      </c>
      <c r="F334" s="9" t="s">
        <v>17</v>
      </c>
      <c r="G334" s="9" t="s">
        <v>78</v>
      </c>
      <c r="H334" s="9">
        <v>2010</v>
      </c>
      <c r="I334" s="9" t="s">
        <v>19</v>
      </c>
      <c r="J334" s="10" t="s">
        <v>650</v>
      </c>
      <c r="K334" s="9">
        <v>704403</v>
      </c>
      <c r="L334" s="10"/>
      <c r="M334" s="12"/>
      <c r="N334" s="12"/>
      <c r="O334" s="12"/>
      <c r="P334" s="6"/>
      <c r="Q334" s="6"/>
      <c r="R334" s="6"/>
      <c r="S334" s="6"/>
      <c r="T334" s="6"/>
      <c r="U334" s="6"/>
      <c r="V334" s="6"/>
      <c r="W334" s="6"/>
      <c r="X334" s="6"/>
      <c r="Y334" s="6"/>
      <c r="Z334" s="6"/>
    </row>
    <row r="335" spans="1:26" ht="15.75" customHeight="1">
      <c r="A335" s="7" t="s">
        <v>651</v>
      </c>
      <c r="B335" s="8" t="s">
        <v>407</v>
      </c>
      <c r="C335" s="8" t="s">
        <v>14</v>
      </c>
      <c r="D335" s="13" t="s">
        <v>644</v>
      </c>
      <c r="E335" s="8" t="s">
        <v>40</v>
      </c>
      <c r="F335" s="9" t="s">
        <v>17</v>
      </c>
      <c r="G335" s="9" t="s">
        <v>78</v>
      </c>
      <c r="H335" s="9">
        <v>2010</v>
      </c>
      <c r="I335" s="9"/>
      <c r="J335" s="10" t="s">
        <v>650</v>
      </c>
      <c r="K335" s="9">
        <v>704404</v>
      </c>
      <c r="L335" s="10"/>
      <c r="M335" s="12"/>
      <c r="N335" s="12"/>
      <c r="O335" s="12"/>
      <c r="P335" s="6"/>
      <c r="Q335" s="6"/>
      <c r="R335" s="6"/>
      <c r="S335" s="6"/>
      <c r="T335" s="6"/>
      <c r="U335" s="6"/>
      <c r="V335" s="6"/>
      <c r="W335" s="6"/>
      <c r="X335" s="6"/>
      <c r="Y335" s="6"/>
      <c r="Z335" s="6"/>
    </row>
    <row r="336" spans="1:26" ht="15.75" customHeight="1">
      <c r="A336" s="7" t="s">
        <v>652</v>
      </c>
      <c r="B336" s="8" t="s">
        <v>407</v>
      </c>
      <c r="C336" s="8" t="s">
        <v>14</v>
      </c>
      <c r="D336" s="13" t="s">
        <v>653</v>
      </c>
      <c r="E336" s="8" t="s">
        <v>16</v>
      </c>
      <c r="F336" s="9" t="s">
        <v>17</v>
      </c>
      <c r="G336" s="9" t="s">
        <v>24</v>
      </c>
      <c r="H336" s="9">
        <v>1824</v>
      </c>
      <c r="I336" s="9" t="s">
        <v>19</v>
      </c>
      <c r="J336" s="10" t="s">
        <v>19</v>
      </c>
      <c r="K336" s="9">
        <v>704500</v>
      </c>
      <c r="L336" s="10"/>
      <c r="M336" s="12"/>
      <c r="N336" s="12"/>
      <c r="O336" s="12"/>
      <c r="P336" s="6"/>
      <c r="Q336" s="6"/>
      <c r="R336" s="6"/>
      <c r="S336" s="6"/>
      <c r="T336" s="6"/>
      <c r="U336" s="6"/>
      <c r="V336" s="6"/>
      <c r="W336" s="6"/>
      <c r="X336" s="6"/>
      <c r="Y336" s="6"/>
      <c r="Z336" s="6"/>
    </row>
    <row r="337" spans="1:26" ht="15.75" customHeight="1">
      <c r="A337" s="7" t="s">
        <v>654</v>
      </c>
      <c r="B337" s="8" t="s">
        <v>407</v>
      </c>
      <c r="C337" s="8" t="s">
        <v>14</v>
      </c>
      <c r="D337" s="13" t="s">
        <v>653</v>
      </c>
      <c r="E337" s="8" t="s">
        <v>40</v>
      </c>
      <c r="F337" s="9" t="s">
        <v>17</v>
      </c>
      <c r="G337" s="9" t="s">
        <v>78</v>
      </c>
      <c r="H337" s="9">
        <v>1989</v>
      </c>
      <c r="I337" s="9" t="s">
        <v>19</v>
      </c>
      <c r="J337" s="10" t="s">
        <v>655</v>
      </c>
      <c r="K337" s="9">
        <v>704501</v>
      </c>
      <c r="L337" s="10"/>
      <c r="M337" s="12"/>
      <c r="N337" s="12"/>
      <c r="O337" s="12"/>
      <c r="P337" s="6"/>
      <c r="Q337" s="6"/>
      <c r="R337" s="6"/>
      <c r="S337" s="6"/>
      <c r="T337" s="6"/>
      <c r="U337" s="6"/>
      <c r="V337" s="6"/>
      <c r="W337" s="6"/>
      <c r="X337" s="6"/>
      <c r="Y337" s="6"/>
      <c r="Z337" s="6"/>
    </row>
    <row r="338" spans="1:26" ht="15.75" customHeight="1">
      <c r="A338" s="7" t="s">
        <v>656</v>
      </c>
      <c r="B338" s="8" t="s">
        <v>407</v>
      </c>
      <c r="C338" s="8" t="s">
        <v>14</v>
      </c>
      <c r="D338" s="13" t="s">
        <v>657</v>
      </c>
      <c r="E338" s="8" t="s">
        <v>16</v>
      </c>
      <c r="F338" s="9" t="s">
        <v>17</v>
      </c>
      <c r="G338" s="9" t="s">
        <v>24</v>
      </c>
      <c r="H338" s="9">
        <v>1824</v>
      </c>
      <c r="I338" s="9" t="s">
        <v>19</v>
      </c>
      <c r="J338" s="10" t="s">
        <v>19</v>
      </c>
      <c r="K338" s="9">
        <v>704600</v>
      </c>
      <c r="L338" s="10"/>
      <c r="M338" s="12"/>
      <c r="N338" s="12"/>
      <c r="O338" s="12"/>
      <c r="P338" s="6"/>
      <c r="Q338" s="6"/>
      <c r="R338" s="6"/>
      <c r="S338" s="6"/>
      <c r="T338" s="6"/>
      <c r="U338" s="6"/>
      <c r="V338" s="6"/>
      <c r="W338" s="6"/>
      <c r="X338" s="6"/>
      <c r="Y338" s="6"/>
      <c r="Z338" s="6"/>
    </row>
    <row r="339" spans="1:26" ht="15.75" customHeight="1">
      <c r="A339" s="7" t="s">
        <v>658</v>
      </c>
      <c r="B339" s="8" t="s">
        <v>407</v>
      </c>
      <c r="C339" s="8" t="s">
        <v>14</v>
      </c>
      <c r="D339" s="13" t="s">
        <v>657</v>
      </c>
      <c r="E339" s="8" t="s">
        <v>40</v>
      </c>
      <c r="F339" s="9" t="s">
        <v>17</v>
      </c>
      <c r="G339" s="9" t="s">
        <v>78</v>
      </c>
      <c r="H339" s="9">
        <v>1986</v>
      </c>
      <c r="I339" s="9" t="s">
        <v>19</v>
      </c>
      <c r="J339" s="10" t="s">
        <v>659</v>
      </c>
      <c r="K339" s="9">
        <v>704601</v>
      </c>
      <c r="L339" s="10"/>
      <c r="M339" s="12"/>
      <c r="N339" s="12"/>
      <c r="O339" s="12"/>
      <c r="P339" s="6"/>
      <c r="Q339" s="6"/>
      <c r="R339" s="6"/>
      <c r="S339" s="6"/>
      <c r="T339" s="6"/>
      <c r="U339" s="6"/>
      <c r="V339" s="6"/>
      <c r="W339" s="6"/>
      <c r="X339" s="6"/>
      <c r="Y339" s="6"/>
      <c r="Z339" s="6"/>
    </row>
    <row r="340" spans="1:26" ht="15.75" customHeight="1">
      <c r="A340" s="7" t="s">
        <v>660</v>
      </c>
      <c r="B340" s="8" t="s">
        <v>407</v>
      </c>
      <c r="C340" s="8" t="s">
        <v>14</v>
      </c>
      <c r="D340" s="13" t="s">
        <v>661</v>
      </c>
      <c r="E340" s="8" t="s">
        <v>16</v>
      </c>
      <c r="F340" s="9" t="s">
        <v>17</v>
      </c>
      <c r="G340" s="9" t="s">
        <v>24</v>
      </c>
      <c r="H340" s="9">
        <v>1824</v>
      </c>
      <c r="I340" s="9" t="s">
        <v>19</v>
      </c>
      <c r="J340" s="10" t="s">
        <v>19</v>
      </c>
      <c r="K340" s="9">
        <v>704700</v>
      </c>
      <c r="L340" s="10"/>
      <c r="M340" s="12"/>
      <c r="N340" s="12"/>
      <c r="O340" s="12"/>
      <c r="P340" s="6"/>
      <c r="Q340" s="6"/>
      <c r="R340" s="6"/>
      <c r="S340" s="6"/>
      <c r="T340" s="6"/>
      <c r="U340" s="6"/>
      <c r="V340" s="6"/>
      <c r="W340" s="6"/>
      <c r="X340" s="6"/>
      <c r="Y340" s="6"/>
      <c r="Z340" s="6"/>
    </row>
    <row r="341" spans="1:26" ht="15.75" customHeight="1">
      <c r="A341" s="7" t="s">
        <v>662</v>
      </c>
      <c r="B341" s="8" t="s">
        <v>407</v>
      </c>
      <c r="C341" s="8" t="s">
        <v>14</v>
      </c>
      <c r="D341" s="13" t="s">
        <v>661</v>
      </c>
      <c r="E341" s="8" t="s">
        <v>40</v>
      </c>
      <c r="F341" s="9" t="s">
        <v>17</v>
      </c>
      <c r="G341" s="9" t="s">
        <v>78</v>
      </c>
      <c r="H341" s="9">
        <v>1988</v>
      </c>
      <c r="I341" s="9" t="s">
        <v>19</v>
      </c>
      <c r="J341" s="10" t="s">
        <v>663</v>
      </c>
      <c r="K341" s="9">
        <v>704701</v>
      </c>
      <c r="L341" s="10"/>
      <c r="M341" s="12"/>
      <c r="N341" s="12"/>
      <c r="O341" s="12"/>
      <c r="P341" s="6"/>
      <c r="Q341" s="6"/>
      <c r="R341" s="6"/>
      <c r="S341" s="6"/>
      <c r="T341" s="6"/>
      <c r="U341" s="6"/>
      <c r="V341" s="6"/>
      <c r="W341" s="6"/>
      <c r="X341" s="6"/>
      <c r="Y341" s="6"/>
      <c r="Z341" s="6"/>
    </row>
    <row r="342" spans="1:26" ht="15.75" customHeight="1">
      <c r="A342" s="7" t="s">
        <v>664</v>
      </c>
      <c r="B342" s="8" t="s">
        <v>407</v>
      </c>
      <c r="C342" s="8" t="s">
        <v>14</v>
      </c>
      <c r="D342" s="13" t="s">
        <v>661</v>
      </c>
      <c r="E342" s="8" t="s">
        <v>38</v>
      </c>
      <c r="F342" s="9" t="s">
        <v>17</v>
      </c>
      <c r="G342" s="9" t="s">
        <v>78</v>
      </c>
      <c r="H342" s="9">
        <v>2014</v>
      </c>
      <c r="I342" s="9" t="s">
        <v>19</v>
      </c>
      <c r="J342" s="10" t="s">
        <v>19</v>
      </c>
      <c r="K342" s="9">
        <v>704702</v>
      </c>
      <c r="L342" s="10"/>
      <c r="M342" s="12"/>
      <c r="N342" s="12"/>
      <c r="O342" s="12"/>
      <c r="P342" s="6"/>
      <c r="Q342" s="6"/>
      <c r="R342" s="6"/>
      <c r="S342" s="6"/>
      <c r="T342" s="6"/>
      <c r="U342" s="6"/>
      <c r="V342" s="6"/>
      <c r="W342" s="6"/>
      <c r="X342" s="6"/>
      <c r="Y342" s="6"/>
      <c r="Z342" s="6"/>
    </row>
    <row r="343" spans="1:26" ht="15.75" customHeight="1">
      <c r="A343" s="7" t="s">
        <v>665</v>
      </c>
      <c r="B343" s="8" t="s">
        <v>407</v>
      </c>
      <c r="C343" s="8" t="s">
        <v>22</v>
      </c>
      <c r="D343" s="13" t="s">
        <v>661</v>
      </c>
      <c r="E343" s="8" t="s">
        <v>40</v>
      </c>
      <c r="F343" s="9" t="s">
        <v>17</v>
      </c>
      <c r="G343" s="9" t="s">
        <v>78</v>
      </c>
      <c r="H343" s="9">
        <v>2008</v>
      </c>
      <c r="I343" s="9">
        <v>2019</v>
      </c>
      <c r="J343" s="10" t="s">
        <v>666</v>
      </c>
      <c r="K343" s="9">
        <v>704703</v>
      </c>
      <c r="L343" s="10"/>
      <c r="M343" s="12"/>
      <c r="N343" s="12"/>
      <c r="O343" s="12"/>
      <c r="P343" s="6"/>
      <c r="Q343" s="6"/>
      <c r="R343" s="6"/>
      <c r="S343" s="6"/>
      <c r="T343" s="6"/>
      <c r="U343" s="6"/>
      <c r="V343" s="6"/>
      <c r="W343" s="6"/>
      <c r="X343" s="6"/>
      <c r="Y343" s="6"/>
      <c r="Z343" s="6"/>
    </row>
    <row r="344" spans="1:26" ht="15.75" customHeight="1">
      <c r="A344" s="7" t="s">
        <v>667</v>
      </c>
      <c r="B344" s="8" t="s">
        <v>407</v>
      </c>
      <c r="C344" s="8" t="s">
        <v>14</v>
      </c>
      <c r="D344" s="13" t="s">
        <v>668</v>
      </c>
      <c r="E344" s="8" t="s">
        <v>16</v>
      </c>
      <c r="F344" s="9" t="s">
        <v>17</v>
      </c>
      <c r="G344" s="9" t="s">
        <v>24</v>
      </c>
      <c r="H344" s="9">
        <v>1882</v>
      </c>
      <c r="I344" s="9" t="s">
        <v>19</v>
      </c>
      <c r="J344" s="10" t="s">
        <v>19</v>
      </c>
      <c r="K344" s="9">
        <v>704800</v>
      </c>
      <c r="L344" s="10"/>
      <c r="M344" s="12"/>
      <c r="N344" s="12"/>
      <c r="O344" s="12"/>
      <c r="P344" s="6"/>
      <c r="Q344" s="6"/>
      <c r="R344" s="6"/>
      <c r="S344" s="6"/>
      <c r="T344" s="6"/>
      <c r="U344" s="6"/>
      <c r="V344" s="6"/>
      <c r="W344" s="6"/>
      <c r="X344" s="6"/>
      <c r="Y344" s="6"/>
      <c r="Z344" s="6"/>
    </row>
    <row r="345" spans="1:26" ht="15.75" customHeight="1">
      <c r="A345" s="7" t="s">
        <v>669</v>
      </c>
      <c r="B345" s="8" t="s">
        <v>407</v>
      </c>
      <c r="C345" s="8" t="s">
        <v>14</v>
      </c>
      <c r="D345" s="13" t="s">
        <v>668</v>
      </c>
      <c r="E345" s="8" t="s">
        <v>40</v>
      </c>
      <c r="F345" s="9" t="s">
        <v>17</v>
      </c>
      <c r="G345" s="9" t="s">
        <v>78</v>
      </c>
      <c r="H345" s="9">
        <v>1986</v>
      </c>
      <c r="I345" s="9" t="s">
        <v>19</v>
      </c>
      <c r="J345" s="10" t="s">
        <v>670</v>
      </c>
      <c r="K345" s="9">
        <v>704801</v>
      </c>
      <c r="L345" s="10"/>
      <c r="M345" s="12"/>
      <c r="N345" s="12"/>
      <c r="O345" s="12"/>
      <c r="P345" s="6"/>
      <c r="Q345" s="6"/>
      <c r="R345" s="6"/>
      <c r="S345" s="6"/>
      <c r="T345" s="6"/>
      <c r="U345" s="6"/>
      <c r="V345" s="6"/>
      <c r="W345" s="6"/>
      <c r="X345" s="6"/>
      <c r="Y345" s="6"/>
      <c r="Z345" s="6"/>
    </row>
    <row r="346" spans="1:26" ht="15.75" customHeight="1">
      <c r="A346" s="7" t="s">
        <v>671</v>
      </c>
      <c r="B346" s="8" t="s">
        <v>407</v>
      </c>
      <c r="C346" s="8" t="s">
        <v>14</v>
      </c>
      <c r="D346" s="13" t="s">
        <v>672</v>
      </c>
      <c r="E346" s="8" t="s">
        <v>16</v>
      </c>
      <c r="F346" s="9" t="s">
        <v>17</v>
      </c>
      <c r="G346" s="9" t="s">
        <v>24</v>
      </c>
      <c r="H346" s="9">
        <v>1849</v>
      </c>
      <c r="I346" s="9" t="s">
        <v>19</v>
      </c>
      <c r="J346" s="10" t="s">
        <v>19</v>
      </c>
      <c r="K346" s="9">
        <v>704900</v>
      </c>
      <c r="L346" s="10"/>
      <c r="M346" s="12"/>
      <c r="N346" s="12"/>
      <c r="O346" s="12"/>
      <c r="P346" s="6"/>
      <c r="Q346" s="6"/>
      <c r="R346" s="6"/>
      <c r="S346" s="6"/>
      <c r="T346" s="6"/>
      <c r="U346" s="6"/>
      <c r="V346" s="6"/>
      <c r="W346" s="6"/>
      <c r="X346" s="6"/>
      <c r="Y346" s="6"/>
      <c r="Z346" s="6"/>
    </row>
    <row r="347" spans="1:26" ht="15.75" customHeight="1">
      <c r="A347" s="7" t="s">
        <v>673</v>
      </c>
      <c r="B347" s="8" t="s">
        <v>407</v>
      </c>
      <c r="C347" s="8" t="s">
        <v>14</v>
      </c>
      <c r="D347" s="13" t="s">
        <v>672</v>
      </c>
      <c r="E347" s="8" t="s">
        <v>40</v>
      </c>
      <c r="F347" s="9" t="s">
        <v>17</v>
      </c>
      <c r="G347" s="9" t="s">
        <v>78</v>
      </c>
      <c r="H347" s="9">
        <v>1986</v>
      </c>
      <c r="I347" s="9" t="s">
        <v>19</v>
      </c>
      <c r="J347" s="10" t="s">
        <v>674</v>
      </c>
      <c r="K347" s="9">
        <v>704901</v>
      </c>
      <c r="L347" s="10"/>
      <c r="M347" s="12"/>
      <c r="N347" s="12"/>
      <c r="O347" s="12"/>
      <c r="P347" s="6"/>
      <c r="Q347" s="6"/>
      <c r="R347" s="6"/>
      <c r="S347" s="6"/>
      <c r="T347" s="6"/>
      <c r="U347" s="6"/>
      <c r="V347" s="6"/>
      <c r="W347" s="6"/>
      <c r="X347" s="6"/>
      <c r="Y347" s="6"/>
      <c r="Z347" s="6"/>
    </row>
    <row r="348" spans="1:26" ht="15.75" customHeight="1">
      <c r="A348" s="7" t="s">
        <v>675</v>
      </c>
      <c r="B348" s="8" t="s">
        <v>407</v>
      </c>
      <c r="C348" s="8" t="s">
        <v>14</v>
      </c>
      <c r="D348" s="13" t="s">
        <v>672</v>
      </c>
      <c r="E348" s="8" t="s">
        <v>40</v>
      </c>
      <c r="F348" s="9" t="s">
        <v>17</v>
      </c>
      <c r="G348" s="9" t="s">
        <v>78</v>
      </c>
      <c r="H348" s="9">
        <v>2012</v>
      </c>
      <c r="I348" s="9" t="s">
        <v>19</v>
      </c>
      <c r="J348" s="10" t="s">
        <v>676</v>
      </c>
      <c r="K348" s="9">
        <v>704902</v>
      </c>
      <c r="L348" s="10"/>
      <c r="M348" s="12"/>
      <c r="N348" s="12"/>
      <c r="O348" s="12"/>
      <c r="P348" s="6"/>
      <c r="Q348" s="6"/>
      <c r="R348" s="6"/>
      <c r="S348" s="6"/>
      <c r="T348" s="6"/>
      <c r="U348" s="6"/>
      <c r="V348" s="6"/>
      <c r="W348" s="6"/>
      <c r="X348" s="6"/>
      <c r="Y348" s="6"/>
      <c r="Z348" s="6"/>
    </row>
    <row r="349" spans="1:26" ht="15.75" customHeight="1">
      <c r="A349" s="7" t="s">
        <v>677</v>
      </c>
      <c r="B349" s="8" t="s">
        <v>407</v>
      </c>
      <c r="C349" s="8" t="s">
        <v>14</v>
      </c>
      <c r="D349" s="13" t="s">
        <v>678</v>
      </c>
      <c r="E349" s="8" t="s">
        <v>16</v>
      </c>
      <c r="F349" s="9" t="s">
        <v>17</v>
      </c>
      <c r="G349" s="9" t="s">
        <v>24</v>
      </c>
      <c r="H349" s="9">
        <v>1824</v>
      </c>
      <c r="I349" s="9" t="s">
        <v>19</v>
      </c>
      <c r="J349" s="10" t="s">
        <v>19</v>
      </c>
      <c r="K349" s="9">
        <v>705000</v>
      </c>
      <c r="L349" s="10"/>
      <c r="M349" s="12"/>
      <c r="N349" s="12"/>
      <c r="O349" s="12"/>
      <c r="P349" s="6"/>
      <c r="Q349" s="6"/>
      <c r="R349" s="6"/>
      <c r="S349" s="6"/>
      <c r="T349" s="6"/>
      <c r="U349" s="6"/>
      <c r="V349" s="6"/>
      <c r="W349" s="6"/>
      <c r="X349" s="6"/>
      <c r="Y349" s="6"/>
      <c r="Z349" s="6"/>
    </row>
    <row r="350" spans="1:26" ht="15.75" customHeight="1">
      <c r="A350" s="7" t="s">
        <v>679</v>
      </c>
      <c r="B350" s="8" t="s">
        <v>407</v>
      </c>
      <c r="C350" s="8" t="s">
        <v>14</v>
      </c>
      <c r="D350" s="13" t="s">
        <v>678</v>
      </c>
      <c r="E350" s="8" t="s">
        <v>40</v>
      </c>
      <c r="F350" s="9" t="s">
        <v>17</v>
      </c>
      <c r="G350" s="9" t="s">
        <v>78</v>
      </c>
      <c r="H350" s="9">
        <v>1986</v>
      </c>
      <c r="I350" s="9" t="s">
        <v>19</v>
      </c>
      <c r="J350" s="10" t="s">
        <v>680</v>
      </c>
      <c r="K350" s="9">
        <v>705001</v>
      </c>
      <c r="L350" s="10"/>
      <c r="M350" s="12"/>
      <c r="N350" s="12"/>
      <c r="O350" s="12"/>
      <c r="P350" s="6"/>
      <c r="Q350" s="6"/>
      <c r="R350" s="6"/>
      <c r="S350" s="6"/>
      <c r="T350" s="6"/>
      <c r="U350" s="6"/>
      <c r="V350" s="6"/>
      <c r="W350" s="6"/>
      <c r="X350" s="6"/>
      <c r="Y350" s="6"/>
      <c r="Z350" s="6"/>
    </row>
    <row r="351" spans="1:26" ht="15.75" customHeight="1">
      <c r="A351" s="7" t="s">
        <v>681</v>
      </c>
      <c r="B351" s="8" t="s">
        <v>407</v>
      </c>
      <c r="C351" s="8" t="s">
        <v>14</v>
      </c>
      <c r="D351" s="13" t="s">
        <v>678</v>
      </c>
      <c r="E351" s="8" t="s">
        <v>97</v>
      </c>
      <c r="F351" s="9" t="s">
        <v>17</v>
      </c>
      <c r="G351" s="9" t="s">
        <v>78</v>
      </c>
      <c r="H351" s="9">
        <v>2007</v>
      </c>
      <c r="I351" s="9" t="s">
        <v>19</v>
      </c>
      <c r="J351" s="10" t="s">
        <v>19</v>
      </c>
      <c r="K351" s="9">
        <v>705002</v>
      </c>
      <c r="L351" s="10"/>
      <c r="M351" s="12"/>
      <c r="N351" s="12"/>
      <c r="O351" s="12"/>
      <c r="P351" s="6"/>
      <c r="Q351" s="6"/>
      <c r="R351" s="6"/>
      <c r="S351" s="6"/>
      <c r="T351" s="6"/>
      <c r="U351" s="6"/>
      <c r="V351" s="6"/>
      <c r="W351" s="6"/>
      <c r="X351" s="6"/>
      <c r="Y351" s="6"/>
      <c r="Z351" s="6"/>
    </row>
    <row r="352" spans="1:26" ht="15.75" customHeight="1">
      <c r="A352" s="7" t="s">
        <v>682</v>
      </c>
      <c r="B352" s="8" t="s">
        <v>407</v>
      </c>
      <c r="C352" s="8" t="s">
        <v>14</v>
      </c>
      <c r="D352" s="13" t="s">
        <v>678</v>
      </c>
      <c r="E352" s="8" t="s">
        <v>40</v>
      </c>
      <c r="F352" s="9" t="s">
        <v>17</v>
      </c>
      <c r="G352" s="9" t="s">
        <v>78</v>
      </c>
      <c r="H352" s="9">
        <v>2008</v>
      </c>
      <c r="I352" s="9" t="s">
        <v>19</v>
      </c>
      <c r="J352" s="10" t="s">
        <v>19</v>
      </c>
      <c r="K352" s="9">
        <v>705003</v>
      </c>
      <c r="L352" s="10"/>
      <c r="M352" s="12"/>
      <c r="N352" s="12"/>
      <c r="O352" s="12"/>
      <c r="P352" s="6"/>
      <c r="Q352" s="6"/>
      <c r="R352" s="6"/>
      <c r="S352" s="6"/>
      <c r="T352" s="6"/>
      <c r="U352" s="6"/>
      <c r="V352" s="6"/>
      <c r="W352" s="6"/>
      <c r="X352" s="6"/>
      <c r="Y352" s="6"/>
      <c r="Z352" s="6"/>
    </row>
    <row r="353" spans="1:26" ht="15.75" customHeight="1">
      <c r="A353" s="7" t="s">
        <v>683</v>
      </c>
      <c r="B353" s="8" t="s">
        <v>407</v>
      </c>
      <c r="C353" s="8" t="s">
        <v>14</v>
      </c>
      <c r="D353" s="13" t="s">
        <v>678</v>
      </c>
      <c r="E353" s="8" t="s">
        <v>40</v>
      </c>
      <c r="F353" s="9" t="s">
        <v>17</v>
      </c>
      <c r="G353" s="9" t="s">
        <v>78</v>
      </c>
      <c r="H353" s="9">
        <v>2008</v>
      </c>
      <c r="I353" s="9" t="s">
        <v>19</v>
      </c>
      <c r="J353" s="10"/>
      <c r="K353" s="9">
        <v>705004</v>
      </c>
      <c r="L353" s="10"/>
      <c r="M353" s="12"/>
      <c r="N353" s="12"/>
      <c r="O353" s="12"/>
      <c r="P353" s="6"/>
      <c r="Q353" s="6"/>
      <c r="R353" s="6"/>
      <c r="S353" s="6"/>
      <c r="T353" s="6"/>
      <c r="U353" s="6"/>
      <c r="V353" s="6"/>
      <c r="W353" s="6"/>
      <c r="X353" s="6"/>
      <c r="Y353" s="6"/>
      <c r="Z353" s="6"/>
    </row>
    <row r="354" spans="1:26" ht="15.75" customHeight="1">
      <c r="A354" s="7" t="s">
        <v>684</v>
      </c>
      <c r="B354" s="8" t="s">
        <v>407</v>
      </c>
      <c r="C354" s="8" t="s">
        <v>14</v>
      </c>
      <c r="D354" s="13" t="s">
        <v>685</v>
      </c>
      <c r="E354" s="8" t="s">
        <v>16</v>
      </c>
      <c r="F354" s="9" t="s">
        <v>17</v>
      </c>
      <c r="G354" s="9" t="s">
        <v>24</v>
      </c>
      <c r="H354" s="9">
        <v>1943</v>
      </c>
      <c r="I354" s="9" t="s">
        <v>19</v>
      </c>
      <c r="J354" s="10" t="s">
        <v>19</v>
      </c>
      <c r="K354" s="9">
        <v>705100</v>
      </c>
      <c r="L354" s="10"/>
      <c r="M354" s="12"/>
      <c r="N354" s="12"/>
      <c r="O354" s="12"/>
      <c r="P354" s="6"/>
      <c r="Q354" s="6"/>
      <c r="R354" s="6"/>
      <c r="S354" s="6"/>
      <c r="T354" s="6"/>
      <c r="U354" s="6"/>
      <c r="V354" s="6"/>
      <c r="W354" s="6"/>
      <c r="X354" s="6"/>
      <c r="Y354" s="6"/>
      <c r="Z354" s="6"/>
    </row>
    <row r="355" spans="1:26" ht="15.75" customHeight="1">
      <c r="A355" s="7" t="s">
        <v>686</v>
      </c>
      <c r="B355" s="8" t="s">
        <v>407</v>
      </c>
      <c r="C355" s="8" t="s">
        <v>14</v>
      </c>
      <c r="D355" s="13" t="s">
        <v>685</v>
      </c>
      <c r="E355" s="8" t="s">
        <v>40</v>
      </c>
      <c r="F355" s="9" t="s">
        <v>17</v>
      </c>
      <c r="G355" s="9" t="s">
        <v>78</v>
      </c>
      <c r="H355" s="9">
        <v>1987</v>
      </c>
      <c r="I355" s="9" t="s">
        <v>19</v>
      </c>
      <c r="J355" s="10" t="s">
        <v>687</v>
      </c>
      <c r="K355" s="9">
        <v>705101</v>
      </c>
      <c r="L355" s="10"/>
      <c r="M355" s="12"/>
      <c r="N355" s="12"/>
      <c r="O355" s="12"/>
      <c r="P355" s="6"/>
      <c r="Q355" s="6"/>
      <c r="R355" s="6"/>
      <c r="S355" s="6"/>
      <c r="T355" s="6"/>
      <c r="U355" s="6"/>
      <c r="V355" s="6"/>
      <c r="W355" s="6"/>
      <c r="X355" s="6"/>
      <c r="Y355" s="6"/>
      <c r="Z355" s="6"/>
    </row>
    <row r="356" spans="1:26" ht="15.75" customHeight="1">
      <c r="A356" s="7" t="s">
        <v>688</v>
      </c>
      <c r="B356" s="8" t="s">
        <v>407</v>
      </c>
      <c r="C356" s="8" t="s">
        <v>14</v>
      </c>
      <c r="D356" s="13" t="s">
        <v>689</v>
      </c>
      <c r="E356" s="8" t="s">
        <v>16</v>
      </c>
      <c r="F356" s="9" t="s">
        <v>17</v>
      </c>
      <c r="G356" s="9" t="s">
        <v>24</v>
      </c>
      <c r="H356" s="9">
        <v>1837</v>
      </c>
      <c r="I356" s="9" t="s">
        <v>19</v>
      </c>
      <c r="J356" s="10" t="s">
        <v>19</v>
      </c>
      <c r="K356" s="9">
        <v>705200</v>
      </c>
      <c r="L356" s="10"/>
      <c r="M356" s="12"/>
      <c r="N356" s="12"/>
      <c r="O356" s="12"/>
      <c r="P356" s="6"/>
      <c r="Q356" s="6"/>
      <c r="R356" s="6"/>
      <c r="S356" s="6"/>
      <c r="T356" s="6"/>
      <c r="U356" s="6"/>
      <c r="V356" s="6"/>
      <c r="W356" s="6"/>
      <c r="X356" s="6"/>
      <c r="Y356" s="6"/>
      <c r="Z356" s="6"/>
    </row>
    <row r="357" spans="1:26" ht="15.75" customHeight="1">
      <c r="A357" s="7" t="s">
        <v>690</v>
      </c>
      <c r="B357" s="8" t="s">
        <v>407</v>
      </c>
      <c r="C357" s="8" t="s">
        <v>14</v>
      </c>
      <c r="D357" s="13" t="s">
        <v>689</v>
      </c>
      <c r="E357" s="8" t="s">
        <v>40</v>
      </c>
      <c r="F357" s="9" t="s">
        <v>17</v>
      </c>
      <c r="G357" s="9" t="s">
        <v>78</v>
      </c>
      <c r="H357" s="9">
        <v>1989</v>
      </c>
      <c r="I357" s="9" t="s">
        <v>19</v>
      </c>
      <c r="J357" s="10" t="s">
        <v>691</v>
      </c>
      <c r="K357" s="9">
        <v>705201</v>
      </c>
      <c r="L357" s="10"/>
      <c r="M357" s="12"/>
      <c r="N357" s="12"/>
      <c r="O357" s="12"/>
      <c r="P357" s="6"/>
      <c r="Q357" s="6"/>
      <c r="R357" s="6"/>
      <c r="S357" s="6"/>
      <c r="T357" s="6"/>
      <c r="U357" s="6"/>
      <c r="V357" s="6"/>
      <c r="W357" s="6"/>
      <c r="X357" s="6"/>
      <c r="Y357" s="6"/>
      <c r="Z357" s="6"/>
    </row>
    <row r="358" spans="1:26" ht="15.75" customHeight="1">
      <c r="A358" s="7" t="s">
        <v>692</v>
      </c>
      <c r="B358" s="8" t="s">
        <v>407</v>
      </c>
      <c r="C358" s="8" t="s">
        <v>14</v>
      </c>
      <c r="D358" s="13" t="s">
        <v>693</v>
      </c>
      <c r="E358" s="8" t="s">
        <v>16</v>
      </c>
      <c r="F358" s="9" t="s">
        <v>17</v>
      </c>
      <c r="G358" s="9" t="s">
        <v>24</v>
      </c>
      <c r="H358" s="9">
        <v>1824</v>
      </c>
      <c r="I358" s="9" t="s">
        <v>19</v>
      </c>
      <c r="J358" s="10" t="s">
        <v>19</v>
      </c>
      <c r="K358" s="9">
        <v>705300</v>
      </c>
      <c r="L358" s="10"/>
      <c r="M358" s="12"/>
      <c r="N358" s="12"/>
      <c r="O358" s="12"/>
      <c r="P358" s="6"/>
      <c r="Q358" s="6"/>
      <c r="R358" s="6"/>
      <c r="S358" s="6"/>
      <c r="T358" s="6"/>
      <c r="U358" s="6"/>
      <c r="V358" s="6"/>
      <c r="W358" s="6"/>
      <c r="X358" s="6"/>
      <c r="Y358" s="6"/>
      <c r="Z358" s="6"/>
    </row>
    <row r="359" spans="1:26" ht="15.75" customHeight="1">
      <c r="A359" s="7" t="s">
        <v>694</v>
      </c>
      <c r="B359" s="8" t="s">
        <v>407</v>
      </c>
      <c r="C359" s="8" t="s">
        <v>14</v>
      </c>
      <c r="D359" s="13" t="s">
        <v>693</v>
      </c>
      <c r="E359" s="8" t="s">
        <v>40</v>
      </c>
      <c r="F359" s="9" t="s">
        <v>17</v>
      </c>
      <c r="G359" s="9" t="s">
        <v>78</v>
      </c>
      <c r="H359" s="9">
        <v>1985</v>
      </c>
      <c r="I359" s="9" t="s">
        <v>19</v>
      </c>
      <c r="J359" s="10" t="s">
        <v>695</v>
      </c>
      <c r="K359" s="9">
        <v>705301</v>
      </c>
      <c r="L359" s="10"/>
      <c r="M359" s="12"/>
      <c r="N359" s="12"/>
      <c r="O359" s="12"/>
      <c r="P359" s="6"/>
      <c r="Q359" s="6"/>
      <c r="R359" s="6"/>
      <c r="S359" s="6"/>
      <c r="T359" s="6"/>
      <c r="U359" s="6"/>
      <c r="V359" s="6"/>
      <c r="W359" s="6"/>
      <c r="X359" s="6"/>
      <c r="Y359" s="6"/>
      <c r="Z359" s="6"/>
    </row>
    <row r="360" spans="1:26" ht="15.75" customHeight="1">
      <c r="A360" s="7" t="s">
        <v>696</v>
      </c>
      <c r="B360" s="8" t="s">
        <v>407</v>
      </c>
      <c r="C360" s="8" t="s">
        <v>14</v>
      </c>
      <c r="D360" s="13" t="s">
        <v>693</v>
      </c>
      <c r="E360" s="8" t="s">
        <v>43</v>
      </c>
      <c r="F360" s="9" t="s">
        <v>17</v>
      </c>
      <c r="G360" s="9" t="s">
        <v>78</v>
      </c>
      <c r="H360" s="9">
        <v>2013</v>
      </c>
      <c r="I360" s="9" t="s">
        <v>19</v>
      </c>
      <c r="J360" s="10" t="s">
        <v>697</v>
      </c>
      <c r="K360" s="9">
        <v>705302</v>
      </c>
      <c r="L360" s="10"/>
      <c r="M360" s="12"/>
      <c r="N360" s="12"/>
      <c r="O360" s="12"/>
      <c r="P360" s="6"/>
      <c r="Q360" s="6"/>
      <c r="R360" s="6"/>
      <c r="S360" s="6"/>
      <c r="T360" s="6"/>
      <c r="U360" s="6"/>
      <c r="V360" s="6"/>
      <c r="W360" s="6"/>
      <c r="X360" s="6"/>
      <c r="Y360" s="6"/>
      <c r="Z360" s="6"/>
    </row>
    <row r="361" spans="1:26" ht="15.75" customHeight="1">
      <c r="A361" s="7" t="s">
        <v>698</v>
      </c>
      <c r="B361" s="8" t="s">
        <v>407</v>
      </c>
      <c r="C361" s="8" t="s">
        <v>14</v>
      </c>
      <c r="D361" s="13" t="s">
        <v>693</v>
      </c>
      <c r="E361" s="8" t="s">
        <v>33</v>
      </c>
      <c r="F361" s="9" t="s">
        <v>17</v>
      </c>
      <c r="G361" s="9" t="s">
        <v>78</v>
      </c>
      <c r="H361" s="9">
        <v>2016</v>
      </c>
      <c r="I361" s="9" t="s">
        <v>19</v>
      </c>
      <c r="J361" s="10" t="s">
        <v>19</v>
      </c>
      <c r="K361" s="9">
        <v>705303</v>
      </c>
      <c r="L361" s="10"/>
      <c r="M361" s="12"/>
      <c r="N361" s="12"/>
      <c r="O361" s="12"/>
      <c r="P361" s="6"/>
      <c r="Q361" s="6"/>
      <c r="R361" s="6"/>
      <c r="S361" s="6"/>
      <c r="T361" s="6"/>
      <c r="U361" s="6"/>
      <c r="V361" s="6"/>
      <c r="W361" s="6"/>
      <c r="X361" s="6"/>
      <c r="Y361" s="6"/>
      <c r="Z361" s="6"/>
    </row>
    <row r="362" spans="1:26" ht="15.75" customHeight="1">
      <c r="A362" s="7" t="s">
        <v>699</v>
      </c>
      <c r="B362" s="8" t="s">
        <v>407</v>
      </c>
      <c r="C362" s="8" t="s">
        <v>14</v>
      </c>
      <c r="D362" s="13" t="s">
        <v>700</v>
      </c>
      <c r="E362" s="8" t="s">
        <v>16</v>
      </c>
      <c r="F362" s="9" t="s">
        <v>17</v>
      </c>
      <c r="G362" s="9" t="s">
        <v>24</v>
      </c>
      <c r="H362" s="9">
        <v>1921</v>
      </c>
      <c r="I362" s="9" t="s">
        <v>19</v>
      </c>
      <c r="J362" s="10" t="s">
        <v>19</v>
      </c>
      <c r="K362" s="9">
        <v>705400</v>
      </c>
      <c r="L362" s="10"/>
      <c r="M362" s="12"/>
      <c r="N362" s="12"/>
      <c r="O362" s="12"/>
      <c r="P362" s="6"/>
      <c r="Q362" s="6"/>
      <c r="R362" s="6"/>
      <c r="S362" s="6"/>
      <c r="T362" s="6"/>
      <c r="U362" s="6"/>
      <c r="V362" s="6"/>
      <c r="W362" s="6"/>
      <c r="X362" s="6"/>
      <c r="Y362" s="6"/>
      <c r="Z362" s="6"/>
    </row>
    <row r="363" spans="1:26" ht="15.75" customHeight="1">
      <c r="A363" s="7" t="s">
        <v>701</v>
      </c>
      <c r="B363" s="8" t="s">
        <v>407</v>
      </c>
      <c r="C363" s="8" t="s">
        <v>14</v>
      </c>
      <c r="D363" s="13" t="s">
        <v>700</v>
      </c>
      <c r="E363" s="8" t="s">
        <v>40</v>
      </c>
      <c r="F363" s="9" t="s">
        <v>17</v>
      </c>
      <c r="G363" s="9" t="s">
        <v>78</v>
      </c>
      <c r="H363" s="9">
        <v>1986</v>
      </c>
      <c r="I363" s="9" t="s">
        <v>19</v>
      </c>
      <c r="J363" s="10" t="s">
        <v>702</v>
      </c>
      <c r="K363" s="9">
        <v>705401</v>
      </c>
      <c r="L363" s="10"/>
      <c r="M363" s="12"/>
      <c r="N363" s="12"/>
      <c r="O363" s="12"/>
      <c r="P363" s="6"/>
      <c r="Q363" s="6"/>
      <c r="R363" s="6"/>
      <c r="S363" s="6"/>
      <c r="T363" s="6"/>
      <c r="U363" s="6"/>
      <c r="V363" s="6"/>
      <c r="W363" s="6"/>
      <c r="X363" s="6"/>
      <c r="Y363" s="6"/>
      <c r="Z363" s="6"/>
    </row>
    <row r="364" spans="1:26" ht="15.75" customHeight="1">
      <c r="A364" s="7" t="s">
        <v>703</v>
      </c>
      <c r="B364" s="8" t="s">
        <v>407</v>
      </c>
      <c r="C364" s="8" t="s">
        <v>14</v>
      </c>
      <c r="D364" s="13" t="s">
        <v>704</v>
      </c>
      <c r="E364" s="8" t="s">
        <v>16</v>
      </c>
      <c r="F364" s="9" t="s">
        <v>17</v>
      </c>
      <c r="G364" s="9" t="s">
        <v>24</v>
      </c>
      <c r="H364" s="9">
        <v>1824</v>
      </c>
      <c r="I364" s="9" t="s">
        <v>19</v>
      </c>
      <c r="J364" s="10" t="s">
        <v>19</v>
      </c>
      <c r="K364" s="9">
        <v>705500</v>
      </c>
      <c r="L364" s="10"/>
      <c r="M364" s="12"/>
      <c r="N364" s="12"/>
      <c r="O364" s="12"/>
      <c r="P364" s="6"/>
      <c r="Q364" s="6"/>
      <c r="R364" s="6"/>
      <c r="S364" s="6"/>
      <c r="T364" s="6"/>
      <c r="U364" s="6"/>
      <c r="V364" s="6"/>
      <c r="W364" s="6"/>
      <c r="X364" s="6"/>
      <c r="Y364" s="6"/>
      <c r="Z364" s="6"/>
    </row>
    <row r="365" spans="1:26" ht="15.75" customHeight="1">
      <c r="A365" s="7" t="s">
        <v>705</v>
      </c>
      <c r="B365" s="8" t="s">
        <v>407</v>
      </c>
      <c r="C365" s="8" t="s">
        <v>14</v>
      </c>
      <c r="D365" s="13" t="s">
        <v>704</v>
      </c>
      <c r="E365" s="8" t="s">
        <v>40</v>
      </c>
      <c r="F365" s="9" t="s">
        <v>17</v>
      </c>
      <c r="G365" s="9" t="s">
        <v>78</v>
      </c>
      <c r="H365" s="9">
        <v>1986</v>
      </c>
      <c r="I365" s="9" t="s">
        <v>19</v>
      </c>
      <c r="J365" s="10" t="s">
        <v>706</v>
      </c>
      <c r="K365" s="9">
        <v>705501</v>
      </c>
      <c r="L365" s="10"/>
      <c r="M365" s="12"/>
      <c r="N365" s="12"/>
      <c r="O365" s="12"/>
      <c r="P365" s="6"/>
      <c r="Q365" s="6"/>
      <c r="R365" s="6"/>
      <c r="S365" s="6"/>
      <c r="T365" s="6"/>
      <c r="U365" s="6"/>
      <c r="V365" s="6"/>
      <c r="W365" s="6"/>
      <c r="X365" s="6"/>
      <c r="Y365" s="6"/>
      <c r="Z365" s="6"/>
    </row>
    <row r="366" spans="1:26" ht="15.75" customHeight="1">
      <c r="A366" s="7" t="s">
        <v>707</v>
      </c>
      <c r="B366" s="8" t="s">
        <v>407</v>
      </c>
      <c r="C366" s="8" t="s">
        <v>14</v>
      </c>
      <c r="D366" s="13" t="s">
        <v>704</v>
      </c>
      <c r="E366" s="8" t="s">
        <v>38</v>
      </c>
      <c r="F366" s="9" t="s">
        <v>17</v>
      </c>
      <c r="G366" s="9" t="s">
        <v>78</v>
      </c>
      <c r="H366" s="9">
        <v>2014</v>
      </c>
      <c r="I366" s="9" t="s">
        <v>19</v>
      </c>
      <c r="J366" s="10" t="s">
        <v>19</v>
      </c>
      <c r="K366" s="9">
        <v>705502</v>
      </c>
      <c r="L366" s="10"/>
      <c r="M366" s="12"/>
      <c r="N366" s="12"/>
      <c r="O366" s="12"/>
      <c r="P366" s="6"/>
      <c r="Q366" s="6"/>
      <c r="R366" s="6"/>
      <c r="S366" s="6"/>
      <c r="T366" s="6"/>
      <c r="U366" s="6"/>
      <c r="V366" s="6"/>
      <c r="W366" s="6"/>
      <c r="X366" s="6"/>
      <c r="Y366" s="6"/>
      <c r="Z366" s="6"/>
    </row>
    <row r="367" spans="1:26" ht="15.75" customHeight="1">
      <c r="A367" s="7" t="s">
        <v>708</v>
      </c>
      <c r="B367" s="8" t="s">
        <v>407</v>
      </c>
      <c r="C367" s="8" t="s">
        <v>14</v>
      </c>
      <c r="D367" s="13" t="s">
        <v>709</v>
      </c>
      <c r="E367" s="8" t="s">
        <v>16</v>
      </c>
      <c r="F367" s="9" t="s">
        <v>17</v>
      </c>
      <c r="G367" s="9" t="s">
        <v>24</v>
      </c>
      <c r="H367" s="9">
        <v>1938</v>
      </c>
      <c r="I367" s="9" t="s">
        <v>19</v>
      </c>
      <c r="J367" s="10" t="s">
        <v>710</v>
      </c>
      <c r="K367" s="9">
        <v>705600</v>
      </c>
      <c r="L367" s="10"/>
      <c r="M367" s="12"/>
      <c r="N367" s="12"/>
      <c r="O367" s="12"/>
      <c r="P367" s="6"/>
      <c r="Q367" s="6"/>
      <c r="R367" s="6"/>
      <c r="S367" s="6"/>
      <c r="T367" s="6"/>
      <c r="U367" s="6"/>
      <c r="V367" s="6"/>
      <c r="W367" s="6"/>
      <c r="X367" s="6"/>
      <c r="Y367" s="6"/>
      <c r="Z367" s="6"/>
    </row>
    <row r="368" spans="1:26" ht="15.75" customHeight="1">
      <c r="A368" s="7" t="s">
        <v>711</v>
      </c>
      <c r="B368" s="8" t="s">
        <v>407</v>
      </c>
      <c r="C368" s="8" t="s">
        <v>14</v>
      </c>
      <c r="D368" s="13" t="s">
        <v>709</v>
      </c>
      <c r="E368" s="8" t="s">
        <v>40</v>
      </c>
      <c r="F368" s="9" t="s">
        <v>17</v>
      </c>
      <c r="G368" s="9" t="s">
        <v>78</v>
      </c>
      <c r="H368" s="9">
        <v>1989</v>
      </c>
      <c r="I368" s="9" t="s">
        <v>19</v>
      </c>
      <c r="J368" s="10" t="s">
        <v>712</v>
      </c>
      <c r="K368" s="9">
        <v>705601</v>
      </c>
      <c r="L368" s="10"/>
      <c r="M368" s="12"/>
      <c r="N368" s="12"/>
      <c r="O368" s="12"/>
      <c r="P368" s="6"/>
      <c r="Q368" s="6"/>
      <c r="R368" s="6"/>
      <c r="S368" s="6"/>
      <c r="T368" s="6"/>
      <c r="U368" s="6"/>
      <c r="V368" s="6"/>
      <c r="W368" s="6"/>
      <c r="X368" s="6"/>
      <c r="Y368" s="6"/>
      <c r="Z368" s="6"/>
    </row>
    <row r="369" spans="1:26" ht="15.75" customHeight="1">
      <c r="A369" s="7" t="s">
        <v>713</v>
      </c>
      <c r="B369" s="8" t="s">
        <v>407</v>
      </c>
      <c r="C369" s="8" t="s">
        <v>14</v>
      </c>
      <c r="D369" s="13" t="s">
        <v>714</v>
      </c>
      <c r="E369" s="8" t="s">
        <v>16</v>
      </c>
      <c r="F369" s="9" t="s">
        <v>17</v>
      </c>
      <c r="G369" s="9" t="s">
        <v>24</v>
      </c>
      <c r="H369" s="9">
        <v>1909</v>
      </c>
      <c r="I369" s="9" t="s">
        <v>19</v>
      </c>
      <c r="J369" s="10" t="s">
        <v>19</v>
      </c>
      <c r="K369" s="9">
        <v>705700</v>
      </c>
      <c r="L369" s="10"/>
      <c r="M369" s="12"/>
      <c r="N369" s="12"/>
      <c r="O369" s="12"/>
      <c r="P369" s="6"/>
      <c r="Q369" s="6"/>
      <c r="R369" s="6"/>
      <c r="S369" s="6"/>
      <c r="T369" s="6"/>
      <c r="U369" s="6"/>
      <c r="V369" s="6"/>
      <c r="W369" s="6"/>
      <c r="X369" s="6"/>
      <c r="Y369" s="6"/>
      <c r="Z369" s="6"/>
    </row>
    <row r="370" spans="1:26" ht="15.75" customHeight="1">
      <c r="A370" s="7" t="s">
        <v>715</v>
      </c>
      <c r="B370" s="8" t="s">
        <v>407</v>
      </c>
      <c r="C370" s="8" t="s">
        <v>14</v>
      </c>
      <c r="D370" s="13" t="s">
        <v>714</v>
      </c>
      <c r="E370" s="8" t="s">
        <v>40</v>
      </c>
      <c r="F370" s="9" t="s">
        <v>17</v>
      </c>
      <c r="G370" s="9" t="s">
        <v>78</v>
      </c>
      <c r="H370" s="9">
        <v>1989</v>
      </c>
      <c r="I370" s="9" t="s">
        <v>19</v>
      </c>
      <c r="J370" s="10" t="s">
        <v>716</v>
      </c>
      <c r="K370" s="9">
        <v>705701</v>
      </c>
      <c r="L370" s="10"/>
      <c r="M370" s="12"/>
      <c r="N370" s="12"/>
      <c r="O370" s="12"/>
      <c r="P370" s="6"/>
      <c r="Q370" s="6"/>
      <c r="R370" s="6"/>
      <c r="S370" s="6"/>
      <c r="T370" s="6"/>
      <c r="U370" s="6"/>
      <c r="V370" s="6"/>
      <c r="W370" s="6"/>
      <c r="X370" s="6"/>
      <c r="Y370" s="6"/>
      <c r="Z370" s="6"/>
    </row>
    <row r="371" spans="1:26" ht="15.75" customHeight="1">
      <c r="A371" s="7" t="s">
        <v>717</v>
      </c>
      <c r="B371" s="8" t="s">
        <v>407</v>
      </c>
      <c r="C371" s="8" t="s">
        <v>14</v>
      </c>
      <c r="D371" s="13" t="s">
        <v>718</v>
      </c>
      <c r="E371" s="8" t="s">
        <v>16</v>
      </c>
      <c r="F371" s="9" t="s">
        <v>17</v>
      </c>
      <c r="G371" s="9" t="s">
        <v>24</v>
      </c>
      <c r="H371" s="9">
        <v>1824</v>
      </c>
      <c r="I371" s="9" t="s">
        <v>19</v>
      </c>
      <c r="J371" s="10" t="s">
        <v>19</v>
      </c>
      <c r="K371" s="9">
        <v>705800</v>
      </c>
      <c r="L371" s="10"/>
      <c r="M371" s="12"/>
      <c r="N371" s="12"/>
      <c r="O371" s="12"/>
      <c r="P371" s="6"/>
      <c r="Q371" s="6"/>
      <c r="R371" s="6"/>
      <c r="S371" s="6"/>
      <c r="T371" s="6"/>
      <c r="U371" s="6"/>
      <c r="V371" s="6"/>
      <c r="W371" s="6"/>
      <c r="X371" s="6"/>
      <c r="Y371" s="6"/>
      <c r="Z371" s="6"/>
    </row>
    <row r="372" spans="1:26" ht="15.75" customHeight="1">
      <c r="A372" s="7" t="s">
        <v>719</v>
      </c>
      <c r="B372" s="8" t="s">
        <v>407</v>
      </c>
      <c r="C372" s="8" t="s">
        <v>14</v>
      </c>
      <c r="D372" s="13" t="s">
        <v>718</v>
      </c>
      <c r="E372" s="8" t="s">
        <v>40</v>
      </c>
      <c r="F372" s="9" t="s">
        <v>17</v>
      </c>
      <c r="G372" s="9" t="s">
        <v>78</v>
      </c>
      <c r="H372" s="9">
        <v>1986</v>
      </c>
      <c r="I372" s="9" t="s">
        <v>19</v>
      </c>
      <c r="J372" s="10" t="s">
        <v>720</v>
      </c>
      <c r="K372" s="9">
        <v>705801</v>
      </c>
      <c r="L372" s="10"/>
      <c r="M372" s="12"/>
      <c r="N372" s="12"/>
      <c r="O372" s="12"/>
      <c r="P372" s="6"/>
      <c r="Q372" s="6"/>
      <c r="R372" s="6"/>
      <c r="S372" s="6"/>
      <c r="T372" s="6"/>
      <c r="U372" s="6"/>
      <c r="V372" s="6"/>
      <c r="W372" s="6"/>
      <c r="X372" s="6"/>
      <c r="Y372" s="6"/>
      <c r="Z372" s="6"/>
    </row>
    <row r="373" spans="1:26" ht="15.75" customHeight="1">
      <c r="A373" s="7" t="s">
        <v>721</v>
      </c>
      <c r="B373" s="8" t="s">
        <v>407</v>
      </c>
      <c r="C373" s="8" t="s">
        <v>14</v>
      </c>
      <c r="D373" s="13" t="s">
        <v>718</v>
      </c>
      <c r="E373" s="8" t="s">
        <v>38</v>
      </c>
      <c r="F373" s="9" t="s">
        <v>17</v>
      </c>
      <c r="G373" s="9" t="s">
        <v>78</v>
      </c>
      <c r="H373" s="9">
        <v>2014</v>
      </c>
      <c r="I373" s="9" t="s">
        <v>19</v>
      </c>
      <c r="J373" s="10" t="s">
        <v>19</v>
      </c>
      <c r="K373" s="9">
        <v>705802</v>
      </c>
      <c r="L373" s="10"/>
      <c r="M373" s="12"/>
      <c r="N373" s="12"/>
      <c r="O373" s="12"/>
      <c r="P373" s="6"/>
      <c r="Q373" s="6"/>
      <c r="R373" s="6"/>
      <c r="S373" s="6"/>
      <c r="T373" s="6"/>
      <c r="U373" s="6"/>
      <c r="V373" s="6"/>
      <c r="W373" s="6"/>
      <c r="X373" s="6"/>
      <c r="Y373" s="6"/>
      <c r="Z373" s="6"/>
    </row>
    <row r="374" spans="1:26" ht="15.75" customHeight="1">
      <c r="A374" s="7" t="s">
        <v>722</v>
      </c>
      <c r="B374" s="8" t="s">
        <v>407</v>
      </c>
      <c r="C374" s="8" t="s">
        <v>14</v>
      </c>
      <c r="D374" s="13" t="s">
        <v>723</v>
      </c>
      <c r="E374" s="8" t="s">
        <v>16</v>
      </c>
      <c r="F374" s="9" t="s">
        <v>17</v>
      </c>
      <c r="G374" s="9" t="s">
        <v>24</v>
      </c>
      <c r="H374" s="9">
        <v>1870</v>
      </c>
      <c r="I374" s="9" t="s">
        <v>19</v>
      </c>
      <c r="J374" s="10" t="s">
        <v>19</v>
      </c>
      <c r="K374" s="9">
        <v>705900</v>
      </c>
      <c r="L374" s="10"/>
      <c r="M374" s="12"/>
      <c r="N374" s="12"/>
      <c r="O374" s="12"/>
      <c r="P374" s="6"/>
      <c r="Q374" s="6"/>
      <c r="R374" s="6"/>
      <c r="S374" s="6"/>
      <c r="T374" s="6"/>
      <c r="U374" s="6"/>
      <c r="V374" s="6"/>
      <c r="W374" s="6"/>
      <c r="X374" s="6"/>
      <c r="Y374" s="6"/>
      <c r="Z374" s="6"/>
    </row>
    <row r="375" spans="1:26" ht="15.75" customHeight="1">
      <c r="A375" s="7" t="s">
        <v>724</v>
      </c>
      <c r="B375" s="8" t="s">
        <v>407</v>
      </c>
      <c r="C375" s="8" t="s">
        <v>14</v>
      </c>
      <c r="D375" s="13" t="s">
        <v>723</v>
      </c>
      <c r="E375" s="8" t="s">
        <v>40</v>
      </c>
      <c r="F375" s="9" t="s">
        <v>17</v>
      </c>
      <c r="G375" s="9" t="s">
        <v>78</v>
      </c>
      <c r="H375" s="9">
        <v>1989</v>
      </c>
      <c r="I375" s="9" t="s">
        <v>19</v>
      </c>
      <c r="J375" s="10" t="s">
        <v>725</v>
      </c>
      <c r="K375" s="9">
        <v>705901</v>
      </c>
      <c r="L375" s="10"/>
      <c r="M375" s="12"/>
      <c r="N375" s="12"/>
      <c r="O375" s="12"/>
      <c r="P375" s="6"/>
      <c r="Q375" s="6"/>
      <c r="R375" s="6"/>
      <c r="S375" s="6"/>
      <c r="T375" s="6"/>
      <c r="U375" s="6"/>
      <c r="V375" s="6"/>
      <c r="W375" s="6"/>
      <c r="X375" s="6"/>
      <c r="Y375" s="6"/>
      <c r="Z375" s="6"/>
    </row>
    <row r="376" spans="1:26" ht="15.75" customHeight="1">
      <c r="A376" s="7" t="s">
        <v>726</v>
      </c>
      <c r="B376" s="8" t="s">
        <v>407</v>
      </c>
      <c r="C376" s="8" t="s">
        <v>14</v>
      </c>
      <c r="D376" s="13" t="s">
        <v>723</v>
      </c>
      <c r="E376" s="8" t="s">
        <v>38</v>
      </c>
      <c r="F376" s="9" t="s">
        <v>17</v>
      </c>
      <c r="G376" s="9" t="s">
        <v>78</v>
      </c>
      <c r="H376" s="9">
        <v>2016</v>
      </c>
      <c r="I376" s="9" t="s">
        <v>19</v>
      </c>
      <c r="J376" s="10" t="s">
        <v>727</v>
      </c>
      <c r="K376" s="9">
        <v>705902</v>
      </c>
      <c r="L376" s="10"/>
      <c r="M376" s="12"/>
      <c r="N376" s="12"/>
      <c r="O376" s="12"/>
      <c r="P376" s="6"/>
      <c r="Q376" s="6"/>
      <c r="R376" s="6"/>
      <c r="S376" s="6"/>
      <c r="T376" s="6"/>
      <c r="U376" s="6"/>
      <c r="V376" s="6"/>
      <c r="W376" s="6"/>
      <c r="X376" s="6"/>
      <c r="Y376" s="6"/>
      <c r="Z376" s="6"/>
    </row>
    <row r="377" spans="1:26" ht="15.75" customHeight="1">
      <c r="A377" s="7" t="s">
        <v>728</v>
      </c>
      <c r="B377" s="8" t="s">
        <v>407</v>
      </c>
      <c r="C377" s="8" t="s">
        <v>14</v>
      </c>
      <c r="D377" s="13" t="s">
        <v>729</v>
      </c>
      <c r="E377" s="8" t="s">
        <v>16</v>
      </c>
      <c r="F377" s="9" t="s">
        <v>17</v>
      </c>
      <c r="G377" s="9" t="s">
        <v>24</v>
      </c>
      <c r="H377" s="9">
        <v>1824</v>
      </c>
      <c r="I377" s="9" t="s">
        <v>19</v>
      </c>
      <c r="J377" s="10" t="s">
        <v>19</v>
      </c>
      <c r="K377" s="9">
        <v>706000</v>
      </c>
      <c r="L377" s="10"/>
      <c r="M377" s="12"/>
      <c r="N377" s="12"/>
      <c r="O377" s="12"/>
      <c r="P377" s="6"/>
      <c r="Q377" s="6"/>
      <c r="R377" s="6"/>
      <c r="S377" s="6"/>
      <c r="T377" s="6"/>
      <c r="U377" s="6"/>
      <c r="V377" s="6"/>
      <c r="W377" s="6"/>
      <c r="X377" s="6"/>
      <c r="Y377" s="6"/>
      <c r="Z377" s="6"/>
    </row>
    <row r="378" spans="1:26" ht="15.75" customHeight="1">
      <c r="A378" s="7" t="s">
        <v>730</v>
      </c>
      <c r="B378" s="8" t="s">
        <v>407</v>
      </c>
      <c r="C378" s="8" t="s">
        <v>14</v>
      </c>
      <c r="D378" s="13" t="s">
        <v>729</v>
      </c>
      <c r="E378" s="8" t="s">
        <v>40</v>
      </c>
      <c r="F378" s="9" t="s">
        <v>17</v>
      </c>
      <c r="G378" s="9" t="s">
        <v>78</v>
      </c>
      <c r="H378" s="9">
        <v>1987</v>
      </c>
      <c r="I378" s="9" t="s">
        <v>19</v>
      </c>
      <c r="J378" s="10" t="s">
        <v>731</v>
      </c>
      <c r="K378" s="9">
        <v>706001</v>
      </c>
      <c r="L378" s="10"/>
      <c r="M378" s="12"/>
      <c r="N378" s="12"/>
      <c r="O378" s="12"/>
      <c r="P378" s="6"/>
      <c r="Q378" s="6"/>
      <c r="R378" s="6"/>
      <c r="S378" s="6"/>
      <c r="T378" s="6"/>
      <c r="U378" s="6"/>
      <c r="V378" s="6"/>
      <c r="W378" s="6"/>
      <c r="X378" s="6"/>
      <c r="Y378" s="6"/>
      <c r="Z378" s="6"/>
    </row>
    <row r="379" spans="1:26" ht="15.75" customHeight="1">
      <c r="A379" s="7" t="s">
        <v>732</v>
      </c>
      <c r="B379" s="8" t="s">
        <v>407</v>
      </c>
      <c r="C379" s="8" t="s">
        <v>14</v>
      </c>
      <c r="D379" s="13" t="s">
        <v>733</v>
      </c>
      <c r="E379" s="8" t="s">
        <v>16</v>
      </c>
      <c r="F379" s="9" t="s">
        <v>17</v>
      </c>
      <c r="G379" s="9" t="s">
        <v>24</v>
      </c>
      <c r="H379" s="9">
        <v>1880</v>
      </c>
      <c r="I379" s="9" t="s">
        <v>19</v>
      </c>
      <c r="J379" s="10" t="s">
        <v>19</v>
      </c>
      <c r="K379" s="9">
        <v>706100</v>
      </c>
      <c r="L379" s="10"/>
      <c r="M379" s="12"/>
      <c r="N379" s="12"/>
      <c r="O379" s="12"/>
      <c r="P379" s="6"/>
      <c r="Q379" s="6"/>
      <c r="R379" s="6"/>
      <c r="S379" s="6"/>
      <c r="T379" s="6"/>
      <c r="U379" s="6"/>
      <c r="V379" s="6"/>
      <c r="W379" s="6"/>
      <c r="X379" s="6"/>
      <c r="Y379" s="6"/>
      <c r="Z379" s="6"/>
    </row>
    <row r="380" spans="1:26" ht="15.75" customHeight="1">
      <c r="A380" s="7" t="s">
        <v>734</v>
      </c>
      <c r="B380" s="8" t="s">
        <v>407</v>
      </c>
      <c r="C380" s="8" t="s">
        <v>14</v>
      </c>
      <c r="D380" s="13" t="s">
        <v>733</v>
      </c>
      <c r="E380" s="8" t="s">
        <v>40</v>
      </c>
      <c r="F380" s="9" t="s">
        <v>17</v>
      </c>
      <c r="G380" s="9" t="s">
        <v>78</v>
      </c>
      <c r="H380" s="9">
        <v>1986</v>
      </c>
      <c r="I380" s="9" t="s">
        <v>19</v>
      </c>
      <c r="J380" s="10" t="s">
        <v>735</v>
      </c>
      <c r="K380" s="9">
        <v>706101</v>
      </c>
      <c r="L380" s="10"/>
      <c r="M380" s="12"/>
      <c r="N380" s="12"/>
      <c r="O380" s="12"/>
      <c r="P380" s="6"/>
      <c r="Q380" s="6"/>
      <c r="R380" s="6"/>
      <c r="S380" s="6"/>
      <c r="T380" s="6"/>
      <c r="U380" s="6"/>
      <c r="V380" s="6"/>
      <c r="W380" s="6"/>
      <c r="X380" s="6"/>
      <c r="Y380" s="6"/>
      <c r="Z380" s="6"/>
    </row>
    <row r="381" spans="1:26" ht="15.75" customHeight="1">
      <c r="A381" s="7" t="s">
        <v>736</v>
      </c>
      <c r="B381" s="8" t="s">
        <v>407</v>
      </c>
      <c r="C381" s="8" t="s">
        <v>14</v>
      </c>
      <c r="D381" s="13" t="s">
        <v>733</v>
      </c>
      <c r="E381" s="8" t="s">
        <v>40</v>
      </c>
      <c r="F381" s="9" t="s">
        <v>17</v>
      </c>
      <c r="G381" s="9" t="s">
        <v>78</v>
      </c>
      <c r="H381" s="9">
        <v>1986</v>
      </c>
      <c r="I381" s="9" t="s">
        <v>19</v>
      </c>
      <c r="J381" s="10" t="s">
        <v>19</v>
      </c>
      <c r="K381" s="9">
        <v>706102</v>
      </c>
      <c r="L381" s="10"/>
      <c r="M381" s="12"/>
      <c r="N381" s="12"/>
      <c r="O381" s="12"/>
      <c r="P381" s="6"/>
      <c r="Q381" s="6"/>
      <c r="R381" s="6"/>
      <c r="S381" s="6"/>
      <c r="T381" s="6"/>
      <c r="U381" s="6"/>
      <c r="V381" s="6"/>
      <c r="W381" s="6"/>
      <c r="X381" s="6"/>
      <c r="Y381" s="6"/>
      <c r="Z381" s="6"/>
    </row>
    <row r="382" spans="1:26" ht="15.75" customHeight="1">
      <c r="A382" s="7" t="s">
        <v>737</v>
      </c>
      <c r="B382" s="8" t="s">
        <v>407</v>
      </c>
      <c r="C382" s="8" t="s">
        <v>14</v>
      </c>
      <c r="D382" s="13" t="s">
        <v>738</v>
      </c>
      <c r="E382" s="8" t="s">
        <v>16</v>
      </c>
      <c r="F382" s="9" t="s">
        <v>17</v>
      </c>
      <c r="G382" s="9" t="s">
        <v>24</v>
      </c>
      <c r="H382" s="9">
        <v>1938</v>
      </c>
      <c r="I382" s="9" t="s">
        <v>19</v>
      </c>
      <c r="J382" s="10" t="s">
        <v>19</v>
      </c>
      <c r="K382" s="9">
        <v>706200</v>
      </c>
      <c r="L382" s="10"/>
      <c r="M382" s="12"/>
      <c r="N382" s="12"/>
      <c r="O382" s="12"/>
      <c r="P382" s="6"/>
      <c r="Q382" s="6"/>
      <c r="R382" s="6"/>
      <c r="S382" s="6"/>
      <c r="T382" s="6"/>
      <c r="U382" s="6"/>
      <c r="V382" s="6"/>
      <c r="W382" s="6"/>
      <c r="X382" s="6"/>
      <c r="Y382" s="6"/>
      <c r="Z382" s="6"/>
    </row>
    <row r="383" spans="1:26" ht="15.75" customHeight="1">
      <c r="A383" s="7" t="s">
        <v>739</v>
      </c>
      <c r="B383" s="8" t="s">
        <v>407</v>
      </c>
      <c r="C383" s="8" t="s">
        <v>14</v>
      </c>
      <c r="D383" s="13" t="s">
        <v>738</v>
      </c>
      <c r="E383" s="8" t="s">
        <v>40</v>
      </c>
      <c r="F383" s="9" t="s">
        <v>17</v>
      </c>
      <c r="G383" s="9" t="s">
        <v>78</v>
      </c>
      <c r="H383" s="9">
        <v>1987</v>
      </c>
      <c r="I383" s="9" t="s">
        <v>19</v>
      </c>
      <c r="J383" s="10" t="s">
        <v>740</v>
      </c>
      <c r="K383" s="9">
        <v>706201</v>
      </c>
      <c r="L383" s="10"/>
      <c r="M383" s="12"/>
      <c r="N383" s="12"/>
      <c r="O383" s="12"/>
      <c r="P383" s="6"/>
      <c r="Q383" s="6"/>
      <c r="R383" s="6"/>
      <c r="S383" s="6"/>
      <c r="T383" s="6"/>
      <c r="U383" s="6"/>
      <c r="V383" s="6"/>
      <c r="W383" s="6"/>
      <c r="X383" s="6"/>
      <c r="Y383" s="6"/>
      <c r="Z383" s="6"/>
    </row>
    <row r="384" spans="1:26" ht="15.75" customHeight="1">
      <c r="A384" s="7" t="s">
        <v>741</v>
      </c>
      <c r="B384" s="8" t="s">
        <v>407</v>
      </c>
      <c r="C384" s="8" t="s">
        <v>14</v>
      </c>
      <c r="D384" s="13" t="s">
        <v>742</v>
      </c>
      <c r="E384" s="8" t="s">
        <v>16</v>
      </c>
      <c r="F384" s="9" t="s">
        <v>17</v>
      </c>
      <c r="G384" s="9" t="s">
        <v>24</v>
      </c>
      <c r="H384" s="9">
        <v>1824</v>
      </c>
      <c r="I384" s="9" t="s">
        <v>19</v>
      </c>
      <c r="J384" s="10" t="s">
        <v>19</v>
      </c>
      <c r="K384" s="9">
        <v>706300</v>
      </c>
      <c r="L384" s="10"/>
      <c r="M384" s="12"/>
      <c r="N384" s="12"/>
      <c r="O384" s="12"/>
      <c r="P384" s="6"/>
      <c r="Q384" s="6"/>
      <c r="R384" s="6"/>
      <c r="S384" s="6"/>
      <c r="T384" s="6"/>
      <c r="U384" s="6"/>
      <c r="V384" s="6"/>
      <c r="W384" s="6"/>
      <c r="X384" s="6"/>
      <c r="Y384" s="6"/>
      <c r="Z384" s="6"/>
    </row>
    <row r="385" spans="1:26" ht="15.75" customHeight="1">
      <c r="A385" s="7" t="s">
        <v>743</v>
      </c>
      <c r="B385" s="8" t="s">
        <v>407</v>
      </c>
      <c r="C385" s="8" t="s">
        <v>14</v>
      </c>
      <c r="D385" s="13" t="s">
        <v>742</v>
      </c>
      <c r="E385" s="8" t="s">
        <v>40</v>
      </c>
      <c r="F385" s="9" t="s">
        <v>17</v>
      </c>
      <c r="G385" s="9" t="s">
        <v>78</v>
      </c>
      <c r="H385" s="9">
        <v>1986</v>
      </c>
      <c r="I385" s="9" t="s">
        <v>19</v>
      </c>
      <c r="J385" s="10" t="s">
        <v>744</v>
      </c>
      <c r="K385" s="9">
        <v>706301</v>
      </c>
      <c r="L385" s="10"/>
      <c r="M385" s="12"/>
      <c r="N385" s="12"/>
      <c r="O385" s="12"/>
      <c r="P385" s="6"/>
      <c r="Q385" s="6"/>
      <c r="R385" s="6"/>
      <c r="S385" s="6"/>
      <c r="T385" s="6"/>
      <c r="U385" s="6"/>
      <c r="V385" s="6"/>
      <c r="W385" s="6"/>
      <c r="X385" s="6"/>
      <c r="Y385" s="6"/>
      <c r="Z385" s="6"/>
    </row>
    <row r="386" spans="1:26" ht="15.75" customHeight="1">
      <c r="A386" s="7" t="s">
        <v>745</v>
      </c>
      <c r="B386" s="8" t="s">
        <v>407</v>
      </c>
      <c r="C386" s="8" t="s">
        <v>14</v>
      </c>
      <c r="D386" s="13" t="s">
        <v>742</v>
      </c>
      <c r="E386" s="8" t="s">
        <v>97</v>
      </c>
      <c r="F386" s="9" t="s">
        <v>17</v>
      </c>
      <c r="G386" s="9" t="s">
        <v>78</v>
      </c>
      <c r="H386" s="9">
        <v>2000</v>
      </c>
      <c r="I386" s="9" t="s">
        <v>19</v>
      </c>
      <c r="J386" s="10" t="s">
        <v>744</v>
      </c>
      <c r="K386" s="9">
        <v>706302</v>
      </c>
      <c r="L386" s="10"/>
      <c r="M386" s="12"/>
      <c r="N386" s="12"/>
      <c r="O386" s="12"/>
      <c r="P386" s="6"/>
      <c r="Q386" s="6"/>
      <c r="R386" s="6"/>
      <c r="S386" s="6"/>
      <c r="T386" s="6"/>
      <c r="U386" s="6"/>
      <c r="V386" s="6"/>
      <c r="W386" s="6"/>
      <c r="X386" s="6"/>
      <c r="Y386" s="6"/>
      <c r="Z386" s="6"/>
    </row>
    <row r="387" spans="1:26" ht="15.75" customHeight="1">
      <c r="A387" s="7" t="s">
        <v>746</v>
      </c>
      <c r="B387" s="8" t="s">
        <v>407</v>
      </c>
      <c r="C387" s="8" t="s">
        <v>14</v>
      </c>
      <c r="D387" s="13" t="s">
        <v>747</v>
      </c>
      <c r="E387" s="8" t="s">
        <v>16</v>
      </c>
      <c r="F387" s="9" t="s">
        <v>17</v>
      </c>
      <c r="G387" s="9" t="s">
        <v>24</v>
      </c>
      <c r="H387" s="9">
        <v>1862</v>
      </c>
      <c r="I387" s="9" t="s">
        <v>19</v>
      </c>
      <c r="J387" s="10" t="s">
        <v>19</v>
      </c>
      <c r="K387" s="9">
        <v>706400</v>
      </c>
      <c r="L387" s="10"/>
      <c r="M387" s="12"/>
      <c r="N387" s="12"/>
      <c r="O387" s="12"/>
      <c r="P387" s="6"/>
      <c r="Q387" s="6"/>
      <c r="R387" s="6"/>
      <c r="S387" s="6"/>
      <c r="T387" s="6"/>
      <c r="U387" s="6"/>
      <c r="V387" s="6"/>
      <c r="W387" s="6"/>
      <c r="X387" s="6"/>
      <c r="Y387" s="6"/>
      <c r="Z387" s="6"/>
    </row>
    <row r="388" spans="1:26" ht="15.75" customHeight="1">
      <c r="A388" s="7" t="s">
        <v>748</v>
      </c>
      <c r="B388" s="8" t="s">
        <v>407</v>
      </c>
      <c r="C388" s="8" t="s">
        <v>14</v>
      </c>
      <c r="D388" s="13" t="s">
        <v>747</v>
      </c>
      <c r="E388" s="8" t="s">
        <v>40</v>
      </c>
      <c r="F388" s="9" t="s">
        <v>17</v>
      </c>
      <c r="G388" s="9" t="s">
        <v>78</v>
      </c>
      <c r="H388" s="9">
        <v>1997</v>
      </c>
      <c r="I388" s="9" t="s">
        <v>19</v>
      </c>
      <c r="J388" s="10" t="s">
        <v>749</v>
      </c>
      <c r="K388" s="9">
        <v>706401</v>
      </c>
      <c r="L388" s="10"/>
      <c r="M388" s="12"/>
      <c r="N388" s="12"/>
      <c r="O388" s="12"/>
      <c r="P388" s="6"/>
      <c r="Q388" s="6"/>
      <c r="R388" s="6"/>
      <c r="S388" s="6"/>
      <c r="T388" s="6"/>
      <c r="U388" s="6"/>
      <c r="V388" s="6"/>
      <c r="W388" s="6"/>
      <c r="X388" s="6"/>
      <c r="Y388" s="6"/>
      <c r="Z388" s="6"/>
    </row>
    <row r="389" spans="1:26" ht="15.75" customHeight="1">
      <c r="A389" s="7" t="s">
        <v>750</v>
      </c>
      <c r="B389" s="8" t="s">
        <v>407</v>
      </c>
      <c r="C389" s="8" t="s">
        <v>14</v>
      </c>
      <c r="D389" s="13" t="s">
        <v>751</v>
      </c>
      <c r="E389" s="8" t="s">
        <v>16</v>
      </c>
      <c r="F389" s="9" t="s">
        <v>17</v>
      </c>
      <c r="G389" s="9" t="s">
        <v>24</v>
      </c>
      <c r="H389" s="9">
        <v>1824</v>
      </c>
      <c r="I389" s="9" t="s">
        <v>19</v>
      </c>
      <c r="J389" s="10" t="s">
        <v>19</v>
      </c>
      <c r="K389" s="9">
        <v>706500</v>
      </c>
      <c r="L389" s="10"/>
      <c r="M389" s="12"/>
      <c r="N389" s="12"/>
      <c r="O389" s="12"/>
      <c r="P389" s="6"/>
      <c r="Q389" s="6"/>
      <c r="R389" s="6"/>
      <c r="S389" s="6"/>
      <c r="T389" s="6"/>
      <c r="U389" s="6"/>
      <c r="V389" s="6"/>
      <c r="W389" s="6"/>
      <c r="X389" s="6"/>
      <c r="Y389" s="6"/>
      <c r="Z389" s="6"/>
    </row>
    <row r="390" spans="1:26" ht="15.75" customHeight="1">
      <c r="A390" s="7" t="s">
        <v>752</v>
      </c>
      <c r="B390" s="8" t="s">
        <v>407</v>
      </c>
      <c r="C390" s="8" t="s">
        <v>14</v>
      </c>
      <c r="D390" s="13" t="s">
        <v>751</v>
      </c>
      <c r="E390" s="8" t="s">
        <v>40</v>
      </c>
      <c r="F390" s="9" t="s">
        <v>17</v>
      </c>
      <c r="G390" s="9" t="s">
        <v>78</v>
      </c>
      <c r="H390" s="9">
        <v>1986</v>
      </c>
      <c r="I390" s="9" t="s">
        <v>19</v>
      </c>
      <c r="J390" s="10" t="s">
        <v>753</v>
      </c>
      <c r="K390" s="9">
        <v>706501</v>
      </c>
      <c r="L390" s="10"/>
      <c r="M390" s="12"/>
      <c r="N390" s="12"/>
      <c r="O390" s="12"/>
      <c r="P390" s="6"/>
      <c r="Q390" s="6"/>
      <c r="R390" s="6"/>
      <c r="S390" s="6"/>
      <c r="T390" s="6"/>
      <c r="U390" s="6"/>
      <c r="V390" s="6"/>
      <c r="W390" s="6"/>
      <c r="X390" s="6"/>
      <c r="Y390" s="6"/>
      <c r="Z390" s="6"/>
    </row>
    <row r="391" spans="1:26" ht="15.75" customHeight="1">
      <c r="A391" s="7" t="s">
        <v>754</v>
      </c>
      <c r="B391" s="8" t="s">
        <v>407</v>
      </c>
      <c r="C391" s="8" t="s">
        <v>14</v>
      </c>
      <c r="D391" s="13" t="s">
        <v>751</v>
      </c>
      <c r="E391" s="8" t="s">
        <v>40</v>
      </c>
      <c r="F391" s="9" t="s">
        <v>17</v>
      </c>
      <c r="G391" s="9" t="s">
        <v>78</v>
      </c>
      <c r="H391" s="9">
        <v>2012</v>
      </c>
      <c r="I391" s="9" t="s">
        <v>19</v>
      </c>
      <c r="J391" s="10" t="s">
        <v>755</v>
      </c>
      <c r="K391" s="9">
        <v>706502</v>
      </c>
      <c r="L391" s="10"/>
      <c r="M391" s="12"/>
      <c r="N391" s="12"/>
      <c r="O391" s="12"/>
      <c r="P391" s="6"/>
      <c r="Q391" s="6"/>
      <c r="R391" s="6"/>
      <c r="S391" s="6"/>
      <c r="T391" s="6"/>
      <c r="U391" s="6"/>
      <c r="V391" s="6"/>
      <c r="W391" s="6"/>
      <c r="X391" s="6"/>
      <c r="Y391" s="6"/>
      <c r="Z391" s="6"/>
    </row>
    <row r="392" spans="1:26" ht="15.75" customHeight="1">
      <c r="A392" s="7" t="s">
        <v>756</v>
      </c>
      <c r="B392" s="8" t="s">
        <v>407</v>
      </c>
      <c r="C392" s="8" t="s">
        <v>14</v>
      </c>
      <c r="D392" s="13" t="s">
        <v>757</v>
      </c>
      <c r="E392" s="8" t="s">
        <v>16</v>
      </c>
      <c r="F392" s="9" t="s">
        <v>17</v>
      </c>
      <c r="G392" s="9" t="s">
        <v>24</v>
      </c>
      <c r="H392" s="9">
        <v>1824</v>
      </c>
      <c r="I392" s="9" t="s">
        <v>19</v>
      </c>
      <c r="J392" s="10" t="s">
        <v>19</v>
      </c>
      <c r="K392" s="9">
        <v>706600</v>
      </c>
      <c r="L392" s="10"/>
      <c r="M392" s="12"/>
      <c r="N392" s="12"/>
      <c r="O392" s="12"/>
      <c r="P392" s="6"/>
      <c r="Q392" s="6"/>
      <c r="R392" s="6"/>
      <c r="S392" s="6"/>
      <c r="T392" s="6"/>
      <c r="U392" s="6"/>
      <c r="V392" s="6"/>
      <c r="W392" s="6"/>
      <c r="X392" s="6"/>
      <c r="Y392" s="6"/>
      <c r="Z392" s="6"/>
    </row>
    <row r="393" spans="1:26" ht="15.75" customHeight="1">
      <c r="A393" s="7" t="s">
        <v>758</v>
      </c>
      <c r="B393" s="8" t="s">
        <v>407</v>
      </c>
      <c r="C393" s="8" t="s">
        <v>14</v>
      </c>
      <c r="D393" s="13" t="s">
        <v>757</v>
      </c>
      <c r="E393" s="8" t="s">
        <v>40</v>
      </c>
      <c r="F393" s="9" t="s">
        <v>17</v>
      </c>
      <c r="G393" s="9" t="s">
        <v>78</v>
      </c>
      <c r="H393" s="9">
        <v>1985</v>
      </c>
      <c r="I393" s="9" t="s">
        <v>19</v>
      </c>
      <c r="J393" s="10" t="s">
        <v>759</v>
      </c>
      <c r="K393" s="9">
        <v>706601</v>
      </c>
      <c r="L393" s="10"/>
      <c r="M393" s="12"/>
      <c r="N393" s="12"/>
      <c r="O393" s="12"/>
      <c r="P393" s="6"/>
      <c r="Q393" s="6"/>
      <c r="R393" s="6"/>
      <c r="S393" s="6"/>
      <c r="T393" s="6"/>
      <c r="U393" s="6"/>
      <c r="V393" s="6"/>
      <c r="W393" s="6"/>
      <c r="X393" s="6"/>
      <c r="Y393" s="6"/>
      <c r="Z393" s="6"/>
    </row>
    <row r="394" spans="1:26" ht="15.75" customHeight="1">
      <c r="A394" s="7" t="s">
        <v>760</v>
      </c>
      <c r="B394" s="8" t="s">
        <v>407</v>
      </c>
      <c r="C394" s="8" t="s">
        <v>14</v>
      </c>
      <c r="D394" s="13" t="s">
        <v>761</v>
      </c>
      <c r="E394" s="8" t="s">
        <v>16</v>
      </c>
      <c r="F394" s="9" t="s">
        <v>17</v>
      </c>
      <c r="G394" s="9" t="s">
        <v>24</v>
      </c>
      <c r="H394" s="9">
        <v>1918</v>
      </c>
      <c r="I394" s="9" t="s">
        <v>19</v>
      </c>
      <c r="J394" s="10" t="s">
        <v>19</v>
      </c>
      <c r="K394" s="9">
        <v>706700</v>
      </c>
      <c r="L394" s="10"/>
      <c r="M394" s="12"/>
      <c r="N394" s="12"/>
      <c r="O394" s="12"/>
      <c r="P394" s="6"/>
      <c r="Q394" s="6"/>
      <c r="R394" s="6"/>
      <c r="S394" s="6"/>
      <c r="T394" s="6"/>
      <c r="U394" s="6"/>
      <c r="V394" s="6"/>
      <c r="W394" s="6"/>
      <c r="X394" s="6"/>
      <c r="Y394" s="6"/>
      <c r="Z394" s="6"/>
    </row>
    <row r="395" spans="1:26" ht="15.75" customHeight="1">
      <c r="A395" s="7" t="s">
        <v>762</v>
      </c>
      <c r="B395" s="8" t="s">
        <v>407</v>
      </c>
      <c r="C395" s="8" t="s">
        <v>14</v>
      </c>
      <c r="D395" s="13" t="s">
        <v>761</v>
      </c>
      <c r="E395" s="8" t="s">
        <v>40</v>
      </c>
      <c r="F395" s="9" t="s">
        <v>17</v>
      </c>
      <c r="G395" s="9" t="s">
        <v>78</v>
      </c>
      <c r="H395" s="9">
        <v>1985</v>
      </c>
      <c r="I395" s="9" t="s">
        <v>19</v>
      </c>
      <c r="J395" s="10" t="s">
        <v>763</v>
      </c>
      <c r="K395" s="9">
        <v>706701</v>
      </c>
      <c r="L395" s="10"/>
      <c r="M395" s="12"/>
      <c r="N395" s="12"/>
      <c r="O395" s="12"/>
      <c r="P395" s="6"/>
      <c r="Q395" s="6"/>
      <c r="R395" s="6"/>
      <c r="S395" s="6"/>
      <c r="T395" s="6"/>
      <c r="U395" s="6"/>
      <c r="V395" s="6"/>
      <c r="W395" s="6"/>
      <c r="X395" s="6"/>
      <c r="Y395" s="6"/>
      <c r="Z395" s="6"/>
    </row>
    <row r="396" spans="1:26" ht="15.75" customHeight="1">
      <c r="A396" s="7" t="s">
        <v>764</v>
      </c>
      <c r="B396" s="8" t="s">
        <v>407</v>
      </c>
      <c r="C396" s="8" t="s">
        <v>14</v>
      </c>
      <c r="D396" s="13" t="s">
        <v>761</v>
      </c>
      <c r="E396" s="8" t="s">
        <v>23</v>
      </c>
      <c r="F396" s="9" t="s">
        <v>17</v>
      </c>
      <c r="G396" s="9" t="s">
        <v>247</v>
      </c>
      <c r="H396" s="9">
        <v>1996</v>
      </c>
      <c r="I396" s="9" t="s">
        <v>19</v>
      </c>
      <c r="J396" s="10" t="s">
        <v>765</v>
      </c>
      <c r="K396" s="9">
        <v>706702</v>
      </c>
      <c r="L396" s="10"/>
      <c r="M396" s="12"/>
      <c r="N396" s="12"/>
      <c r="O396" s="12"/>
      <c r="P396" s="6"/>
      <c r="Q396" s="6"/>
      <c r="R396" s="6"/>
      <c r="S396" s="6"/>
      <c r="T396" s="6"/>
      <c r="U396" s="6"/>
      <c r="V396" s="6"/>
      <c r="W396" s="6"/>
      <c r="X396" s="6"/>
      <c r="Y396" s="6"/>
      <c r="Z396" s="6"/>
    </row>
    <row r="397" spans="1:26" ht="15.75" customHeight="1">
      <c r="A397" s="7" t="s">
        <v>766</v>
      </c>
      <c r="B397" s="8" t="s">
        <v>407</v>
      </c>
      <c r="C397" s="8" t="s">
        <v>22</v>
      </c>
      <c r="D397" s="13" t="s">
        <v>761</v>
      </c>
      <c r="E397" s="8" t="s">
        <v>38</v>
      </c>
      <c r="F397" s="9" t="s">
        <v>17</v>
      </c>
      <c r="G397" s="9" t="s">
        <v>78</v>
      </c>
      <c r="H397" s="9">
        <v>1997</v>
      </c>
      <c r="I397" s="9">
        <v>2020</v>
      </c>
      <c r="J397" s="10" t="s">
        <v>767</v>
      </c>
      <c r="K397" s="9">
        <v>706703</v>
      </c>
      <c r="L397" s="10" t="s">
        <v>768</v>
      </c>
      <c r="M397" s="12"/>
      <c r="N397" s="12"/>
      <c r="O397" s="12"/>
      <c r="P397" s="6"/>
      <c r="Q397" s="6"/>
      <c r="R397" s="6"/>
      <c r="S397" s="6"/>
      <c r="T397" s="6"/>
      <c r="U397" s="6"/>
      <c r="V397" s="6"/>
      <c r="W397" s="6"/>
      <c r="X397" s="6"/>
      <c r="Y397" s="6"/>
      <c r="Z397" s="6"/>
    </row>
    <row r="398" spans="1:26" ht="15.75" customHeight="1">
      <c r="A398" s="10" t="s">
        <v>769</v>
      </c>
      <c r="B398" s="9" t="s">
        <v>407</v>
      </c>
      <c r="C398" s="9" t="s">
        <v>14</v>
      </c>
      <c r="D398" s="13" t="s">
        <v>761</v>
      </c>
      <c r="E398" s="9" t="s">
        <v>23</v>
      </c>
      <c r="F398" s="9" t="s">
        <v>17</v>
      </c>
      <c r="G398" s="9" t="s">
        <v>78</v>
      </c>
      <c r="H398" s="9">
        <v>2006</v>
      </c>
      <c r="I398" s="9" t="s">
        <v>19</v>
      </c>
      <c r="J398" s="10" t="s">
        <v>19</v>
      </c>
      <c r="K398" s="9">
        <v>706704</v>
      </c>
      <c r="L398" s="10"/>
      <c r="M398" s="12"/>
      <c r="N398" s="12"/>
      <c r="O398" s="12"/>
      <c r="P398" s="6"/>
      <c r="Q398" s="6"/>
      <c r="R398" s="6"/>
      <c r="S398" s="6"/>
      <c r="T398" s="6"/>
      <c r="U398" s="6"/>
      <c r="V398" s="6"/>
      <c r="W398" s="6"/>
      <c r="X398" s="6"/>
      <c r="Y398" s="6"/>
      <c r="Z398" s="6"/>
    </row>
    <row r="399" spans="1:26" ht="15.75" customHeight="1">
      <c r="A399" s="7" t="s">
        <v>770</v>
      </c>
      <c r="B399" s="8" t="s">
        <v>407</v>
      </c>
      <c r="C399" s="8" t="s">
        <v>14</v>
      </c>
      <c r="D399" s="13" t="s">
        <v>761</v>
      </c>
      <c r="E399" s="8" t="s">
        <v>97</v>
      </c>
      <c r="F399" s="9" t="s">
        <v>17</v>
      </c>
      <c r="G399" s="9" t="s">
        <v>78</v>
      </c>
      <c r="H399" s="9">
        <v>2007</v>
      </c>
      <c r="I399" s="9" t="s">
        <v>19</v>
      </c>
      <c r="J399" s="10" t="s">
        <v>19</v>
      </c>
      <c r="K399" s="9">
        <v>706705</v>
      </c>
      <c r="L399" s="10"/>
      <c r="M399" s="12"/>
      <c r="N399" s="12"/>
      <c r="O399" s="12"/>
      <c r="P399" s="6"/>
      <c r="Q399" s="6"/>
      <c r="R399" s="6"/>
      <c r="S399" s="6"/>
      <c r="T399" s="6"/>
      <c r="U399" s="6"/>
      <c r="V399" s="6"/>
      <c r="W399" s="6"/>
      <c r="X399" s="6"/>
      <c r="Y399" s="6"/>
      <c r="Z399" s="6"/>
    </row>
    <row r="400" spans="1:26" ht="15.75" customHeight="1">
      <c r="A400" s="7" t="s">
        <v>771</v>
      </c>
      <c r="B400" s="8" t="s">
        <v>407</v>
      </c>
      <c r="C400" s="8" t="s">
        <v>14</v>
      </c>
      <c r="D400" s="13" t="s">
        <v>761</v>
      </c>
      <c r="E400" s="8" t="s">
        <v>43</v>
      </c>
      <c r="F400" s="9" t="s">
        <v>17</v>
      </c>
      <c r="G400" s="9" t="s">
        <v>78</v>
      </c>
      <c r="H400" s="9">
        <v>2011</v>
      </c>
      <c r="I400" s="9" t="s">
        <v>19</v>
      </c>
      <c r="J400" s="10" t="s">
        <v>19</v>
      </c>
      <c r="K400" s="9">
        <v>706706</v>
      </c>
      <c r="L400" s="10"/>
      <c r="M400" s="12"/>
      <c r="N400" s="12"/>
      <c r="O400" s="12"/>
      <c r="P400" s="6"/>
      <c r="Q400" s="6"/>
      <c r="R400" s="6"/>
      <c r="S400" s="6"/>
      <c r="T400" s="6"/>
      <c r="U400" s="6"/>
      <c r="V400" s="6"/>
      <c r="W400" s="6"/>
      <c r="X400" s="6"/>
      <c r="Y400" s="6"/>
      <c r="Z400" s="6"/>
    </row>
    <row r="401" spans="1:26" ht="15.75" customHeight="1">
      <c r="A401" s="7" t="s">
        <v>772</v>
      </c>
      <c r="B401" s="8" t="s">
        <v>407</v>
      </c>
      <c r="C401" s="8" t="s">
        <v>14</v>
      </c>
      <c r="D401" s="13" t="s">
        <v>773</v>
      </c>
      <c r="E401" s="8" t="s">
        <v>16</v>
      </c>
      <c r="F401" s="9" t="s">
        <v>17</v>
      </c>
      <c r="G401" s="9" t="s">
        <v>24</v>
      </c>
      <c r="H401" s="9">
        <v>1871</v>
      </c>
      <c r="I401" s="9" t="s">
        <v>19</v>
      </c>
      <c r="J401" s="10" t="s">
        <v>19</v>
      </c>
      <c r="K401" s="9">
        <v>706800</v>
      </c>
      <c r="L401" s="10"/>
      <c r="M401" s="12"/>
      <c r="N401" s="12"/>
      <c r="O401" s="12"/>
      <c r="P401" s="6"/>
      <c r="Q401" s="6"/>
      <c r="R401" s="6"/>
      <c r="S401" s="6"/>
      <c r="T401" s="6"/>
      <c r="U401" s="6"/>
      <c r="V401" s="6"/>
      <c r="W401" s="6"/>
      <c r="X401" s="6"/>
      <c r="Y401" s="6"/>
      <c r="Z401" s="6"/>
    </row>
    <row r="402" spans="1:26" ht="15.75" customHeight="1">
      <c r="A402" s="7" t="s">
        <v>774</v>
      </c>
      <c r="B402" s="8" t="s">
        <v>407</v>
      </c>
      <c r="C402" s="8" t="s">
        <v>14</v>
      </c>
      <c r="D402" s="13" t="s">
        <v>773</v>
      </c>
      <c r="E402" s="8" t="s">
        <v>40</v>
      </c>
      <c r="F402" s="9" t="s">
        <v>17</v>
      </c>
      <c r="G402" s="9" t="s">
        <v>78</v>
      </c>
      <c r="H402" s="9">
        <v>1986</v>
      </c>
      <c r="I402" s="9" t="s">
        <v>19</v>
      </c>
      <c r="J402" s="10" t="s">
        <v>775</v>
      </c>
      <c r="K402" s="9">
        <v>706801</v>
      </c>
      <c r="L402" s="10"/>
      <c r="M402" s="12"/>
      <c r="N402" s="12"/>
      <c r="O402" s="12"/>
      <c r="P402" s="6"/>
      <c r="Q402" s="6"/>
      <c r="R402" s="6"/>
      <c r="S402" s="6"/>
      <c r="T402" s="6"/>
      <c r="U402" s="6"/>
      <c r="V402" s="6"/>
      <c r="W402" s="6"/>
      <c r="X402" s="6"/>
      <c r="Y402" s="6"/>
      <c r="Z402" s="6"/>
    </row>
    <row r="403" spans="1:26" ht="15.75" customHeight="1">
      <c r="A403" s="7" t="s">
        <v>776</v>
      </c>
      <c r="B403" s="8" t="s">
        <v>407</v>
      </c>
      <c r="C403" s="8" t="s">
        <v>14</v>
      </c>
      <c r="D403" s="13" t="s">
        <v>777</v>
      </c>
      <c r="E403" s="8" t="s">
        <v>16</v>
      </c>
      <c r="F403" s="9" t="s">
        <v>17</v>
      </c>
      <c r="G403" s="9" t="s">
        <v>24</v>
      </c>
      <c r="H403" s="9">
        <v>1824</v>
      </c>
      <c r="I403" s="9" t="s">
        <v>19</v>
      </c>
      <c r="J403" s="10" t="s">
        <v>19</v>
      </c>
      <c r="K403" s="9">
        <v>706900</v>
      </c>
      <c r="L403" s="10"/>
      <c r="M403" s="12"/>
      <c r="N403" s="12"/>
      <c r="O403" s="12"/>
      <c r="P403" s="6"/>
      <c r="Q403" s="6"/>
      <c r="R403" s="6"/>
      <c r="S403" s="6"/>
      <c r="T403" s="6"/>
      <c r="U403" s="6"/>
      <c r="V403" s="6"/>
      <c r="W403" s="6"/>
      <c r="X403" s="6"/>
      <c r="Y403" s="6"/>
      <c r="Z403" s="6"/>
    </row>
    <row r="404" spans="1:26" ht="15.75" customHeight="1">
      <c r="A404" s="7" t="s">
        <v>778</v>
      </c>
      <c r="B404" s="8" t="s">
        <v>407</v>
      </c>
      <c r="C404" s="8" t="s">
        <v>14</v>
      </c>
      <c r="D404" s="13" t="s">
        <v>777</v>
      </c>
      <c r="E404" s="8" t="s">
        <v>40</v>
      </c>
      <c r="F404" s="9" t="s">
        <v>17</v>
      </c>
      <c r="G404" s="9" t="s">
        <v>78</v>
      </c>
      <c r="H404" s="9">
        <v>1988</v>
      </c>
      <c r="I404" s="9" t="s">
        <v>19</v>
      </c>
      <c r="J404" s="10" t="s">
        <v>779</v>
      </c>
      <c r="K404" s="9">
        <v>706901</v>
      </c>
      <c r="L404" s="10"/>
      <c r="M404" s="12"/>
      <c r="N404" s="12"/>
      <c r="O404" s="12"/>
      <c r="P404" s="6"/>
      <c r="Q404" s="6"/>
      <c r="R404" s="6"/>
      <c r="S404" s="6"/>
      <c r="T404" s="6"/>
      <c r="U404" s="6"/>
      <c r="V404" s="6"/>
      <c r="W404" s="6"/>
      <c r="X404" s="6"/>
      <c r="Y404" s="6"/>
      <c r="Z404" s="6"/>
    </row>
    <row r="405" spans="1:26" ht="15.75" customHeight="1">
      <c r="A405" s="7" t="s">
        <v>780</v>
      </c>
      <c r="B405" s="8" t="s">
        <v>407</v>
      </c>
      <c r="C405" s="8" t="s">
        <v>14</v>
      </c>
      <c r="D405" s="13" t="s">
        <v>781</v>
      </c>
      <c r="E405" s="8" t="s">
        <v>16</v>
      </c>
      <c r="F405" s="9" t="s">
        <v>17</v>
      </c>
      <c r="G405" s="9" t="s">
        <v>24</v>
      </c>
      <c r="H405" s="9">
        <v>1943</v>
      </c>
      <c r="I405" s="9" t="s">
        <v>19</v>
      </c>
      <c r="J405" s="10" t="s">
        <v>19</v>
      </c>
      <c r="K405" s="9">
        <v>707000</v>
      </c>
      <c r="L405" s="10"/>
      <c r="M405" s="12"/>
      <c r="N405" s="12"/>
      <c r="O405" s="12"/>
      <c r="P405" s="6"/>
      <c r="Q405" s="6"/>
      <c r="R405" s="6"/>
      <c r="S405" s="6"/>
      <c r="T405" s="6"/>
      <c r="U405" s="6"/>
      <c r="V405" s="6"/>
      <c r="W405" s="6"/>
      <c r="X405" s="6"/>
      <c r="Y405" s="6"/>
      <c r="Z405" s="6"/>
    </row>
    <row r="406" spans="1:26" ht="15.75" customHeight="1">
      <c r="A406" s="7" t="s">
        <v>782</v>
      </c>
      <c r="B406" s="8" t="s">
        <v>407</v>
      </c>
      <c r="C406" s="8" t="s">
        <v>14</v>
      </c>
      <c r="D406" s="13" t="s">
        <v>781</v>
      </c>
      <c r="E406" s="8" t="s">
        <v>40</v>
      </c>
      <c r="F406" s="9" t="s">
        <v>17</v>
      </c>
      <c r="G406" s="9" t="s">
        <v>78</v>
      </c>
      <c r="H406" s="9">
        <v>1985</v>
      </c>
      <c r="I406" s="9" t="s">
        <v>19</v>
      </c>
      <c r="J406" s="10" t="s">
        <v>783</v>
      </c>
      <c r="K406" s="9">
        <v>707001</v>
      </c>
      <c r="L406" s="10"/>
      <c r="M406" s="12"/>
      <c r="N406" s="12"/>
      <c r="O406" s="12"/>
      <c r="P406" s="6"/>
      <c r="Q406" s="6"/>
      <c r="R406" s="6"/>
      <c r="S406" s="6"/>
      <c r="T406" s="6"/>
      <c r="U406" s="6"/>
      <c r="V406" s="6"/>
      <c r="W406" s="6"/>
      <c r="X406" s="6"/>
      <c r="Y406" s="6"/>
      <c r="Z406" s="6"/>
    </row>
    <row r="407" spans="1:26" ht="15.75" customHeight="1">
      <c r="A407" s="7" t="s">
        <v>784</v>
      </c>
      <c r="B407" s="8" t="s">
        <v>407</v>
      </c>
      <c r="C407" s="8" t="s">
        <v>14</v>
      </c>
      <c r="D407" s="13" t="s">
        <v>785</v>
      </c>
      <c r="E407" s="8" t="s">
        <v>16</v>
      </c>
      <c r="F407" s="9" t="s">
        <v>17</v>
      </c>
      <c r="G407" s="9" t="s">
        <v>24</v>
      </c>
      <c r="H407" s="9">
        <v>1824</v>
      </c>
      <c r="I407" s="9" t="s">
        <v>19</v>
      </c>
      <c r="J407" s="10" t="s">
        <v>19</v>
      </c>
      <c r="K407" s="9">
        <v>707100</v>
      </c>
      <c r="L407" s="10"/>
      <c r="M407" s="12"/>
      <c r="N407" s="12"/>
      <c r="O407" s="12"/>
      <c r="P407" s="6"/>
      <c r="Q407" s="6"/>
      <c r="R407" s="6"/>
      <c r="S407" s="6"/>
      <c r="T407" s="6"/>
      <c r="U407" s="6"/>
      <c r="V407" s="6"/>
      <c r="W407" s="6"/>
      <c r="X407" s="6"/>
      <c r="Y407" s="6"/>
      <c r="Z407" s="6"/>
    </row>
    <row r="408" spans="1:26" ht="15.75" customHeight="1">
      <c r="A408" s="7" t="s">
        <v>786</v>
      </c>
      <c r="B408" s="8" t="s">
        <v>407</v>
      </c>
      <c r="C408" s="8" t="s">
        <v>14</v>
      </c>
      <c r="D408" s="13" t="s">
        <v>785</v>
      </c>
      <c r="E408" s="8" t="s">
        <v>40</v>
      </c>
      <c r="F408" s="9" t="s">
        <v>17</v>
      </c>
      <c r="G408" s="9" t="s">
        <v>78</v>
      </c>
      <c r="H408" s="9">
        <v>1988</v>
      </c>
      <c r="I408" s="9" t="s">
        <v>19</v>
      </c>
      <c r="J408" s="10" t="s">
        <v>787</v>
      </c>
      <c r="K408" s="9">
        <v>707101</v>
      </c>
      <c r="L408" s="10"/>
      <c r="M408" s="12"/>
      <c r="N408" s="12"/>
      <c r="O408" s="12"/>
      <c r="P408" s="6"/>
      <c r="Q408" s="6"/>
      <c r="R408" s="6"/>
      <c r="S408" s="6"/>
      <c r="T408" s="6"/>
      <c r="U408" s="6"/>
      <c r="V408" s="6"/>
      <c r="W408" s="6"/>
      <c r="X408" s="6"/>
      <c r="Y408" s="6"/>
      <c r="Z408" s="6"/>
    </row>
    <row r="409" spans="1:26" ht="15.75" customHeight="1">
      <c r="A409" s="7" t="s">
        <v>788</v>
      </c>
      <c r="B409" s="8" t="s">
        <v>407</v>
      </c>
      <c r="C409" s="8" t="s">
        <v>14</v>
      </c>
      <c r="D409" s="13" t="s">
        <v>789</v>
      </c>
      <c r="E409" s="8" t="s">
        <v>16</v>
      </c>
      <c r="F409" s="9" t="s">
        <v>17</v>
      </c>
      <c r="G409" s="9" t="s">
        <v>24</v>
      </c>
      <c r="H409" s="9">
        <v>1885</v>
      </c>
      <c r="I409" s="9" t="s">
        <v>19</v>
      </c>
      <c r="J409" s="10" t="s">
        <v>19</v>
      </c>
      <c r="K409" s="9">
        <v>707200</v>
      </c>
      <c r="L409" s="10"/>
      <c r="M409" s="12"/>
      <c r="N409" s="12"/>
      <c r="O409" s="12"/>
      <c r="P409" s="6"/>
      <c r="Q409" s="6"/>
      <c r="R409" s="6"/>
      <c r="S409" s="6"/>
      <c r="T409" s="6"/>
      <c r="U409" s="6"/>
      <c r="V409" s="6"/>
      <c r="W409" s="6"/>
      <c r="X409" s="6"/>
      <c r="Y409" s="6"/>
      <c r="Z409" s="6"/>
    </row>
    <row r="410" spans="1:26" ht="15.75" customHeight="1">
      <c r="A410" s="7" t="s">
        <v>790</v>
      </c>
      <c r="B410" s="8" t="s">
        <v>407</v>
      </c>
      <c r="C410" s="8" t="s">
        <v>14</v>
      </c>
      <c r="D410" s="13" t="s">
        <v>789</v>
      </c>
      <c r="E410" s="8" t="s">
        <v>40</v>
      </c>
      <c r="F410" s="9" t="s">
        <v>17</v>
      </c>
      <c r="G410" s="9" t="s">
        <v>78</v>
      </c>
      <c r="H410" s="9">
        <v>1987</v>
      </c>
      <c r="I410" s="9" t="s">
        <v>19</v>
      </c>
      <c r="J410" s="10" t="s">
        <v>791</v>
      </c>
      <c r="K410" s="9">
        <v>707201</v>
      </c>
      <c r="L410" s="10"/>
      <c r="M410" s="12"/>
      <c r="N410" s="12"/>
      <c r="O410" s="12"/>
      <c r="P410" s="6"/>
      <c r="Q410" s="6"/>
      <c r="R410" s="6"/>
      <c r="S410" s="6"/>
      <c r="T410" s="6"/>
      <c r="U410" s="6"/>
      <c r="V410" s="6"/>
      <c r="W410" s="6"/>
      <c r="X410" s="6"/>
      <c r="Y410" s="6"/>
      <c r="Z410" s="6"/>
    </row>
    <row r="411" spans="1:26" ht="15.75" customHeight="1">
      <c r="A411" s="7" t="s">
        <v>792</v>
      </c>
      <c r="B411" s="8" t="s">
        <v>407</v>
      </c>
      <c r="C411" s="8" t="s">
        <v>14</v>
      </c>
      <c r="D411" s="13" t="s">
        <v>789</v>
      </c>
      <c r="E411" s="8" t="s">
        <v>40</v>
      </c>
      <c r="F411" s="9" t="s">
        <v>17</v>
      </c>
      <c r="G411" s="9" t="s">
        <v>78</v>
      </c>
      <c r="H411" s="9">
        <v>2009</v>
      </c>
      <c r="I411" s="9" t="s">
        <v>19</v>
      </c>
      <c r="J411" s="10" t="s">
        <v>19</v>
      </c>
      <c r="K411" s="9">
        <v>707202</v>
      </c>
      <c r="L411" s="10"/>
      <c r="M411" s="12"/>
      <c r="N411" s="12"/>
      <c r="O411" s="12"/>
      <c r="P411" s="6"/>
      <c r="Q411" s="6"/>
      <c r="R411" s="6"/>
      <c r="S411" s="6"/>
      <c r="T411" s="6"/>
      <c r="U411" s="6"/>
      <c r="V411" s="6"/>
      <c r="W411" s="6"/>
      <c r="X411" s="6"/>
      <c r="Y411" s="6"/>
      <c r="Z411" s="6"/>
    </row>
    <row r="412" spans="1:26" ht="15.75" customHeight="1">
      <c r="A412" s="7" t="s">
        <v>793</v>
      </c>
      <c r="B412" s="8" t="s">
        <v>407</v>
      </c>
      <c r="C412" s="8" t="s">
        <v>14</v>
      </c>
      <c r="D412" s="13" t="s">
        <v>794</v>
      </c>
      <c r="E412" s="8" t="s">
        <v>16</v>
      </c>
      <c r="F412" s="9" t="s">
        <v>17</v>
      </c>
      <c r="G412" s="9" t="s">
        <v>24</v>
      </c>
      <c r="H412" s="9">
        <v>1824</v>
      </c>
      <c r="I412" s="9" t="s">
        <v>19</v>
      </c>
      <c r="J412" s="10" t="s">
        <v>19</v>
      </c>
      <c r="K412" s="9">
        <v>707300</v>
      </c>
      <c r="L412" s="10"/>
      <c r="M412" s="12"/>
      <c r="N412" s="12"/>
      <c r="O412" s="12"/>
      <c r="P412" s="6"/>
      <c r="Q412" s="6"/>
      <c r="R412" s="6"/>
      <c r="S412" s="6"/>
      <c r="T412" s="6"/>
      <c r="U412" s="6"/>
      <c r="V412" s="6"/>
      <c r="W412" s="6"/>
      <c r="X412" s="6"/>
      <c r="Y412" s="6"/>
      <c r="Z412" s="6"/>
    </row>
    <row r="413" spans="1:26" ht="15.75" customHeight="1">
      <c r="A413" s="7" t="s">
        <v>795</v>
      </c>
      <c r="B413" s="8" t="s">
        <v>407</v>
      </c>
      <c r="C413" s="8" t="s">
        <v>14</v>
      </c>
      <c r="D413" s="13" t="s">
        <v>794</v>
      </c>
      <c r="E413" s="8" t="s">
        <v>40</v>
      </c>
      <c r="F413" s="9" t="s">
        <v>17</v>
      </c>
      <c r="G413" s="9" t="s">
        <v>78</v>
      </c>
      <c r="H413" s="9">
        <v>1985</v>
      </c>
      <c r="I413" s="9" t="s">
        <v>19</v>
      </c>
      <c r="J413" s="10" t="s">
        <v>796</v>
      </c>
      <c r="K413" s="9">
        <v>707301</v>
      </c>
      <c r="L413" s="10"/>
      <c r="M413" s="12"/>
      <c r="N413" s="12"/>
      <c r="O413" s="12"/>
      <c r="P413" s="6"/>
      <c r="Q413" s="6"/>
      <c r="R413" s="6"/>
      <c r="S413" s="6"/>
      <c r="T413" s="6"/>
      <c r="U413" s="6"/>
      <c r="V413" s="6"/>
      <c r="W413" s="6"/>
      <c r="X413" s="6"/>
      <c r="Y413" s="6"/>
      <c r="Z413" s="6"/>
    </row>
    <row r="414" spans="1:26" ht="15.75" customHeight="1">
      <c r="A414" s="7" t="s">
        <v>797</v>
      </c>
      <c r="B414" s="8" t="s">
        <v>407</v>
      </c>
      <c r="C414" s="8" t="s">
        <v>14</v>
      </c>
      <c r="D414" s="13" t="s">
        <v>798</v>
      </c>
      <c r="E414" s="8" t="s">
        <v>16</v>
      </c>
      <c r="F414" s="9" t="s">
        <v>17</v>
      </c>
      <c r="G414" s="9" t="s">
        <v>24</v>
      </c>
      <c r="H414" s="9">
        <v>1912</v>
      </c>
      <c r="I414" s="9" t="s">
        <v>19</v>
      </c>
      <c r="J414" s="10" t="s">
        <v>19</v>
      </c>
      <c r="K414" s="9">
        <v>707400</v>
      </c>
      <c r="L414" s="10"/>
      <c r="M414" s="12"/>
      <c r="N414" s="12"/>
      <c r="O414" s="12"/>
      <c r="P414" s="6"/>
      <c r="Q414" s="6"/>
      <c r="R414" s="6"/>
      <c r="S414" s="6"/>
      <c r="T414" s="6"/>
      <c r="U414" s="6"/>
      <c r="V414" s="6"/>
      <c r="W414" s="6"/>
      <c r="X414" s="6"/>
      <c r="Y414" s="6"/>
      <c r="Z414" s="6"/>
    </row>
    <row r="415" spans="1:26" ht="15.75" customHeight="1">
      <c r="A415" s="7" t="s">
        <v>799</v>
      </c>
      <c r="B415" s="8" t="s">
        <v>407</v>
      </c>
      <c r="C415" s="8" t="s">
        <v>14</v>
      </c>
      <c r="D415" s="13" t="s">
        <v>798</v>
      </c>
      <c r="E415" s="8" t="s">
        <v>40</v>
      </c>
      <c r="F415" s="9" t="s">
        <v>17</v>
      </c>
      <c r="G415" s="9" t="s">
        <v>78</v>
      </c>
      <c r="H415" s="9">
        <v>1987</v>
      </c>
      <c r="I415" s="9" t="s">
        <v>19</v>
      </c>
      <c r="J415" s="10" t="s">
        <v>800</v>
      </c>
      <c r="K415" s="9">
        <v>707401</v>
      </c>
      <c r="L415" s="10"/>
      <c r="M415" s="12"/>
      <c r="N415" s="12"/>
      <c r="O415" s="12"/>
      <c r="P415" s="6"/>
      <c r="Q415" s="6"/>
      <c r="R415" s="6"/>
      <c r="S415" s="6"/>
      <c r="T415" s="6"/>
      <c r="U415" s="6"/>
      <c r="V415" s="6"/>
      <c r="W415" s="6"/>
      <c r="X415" s="6"/>
      <c r="Y415" s="6"/>
      <c r="Z415" s="6"/>
    </row>
    <row r="416" spans="1:26" ht="15.75" customHeight="1">
      <c r="A416" s="7" t="s">
        <v>801</v>
      </c>
      <c r="B416" s="8" t="s">
        <v>407</v>
      </c>
      <c r="C416" s="8" t="s">
        <v>14</v>
      </c>
      <c r="D416" s="13" t="s">
        <v>798</v>
      </c>
      <c r="E416" s="8" t="s">
        <v>40</v>
      </c>
      <c r="F416" s="9" t="s">
        <v>17</v>
      </c>
      <c r="G416" s="9" t="s">
        <v>78</v>
      </c>
      <c r="H416" s="9">
        <v>2009</v>
      </c>
      <c r="I416" s="9" t="s">
        <v>19</v>
      </c>
      <c r="J416" s="10" t="s">
        <v>802</v>
      </c>
      <c r="K416" s="9">
        <v>707402</v>
      </c>
      <c r="L416" s="10"/>
      <c r="M416" s="12"/>
      <c r="N416" s="12"/>
      <c r="O416" s="12"/>
      <c r="P416" s="6"/>
      <c r="Q416" s="6"/>
      <c r="R416" s="6"/>
      <c r="S416" s="6"/>
      <c r="T416" s="6"/>
      <c r="U416" s="6"/>
      <c r="V416" s="6"/>
      <c r="W416" s="6"/>
      <c r="X416" s="6"/>
      <c r="Y416" s="6"/>
      <c r="Z416" s="6"/>
    </row>
    <row r="417" spans="1:26" ht="15.75" customHeight="1">
      <c r="A417" s="7" t="s">
        <v>803</v>
      </c>
      <c r="B417" s="8" t="s">
        <v>407</v>
      </c>
      <c r="C417" s="8" t="s">
        <v>14</v>
      </c>
      <c r="D417" s="13" t="s">
        <v>798</v>
      </c>
      <c r="E417" s="8" t="s">
        <v>38</v>
      </c>
      <c r="F417" s="9" t="s">
        <v>17</v>
      </c>
      <c r="G417" s="9" t="s">
        <v>78</v>
      </c>
      <c r="H417" s="9">
        <v>2009</v>
      </c>
      <c r="I417" s="9" t="s">
        <v>19</v>
      </c>
      <c r="J417" s="10" t="s">
        <v>19</v>
      </c>
      <c r="K417" s="9">
        <v>707403</v>
      </c>
      <c r="L417" s="10"/>
      <c r="M417" s="12"/>
      <c r="N417" s="12"/>
      <c r="O417" s="12"/>
      <c r="P417" s="6"/>
      <c r="Q417" s="6"/>
      <c r="R417" s="6"/>
      <c r="S417" s="6"/>
      <c r="T417" s="6"/>
      <c r="U417" s="6"/>
      <c r="V417" s="6"/>
      <c r="W417" s="6"/>
      <c r="X417" s="6"/>
      <c r="Y417" s="6"/>
      <c r="Z417" s="6"/>
    </row>
    <row r="418" spans="1:26" ht="15.75" customHeight="1">
      <c r="A418" s="7" t="s">
        <v>804</v>
      </c>
      <c r="B418" s="8" t="s">
        <v>407</v>
      </c>
      <c r="C418" s="8" t="s">
        <v>14</v>
      </c>
      <c r="D418" s="13" t="s">
        <v>805</v>
      </c>
      <c r="E418" s="8" t="s">
        <v>16</v>
      </c>
      <c r="F418" s="9" t="s">
        <v>17</v>
      </c>
      <c r="G418" s="9" t="s">
        <v>24</v>
      </c>
      <c r="H418" s="9">
        <v>1907</v>
      </c>
      <c r="I418" s="9" t="s">
        <v>19</v>
      </c>
      <c r="J418" s="10" t="s">
        <v>19</v>
      </c>
      <c r="K418" s="9">
        <v>707500</v>
      </c>
      <c r="L418" s="10"/>
      <c r="M418" s="12"/>
      <c r="N418" s="12"/>
      <c r="O418" s="12"/>
      <c r="P418" s="6"/>
      <c r="Q418" s="6"/>
      <c r="R418" s="6"/>
      <c r="S418" s="6"/>
      <c r="T418" s="6"/>
      <c r="U418" s="6"/>
      <c r="V418" s="6"/>
      <c r="W418" s="6"/>
      <c r="X418" s="6"/>
      <c r="Y418" s="6"/>
      <c r="Z418" s="6"/>
    </row>
    <row r="419" spans="1:26" ht="15.75" customHeight="1">
      <c r="A419" s="7" t="s">
        <v>806</v>
      </c>
      <c r="B419" s="8" t="s">
        <v>407</v>
      </c>
      <c r="C419" s="8" t="s">
        <v>14</v>
      </c>
      <c r="D419" s="13" t="s">
        <v>805</v>
      </c>
      <c r="E419" s="8" t="s">
        <v>40</v>
      </c>
      <c r="F419" s="9" t="s">
        <v>17</v>
      </c>
      <c r="G419" s="9" t="s">
        <v>78</v>
      </c>
      <c r="H419" s="9">
        <v>1986</v>
      </c>
      <c r="I419" s="9" t="s">
        <v>19</v>
      </c>
      <c r="J419" s="10" t="s">
        <v>807</v>
      </c>
      <c r="K419" s="9">
        <v>707501</v>
      </c>
      <c r="L419" s="10"/>
      <c r="M419" s="12"/>
      <c r="N419" s="12"/>
      <c r="O419" s="12"/>
      <c r="P419" s="6"/>
      <c r="Q419" s="6"/>
      <c r="R419" s="6"/>
      <c r="S419" s="6"/>
      <c r="T419" s="6"/>
      <c r="U419" s="6"/>
      <c r="V419" s="6"/>
      <c r="W419" s="6"/>
      <c r="X419" s="6"/>
      <c r="Y419" s="6"/>
      <c r="Z419" s="6"/>
    </row>
    <row r="420" spans="1:26" ht="15.75" customHeight="1">
      <c r="A420" s="7" t="s">
        <v>808</v>
      </c>
      <c r="B420" s="8" t="s">
        <v>407</v>
      </c>
      <c r="C420" s="8" t="s">
        <v>14</v>
      </c>
      <c r="D420" s="13" t="s">
        <v>809</v>
      </c>
      <c r="E420" s="8" t="s">
        <v>16</v>
      </c>
      <c r="F420" s="9" t="s">
        <v>17</v>
      </c>
      <c r="G420" s="9" t="s">
        <v>24</v>
      </c>
      <c r="H420" s="9">
        <v>1824</v>
      </c>
      <c r="I420" s="9" t="s">
        <v>19</v>
      </c>
      <c r="J420" s="10" t="s">
        <v>19</v>
      </c>
      <c r="K420" s="9">
        <v>707600</v>
      </c>
      <c r="L420" s="10"/>
      <c r="M420" s="12"/>
      <c r="N420" s="12"/>
      <c r="O420" s="12"/>
      <c r="P420" s="6"/>
      <c r="Q420" s="6"/>
      <c r="R420" s="6"/>
      <c r="S420" s="6"/>
      <c r="T420" s="6"/>
      <c r="U420" s="6"/>
      <c r="V420" s="6"/>
      <c r="W420" s="6"/>
      <c r="X420" s="6"/>
      <c r="Y420" s="6"/>
      <c r="Z420" s="6"/>
    </row>
    <row r="421" spans="1:26" ht="15.75" customHeight="1">
      <c r="A421" s="7" t="s">
        <v>810</v>
      </c>
      <c r="B421" s="8" t="s">
        <v>407</v>
      </c>
      <c r="C421" s="8" t="s">
        <v>14</v>
      </c>
      <c r="D421" s="13" t="s">
        <v>809</v>
      </c>
      <c r="E421" s="8" t="s">
        <v>40</v>
      </c>
      <c r="F421" s="9" t="s">
        <v>17</v>
      </c>
      <c r="G421" s="9" t="s">
        <v>78</v>
      </c>
      <c r="H421" s="9">
        <v>1987</v>
      </c>
      <c r="I421" s="9" t="s">
        <v>19</v>
      </c>
      <c r="J421" s="10" t="s">
        <v>811</v>
      </c>
      <c r="K421" s="9">
        <v>707601</v>
      </c>
      <c r="L421" s="10"/>
      <c r="M421" s="12"/>
      <c r="N421" s="12"/>
      <c r="O421" s="12"/>
      <c r="P421" s="6"/>
      <c r="Q421" s="6"/>
      <c r="R421" s="6"/>
      <c r="S421" s="6"/>
      <c r="T421" s="6"/>
      <c r="U421" s="6"/>
      <c r="V421" s="6"/>
      <c r="W421" s="6"/>
      <c r="X421" s="6"/>
      <c r="Y421" s="6"/>
      <c r="Z421" s="6"/>
    </row>
    <row r="422" spans="1:26" ht="15.75" customHeight="1">
      <c r="A422" s="7" t="s">
        <v>812</v>
      </c>
      <c r="B422" s="8" t="s">
        <v>407</v>
      </c>
      <c r="C422" s="8" t="s">
        <v>14</v>
      </c>
      <c r="D422" s="13" t="s">
        <v>813</v>
      </c>
      <c r="E422" s="8" t="s">
        <v>16</v>
      </c>
      <c r="F422" s="9" t="s">
        <v>17</v>
      </c>
      <c r="G422" s="9" t="s">
        <v>24</v>
      </c>
      <c r="H422" s="9">
        <v>1824</v>
      </c>
      <c r="I422" s="9" t="s">
        <v>19</v>
      </c>
      <c r="J422" s="10" t="s">
        <v>19</v>
      </c>
      <c r="K422" s="9">
        <v>707700</v>
      </c>
      <c r="L422" s="10"/>
      <c r="M422" s="12"/>
      <c r="N422" s="12"/>
      <c r="O422" s="12"/>
      <c r="P422" s="6"/>
      <c r="Q422" s="6"/>
      <c r="R422" s="6"/>
      <c r="S422" s="6"/>
      <c r="T422" s="6"/>
      <c r="U422" s="6"/>
      <c r="V422" s="6"/>
      <c r="W422" s="6"/>
      <c r="X422" s="6"/>
      <c r="Y422" s="6"/>
      <c r="Z422" s="6"/>
    </row>
    <row r="423" spans="1:26" ht="15.75" customHeight="1">
      <c r="A423" s="7" t="s">
        <v>814</v>
      </c>
      <c r="B423" s="8" t="s">
        <v>407</v>
      </c>
      <c r="C423" s="8" t="s">
        <v>14</v>
      </c>
      <c r="D423" s="13" t="s">
        <v>813</v>
      </c>
      <c r="E423" s="8" t="s">
        <v>40</v>
      </c>
      <c r="F423" s="9" t="s">
        <v>17</v>
      </c>
      <c r="G423" s="9" t="s">
        <v>78</v>
      </c>
      <c r="H423" s="9">
        <v>1986</v>
      </c>
      <c r="I423" s="9" t="s">
        <v>19</v>
      </c>
      <c r="J423" s="10" t="s">
        <v>815</v>
      </c>
      <c r="K423" s="9">
        <v>707701</v>
      </c>
      <c r="L423" s="10"/>
      <c r="M423" s="12"/>
      <c r="N423" s="12"/>
      <c r="O423" s="12"/>
      <c r="P423" s="6"/>
      <c r="Q423" s="6"/>
      <c r="R423" s="6"/>
      <c r="S423" s="6"/>
      <c r="T423" s="6"/>
      <c r="U423" s="6"/>
      <c r="V423" s="6"/>
      <c r="W423" s="6"/>
      <c r="X423" s="6"/>
      <c r="Y423" s="6"/>
      <c r="Z423" s="6"/>
    </row>
    <row r="424" spans="1:26" ht="15.75" customHeight="1">
      <c r="A424" s="7" t="s">
        <v>816</v>
      </c>
      <c r="B424" s="8" t="s">
        <v>407</v>
      </c>
      <c r="C424" s="8" t="s">
        <v>14</v>
      </c>
      <c r="D424" s="13" t="s">
        <v>813</v>
      </c>
      <c r="E424" s="8" t="s">
        <v>38</v>
      </c>
      <c r="F424" s="9" t="s">
        <v>17</v>
      </c>
      <c r="G424" s="9" t="s">
        <v>78</v>
      </c>
      <c r="H424" s="9">
        <v>2011</v>
      </c>
      <c r="I424" s="9" t="s">
        <v>19</v>
      </c>
      <c r="J424" s="10" t="s">
        <v>817</v>
      </c>
      <c r="K424" s="9">
        <v>707702</v>
      </c>
      <c r="L424" s="10"/>
      <c r="M424" s="12"/>
      <c r="N424" s="12"/>
      <c r="O424" s="12"/>
      <c r="P424" s="6"/>
      <c r="Q424" s="6"/>
      <c r="R424" s="6"/>
      <c r="S424" s="6"/>
      <c r="T424" s="6"/>
      <c r="U424" s="6"/>
      <c r="V424" s="6"/>
      <c r="W424" s="6"/>
      <c r="X424" s="6"/>
      <c r="Y424" s="6"/>
      <c r="Z424" s="6"/>
    </row>
    <row r="425" spans="1:26" ht="15.75" customHeight="1">
      <c r="A425" s="7" t="s">
        <v>818</v>
      </c>
      <c r="B425" s="8" t="s">
        <v>407</v>
      </c>
      <c r="C425" s="8" t="s">
        <v>14</v>
      </c>
      <c r="D425" s="13" t="s">
        <v>819</v>
      </c>
      <c r="E425" s="8" t="s">
        <v>16</v>
      </c>
      <c r="F425" s="9" t="s">
        <v>17</v>
      </c>
      <c r="G425" s="9" t="s">
        <v>24</v>
      </c>
      <c r="H425" s="9">
        <v>1824</v>
      </c>
      <c r="I425" s="9" t="s">
        <v>19</v>
      </c>
      <c r="J425" s="10" t="s">
        <v>19</v>
      </c>
      <c r="K425" s="9">
        <v>707800</v>
      </c>
      <c r="L425" s="10"/>
      <c r="M425" s="12"/>
      <c r="N425" s="12"/>
      <c r="O425" s="12"/>
      <c r="P425" s="6"/>
      <c r="Q425" s="6"/>
      <c r="R425" s="6"/>
      <c r="S425" s="6"/>
      <c r="T425" s="6"/>
      <c r="U425" s="6"/>
      <c r="V425" s="6"/>
      <c r="W425" s="6"/>
      <c r="X425" s="6"/>
      <c r="Y425" s="6"/>
      <c r="Z425" s="6"/>
    </row>
    <row r="426" spans="1:26" ht="15.75" customHeight="1">
      <c r="A426" s="7" t="s">
        <v>820</v>
      </c>
      <c r="B426" s="8" t="s">
        <v>407</v>
      </c>
      <c r="C426" s="8" t="s">
        <v>14</v>
      </c>
      <c r="D426" s="13" t="s">
        <v>819</v>
      </c>
      <c r="E426" s="8" t="s">
        <v>40</v>
      </c>
      <c r="F426" s="9" t="s">
        <v>17</v>
      </c>
      <c r="G426" s="9" t="s">
        <v>78</v>
      </c>
      <c r="H426" s="9">
        <v>1986</v>
      </c>
      <c r="I426" s="9" t="s">
        <v>19</v>
      </c>
      <c r="J426" s="10" t="s">
        <v>821</v>
      </c>
      <c r="K426" s="9">
        <v>707801</v>
      </c>
      <c r="L426" s="10"/>
      <c r="M426" s="12"/>
      <c r="N426" s="12"/>
      <c r="O426" s="12"/>
      <c r="P426" s="6"/>
      <c r="Q426" s="6"/>
      <c r="R426" s="6"/>
      <c r="S426" s="6"/>
      <c r="T426" s="6"/>
      <c r="U426" s="6"/>
      <c r="V426" s="6"/>
      <c r="W426" s="6"/>
      <c r="X426" s="6"/>
      <c r="Y426" s="6"/>
      <c r="Z426" s="6"/>
    </row>
    <row r="427" spans="1:26" ht="15.75" customHeight="1">
      <c r="A427" s="7" t="s">
        <v>822</v>
      </c>
      <c r="B427" s="8" t="s">
        <v>407</v>
      </c>
      <c r="C427" s="8" t="s">
        <v>14</v>
      </c>
      <c r="D427" s="13" t="s">
        <v>819</v>
      </c>
      <c r="E427" s="8" t="s">
        <v>38</v>
      </c>
      <c r="F427" s="9" t="s">
        <v>17</v>
      </c>
      <c r="G427" s="9" t="s">
        <v>78</v>
      </c>
      <c r="H427" s="9">
        <v>2008</v>
      </c>
      <c r="I427" s="9" t="s">
        <v>19</v>
      </c>
      <c r="J427" s="10" t="s">
        <v>823</v>
      </c>
      <c r="K427" s="9">
        <v>707802</v>
      </c>
      <c r="L427" s="10"/>
      <c r="M427" s="12"/>
      <c r="N427" s="12"/>
      <c r="O427" s="12"/>
      <c r="P427" s="6"/>
      <c r="Q427" s="6"/>
      <c r="R427" s="6"/>
      <c r="S427" s="6"/>
      <c r="T427" s="6"/>
      <c r="U427" s="6"/>
      <c r="V427" s="6"/>
      <c r="W427" s="6"/>
      <c r="X427" s="6"/>
      <c r="Y427" s="6"/>
      <c r="Z427" s="6"/>
    </row>
    <row r="428" spans="1:26" ht="15.75" customHeight="1">
      <c r="A428" s="7" t="s">
        <v>824</v>
      </c>
      <c r="B428" s="8" t="s">
        <v>407</v>
      </c>
      <c r="C428" s="8" t="s">
        <v>14</v>
      </c>
      <c r="D428" s="13" t="s">
        <v>825</v>
      </c>
      <c r="E428" s="8" t="s">
        <v>16</v>
      </c>
      <c r="F428" s="9" t="s">
        <v>17</v>
      </c>
      <c r="G428" s="9" t="s">
        <v>24</v>
      </c>
      <c r="H428" s="9">
        <v>1869</v>
      </c>
      <c r="I428" s="9" t="s">
        <v>19</v>
      </c>
      <c r="J428" s="10" t="s">
        <v>19</v>
      </c>
      <c r="K428" s="9">
        <v>707900</v>
      </c>
      <c r="L428" s="10"/>
      <c r="M428" s="12"/>
      <c r="N428" s="12"/>
      <c r="O428" s="12"/>
      <c r="P428" s="6"/>
      <c r="Q428" s="6"/>
      <c r="R428" s="6"/>
      <c r="S428" s="6"/>
      <c r="T428" s="6"/>
      <c r="U428" s="6"/>
      <c r="V428" s="6"/>
      <c r="W428" s="6"/>
      <c r="X428" s="6"/>
      <c r="Y428" s="6"/>
      <c r="Z428" s="6"/>
    </row>
    <row r="429" spans="1:26" ht="15.75" customHeight="1">
      <c r="A429" s="7" t="s">
        <v>826</v>
      </c>
      <c r="B429" s="8" t="s">
        <v>407</v>
      </c>
      <c r="C429" s="8" t="s">
        <v>14</v>
      </c>
      <c r="D429" s="13" t="s">
        <v>825</v>
      </c>
      <c r="E429" s="8" t="s">
        <v>40</v>
      </c>
      <c r="F429" s="9" t="s">
        <v>17</v>
      </c>
      <c r="G429" s="9" t="s">
        <v>78</v>
      </c>
      <c r="H429" s="9">
        <v>1987</v>
      </c>
      <c r="I429" s="9" t="s">
        <v>19</v>
      </c>
      <c r="J429" s="10" t="s">
        <v>827</v>
      </c>
      <c r="K429" s="9">
        <v>707901</v>
      </c>
      <c r="L429" s="10"/>
      <c r="M429" s="12"/>
      <c r="N429" s="12"/>
      <c r="O429" s="12"/>
      <c r="P429" s="6"/>
      <c r="Q429" s="6"/>
      <c r="R429" s="6"/>
      <c r="S429" s="6"/>
      <c r="T429" s="6"/>
      <c r="U429" s="6"/>
      <c r="V429" s="6"/>
      <c r="W429" s="6"/>
      <c r="X429" s="6"/>
      <c r="Y429" s="6"/>
      <c r="Z429" s="6"/>
    </row>
    <row r="430" spans="1:26" ht="15.75" customHeight="1">
      <c r="A430" s="7" t="s">
        <v>828</v>
      </c>
      <c r="B430" s="8" t="s">
        <v>407</v>
      </c>
      <c r="C430" s="8" t="s">
        <v>14</v>
      </c>
      <c r="D430" s="13" t="s">
        <v>829</v>
      </c>
      <c r="E430" s="8" t="s">
        <v>16</v>
      </c>
      <c r="F430" s="9" t="s">
        <v>17</v>
      </c>
      <c r="G430" s="9" t="s">
        <v>24</v>
      </c>
      <c r="H430" s="9">
        <v>1824</v>
      </c>
      <c r="I430" s="9" t="s">
        <v>19</v>
      </c>
      <c r="J430" s="10" t="s">
        <v>19</v>
      </c>
      <c r="K430" s="9">
        <v>708000</v>
      </c>
      <c r="L430" s="10"/>
      <c r="M430" s="12"/>
      <c r="N430" s="12"/>
      <c r="O430" s="12"/>
      <c r="P430" s="6"/>
      <c r="Q430" s="6"/>
      <c r="R430" s="6"/>
      <c r="S430" s="6"/>
      <c r="T430" s="6"/>
      <c r="U430" s="6"/>
      <c r="V430" s="6"/>
      <c r="W430" s="6"/>
      <c r="X430" s="6"/>
      <c r="Y430" s="6"/>
      <c r="Z430" s="6"/>
    </row>
    <row r="431" spans="1:26" ht="15.75" customHeight="1">
      <c r="A431" s="7" t="s">
        <v>830</v>
      </c>
      <c r="B431" s="8" t="s">
        <v>407</v>
      </c>
      <c r="C431" s="8" t="s">
        <v>14</v>
      </c>
      <c r="D431" s="13" t="s">
        <v>829</v>
      </c>
      <c r="E431" s="8" t="s">
        <v>40</v>
      </c>
      <c r="F431" s="9" t="s">
        <v>17</v>
      </c>
      <c r="G431" s="9" t="s">
        <v>78</v>
      </c>
      <c r="H431" s="9">
        <v>1986</v>
      </c>
      <c r="I431" s="9" t="s">
        <v>19</v>
      </c>
      <c r="J431" s="10" t="s">
        <v>831</v>
      </c>
      <c r="K431" s="9">
        <v>708001</v>
      </c>
      <c r="L431" s="10"/>
      <c r="M431" s="12"/>
      <c r="N431" s="12"/>
      <c r="O431" s="12"/>
      <c r="P431" s="6"/>
      <c r="Q431" s="6"/>
      <c r="R431" s="6"/>
      <c r="S431" s="6"/>
      <c r="T431" s="6"/>
      <c r="U431" s="6"/>
      <c r="V431" s="6"/>
      <c r="W431" s="6"/>
      <c r="X431" s="6"/>
      <c r="Y431" s="6"/>
      <c r="Z431" s="6"/>
    </row>
    <row r="432" spans="1:26" ht="15.75" customHeight="1">
      <c r="A432" s="7" t="s">
        <v>832</v>
      </c>
      <c r="B432" s="8" t="s">
        <v>407</v>
      </c>
      <c r="C432" s="8" t="s">
        <v>14</v>
      </c>
      <c r="D432" s="13" t="s">
        <v>833</v>
      </c>
      <c r="E432" s="8" t="s">
        <v>16</v>
      </c>
      <c r="F432" s="9" t="s">
        <v>17</v>
      </c>
      <c r="G432" s="9" t="s">
        <v>24</v>
      </c>
      <c r="H432" s="9">
        <v>1861</v>
      </c>
      <c r="I432" s="9" t="s">
        <v>19</v>
      </c>
      <c r="J432" s="10" t="s">
        <v>19</v>
      </c>
      <c r="K432" s="9">
        <v>708100</v>
      </c>
      <c r="L432" s="10"/>
      <c r="M432" s="12"/>
      <c r="N432" s="12"/>
      <c r="O432" s="12"/>
      <c r="P432" s="6"/>
      <c r="Q432" s="6"/>
      <c r="R432" s="6"/>
      <c r="S432" s="6"/>
      <c r="T432" s="6"/>
      <c r="U432" s="6"/>
      <c r="V432" s="6"/>
      <c r="W432" s="6"/>
      <c r="X432" s="6"/>
      <c r="Y432" s="6"/>
      <c r="Z432" s="6"/>
    </row>
    <row r="433" spans="1:26" ht="15.75" customHeight="1">
      <c r="A433" s="7" t="s">
        <v>834</v>
      </c>
      <c r="B433" s="8" t="s">
        <v>407</v>
      </c>
      <c r="C433" s="8" t="s">
        <v>14</v>
      </c>
      <c r="D433" s="13" t="s">
        <v>833</v>
      </c>
      <c r="E433" s="8" t="s">
        <v>40</v>
      </c>
      <c r="F433" s="9" t="s">
        <v>17</v>
      </c>
      <c r="G433" s="9" t="s">
        <v>78</v>
      </c>
      <c r="H433" s="9">
        <v>1988</v>
      </c>
      <c r="I433" s="9" t="s">
        <v>19</v>
      </c>
      <c r="J433" s="10" t="s">
        <v>835</v>
      </c>
      <c r="K433" s="9">
        <v>708101</v>
      </c>
      <c r="L433" s="10"/>
      <c r="M433" s="12"/>
      <c r="N433" s="12"/>
      <c r="O433" s="12"/>
      <c r="P433" s="6"/>
      <c r="Q433" s="6"/>
      <c r="R433" s="6"/>
      <c r="S433" s="6"/>
      <c r="T433" s="6"/>
      <c r="U433" s="6"/>
      <c r="V433" s="6"/>
      <c r="W433" s="6"/>
      <c r="X433" s="6"/>
      <c r="Y433" s="6"/>
      <c r="Z433" s="6"/>
    </row>
    <row r="434" spans="1:26" ht="15.75" customHeight="1">
      <c r="A434" s="7" t="s">
        <v>836</v>
      </c>
      <c r="B434" s="8" t="s">
        <v>407</v>
      </c>
      <c r="C434" s="8" t="s">
        <v>14</v>
      </c>
      <c r="D434" s="13" t="s">
        <v>837</v>
      </c>
      <c r="E434" s="8" t="s">
        <v>16</v>
      </c>
      <c r="F434" s="9" t="s">
        <v>17</v>
      </c>
      <c r="G434" s="9" t="s">
        <v>24</v>
      </c>
      <c r="H434" s="9">
        <v>1824</v>
      </c>
      <c r="I434" s="9" t="s">
        <v>19</v>
      </c>
      <c r="J434" s="10" t="s">
        <v>19</v>
      </c>
      <c r="K434" s="9">
        <v>708200</v>
      </c>
      <c r="L434" s="10"/>
      <c r="M434" s="12"/>
      <c r="N434" s="12"/>
      <c r="O434" s="12"/>
      <c r="P434" s="6"/>
      <c r="Q434" s="6"/>
      <c r="R434" s="6"/>
      <c r="S434" s="6"/>
      <c r="T434" s="6"/>
      <c r="U434" s="6"/>
      <c r="V434" s="6"/>
      <c r="W434" s="6"/>
      <c r="X434" s="6"/>
      <c r="Y434" s="6"/>
      <c r="Z434" s="6"/>
    </row>
    <row r="435" spans="1:26" ht="15.75" customHeight="1">
      <c r="A435" s="7" t="s">
        <v>838</v>
      </c>
      <c r="B435" s="8" t="s">
        <v>407</v>
      </c>
      <c r="C435" s="8" t="s">
        <v>14</v>
      </c>
      <c r="D435" s="13" t="s">
        <v>837</v>
      </c>
      <c r="E435" s="8" t="s">
        <v>40</v>
      </c>
      <c r="F435" s="9" t="s">
        <v>17</v>
      </c>
      <c r="G435" s="9" t="s">
        <v>78</v>
      </c>
      <c r="H435" s="9">
        <v>1986</v>
      </c>
      <c r="I435" s="9" t="s">
        <v>19</v>
      </c>
      <c r="J435" s="10" t="s">
        <v>839</v>
      </c>
      <c r="K435" s="9">
        <v>708201</v>
      </c>
      <c r="L435" s="10"/>
      <c r="M435" s="12"/>
      <c r="N435" s="12"/>
      <c r="O435" s="12"/>
      <c r="P435" s="6"/>
      <c r="Q435" s="6"/>
      <c r="R435" s="6"/>
      <c r="S435" s="6"/>
      <c r="T435" s="6"/>
      <c r="U435" s="6"/>
      <c r="V435" s="6"/>
      <c r="W435" s="6"/>
      <c r="X435" s="6"/>
      <c r="Y435" s="6"/>
      <c r="Z435" s="6"/>
    </row>
    <row r="436" spans="1:26" ht="15.75" customHeight="1">
      <c r="A436" s="7" t="s">
        <v>840</v>
      </c>
      <c r="B436" s="8" t="s">
        <v>407</v>
      </c>
      <c r="C436" s="8" t="s">
        <v>14</v>
      </c>
      <c r="D436" s="13" t="s">
        <v>837</v>
      </c>
      <c r="E436" s="8" t="s">
        <v>43</v>
      </c>
      <c r="F436" s="9" t="s">
        <v>17</v>
      </c>
      <c r="G436" s="9" t="s">
        <v>78</v>
      </c>
      <c r="H436" s="9">
        <v>2018</v>
      </c>
      <c r="I436" s="9" t="s">
        <v>19</v>
      </c>
      <c r="J436" s="10" t="s">
        <v>841</v>
      </c>
      <c r="K436" s="9">
        <v>708202</v>
      </c>
      <c r="L436" s="10"/>
      <c r="M436" s="12"/>
      <c r="N436" s="12"/>
      <c r="O436" s="12"/>
      <c r="P436" s="6"/>
      <c r="Q436" s="6"/>
      <c r="R436" s="6"/>
      <c r="S436" s="6"/>
      <c r="T436" s="6"/>
      <c r="U436" s="6"/>
      <c r="V436" s="6"/>
      <c r="W436" s="6"/>
      <c r="X436" s="6"/>
      <c r="Y436" s="6"/>
      <c r="Z436" s="6"/>
    </row>
    <row r="437" spans="1:26" ht="15.75" customHeight="1">
      <c r="A437" s="7" t="s">
        <v>842</v>
      </c>
      <c r="B437" s="8" t="s">
        <v>407</v>
      </c>
      <c r="C437" s="8" t="s">
        <v>14</v>
      </c>
      <c r="D437" s="13" t="s">
        <v>843</v>
      </c>
      <c r="E437" s="8" t="s">
        <v>16</v>
      </c>
      <c r="F437" s="9" t="s">
        <v>17</v>
      </c>
      <c r="G437" s="9" t="s">
        <v>24</v>
      </c>
      <c r="H437" s="9">
        <v>1824</v>
      </c>
      <c r="I437" s="9" t="s">
        <v>19</v>
      </c>
      <c r="J437" s="10" t="s">
        <v>19</v>
      </c>
      <c r="K437" s="9">
        <v>708300</v>
      </c>
      <c r="L437" s="10"/>
      <c r="M437" s="12"/>
      <c r="N437" s="12"/>
      <c r="O437" s="12"/>
      <c r="P437" s="6"/>
      <c r="Q437" s="6"/>
      <c r="R437" s="6"/>
      <c r="S437" s="6"/>
      <c r="T437" s="6"/>
      <c r="U437" s="6"/>
      <c r="V437" s="6"/>
      <c r="W437" s="6"/>
      <c r="X437" s="6"/>
      <c r="Y437" s="6"/>
      <c r="Z437" s="6"/>
    </row>
    <row r="438" spans="1:26" ht="15.75" customHeight="1">
      <c r="A438" s="7" t="s">
        <v>844</v>
      </c>
      <c r="B438" s="8" t="s">
        <v>407</v>
      </c>
      <c r="C438" s="8" t="s">
        <v>14</v>
      </c>
      <c r="D438" s="13" t="s">
        <v>843</v>
      </c>
      <c r="E438" s="8" t="s">
        <v>40</v>
      </c>
      <c r="F438" s="9" t="s">
        <v>17</v>
      </c>
      <c r="G438" s="9" t="s">
        <v>78</v>
      </c>
      <c r="H438" s="9">
        <v>1986</v>
      </c>
      <c r="I438" s="9" t="s">
        <v>19</v>
      </c>
      <c r="J438" s="10" t="s">
        <v>845</v>
      </c>
      <c r="K438" s="9">
        <v>708301</v>
      </c>
      <c r="L438" s="10"/>
      <c r="M438" s="12"/>
      <c r="N438" s="12"/>
      <c r="O438" s="12"/>
      <c r="P438" s="6"/>
      <c r="Q438" s="6"/>
      <c r="R438" s="6"/>
      <c r="S438" s="6"/>
      <c r="T438" s="6"/>
      <c r="U438" s="6"/>
      <c r="V438" s="6"/>
      <c r="W438" s="6"/>
      <c r="X438" s="6"/>
      <c r="Y438" s="6"/>
      <c r="Z438" s="6"/>
    </row>
    <row r="439" spans="1:26" ht="15.75" customHeight="1">
      <c r="A439" s="7" t="s">
        <v>846</v>
      </c>
      <c r="B439" s="8" t="s">
        <v>407</v>
      </c>
      <c r="C439" s="8" t="s">
        <v>14</v>
      </c>
      <c r="D439" s="13" t="s">
        <v>847</v>
      </c>
      <c r="E439" s="8" t="s">
        <v>16</v>
      </c>
      <c r="F439" s="9" t="s">
        <v>17</v>
      </c>
      <c r="G439" s="9" t="s">
        <v>24</v>
      </c>
      <c r="H439" s="9">
        <v>1824</v>
      </c>
      <c r="I439" s="9" t="s">
        <v>19</v>
      </c>
      <c r="J439" s="10" t="s">
        <v>19</v>
      </c>
      <c r="K439" s="9">
        <v>708400</v>
      </c>
      <c r="L439" s="10"/>
      <c r="M439" s="12"/>
      <c r="N439" s="12"/>
      <c r="O439" s="12"/>
      <c r="P439" s="6"/>
      <c r="Q439" s="6"/>
      <c r="R439" s="6"/>
      <c r="S439" s="6"/>
      <c r="T439" s="6"/>
      <c r="U439" s="6"/>
      <c r="V439" s="6"/>
      <c r="W439" s="6"/>
      <c r="X439" s="6"/>
      <c r="Y439" s="6"/>
      <c r="Z439" s="6"/>
    </row>
    <row r="440" spans="1:26" ht="15.75" customHeight="1">
      <c r="A440" s="7" t="s">
        <v>848</v>
      </c>
      <c r="B440" s="8" t="s">
        <v>407</v>
      </c>
      <c r="C440" s="8" t="s">
        <v>14</v>
      </c>
      <c r="D440" s="13" t="s">
        <v>847</v>
      </c>
      <c r="E440" s="8" t="s">
        <v>40</v>
      </c>
      <c r="F440" s="9" t="s">
        <v>17</v>
      </c>
      <c r="G440" s="9" t="s">
        <v>78</v>
      </c>
      <c r="H440" s="9">
        <v>1986</v>
      </c>
      <c r="I440" s="9" t="s">
        <v>19</v>
      </c>
      <c r="J440" s="10" t="s">
        <v>849</v>
      </c>
      <c r="K440" s="9">
        <v>708401</v>
      </c>
      <c r="L440" s="10"/>
      <c r="M440" s="12"/>
      <c r="N440" s="12"/>
      <c r="O440" s="12"/>
      <c r="P440" s="6"/>
      <c r="Q440" s="6"/>
      <c r="R440" s="6"/>
      <c r="S440" s="6"/>
      <c r="T440" s="6"/>
      <c r="U440" s="6"/>
      <c r="V440" s="6"/>
      <c r="W440" s="6"/>
      <c r="X440" s="6"/>
      <c r="Y440" s="6"/>
      <c r="Z440" s="6"/>
    </row>
    <row r="441" spans="1:26" ht="15.75" customHeight="1">
      <c r="A441" s="7" t="s">
        <v>850</v>
      </c>
      <c r="B441" s="8" t="s">
        <v>407</v>
      </c>
      <c r="C441" s="8" t="s">
        <v>14</v>
      </c>
      <c r="D441" s="13" t="s">
        <v>847</v>
      </c>
      <c r="E441" s="8" t="s">
        <v>38</v>
      </c>
      <c r="F441" s="9" t="s">
        <v>17</v>
      </c>
      <c r="G441" s="9" t="s">
        <v>78</v>
      </c>
      <c r="H441" s="9">
        <v>2014</v>
      </c>
      <c r="I441" s="9" t="s">
        <v>19</v>
      </c>
      <c r="J441" s="10" t="s">
        <v>19</v>
      </c>
      <c r="K441" s="9">
        <v>708402</v>
      </c>
      <c r="L441" s="10"/>
      <c r="M441" s="12"/>
      <c r="N441" s="12"/>
      <c r="O441" s="12"/>
      <c r="P441" s="6"/>
      <c r="Q441" s="6"/>
      <c r="R441" s="6"/>
      <c r="S441" s="6"/>
      <c r="T441" s="6"/>
      <c r="U441" s="6"/>
      <c r="V441" s="6"/>
      <c r="W441" s="6"/>
      <c r="X441" s="6"/>
      <c r="Y441" s="6"/>
      <c r="Z441" s="6"/>
    </row>
    <row r="442" spans="1:26" ht="15.75" customHeight="1">
      <c r="A442" s="7" t="s">
        <v>851</v>
      </c>
      <c r="B442" s="8" t="s">
        <v>407</v>
      </c>
      <c r="C442" s="8" t="s">
        <v>14</v>
      </c>
      <c r="D442" s="13" t="s">
        <v>852</v>
      </c>
      <c r="E442" s="8" t="s">
        <v>16</v>
      </c>
      <c r="F442" s="9" t="s">
        <v>17</v>
      </c>
      <c r="G442" s="9" t="s">
        <v>24</v>
      </c>
      <c r="H442" s="9">
        <v>1824</v>
      </c>
      <c r="I442" s="9" t="s">
        <v>19</v>
      </c>
      <c r="J442" s="10" t="s">
        <v>19</v>
      </c>
      <c r="K442" s="9">
        <v>708500</v>
      </c>
      <c r="L442" s="10"/>
      <c r="M442" s="12"/>
      <c r="N442" s="12"/>
      <c r="O442" s="12"/>
      <c r="P442" s="6"/>
      <c r="Q442" s="6"/>
      <c r="R442" s="6"/>
      <c r="S442" s="6"/>
      <c r="T442" s="6"/>
      <c r="U442" s="6"/>
      <c r="V442" s="6"/>
      <c r="W442" s="6"/>
      <c r="X442" s="6"/>
      <c r="Y442" s="6"/>
      <c r="Z442" s="6"/>
    </row>
    <row r="443" spans="1:26" ht="15.75" customHeight="1">
      <c r="A443" s="14" t="s">
        <v>853</v>
      </c>
      <c r="B443" s="15" t="s">
        <v>407</v>
      </c>
      <c r="C443" s="15" t="s">
        <v>14</v>
      </c>
      <c r="D443" s="16" t="s">
        <v>852</v>
      </c>
      <c r="E443" s="15" t="s">
        <v>40</v>
      </c>
      <c r="F443" s="15" t="s">
        <v>17</v>
      </c>
      <c r="G443" s="15" t="s">
        <v>78</v>
      </c>
      <c r="H443" s="9">
        <v>1985</v>
      </c>
      <c r="I443" s="15" t="s">
        <v>19</v>
      </c>
      <c r="J443" s="14" t="s">
        <v>854</v>
      </c>
      <c r="K443" s="9">
        <v>708501</v>
      </c>
      <c r="L443" s="10"/>
      <c r="M443" s="12"/>
      <c r="N443" s="12"/>
      <c r="O443" s="12"/>
      <c r="P443" s="6"/>
      <c r="Q443" s="6"/>
      <c r="R443" s="6"/>
      <c r="S443" s="6"/>
      <c r="T443" s="6"/>
      <c r="U443" s="6"/>
      <c r="V443" s="6"/>
      <c r="W443" s="6"/>
      <c r="X443" s="6"/>
      <c r="Y443" s="6"/>
      <c r="Z443" s="6"/>
    </row>
    <row r="444" spans="1:26" ht="15.75" customHeight="1">
      <c r="A444" s="7" t="s">
        <v>855</v>
      </c>
      <c r="B444" s="8" t="s">
        <v>407</v>
      </c>
      <c r="C444" s="8" t="s">
        <v>14</v>
      </c>
      <c r="D444" s="13" t="s">
        <v>852</v>
      </c>
      <c r="E444" s="8" t="s">
        <v>40</v>
      </c>
      <c r="F444" s="9" t="s">
        <v>17</v>
      </c>
      <c r="G444" s="9" t="s">
        <v>78</v>
      </c>
      <c r="H444" s="9">
        <v>2012</v>
      </c>
      <c r="I444" s="9" t="s">
        <v>19</v>
      </c>
      <c r="J444" s="10" t="s">
        <v>856</v>
      </c>
      <c r="K444" s="9">
        <v>708502</v>
      </c>
      <c r="L444" s="10"/>
      <c r="M444" s="12"/>
      <c r="N444" s="12"/>
      <c r="O444" s="12"/>
      <c r="P444" s="6"/>
      <c r="Q444" s="6"/>
      <c r="R444" s="6"/>
      <c r="S444" s="6"/>
      <c r="T444" s="6"/>
      <c r="U444" s="6"/>
      <c r="V444" s="6"/>
      <c r="W444" s="6"/>
      <c r="X444" s="6"/>
      <c r="Y444" s="6"/>
      <c r="Z444" s="6"/>
    </row>
    <row r="445" spans="1:26" ht="15.75" customHeight="1">
      <c r="A445" s="7" t="s">
        <v>857</v>
      </c>
      <c r="B445" s="8" t="s">
        <v>407</v>
      </c>
      <c r="C445" s="8" t="s">
        <v>14</v>
      </c>
      <c r="D445" s="13" t="s">
        <v>852</v>
      </c>
      <c r="E445" s="8" t="s">
        <v>38</v>
      </c>
      <c r="F445" s="9" t="s">
        <v>17</v>
      </c>
      <c r="G445" s="9" t="s">
        <v>78</v>
      </c>
      <c r="H445" s="9">
        <v>2019</v>
      </c>
      <c r="I445" s="9" t="s">
        <v>19</v>
      </c>
      <c r="J445" s="10" t="s">
        <v>19</v>
      </c>
      <c r="K445" s="9">
        <v>708503</v>
      </c>
      <c r="L445" s="10"/>
      <c r="M445" s="12"/>
      <c r="N445" s="12"/>
      <c r="O445" s="12"/>
      <c r="P445" s="6"/>
      <c r="Q445" s="6"/>
      <c r="R445" s="6"/>
      <c r="S445" s="6"/>
      <c r="T445" s="6"/>
      <c r="U445" s="6"/>
      <c r="V445" s="6"/>
      <c r="W445" s="6"/>
      <c r="X445" s="6"/>
      <c r="Y445" s="6"/>
      <c r="Z445" s="6"/>
    </row>
    <row r="446" spans="1:26" ht="15.75" customHeight="1">
      <c r="A446" s="7" t="s">
        <v>858</v>
      </c>
      <c r="B446" s="8" t="s">
        <v>407</v>
      </c>
      <c r="C446" s="8" t="s">
        <v>14</v>
      </c>
      <c r="D446" s="13" t="s">
        <v>859</v>
      </c>
      <c r="E446" s="8" t="s">
        <v>16</v>
      </c>
      <c r="F446" s="9" t="s">
        <v>17</v>
      </c>
      <c r="G446" s="9" t="s">
        <v>24</v>
      </c>
      <c r="H446" s="9">
        <v>1825</v>
      </c>
      <c r="I446" s="9" t="s">
        <v>19</v>
      </c>
      <c r="J446" s="10" t="s">
        <v>19</v>
      </c>
      <c r="K446" s="9">
        <v>708600</v>
      </c>
      <c r="L446" s="10"/>
      <c r="M446" s="12"/>
      <c r="N446" s="12"/>
      <c r="O446" s="12"/>
      <c r="P446" s="6"/>
      <c r="Q446" s="6"/>
      <c r="R446" s="6"/>
      <c r="S446" s="6"/>
      <c r="T446" s="6"/>
      <c r="U446" s="6"/>
      <c r="V446" s="6"/>
      <c r="W446" s="6"/>
      <c r="X446" s="6"/>
      <c r="Y446" s="6"/>
      <c r="Z446" s="6"/>
    </row>
    <row r="447" spans="1:26" ht="15.75" customHeight="1">
      <c r="A447" s="7" t="s">
        <v>860</v>
      </c>
      <c r="B447" s="8" t="s">
        <v>407</v>
      </c>
      <c r="C447" s="8" t="s">
        <v>14</v>
      </c>
      <c r="D447" s="13" t="s">
        <v>859</v>
      </c>
      <c r="E447" s="8" t="s">
        <v>40</v>
      </c>
      <c r="F447" s="9" t="s">
        <v>17</v>
      </c>
      <c r="G447" s="9" t="s">
        <v>78</v>
      </c>
      <c r="H447" s="9">
        <v>1988</v>
      </c>
      <c r="I447" s="9" t="s">
        <v>19</v>
      </c>
      <c r="J447" s="10" t="s">
        <v>861</v>
      </c>
      <c r="K447" s="9">
        <v>708601</v>
      </c>
      <c r="L447" s="10"/>
      <c r="M447" s="12"/>
      <c r="N447" s="12"/>
      <c r="O447" s="12"/>
      <c r="P447" s="6"/>
      <c r="Q447" s="6"/>
      <c r="R447" s="6"/>
      <c r="S447" s="6"/>
      <c r="T447" s="6"/>
      <c r="U447" s="6"/>
      <c r="V447" s="6"/>
      <c r="W447" s="6"/>
      <c r="X447" s="6"/>
      <c r="Y447" s="6"/>
      <c r="Z447" s="6"/>
    </row>
    <row r="448" spans="1:26" ht="15.75" customHeight="1">
      <c r="A448" s="7" t="s">
        <v>862</v>
      </c>
      <c r="B448" s="8" t="s">
        <v>407</v>
      </c>
      <c r="C448" s="8" t="s">
        <v>14</v>
      </c>
      <c r="D448" s="13" t="s">
        <v>859</v>
      </c>
      <c r="E448" s="8" t="s">
        <v>38</v>
      </c>
      <c r="F448" s="9" t="s">
        <v>17</v>
      </c>
      <c r="G448" s="9" t="s">
        <v>78</v>
      </c>
      <c r="H448" s="9">
        <v>2014</v>
      </c>
      <c r="I448" s="9" t="s">
        <v>19</v>
      </c>
      <c r="J448" s="10" t="s">
        <v>19</v>
      </c>
      <c r="K448" s="9">
        <v>708602</v>
      </c>
      <c r="L448" s="10"/>
      <c r="M448" s="12"/>
      <c r="N448" s="12"/>
      <c r="O448" s="12"/>
      <c r="P448" s="6"/>
      <c r="Q448" s="6"/>
      <c r="R448" s="6"/>
      <c r="S448" s="6"/>
      <c r="T448" s="6"/>
      <c r="U448" s="6"/>
      <c r="V448" s="6"/>
      <c r="W448" s="6"/>
      <c r="X448" s="6"/>
      <c r="Y448" s="6"/>
      <c r="Z448" s="6"/>
    </row>
    <row r="449" spans="1:26" ht="15.75" customHeight="1">
      <c r="A449" s="7" t="s">
        <v>863</v>
      </c>
      <c r="B449" s="8" t="s">
        <v>407</v>
      </c>
      <c r="C449" s="8" t="s">
        <v>14</v>
      </c>
      <c r="D449" s="13" t="s">
        <v>864</v>
      </c>
      <c r="E449" s="8" t="s">
        <v>16</v>
      </c>
      <c r="F449" s="9" t="s">
        <v>17</v>
      </c>
      <c r="G449" s="9" t="s">
        <v>24</v>
      </c>
      <c r="H449" s="9">
        <v>1824</v>
      </c>
      <c r="I449" s="9" t="s">
        <v>19</v>
      </c>
      <c r="J449" s="10" t="s">
        <v>19</v>
      </c>
      <c r="K449" s="9">
        <v>708700</v>
      </c>
      <c r="L449" s="10"/>
      <c r="M449" s="12"/>
      <c r="N449" s="12"/>
      <c r="O449" s="12"/>
      <c r="P449" s="6"/>
      <c r="Q449" s="6"/>
      <c r="R449" s="6"/>
      <c r="S449" s="6"/>
      <c r="T449" s="6"/>
      <c r="U449" s="6"/>
      <c r="V449" s="6"/>
      <c r="W449" s="6"/>
      <c r="X449" s="6"/>
      <c r="Y449" s="6"/>
      <c r="Z449" s="6"/>
    </row>
    <row r="450" spans="1:26" ht="15.75" customHeight="1">
      <c r="A450" s="7" t="s">
        <v>865</v>
      </c>
      <c r="B450" s="8" t="s">
        <v>407</v>
      </c>
      <c r="C450" s="8" t="s">
        <v>14</v>
      </c>
      <c r="D450" s="13" t="s">
        <v>864</v>
      </c>
      <c r="E450" s="8" t="s">
        <v>40</v>
      </c>
      <c r="F450" s="9" t="s">
        <v>17</v>
      </c>
      <c r="G450" s="9" t="s">
        <v>78</v>
      </c>
      <c r="H450" s="9">
        <v>1987</v>
      </c>
      <c r="I450" s="9" t="s">
        <v>19</v>
      </c>
      <c r="J450" s="10" t="s">
        <v>866</v>
      </c>
      <c r="K450" s="9">
        <v>708701</v>
      </c>
      <c r="L450" s="10"/>
      <c r="M450" s="12"/>
      <c r="N450" s="12"/>
      <c r="O450" s="12"/>
      <c r="P450" s="6"/>
      <c r="Q450" s="6"/>
      <c r="R450" s="6"/>
      <c r="S450" s="6"/>
      <c r="T450" s="6"/>
      <c r="U450" s="6"/>
      <c r="V450" s="6"/>
      <c r="W450" s="6"/>
      <c r="X450" s="6"/>
      <c r="Y450" s="6"/>
      <c r="Z450" s="6"/>
    </row>
    <row r="451" spans="1:26" ht="15.75" customHeight="1">
      <c r="A451" s="7" t="s">
        <v>867</v>
      </c>
      <c r="B451" s="8" t="s">
        <v>407</v>
      </c>
      <c r="C451" s="8" t="s">
        <v>14</v>
      </c>
      <c r="D451" s="13" t="s">
        <v>864</v>
      </c>
      <c r="E451" s="8" t="s">
        <v>40</v>
      </c>
      <c r="F451" s="9" t="s">
        <v>17</v>
      </c>
      <c r="G451" s="9" t="s">
        <v>78</v>
      </c>
      <c r="H451" s="9">
        <v>2013</v>
      </c>
      <c r="I451" s="9" t="s">
        <v>19</v>
      </c>
      <c r="J451" s="10" t="s">
        <v>19</v>
      </c>
      <c r="K451" s="9">
        <v>708702</v>
      </c>
      <c r="L451" s="10"/>
      <c r="M451" s="12"/>
      <c r="N451" s="12"/>
      <c r="O451" s="12"/>
      <c r="P451" s="6"/>
      <c r="Q451" s="6"/>
      <c r="R451" s="6"/>
      <c r="S451" s="6"/>
      <c r="T451" s="6"/>
      <c r="U451" s="6"/>
      <c r="V451" s="6"/>
      <c r="W451" s="6"/>
      <c r="X451" s="6"/>
      <c r="Y451" s="6"/>
      <c r="Z451" s="6"/>
    </row>
    <row r="452" spans="1:26" ht="15.75" customHeight="1">
      <c r="A452" s="7" t="s">
        <v>868</v>
      </c>
      <c r="B452" s="8" t="s">
        <v>407</v>
      </c>
      <c r="C452" s="8" t="s">
        <v>14</v>
      </c>
      <c r="D452" s="13" t="s">
        <v>864</v>
      </c>
      <c r="E452" s="8" t="s">
        <v>40</v>
      </c>
      <c r="F452" s="9" t="s">
        <v>17</v>
      </c>
      <c r="G452" s="9" t="s">
        <v>78</v>
      </c>
      <c r="H452" s="9">
        <v>2015</v>
      </c>
      <c r="I452" s="9" t="s">
        <v>19</v>
      </c>
      <c r="J452" s="10" t="s">
        <v>869</v>
      </c>
      <c r="K452" s="9">
        <v>708703</v>
      </c>
      <c r="L452" s="10"/>
      <c r="M452" s="12"/>
      <c r="N452" s="12"/>
      <c r="O452" s="12"/>
      <c r="P452" s="6"/>
      <c r="Q452" s="6"/>
      <c r="R452" s="6"/>
      <c r="S452" s="6"/>
      <c r="T452" s="6"/>
      <c r="U452" s="6"/>
      <c r="V452" s="6"/>
      <c r="W452" s="6"/>
      <c r="X452" s="6"/>
      <c r="Y452" s="6"/>
      <c r="Z452" s="6"/>
    </row>
    <row r="453" spans="1:26" ht="15.75" customHeight="1">
      <c r="A453" s="7" t="s">
        <v>870</v>
      </c>
      <c r="B453" s="8" t="s">
        <v>407</v>
      </c>
      <c r="C453" s="8" t="s">
        <v>14</v>
      </c>
      <c r="D453" s="13" t="s">
        <v>871</v>
      </c>
      <c r="E453" s="8" t="s">
        <v>16</v>
      </c>
      <c r="F453" s="9" t="s">
        <v>17</v>
      </c>
      <c r="G453" s="9" t="s">
        <v>24</v>
      </c>
      <c r="H453" s="9">
        <v>1824</v>
      </c>
      <c r="I453" s="9" t="s">
        <v>19</v>
      </c>
      <c r="J453" s="10" t="s">
        <v>19</v>
      </c>
      <c r="K453" s="9">
        <v>708800</v>
      </c>
      <c r="L453" s="10"/>
      <c r="M453" s="12"/>
      <c r="N453" s="12"/>
      <c r="O453" s="12"/>
      <c r="P453" s="6"/>
      <c r="Q453" s="6"/>
      <c r="R453" s="6"/>
      <c r="S453" s="6"/>
      <c r="T453" s="6"/>
      <c r="U453" s="6"/>
      <c r="V453" s="6"/>
      <c r="W453" s="6"/>
      <c r="X453" s="6"/>
      <c r="Y453" s="6"/>
      <c r="Z453" s="6"/>
    </row>
    <row r="454" spans="1:26" ht="15.75" customHeight="1">
      <c r="A454" s="7" t="s">
        <v>872</v>
      </c>
      <c r="B454" s="8" t="s">
        <v>407</v>
      </c>
      <c r="C454" s="8" t="s">
        <v>14</v>
      </c>
      <c r="D454" s="13" t="s">
        <v>871</v>
      </c>
      <c r="E454" s="8" t="s">
        <v>40</v>
      </c>
      <c r="F454" s="9" t="s">
        <v>17</v>
      </c>
      <c r="G454" s="9" t="s">
        <v>78</v>
      </c>
      <c r="H454" s="9">
        <v>1986</v>
      </c>
      <c r="I454" s="9" t="s">
        <v>19</v>
      </c>
      <c r="J454" s="10" t="s">
        <v>873</v>
      </c>
      <c r="K454" s="9">
        <v>708801</v>
      </c>
      <c r="L454" s="10"/>
      <c r="M454" s="12"/>
      <c r="N454" s="12"/>
      <c r="O454" s="12"/>
      <c r="P454" s="6"/>
      <c r="Q454" s="6"/>
      <c r="R454" s="6"/>
      <c r="S454" s="6"/>
      <c r="T454" s="6"/>
      <c r="U454" s="6"/>
      <c r="V454" s="6"/>
      <c r="W454" s="6"/>
      <c r="X454" s="6"/>
      <c r="Y454" s="6"/>
      <c r="Z454" s="6"/>
    </row>
    <row r="455" spans="1:26" ht="15.75" customHeight="1">
      <c r="A455" s="7" t="s">
        <v>874</v>
      </c>
      <c r="B455" s="8" t="s">
        <v>407</v>
      </c>
      <c r="C455" s="8" t="s">
        <v>14</v>
      </c>
      <c r="D455" s="13" t="s">
        <v>875</v>
      </c>
      <c r="E455" s="8" t="s">
        <v>16</v>
      </c>
      <c r="F455" s="9" t="s">
        <v>17</v>
      </c>
      <c r="G455" s="9" t="s">
        <v>24</v>
      </c>
      <c r="H455" s="9">
        <v>1824</v>
      </c>
      <c r="I455" s="9" t="s">
        <v>19</v>
      </c>
      <c r="J455" s="10" t="s">
        <v>19</v>
      </c>
      <c r="K455" s="9">
        <v>708900</v>
      </c>
      <c r="L455" s="10"/>
      <c r="M455" s="12"/>
      <c r="N455" s="12"/>
      <c r="O455" s="12"/>
      <c r="P455" s="6"/>
      <c r="Q455" s="6"/>
      <c r="R455" s="6"/>
      <c r="S455" s="6"/>
      <c r="T455" s="6"/>
      <c r="U455" s="6"/>
      <c r="V455" s="6"/>
      <c r="W455" s="6"/>
      <c r="X455" s="6"/>
      <c r="Y455" s="6"/>
      <c r="Z455" s="6"/>
    </row>
    <row r="456" spans="1:26" ht="15.75" customHeight="1">
      <c r="A456" s="7" t="s">
        <v>876</v>
      </c>
      <c r="B456" s="8" t="s">
        <v>407</v>
      </c>
      <c r="C456" s="8" t="s">
        <v>14</v>
      </c>
      <c r="D456" s="13" t="s">
        <v>875</v>
      </c>
      <c r="E456" s="8" t="s">
        <v>40</v>
      </c>
      <c r="F456" s="9" t="s">
        <v>17</v>
      </c>
      <c r="G456" s="9" t="s">
        <v>78</v>
      </c>
      <c r="H456" s="9">
        <v>1987</v>
      </c>
      <c r="I456" s="9" t="s">
        <v>19</v>
      </c>
      <c r="J456" s="10" t="s">
        <v>877</v>
      </c>
      <c r="K456" s="9">
        <v>708901</v>
      </c>
      <c r="L456" s="10"/>
      <c r="M456" s="12"/>
      <c r="N456" s="12"/>
      <c r="O456" s="12"/>
      <c r="P456" s="6"/>
      <c r="Q456" s="6"/>
      <c r="R456" s="6"/>
      <c r="S456" s="6"/>
      <c r="T456" s="6"/>
      <c r="U456" s="6"/>
      <c r="V456" s="6"/>
      <c r="W456" s="6"/>
      <c r="X456" s="6"/>
      <c r="Y456" s="6"/>
      <c r="Z456" s="6"/>
    </row>
    <row r="457" spans="1:26" ht="15.75" customHeight="1">
      <c r="A457" s="7" t="s">
        <v>878</v>
      </c>
      <c r="B457" s="8" t="s">
        <v>407</v>
      </c>
      <c r="C457" s="8" t="s">
        <v>14</v>
      </c>
      <c r="D457" s="13" t="s">
        <v>879</v>
      </c>
      <c r="E457" s="8" t="s">
        <v>16</v>
      </c>
      <c r="F457" s="9" t="s">
        <v>17</v>
      </c>
      <c r="G457" s="9" t="s">
        <v>24</v>
      </c>
      <c r="H457" s="9">
        <v>1824</v>
      </c>
      <c r="I457" s="9" t="s">
        <v>19</v>
      </c>
      <c r="J457" s="10" t="s">
        <v>19</v>
      </c>
      <c r="K457" s="9">
        <v>709000</v>
      </c>
      <c r="L457" s="10"/>
      <c r="M457" s="12"/>
      <c r="N457" s="12"/>
      <c r="O457" s="12"/>
      <c r="P457" s="6"/>
      <c r="Q457" s="6"/>
      <c r="R457" s="6"/>
      <c r="S457" s="6"/>
      <c r="T457" s="6"/>
      <c r="U457" s="6"/>
      <c r="V457" s="6"/>
      <c r="W457" s="6"/>
      <c r="X457" s="6"/>
      <c r="Y457" s="6"/>
      <c r="Z457" s="6"/>
    </row>
    <row r="458" spans="1:26" ht="15.75" customHeight="1">
      <c r="A458" s="7" t="s">
        <v>880</v>
      </c>
      <c r="B458" s="8" t="s">
        <v>407</v>
      </c>
      <c r="C458" s="8" t="s">
        <v>14</v>
      </c>
      <c r="D458" s="13" t="s">
        <v>879</v>
      </c>
      <c r="E458" s="8" t="s">
        <v>40</v>
      </c>
      <c r="F458" s="9" t="s">
        <v>17</v>
      </c>
      <c r="G458" s="9" t="s">
        <v>78</v>
      </c>
      <c r="H458" s="9">
        <v>1986</v>
      </c>
      <c r="I458" s="9" t="s">
        <v>19</v>
      </c>
      <c r="J458" s="10" t="s">
        <v>881</v>
      </c>
      <c r="K458" s="9">
        <v>709001</v>
      </c>
      <c r="L458" s="10"/>
      <c r="M458" s="12"/>
      <c r="N458" s="12"/>
      <c r="O458" s="12"/>
      <c r="P458" s="6"/>
      <c r="Q458" s="6"/>
      <c r="R458" s="6"/>
      <c r="S458" s="6"/>
      <c r="T458" s="6"/>
      <c r="U458" s="6"/>
      <c r="V458" s="6"/>
      <c r="W458" s="6"/>
      <c r="X458" s="6"/>
      <c r="Y458" s="6"/>
      <c r="Z458" s="6"/>
    </row>
    <row r="459" spans="1:26" ht="15.75" customHeight="1">
      <c r="A459" s="7" t="s">
        <v>882</v>
      </c>
      <c r="B459" s="8" t="s">
        <v>407</v>
      </c>
      <c r="C459" s="8" t="s">
        <v>14</v>
      </c>
      <c r="D459" s="13" t="s">
        <v>879</v>
      </c>
      <c r="E459" s="8" t="s">
        <v>40</v>
      </c>
      <c r="F459" s="9" t="s">
        <v>17</v>
      </c>
      <c r="G459" s="9" t="s">
        <v>78</v>
      </c>
      <c r="H459" s="9">
        <v>2015</v>
      </c>
      <c r="I459" s="9" t="s">
        <v>19</v>
      </c>
      <c r="J459" s="10" t="s">
        <v>19</v>
      </c>
      <c r="K459" s="9">
        <v>709002</v>
      </c>
      <c r="L459" s="10"/>
      <c r="M459" s="12"/>
      <c r="N459" s="12"/>
      <c r="O459" s="12"/>
      <c r="P459" s="6"/>
      <c r="Q459" s="6"/>
      <c r="R459" s="6"/>
      <c r="S459" s="6"/>
      <c r="T459" s="6"/>
      <c r="U459" s="6"/>
      <c r="V459" s="6"/>
      <c r="W459" s="6"/>
      <c r="X459" s="6"/>
      <c r="Y459" s="6"/>
      <c r="Z459" s="6"/>
    </row>
    <row r="460" spans="1:26" ht="15.75" customHeight="1">
      <c r="A460" s="7" t="s">
        <v>883</v>
      </c>
      <c r="B460" s="8" t="s">
        <v>407</v>
      </c>
      <c r="C460" s="8" t="s">
        <v>14</v>
      </c>
      <c r="D460" s="13" t="s">
        <v>884</v>
      </c>
      <c r="E460" s="8" t="s">
        <v>16</v>
      </c>
      <c r="F460" s="9" t="s">
        <v>17</v>
      </c>
      <c r="G460" s="9" t="s">
        <v>24</v>
      </c>
      <c r="H460" s="9">
        <v>1824</v>
      </c>
      <c r="I460" s="9" t="s">
        <v>19</v>
      </c>
      <c r="J460" s="10" t="s">
        <v>19</v>
      </c>
      <c r="K460" s="9">
        <v>709100</v>
      </c>
      <c r="L460" s="10"/>
      <c r="M460" s="12"/>
      <c r="N460" s="12"/>
      <c r="O460" s="12"/>
      <c r="P460" s="6"/>
      <c r="Q460" s="6"/>
      <c r="R460" s="6"/>
      <c r="S460" s="6"/>
      <c r="T460" s="6"/>
      <c r="U460" s="6"/>
      <c r="V460" s="6"/>
      <c r="W460" s="6"/>
      <c r="X460" s="6"/>
      <c r="Y460" s="6"/>
      <c r="Z460" s="6"/>
    </row>
    <row r="461" spans="1:26" ht="15.75" customHeight="1">
      <c r="A461" s="7" t="s">
        <v>885</v>
      </c>
      <c r="B461" s="8" t="s">
        <v>407</v>
      </c>
      <c r="C461" s="8" t="s">
        <v>14</v>
      </c>
      <c r="D461" s="13" t="s">
        <v>884</v>
      </c>
      <c r="E461" s="8" t="s">
        <v>40</v>
      </c>
      <c r="F461" s="9" t="s">
        <v>17</v>
      </c>
      <c r="G461" s="9" t="s">
        <v>78</v>
      </c>
      <c r="H461" s="9">
        <v>1987</v>
      </c>
      <c r="I461" s="9" t="s">
        <v>19</v>
      </c>
      <c r="J461" s="10" t="s">
        <v>886</v>
      </c>
      <c r="K461" s="9">
        <v>709101</v>
      </c>
      <c r="L461" s="10"/>
      <c r="M461" s="12"/>
      <c r="N461" s="12"/>
      <c r="O461" s="12"/>
      <c r="P461" s="6"/>
      <c r="Q461" s="6"/>
      <c r="R461" s="6"/>
      <c r="S461" s="6"/>
      <c r="T461" s="6"/>
      <c r="U461" s="6"/>
      <c r="V461" s="6"/>
      <c r="W461" s="6"/>
      <c r="X461" s="6"/>
      <c r="Y461" s="6"/>
      <c r="Z461" s="6"/>
    </row>
    <row r="462" spans="1:26" ht="15.75" customHeight="1">
      <c r="A462" s="7" t="s">
        <v>887</v>
      </c>
      <c r="B462" s="8" t="s">
        <v>407</v>
      </c>
      <c r="C462" s="8" t="s">
        <v>14</v>
      </c>
      <c r="D462" s="13" t="s">
        <v>884</v>
      </c>
      <c r="E462" s="8" t="s">
        <v>40</v>
      </c>
      <c r="F462" s="9" t="s">
        <v>17</v>
      </c>
      <c r="G462" s="9" t="s">
        <v>78</v>
      </c>
      <c r="H462" s="9">
        <v>2010</v>
      </c>
      <c r="I462" s="9" t="s">
        <v>19</v>
      </c>
      <c r="J462" s="10" t="s">
        <v>888</v>
      </c>
      <c r="K462" s="9">
        <v>709102</v>
      </c>
      <c r="L462" s="10"/>
      <c r="M462" s="12"/>
      <c r="N462" s="12"/>
      <c r="O462" s="12"/>
      <c r="P462" s="6"/>
      <c r="Q462" s="6"/>
      <c r="R462" s="6"/>
      <c r="S462" s="6"/>
      <c r="T462" s="6"/>
      <c r="U462" s="6"/>
      <c r="V462" s="6"/>
      <c r="W462" s="6"/>
      <c r="X462" s="6"/>
      <c r="Y462" s="6"/>
      <c r="Z462" s="6"/>
    </row>
    <row r="463" spans="1:26" ht="15.75" customHeight="1">
      <c r="A463" s="7" t="s">
        <v>889</v>
      </c>
      <c r="B463" s="8" t="s">
        <v>407</v>
      </c>
      <c r="C463" s="8" t="s">
        <v>14</v>
      </c>
      <c r="D463" s="13" t="s">
        <v>884</v>
      </c>
      <c r="E463" s="8" t="s">
        <v>40</v>
      </c>
      <c r="F463" s="9" t="s">
        <v>17</v>
      </c>
      <c r="G463" s="9" t="s">
        <v>78</v>
      </c>
      <c r="H463" s="9">
        <v>2010</v>
      </c>
      <c r="I463" s="9" t="s">
        <v>19</v>
      </c>
      <c r="J463" s="10" t="s">
        <v>890</v>
      </c>
      <c r="K463" s="9">
        <v>709103</v>
      </c>
      <c r="L463" s="10"/>
      <c r="M463" s="12"/>
      <c r="N463" s="12"/>
      <c r="O463" s="12"/>
      <c r="P463" s="6"/>
      <c r="Q463" s="6"/>
      <c r="R463" s="6"/>
      <c r="S463" s="6"/>
      <c r="T463" s="6"/>
      <c r="U463" s="6"/>
      <c r="V463" s="6"/>
      <c r="W463" s="6"/>
      <c r="X463" s="6"/>
      <c r="Y463" s="6"/>
      <c r="Z463" s="6"/>
    </row>
    <row r="464" spans="1:26" ht="15.75" customHeight="1">
      <c r="A464" s="7" t="s">
        <v>891</v>
      </c>
      <c r="B464" s="8" t="s">
        <v>407</v>
      </c>
      <c r="C464" s="8" t="s">
        <v>14</v>
      </c>
      <c r="D464" s="13" t="s">
        <v>892</v>
      </c>
      <c r="E464" s="8" t="s">
        <v>16</v>
      </c>
      <c r="F464" s="9" t="s">
        <v>17</v>
      </c>
      <c r="G464" s="9" t="s">
        <v>24</v>
      </c>
      <c r="H464" s="9">
        <v>1844</v>
      </c>
      <c r="I464" s="9" t="s">
        <v>19</v>
      </c>
      <c r="J464" s="10" t="s">
        <v>19</v>
      </c>
      <c r="K464" s="9">
        <v>709200</v>
      </c>
      <c r="L464" s="10"/>
      <c r="M464" s="12"/>
      <c r="N464" s="12"/>
      <c r="O464" s="12"/>
      <c r="P464" s="6"/>
      <c r="Q464" s="6"/>
      <c r="R464" s="6"/>
      <c r="S464" s="6"/>
      <c r="T464" s="6"/>
      <c r="U464" s="6"/>
      <c r="V464" s="6"/>
      <c r="W464" s="6"/>
      <c r="X464" s="6"/>
      <c r="Y464" s="6"/>
      <c r="Z464" s="6"/>
    </row>
    <row r="465" spans="1:26" ht="15.75" customHeight="1">
      <c r="A465" s="7" t="s">
        <v>893</v>
      </c>
      <c r="B465" s="8" t="s">
        <v>407</v>
      </c>
      <c r="C465" s="8" t="s">
        <v>14</v>
      </c>
      <c r="D465" s="13" t="s">
        <v>892</v>
      </c>
      <c r="E465" s="8" t="s">
        <v>40</v>
      </c>
      <c r="F465" s="9" t="s">
        <v>17</v>
      </c>
      <c r="G465" s="9" t="s">
        <v>78</v>
      </c>
      <c r="H465" s="9">
        <v>1989</v>
      </c>
      <c r="I465" s="9" t="s">
        <v>19</v>
      </c>
      <c r="J465" s="10" t="s">
        <v>894</v>
      </c>
      <c r="K465" s="9">
        <v>709201</v>
      </c>
      <c r="L465" s="10"/>
      <c r="M465" s="12"/>
      <c r="N465" s="12"/>
      <c r="O465" s="12"/>
      <c r="P465" s="6"/>
      <c r="Q465" s="6"/>
      <c r="R465" s="6"/>
      <c r="S465" s="6"/>
      <c r="T465" s="6"/>
      <c r="U465" s="6"/>
      <c r="V465" s="6"/>
      <c r="W465" s="6"/>
      <c r="X465" s="6"/>
      <c r="Y465" s="6"/>
      <c r="Z465" s="6"/>
    </row>
    <row r="466" spans="1:26" ht="15.75" customHeight="1">
      <c r="A466" s="7" t="s">
        <v>895</v>
      </c>
      <c r="B466" s="8" t="s">
        <v>407</v>
      </c>
      <c r="C466" s="8" t="s">
        <v>14</v>
      </c>
      <c r="D466" s="13" t="s">
        <v>896</v>
      </c>
      <c r="E466" s="8" t="s">
        <v>16</v>
      </c>
      <c r="F466" s="9" t="s">
        <v>17</v>
      </c>
      <c r="G466" s="9" t="s">
        <v>24</v>
      </c>
      <c r="H466" s="9">
        <v>1824</v>
      </c>
      <c r="I466" s="9" t="s">
        <v>19</v>
      </c>
      <c r="J466" s="10" t="s">
        <v>19</v>
      </c>
      <c r="K466" s="9">
        <v>709300</v>
      </c>
      <c r="L466" s="10"/>
      <c r="M466" s="12"/>
      <c r="N466" s="12"/>
      <c r="O466" s="12"/>
      <c r="P466" s="6"/>
      <c r="Q466" s="6"/>
      <c r="R466" s="6"/>
      <c r="S466" s="6"/>
      <c r="T466" s="6"/>
      <c r="U466" s="6"/>
      <c r="V466" s="6"/>
      <c r="W466" s="6"/>
      <c r="X466" s="6"/>
      <c r="Y466" s="6"/>
      <c r="Z466" s="6"/>
    </row>
    <row r="467" spans="1:26" ht="15.75" customHeight="1">
      <c r="A467" s="7" t="s">
        <v>897</v>
      </c>
      <c r="B467" s="8" t="s">
        <v>407</v>
      </c>
      <c r="C467" s="8" t="s">
        <v>14</v>
      </c>
      <c r="D467" s="13" t="s">
        <v>896</v>
      </c>
      <c r="E467" s="8" t="s">
        <v>40</v>
      </c>
      <c r="F467" s="9" t="s">
        <v>17</v>
      </c>
      <c r="G467" s="9" t="s">
        <v>78</v>
      </c>
      <c r="H467" s="9">
        <v>1987</v>
      </c>
      <c r="I467" s="9" t="s">
        <v>19</v>
      </c>
      <c r="J467" s="10" t="s">
        <v>898</v>
      </c>
      <c r="K467" s="9">
        <v>709301</v>
      </c>
      <c r="L467" s="10"/>
      <c r="M467" s="12"/>
      <c r="N467" s="12"/>
      <c r="O467" s="12"/>
      <c r="P467" s="6"/>
      <c r="Q467" s="6"/>
      <c r="R467" s="6"/>
      <c r="S467" s="6"/>
      <c r="T467" s="6"/>
      <c r="U467" s="6"/>
      <c r="V467" s="6"/>
      <c r="W467" s="6"/>
      <c r="X467" s="6"/>
      <c r="Y467" s="6"/>
      <c r="Z467" s="6"/>
    </row>
    <row r="468" spans="1:26" ht="15.75" customHeight="1">
      <c r="A468" s="7" t="s">
        <v>899</v>
      </c>
      <c r="B468" s="8" t="s">
        <v>407</v>
      </c>
      <c r="C468" s="8" t="s">
        <v>14</v>
      </c>
      <c r="D468" s="13" t="s">
        <v>896</v>
      </c>
      <c r="E468" s="8" t="s">
        <v>38</v>
      </c>
      <c r="F468" s="9" t="s">
        <v>17</v>
      </c>
      <c r="G468" s="9" t="s">
        <v>78</v>
      </c>
      <c r="H468" s="9">
        <v>2007</v>
      </c>
      <c r="I468" s="9" t="s">
        <v>19</v>
      </c>
      <c r="J468" s="10" t="s">
        <v>900</v>
      </c>
      <c r="K468" s="9">
        <v>709302</v>
      </c>
      <c r="L468" s="10"/>
      <c r="M468" s="12"/>
      <c r="N468" s="12"/>
      <c r="O468" s="12"/>
      <c r="P468" s="6"/>
      <c r="Q468" s="6"/>
      <c r="R468" s="6"/>
      <c r="S468" s="6"/>
      <c r="T468" s="6"/>
      <c r="U468" s="6"/>
      <c r="V468" s="6"/>
      <c r="W468" s="6"/>
      <c r="X468" s="6"/>
      <c r="Y468" s="6"/>
      <c r="Z468" s="6"/>
    </row>
    <row r="469" spans="1:26" ht="15.75" customHeight="1">
      <c r="A469" s="7" t="s">
        <v>901</v>
      </c>
      <c r="B469" s="8" t="s">
        <v>407</v>
      </c>
      <c r="C469" s="8" t="s">
        <v>14</v>
      </c>
      <c r="D469" s="13" t="s">
        <v>902</v>
      </c>
      <c r="E469" s="8" t="s">
        <v>16</v>
      </c>
      <c r="F469" s="9" t="s">
        <v>17</v>
      </c>
      <c r="G469" s="9" t="s">
        <v>24</v>
      </c>
      <c r="H469" s="9">
        <v>1824</v>
      </c>
      <c r="I469" s="9" t="s">
        <v>19</v>
      </c>
      <c r="J469" s="10" t="s">
        <v>19</v>
      </c>
      <c r="K469" s="9">
        <v>709400</v>
      </c>
      <c r="L469" s="10"/>
      <c r="M469" s="12"/>
      <c r="N469" s="12"/>
      <c r="O469" s="12"/>
      <c r="P469" s="6"/>
      <c r="Q469" s="6"/>
      <c r="R469" s="6"/>
      <c r="S469" s="6"/>
      <c r="T469" s="6"/>
      <c r="U469" s="6"/>
      <c r="V469" s="6"/>
      <c r="W469" s="6"/>
      <c r="X469" s="6"/>
      <c r="Y469" s="6"/>
      <c r="Z469" s="6"/>
    </row>
    <row r="470" spans="1:26" ht="15.75" customHeight="1">
      <c r="A470" s="7" t="s">
        <v>903</v>
      </c>
      <c r="B470" s="8" t="s">
        <v>407</v>
      </c>
      <c r="C470" s="8" t="s">
        <v>14</v>
      </c>
      <c r="D470" s="13" t="s">
        <v>902</v>
      </c>
      <c r="E470" s="8" t="s">
        <v>40</v>
      </c>
      <c r="F470" s="9" t="s">
        <v>17</v>
      </c>
      <c r="G470" s="9" t="s">
        <v>78</v>
      </c>
      <c r="H470" s="9">
        <v>1986</v>
      </c>
      <c r="I470" s="9" t="s">
        <v>19</v>
      </c>
      <c r="J470" s="10" t="s">
        <v>904</v>
      </c>
      <c r="K470" s="9">
        <v>709401</v>
      </c>
      <c r="L470" s="10"/>
      <c r="M470" s="12"/>
      <c r="N470" s="12"/>
      <c r="O470" s="12"/>
      <c r="P470" s="6"/>
      <c r="Q470" s="6"/>
      <c r="R470" s="6"/>
      <c r="S470" s="6"/>
      <c r="T470" s="6"/>
      <c r="U470" s="6"/>
      <c r="V470" s="6"/>
      <c r="W470" s="6"/>
      <c r="X470" s="6"/>
      <c r="Y470" s="6"/>
      <c r="Z470" s="6"/>
    </row>
    <row r="471" spans="1:26" ht="15.75" customHeight="1">
      <c r="A471" s="7" t="s">
        <v>905</v>
      </c>
      <c r="B471" s="8" t="s">
        <v>407</v>
      </c>
      <c r="C471" s="8" t="s">
        <v>14</v>
      </c>
      <c r="D471" s="13" t="s">
        <v>906</v>
      </c>
      <c r="E471" s="8" t="s">
        <v>16</v>
      </c>
      <c r="F471" s="9" t="s">
        <v>17</v>
      </c>
      <c r="G471" s="9" t="s">
        <v>24</v>
      </c>
      <c r="H471" s="9">
        <v>1824</v>
      </c>
      <c r="I471" s="9" t="s">
        <v>19</v>
      </c>
      <c r="J471" s="10" t="s">
        <v>19</v>
      </c>
      <c r="K471" s="9">
        <v>709500</v>
      </c>
      <c r="L471" s="10"/>
      <c r="M471" s="12"/>
      <c r="N471" s="12"/>
      <c r="O471" s="12"/>
      <c r="P471" s="6"/>
      <c r="Q471" s="6"/>
      <c r="R471" s="6"/>
      <c r="S471" s="6"/>
      <c r="T471" s="6"/>
      <c r="U471" s="6"/>
      <c r="V471" s="6"/>
      <c r="W471" s="6"/>
      <c r="X471" s="6"/>
      <c r="Y471" s="6"/>
      <c r="Z471" s="6"/>
    </row>
    <row r="472" spans="1:26" ht="15.75" customHeight="1">
      <c r="A472" s="7" t="s">
        <v>907</v>
      </c>
      <c r="B472" s="8" t="s">
        <v>407</v>
      </c>
      <c r="C472" s="8" t="s">
        <v>14</v>
      </c>
      <c r="D472" s="13" t="s">
        <v>906</v>
      </c>
      <c r="E472" s="8" t="s">
        <v>40</v>
      </c>
      <c r="F472" s="9" t="s">
        <v>17</v>
      </c>
      <c r="G472" s="9" t="s">
        <v>78</v>
      </c>
      <c r="H472" s="9">
        <v>1987</v>
      </c>
      <c r="I472" s="9" t="s">
        <v>19</v>
      </c>
      <c r="J472" s="10" t="s">
        <v>908</v>
      </c>
      <c r="K472" s="9">
        <v>709501</v>
      </c>
      <c r="L472" s="10"/>
      <c r="M472" s="12"/>
      <c r="N472" s="12"/>
      <c r="O472" s="12"/>
      <c r="P472" s="6"/>
      <c r="Q472" s="6"/>
      <c r="R472" s="6"/>
      <c r="S472" s="6"/>
      <c r="T472" s="6"/>
      <c r="U472" s="6"/>
      <c r="V472" s="6"/>
      <c r="W472" s="6"/>
      <c r="X472" s="6"/>
      <c r="Y472" s="6"/>
      <c r="Z472" s="6"/>
    </row>
    <row r="473" spans="1:26" ht="15.75" customHeight="1">
      <c r="A473" s="7" t="s">
        <v>909</v>
      </c>
      <c r="B473" s="8" t="s">
        <v>407</v>
      </c>
      <c r="C473" s="8" t="s">
        <v>14</v>
      </c>
      <c r="D473" s="13" t="s">
        <v>910</v>
      </c>
      <c r="E473" s="8" t="s">
        <v>16</v>
      </c>
      <c r="F473" s="9" t="s">
        <v>17</v>
      </c>
      <c r="G473" s="9" t="s">
        <v>24</v>
      </c>
      <c r="H473" s="9">
        <v>1824</v>
      </c>
      <c r="I473" s="9" t="s">
        <v>19</v>
      </c>
      <c r="J473" s="10" t="s">
        <v>19</v>
      </c>
      <c r="K473" s="9">
        <v>709600</v>
      </c>
      <c r="L473" s="10"/>
      <c r="M473" s="12"/>
      <c r="N473" s="12"/>
      <c r="O473" s="12"/>
      <c r="P473" s="6"/>
      <c r="Q473" s="6"/>
      <c r="R473" s="6"/>
      <c r="S473" s="6"/>
      <c r="T473" s="6"/>
      <c r="U473" s="6"/>
      <c r="V473" s="6"/>
      <c r="W473" s="6"/>
      <c r="X473" s="6"/>
      <c r="Y473" s="6"/>
      <c r="Z473" s="6"/>
    </row>
    <row r="474" spans="1:26" ht="15.75" customHeight="1">
      <c r="A474" s="7" t="s">
        <v>911</v>
      </c>
      <c r="B474" s="8" t="s">
        <v>407</v>
      </c>
      <c r="C474" s="8" t="s">
        <v>14</v>
      </c>
      <c r="D474" s="13" t="s">
        <v>910</v>
      </c>
      <c r="E474" s="8" t="s">
        <v>40</v>
      </c>
      <c r="F474" s="9" t="s">
        <v>17</v>
      </c>
      <c r="G474" s="9" t="s">
        <v>78</v>
      </c>
      <c r="H474" s="9">
        <v>1987</v>
      </c>
      <c r="I474" s="9" t="s">
        <v>19</v>
      </c>
      <c r="J474" s="10" t="s">
        <v>912</v>
      </c>
      <c r="K474" s="9">
        <v>709601</v>
      </c>
      <c r="L474" s="10"/>
      <c r="M474" s="12"/>
      <c r="N474" s="12"/>
      <c r="O474" s="12"/>
      <c r="P474" s="6"/>
      <c r="Q474" s="6"/>
      <c r="R474" s="6"/>
      <c r="S474" s="6"/>
      <c r="T474" s="6"/>
      <c r="U474" s="6"/>
      <c r="V474" s="6"/>
      <c r="W474" s="6"/>
      <c r="X474" s="6"/>
      <c r="Y474" s="6"/>
      <c r="Z474" s="6"/>
    </row>
    <row r="475" spans="1:26" ht="15.75" customHeight="1">
      <c r="A475" s="7" t="s">
        <v>913</v>
      </c>
      <c r="B475" s="8" t="s">
        <v>407</v>
      </c>
      <c r="C475" s="8" t="s">
        <v>14</v>
      </c>
      <c r="D475" s="13" t="s">
        <v>914</v>
      </c>
      <c r="E475" s="8" t="s">
        <v>16</v>
      </c>
      <c r="F475" s="9" t="s">
        <v>17</v>
      </c>
      <c r="G475" s="9" t="s">
        <v>24</v>
      </c>
      <c r="H475" s="9">
        <v>1824</v>
      </c>
      <c r="I475" s="9" t="s">
        <v>19</v>
      </c>
      <c r="J475" s="10" t="s">
        <v>19</v>
      </c>
      <c r="K475" s="9">
        <v>709700</v>
      </c>
      <c r="L475" s="10"/>
      <c r="M475" s="12"/>
      <c r="N475" s="12"/>
      <c r="O475" s="12"/>
      <c r="P475" s="6"/>
      <c r="Q475" s="6"/>
      <c r="R475" s="6"/>
      <c r="S475" s="6"/>
      <c r="T475" s="6"/>
      <c r="U475" s="6"/>
      <c r="V475" s="6"/>
      <c r="W475" s="6"/>
      <c r="X475" s="6"/>
      <c r="Y475" s="6"/>
      <c r="Z475" s="6"/>
    </row>
    <row r="476" spans="1:26" ht="15.75" customHeight="1">
      <c r="A476" s="7" t="s">
        <v>915</v>
      </c>
      <c r="B476" s="8" t="s">
        <v>407</v>
      </c>
      <c r="C476" s="8" t="s">
        <v>14</v>
      </c>
      <c r="D476" s="13" t="s">
        <v>914</v>
      </c>
      <c r="E476" s="8" t="s">
        <v>40</v>
      </c>
      <c r="F476" s="9" t="s">
        <v>17</v>
      </c>
      <c r="G476" s="9" t="s">
        <v>78</v>
      </c>
      <c r="H476" s="9">
        <v>1985</v>
      </c>
      <c r="I476" s="9" t="s">
        <v>19</v>
      </c>
      <c r="J476" s="10" t="s">
        <v>916</v>
      </c>
      <c r="K476" s="9">
        <v>709701</v>
      </c>
      <c r="L476" s="10"/>
      <c r="M476" s="12"/>
      <c r="N476" s="12"/>
      <c r="O476" s="12"/>
      <c r="P476" s="6"/>
      <c r="Q476" s="6"/>
      <c r="R476" s="6"/>
      <c r="S476" s="6"/>
      <c r="T476" s="6"/>
      <c r="U476" s="6"/>
      <c r="V476" s="6"/>
      <c r="W476" s="6"/>
      <c r="X476" s="6"/>
      <c r="Y476" s="6"/>
      <c r="Z476" s="6"/>
    </row>
    <row r="477" spans="1:26" ht="15.75" customHeight="1">
      <c r="A477" s="7" t="s">
        <v>917</v>
      </c>
      <c r="B477" s="8" t="s">
        <v>407</v>
      </c>
      <c r="C477" s="8" t="s">
        <v>14</v>
      </c>
      <c r="D477" s="13" t="s">
        <v>914</v>
      </c>
      <c r="E477" s="8" t="s">
        <v>43</v>
      </c>
      <c r="F477" s="9" t="s">
        <v>17</v>
      </c>
      <c r="G477" s="9" t="s">
        <v>78</v>
      </c>
      <c r="H477" s="9">
        <v>2010</v>
      </c>
      <c r="I477" s="9" t="s">
        <v>19</v>
      </c>
      <c r="J477" s="10" t="s">
        <v>19</v>
      </c>
      <c r="K477" s="9">
        <v>709702</v>
      </c>
      <c r="L477" s="10"/>
      <c r="M477" s="12"/>
      <c r="N477" s="12"/>
      <c r="O477" s="12"/>
      <c r="P477" s="6"/>
      <c r="Q477" s="6"/>
      <c r="R477" s="6"/>
      <c r="S477" s="6"/>
      <c r="T477" s="6"/>
      <c r="U477" s="6"/>
      <c r="V477" s="6"/>
      <c r="W477" s="6"/>
      <c r="X477" s="6"/>
      <c r="Y477" s="6"/>
      <c r="Z477" s="6"/>
    </row>
    <row r="478" spans="1:26" ht="15.75" customHeight="1">
      <c r="A478" s="7" t="s">
        <v>918</v>
      </c>
      <c r="B478" s="8" t="s">
        <v>407</v>
      </c>
      <c r="C478" s="8" t="s">
        <v>14</v>
      </c>
      <c r="D478" s="13" t="s">
        <v>914</v>
      </c>
      <c r="E478" s="8" t="s">
        <v>40</v>
      </c>
      <c r="F478" s="9" t="s">
        <v>17</v>
      </c>
      <c r="G478" s="9" t="s">
        <v>78</v>
      </c>
      <c r="H478" s="9">
        <v>2010</v>
      </c>
      <c r="I478" s="9" t="s">
        <v>19</v>
      </c>
      <c r="J478" s="10" t="s">
        <v>19</v>
      </c>
      <c r="K478" s="9">
        <v>709703</v>
      </c>
      <c r="L478" s="10"/>
      <c r="M478" s="12"/>
      <c r="N478" s="12"/>
      <c r="O478" s="12"/>
      <c r="P478" s="6"/>
      <c r="Q478" s="6"/>
      <c r="R478" s="6"/>
      <c r="S478" s="6"/>
      <c r="T478" s="6"/>
      <c r="U478" s="6"/>
      <c r="V478" s="6"/>
      <c r="W478" s="6"/>
      <c r="X478" s="6"/>
      <c r="Y478" s="6"/>
      <c r="Z478" s="6"/>
    </row>
    <row r="479" spans="1:26" ht="15.75" customHeight="1">
      <c r="A479" s="7" t="s">
        <v>919</v>
      </c>
      <c r="B479" s="8" t="s">
        <v>407</v>
      </c>
      <c r="C479" s="8" t="s">
        <v>14</v>
      </c>
      <c r="D479" s="13" t="s">
        <v>914</v>
      </c>
      <c r="E479" s="8" t="s">
        <v>31</v>
      </c>
      <c r="F479" s="9" t="s">
        <v>17</v>
      </c>
      <c r="G479" s="9" t="s">
        <v>78</v>
      </c>
      <c r="H479" s="9">
        <v>2013</v>
      </c>
      <c r="I479" s="9" t="s">
        <v>19</v>
      </c>
      <c r="J479" s="10" t="s">
        <v>19</v>
      </c>
      <c r="K479" s="9">
        <v>709704</v>
      </c>
      <c r="L479" s="10"/>
      <c r="M479" s="12"/>
      <c r="N479" s="12"/>
      <c r="O479" s="12"/>
      <c r="P479" s="6"/>
      <c r="Q479" s="6"/>
      <c r="R479" s="6"/>
      <c r="S479" s="6"/>
      <c r="T479" s="6"/>
      <c r="U479" s="6"/>
      <c r="V479" s="6"/>
      <c r="W479" s="6"/>
      <c r="X479" s="6"/>
      <c r="Y479" s="6"/>
      <c r="Z479" s="6"/>
    </row>
    <row r="480" spans="1:26" ht="51.75" customHeight="1">
      <c r="A480" s="7" t="s">
        <v>920</v>
      </c>
      <c r="B480" s="8" t="s">
        <v>407</v>
      </c>
      <c r="C480" s="8" t="s">
        <v>14</v>
      </c>
      <c r="D480" s="13" t="s">
        <v>914</v>
      </c>
      <c r="E480" s="8" t="s">
        <v>40</v>
      </c>
      <c r="F480" s="9" t="s">
        <v>17</v>
      </c>
      <c r="G480" s="9" t="s">
        <v>78</v>
      </c>
      <c r="H480" s="9">
        <v>2013</v>
      </c>
      <c r="I480" s="9" t="s">
        <v>19</v>
      </c>
      <c r="J480" s="10" t="s">
        <v>19</v>
      </c>
      <c r="K480" s="9">
        <v>709705</v>
      </c>
      <c r="L480" s="10"/>
      <c r="M480" s="12"/>
      <c r="N480" s="12"/>
      <c r="O480" s="12"/>
      <c r="P480" s="6"/>
      <c r="Q480" s="6"/>
      <c r="R480" s="6"/>
      <c r="S480" s="6"/>
      <c r="T480" s="6"/>
      <c r="U480" s="6"/>
      <c r="V480" s="6"/>
      <c r="W480" s="6"/>
      <c r="X480" s="6"/>
      <c r="Y480" s="6"/>
      <c r="Z480" s="6"/>
    </row>
    <row r="481" spans="1:26" ht="15.75" customHeight="1">
      <c r="A481" s="7" t="s">
        <v>921</v>
      </c>
      <c r="B481" s="8" t="s">
        <v>407</v>
      </c>
      <c r="C481" s="8" t="s">
        <v>14</v>
      </c>
      <c r="D481" s="13" t="s">
        <v>922</v>
      </c>
      <c r="E481" s="8" t="s">
        <v>16</v>
      </c>
      <c r="F481" s="9" t="s">
        <v>17</v>
      </c>
      <c r="G481" s="9" t="s">
        <v>24</v>
      </c>
      <c r="H481" s="9">
        <v>1824</v>
      </c>
      <c r="I481" s="9" t="s">
        <v>19</v>
      </c>
      <c r="J481" s="10" t="s">
        <v>923</v>
      </c>
      <c r="K481" s="9">
        <v>709800</v>
      </c>
      <c r="L481" s="10"/>
      <c r="M481" s="12"/>
      <c r="N481" s="12"/>
      <c r="O481" s="12"/>
      <c r="P481" s="6"/>
      <c r="Q481" s="6"/>
      <c r="R481" s="6"/>
      <c r="S481" s="6"/>
      <c r="T481" s="6"/>
      <c r="U481" s="6"/>
      <c r="V481" s="6"/>
      <c r="W481" s="6"/>
      <c r="X481" s="6"/>
      <c r="Y481" s="6"/>
      <c r="Z481" s="6"/>
    </row>
    <row r="482" spans="1:26" ht="15.75" customHeight="1">
      <c r="A482" s="7" t="s">
        <v>924</v>
      </c>
      <c r="B482" s="8" t="s">
        <v>407</v>
      </c>
      <c r="C482" s="8" t="s">
        <v>14</v>
      </c>
      <c r="D482" s="13" t="s">
        <v>922</v>
      </c>
      <c r="E482" s="8" t="s">
        <v>40</v>
      </c>
      <c r="F482" s="9" t="s">
        <v>17</v>
      </c>
      <c r="G482" s="9" t="s">
        <v>78</v>
      </c>
      <c r="H482" s="9">
        <v>1985</v>
      </c>
      <c r="I482" s="9" t="s">
        <v>19</v>
      </c>
      <c r="J482" s="10" t="s">
        <v>925</v>
      </c>
      <c r="K482" s="9">
        <v>709801</v>
      </c>
      <c r="L482" s="10"/>
      <c r="M482" s="12"/>
      <c r="N482" s="12"/>
      <c r="O482" s="12"/>
      <c r="P482" s="6"/>
      <c r="Q482" s="6"/>
      <c r="R482" s="6"/>
      <c r="S482" s="6"/>
      <c r="T482" s="6"/>
      <c r="U482" s="6"/>
      <c r="V482" s="6"/>
      <c r="W482" s="6"/>
      <c r="X482" s="6"/>
      <c r="Y482" s="6"/>
      <c r="Z482" s="6"/>
    </row>
    <row r="483" spans="1:26" ht="15.75" customHeight="1">
      <c r="A483" s="7" t="s">
        <v>926</v>
      </c>
      <c r="B483" s="8" t="s">
        <v>407</v>
      </c>
      <c r="C483" s="8" t="s">
        <v>14</v>
      </c>
      <c r="D483" s="13" t="s">
        <v>922</v>
      </c>
      <c r="E483" s="8" t="s">
        <v>31</v>
      </c>
      <c r="F483" s="9" t="s">
        <v>17</v>
      </c>
      <c r="G483" s="9" t="s">
        <v>78</v>
      </c>
      <c r="H483" s="9">
        <v>2010</v>
      </c>
      <c r="I483" s="9" t="s">
        <v>19</v>
      </c>
      <c r="J483" s="10" t="s">
        <v>927</v>
      </c>
      <c r="K483" s="9">
        <v>709802</v>
      </c>
      <c r="L483" s="10"/>
      <c r="M483" s="12"/>
      <c r="N483" s="12"/>
      <c r="O483" s="12"/>
      <c r="P483" s="6"/>
      <c r="Q483" s="6"/>
      <c r="R483" s="6"/>
      <c r="S483" s="6"/>
      <c r="T483" s="6"/>
      <c r="U483" s="6"/>
      <c r="V483" s="6"/>
      <c r="W483" s="6"/>
      <c r="X483" s="6"/>
      <c r="Y483" s="6"/>
      <c r="Z483" s="6"/>
    </row>
    <row r="484" spans="1:26" ht="15.75" customHeight="1">
      <c r="A484" s="7" t="s">
        <v>928</v>
      </c>
      <c r="B484" s="8" t="s">
        <v>407</v>
      </c>
      <c r="C484" s="8" t="s">
        <v>14</v>
      </c>
      <c r="D484" s="13" t="s">
        <v>922</v>
      </c>
      <c r="E484" s="8" t="s">
        <v>40</v>
      </c>
      <c r="F484" s="9" t="s">
        <v>17</v>
      </c>
      <c r="G484" s="9" t="s">
        <v>78</v>
      </c>
      <c r="H484" s="9">
        <v>2010</v>
      </c>
      <c r="I484" s="9" t="s">
        <v>19</v>
      </c>
      <c r="J484" s="10" t="s">
        <v>929</v>
      </c>
      <c r="K484" s="9">
        <v>709803</v>
      </c>
      <c r="L484" s="10"/>
      <c r="M484" s="12"/>
      <c r="N484" s="12"/>
      <c r="O484" s="12"/>
      <c r="P484" s="6"/>
      <c r="Q484" s="6"/>
      <c r="R484" s="6"/>
      <c r="S484" s="6"/>
      <c r="T484" s="6"/>
      <c r="U484" s="6"/>
      <c r="V484" s="6"/>
      <c r="W484" s="6"/>
      <c r="X484" s="6"/>
      <c r="Y484" s="6"/>
      <c r="Z484" s="6"/>
    </row>
    <row r="485" spans="1:26" ht="15.75" customHeight="1">
      <c r="A485" s="7" t="s">
        <v>930</v>
      </c>
      <c r="B485" s="8" t="s">
        <v>407</v>
      </c>
      <c r="C485" s="8" t="s">
        <v>14</v>
      </c>
      <c r="D485" s="13" t="s">
        <v>922</v>
      </c>
      <c r="E485" s="8" t="s">
        <v>40</v>
      </c>
      <c r="F485" s="9" t="s">
        <v>17</v>
      </c>
      <c r="G485" s="9" t="s">
        <v>78</v>
      </c>
      <c r="H485" s="9">
        <v>2010</v>
      </c>
      <c r="I485" s="9" t="s">
        <v>19</v>
      </c>
      <c r="J485" s="10" t="s">
        <v>931</v>
      </c>
      <c r="K485" s="9">
        <v>709804</v>
      </c>
      <c r="L485" s="10"/>
      <c r="M485" s="12"/>
      <c r="N485" s="12"/>
      <c r="O485" s="12"/>
      <c r="P485" s="6"/>
      <c r="Q485" s="6"/>
      <c r="R485" s="6"/>
      <c r="S485" s="6"/>
      <c r="T485" s="6"/>
      <c r="U485" s="6"/>
      <c r="V485" s="6"/>
      <c r="W485" s="6"/>
      <c r="X485" s="6"/>
      <c r="Y485" s="6"/>
      <c r="Z485" s="6"/>
    </row>
    <row r="486" spans="1:26" ht="15.75" customHeight="1">
      <c r="A486" s="7" t="s">
        <v>932</v>
      </c>
      <c r="B486" s="8" t="s">
        <v>407</v>
      </c>
      <c r="C486" s="8" t="s">
        <v>14</v>
      </c>
      <c r="D486" s="13" t="s">
        <v>922</v>
      </c>
      <c r="E486" s="8" t="s">
        <v>43</v>
      </c>
      <c r="F486" s="9" t="s">
        <v>17</v>
      </c>
      <c r="G486" s="9" t="s">
        <v>78</v>
      </c>
      <c r="H486" s="9">
        <v>2010</v>
      </c>
      <c r="I486" s="9" t="s">
        <v>19</v>
      </c>
      <c r="J486" s="10" t="s">
        <v>19</v>
      </c>
      <c r="K486" s="9">
        <v>709805</v>
      </c>
      <c r="L486" s="10"/>
      <c r="M486" s="12"/>
      <c r="N486" s="12"/>
      <c r="O486" s="12"/>
      <c r="P486" s="6"/>
      <c r="Q486" s="6"/>
      <c r="R486" s="6"/>
      <c r="S486" s="6"/>
      <c r="T486" s="6"/>
      <c r="U486" s="6"/>
      <c r="V486" s="6"/>
      <c r="W486" s="6"/>
      <c r="X486" s="6"/>
      <c r="Y486" s="6"/>
      <c r="Z486" s="6"/>
    </row>
    <row r="487" spans="1:26" ht="15.75" customHeight="1">
      <c r="A487" s="7" t="s">
        <v>933</v>
      </c>
      <c r="B487" s="8" t="s">
        <v>407</v>
      </c>
      <c r="C487" s="8" t="s">
        <v>14</v>
      </c>
      <c r="D487" s="13" t="s">
        <v>922</v>
      </c>
      <c r="E487" s="8" t="s">
        <v>97</v>
      </c>
      <c r="F487" s="9" t="s">
        <v>17</v>
      </c>
      <c r="G487" s="9" t="s">
        <v>78</v>
      </c>
      <c r="H487" s="9">
        <v>2012</v>
      </c>
      <c r="I487" s="9" t="s">
        <v>19</v>
      </c>
      <c r="J487" s="10" t="s">
        <v>934</v>
      </c>
      <c r="K487" s="9">
        <v>709806</v>
      </c>
      <c r="L487" s="10"/>
      <c r="M487" s="12"/>
      <c r="N487" s="12"/>
      <c r="O487" s="12"/>
      <c r="P487" s="6"/>
      <c r="Q487" s="6"/>
      <c r="R487" s="6"/>
      <c r="S487" s="6"/>
      <c r="T487" s="6"/>
      <c r="U487" s="6"/>
      <c r="V487" s="6"/>
      <c r="W487" s="6"/>
      <c r="X487" s="6"/>
      <c r="Y487" s="6"/>
      <c r="Z487" s="6"/>
    </row>
    <row r="488" spans="1:26" ht="15.75" customHeight="1">
      <c r="A488" s="7" t="s">
        <v>935</v>
      </c>
      <c r="B488" s="8" t="s">
        <v>407</v>
      </c>
      <c r="C488" s="8" t="s">
        <v>14</v>
      </c>
      <c r="D488" s="9" t="s">
        <v>936</v>
      </c>
      <c r="E488" s="8" t="s">
        <v>16</v>
      </c>
      <c r="F488" s="9" t="s">
        <v>17</v>
      </c>
      <c r="G488" s="9" t="s">
        <v>24</v>
      </c>
      <c r="H488" s="9">
        <v>1895</v>
      </c>
      <c r="I488" s="9" t="s">
        <v>19</v>
      </c>
      <c r="J488" s="10" t="s">
        <v>19</v>
      </c>
      <c r="K488" s="9">
        <v>709900</v>
      </c>
      <c r="L488" s="10"/>
      <c r="M488" s="12"/>
      <c r="N488" s="12"/>
      <c r="O488" s="12"/>
      <c r="P488" s="6"/>
      <c r="Q488" s="6"/>
      <c r="R488" s="6"/>
      <c r="S488" s="6"/>
      <c r="T488" s="6"/>
      <c r="U488" s="6"/>
      <c r="V488" s="6"/>
      <c r="W488" s="6"/>
      <c r="X488" s="6"/>
      <c r="Y488" s="6"/>
      <c r="Z488" s="6"/>
    </row>
    <row r="489" spans="1:26" ht="15.75" customHeight="1">
      <c r="A489" s="7" t="s">
        <v>937</v>
      </c>
      <c r="B489" s="8" t="s">
        <v>407</v>
      </c>
      <c r="C489" s="8" t="s">
        <v>14</v>
      </c>
      <c r="D489" s="9" t="s">
        <v>936</v>
      </c>
      <c r="E489" s="8" t="s">
        <v>40</v>
      </c>
      <c r="F489" s="9" t="s">
        <v>17</v>
      </c>
      <c r="G489" s="9" t="s">
        <v>78</v>
      </c>
      <c r="H489" s="9">
        <v>1987</v>
      </c>
      <c r="I489" s="9" t="s">
        <v>19</v>
      </c>
      <c r="J489" s="10" t="s">
        <v>938</v>
      </c>
      <c r="K489" s="9">
        <v>709901</v>
      </c>
      <c r="L489" s="10"/>
      <c r="M489" s="12"/>
      <c r="N489" s="12"/>
      <c r="O489" s="12"/>
      <c r="P489" s="6"/>
      <c r="Q489" s="6"/>
      <c r="R489" s="6"/>
      <c r="S489" s="6"/>
      <c r="T489" s="6"/>
      <c r="U489" s="6"/>
      <c r="V489" s="6"/>
      <c r="W489" s="6"/>
      <c r="X489" s="6"/>
      <c r="Y489" s="6"/>
      <c r="Z489" s="6"/>
    </row>
    <row r="490" spans="1:26" ht="15.75" customHeight="1">
      <c r="A490" s="7" t="s">
        <v>939</v>
      </c>
      <c r="B490" s="8" t="s">
        <v>407</v>
      </c>
      <c r="C490" s="8" t="s">
        <v>14</v>
      </c>
      <c r="D490" s="9">
        <v>100</v>
      </c>
      <c r="E490" s="8" t="s">
        <v>16</v>
      </c>
      <c r="F490" s="9" t="s">
        <v>17</v>
      </c>
      <c r="G490" s="9" t="s">
        <v>24</v>
      </c>
      <c r="H490" s="9">
        <v>1824</v>
      </c>
      <c r="I490" s="9" t="s">
        <v>19</v>
      </c>
      <c r="J490" s="10" t="s">
        <v>19</v>
      </c>
      <c r="K490" s="9">
        <v>710000</v>
      </c>
      <c r="L490" s="10"/>
      <c r="M490" s="12"/>
      <c r="N490" s="12"/>
      <c r="O490" s="12"/>
      <c r="P490" s="6"/>
      <c r="Q490" s="6"/>
      <c r="R490" s="6"/>
      <c r="S490" s="6"/>
      <c r="T490" s="6"/>
      <c r="U490" s="6"/>
      <c r="V490" s="6"/>
      <c r="W490" s="6"/>
      <c r="X490" s="6"/>
      <c r="Y490" s="6"/>
      <c r="Z490" s="6"/>
    </row>
    <row r="491" spans="1:26" ht="15.75" customHeight="1">
      <c r="A491" s="7" t="s">
        <v>940</v>
      </c>
      <c r="B491" s="8" t="s">
        <v>407</v>
      </c>
      <c r="C491" s="8" t="s">
        <v>14</v>
      </c>
      <c r="D491" s="9">
        <v>100</v>
      </c>
      <c r="E491" s="8" t="s">
        <v>40</v>
      </c>
      <c r="F491" s="9" t="s">
        <v>17</v>
      </c>
      <c r="G491" s="9" t="s">
        <v>78</v>
      </c>
      <c r="H491" s="9">
        <v>1988</v>
      </c>
      <c r="I491" s="9" t="s">
        <v>19</v>
      </c>
      <c r="J491" s="10" t="s">
        <v>941</v>
      </c>
      <c r="K491" s="9">
        <v>710001</v>
      </c>
      <c r="L491" s="10"/>
      <c r="M491" s="12"/>
      <c r="N491" s="12"/>
      <c r="O491" s="12"/>
      <c r="P491" s="6"/>
      <c r="Q491" s="6"/>
      <c r="R491" s="6"/>
      <c r="S491" s="6"/>
      <c r="T491" s="6"/>
      <c r="U491" s="6"/>
      <c r="V491" s="6"/>
      <c r="W491" s="6"/>
      <c r="X491" s="6"/>
      <c r="Y491" s="6"/>
      <c r="Z491" s="6"/>
    </row>
    <row r="492" spans="1:26" ht="15.75" customHeight="1">
      <c r="A492" s="7" t="s">
        <v>942</v>
      </c>
      <c r="B492" s="8" t="s">
        <v>407</v>
      </c>
      <c r="C492" s="8" t="s">
        <v>14</v>
      </c>
      <c r="D492" s="9">
        <v>101</v>
      </c>
      <c r="E492" s="8" t="s">
        <v>16</v>
      </c>
      <c r="F492" s="9" t="s">
        <v>17</v>
      </c>
      <c r="G492" s="9" t="s">
        <v>24</v>
      </c>
      <c r="H492" s="9">
        <v>1824</v>
      </c>
      <c r="I492" s="9" t="s">
        <v>19</v>
      </c>
      <c r="J492" s="10" t="s">
        <v>19</v>
      </c>
      <c r="K492" s="9">
        <v>710100</v>
      </c>
      <c r="L492" s="10"/>
      <c r="M492" s="12"/>
      <c r="N492" s="12"/>
      <c r="O492" s="12"/>
      <c r="P492" s="6"/>
      <c r="Q492" s="6"/>
      <c r="R492" s="6"/>
      <c r="S492" s="6"/>
      <c r="T492" s="6"/>
      <c r="U492" s="6"/>
      <c r="V492" s="6"/>
      <c r="W492" s="6"/>
      <c r="X492" s="6"/>
      <c r="Y492" s="6"/>
      <c r="Z492" s="6"/>
    </row>
    <row r="493" spans="1:26" ht="15.75" customHeight="1">
      <c r="A493" s="7" t="s">
        <v>943</v>
      </c>
      <c r="B493" s="8" t="s">
        <v>407</v>
      </c>
      <c r="C493" s="8" t="s">
        <v>14</v>
      </c>
      <c r="D493" s="9">
        <v>101</v>
      </c>
      <c r="E493" s="8" t="s">
        <v>40</v>
      </c>
      <c r="F493" s="9" t="s">
        <v>17</v>
      </c>
      <c r="G493" s="9" t="s">
        <v>78</v>
      </c>
      <c r="H493" s="9">
        <v>1985</v>
      </c>
      <c r="I493" s="9" t="s">
        <v>19</v>
      </c>
      <c r="J493" s="10" t="s">
        <v>944</v>
      </c>
      <c r="K493" s="9">
        <v>710101</v>
      </c>
      <c r="L493" s="10"/>
      <c r="M493" s="12"/>
      <c r="N493" s="12"/>
      <c r="O493" s="12"/>
      <c r="P493" s="6"/>
      <c r="Q493" s="6"/>
      <c r="R493" s="6"/>
      <c r="S493" s="6"/>
      <c r="T493" s="6"/>
      <c r="U493" s="6"/>
      <c r="V493" s="6"/>
      <c r="W493" s="6"/>
      <c r="X493" s="6"/>
      <c r="Y493" s="6"/>
      <c r="Z493" s="6"/>
    </row>
    <row r="494" spans="1:26" ht="15.75" customHeight="1">
      <c r="A494" s="7" t="s">
        <v>945</v>
      </c>
      <c r="B494" s="8" t="s">
        <v>407</v>
      </c>
      <c r="C494" s="8" t="s">
        <v>14</v>
      </c>
      <c r="D494" s="9">
        <v>101</v>
      </c>
      <c r="E494" s="8" t="s">
        <v>40</v>
      </c>
      <c r="F494" s="9" t="s">
        <v>17</v>
      </c>
      <c r="G494" s="9" t="s">
        <v>78</v>
      </c>
      <c r="H494" s="9">
        <v>2008</v>
      </c>
      <c r="I494" s="9" t="s">
        <v>19</v>
      </c>
      <c r="J494" s="10" t="s">
        <v>19</v>
      </c>
      <c r="K494" s="9">
        <v>710102</v>
      </c>
      <c r="L494" s="10"/>
      <c r="M494" s="12"/>
      <c r="N494" s="12"/>
      <c r="O494" s="12"/>
      <c r="P494" s="6"/>
      <c r="Q494" s="6"/>
      <c r="R494" s="6"/>
      <c r="S494" s="6"/>
      <c r="T494" s="6"/>
      <c r="U494" s="6"/>
      <c r="V494" s="6"/>
      <c r="W494" s="6"/>
      <c r="X494" s="6"/>
      <c r="Y494" s="6"/>
      <c r="Z494" s="6"/>
    </row>
    <row r="495" spans="1:26" ht="15.75" customHeight="1">
      <c r="A495" s="7" t="s">
        <v>946</v>
      </c>
      <c r="B495" s="8" t="s">
        <v>407</v>
      </c>
      <c r="C495" s="8" t="s">
        <v>14</v>
      </c>
      <c r="D495" s="9">
        <v>101</v>
      </c>
      <c r="E495" s="8" t="s">
        <v>97</v>
      </c>
      <c r="F495" s="9" t="s">
        <v>17</v>
      </c>
      <c r="G495" s="9" t="s">
        <v>78</v>
      </c>
      <c r="H495" s="9">
        <v>2009</v>
      </c>
      <c r="I495" s="9" t="s">
        <v>19</v>
      </c>
      <c r="J495" s="10" t="s">
        <v>947</v>
      </c>
      <c r="K495" s="9">
        <v>710103</v>
      </c>
      <c r="L495" s="10"/>
      <c r="M495" s="12"/>
      <c r="N495" s="12"/>
      <c r="O495" s="12"/>
      <c r="P495" s="6"/>
      <c r="Q495" s="6"/>
      <c r="R495" s="6"/>
      <c r="S495" s="6"/>
      <c r="T495" s="6"/>
      <c r="U495" s="6"/>
      <c r="V495" s="6"/>
      <c r="W495" s="6"/>
      <c r="X495" s="6"/>
      <c r="Y495" s="6"/>
      <c r="Z495" s="6"/>
    </row>
    <row r="496" spans="1:26" ht="15.75" customHeight="1">
      <c r="A496" s="7" t="s">
        <v>948</v>
      </c>
      <c r="B496" s="8" t="s">
        <v>407</v>
      </c>
      <c r="C496" s="8" t="s">
        <v>14</v>
      </c>
      <c r="D496" s="9">
        <v>101</v>
      </c>
      <c r="E496" s="8" t="s">
        <v>40</v>
      </c>
      <c r="F496" s="9" t="s">
        <v>17</v>
      </c>
      <c r="G496" s="9" t="s">
        <v>78</v>
      </c>
      <c r="H496" s="9">
        <v>2008</v>
      </c>
      <c r="I496" s="9" t="s">
        <v>19</v>
      </c>
      <c r="J496" s="10" t="s">
        <v>949</v>
      </c>
      <c r="K496" s="9">
        <v>710104</v>
      </c>
      <c r="L496" s="10"/>
      <c r="M496" s="12"/>
      <c r="N496" s="12"/>
      <c r="O496" s="12"/>
      <c r="P496" s="6"/>
      <c r="Q496" s="6"/>
      <c r="R496" s="6"/>
      <c r="S496" s="6"/>
      <c r="T496" s="6"/>
      <c r="U496" s="6"/>
      <c r="V496" s="6"/>
      <c r="W496" s="6"/>
      <c r="X496" s="6"/>
      <c r="Y496" s="6"/>
      <c r="Z496" s="6"/>
    </row>
    <row r="497" spans="1:26" ht="15.75" customHeight="1">
      <c r="A497" s="7" t="s">
        <v>950</v>
      </c>
      <c r="B497" s="8" t="s">
        <v>407</v>
      </c>
      <c r="C497" s="8" t="s">
        <v>14</v>
      </c>
      <c r="D497" s="9">
        <v>101</v>
      </c>
      <c r="E497" s="8" t="s">
        <v>43</v>
      </c>
      <c r="F497" s="9" t="s">
        <v>17</v>
      </c>
      <c r="G497" s="9" t="s">
        <v>78</v>
      </c>
      <c r="H497" s="9">
        <v>2018</v>
      </c>
      <c r="I497" s="9" t="s">
        <v>19</v>
      </c>
      <c r="J497" s="10" t="s">
        <v>951</v>
      </c>
      <c r="K497" s="9">
        <v>710105</v>
      </c>
      <c r="L497" s="10"/>
      <c r="M497" s="12"/>
      <c r="N497" s="12"/>
      <c r="O497" s="12"/>
      <c r="P497" s="6"/>
      <c r="Q497" s="6"/>
      <c r="R497" s="6"/>
      <c r="S497" s="6"/>
      <c r="T497" s="6"/>
      <c r="U497" s="6"/>
      <c r="V497" s="6"/>
      <c r="W497" s="6"/>
      <c r="X497" s="6"/>
      <c r="Y497" s="6"/>
      <c r="Z497" s="6"/>
    </row>
    <row r="498" spans="1:26" ht="15.75" customHeight="1">
      <c r="A498" s="7" t="s">
        <v>952</v>
      </c>
      <c r="B498" s="8" t="s">
        <v>407</v>
      </c>
      <c r="C498" s="8" t="s">
        <v>14</v>
      </c>
      <c r="D498" s="9">
        <v>102</v>
      </c>
      <c r="E498" s="8" t="s">
        <v>16</v>
      </c>
      <c r="F498" s="9" t="s">
        <v>17</v>
      </c>
      <c r="G498" s="9" t="s">
        <v>24</v>
      </c>
      <c r="H498" s="9">
        <v>1824</v>
      </c>
      <c r="I498" s="9" t="s">
        <v>19</v>
      </c>
      <c r="J498" s="10" t="s">
        <v>19</v>
      </c>
      <c r="K498" s="9">
        <v>710200</v>
      </c>
      <c r="L498" s="10"/>
      <c r="M498" s="12"/>
      <c r="N498" s="12"/>
      <c r="O498" s="12"/>
      <c r="P498" s="6"/>
      <c r="Q498" s="6"/>
      <c r="R498" s="6"/>
      <c r="S498" s="6"/>
      <c r="T498" s="6"/>
      <c r="U498" s="6"/>
      <c r="V498" s="6"/>
      <c r="W498" s="6"/>
      <c r="X498" s="6"/>
      <c r="Y498" s="6"/>
      <c r="Z498" s="6"/>
    </row>
    <row r="499" spans="1:26" ht="15.75" customHeight="1">
      <c r="A499" s="7" t="s">
        <v>953</v>
      </c>
      <c r="B499" s="8" t="s">
        <v>407</v>
      </c>
      <c r="C499" s="8" t="s">
        <v>14</v>
      </c>
      <c r="D499" s="9">
        <v>102</v>
      </c>
      <c r="E499" s="8" t="s">
        <v>40</v>
      </c>
      <c r="F499" s="9" t="s">
        <v>17</v>
      </c>
      <c r="G499" s="9" t="s">
        <v>78</v>
      </c>
      <c r="H499" s="9">
        <v>1986</v>
      </c>
      <c r="I499" s="9" t="s">
        <v>19</v>
      </c>
      <c r="J499" s="10" t="s">
        <v>954</v>
      </c>
      <c r="K499" s="9">
        <v>710201</v>
      </c>
      <c r="L499" s="10"/>
      <c r="M499" s="12"/>
      <c r="N499" s="12"/>
      <c r="O499" s="12"/>
      <c r="P499" s="6"/>
      <c r="Q499" s="6"/>
      <c r="R499" s="6"/>
      <c r="S499" s="6"/>
      <c r="T499" s="6"/>
      <c r="U499" s="6"/>
      <c r="V499" s="6"/>
      <c r="W499" s="6"/>
      <c r="X499" s="6"/>
      <c r="Y499" s="6"/>
      <c r="Z499" s="6"/>
    </row>
    <row r="500" spans="1:26" ht="15.75" customHeight="1">
      <c r="A500" s="7" t="s">
        <v>955</v>
      </c>
      <c r="B500" s="8" t="s">
        <v>407</v>
      </c>
      <c r="C500" s="8" t="s">
        <v>14</v>
      </c>
      <c r="D500" s="9">
        <v>102</v>
      </c>
      <c r="E500" s="8" t="s">
        <v>40</v>
      </c>
      <c r="F500" s="9" t="s">
        <v>17</v>
      </c>
      <c r="G500" s="9" t="s">
        <v>78</v>
      </c>
      <c r="H500" s="9">
        <v>2012</v>
      </c>
      <c r="I500" s="9" t="s">
        <v>19</v>
      </c>
      <c r="J500" s="10" t="s">
        <v>956</v>
      </c>
      <c r="K500" s="9">
        <v>710202</v>
      </c>
      <c r="L500" s="10"/>
      <c r="M500" s="12"/>
      <c r="N500" s="12"/>
      <c r="O500" s="12"/>
      <c r="P500" s="6"/>
      <c r="Q500" s="6"/>
      <c r="R500" s="6"/>
      <c r="S500" s="6"/>
      <c r="T500" s="6"/>
      <c r="U500" s="6"/>
      <c r="V500" s="6"/>
      <c r="W500" s="6"/>
      <c r="X500" s="6"/>
      <c r="Y500" s="6"/>
      <c r="Z500" s="6"/>
    </row>
    <row r="501" spans="1:26" ht="15.75" customHeight="1">
      <c r="A501" s="7" t="s">
        <v>957</v>
      </c>
      <c r="B501" s="8" t="s">
        <v>407</v>
      </c>
      <c r="C501" s="8" t="s">
        <v>14</v>
      </c>
      <c r="D501" s="9">
        <v>103</v>
      </c>
      <c r="E501" s="8" t="s">
        <v>16</v>
      </c>
      <c r="F501" s="9" t="s">
        <v>17</v>
      </c>
      <c r="G501" s="9" t="s">
        <v>24</v>
      </c>
      <c r="H501" s="9">
        <v>1824</v>
      </c>
      <c r="I501" s="9" t="s">
        <v>19</v>
      </c>
      <c r="J501" s="10" t="s">
        <v>19</v>
      </c>
      <c r="K501" s="9">
        <v>710300</v>
      </c>
      <c r="L501" s="10"/>
      <c r="M501" s="12"/>
      <c r="N501" s="12"/>
      <c r="O501" s="12"/>
      <c r="P501" s="6"/>
      <c r="Q501" s="6"/>
      <c r="R501" s="6"/>
      <c r="S501" s="6"/>
      <c r="T501" s="6"/>
      <c r="U501" s="6"/>
      <c r="V501" s="6"/>
      <c r="W501" s="6"/>
      <c r="X501" s="6"/>
      <c r="Y501" s="6"/>
      <c r="Z501" s="6"/>
    </row>
    <row r="502" spans="1:26" ht="15.75" customHeight="1">
      <c r="A502" s="7" t="s">
        <v>958</v>
      </c>
      <c r="B502" s="8" t="s">
        <v>407</v>
      </c>
      <c r="C502" s="8" t="s">
        <v>14</v>
      </c>
      <c r="D502" s="9">
        <v>103</v>
      </c>
      <c r="E502" s="8" t="s">
        <v>40</v>
      </c>
      <c r="F502" s="9" t="s">
        <v>17</v>
      </c>
      <c r="G502" s="9" t="s">
        <v>78</v>
      </c>
      <c r="H502" s="9">
        <v>1986</v>
      </c>
      <c r="I502" s="9" t="s">
        <v>19</v>
      </c>
      <c r="J502" s="10" t="s">
        <v>959</v>
      </c>
      <c r="K502" s="9">
        <v>710301</v>
      </c>
      <c r="L502" s="10"/>
      <c r="M502" s="12"/>
      <c r="N502" s="12"/>
      <c r="O502" s="12"/>
      <c r="P502" s="6"/>
      <c r="Q502" s="6"/>
      <c r="R502" s="6"/>
      <c r="S502" s="6"/>
      <c r="T502" s="6"/>
      <c r="U502" s="6"/>
      <c r="V502" s="6"/>
      <c r="W502" s="6"/>
      <c r="X502" s="6"/>
      <c r="Y502" s="6"/>
      <c r="Z502" s="6"/>
    </row>
    <row r="503" spans="1:26" ht="15.75" customHeight="1">
      <c r="A503" s="7" t="s">
        <v>960</v>
      </c>
      <c r="B503" s="8" t="s">
        <v>407</v>
      </c>
      <c r="C503" s="8" t="s">
        <v>14</v>
      </c>
      <c r="D503" s="9">
        <v>104</v>
      </c>
      <c r="E503" s="8" t="s">
        <v>16</v>
      </c>
      <c r="F503" s="9" t="s">
        <v>17</v>
      </c>
      <c r="G503" s="9" t="s">
        <v>24</v>
      </c>
      <c r="H503" s="9">
        <v>1861</v>
      </c>
      <c r="I503" s="9" t="s">
        <v>19</v>
      </c>
      <c r="J503" s="10" t="s">
        <v>19</v>
      </c>
      <c r="K503" s="9">
        <v>710400</v>
      </c>
      <c r="L503" s="10"/>
      <c r="M503" s="12"/>
      <c r="N503" s="12"/>
      <c r="O503" s="12"/>
      <c r="P503" s="6"/>
      <c r="Q503" s="6"/>
      <c r="R503" s="6"/>
      <c r="S503" s="6"/>
      <c r="T503" s="6"/>
      <c r="U503" s="6"/>
      <c r="V503" s="6"/>
      <c r="W503" s="6"/>
      <c r="X503" s="6"/>
      <c r="Y503" s="6"/>
      <c r="Z503" s="6"/>
    </row>
    <row r="504" spans="1:26" ht="15.75" customHeight="1">
      <c r="A504" s="7" t="s">
        <v>961</v>
      </c>
      <c r="B504" s="8" t="s">
        <v>407</v>
      </c>
      <c r="C504" s="8" t="s">
        <v>14</v>
      </c>
      <c r="D504" s="9">
        <v>104</v>
      </c>
      <c r="E504" s="8" t="s">
        <v>40</v>
      </c>
      <c r="F504" s="9" t="s">
        <v>17</v>
      </c>
      <c r="G504" s="9" t="s">
        <v>78</v>
      </c>
      <c r="H504" s="9">
        <v>1988</v>
      </c>
      <c r="I504" s="9" t="s">
        <v>19</v>
      </c>
      <c r="J504" s="10" t="s">
        <v>962</v>
      </c>
      <c r="K504" s="9">
        <v>710401</v>
      </c>
      <c r="L504" s="10"/>
      <c r="M504" s="12"/>
      <c r="N504" s="12"/>
      <c r="O504" s="12"/>
      <c r="P504" s="6"/>
      <c r="Q504" s="6"/>
      <c r="R504" s="6"/>
      <c r="S504" s="6"/>
      <c r="T504" s="6"/>
      <c r="U504" s="6"/>
      <c r="V504" s="6"/>
      <c r="W504" s="6"/>
      <c r="X504" s="6"/>
      <c r="Y504" s="6"/>
      <c r="Z504" s="6"/>
    </row>
    <row r="505" spans="1:26" ht="15.75" customHeight="1">
      <c r="A505" s="7" t="s">
        <v>963</v>
      </c>
      <c r="B505" s="8" t="s">
        <v>407</v>
      </c>
      <c r="C505" s="8" t="s">
        <v>14</v>
      </c>
      <c r="D505" s="9">
        <v>105</v>
      </c>
      <c r="E505" s="8" t="s">
        <v>16</v>
      </c>
      <c r="F505" s="9" t="s">
        <v>17</v>
      </c>
      <c r="G505" s="9" t="s">
        <v>24</v>
      </c>
      <c r="H505" s="9">
        <v>1824</v>
      </c>
      <c r="I505" s="9" t="s">
        <v>19</v>
      </c>
      <c r="J505" s="10" t="s">
        <v>19</v>
      </c>
      <c r="K505" s="9">
        <v>710500</v>
      </c>
      <c r="L505" s="10"/>
      <c r="M505" s="12"/>
      <c r="N505" s="12"/>
      <c r="O505" s="12"/>
      <c r="P505" s="6"/>
      <c r="Q505" s="6"/>
      <c r="R505" s="6"/>
      <c r="S505" s="6"/>
      <c r="T505" s="6"/>
      <c r="U505" s="6"/>
      <c r="V505" s="6"/>
      <c r="W505" s="6"/>
      <c r="X505" s="6"/>
      <c r="Y505" s="6"/>
      <c r="Z505" s="6"/>
    </row>
    <row r="506" spans="1:26" ht="15.75" customHeight="1">
      <c r="A506" s="7" t="s">
        <v>964</v>
      </c>
      <c r="B506" s="8" t="s">
        <v>407</v>
      </c>
      <c r="C506" s="8" t="s">
        <v>14</v>
      </c>
      <c r="D506" s="9">
        <v>105</v>
      </c>
      <c r="E506" s="8" t="s">
        <v>40</v>
      </c>
      <c r="F506" s="9" t="s">
        <v>17</v>
      </c>
      <c r="G506" s="9" t="s">
        <v>78</v>
      </c>
      <c r="H506" s="9">
        <v>1986</v>
      </c>
      <c r="I506" s="9" t="s">
        <v>19</v>
      </c>
      <c r="J506" s="10" t="s">
        <v>965</v>
      </c>
      <c r="K506" s="9">
        <v>710501</v>
      </c>
      <c r="L506" s="10"/>
      <c r="M506" s="12"/>
      <c r="N506" s="12"/>
      <c r="O506" s="12"/>
      <c r="P506" s="6"/>
      <c r="Q506" s="6"/>
      <c r="R506" s="6"/>
      <c r="S506" s="6"/>
      <c r="T506" s="6"/>
      <c r="U506" s="6"/>
      <c r="V506" s="6"/>
      <c r="W506" s="6"/>
      <c r="X506" s="6"/>
      <c r="Y506" s="6"/>
      <c r="Z506" s="6"/>
    </row>
    <row r="507" spans="1:26" ht="15.75" customHeight="1">
      <c r="A507" s="7" t="s">
        <v>966</v>
      </c>
      <c r="B507" s="8" t="s">
        <v>407</v>
      </c>
      <c r="C507" s="8" t="s">
        <v>14</v>
      </c>
      <c r="D507" s="9">
        <v>105</v>
      </c>
      <c r="E507" s="8" t="s">
        <v>38</v>
      </c>
      <c r="F507" s="9" t="s">
        <v>17</v>
      </c>
      <c r="G507" s="9" t="s">
        <v>78</v>
      </c>
      <c r="H507" s="9">
        <v>1987</v>
      </c>
      <c r="I507" s="9" t="s">
        <v>19</v>
      </c>
      <c r="J507" s="10" t="s">
        <v>19</v>
      </c>
      <c r="K507" s="9">
        <v>710502</v>
      </c>
      <c r="L507" s="10"/>
      <c r="M507" s="12"/>
      <c r="N507" s="12"/>
      <c r="O507" s="12"/>
      <c r="P507" s="6"/>
      <c r="Q507" s="6"/>
      <c r="R507" s="6"/>
      <c r="S507" s="6"/>
      <c r="T507" s="6"/>
      <c r="U507" s="6"/>
      <c r="V507" s="6"/>
      <c r="W507" s="6"/>
      <c r="X507" s="6"/>
      <c r="Y507" s="6"/>
      <c r="Z507" s="6"/>
    </row>
    <row r="508" spans="1:26" ht="15.75" customHeight="1">
      <c r="A508" s="7" t="s">
        <v>967</v>
      </c>
      <c r="B508" s="8" t="s">
        <v>407</v>
      </c>
      <c r="C508" s="8" t="s">
        <v>14</v>
      </c>
      <c r="D508" s="9">
        <v>106</v>
      </c>
      <c r="E508" s="8" t="s">
        <v>16</v>
      </c>
      <c r="F508" s="9" t="s">
        <v>17</v>
      </c>
      <c r="G508" s="9" t="s">
        <v>24</v>
      </c>
      <c r="H508" s="9">
        <v>1824</v>
      </c>
      <c r="I508" s="9" t="s">
        <v>19</v>
      </c>
      <c r="J508" s="10" t="s">
        <v>19</v>
      </c>
      <c r="K508" s="9">
        <v>710600</v>
      </c>
      <c r="L508" s="10"/>
      <c r="M508" s="12"/>
      <c r="N508" s="12"/>
      <c r="O508" s="12"/>
      <c r="P508" s="6"/>
      <c r="Q508" s="6"/>
      <c r="R508" s="6"/>
      <c r="S508" s="6"/>
      <c r="T508" s="6"/>
      <c r="U508" s="6"/>
      <c r="V508" s="6"/>
      <c r="W508" s="6"/>
      <c r="X508" s="6"/>
      <c r="Y508" s="6"/>
      <c r="Z508" s="6"/>
    </row>
    <row r="509" spans="1:26" ht="15.75" customHeight="1">
      <c r="A509" s="7" t="s">
        <v>968</v>
      </c>
      <c r="B509" s="8" t="s">
        <v>407</v>
      </c>
      <c r="C509" s="8" t="s">
        <v>14</v>
      </c>
      <c r="D509" s="9">
        <v>106</v>
      </c>
      <c r="E509" s="8" t="s">
        <v>40</v>
      </c>
      <c r="F509" s="9" t="s">
        <v>17</v>
      </c>
      <c r="G509" s="9" t="s">
        <v>78</v>
      </c>
      <c r="H509" s="9">
        <v>1988</v>
      </c>
      <c r="I509" s="9" t="s">
        <v>19</v>
      </c>
      <c r="J509" s="10" t="s">
        <v>969</v>
      </c>
      <c r="K509" s="9">
        <v>710601</v>
      </c>
      <c r="L509" s="10"/>
      <c r="M509" s="12"/>
      <c r="N509" s="12"/>
      <c r="O509" s="12"/>
      <c r="P509" s="6"/>
      <c r="Q509" s="6"/>
      <c r="R509" s="6"/>
      <c r="S509" s="6"/>
      <c r="T509" s="6"/>
      <c r="U509" s="6"/>
      <c r="V509" s="6"/>
      <c r="W509" s="6"/>
      <c r="X509" s="6"/>
      <c r="Y509" s="6"/>
      <c r="Z509" s="6"/>
    </row>
    <row r="510" spans="1:26" ht="15.75" customHeight="1">
      <c r="A510" s="7" t="s">
        <v>970</v>
      </c>
      <c r="B510" s="8" t="s">
        <v>407</v>
      </c>
      <c r="C510" s="8" t="s">
        <v>14</v>
      </c>
      <c r="D510" s="9">
        <v>107</v>
      </c>
      <c r="E510" s="8" t="s">
        <v>16</v>
      </c>
      <c r="F510" s="9" t="s">
        <v>17</v>
      </c>
      <c r="G510" s="9" t="s">
        <v>24</v>
      </c>
      <c r="H510" s="9">
        <v>1886</v>
      </c>
      <c r="I510" s="9" t="s">
        <v>19</v>
      </c>
      <c r="J510" s="10" t="s">
        <v>19</v>
      </c>
      <c r="K510" s="9">
        <v>710700</v>
      </c>
      <c r="L510" s="10"/>
      <c r="M510" s="12"/>
      <c r="N510" s="12"/>
      <c r="O510" s="12"/>
      <c r="P510" s="6"/>
      <c r="Q510" s="6"/>
      <c r="R510" s="6"/>
      <c r="S510" s="6"/>
      <c r="T510" s="6"/>
      <c r="U510" s="6"/>
      <c r="V510" s="6"/>
      <c r="W510" s="6"/>
      <c r="X510" s="6"/>
      <c r="Y510" s="6"/>
      <c r="Z510" s="6"/>
    </row>
    <row r="511" spans="1:26" ht="15.75" customHeight="1">
      <c r="A511" s="7" t="s">
        <v>971</v>
      </c>
      <c r="B511" s="8" t="s">
        <v>407</v>
      </c>
      <c r="C511" s="8" t="s">
        <v>14</v>
      </c>
      <c r="D511" s="9">
        <v>107</v>
      </c>
      <c r="E511" s="8" t="s">
        <v>40</v>
      </c>
      <c r="F511" s="9" t="s">
        <v>17</v>
      </c>
      <c r="G511" s="9" t="s">
        <v>78</v>
      </c>
      <c r="H511" s="9">
        <v>1988</v>
      </c>
      <c r="I511" s="9" t="s">
        <v>19</v>
      </c>
      <c r="J511" s="10" t="s">
        <v>972</v>
      </c>
      <c r="K511" s="9">
        <v>710701</v>
      </c>
      <c r="L511" s="10"/>
      <c r="M511" s="12"/>
      <c r="N511" s="12"/>
      <c r="O511" s="12"/>
      <c r="P511" s="6"/>
      <c r="Q511" s="6"/>
      <c r="R511" s="6"/>
      <c r="S511" s="6"/>
      <c r="T511" s="6"/>
      <c r="U511" s="6"/>
      <c r="V511" s="6"/>
      <c r="W511" s="6"/>
      <c r="X511" s="6"/>
      <c r="Y511" s="6"/>
      <c r="Z511" s="6"/>
    </row>
    <row r="512" spans="1:26" ht="15.75" customHeight="1">
      <c r="A512" s="7" t="s">
        <v>973</v>
      </c>
      <c r="B512" s="8" t="s">
        <v>407</v>
      </c>
      <c r="C512" s="8" t="s">
        <v>14</v>
      </c>
      <c r="D512" s="9">
        <v>108</v>
      </c>
      <c r="E512" s="8" t="s">
        <v>16</v>
      </c>
      <c r="F512" s="9" t="s">
        <v>17</v>
      </c>
      <c r="G512" s="9" t="s">
        <v>24</v>
      </c>
      <c r="H512" s="9">
        <v>1825</v>
      </c>
      <c r="I512" s="9" t="s">
        <v>19</v>
      </c>
      <c r="J512" s="10" t="s">
        <v>19</v>
      </c>
      <c r="K512" s="9">
        <v>710800</v>
      </c>
      <c r="L512" s="10"/>
      <c r="M512" s="12"/>
      <c r="N512" s="12"/>
      <c r="O512" s="12"/>
      <c r="P512" s="6"/>
      <c r="Q512" s="6"/>
      <c r="R512" s="6"/>
      <c r="S512" s="6"/>
      <c r="T512" s="6"/>
      <c r="U512" s="6"/>
      <c r="V512" s="6"/>
      <c r="W512" s="6"/>
      <c r="X512" s="6"/>
      <c r="Y512" s="6"/>
      <c r="Z512" s="6"/>
    </row>
    <row r="513" spans="1:26" ht="15.75" customHeight="1">
      <c r="A513" s="7" t="s">
        <v>974</v>
      </c>
      <c r="B513" s="8" t="s">
        <v>407</v>
      </c>
      <c r="C513" s="8" t="s">
        <v>14</v>
      </c>
      <c r="D513" s="9">
        <v>108</v>
      </c>
      <c r="E513" s="8" t="s">
        <v>40</v>
      </c>
      <c r="F513" s="9" t="s">
        <v>17</v>
      </c>
      <c r="G513" s="9" t="s">
        <v>78</v>
      </c>
      <c r="H513" s="9">
        <v>1986</v>
      </c>
      <c r="I513" s="9" t="s">
        <v>19</v>
      </c>
      <c r="J513" s="10" t="s">
        <v>975</v>
      </c>
      <c r="K513" s="9">
        <v>710801</v>
      </c>
      <c r="L513" s="10"/>
      <c r="M513" s="12"/>
      <c r="N513" s="12"/>
      <c r="O513" s="12"/>
      <c r="P513" s="6"/>
      <c r="Q513" s="6"/>
      <c r="R513" s="6"/>
      <c r="S513" s="6"/>
      <c r="T513" s="6"/>
      <c r="U513" s="6"/>
      <c r="V513" s="6"/>
      <c r="W513" s="6"/>
      <c r="X513" s="6"/>
      <c r="Y513" s="6"/>
      <c r="Z513" s="6"/>
    </row>
    <row r="514" spans="1:26" ht="15.75" customHeight="1">
      <c r="A514" s="7" t="s">
        <v>976</v>
      </c>
      <c r="B514" s="8" t="s">
        <v>407</v>
      </c>
      <c r="C514" s="8" t="s">
        <v>14</v>
      </c>
      <c r="D514" s="9">
        <v>109</v>
      </c>
      <c r="E514" s="8" t="s">
        <v>16</v>
      </c>
      <c r="F514" s="9" t="s">
        <v>17</v>
      </c>
      <c r="G514" s="9" t="s">
        <v>24</v>
      </c>
      <c r="H514" s="9">
        <v>1824</v>
      </c>
      <c r="I514" s="9" t="s">
        <v>19</v>
      </c>
      <c r="J514" s="10" t="s">
        <v>19</v>
      </c>
      <c r="K514" s="9">
        <v>710900</v>
      </c>
      <c r="L514" s="10"/>
      <c r="M514" s="12"/>
      <c r="N514" s="12"/>
      <c r="O514" s="12"/>
      <c r="P514" s="6"/>
      <c r="Q514" s="6"/>
      <c r="R514" s="6"/>
      <c r="S514" s="6"/>
      <c r="T514" s="6"/>
      <c r="U514" s="6"/>
      <c r="V514" s="6"/>
      <c r="W514" s="6"/>
      <c r="X514" s="6"/>
      <c r="Y514" s="6"/>
      <c r="Z514" s="6"/>
    </row>
    <row r="515" spans="1:26" ht="15.75" customHeight="1">
      <c r="A515" s="7" t="s">
        <v>977</v>
      </c>
      <c r="B515" s="8" t="s">
        <v>407</v>
      </c>
      <c r="C515" s="8" t="s">
        <v>14</v>
      </c>
      <c r="D515" s="9">
        <v>109</v>
      </c>
      <c r="E515" s="8" t="s">
        <v>40</v>
      </c>
      <c r="F515" s="9" t="s">
        <v>17</v>
      </c>
      <c r="G515" s="9" t="s">
        <v>78</v>
      </c>
      <c r="H515" s="9">
        <v>1985</v>
      </c>
      <c r="I515" s="9" t="s">
        <v>19</v>
      </c>
      <c r="J515" s="10" t="s">
        <v>978</v>
      </c>
      <c r="K515" s="9">
        <v>710901</v>
      </c>
      <c r="L515" s="10"/>
      <c r="M515" s="12"/>
      <c r="N515" s="12"/>
      <c r="O515" s="12"/>
      <c r="P515" s="6"/>
      <c r="Q515" s="6"/>
      <c r="R515" s="6"/>
      <c r="S515" s="6"/>
      <c r="T515" s="6"/>
      <c r="U515" s="6"/>
      <c r="V515" s="6"/>
      <c r="W515" s="6"/>
      <c r="X515" s="6"/>
      <c r="Y515" s="6"/>
      <c r="Z515" s="6"/>
    </row>
    <row r="516" spans="1:26" ht="15.75" customHeight="1">
      <c r="A516" s="7" t="s">
        <v>979</v>
      </c>
      <c r="B516" s="8" t="s">
        <v>407</v>
      </c>
      <c r="C516" s="8" t="s">
        <v>14</v>
      </c>
      <c r="D516" s="9">
        <v>110</v>
      </c>
      <c r="E516" s="8" t="s">
        <v>16</v>
      </c>
      <c r="F516" s="9" t="s">
        <v>17</v>
      </c>
      <c r="G516" s="9" t="s">
        <v>24</v>
      </c>
      <c r="H516" s="9">
        <v>1824</v>
      </c>
      <c r="I516" s="9" t="s">
        <v>19</v>
      </c>
      <c r="J516" s="10" t="s">
        <v>19</v>
      </c>
      <c r="K516" s="9">
        <v>711000</v>
      </c>
      <c r="L516" s="10"/>
      <c r="M516" s="12"/>
      <c r="N516" s="12"/>
      <c r="O516" s="12"/>
      <c r="P516" s="6"/>
      <c r="Q516" s="6"/>
      <c r="R516" s="6"/>
      <c r="S516" s="6"/>
      <c r="T516" s="6"/>
      <c r="U516" s="6"/>
      <c r="V516" s="6"/>
      <c r="W516" s="6"/>
      <c r="X516" s="6"/>
      <c r="Y516" s="6"/>
      <c r="Z516" s="6"/>
    </row>
    <row r="517" spans="1:26" ht="15.75" customHeight="1">
      <c r="A517" s="7" t="s">
        <v>980</v>
      </c>
      <c r="B517" s="8" t="s">
        <v>407</v>
      </c>
      <c r="C517" s="8" t="s">
        <v>14</v>
      </c>
      <c r="D517" s="9">
        <v>110</v>
      </c>
      <c r="E517" s="8" t="s">
        <v>40</v>
      </c>
      <c r="F517" s="9" t="s">
        <v>17</v>
      </c>
      <c r="G517" s="9" t="s">
        <v>78</v>
      </c>
      <c r="H517" s="9">
        <v>1986</v>
      </c>
      <c r="I517" s="9" t="s">
        <v>19</v>
      </c>
      <c r="J517" s="10" t="s">
        <v>981</v>
      </c>
      <c r="K517" s="9">
        <v>711001</v>
      </c>
      <c r="L517" s="10"/>
      <c r="M517" s="12"/>
      <c r="N517" s="12"/>
      <c r="O517" s="12"/>
      <c r="P517" s="6"/>
      <c r="Q517" s="6"/>
      <c r="R517" s="6"/>
      <c r="S517" s="6"/>
      <c r="T517" s="6"/>
      <c r="U517" s="6"/>
      <c r="V517" s="6"/>
      <c r="W517" s="6"/>
      <c r="X517" s="6"/>
      <c r="Y517" s="6"/>
      <c r="Z517" s="6"/>
    </row>
    <row r="518" spans="1:26" ht="15.75" customHeight="1">
      <c r="A518" s="7" t="s">
        <v>982</v>
      </c>
      <c r="B518" s="8" t="s">
        <v>407</v>
      </c>
      <c r="C518" s="8" t="s">
        <v>14</v>
      </c>
      <c r="D518" s="9">
        <v>110</v>
      </c>
      <c r="E518" s="8" t="s">
        <v>38</v>
      </c>
      <c r="F518" s="9" t="s">
        <v>17</v>
      </c>
      <c r="G518" s="9" t="s">
        <v>78</v>
      </c>
      <c r="H518" s="9">
        <v>2008</v>
      </c>
      <c r="I518" s="9" t="s">
        <v>19</v>
      </c>
      <c r="J518" s="10" t="s">
        <v>983</v>
      </c>
      <c r="K518" s="9">
        <v>711002</v>
      </c>
      <c r="L518" s="10"/>
      <c r="M518" s="12"/>
      <c r="N518" s="12"/>
      <c r="O518" s="12"/>
      <c r="P518" s="6"/>
      <c r="Q518" s="6"/>
      <c r="R518" s="6"/>
      <c r="S518" s="6"/>
      <c r="T518" s="6"/>
      <c r="U518" s="6"/>
      <c r="V518" s="6"/>
      <c r="W518" s="6"/>
      <c r="X518" s="6"/>
      <c r="Y518" s="6"/>
      <c r="Z518" s="6"/>
    </row>
    <row r="519" spans="1:26" ht="15.75" customHeight="1">
      <c r="A519" s="7" t="s">
        <v>984</v>
      </c>
      <c r="B519" s="8" t="s">
        <v>407</v>
      </c>
      <c r="C519" s="8" t="s">
        <v>14</v>
      </c>
      <c r="D519" s="9">
        <v>111</v>
      </c>
      <c r="E519" s="8" t="s">
        <v>16</v>
      </c>
      <c r="F519" s="9" t="s">
        <v>17</v>
      </c>
      <c r="G519" s="9" t="s">
        <v>24</v>
      </c>
      <c r="H519" s="9">
        <v>1922</v>
      </c>
      <c r="I519" s="9" t="s">
        <v>19</v>
      </c>
      <c r="J519" s="10" t="s">
        <v>19</v>
      </c>
      <c r="K519" s="9">
        <v>711100</v>
      </c>
      <c r="L519" s="10"/>
      <c r="M519" s="12"/>
      <c r="N519" s="12"/>
      <c r="O519" s="12"/>
      <c r="P519" s="6"/>
      <c r="Q519" s="6"/>
      <c r="R519" s="6"/>
      <c r="S519" s="6"/>
      <c r="T519" s="6"/>
      <c r="U519" s="6"/>
      <c r="V519" s="6"/>
      <c r="W519" s="6"/>
      <c r="X519" s="6"/>
      <c r="Y519" s="6"/>
      <c r="Z519" s="6"/>
    </row>
    <row r="520" spans="1:26" ht="15.75" customHeight="1">
      <c r="A520" s="7" t="s">
        <v>985</v>
      </c>
      <c r="B520" s="8" t="s">
        <v>407</v>
      </c>
      <c r="C520" s="8" t="s">
        <v>14</v>
      </c>
      <c r="D520" s="9">
        <v>111</v>
      </c>
      <c r="E520" s="8" t="s">
        <v>40</v>
      </c>
      <c r="F520" s="9" t="s">
        <v>17</v>
      </c>
      <c r="G520" s="9" t="s">
        <v>78</v>
      </c>
      <c r="H520" s="9">
        <v>1986</v>
      </c>
      <c r="I520" s="9" t="s">
        <v>19</v>
      </c>
      <c r="J520" s="10" t="s">
        <v>986</v>
      </c>
      <c r="K520" s="9">
        <v>711101</v>
      </c>
      <c r="L520" s="10"/>
      <c r="M520" s="12"/>
      <c r="N520" s="12"/>
      <c r="O520" s="12"/>
      <c r="P520" s="6"/>
      <c r="Q520" s="6"/>
      <c r="R520" s="6"/>
      <c r="S520" s="6"/>
      <c r="T520" s="6"/>
      <c r="U520" s="6"/>
      <c r="V520" s="6"/>
      <c r="W520" s="6"/>
      <c r="X520" s="6"/>
      <c r="Y520" s="6"/>
      <c r="Z520" s="6"/>
    </row>
    <row r="521" spans="1:26" ht="15.75" customHeight="1">
      <c r="A521" s="7" t="s">
        <v>987</v>
      </c>
      <c r="B521" s="8" t="s">
        <v>407</v>
      </c>
      <c r="C521" s="8" t="s">
        <v>14</v>
      </c>
      <c r="D521" s="9">
        <v>112</v>
      </c>
      <c r="E521" s="8" t="s">
        <v>16</v>
      </c>
      <c r="F521" s="9" t="s">
        <v>17</v>
      </c>
      <c r="G521" s="9" t="s">
        <v>24</v>
      </c>
      <c r="H521" s="9">
        <v>1895</v>
      </c>
      <c r="I521" s="9" t="s">
        <v>19</v>
      </c>
      <c r="J521" s="10" t="s">
        <v>19</v>
      </c>
      <c r="K521" s="9">
        <v>711200</v>
      </c>
      <c r="L521" s="10"/>
      <c r="M521" s="12"/>
      <c r="N521" s="12"/>
      <c r="O521" s="12"/>
      <c r="P521" s="6"/>
      <c r="Q521" s="6"/>
      <c r="R521" s="6"/>
      <c r="S521" s="6"/>
      <c r="T521" s="6"/>
      <c r="U521" s="6"/>
      <c r="V521" s="6"/>
      <c r="W521" s="6"/>
      <c r="X521" s="6"/>
      <c r="Y521" s="6"/>
      <c r="Z521" s="6"/>
    </row>
    <row r="522" spans="1:26" ht="15.75" customHeight="1">
      <c r="A522" s="7" t="s">
        <v>988</v>
      </c>
      <c r="B522" s="8" t="s">
        <v>407</v>
      </c>
      <c r="C522" s="8" t="s">
        <v>14</v>
      </c>
      <c r="D522" s="9">
        <v>112</v>
      </c>
      <c r="E522" s="8" t="s">
        <v>40</v>
      </c>
      <c r="F522" s="9" t="s">
        <v>17</v>
      </c>
      <c r="G522" s="9" t="s">
        <v>78</v>
      </c>
      <c r="H522" s="9">
        <v>1986</v>
      </c>
      <c r="I522" s="9" t="s">
        <v>19</v>
      </c>
      <c r="J522" s="10" t="s">
        <v>989</v>
      </c>
      <c r="K522" s="9">
        <v>711201</v>
      </c>
      <c r="L522" s="10"/>
      <c r="M522" s="12"/>
      <c r="N522" s="12"/>
      <c r="O522" s="12"/>
      <c r="P522" s="6"/>
      <c r="Q522" s="6"/>
      <c r="R522" s="6"/>
      <c r="S522" s="6"/>
      <c r="T522" s="6"/>
      <c r="U522" s="6"/>
      <c r="V522" s="6"/>
      <c r="W522" s="6"/>
      <c r="X522" s="6"/>
      <c r="Y522" s="6"/>
      <c r="Z522" s="6"/>
    </row>
    <row r="523" spans="1:26" ht="15.75" customHeight="1">
      <c r="A523" s="7" t="s">
        <v>990</v>
      </c>
      <c r="B523" s="8" t="s">
        <v>407</v>
      </c>
      <c r="C523" s="8" t="s">
        <v>14</v>
      </c>
      <c r="D523" s="9">
        <v>113</v>
      </c>
      <c r="E523" s="8" t="s">
        <v>16</v>
      </c>
      <c r="F523" s="9" t="s">
        <v>17</v>
      </c>
      <c r="G523" s="9" t="s">
        <v>24</v>
      </c>
      <c r="H523" s="9">
        <v>1845</v>
      </c>
      <c r="I523" s="9" t="s">
        <v>19</v>
      </c>
      <c r="J523" s="10" t="s">
        <v>19</v>
      </c>
      <c r="K523" s="9">
        <v>711300</v>
      </c>
      <c r="L523" s="10"/>
      <c r="M523" s="12"/>
      <c r="N523" s="12"/>
      <c r="O523" s="12"/>
      <c r="P523" s="6"/>
      <c r="Q523" s="6"/>
      <c r="R523" s="6"/>
      <c r="S523" s="6"/>
      <c r="T523" s="6"/>
      <c r="U523" s="6"/>
      <c r="V523" s="6"/>
      <c r="W523" s="6"/>
      <c r="X523" s="6"/>
      <c r="Y523" s="6"/>
      <c r="Z523" s="6"/>
    </row>
    <row r="524" spans="1:26" ht="15.75" customHeight="1">
      <c r="A524" s="7" t="s">
        <v>991</v>
      </c>
      <c r="B524" s="8" t="s">
        <v>407</v>
      </c>
      <c r="C524" s="8" t="s">
        <v>14</v>
      </c>
      <c r="D524" s="9">
        <v>113</v>
      </c>
      <c r="E524" s="8" t="s">
        <v>40</v>
      </c>
      <c r="F524" s="9" t="s">
        <v>17</v>
      </c>
      <c r="G524" s="9" t="s">
        <v>78</v>
      </c>
      <c r="H524" s="9">
        <v>1988</v>
      </c>
      <c r="I524" s="9" t="s">
        <v>19</v>
      </c>
      <c r="J524" s="10" t="s">
        <v>992</v>
      </c>
      <c r="K524" s="9">
        <v>711301</v>
      </c>
      <c r="L524" s="10"/>
      <c r="M524" s="12"/>
      <c r="N524" s="12"/>
      <c r="O524" s="12"/>
      <c r="P524" s="6"/>
      <c r="Q524" s="6"/>
      <c r="R524" s="6"/>
      <c r="S524" s="6"/>
      <c r="T524" s="6"/>
      <c r="U524" s="6"/>
      <c r="V524" s="6"/>
      <c r="W524" s="6"/>
      <c r="X524" s="6"/>
      <c r="Y524" s="6"/>
      <c r="Z524" s="6"/>
    </row>
    <row r="525" spans="1:26" ht="15.75" customHeight="1">
      <c r="A525" s="7" t="s">
        <v>993</v>
      </c>
      <c r="B525" s="8" t="s">
        <v>407</v>
      </c>
      <c r="C525" s="8" t="s">
        <v>19</v>
      </c>
      <c r="D525" s="9">
        <v>113</v>
      </c>
      <c r="E525" s="8" t="s">
        <v>40</v>
      </c>
      <c r="F525" s="9" t="s">
        <v>17</v>
      </c>
      <c r="G525" s="9" t="s">
        <v>78</v>
      </c>
      <c r="H525" s="9">
        <v>2016</v>
      </c>
      <c r="I525" s="9" t="s">
        <v>19</v>
      </c>
      <c r="J525" s="10" t="s">
        <v>19</v>
      </c>
      <c r="K525" s="9">
        <v>711302</v>
      </c>
      <c r="L525" s="10"/>
      <c r="M525" s="12"/>
      <c r="N525" s="12"/>
      <c r="O525" s="12"/>
      <c r="P525" s="6"/>
      <c r="Q525" s="6"/>
      <c r="R525" s="6"/>
      <c r="S525" s="6"/>
      <c r="T525" s="6"/>
      <c r="U525" s="6"/>
      <c r="V525" s="6"/>
      <c r="W525" s="6"/>
      <c r="X525" s="6"/>
      <c r="Y525" s="6"/>
      <c r="Z525" s="6"/>
    </row>
    <row r="526" spans="1:26" ht="15.75" customHeight="1">
      <c r="A526" s="7" t="s">
        <v>994</v>
      </c>
      <c r="B526" s="8" t="s">
        <v>407</v>
      </c>
      <c r="C526" s="8" t="s">
        <v>14</v>
      </c>
      <c r="D526" s="9">
        <v>114</v>
      </c>
      <c r="E526" s="8" t="s">
        <v>16</v>
      </c>
      <c r="F526" s="9" t="s">
        <v>17</v>
      </c>
      <c r="G526" s="9" t="s">
        <v>24</v>
      </c>
      <c r="H526" s="9">
        <v>1918</v>
      </c>
      <c r="I526" s="9" t="s">
        <v>19</v>
      </c>
      <c r="J526" s="10" t="s">
        <v>19</v>
      </c>
      <c r="K526" s="9">
        <v>711400</v>
      </c>
      <c r="L526" s="10"/>
      <c r="M526" s="12"/>
      <c r="N526" s="12"/>
      <c r="O526" s="12"/>
      <c r="P526" s="6"/>
      <c r="Q526" s="6"/>
      <c r="R526" s="6"/>
      <c r="S526" s="6"/>
      <c r="T526" s="6"/>
      <c r="U526" s="6"/>
      <c r="V526" s="6"/>
      <c r="W526" s="6"/>
      <c r="X526" s="6"/>
      <c r="Y526" s="6"/>
      <c r="Z526" s="6"/>
    </row>
    <row r="527" spans="1:26" ht="15.75" customHeight="1">
      <c r="A527" s="7" t="s">
        <v>995</v>
      </c>
      <c r="B527" s="8" t="s">
        <v>407</v>
      </c>
      <c r="C527" s="8" t="s">
        <v>14</v>
      </c>
      <c r="D527" s="9">
        <v>114</v>
      </c>
      <c r="E527" s="8" t="s">
        <v>40</v>
      </c>
      <c r="F527" s="9" t="s">
        <v>17</v>
      </c>
      <c r="G527" s="9" t="s">
        <v>78</v>
      </c>
      <c r="H527" s="9">
        <v>1985</v>
      </c>
      <c r="I527" s="9" t="s">
        <v>19</v>
      </c>
      <c r="J527" s="10" t="s">
        <v>996</v>
      </c>
      <c r="K527" s="9">
        <v>711401</v>
      </c>
      <c r="L527" s="10"/>
      <c r="M527" s="12"/>
      <c r="N527" s="12"/>
      <c r="O527" s="12"/>
      <c r="P527" s="6"/>
      <c r="Q527" s="6"/>
      <c r="R527" s="6"/>
      <c r="S527" s="6"/>
      <c r="T527" s="6"/>
      <c r="U527" s="6"/>
      <c r="V527" s="6"/>
      <c r="W527" s="6"/>
      <c r="X527" s="6"/>
      <c r="Y527" s="6"/>
      <c r="Z527" s="6"/>
    </row>
    <row r="528" spans="1:26" ht="15.75" customHeight="1">
      <c r="A528" s="7" t="s">
        <v>997</v>
      </c>
      <c r="B528" s="8" t="s">
        <v>407</v>
      </c>
      <c r="C528" s="8" t="s">
        <v>14</v>
      </c>
      <c r="D528" s="9">
        <v>115</v>
      </c>
      <c r="E528" s="8" t="s">
        <v>16</v>
      </c>
      <c r="F528" s="9" t="s">
        <v>17</v>
      </c>
      <c r="G528" s="9" t="s">
        <v>24</v>
      </c>
      <c r="H528" s="9">
        <v>1921</v>
      </c>
      <c r="I528" s="9" t="s">
        <v>19</v>
      </c>
      <c r="J528" s="10" t="s">
        <v>19</v>
      </c>
      <c r="K528" s="9">
        <v>711500</v>
      </c>
      <c r="L528" s="10"/>
      <c r="M528" s="12"/>
      <c r="N528" s="12"/>
      <c r="O528" s="12"/>
      <c r="P528" s="6"/>
      <c r="Q528" s="6"/>
      <c r="R528" s="6"/>
      <c r="S528" s="6"/>
      <c r="T528" s="6"/>
      <c r="U528" s="6"/>
      <c r="V528" s="6"/>
      <c r="W528" s="6"/>
      <c r="X528" s="6"/>
      <c r="Y528" s="6"/>
      <c r="Z528" s="6"/>
    </row>
    <row r="529" spans="1:26" ht="15.75" customHeight="1">
      <c r="A529" s="7" t="s">
        <v>998</v>
      </c>
      <c r="B529" s="8" t="s">
        <v>407</v>
      </c>
      <c r="C529" s="8" t="s">
        <v>14</v>
      </c>
      <c r="D529" s="9">
        <v>115</v>
      </c>
      <c r="E529" s="8" t="s">
        <v>40</v>
      </c>
      <c r="F529" s="9" t="s">
        <v>17</v>
      </c>
      <c r="G529" s="9" t="s">
        <v>78</v>
      </c>
      <c r="H529" s="9">
        <v>1986</v>
      </c>
      <c r="I529" s="9" t="s">
        <v>19</v>
      </c>
      <c r="J529" s="10" t="s">
        <v>999</v>
      </c>
      <c r="K529" s="9">
        <v>711501</v>
      </c>
      <c r="L529" s="10"/>
      <c r="M529" s="12"/>
      <c r="N529" s="12"/>
      <c r="O529" s="12"/>
      <c r="P529" s="6"/>
      <c r="Q529" s="6"/>
      <c r="R529" s="6"/>
      <c r="S529" s="6"/>
      <c r="T529" s="6"/>
      <c r="U529" s="6"/>
      <c r="V529" s="6"/>
      <c r="W529" s="6"/>
      <c r="X529" s="6"/>
      <c r="Y529" s="6"/>
      <c r="Z529" s="6"/>
    </row>
    <row r="530" spans="1:26" ht="15.75" customHeight="1">
      <c r="A530" s="7" t="s">
        <v>1000</v>
      </c>
      <c r="B530" s="8" t="s">
        <v>407</v>
      </c>
      <c r="C530" s="8" t="s">
        <v>14</v>
      </c>
      <c r="D530" s="9">
        <v>116</v>
      </c>
      <c r="E530" s="8" t="s">
        <v>16</v>
      </c>
      <c r="F530" s="9" t="s">
        <v>17</v>
      </c>
      <c r="G530" s="9" t="s">
        <v>24</v>
      </c>
      <c r="H530" s="9">
        <v>1869</v>
      </c>
      <c r="I530" s="9" t="s">
        <v>19</v>
      </c>
      <c r="J530" s="10" t="s">
        <v>19</v>
      </c>
      <c r="K530" s="9">
        <v>711600</v>
      </c>
      <c r="L530" s="10"/>
      <c r="M530" s="12"/>
      <c r="N530" s="12"/>
      <c r="O530" s="12"/>
      <c r="P530" s="6"/>
      <c r="Q530" s="6"/>
      <c r="R530" s="6"/>
      <c r="S530" s="6"/>
      <c r="T530" s="6"/>
      <c r="U530" s="6"/>
      <c r="V530" s="6"/>
      <c r="W530" s="6"/>
      <c r="X530" s="6"/>
      <c r="Y530" s="6"/>
      <c r="Z530" s="6"/>
    </row>
    <row r="531" spans="1:26" ht="15.75" customHeight="1">
      <c r="A531" s="7" t="s">
        <v>1001</v>
      </c>
      <c r="B531" s="8" t="s">
        <v>407</v>
      </c>
      <c r="C531" s="8" t="s">
        <v>14</v>
      </c>
      <c r="D531" s="9">
        <v>116</v>
      </c>
      <c r="E531" s="8" t="s">
        <v>40</v>
      </c>
      <c r="F531" s="9" t="s">
        <v>17</v>
      </c>
      <c r="G531" s="9" t="s">
        <v>78</v>
      </c>
      <c r="H531" s="9">
        <v>1986</v>
      </c>
      <c r="I531" s="9" t="s">
        <v>19</v>
      </c>
      <c r="J531" s="10" t="s">
        <v>1002</v>
      </c>
      <c r="K531" s="9">
        <v>711601</v>
      </c>
      <c r="L531" s="10"/>
      <c r="M531" s="12"/>
      <c r="N531" s="12"/>
      <c r="O531" s="12"/>
      <c r="P531" s="6"/>
      <c r="Q531" s="6"/>
      <c r="R531" s="6"/>
      <c r="S531" s="6"/>
      <c r="T531" s="6"/>
      <c r="U531" s="6"/>
      <c r="V531" s="6"/>
      <c r="W531" s="6"/>
      <c r="X531" s="6"/>
      <c r="Y531" s="6"/>
      <c r="Z531" s="6"/>
    </row>
    <row r="532" spans="1:26" ht="15.75" customHeight="1">
      <c r="A532" s="7" t="s">
        <v>1003</v>
      </c>
      <c r="B532" s="8" t="s">
        <v>407</v>
      </c>
      <c r="C532" s="8" t="s">
        <v>14</v>
      </c>
      <c r="D532" s="9">
        <v>116</v>
      </c>
      <c r="E532" s="8" t="s">
        <v>38</v>
      </c>
      <c r="F532" s="9" t="s">
        <v>17</v>
      </c>
      <c r="G532" s="9" t="s">
        <v>78</v>
      </c>
      <c r="H532" s="9">
        <v>2008</v>
      </c>
      <c r="I532" s="9" t="s">
        <v>19</v>
      </c>
      <c r="J532" s="10" t="s">
        <v>1004</v>
      </c>
      <c r="K532" s="9">
        <v>711602</v>
      </c>
      <c r="L532" s="10"/>
      <c r="M532" s="12"/>
      <c r="N532" s="12"/>
      <c r="O532" s="12"/>
      <c r="P532" s="6"/>
      <c r="Q532" s="6"/>
      <c r="R532" s="6"/>
      <c r="S532" s="6"/>
      <c r="T532" s="6"/>
      <c r="U532" s="6"/>
      <c r="V532" s="6"/>
      <c r="W532" s="6"/>
      <c r="X532" s="6"/>
      <c r="Y532" s="6"/>
      <c r="Z532" s="6"/>
    </row>
    <row r="533" spans="1:26" ht="15.75" customHeight="1">
      <c r="A533" s="7" t="s">
        <v>1005</v>
      </c>
      <c r="B533" s="8" t="s">
        <v>407</v>
      </c>
      <c r="C533" s="8" t="s">
        <v>14</v>
      </c>
      <c r="D533" s="9">
        <v>117</v>
      </c>
      <c r="E533" s="8" t="s">
        <v>16</v>
      </c>
      <c r="F533" s="9" t="s">
        <v>17</v>
      </c>
      <c r="G533" s="9" t="s">
        <v>24</v>
      </c>
      <c r="H533" s="9">
        <v>1903</v>
      </c>
      <c r="I533" s="9" t="s">
        <v>19</v>
      </c>
      <c r="J533" s="10" t="s">
        <v>19</v>
      </c>
      <c r="K533" s="9">
        <v>711700</v>
      </c>
      <c r="L533" s="10"/>
      <c r="M533" s="12"/>
      <c r="N533" s="12"/>
      <c r="O533" s="12"/>
      <c r="P533" s="6"/>
      <c r="Q533" s="6"/>
      <c r="R533" s="6"/>
      <c r="S533" s="6"/>
      <c r="T533" s="6"/>
      <c r="U533" s="6"/>
      <c r="V533" s="6"/>
      <c r="W533" s="6"/>
      <c r="X533" s="6"/>
      <c r="Y533" s="6"/>
      <c r="Z533" s="6"/>
    </row>
    <row r="534" spans="1:26" ht="15.75" customHeight="1">
      <c r="A534" s="7" t="s">
        <v>1006</v>
      </c>
      <c r="B534" s="8" t="s">
        <v>407</v>
      </c>
      <c r="C534" s="8" t="s">
        <v>14</v>
      </c>
      <c r="D534" s="9">
        <v>117</v>
      </c>
      <c r="E534" s="8" t="s">
        <v>40</v>
      </c>
      <c r="F534" s="9" t="s">
        <v>17</v>
      </c>
      <c r="G534" s="9" t="s">
        <v>78</v>
      </c>
      <c r="H534" s="9">
        <v>1987</v>
      </c>
      <c r="I534" s="9" t="s">
        <v>19</v>
      </c>
      <c r="J534" s="10" t="s">
        <v>1007</v>
      </c>
      <c r="K534" s="9">
        <v>711701</v>
      </c>
      <c r="L534" s="10"/>
      <c r="M534" s="12"/>
      <c r="N534" s="12"/>
      <c r="O534" s="12"/>
      <c r="P534" s="6"/>
      <c r="Q534" s="6"/>
      <c r="R534" s="6"/>
      <c r="S534" s="6"/>
      <c r="T534" s="6"/>
      <c r="U534" s="6"/>
      <c r="V534" s="6"/>
      <c r="W534" s="6"/>
      <c r="X534" s="6"/>
      <c r="Y534" s="6"/>
      <c r="Z534" s="6"/>
    </row>
    <row r="535" spans="1:26" ht="15.75" customHeight="1">
      <c r="A535" s="7" t="s">
        <v>1008</v>
      </c>
      <c r="B535" s="8" t="s">
        <v>407</v>
      </c>
      <c r="C535" s="8" t="s">
        <v>14</v>
      </c>
      <c r="D535" s="9">
        <v>118</v>
      </c>
      <c r="E535" s="8" t="s">
        <v>16</v>
      </c>
      <c r="F535" s="9" t="s">
        <v>17</v>
      </c>
      <c r="G535" s="9" t="s">
        <v>24</v>
      </c>
      <c r="H535" s="9">
        <v>1824</v>
      </c>
      <c r="I535" s="9" t="s">
        <v>19</v>
      </c>
      <c r="J535" s="10" t="s">
        <v>19</v>
      </c>
      <c r="K535" s="9">
        <v>711800</v>
      </c>
      <c r="L535" s="10"/>
      <c r="M535" s="12"/>
      <c r="N535" s="12"/>
      <c r="O535" s="12"/>
      <c r="P535" s="6"/>
      <c r="Q535" s="6"/>
      <c r="R535" s="6"/>
      <c r="S535" s="6"/>
      <c r="T535" s="6"/>
      <c r="U535" s="6"/>
      <c r="V535" s="6"/>
      <c r="W535" s="6"/>
      <c r="X535" s="6"/>
      <c r="Y535" s="6"/>
      <c r="Z535" s="6"/>
    </row>
    <row r="536" spans="1:26" ht="15.75" customHeight="1">
      <c r="A536" s="7" t="s">
        <v>1009</v>
      </c>
      <c r="B536" s="8" t="s">
        <v>407</v>
      </c>
      <c r="C536" s="8" t="s">
        <v>14</v>
      </c>
      <c r="D536" s="9">
        <v>118</v>
      </c>
      <c r="E536" s="8" t="s">
        <v>40</v>
      </c>
      <c r="F536" s="9" t="s">
        <v>17</v>
      </c>
      <c r="G536" s="9" t="s">
        <v>78</v>
      </c>
      <c r="H536" s="9">
        <v>1986</v>
      </c>
      <c r="I536" s="9" t="s">
        <v>19</v>
      </c>
      <c r="J536" s="10" t="s">
        <v>1010</v>
      </c>
      <c r="K536" s="9">
        <v>711801</v>
      </c>
      <c r="L536" s="10"/>
      <c r="M536" s="12"/>
      <c r="N536" s="12"/>
      <c r="O536" s="12"/>
      <c r="P536" s="6"/>
      <c r="Q536" s="6"/>
      <c r="R536" s="6"/>
      <c r="S536" s="6"/>
      <c r="T536" s="6"/>
      <c r="U536" s="6"/>
      <c r="V536" s="6"/>
      <c r="W536" s="6"/>
      <c r="X536" s="6"/>
      <c r="Y536" s="6"/>
      <c r="Z536" s="6"/>
    </row>
    <row r="537" spans="1:26" ht="15.75" customHeight="1">
      <c r="A537" s="7" t="s">
        <v>1011</v>
      </c>
      <c r="B537" s="8" t="s">
        <v>407</v>
      </c>
      <c r="C537" s="8" t="s">
        <v>14</v>
      </c>
      <c r="D537" s="9">
        <v>118</v>
      </c>
      <c r="E537" s="8" t="s">
        <v>97</v>
      </c>
      <c r="F537" s="9" t="s">
        <v>17</v>
      </c>
      <c r="G537" s="9" t="s">
        <v>78</v>
      </c>
      <c r="H537" s="9">
        <v>2016</v>
      </c>
      <c r="I537" s="9" t="s">
        <v>19</v>
      </c>
      <c r="J537" s="10" t="s">
        <v>1012</v>
      </c>
      <c r="K537" s="9">
        <v>711802</v>
      </c>
      <c r="L537" s="10"/>
      <c r="M537" s="12"/>
      <c r="N537" s="12"/>
      <c r="O537" s="12"/>
      <c r="P537" s="6"/>
      <c r="Q537" s="6"/>
      <c r="R537" s="6"/>
      <c r="S537" s="6"/>
      <c r="T537" s="6"/>
      <c r="U537" s="6"/>
      <c r="V537" s="6"/>
      <c r="W537" s="6"/>
      <c r="X537" s="6"/>
      <c r="Y537" s="6"/>
      <c r="Z537" s="6"/>
    </row>
    <row r="538" spans="1:26" ht="15.75" customHeight="1">
      <c r="A538" s="7" t="s">
        <v>1013</v>
      </c>
      <c r="B538" s="8" t="s">
        <v>407</v>
      </c>
      <c r="C538" s="8" t="s">
        <v>19</v>
      </c>
      <c r="D538" s="9">
        <v>118</v>
      </c>
      <c r="E538" s="8" t="s">
        <v>40</v>
      </c>
      <c r="F538" s="9" t="s">
        <v>17</v>
      </c>
      <c r="G538" s="9" t="s">
        <v>78</v>
      </c>
      <c r="H538" s="9">
        <v>2005</v>
      </c>
      <c r="I538" s="9" t="s">
        <v>19</v>
      </c>
      <c r="J538" s="10" t="s">
        <v>19</v>
      </c>
      <c r="K538" s="9">
        <v>711803</v>
      </c>
      <c r="L538" s="10"/>
      <c r="M538" s="12"/>
      <c r="N538" s="12"/>
      <c r="O538" s="12"/>
      <c r="P538" s="6"/>
      <c r="Q538" s="6"/>
      <c r="R538" s="6"/>
      <c r="S538" s="6"/>
      <c r="T538" s="6"/>
      <c r="U538" s="6"/>
      <c r="V538" s="6"/>
      <c r="W538" s="6"/>
      <c r="X538" s="6"/>
      <c r="Y538" s="6"/>
      <c r="Z538" s="6"/>
    </row>
    <row r="539" spans="1:26" ht="15.75" customHeight="1">
      <c r="A539" s="7" t="s">
        <v>1014</v>
      </c>
      <c r="B539" s="8" t="s">
        <v>407</v>
      </c>
      <c r="C539" s="8" t="s">
        <v>14</v>
      </c>
      <c r="D539" s="9">
        <v>119</v>
      </c>
      <c r="E539" s="8" t="s">
        <v>16</v>
      </c>
      <c r="F539" s="9" t="s">
        <v>17</v>
      </c>
      <c r="G539" s="9" t="s">
        <v>24</v>
      </c>
      <c r="H539" s="9">
        <v>1824</v>
      </c>
      <c r="I539" s="9" t="s">
        <v>19</v>
      </c>
      <c r="J539" s="10" t="s">
        <v>19</v>
      </c>
      <c r="K539" s="9">
        <v>711900</v>
      </c>
      <c r="L539" s="10"/>
      <c r="M539" s="12"/>
      <c r="N539" s="12"/>
      <c r="O539" s="12"/>
      <c r="P539" s="6"/>
      <c r="Q539" s="6"/>
      <c r="R539" s="6"/>
      <c r="S539" s="6"/>
      <c r="T539" s="6"/>
      <c r="U539" s="6"/>
      <c r="V539" s="6"/>
      <c r="W539" s="6"/>
      <c r="X539" s="6"/>
      <c r="Y539" s="6"/>
      <c r="Z539" s="6"/>
    </row>
    <row r="540" spans="1:26" ht="15.75" customHeight="1">
      <c r="A540" s="7" t="s">
        <v>1015</v>
      </c>
      <c r="B540" s="8" t="s">
        <v>407</v>
      </c>
      <c r="C540" s="8" t="s">
        <v>14</v>
      </c>
      <c r="D540" s="9">
        <v>119</v>
      </c>
      <c r="E540" s="8" t="s">
        <v>40</v>
      </c>
      <c r="F540" s="9" t="s">
        <v>17</v>
      </c>
      <c r="G540" s="9" t="s">
        <v>78</v>
      </c>
      <c r="H540" s="9">
        <v>1987</v>
      </c>
      <c r="I540" s="9" t="s">
        <v>19</v>
      </c>
      <c r="J540" s="10" t="s">
        <v>1016</v>
      </c>
      <c r="K540" s="9">
        <v>711901</v>
      </c>
      <c r="L540" s="10"/>
      <c r="M540" s="12"/>
      <c r="N540" s="12"/>
      <c r="O540" s="12"/>
      <c r="P540" s="6"/>
      <c r="Q540" s="6"/>
      <c r="R540" s="6"/>
      <c r="S540" s="6"/>
      <c r="T540" s="6"/>
      <c r="U540" s="6"/>
      <c r="V540" s="6"/>
      <c r="W540" s="6"/>
      <c r="X540" s="6"/>
      <c r="Y540" s="6"/>
      <c r="Z540" s="6"/>
    </row>
    <row r="541" spans="1:26" ht="15.75" customHeight="1">
      <c r="A541" s="7" t="s">
        <v>1017</v>
      </c>
      <c r="B541" s="8" t="s">
        <v>407</v>
      </c>
      <c r="C541" s="8" t="s">
        <v>14</v>
      </c>
      <c r="D541" s="9">
        <v>120</v>
      </c>
      <c r="E541" s="8" t="s">
        <v>16</v>
      </c>
      <c r="F541" s="9" t="s">
        <v>17</v>
      </c>
      <c r="G541" s="9" t="s">
        <v>24</v>
      </c>
      <c r="H541" s="9">
        <v>1824</v>
      </c>
      <c r="I541" s="9" t="s">
        <v>19</v>
      </c>
      <c r="J541" s="10" t="s">
        <v>19</v>
      </c>
      <c r="K541" s="9">
        <v>712000</v>
      </c>
      <c r="L541" s="10"/>
      <c r="M541" s="12"/>
      <c r="N541" s="12"/>
      <c r="O541" s="12"/>
      <c r="P541" s="6"/>
      <c r="Q541" s="6"/>
      <c r="R541" s="6"/>
      <c r="S541" s="6"/>
      <c r="T541" s="6"/>
      <c r="U541" s="6"/>
      <c r="V541" s="6"/>
      <c r="W541" s="6"/>
      <c r="X541" s="6"/>
      <c r="Y541" s="6"/>
      <c r="Z541" s="6"/>
    </row>
    <row r="542" spans="1:26" ht="15.75" customHeight="1">
      <c r="A542" s="7" t="s">
        <v>1018</v>
      </c>
      <c r="B542" s="8" t="s">
        <v>407</v>
      </c>
      <c r="C542" s="8" t="s">
        <v>14</v>
      </c>
      <c r="D542" s="9">
        <v>120</v>
      </c>
      <c r="E542" s="8" t="s">
        <v>40</v>
      </c>
      <c r="F542" s="9" t="s">
        <v>17</v>
      </c>
      <c r="G542" s="9" t="s">
        <v>78</v>
      </c>
      <c r="H542" s="9">
        <v>1985</v>
      </c>
      <c r="I542" s="9" t="s">
        <v>19</v>
      </c>
      <c r="J542" s="10" t="s">
        <v>1019</v>
      </c>
      <c r="K542" s="9">
        <v>712001</v>
      </c>
      <c r="L542" s="10"/>
      <c r="M542" s="12"/>
      <c r="N542" s="12"/>
      <c r="O542" s="12"/>
      <c r="P542" s="6"/>
      <c r="Q542" s="6"/>
      <c r="R542" s="6"/>
      <c r="S542" s="6"/>
      <c r="T542" s="6"/>
      <c r="U542" s="6"/>
      <c r="V542" s="6"/>
      <c r="W542" s="6"/>
      <c r="X542" s="6"/>
      <c r="Y542" s="6"/>
      <c r="Z542" s="6"/>
    </row>
    <row r="543" spans="1:26" ht="15.75" customHeight="1">
      <c r="A543" s="7" t="s">
        <v>1020</v>
      </c>
      <c r="B543" s="8" t="s">
        <v>407</v>
      </c>
      <c r="C543" s="8" t="s">
        <v>14</v>
      </c>
      <c r="D543" s="9">
        <v>120</v>
      </c>
      <c r="E543" s="8" t="s">
        <v>97</v>
      </c>
      <c r="F543" s="9" t="s">
        <v>17</v>
      </c>
      <c r="G543" s="9" t="s">
        <v>78</v>
      </c>
      <c r="H543" s="9">
        <v>1998</v>
      </c>
      <c r="I543" s="9" t="s">
        <v>19</v>
      </c>
      <c r="J543" s="10" t="s">
        <v>1021</v>
      </c>
      <c r="K543" s="9">
        <v>712002</v>
      </c>
      <c r="L543" s="10"/>
      <c r="M543" s="12"/>
      <c r="N543" s="12"/>
      <c r="O543" s="12"/>
      <c r="P543" s="6"/>
      <c r="Q543" s="6"/>
      <c r="R543" s="6"/>
      <c r="S543" s="6"/>
      <c r="T543" s="6"/>
      <c r="U543" s="6"/>
      <c r="V543" s="6"/>
      <c r="W543" s="6"/>
      <c r="X543" s="6"/>
      <c r="Y543" s="6"/>
      <c r="Z543" s="6"/>
    </row>
    <row r="544" spans="1:26" ht="15.75" customHeight="1">
      <c r="A544" s="7" t="s">
        <v>1022</v>
      </c>
      <c r="B544" s="8" t="s">
        <v>407</v>
      </c>
      <c r="C544" s="8" t="s">
        <v>14</v>
      </c>
      <c r="D544" s="9">
        <v>120</v>
      </c>
      <c r="E544" s="8" t="s">
        <v>31</v>
      </c>
      <c r="F544" s="9" t="s">
        <v>17</v>
      </c>
      <c r="G544" s="9" t="s">
        <v>78</v>
      </c>
      <c r="H544" s="9">
        <v>2001</v>
      </c>
      <c r="I544" s="9" t="s">
        <v>19</v>
      </c>
      <c r="J544" s="10" t="s">
        <v>1023</v>
      </c>
      <c r="K544" s="9">
        <v>712003</v>
      </c>
      <c r="L544" s="10"/>
      <c r="M544" s="12"/>
      <c r="N544" s="12"/>
      <c r="O544" s="12"/>
      <c r="P544" s="6"/>
      <c r="Q544" s="6"/>
      <c r="R544" s="6"/>
      <c r="S544" s="6"/>
      <c r="T544" s="6"/>
      <c r="U544" s="6"/>
      <c r="V544" s="6"/>
      <c r="W544" s="6"/>
      <c r="X544" s="6"/>
      <c r="Y544" s="6"/>
      <c r="Z544" s="6"/>
    </row>
    <row r="545" spans="1:26" ht="15.75" customHeight="1">
      <c r="A545" s="7" t="s">
        <v>1024</v>
      </c>
      <c r="B545" s="8" t="s">
        <v>407</v>
      </c>
      <c r="C545" s="8" t="s">
        <v>14</v>
      </c>
      <c r="D545" s="9">
        <v>120</v>
      </c>
      <c r="E545" s="8" t="s">
        <v>23</v>
      </c>
      <c r="F545" s="9" t="s">
        <v>17</v>
      </c>
      <c r="G545" s="9" t="s">
        <v>247</v>
      </c>
      <c r="H545" s="9">
        <v>2005</v>
      </c>
      <c r="I545" s="9">
        <v>2018</v>
      </c>
      <c r="J545" s="10" t="s">
        <v>1025</v>
      </c>
      <c r="K545" s="9">
        <v>712004</v>
      </c>
      <c r="L545" s="10"/>
      <c r="M545" s="12"/>
      <c r="N545" s="12"/>
      <c r="O545" s="12"/>
      <c r="P545" s="6"/>
      <c r="Q545" s="6"/>
      <c r="R545" s="6"/>
      <c r="S545" s="6"/>
      <c r="T545" s="6"/>
      <c r="U545" s="6"/>
      <c r="V545" s="6"/>
      <c r="W545" s="6"/>
      <c r="X545" s="6"/>
      <c r="Y545" s="6"/>
      <c r="Z545" s="6"/>
    </row>
    <row r="546" spans="1:26" ht="15.75" customHeight="1">
      <c r="A546" s="7" t="s">
        <v>1026</v>
      </c>
      <c r="B546" s="8" t="s">
        <v>407</v>
      </c>
      <c r="C546" s="8" t="s">
        <v>14</v>
      </c>
      <c r="D546" s="9">
        <v>120</v>
      </c>
      <c r="E546" s="8" t="s">
        <v>40</v>
      </c>
      <c r="F546" s="9" t="s">
        <v>17</v>
      </c>
      <c r="G546" s="9" t="s">
        <v>78</v>
      </c>
      <c r="H546" s="9">
        <v>2006</v>
      </c>
      <c r="I546" s="9" t="s">
        <v>19</v>
      </c>
      <c r="J546" s="10" t="s">
        <v>19</v>
      </c>
      <c r="K546" s="9">
        <v>712005</v>
      </c>
      <c r="L546" s="20"/>
      <c r="M546" s="12"/>
      <c r="N546" s="12"/>
      <c r="O546" s="12"/>
      <c r="P546" s="6"/>
      <c r="Q546" s="6"/>
      <c r="R546" s="6"/>
      <c r="S546" s="6"/>
      <c r="T546" s="6"/>
      <c r="U546" s="6"/>
      <c r="V546" s="6"/>
      <c r="W546" s="6"/>
      <c r="X546" s="6"/>
      <c r="Y546" s="6"/>
      <c r="Z546" s="6"/>
    </row>
    <row r="547" spans="1:26" ht="15.75" customHeight="1">
      <c r="A547" s="7" t="s">
        <v>1027</v>
      </c>
      <c r="B547" s="8" t="s">
        <v>407</v>
      </c>
      <c r="C547" s="8" t="s">
        <v>14</v>
      </c>
      <c r="D547" s="9">
        <v>120</v>
      </c>
      <c r="E547" s="8" t="s">
        <v>33</v>
      </c>
      <c r="F547" s="9" t="s">
        <v>17</v>
      </c>
      <c r="G547" s="9" t="s">
        <v>247</v>
      </c>
      <c r="H547" s="9">
        <v>2010</v>
      </c>
      <c r="I547" s="9" t="s">
        <v>19</v>
      </c>
      <c r="J547" s="10" t="s">
        <v>1028</v>
      </c>
      <c r="K547" s="9">
        <v>712006</v>
      </c>
      <c r="L547" s="10"/>
      <c r="M547" s="12"/>
      <c r="N547" s="12"/>
      <c r="O547" s="12"/>
      <c r="P547" s="6"/>
      <c r="Q547" s="6"/>
      <c r="R547" s="6"/>
      <c r="S547" s="6"/>
      <c r="T547" s="6"/>
      <c r="U547" s="6"/>
      <c r="V547" s="6"/>
      <c r="W547" s="6"/>
      <c r="X547" s="6"/>
      <c r="Y547" s="6"/>
      <c r="Z547" s="6"/>
    </row>
    <row r="548" spans="1:26" ht="15.75" customHeight="1">
      <c r="A548" s="7" t="s">
        <v>1029</v>
      </c>
      <c r="B548" s="8" t="s">
        <v>407</v>
      </c>
      <c r="C548" s="8" t="s">
        <v>14</v>
      </c>
      <c r="D548" s="9">
        <v>120</v>
      </c>
      <c r="E548" s="8" t="s">
        <v>23</v>
      </c>
      <c r="F548" s="9" t="s">
        <v>17</v>
      </c>
      <c r="G548" s="9" t="s">
        <v>247</v>
      </c>
      <c r="H548" s="9">
        <v>2010</v>
      </c>
      <c r="I548" s="9" t="s">
        <v>19</v>
      </c>
      <c r="J548" s="18" t="s">
        <v>1030</v>
      </c>
      <c r="K548" s="9">
        <v>712007</v>
      </c>
      <c r="L548" s="10"/>
      <c r="M548" s="12"/>
      <c r="N548" s="12"/>
      <c r="O548" s="12"/>
      <c r="P548" s="6"/>
      <c r="Q548" s="6"/>
      <c r="R548" s="6"/>
      <c r="S548" s="6"/>
      <c r="T548" s="6"/>
      <c r="U548" s="6"/>
      <c r="V548" s="6"/>
      <c r="W548" s="6"/>
      <c r="X548" s="6"/>
      <c r="Y548" s="6"/>
      <c r="Z548" s="6"/>
    </row>
    <row r="549" spans="1:26" ht="15.75" customHeight="1">
      <c r="A549" s="7" t="s">
        <v>1031</v>
      </c>
      <c r="B549" s="8" t="s">
        <v>407</v>
      </c>
      <c r="C549" s="8" t="s">
        <v>14</v>
      </c>
      <c r="D549" s="9">
        <v>120</v>
      </c>
      <c r="E549" s="8" t="s">
        <v>33</v>
      </c>
      <c r="F549" s="9" t="s">
        <v>17</v>
      </c>
      <c r="G549" s="9" t="s">
        <v>247</v>
      </c>
      <c r="H549" s="9">
        <v>2015</v>
      </c>
      <c r="I549" s="9" t="s">
        <v>19</v>
      </c>
      <c r="J549" s="10" t="s">
        <v>1032</v>
      </c>
      <c r="K549" s="9">
        <v>712008</v>
      </c>
      <c r="L549" s="10"/>
      <c r="M549" s="12"/>
      <c r="N549" s="12"/>
      <c r="O549" s="12"/>
      <c r="P549" s="6"/>
      <c r="Q549" s="6"/>
      <c r="R549" s="6"/>
      <c r="S549" s="6"/>
      <c r="T549" s="6"/>
      <c r="U549" s="6"/>
      <c r="V549" s="6"/>
      <c r="W549" s="6"/>
      <c r="X549" s="6"/>
      <c r="Y549" s="6"/>
      <c r="Z549" s="6"/>
    </row>
    <row r="550" spans="1:26" ht="15.75" customHeight="1">
      <c r="A550" s="10" t="s">
        <v>1033</v>
      </c>
      <c r="B550" s="9" t="s">
        <v>407</v>
      </c>
      <c r="C550" s="8" t="s">
        <v>14</v>
      </c>
      <c r="D550" s="9">
        <v>120</v>
      </c>
      <c r="E550" s="9" t="s">
        <v>33</v>
      </c>
      <c r="F550" s="9" t="s">
        <v>17</v>
      </c>
      <c r="G550" s="9" t="s">
        <v>247</v>
      </c>
      <c r="H550" s="9">
        <v>2016</v>
      </c>
      <c r="I550" s="9" t="s">
        <v>19</v>
      </c>
      <c r="J550" s="18">
        <v>169871</v>
      </c>
      <c r="K550" s="9">
        <v>712009</v>
      </c>
      <c r="L550" s="10"/>
      <c r="M550" s="12"/>
      <c r="N550" s="12"/>
      <c r="O550" s="12"/>
      <c r="P550" s="6"/>
      <c r="Q550" s="6"/>
      <c r="R550" s="6"/>
      <c r="S550" s="6"/>
      <c r="T550" s="6"/>
      <c r="U550" s="6"/>
      <c r="V550" s="6"/>
      <c r="W550" s="6"/>
      <c r="X550" s="6"/>
      <c r="Y550" s="6"/>
      <c r="Z550" s="6"/>
    </row>
    <row r="551" spans="1:26" ht="15.75" customHeight="1">
      <c r="A551" s="7" t="s">
        <v>1034</v>
      </c>
      <c r="B551" s="8" t="s">
        <v>407</v>
      </c>
      <c r="C551" s="8" t="s">
        <v>22</v>
      </c>
      <c r="D551" s="9">
        <v>120</v>
      </c>
      <c r="E551" s="8" t="s">
        <v>23</v>
      </c>
      <c r="F551" s="9" t="s">
        <v>17</v>
      </c>
      <c r="G551" s="9" t="s">
        <v>247</v>
      </c>
      <c r="H551" s="9">
        <v>2016</v>
      </c>
      <c r="I551" s="9">
        <v>2018</v>
      </c>
      <c r="J551" s="10">
        <v>100323120</v>
      </c>
      <c r="K551" s="9">
        <v>712010</v>
      </c>
      <c r="L551" s="10" t="s">
        <v>1035</v>
      </c>
      <c r="M551" s="12"/>
      <c r="N551" s="12"/>
      <c r="O551" s="12"/>
      <c r="P551" s="6"/>
      <c r="Q551" s="6"/>
      <c r="R551" s="6"/>
      <c r="S551" s="6"/>
      <c r="T551" s="6"/>
      <c r="U551" s="6"/>
      <c r="V551" s="6"/>
      <c r="W551" s="6"/>
      <c r="X551" s="6"/>
      <c r="Y551" s="6"/>
      <c r="Z551" s="6"/>
    </row>
    <row r="552" spans="1:26" ht="15.75" customHeight="1">
      <c r="A552" s="7" t="s">
        <v>1036</v>
      </c>
      <c r="B552" s="8" t="s">
        <v>407</v>
      </c>
      <c r="C552" s="8" t="s">
        <v>14</v>
      </c>
      <c r="D552" s="9">
        <v>120</v>
      </c>
      <c r="E552" s="8" t="s">
        <v>33</v>
      </c>
      <c r="F552" s="9" t="s">
        <v>17</v>
      </c>
      <c r="G552" s="9" t="s">
        <v>247</v>
      </c>
      <c r="H552" s="9">
        <v>2017</v>
      </c>
      <c r="I552" s="9" t="s">
        <v>19</v>
      </c>
      <c r="J552" s="10">
        <v>236192</v>
      </c>
      <c r="K552" s="9">
        <v>712011</v>
      </c>
      <c r="L552" s="10"/>
      <c r="M552" s="12"/>
      <c r="N552" s="12"/>
      <c r="O552" s="12"/>
      <c r="P552" s="6"/>
      <c r="Q552" s="6"/>
      <c r="R552" s="6"/>
      <c r="S552" s="6"/>
      <c r="T552" s="6"/>
      <c r="U552" s="6"/>
      <c r="V552" s="6"/>
      <c r="W552" s="6"/>
      <c r="X552" s="6"/>
      <c r="Y552" s="6"/>
      <c r="Z552" s="6"/>
    </row>
    <row r="553" spans="1:26" ht="15.75" customHeight="1">
      <c r="A553" s="7" t="s">
        <v>1037</v>
      </c>
      <c r="B553" s="8" t="s">
        <v>407</v>
      </c>
      <c r="C553" s="8" t="s">
        <v>14</v>
      </c>
      <c r="D553" s="9">
        <v>121</v>
      </c>
      <c r="E553" s="8" t="s">
        <v>16</v>
      </c>
      <c r="F553" s="9" t="s">
        <v>17</v>
      </c>
      <c r="G553" s="9" t="s">
        <v>24</v>
      </c>
      <c r="H553" s="9">
        <v>1824</v>
      </c>
      <c r="I553" s="9" t="s">
        <v>19</v>
      </c>
      <c r="J553" s="10" t="s">
        <v>19</v>
      </c>
      <c r="K553" s="9">
        <v>712100</v>
      </c>
      <c r="L553" s="10"/>
      <c r="M553" s="12"/>
      <c r="N553" s="12"/>
      <c r="O553" s="12"/>
      <c r="P553" s="6"/>
      <c r="Q553" s="6"/>
      <c r="R553" s="6"/>
      <c r="S553" s="6"/>
      <c r="T553" s="6"/>
      <c r="U553" s="6"/>
      <c r="V553" s="6"/>
      <c r="W553" s="6"/>
      <c r="X553" s="6"/>
      <c r="Y553" s="6"/>
      <c r="Z553" s="6"/>
    </row>
    <row r="554" spans="1:26" ht="15.75" customHeight="1">
      <c r="A554" s="7" t="s">
        <v>1038</v>
      </c>
      <c r="B554" s="8" t="s">
        <v>407</v>
      </c>
      <c r="C554" s="8" t="s">
        <v>14</v>
      </c>
      <c r="D554" s="9">
        <v>121</v>
      </c>
      <c r="E554" s="8" t="s">
        <v>40</v>
      </c>
      <c r="F554" s="9" t="s">
        <v>17</v>
      </c>
      <c r="G554" s="9" t="s">
        <v>78</v>
      </c>
      <c r="H554" s="9">
        <v>1985</v>
      </c>
      <c r="I554" s="9" t="s">
        <v>19</v>
      </c>
      <c r="J554" s="10" t="s">
        <v>1039</v>
      </c>
      <c r="K554" s="9">
        <v>712101</v>
      </c>
      <c r="L554" s="10"/>
      <c r="M554" s="12"/>
      <c r="N554" s="12"/>
      <c r="O554" s="12"/>
      <c r="P554" s="6"/>
      <c r="Q554" s="6"/>
      <c r="R554" s="6"/>
      <c r="S554" s="6"/>
      <c r="T554" s="6"/>
      <c r="U554" s="6"/>
      <c r="V554" s="6"/>
      <c r="W554" s="6"/>
      <c r="X554" s="6"/>
      <c r="Y554" s="6"/>
      <c r="Z554" s="6"/>
    </row>
    <row r="555" spans="1:26" ht="15.75" customHeight="1">
      <c r="A555" s="7" t="s">
        <v>1040</v>
      </c>
      <c r="B555" s="8" t="s">
        <v>407</v>
      </c>
      <c r="C555" s="8" t="s">
        <v>14</v>
      </c>
      <c r="D555" s="9">
        <v>122</v>
      </c>
      <c r="E555" s="8" t="s">
        <v>16</v>
      </c>
      <c r="F555" s="9" t="s">
        <v>17</v>
      </c>
      <c r="G555" s="9" t="s">
        <v>24</v>
      </c>
      <c r="H555" s="9">
        <v>1886</v>
      </c>
      <c r="I555" s="9" t="s">
        <v>19</v>
      </c>
      <c r="J555" s="10" t="s">
        <v>19</v>
      </c>
      <c r="K555" s="9">
        <v>712200</v>
      </c>
      <c r="L555" s="10"/>
      <c r="M555" s="12"/>
      <c r="N555" s="12"/>
      <c r="O555" s="12"/>
      <c r="P555" s="6"/>
      <c r="Q555" s="6"/>
      <c r="R555" s="6"/>
      <c r="S555" s="6"/>
      <c r="T555" s="6"/>
      <c r="U555" s="6"/>
      <c r="V555" s="6"/>
      <c r="W555" s="6"/>
      <c r="X555" s="6"/>
      <c r="Y555" s="6"/>
      <c r="Z555" s="6"/>
    </row>
    <row r="556" spans="1:26" ht="15.75" customHeight="1">
      <c r="A556" s="7" t="s">
        <v>1041</v>
      </c>
      <c r="B556" s="8" t="s">
        <v>407</v>
      </c>
      <c r="C556" s="8" t="s">
        <v>14</v>
      </c>
      <c r="D556" s="9">
        <v>122</v>
      </c>
      <c r="E556" s="8" t="s">
        <v>40</v>
      </c>
      <c r="F556" s="9" t="s">
        <v>17</v>
      </c>
      <c r="G556" s="9" t="s">
        <v>78</v>
      </c>
      <c r="H556" s="9">
        <v>1987</v>
      </c>
      <c r="I556" s="9" t="s">
        <v>19</v>
      </c>
      <c r="J556" s="10" t="s">
        <v>1042</v>
      </c>
      <c r="K556" s="9">
        <v>712201</v>
      </c>
      <c r="L556" s="10"/>
      <c r="M556" s="12"/>
      <c r="N556" s="12"/>
      <c r="O556" s="12"/>
      <c r="P556" s="6"/>
      <c r="Q556" s="6"/>
      <c r="R556" s="6"/>
      <c r="S556" s="6"/>
      <c r="T556" s="6"/>
      <c r="U556" s="6"/>
      <c r="V556" s="6"/>
      <c r="W556" s="6"/>
      <c r="X556" s="6"/>
      <c r="Y556" s="6"/>
      <c r="Z556" s="6"/>
    </row>
    <row r="557" spans="1:26" ht="15.75" customHeight="1">
      <c r="A557" s="7" t="s">
        <v>1043</v>
      </c>
      <c r="B557" s="8" t="s">
        <v>407</v>
      </c>
      <c r="C557" s="8" t="s">
        <v>14</v>
      </c>
      <c r="D557" s="9">
        <v>123</v>
      </c>
      <c r="E557" s="8" t="s">
        <v>16</v>
      </c>
      <c r="F557" s="9" t="s">
        <v>17</v>
      </c>
      <c r="G557" s="9" t="s">
        <v>24</v>
      </c>
      <c r="H557" s="9">
        <v>1913</v>
      </c>
      <c r="I557" s="9" t="s">
        <v>19</v>
      </c>
      <c r="J557" s="10" t="s">
        <v>19</v>
      </c>
      <c r="K557" s="9">
        <v>712300</v>
      </c>
      <c r="L557" s="10"/>
      <c r="M557" s="12"/>
      <c r="N557" s="12"/>
      <c r="O557" s="12"/>
      <c r="P557" s="6"/>
      <c r="Q557" s="6"/>
      <c r="R557" s="6"/>
      <c r="S557" s="6"/>
      <c r="T557" s="6"/>
      <c r="U557" s="6"/>
      <c r="V557" s="6"/>
      <c r="W557" s="6"/>
      <c r="X557" s="6"/>
      <c r="Y557" s="6"/>
      <c r="Z557" s="6"/>
    </row>
    <row r="558" spans="1:26" ht="15.75" customHeight="1">
      <c r="A558" s="7" t="s">
        <v>1044</v>
      </c>
      <c r="B558" s="8" t="s">
        <v>407</v>
      </c>
      <c r="C558" s="8" t="s">
        <v>14</v>
      </c>
      <c r="D558" s="9">
        <v>123</v>
      </c>
      <c r="E558" s="8" t="s">
        <v>40</v>
      </c>
      <c r="F558" s="9" t="s">
        <v>17</v>
      </c>
      <c r="G558" s="9" t="s">
        <v>78</v>
      </c>
      <c r="H558" s="9">
        <v>1988</v>
      </c>
      <c r="I558" s="9" t="s">
        <v>19</v>
      </c>
      <c r="J558" s="10" t="s">
        <v>1045</v>
      </c>
      <c r="K558" s="9">
        <v>712301</v>
      </c>
      <c r="L558" s="10"/>
      <c r="M558" s="12"/>
      <c r="N558" s="12"/>
      <c r="O558" s="12"/>
      <c r="P558" s="6"/>
      <c r="Q558" s="6"/>
      <c r="R558" s="6"/>
      <c r="S558" s="6"/>
      <c r="T558" s="6"/>
      <c r="U558" s="6"/>
      <c r="V558" s="6"/>
      <c r="W558" s="6"/>
      <c r="X558" s="6"/>
      <c r="Y558" s="6"/>
      <c r="Z558" s="6"/>
    </row>
    <row r="559" spans="1:26" ht="15.75" customHeight="1">
      <c r="A559" s="7" t="s">
        <v>1046</v>
      </c>
      <c r="B559" s="8" t="s">
        <v>407</v>
      </c>
      <c r="C559" s="8" t="s">
        <v>14</v>
      </c>
      <c r="D559" s="9">
        <v>124</v>
      </c>
      <c r="E559" s="8" t="s">
        <v>16</v>
      </c>
      <c r="F559" s="9" t="s">
        <v>17</v>
      </c>
      <c r="G559" s="9" t="s">
        <v>24</v>
      </c>
      <c r="H559" s="9">
        <v>1824</v>
      </c>
      <c r="I559" s="9" t="s">
        <v>19</v>
      </c>
      <c r="J559" s="10" t="s">
        <v>19</v>
      </c>
      <c r="K559" s="9">
        <v>712400</v>
      </c>
      <c r="L559" s="10"/>
      <c r="M559" s="12"/>
      <c r="N559" s="12"/>
      <c r="O559" s="12"/>
      <c r="P559" s="6"/>
      <c r="Q559" s="6"/>
      <c r="R559" s="6"/>
      <c r="S559" s="6"/>
      <c r="T559" s="6"/>
      <c r="U559" s="6"/>
      <c r="V559" s="6"/>
      <c r="W559" s="6"/>
      <c r="X559" s="6"/>
      <c r="Y559" s="6"/>
      <c r="Z559" s="6"/>
    </row>
    <row r="560" spans="1:26" ht="15.75" customHeight="1">
      <c r="A560" s="7" t="s">
        <v>1047</v>
      </c>
      <c r="B560" s="8" t="s">
        <v>407</v>
      </c>
      <c r="C560" s="8" t="s">
        <v>14</v>
      </c>
      <c r="D560" s="9">
        <v>124</v>
      </c>
      <c r="E560" s="8" t="s">
        <v>40</v>
      </c>
      <c r="F560" s="9" t="s">
        <v>17</v>
      </c>
      <c r="G560" s="9" t="s">
        <v>78</v>
      </c>
      <c r="H560" s="9">
        <v>1985</v>
      </c>
      <c r="I560" s="9" t="s">
        <v>19</v>
      </c>
      <c r="J560" s="21" t="s">
        <v>1048</v>
      </c>
      <c r="K560" s="9">
        <v>712401</v>
      </c>
      <c r="L560" s="10"/>
      <c r="M560" s="12"/>
      <c r="N560" s="12"/>
      <c r="O560" s="12"/>
      <c r="P560" s="6"/>
      <c r="Q560" s="6"/>
      <c r="R560" s="6"/>
      <c r="S560" s="6"/>
      <c r="T560" s="6"/>
      <c r="U560" s="6"/>
      <c r="V560" s="6"/>
      <c r="W560" s="6"/>
      <c r="X560" s="6"/>
      <c r="Y560" s="6"/>
      <c r="Z560" s="6"/>
    </row>
    <row r="561" spans="1:26" ht="15.75" customHeight="1">
      <c r="A561" s="7" t="s">
        <v>1049</v>
      </c>
      <c r="B561" s="8" t="s">
        <v>407</v>
      </c>
      <c r="C561" s="8" t="s">
        <v>14</v>
      </c>
      <c r="D561" s="9">
        <v>124</v>
      </c>
      <c r="E561" s="8" t="s">
        <v>38</v>
      </c>
      <c r="F561" s="9" t="s">
        <v>17</v>
      </c>
      <c r="G561" s="9" t="s">
        <v>78</v>
      </c>
      <c r="H561" s="9">
        <v>1992</v>
      </c>
      <c r="I561" s="9" t="s">
        <v>19</v>
      </c>
      <c r="J561" s="21" t="s">
        <v>1050</v>
      </c>
      <c r="K561" s="9">
        <v>712402</v>
      </c>
      <c r="L561" s="10"/>
      <c r="M561" s="12"/>
      <c r="N561" s="12"/>
      <c r="O561" s="12"/>
      <c r="P561" s="6"/>
      <c r="Q561" s="6"/>
      <c r="R561" s="6"/>
      <c r="S561" s="6"/>
      <c r="T561" s="6"/>
      <c r="U561" s="6"/>
      <c r="V561" s="6"/>
      <c r="W561" s="6"/>
      <c r="X561" s="6"/>
      <c r="Y561" s="6"/>
      <c r="Z561" s="6"/>
    </row>
    <row r="562" spans="1:26" ht="15.75" customHeight="1">
      <c r="A562" s="7" t="s">
        <v>1051</v>
      </c>
      <c r="B562" s="8" t="s">
        <v>407</v>
      </c>
      <c r="C562" s="8" t="s">
        <v>14</v>
      </c>
      <c r="D562" s="9">
        <v>125</v>
      </c>
      <c r="E562" s="8" t="s">
        <v>16</v>
      </c>
      <c r="F562" s="9" t="s">
        <v>17</v>
      </c>
      <c r="G562" s="9" t="s">
        <v>24</v>
      </c>
      <c r="H562" s="9">
        <v>2005</v>
      </c>
      <c r="I562" s="9" t="s">
        <v>19</v>
      </c>
      <c r="J562" s="10" t="s">
        <v>1052</v>
      </c>
      <c r="K562" s="9">
        <v>712500</v>
      </c>
      <c r="L562" s="10"/>
      <c r="M562" s="12"/>
      <c r="N562" s="12"/>
      <c r="O562" s="12"/>
      <c r="P562" s="6"/>
      <c r="Q562" s="6"/>
      <c r="R562" s="6"/>
      <c r="S562" s="6"/>
      <c r="T562" s="6"/>
      <c r="U562" s="6"/>
      <c r="V562" s="6"/>
      <c r="W562" s="6"/>
      <c r="X562" s="6"/>
      <c r="Y562" s="6"/>
      <c r="Z562" s="6"/>
    </row>
    <row r="563" spans="1:26" ht="15.75" customHeight="1">
      <c r="A563" s="7" t="s">
        <v>1053</v>
      </c>
      <c r="B563" s="8" t="s">
        <v>407</v>
      </c>
      <c r="C563" s="8" t="s">
        <v>14</v>
      </c>
      <c r="D563" s="9">
        <v>125</v>
      </c>
      <c r="E563" s="8" t="s">
        <v>40</v>
      </c>
      <c r="F563" s="9" t="s">
        <v>17</v>
      </c>
      <c r="G563" s="9" t="s">
        <v>78</v>
      </c>
      <c r="H563" s="9">
        <v>2007</v>
      </c>
      <c r="I563" s="9" t="s">
        <v>19</v>
      </c>
      <c r="J563" s="10" t="s">
        <v>1054</v>
      </c>
      <c r="K563" s="9">
        <v>712501</v>
      </c>
      <c r="L563" s="10"/>
      <c r="M563" s="12"/>
      <c r="N563" s="12"/>
      <c r="O563" s="12"/>
      <c r="P563" s="6"/>
      <c r="Q563" s="6"/>
      <c r="R563" s="6"/>
      <c r="S563" s="6"/>
      <c r="T563" s="6"/>
      <c r="U563" s="6"/>
      <c r="V563" s="6"/>
      <c r="W563" s="6"/>
      <c r="X563" s="6"/>
      <c r="Y563" s="6"/>
      <c r="Z563" s="6"/>
    </row>
    <row r="564" spans="1:26" ht="15.75" customHeight="1">
      <c r="A564" s="7" t="s">
        <v>1055</v>
      </c>
      <c r="B564" s="8" t="s">
        <v>407</v>
      </c>
      <c r="C564" s="8" t="s">
        <v>14</v>
      </c>
      <c r="D564" s="9">
        <v>125</v>
      </c>
      <c r="E564" s="8" t="s">
        <v>38</v>
      </c>
      <c r="F564" s="9" t="s">
        <v>17</v>
      </c>
      <c r="G564" s="9" t="s">
        <v>78</v>
      </c>
      <c r="H564" s="9">
        <v>2008</v>
      </c>
      <c r="I564" s="9" t="s">
        <v>19</v>
      </c>
      <c r="J564" s="10" t="s">
        <v>1056</v>
      </c>
      <c r="K564" s="9">
        <v>712502</v>
      </c>
      <c r="L564" s="10"/>
      <c r="M564" s="12"/>
      <c r="N564" s="12"/>
      <c r="O564" s="12"/>
      <c r="P564" s="6"/>
      <c r="Q564" s="6"/>
      <c r="R564" s="6"/>
      <c r="S564" s="6"/>
      <c r="T564" s="6"/>
      <c r="U564" s="6"/>
      <c r="V564" s="6"/>
      <c r="W564" s="6"/>
      <c r="X564" s="6"/>
      <c r="Y564" s="6"/>
      <c r="Z564" s="6"/>
    </row>
    <row r="565" spans="1:26" ht="15.75" customHeight="1">
      <c r="A565" s="7" t="s">
        <v>1057</v>
      </c>
      <c r="B565" s="8" t="s">
        <v>407</v>
      </c>
      <c r="C565" s="8" t="s">
        <v>22</v>
      </c>
      <c r="D565" s="9">
        <v>125</v>
      </c>
      <c r="E565" s="8" t="s">
        <v>40</v>
      </c>
      <c r="F565" s="9" t="s">
        <v>17</v>
      </c>
      <c r="G565" s="9" t="s">
        <v>78</v>
      </c>
      <c r="H565" s="9">
        <v>2010</v>
      </c>
      <c r="I565" s="9">
        <v>2019</v>
      </c>
      <c r="J565" s="10" t="s">
        <v>1058</v>
      </c>
      <c r="K565" s="9">
        <v>712503</v>
      </c>
      <c r="L565" s="10" t="s">
        <v>1059</v>
      </c>
      <c r="M565" s="12"/>
      <c r="N565" s="12"/>
      <c r="O565" s="12"/>
      <c r="P565" s="6"/>
      <c r="Q565" s="6"/>
      <c r="R565" s="6"/>
      <c r="S565" s="6"/>
      <c r="T565" s="6"/>
      <c r="U565" s="6"/>
      <c r="V565" s="6"/>
      <c r="W565" s="6"/>
      <c r="X565" s="6"/>
      <c r="Y565" s="6"/>
      <c r="Z565" s="6"/>
    </row>
    <row r="566" spans="1:26" ht="15.75" customHeight="1">
      <c r="A566" s="7" t="s">
        <v>1060</v>
      </c>
      <c r="B566" s="8" t="s">
        <v>13</v>
      </c>
      <c r="C566" s="8" t="s">
        <v>14</v>
      </c>
      <c r="D566" s="9" t="s">
        <v>15</v>
      </c>
      <c r="E566" s="8" t="s">
        <v>16</v>
      </c>
      <c r="F566" s="9" t="s">
        <v>17</v>
      </c>
      <c r="G566" s="9" t="s">
        <v>24</v>
      </c>
      <c r="H566" s="9">
        <v>1824</v>
      </c>
      <c r="I566" s="9" t="s">
        <v>19</v>
      </c>
      <c r="J566" s="10" t="s">
        <v>19</v>
      </c>
      <c r="K566" s="13" t="s">
        <v>1061</v>
      </c>
      <c r="L566" s="10"/>
      <c r="M566" s="12"/>
      <c r="N566" s="12"/>
      <c r="O566" s="12"/>
      <c r="P566" s="6"/>
      <c r="Q566" s="6"/>
      <c r="R566" s="6"/>
      <c r="S566" s="6"/>
      <c r="T566" s="6"/>
      <c r="U566" s="6"/>
      <c r="V566" s="6"/>
      <c r="W566" s="6"/>
      <c r="X566" s="6"/>
      <c r="Y566" s="6"/>
      <c r="Z566" s="6"/>
    </row>
    <row r="567" spans="1:26" ht="15.75" customHeight="1">
      <c r="A567" s="7" t="s">
        <v>1062</v>
      </c>
      <c r="B567" s="8" t="s">
        <v>13</v>
      </c>
      <c r="C567" s="8" t="s">
        <v>14</v>
      </c>
      <c r="D567" s="13" t="s">
        <v>15</v>
      </c>
      <c r="E567" s="8" t="s">
        <v>31</v>
      </c>
      <c r="F567" s="9" t="s">
        <v>19</v>
      </c>
      <c r="G567" s="9" t="s">
        <v>97</v>
      </c>
      <c r="H567" s="9">
        <v>1911</v>
      </c>
      <c r="I567" s="9" t="s">
        <v>19</v>
      </c>
      <c r="J567" s="10" t="s">
        <v>19</v>
      </c>
      <c r="K567" s="9" t="s">
        <v>1063</v>
      </c>
      <c r="L567" s="10"/>
      <c r="M567" s="12"/>
      <c r="N567" s="12"/>
      <c r="O567" s="12"/>
      <c r="P567" s="6"/>
      <c r="Q567" s="6"/>
      <c r="R567" s="6"/>
      <c r="S567" s="6"/>
      <c r="T567" s="6"/>
      <c r="U567" s="6"/>
      <c r="V567" s="6"/>
      <c r="W567" s="6"/>
      <c r="X567" s="6"/>
      <c r="Y567" s="6"/>
      <c r="Z567" s="6"/>
    </row>
    <row r="568" spans="1:26" ht="15.75" customHeight="1">
      <c r="A568" s="7" t="s">
        <v>1064</v>
      </c>
      <c r="B568" s="8" t="s">
        <v>13</v>
      </c>
      <c r="C568" s="8" t="s">
        <v>14</v>
      </c>
      <c r="D568" s="13" t="s">
        <v>15</v>
      </c>
      <c r="E568" s="8" t="s">
        <v>28</v>
      </c>
      <c r="F568" s="9" t="s">
        <v>19</v>
      </c>
      <c r="G568" s="9" t="s">
        <v>97</v>
      </c>
      <c r="H568" s="9">
        <v>1982</v>
      </c>
      <c r="I568" s="9" t="s">
        <v>19</v>
      </c>
      <c r="J568" s="10" t="s">
        <v>1065</v>
      </c>
      <c r="K568" s="9" t="s">
        <v>1066</v>
      </c>
      <c r="L568" s="10"/>
      <c r="M568" s="12"/>
      <c r="N568" s="12"/>
      <c r="O568" s="12"/>
      <c r="P568" s="6"/>
      <c r="Q568" s="6"/>
      <c r="R568" s="6"/>
      <c r="S568" s="6"/>
      <c r="T568" s="6"/>
      <c r="U568" s="6"/>
      <c r="V568" s="6"/>
      <c r="W568" s="6"/>
      <c r="X568" s="6"/>
      <c r="Y568" s="6"/>
      <c r="Z568" s="6"/>
    </row>
    <row r="569" spans="1:26" ht="15.75" customHeight="1">
      <c r="A569" s="7" t="s">
        <v>1067</v>
      </c>
      <c r="B569" s="8" t="s">
        <v>407</v>
      </c>
      <c r="C569" s="8" t="s">
        <v>19</v>
      </c>
      <c r="D569" s="13" t="s">
        <v>494</v>
      </c>
      <c r="E569" s="8" t="s">
        <v>40</v>
      </c>
      <c r="F569" s="9" t="s">
        <v>17</v>
      </c>
      <c r="G569" s="9" t="s">
        <v>19</v>
      </c>
      <c r="H569" s="9" t="s">
        <v>1068</v>
      </c>
      <c r="I569" s="9" t="s">
        <v>19</v>
      </c>
      <c r="J569" s="10" t="s">
        <v>19</v>
      </c>
      <c r="K569" s="9" t="s">
        <v>19</v>
      </c>
      <c r="L569" s="10"/>
      <c r="M569" s="12"/>
      <c r="N569" s="12"/>
      <c r="O569" s="12"/>
      <c r="P569" s="6"/>
      <c r="Q569" s="6"/>
      <c r="R569" s="6"/>
      <c r="S569" s="6"/>
      <c r="T569" s="6"/>
      <c r="U569" s="6"/>
      <c r="V569" s="6"/>
      <c r="W569" s="6"/>
      <c r="X569" s="6"/>
      <c r="Y569" s="6"/>
      <c r="Z569" s="6"/>
    </row>
    <row r="570" spans="1:26" ht="15.75" customHeight="1">
      <c r="A570" s="7" t="s">
        <v>1069</v>
      </c>
      <c r="B570" s="8" t="s">
        <v>407</v>
      </c>
      <c r="C570" s="8" t="s">
        <v>14</v>
      </c>
      <c r="D570" s="9" t="s">
        <v>555</v>
      </c>
      <c r="E570" s="8" t="s">
        <v>40</v>
      </c>
      <c r="F570" s="9" t="s">
        <v>17</v>
      </c>
      <c r="G570" s="9" t="s">
        <v>19</v>
      </c>
      <c r="H570" s="9" t="s">
        <v>19</v>
      </c>
      <c r="I570" s="9" t="s">
        <v>19</v>
      </c>
      <c r="J570" s="10" t="s">
        <v>19</v>
      </c>
      <c r="K570" s="9" t="s">
        <v>19</v>
      </c>
      <c r="L570" s="10"/>
      <c r="M570" s="12"/>
      <c r="N570" s="12"/>
      <c r="O570" s="12"/>
      <c r="P570" s="6"/>
      <c r="Q570" s="6"/>
      <c r="R570" s="6"/>
      <c r="S570" s="6"/>
      <c r="T570" s="6"/>
      <c r="U570" s="6"/>
      <c r="V570" s="6"/>
      <c r="W570" s="6"/>
      <c r="X570" s="6"/>
      <c r="Y570" s="6"/>
      <c r="Z570" s="6"/>
    </row>
    <row r="571" spans="1:26" ht="15.75" customHeight="1">
      <c r="A571" s="7" t="s">
        <v>1070</v>
      </c>
      <c r="B571" s="8" t="s">
        <v>407</v>
      </c>
      <c r="C571" s="8" t="s">
        <v>14</v>
      </c>
      <c r="D571" s="13" t="s">
        <v>723</v>
      </c>
      <c r="E571" s="8" t="s">
        <v>40</v>
      </c>
      <c r="F571" s="9" t="s">
        <v>17</v>
      </c>
      <c r="G571" s="9" t="s">
        <v>19</v>
      </c>
      <c r="H571" s="9" t="s">
        <v>19</v>
      </c>
      <c r="I571" s="9" t="s">
        <v>19</v>
      </c>
      <c r="J571" s="10" t="s">
        <v>19</v>
      </c>
      <c r="K571" s="9" t="s">
        <v>19</v>
      </c>
      <c r="L571" s="10"/>
      <c r="M571" s="12"/>
      <c r="N571" s="12"/>
      <c r="O571" s="12"/>
      <c r="P571" s="6"/>
      <c r="Q571" s="6"/>
      <c r="R571" s="6"/>
      <c r="S571" s="6"/>
      <c r="T571" s="6"/>
      <c r="U571" s="6"/>
      <c r="V571" s="6"/>
      <c r="W571" s="6"/>
      <c r="X571" s="6"/>
      <c r="Y571" s="6"/>
      <c r="Z571" s="6"/>
    </row>
    <row r="572" spans="1:26" ht="15.75" customHeight="1">
      <c r="A572" s="20" t="s">
        <v>1071</v>
      </c>
      <c r="B572" s="20" t="s">
        <v>407</v>
      </c>
      <c r="C572" s="20" t="s">
        <v>14</v>
      </c>
      <c r="D572" s="20">
        <v>122</v>
      </c>
      <c r="E572" s="20" t="s">
        <v>40</v>
      </c>
      <c r="F572" s="20" t="s">
        <v>17</v>
      </c>
      <c r="G572" s="20" t="s">
        <v>19</v>
      </c>
      <c r="H572" s="20" t="s">
        <v>19</v>
      </c>
      <c r="I572" s="20" t="s">
        <v>19</v>
      </c>
      <c r="J572" s="20" t="s">
        <v>19</v>
      </c>
      <c r="K572" s="20" t="s">
        <v>19</v>
      </c>
      <c r="L572" s="20"/>
      <c r="M572" s="6"/>
      <c r="N572" s="6"/>
      <c r="O572" s="6"/>
      <c r="P572" s="6"/>
      <c r="Q572" s="6"/>
      <c r="R572" s="6"/>
      <c r="S572" s="6"/>
      <c r="T572" s="6"/>
      <c r="U572" s="6"/>
      <c r="V572" s="6"/>
      <c r="W572" s="6"/>
      <c r="X572" s="6"/>
      <c r="Y572" s="6"/>
      <c r="Z572" s="6"/>
    </row>
    <row r="573" spans="1:26" ht="15.75" customHeight="1">
      <c r="A573" s="20" t="s">
        <v>1072</v>
      </c>
      <c r="B573" s="20" t="s">
        <v>407</v>
      </c>
      <c r="C573" s="20" t="s">
        <v>14</v>
      </c>
      <c r="D573" s="20" t="s">
        <v>723</v>
      </c>
      <c r="E573" s="20" t="s">
        <v>40</v>
      </c>
      <c r="F573" s="20" t="s">
        <v>17</v>
      </c>
      <c r="G573" s="20" t="s">
        <v>19</v>
      </c>
      <c r="H573" s="20" t="s">
        <v>19</v>
      </c>
      <c r="I573" s="20" t="s">
        <v>19</v>
      </c>
      <c r="J573" s="20" t="s">
        <v>19</v>
      </c>
      <c r="K573" s="20" t="s">
        <v>19</v>
      </c>
      <c r="L573" s="10"/>
      <c r="M573" s="12"/>
      <c r="N573" s="12"/>
      <c r="O573" s="12"/>
      <c r="P573" s="6"/>
      <c r="Q573" s="6"/>
      <c r="R573" s="6"/>
      <c r="S573" s="6"/>
      <c r="T573" s="6"/>
      <c r="U573" s="6"/>
      <c r="V573" s="6"/>
      <c r="W573" s="6"/>
      <c r="X573" s="6"/>
      <c r="Y573" s="6"/>
      <c r="Z573" s="6"/>
    </row>
    <row r="574" spans="1:26" ht="15.75" customHeight="1">
      <c r="A574" s="20"/>
      <c r="B574" s="20"/>
      <c r="C574" s="20"/>
      <c r="D574" s="20"/>
      <c r="E574" s="20"/>
      <c r="F574" s="20"/>
      <c r="G574" s="20"/>
      <c r="H574" s="20"/>
      <c r="I574" s="20"/>
      <c r="J574" s="20"/>
      <c r="K574" s="20"/>
      <c r="L574" s="10"/>
      <c r="M574" s="12"/>
      <c r="N574" s="12"/>
      <c r="O574" s="12"/>
      <c r="P574" s="6"/>
      <c r="Q574" s="6"/>
      <c r="R574" s="6"/>
      <c r="S574" s="6"/>
      <c r="T574" s="6"/>
      <c r="U574" s="6"/>
      <c r="V574" s="6"/>
      <c r="W574" s="6"/>
      <c r="X574" s="6"/>
      <c r="Y574" s="6"/>
      <c r="Z574" s="6"/>
    </row>
    <row r="575" spans="1:26" ht="15.75" customHeight="1">
      <c r="A575" s="20"/>
      <c r="B575" s="20"/>
      <c r="C575" s="20"/>
      <c r="D575" s="20"/>
      <c r="E575" s="20"/>
      <c r="F575" s="20"/>
      <c r="G575" s="20"/>
      <c r="H575" s="20"/>
      <c r="I575" s="20"/>
      <c r="J575" s="20"/>
      <c r="K575" s="20"/>
      <c r="L575" s="11"/>
      <c r="M575" s="12"/>
      <c r="N575" s="12"/>
      <c r="O575" s="12"/>
      <c r="P575" s="6"/>
      <c r="Q575" s="6"/>
      <c r="R575" s="6"/>
      <c r="S575" s="6"/>
      <c r="T575" s="6"/>
      <c r="U575" s="6"/>
      <c r="V575" s="6"/>
      <c r="W575" s="6"/>
      <c r="X575" s="6"/>
      <c r="Y575" s="6"/>
      <c r="Z575" s="6"/>
    </row>
    <row r="576" spans="1:26" ht="15.75" customHeight="1">
      <c r="A576" s="22"/>
      <c r="B576" s="11"/>
      <c r="C576" s="11"/>
      <c r="D576" s="11"/>
      <c r="E576" s="11"/>
      <c r="F576" s="11"/>
      <c r="G576" s="11"/>
      <c r="H576" s="11"/>
      <c r="I576" s="11"/>
      <c r="J576" s="22"/>
      <c r="K576" s="11"/>
      <c r="L576" s="11"/>
      <c r="M576" s="12"/>
      <c r="N576" s="12"/>
      <c r="O576" s="12"/>
      <c r="P576" s="6"/>
      <c r="Q576" s="6"/>
      <c r="R576" s="6"/>
      <c r="S576" s="6"/>
      <c r="T576" s="6"/>
      <c r="U576" s="6"/>
      <c r="V576" s="6"/>
      <c r="W576" s="6"/>
      <c r="X576" s="6"/>
      <c r="Y576" s="6"/>
      <c r="Z576" s="6"/>
    </row>
    <row r="577" spans="1:26" ht="15.75" customHeight="1">
      <c r="A577" s="22"/>
      <c r="B577" s="11"/>
      <c r="C577" s="11"/>
      <c r="D577" s="11"/>
      <c r="E577" s="11"/>
      <c r="F577" s="11"/>
      <c r="G577" s="11"/>
      <c r="H577" s="11"/>
      <c r="I577" s="11"/>
      <c r="J577" s="22"/>
      <c r="K577" s="11"/>
      <c r="L577" s="11"/>
      <c r="M577" s="12"/>
      <c r="N577" s="12"/>
      <c r="O577" s="12"/>
      <c r="P577" s="6"/>
      <c r="Q577" s="6"/>
      <c r="R577" s="6"/>
      <c r="S577" s="6"/>
      <c r="T577" s="6"/>
      <c r="U577" s="6"/>
      <c r="V577" s="6"/>
      <c r="W577" s="6"/>
      <c r="X577" s="6"/>
      <c r="Y577" s="6"/>
      <c r="Z577" s="6"/>
    </row>
    <row r="578" spans="1:26" ht="15.75" customHeight="1">
      <c r="A578" s="22"/>
      <c r="B578" s="11"/>
      <c r="C578" s="11"/>
      <c r="D578" s="11"/>
      <c r="E578" s="11"/>
      <c r="F578" s="11"/>
      <c r="G578" s="11"/>
      <c r="H578" s="11"/>
      <c r="I578" s="11"/>
      <c r="J578" s="22"/>
      <c r="K578" s="11"/>
      <c r="L578" s="11"/>
      <c r="M578" s="12"/>
      <c r="N578" s="12"/>
      <c r="O578" s="12"/>
      <c r="P578" s="6"/>
      <c r="Q578" s="6"/>
      <c r="R578" s="6"/>
      <c r="S578" s="6"/>
      <c r="T578" s="6"/>
      <c r="U578" s="6"/>
      <c r="V578" s="6"/>
      <c r="W578" s="6"/>
      <c r="X578" s="6"/>
      <c r="Y578" s="6"/>
      <c r="Z578" s="6"/>
    </row>
    <row r="579" spans="1:26" ht="15.75" customHeight="1">
      <c r="A579" s="22"/>
      <c r="B579" s="11"/>
      <c r="C579" s="11"/>
      <c r="D579" s="11"/>
      <c r="E579" s="11"/>
      <c r="F579" s="11"/>
      <c r="G579" s="11"/>
      <c r="H579" s="11"/>
      <c r="I579" s="11"/>
      <c r="J579" s="22"/>
      <c r="K579" s="11"/>
      <c r="L579" s="11"/>
      <c r="M579" s="12"/>
      <c r="N579" s="12"/>
      <c r="O579" s="12"/>
      <c r="P579" s="6"/>
      <c r="Q579" s="6"/>
      <c r="R579" s="6"/>
      <c r="S579" s="6"/>
      <c r="T579" s="6"/>
      <c r="U579" s="6"/>
      <c r="V579" s="6"/>
      <c r="W579" s="6"/>
      <c r="X579" s="6"/>
      <c r="Y579" s="6"/>
      <c r="Z579" s="6"/>
    </row>
    <row r="580" spans="1:26" ht="15.75" customHeight="1">
      <c r="A580" s="22"/>
      <c r="B580" s="11"/>
      <c r="C580" s="11"/>
      <c r="D580" s="11"/>
      <c r="E580" s="11"/>
      <c r="F580" s="11"/>
      <c r="G580" s="11"/>
      <c r="H580" s="11"/>
      <c r="I580" s="11"/>
      <c r="J580" s="22"/>
      <c r="K580" s="11"/>
      <c r="L580" s="11"/>
      <c r="M580" s="12"/>
      <c r="N580" s="12"/>
      <c r="O580" s="12"/>
      <c r="P580" s="6"/>
      <c r="Q580" s="6"/>
      <c r="R580" s="6"/>
      <c r="S580" s="6"/>
      <c r="T580" s="6"/>
      <c r="U580" s="6"/>
      <c r="V580" s="6"/>
      <c r="W580" s="6"/>
      <c r="X580" s="6"/>
      <c r="Y580" s="6"/>
      <c r="Z580" s="6"/>
    </row>
    <row r="581" spans="1:26" ht="15.75" customHeight="1">
      <c r="A581" s="22"/>
      <c r="B581" s="11"/>
      <c r="C581" s="11"/>
      <c r="D581" s="11"/>
      <c r="E581" s="11"/>
      <c r="F581" s="11"/>
      <c r="G581" s="11"/>
      <c r="H581" s="11"/>
      <c r="I581" s="11"/>
      <c r="J581" s="22"/>
      <c r="K581" s="11"/>
      <c r="L581" s="11"/>
      <c r="M581" s="12"/>
      <c r="N581" s="12"/>
      <c r="O581" s="12"/>
      <c r="P581" s="6"/>
      <c r="Q581" s="6"/>
      <c r="R581" s="6"/>
      <c r="S581" s="6"/>
      <c r="T581" s="6"/>
      <c r="U581" s="6"/>
      <c r="V581" s="6"/>
      <c r="W581" s="6"/>
      <c r="X581" s="6"/>
      <c r="Y581" s="6"/>
      <c r="Z581" s="6"/>
    </row>
    <row r="582" spans="1:26" ht="15.75" customHeight="1">
      <c r="A582" s="22"/>
      <c r="B582" s="11"/>
      <c r="C582" s="11"/>
      <c r="D582" s="11"/>
      <c r="E582" s="11"/>
      <c r="F582" s="11"/>
      <c r="G582" s="11"/>
      <c r="H582" s="11"/>
      <c r="I582" s="11"/>
      <c r="J582" s="22"/>
      <c r="K582" s="11"/>
      <c r="L582" s="11"/>
      <c r="M582" s="12"/>
      <c r="N582" s="12"/>
      <c r="O582" s="12"/>
      <c r="P582" s="6"/>
      <c r="Q582" s="6"/>
      <c r="R582" s="6"/>
      <c r="S582" s="6"/>
      <c r="T582" s="6"/>
      <c r="U582" s="6"/>
      <c r="V582" s="6"/>
      <c r="W582" s="6"/>
      <c r="X582" s="6"/>
      <c r="Y582" s="6"/>
      <c r="Z582" s="6"/>
    </row>
    <row r="583" spans="1:26" ht="15.75" customHeight="1">
      <c r="A583" s="22"/>
      <c r="B583" s="11"/>
      <c r="C583" s="11"/>
      <c r="D583" s="11"/>
      <c r="E583" s="11"/>
      <c r="F583" s="11"/>
      <c r="G583" s="11"/>
      <c r="H583" s="11"/>
      <c r="I583" s="11"/>
      <c r="J583" s="22"/>
      <c r="K583" s="11"/>
      <c r="L583" s="11"/>
      <c r="M583" s="12"/>
      <c r="N583" s="12"/>
      <c r="O583" s="12"/>
      <c r="P583" s="6"/>
      <c r="Q583" s="6"/>
      <c r="R583" s="6"/>
      <c r="S583" s="6"/>
      <c r="T583" s="6"/>
      <c r="U583" s="6"/>
      <c r="V583" s="6"/>
      <c r="W583" s="6"/>
      <c r="X583" s="6"/>
      <c r="Y583" s="6"/>
      <c r="Z583" s="6"/>
    </row>
    <row r="584" spans="1:26" ht="15.75" customHeight="1">
      <c r="A584" s="22"/>
      <c r="B584" s="11"/>
      <c r="C584" s="11"/>
      <c r="D584" s="11"/>
      <c r="E584" s="11"/>
      <c r="F584" s="11"/>
      <c r="G584" s="11"/>
      <c r="H584" s="11"/>
      <c r="I584" s="11"/>
      <c r="J584" s="22"/>
      <c r="K584" s="11"/>
      <c r="L584" s="11"/>
      <c r="M584" s="12"/>
      <c r="N584" s="12"/>
      <c r="O584" s="12"/>
      <c r="P584" s="6"/>
      <c r="Q584" s="6"/>
      <c r="R584" s="6"/>
      <c r="S584" s="6"/>
      <c r="T584" s="6"/>
      <c r="U584" s="6"/>
      <c r="V584" s="6"/>
      <c r="W584" s="6"/>
      <c r="X584" s="6"/>
      <c r="Y584" s="6"/>
      <c r="Z584" s="6"/>
    </row>
    <row r="585" spans="1:26" ht="15.75" customHeight="1">
      <c r="A585" s="22"/>
      <c r="B585" s="11"/>
      <c r="C585" s="11"/>
      <c r="D585" s="11"/>
      <c r="E585" s="11"/>
      <c r="F585" s="11"/>
      <c r="G585" s="11"/>
      <c r="H585" s="11"/>
      <c r="I585" s="11"/>
      <c r="J585" s="22"/>
      <c r="K585" s="11"/>
      <c r="L585" s="11"/>
      <c r="M585" s="12"/>
      <c r="N585" s="12"/>
      <c r="O585" s="12"/>
      <c r="P585" s="6"/>
      <c r="Q585" s="6"/>
      <c r="R585" s="6"/>
      <c r="S585" s="6"/>
      <c r="T585" s="6"/>
      <c r="U585" s="6"/>
      <c r="V585" s="6"/>
      <c r="W585" s="6"/>
      <c r="X585" s="6"/>
      <c r="Y585" s="6"/>
      <c r="Z585" s="6"/>
    </row>
    <row r="586" spans="1:26" ht="15.75" customHeight="1">
      <c r="A586" s="22"/>
      <c r="B586" s="11"/>
      <c r="C586" s="11"/>
      <c r="D586" s="11"/>
      <c r="E586" s="11"/>
      <c r="F586" s="11"/>
      <c r="G586" s="11"/>
      <c r="H586" s="11"/>
      <c r="I586" s="11"/>
      <c r="J586" s="22"/>
      <c r="K586" s="11"/>
      <c r="L586" s="11"/>
      <c r="M586" s="12"/>
      <c r="N586" s="12"/>
      <c r="O586" s="12"/>
      <c r="P586" s="6"/>
      <c r="Q586" s="6"/>
      <c r="R586" s="6"/>
      <c r="S586" s="6"/>
      <c r="T586" s="6"/>
      <c r="U586" s="6"/>
      <c r="V586" s="6"/>
      <c r="W586" s="6"/>
      <c r="X586" s="6"/>
      <c r="Y586" s="6"/>
      <c r="Z586" s="6"/>
    </row>
    <row r="587" spans="1:26" ht="15.75" customHeight="1">
      <c r="A587" s="22"/>
      <c r="B587" s="11"/>
      <c r="C587" s="11"/>
      <c r="D587" s="11"/>
      <c r="E587" s="11"/>
      <c r="F587" s="11"/>
      <c r="G587" s="11"/>
      <c r="H587" s="11"/>
      <c r="I587" s="11"/>
      <c r="J587" s="22"/>
      <c r="K587" s="11"/>
      <c r="L587" s="11"/>
      <c r="M587" s="12"/>
      <c r="N587" s="12"/>
      <c r="O587" s="12"/>
      <c r="P587" s="6"/>
      <c r="Q587" s="6"/>
      <c r="R587" s="6"/>
      <c r="S587" s="6"/>
      <c r="T587" s="6"/>
      <c r="U587" s="6"/>
      <c r="V587" s="6"/>
      <c r="W587" s="6"/>
      <c r="X587" s="6"/>
      <c r="Y587" s="6"/>
      <c r="Z587" s="6"/>
    </row>
    <row r="588" spans="1:26" ht="15.75" customHeight="1">
      <c r="A588" s="22"/>
      <c r="B588" s="11"/>
      <c r="C588" s="11"/>
      <c r="D588" s="11"/>
      <c r="E588" s="11"/>
      <c r="F588" s="11"/>
      <c r="G588" s="11"/>
      <c r="H588" s="11"/>
      <c r="I588" s="11"/>
      <c r="J588" s="22"/>
      <c r="K588" s="11"/>
      <c r="L588" s="11"/>
      <c r="M588" s="12"/>
      <c r="N588" s="12"/>
      <c r="O588" s="12"/>
      <c r="P588" s="6"/>
      <c r="Q588" s="6"/>
      <c r="R588" s="6"/>
      <c r="S588" s="6"/>
      <c r="T588" s="6"/>
      <c r="U588" s="6"/>
      <c r="V588" s="6"/>
      <c r="W588" s="6"/>
      <c r="X588" s="6"/>
      <c r="Y588" s="6"/>
      <c r="Z588" s="6"/>
    </row>
    <row r="589" spans="1:26" ht="15.75" customHeight="1">
      <c r="A589" s="22"/>
      <c r="B589" s="11"/>
      <c r="C589" s="11"/>
      <c r="D589" s="11"/>
      <c r="E589" s="11"/>
      <c r="F589" s="11"/>
      <c r="G589" s="11"/>
      <c r="H589" s="11"/>
      <c r="I589" s="11"/>
      <c r="J589" s="22"/>
      <c r="K589" s="11"/>
      <c r="L589" s="11"/>
      <c r="M589" s="12"/>
      <c r="N589" s="12"/>
      <c r="O589" s="12"/>
      <c r="P589" s="6"/>
      <c r="Q589" s="6"/>
      <c r="R589" s="6"/>
      <c r="S589" s="6"/>
      <c r="T589" s="6"/>
      <c r="U589" s="6"/>
      <c r="V589" s="6"/>
      <c r="W589" s="6"/>
      <c r="X589" s="6"/>
      <c r="Y589" s="6"/>
      <c r="Z589" s="6"/>
    </row>
    <row r="590" spans="1:26" ht="15.75" customHeight="1">
      <c r="A590" s="22"/>
      <c r="B590" s="11"/>
      <c r="C590" s="11"/>
      <c r="D590" s="11"/>
      <c r="E590" s="11"/>
      <c r="F590" s="11"/>
      <c r="G590" s="11"/>
      <c r="H590" s="11"/>
      <c r="I590" s="11"/>
      <c r="J590" s="22"/>
      <c r="K590" s="11"/>
      <c r="L590" s="11"/>
      <c r="M590" s="12"/>
      <c r="N590" s="12"/>
      <c r="O590" s="12"/>
      <c r="P590" s="6"/>
      <c r="Q590" s="6"/>
      <c r="R590" s="6"/>
      <c r="S590" s="6"/>
      <c r="T590" s="6"/>
      <c r="U590" s="6"/>
      <c r="V590" s="6"/>
      <c r="W590" s="6"/>
      <c r="X590" s="6"/>
      <c r="Y590" s="6"/>
      <c r="Z590" s="6"/>
    </row>
    <row r="591" spans="1:26" ht="15.75" customHeight="1">
      <c r="A591" s="22"/>
      <c r="B591" s="11"/>
      <c r="C591" s="11"/>
      <c r="D591" s="11"/>
      <c r="E591" s="11"/>
      <c r="F591" s="11"/>
      <c r="G591" s="11"/>
      <c r="H591" s="11"/>
      <c r="I591" s="11"/>
      <c r="J591" s="22"/>
      <c r="K591" s="11"/>
      <c r="L591" s="11"/>
      <c r="M591" s="12"/>
      <c r="N591" s="12"/>
      <c r="O591" s="12"/>
      <c r="P591" s="6"/>
      <c r="Q591" s="6"/>
      <c r="R591" s="6"/>
      <c r="S591" s="6"/>
      <c r="T591" s="6"/>
      <c r="U591" s="6"/>
      <c r="V591" s="6"/>
      <c r="W591" s="6"/>
      <c r="X591" s="6"/>
      <c r="Y591" s="6"/>
      <c r="Z591" s="6"/>
    </row>
    <row r="592" spans="1:26" ht="15.75" customHeight="1">
      <c r="A592" s="22"/>
      <c r="B592" s="11"/>
      <c r="C592" s="11"/>
      <c r="D592" s="11"/>
      <c r="E592" s="11"/>
      <c r="F592" s="11"/>
      <c r="G592" s="11"/>
      <c r="H592" s="11"/>
      <c r="I592" s="11"/>
      <c r="J592" s="22"/>
      <c r="K592" s="11"/>
      <c r="L592" s="11"/>
      <c r="M592" s="12"/>
      <c r="N592" s="12"/>
      <c r="O592" s="12"/>
      <c r="P592" s="6"/>
      <c r="Q592" s="6"/>
      <c r="R592" s="6"/>
      <c r="S592" s="6"/>
      <c r="T592" s="6"/>
      <c r="U592" s="6"/>
      <c r="V592" s="6"/>
      <c r="W592" s="6"/>
      <c r="X592" s="6"/>
      <c r="Y592" s="6"/>
      <c r="Z592" s="6"/>
    </row>
    <row r="593" spans="1:26" ht="15.75" customHeight="1">
      <c r="A593" s="22"/>
      <c r="B593" s="11"/>
      <c r="C593" s="11"/>
      <c r="D593" s="11"/>
      <c r="E593" s="11"/>
      <c r="F593" s="11"/>
      <c r="G593" s="11"/>
      <c r="H593" s="11"/>
      <c r="I593" s="11"/>
      <c r="J593" s="22"/>
      <c r="K593" s="11"/>
      <c r="L593" s="11"/>
      <c r="M593" s="12"/>
      <c r="N593" s="12"/>
      <c r="O593" s="12"/>
      <c r="P593" s="6"/>
      <c r="Q593" s="6"/>
      <c r="R593" s="6"/>
      <c r="S593" s="6"/>
      <c r="T593" s="6"/>
      <c r="U593" s="6"/>
      <c r="V593" s="6"/>
      <c r="W593" s="6"/>
      <c r="X593" s="6"/>
      <c r="Y593" s="6"/>
      <c r="Z593" s="6"/>
    </row>
    <row r="594" spans="1:26" ht="15.75" customHeight="1">
      <c r="A594" s="22"/>
      <c r="B594" s="11"/>
      <c r="C594" s="11"/>
      <c r="D594" s="11"/>
      <c r="E594" s="11"/>
      <c r="F594" s="11"/>
      <c r="G594" s="11"/>
      <c r="H594" s="11"/>
      <c r="I594" s="11"/>
      <c r="J594" s="22"/>
      <c r="K594" s="11"/>
      <c r="L594" s="11"/>
      <c r="M594" s="12"/>
      <c r="N594" s="12"/>
      <c r="O594" s="12"/>
      <c r="P594" s="6"/>
      <c r="Q594" s="6"/>
      <c r="R594" s="6"/>
      <c r="S594" s="6"/>
      <c r="T594" s="6"/>
      <c r="U594" s="6"/>
      <c r="V594" s="6"/>
      <c r="W594" s="6"/>
      <c r="X594" s="6"/>
      <c r="Y594" s="6"/>
      <c r="Z594" s="6"/>
    </row>
    <row r="595" spans="1:26" ht="15.75" customHeight="1">
      <c r="A595" s="22"/>
      <c r="B595" s="11"/>
      <c r="C595" s="11"/>
      <c r="D595" s="11"/>
      <c r="E595" s="11"/>
      <c r="F595" s="11"/>
      <c r="G595" s="11"/>
      <c r="H595" s="11"/>
      <c r="I595" s="11"/>
      <c r="J595" s="22"/>
      <c r="K595" s="11"/>
      <c r="L595" s="11"/>
      <c r="M595" s="12"/>
      <c r="N595" s="12"/>
      <c r="O595" s="12"/>
      <c r="P595" s="6"/>
      <c r="Q595" s="6"/>
      <c r="R595" s="6"/>
      <c r="S595" s="6"/>
      <c r="T595" s="6"/>
      <c r="U595" s="6"/>
      <c r="V595" s="6"/>
      <c r="W595" s="6"/>
      <c r="X595" s="6"/>
      <c r="Y595" s="6"/>
      <c r="Z595" s="6"/>
    </row>
    <row r="596" spans="1:26" ht="15.75" customHeight="1">
      <c r="A596" s="22"/>
      <c r="B596" s="11"/>
      <c r="C596" s="11"/>
      <c r="D596" s="11"/>
      <c r="E596" s="11"/>
      <c r="F596" s="11"/>
      <c r="G596" s="11"/>
      <c r="H596" s="11"/>
      <c r="I596" s="11"/>
      <c r="J596" s="22"/>
      <c r="K596" s="11"/>
      <c r="L596" s="11"/>
      <c r="M596" s="12"/>
      <c r="N596" s="12"/>
      <c r="O596" s="12"/>
      <c r="P596" s="6"/>
      <c r="Q596" s="6"/>
      <c r="R596" s="6"/>
      <c r="S596" s="6"/>
      <c r="T596" s="6"/>
      <c r="U596" s="6"/>
      <c r="V596" s="6"/>
      <c r="W596" s="6"/>
      <c r="X596" s="6"/>
      <c r="Y596" s="6"/>
      <c r="Z596" s="6"/>
    </row>
    <row r="597" spans="1:26" ht="15.75" customHeight="1">
      <c r="A597" s="22"/>
      <c r="B597" s="11"/>
      <c r="C597" s="11"/>
      <c r="D597" s="11"/>
      <c r="E597" s="11"/>
      <c r="F597" s="11"/>
      <c r="G597" s="11"/>
      <c r="H597" s="11"/>
      <c r="I597" s="11"/>
      <c r="J597" s="22"/>
      <c r="K597" s="11"/>
      <c r="L597" s="11"/>
      <c r="M597" s="12"/>
      <c r="N597" s="12"/>
      <c r="O597" s="12"/>
      <c r="P597" s="6"/>
      <c r="Q597" s="6"/>
      <c r="R597" s="6"/>
      <c r="S597" s="6"/>
      <c r="T597" s="6"/>
      <c r="U597" s="6"/>
      <c r="V597" s="6"/>
      <c r="W597" s="6"/>
      <c r="X597" s="6"/>
      <c r="Y597" s="6"/>
      <c r="Z597" s="6"/>
    </row>
    <row r="598" spans="1:26" ht="15.75" customHeight="1">
      <c r="A598" s="22"/>
      <c r="B598" s="11"/>
      <c r="C598" s="11"/>
      <c r="D598" s="11"/>
      <c r="E598" s="11"/>
      <c r="F598" s="11"/>
      <c r="G598" s="11"/>
      <c r="H598" s="11"/>
      <c r="I598" s="11"/>
      <c r="J598" s="22"/>
      <c r="K598" s="11"/>
      <c r="L598" s="11"/>
      <c r="M598" s="12"/>
      <c r="N598" s="12"/>
      <c r="O598" s="12"/>
      <c r="P598" s="6"/>
      <c r="Q598" s="6"/>
      <c r="R598" s="6"/>
      <c r="S598" s="6"/>
      <c r="T598" s="6"/>
      <c r="U598" s="6"/>
      <c r="V598" s="6"/>
      <c r="W598" s="6"/>
      <c r="X598" s="6"/>
      <c r="Y598" s="6"/>
      <c r="Z598" s="6"/>
    </row>
    <row r="599" spans="1:26" ht="15.75" customHeight="1">
      <c r="A599" s="22"/>
      <c r="B599" s="11"/>
      <c r="C599" s="11"/>
      <c r="D599" s="11"/>
      <c r="E599" s="11"/>
      <c r="F599" s="11"/>
      <c r="G599" s="11"/>
      <c r="H599" s="11"/>
      <c r="I599" s="11"/>
      <c r="J599" s="22"/>
      <c r="K599" s="11"/>
      <c r="L599" s="11"/>
      <c r="M599" s="12"/>
      <c r="N599" s="12"/>
      <c r="O599" s="12"/>
      <c r="P599" s="6"/>
      <c r="Q599" s="6"/>
      <c r="R599" s="6"/>
      <c r="S599" s="6"/>
      <c r="T599" s="6"/>
      <c r="U599" s="6"/>
      <c r="V599" s="6"/>
      <c r="W599" s="6"/>
      <c r="X599" s="6"/>
      <c r="Y599" s="6"/>
      <c r="Z599" s="6"/>
    </row>
    <row r="600" spans="1:26" ht="15.75" customHeight="1">
      <c r="A600" s="22"/>
      <c r="B600" s="11"/>
      <c r="C600" s="11"/>
      <c r="D600" s="11"/>
      <c r="E600" s="11"/>
      <c r="F600" s="11"/>
      <c r="G600" s="11"/>
      <c r="H600" s="11"/>
      <c r="I600" s="11"/>
      <c r="J600" s="22"/>
      <c r="K600" s="11"/>
      <c r="L600" s="11"/>
      <c r="M600" s="12"/>
      <c r="N600" s="12"/>
      <c r="O600" s="12"/>
      <c r="P600" s="6"/>
      <c r="Q600" s="6"/>
      <c r="R600" s="6"/>
      <c r="S600" s="6"/>
      <c r="T600" s="6"/>
      <c r="U600" s="6"/>
      <c r="V600" s="6"/>
      <c r="W600" s="6"/>
      <c r="X600" s="6"/>
      <c r="Y600" s="6"/>
      <c r="Z600" s="6"/>
    </row>
    <row r="601" spans="1:26" ht="15.75" customHeight="1">
      <c r="A601" s="22"/>
      <c r="B601" s="11"/>
      <c r="C601" s="11"/>
      <c r="D601" s="11"/>
      <c r="E601" s="11"/>
      <c r="F601" s="11"/>
      <c r="G601" s="11"/>
      <c r="H601" s="11"/>
      <c r="I601" s="11"/>
      <c r="J601" s="22"/>
      <c r="K601" s="11"/>
      <c r="L601" s="11"/>
      <c r="M601" s="12"/>
      <c r="N601" s="12"/>
      <c r="O601" s="12"/>
      <c r="P601" s="6"/>
      <c r="Q601" s="6"/>
      <c r="R601" s="6"/>
      <c r="S601" s="6"/>
      <c r="T601" s="6"/>
      <c r="U601" s="6"/>
      <c r="V601" s="6"/>
      <c r="W601" s="6"/>
      <c r="X601" s="6"/>
      <c r="Y601" s="6"/>
      <c r="Z601" s="6"/>
    </row>
    <row r="602" spans="1:26" ht="15.75" customHeight="1">
      <c r="A602" s="22"/>
      <c r="B602" s="11"/>
      <c r="C602" s="11"/>
      <c r="D602" s="11"/>
      <c r="E602" s="11"/>
      <c r="F602" s="11"/>
      <c r="G602" s="11"/>
      <c r="H602" s="11"/>
      <c r="I602" s="11"/>
      <c r="J602" s="22"/>
      <c r="K602" s="11"/>
      <c r="L602" s="11"/>
      <c r="M602" s="12"/>
      <c r="N602" s="12"/>
      <c r="O602" s="12"/>
      <c r="P602" s="6"/>
      <c r="Q602" s="6"/>
      <c r="R602" s="6"/>
      <c r="S602" s="6"/>
      <c r="T602" s="6"/>
      <c r="U602" s="6"/>
      <c r="V602" s="6"/>
      <c r="W602" s="6"/>
      <c r="X602" s="6"/>
      <c r="Y602" s="6"/>
      <c r="Z602" s="6"/>
    </row>
    <row r="603" spans="1:26" ht="15.75" customHeight="1">
      <c r="A603" s="22"/>
      <c r="B603" s="11"/>
      <c r="C603" s="11"/>
      <c r="D603" s="11"/>
      <c r="E603" s="11"/>
      <c r="F603" s="11"/>
      <c r="G603" s="11"/>
      <c r="H603" s="11"/>
      <c r="I603" s="11"/>
      <c r="J603" s="22"/>
      <c r="K603" s="11"/>
      <c r="L603" s="11"/>
      <c r="M603" s="12"/>
      <c r="N603" s="12"/>
      <c r="O603" s="12"/>
      <c r="P603" s="6"/>
      <c r="Q603" s="6"/>
      <c r="R603" s="6"/>
      <c r="S603" s="6"/>
      <c r="T603" s="6"/>
      <c r="U603" s="6"/>
      <c r="V603" s="6"/>
      <c r="W603" s="6"/>
      <c r="X603" s="6"/>
      <c r="Y603" s="6"/>
      <c r="Z603" s="6"/>
    </row>
    <row r="604" spans="1:26" ht="15.75" customHeight="1">
      <c r="A604" s="22"/>
      <c r="B604" s="11"/>
      <c r="C604" s="11"/>
      <c r="D604" s="11"/>
      <c r="E604" s="11"/>
      <c r="F604" s="11"/>
      <c r="G604" s="11"/>
      <c r="H604" s="11"/>
      <c r="I604" s="11"/>
      <c r="J604" s="22"/>
      <c r="K604" s="11"/>
      <c r="L604" s="11"/>
      <c r="M604" s="12"/>
      <c r="N604" s="12"/>
      <c r="O604" s="12"/>
      <c r="P604" s="6"/>
      <c r="Q604" s="6"/>
      <c r="R604" s="6"/>
      <c r="S604" s="6"/>
      <c r="T604" s="6"/>
      <c r="U604" s="6"/>
      <c r="V604" s="6"/>
      <c r="W604" s="6"/>
      <c r="X604" s="6"/>
      <c r="Y604" s="6"/>
      <c r="Z604" s="6"/>
    </row>
    <row r="605" spans="1:26" ht="15.75" customHeight="1">
      <c r="A605" s="22"/>
      <c r="B605" s="11"/>
      <c r="C605" s="11"/>
      <c r="D605" s="11"/>
      <c r="E605" s="11"/>
      <c r="F605" s="11"/>
      <c r="G605" s="11"/>
      <c r="H605" s="11"/>
      <c r="I605" s="11"/>
      <c r="J605" s="22"/>
      <c r="K605" s="11"/>
      <c r="L605" s="11"/>
      <c r="M605" s="12"/>
      <c r="N605" s="12"/>
      <c r="O605" s="12"/>
      <c r="P605" s="6"/>
      <c r="Q605" s="6"/>
      <c r="R605" s="6"/>
      <c r="S605" s="6"/>
      <c r="T605" s="6"/>
      <c r="U605" s="6"/>
      <c r="V605" s="6"/>
      <c r="W605" s="6"/>
      <c r="X605" s="6"/>
      <c r="Y605" s="6"/>
      <c r="Z605" s="6"/>
    </row>
    <row r="606" spans="1:26" ht="15.75" customHeight="1">
      <c r="A606" s="22"/>
      <c r="B606" s="11"/>
      <c r="C606" s="11"/>
      <c r="D606" s="11"/>
      <c r="E606" s="11"/>
      <c r="F606" s="11"/>
      <c r="G606" s="11"/>
      <c r="H606" s="11"/>
      <c r="I606" s="11"/>
      <c r="J606" s="22"/>
      <c r="K606" s="11"/>
      <c r="L606" s="11"/>
      <c r="M606" s="12"/>
      <c r="N606" s="12"/>
      <c r="O606" s="12"/>
      <c r="P606" s="6"/>
      <c r="Q606" s="6"/>
      <c r="R606" s="6"/>
      <c r="S606" s="6"/>
      <c r="T606" s="6"/>
      <c r="U606" s="6"/>
      <c r="V606" s="6"/>
      <c r="W606" s="6"/>
      <c r="X606" s="6"/>
      <c r="Y606" s="6"/>
      <c r="Z606" s="6"/>
    </row>
    <row r="607" spans="1:26" ht="15.75" customHeight="1">
      <c r="A607" s="22"/>
      <c r="B607" s="11"/>
      <c r="C607" s="11"/>
      <c r="D607" s="11"/>
      <c r="E607" s="11"/>
      <c r="F607" s="11"/>
      <c r="G607" s="11"/>
      <c r="H607" s="11"/>
      <c r="I607" s="11"/>
      <c r="J607" s="22"/>
      <c r="K607" s="11"/>
      <c r="L607" s="11"/>
      <c r="M607" s="12"/>
      <c r="N607" s="12"/>
      <c r="O607" s="12"/>
      <c r="P607" s="6"/>
      <c r="Q607" s="6"/>
      <c r="R607" s="6"/>
      <c r="S607" s="6"/>
      <c r="T607" s="6"/>
      <c r="U607" s="6"/>
      <c r="V607" s="6"/>
      <c r="W607" s="6"/>
      <c r="X607" s="6"/>
      <c r="Y607" s="6"/>
      <c r="Z607" s="6"/>
    </row>
    <row r="608" spans="1:26" ht="15.75" customHeight="1">
      <c r="A608" s="22"/>
      <c r="B608" s="11"/>
      <c r="C608" s="11"/>
      <c r="D608" s="11"/>
      <c r="E608" s="11"/>
      <c r="F608" s="11"/>
      <c r="G608" s="11"/>
      <c r="H608" s="11"/>
      <c r="I608" s="11"/>
      <c r="J608" s="22"/>
      <c r="K608" s="11"/>
      <c r="L608" s="11"/>
      <c r="M608" s="12"/>
      <c r="N608" s="12"/>
      <c r="O608" s="12"/>
      <c r="P608" s="6"/>
      <c r="Q608" s="6"/>
      <c r="R608" s="6"/>
      <c r="S608" s="6"/>
      <c r="T608" s="6"/>
      <c r="U608" s="6"/>
      <c r="V608" s="6"/>
      <c r="W608" s="6"/>
      <c r="X608" s="6"/>
      <c r="Y608" s="6"/>
      <c r="Z608" s="6"/>
    </row>
    <row r="609" spans="1:26" ht="15.75" customHeight="1">
      <c r="A609" s="22"/>
      <c r="B609" s="11"/>
      <c r="C609" s="11"/>
      <c r="D609" s="11"/>
      <c r="E609" s="11"/>
      <c r="F609" s="11"/>
      <c r="G609" s="11"/>
      <c r="H609" s="11"/>
      <c r="I609" s="11"/>
      <c r="J609" s="22"/>
      <c r="K609" s="11"/>
      <c r="L609" s="11"/>
      <c r="M609" s="12"/>
      <c r="N609" s="12"/>
      <c r="O609" s="12"/>
      <c r="P609" s="6"/>
      <c r="Q609" s="6"/>
      <c r="R609" s="6"/>
      <c r="S609" s="6"/>
      <c r="T609" s="6"/>
      <c r="U609" s="6"/>
      <c r="V609" s="6"/>
      <c r="W609" s="6"/>
      <c r="X609" s="6"/>
      <c r="Y609" s="6"/>
      <c r="Z609" s="6"/>
    </row>
    <row r="610" spans="1:26" ht="15.75" customHeight="1">
      <c r="A610" s="22"/>
      <c r="B610" s="11"/>
      <c r="C610" s="11"/>
      <c r="D610" s="11"/>
      <c r="E610" s="11"/>
      <c r="F610" s="11"/>
      <c r="G610" s="11"/>
      <c r="H610" s="11"/>
      <c r="I610" s="11"/>
      <c r="J610" s="22"/>
      <c r="K610" s="11"/>
      <c r="L610" s="11"/>
      <c r="M610" s="12"/>
      <c r="N610" s="12"/>
      <c r="O610" s="12"/>
      <c r="P610" s="6"/>
      <c r="Q610" s="6"/>
      <c r="R610" s="6"/>
      <c r="S610" s="6"/>
      <c r="T610" s="6"/>
      <c r="U610" s="6"/>
      <c r="V610" s="6"/>
      <c r="W610" s="6"/>
      <c r="X610" s="6"/>
      <c r="Y610" s="6"/>
      <c r="Z610" s="6"/>
    </row>
    <row r="611" spans="1:26" ht="15.75" customHeight="1">
      <c r="A611" s="22"/>
      <c r="B611" s="11"/>
      <c r="C611" s="11"/>
      <c r="D611" s="11"/>
      <c r="E611" s="11"/>
      <c r="F611" s="11"/>
      <c r="G611" s="11"/>
      <c r="H611" s="11"/>
      <c r="I611" s="11"/>
      <c r="J611" s="22"/>
      <c r="K611" s="11"/>
      <c r="L611" s="11"/>
      <c r="M611" s="12"/>
      <c r="N611" s="12"/>
      <c r="O611" s="12"/>
      <c r="P611" s="6"/>
      <c r="Q611" s="6"/>
      <c r="R611" s="6"/>
      <c r="S611" s="6"/>
      <c r="T611" s="6"/>
      <c r="U611" s="6"/>
      <c r="V611" s="6"/>
      <c r="W611" s="6"/>
      <c r="X611" s="6"/>
      <c r="Y611" s="6"/>
      <c r="Z611" s="6"/>
    </row>
    <row r="612" spans="1:26" ht="15.75" customHeight="1">
      <c r="A612" s="22"/>
      <c r="B612" s="11"/>
      <c r="C612" s="11"/>
      <c r="D612" s="11"/>
      <c r="E612" s="11"/>
      <c r="F612" s="11"/>
      <c r="G612" s="11"/>
      <c r="H612" s="11"/>
      <c r="I612" s="11"/>
      <c r="J612" s="22"/>
      <c r="K612" s="11"/>
      <c r="L612" s="11"/>
      <c r="M612" s="12"/>
      <c r="N612" s="12"/>
      <c r="O612" s="12"/>
      <c r="P612" s="6"/>
      <c r="Q612" s="6"/>
      <c r="R612" s="6"/>
      <c r="S612" s="6"/>
      <c r="T612" s="6"/>
      <c r="U612" s="6"/>
      <c r="V612" s="6"/>
      <c r="W612" s="6"/>
      <c r="X612" s="6"/>
      <c r="Y612" s="6"/>
      <c r="Z612" s="6"/>
    </row>
    <row r="613" spans="1:26" ht="15.75" customHeight="1">
      <c r="A613" s="22"/>
      <c r="B613" s="11"/>
      <c r="C613" s="11"/>
      <c r="D613" s="11"/>
      <c r="E613" s="11"/>
      <c r="F613" s="11"/>
      <c r="G613" s="11"/>
      <c r="H613" s="11"/>
      <c r="I613" s="11"/>
      <c r="J613" s="22"/>
      <c r="K613" s="11"/>
      <c r="L613" s="11"/>
      <c r="M613" s="12"/>
      <c r="N613" s="12"/>
      <c r="O613" s="12"/>
      <c r="P613" s="6"/>
      <c r="Q613" s="6"/>
      <c r="R613" s="6"/>
      <c r="S613" s="6"/>
      <c r="T613" s="6"/>
      <c r="U613" s="6"/>
      <c r="V613" s="6"/>
      <c r="W613" s="6"/>
      <c r="X613" s="6"/>
      <c r="Y613" s="6"/>
      <c r="Z613" s="6"/>
    </row>
    <row r="614" spans="1:26" ht="15.75" customHeight="1">
      <c r="A614" s="22"/>
      <c r="B614" s="11"/>
      <c r="C614" s="11"/>
      <c r="D614" s="11"/>
      <c r="E614" s="11"/>
      <c r="F614" s="11"/>
      <c r="G614" s="11"/>
      <c r="H614" s="11"/>
      <c r="I614" s="11"/>
      <c r="J614" s="22"/>
      <c r="K614" s="11"/>
      <c r="L614" s="11"/>
      <c r="M614" s="12"/>
      <c r="N614" s="12"/>
      <c r="O614" s="12"/>
      <c r="P614" s="6"/>
      <c r="Q614" s="6"/>
      <c r="R614" s="6"/>
      <c r="S614" s="6"/>
      <c r="T614" s="6"/>
      <c r="U614" s="6"/>
      <c r="V614" s="6"/>
      <c r="W614" s="6"/>
      <c r="X614" s="6"/>
      <c r="Y614" s="6"/>
      <c r="Z614" s="6"/>
    </row>
    <row r="615" spans="1:26" ht="15.75" customHeight="1">
      <c r="A615" s="22"/>
      <c r="B615" s="11"/>
      <c r="C615" s="11"/>
      <c r="D615" s="11"/>
      <c r="E615" s="11"/>
      <c r="F615" s="11"/>
      <c r="G615" s="11"/>
      <c r="H615" s="11"/>
      <c r="I615" s="11"/>
      <c r="J615" s="22"/>
      <c r="K615" s="11"/>
      <c r="L615" s="11"/>
      <c r="M615" s="12"/>
      <c r="N615" s="12"/>
      <c r="O615" s="12"/>
      <c r="P615" s="6"/>
      <c r="Q615" s="6"/>
      <c r="R615" s="6"/>
      <c r="S615" s="6"/>
      <c r="T615" s="6"/>
      <c r="U615" s="6"/>
      <c r="V615" s="6"/>
      <c r="W615" s="6"/>
      <c r="X615" s="6"/>
      <c r="Y615" s="6"/>
      <c r="Z615" s="6"/>
    </row>
    <row r="616" spans="1:26" ht="15.75" customHeight="1">
      <c r="A616" s="22"/>
      <c r="B616" s="11"/>
      <c r="C616" s="11"/>
      <c r="D616" s="11"/>
      <c r="E616" s="11"/>
      <c r="F616" s="11"/>
      <c r="G616" s="11"/>
      <c r="H616" s="11"/>
      <c r="I616" s="11"/>
      <c r="J616" s="22"/>
      <c r="K616" s="11"/>
      <c r="L616" s="11"/>
      <c r="M616" s="12"/>
      <c r="N616" s="12"/>
      <c r="O616" s="12"/>
      <c r="P616" s="6"/>
      <c r="Q616" s="6"/>
      <c r="R616" s="6"/>
      <c r="S616" s="6"/>
      <c r="T616" s="6"/>
      <c r="U616" s="6"/>
      <c r="V616" s="6"/>
      <c r="W616" s="6"/>
      <c r="X616" s="6"/>
      <c r="Y616" s="6"/>
      <c r="Z616" s="6"/>
    </row>
    <row r="617" spans="1:26" ht="15.75" customHeight="1">
      <c r="A617" s="22"/>
      <c r="B617" s="11"/>
      <c r="C617" s="11"/>
      <c r="D617" s="11"/>
      <c r="E617" s="11"/>
      <c r="F617" s="11"/>
      <c r="G617" s="11"/>
      <c r="H617" s="11"/>
      <c r="I617" s="11"/>
      <c r="J617" s="22"/>
      <c r="K617" s="11"/>
      <c r="L617" s="11"/>
      <c r="M617" s="12"/>
      <c r="N617" s="12"/>
      <c r="O617" s="12"/>
      <c r="P617" s="6"/>
      <c r="Q617" s="6"/>
      <c r="R617" s="6"/>
      <c r="S617" s="6"/>
      <c r="T617" s="6"/>
      <c r="U617" s="6"/>
      <c r="V617" s="6"/>
      <c r="W617" s="6"/>
      <c r="X617" s="6"/>
      <c r="Y617" s="6"/>
      <c r="Z617" s="6"/>
    </row>
    <row r="618" spans="1:26" ht="15.75" customHeight="1">
      <c r="A618" s="22"/>
      <c r="B618" s="11"/>
      <c r="C618" s="11"/>
      <c r="D618" s="11"/>
      <c r="E618" s="11"/>
      <c r="F618" s="11"/>
      <c r="G618" s="11"/>
      <c r="H618" s="11"/>
      <c r="I618" s="11"/>
      <c r="J618" s="22"/>
      <c r="K618" s="11"/>
      <c r="L618" s="11"/>
      <c r="M618" s="12"/>
      <c r="N618" s="12"/>
      <c r="O618" s="12"/>
      <c r="P618" s="6"/>
      <c r="Q618" s="6"/>
      <c r="R618" s="6"/>
      <c r="S618" s="6"/>
      <c r="T618" s="6"/>
      <c r="U618" s="6"/>
      <c r="V618" s="6"/>
      <c r="W618" s="6"/>
      <c r="X618" s="6"/>
      <c r="Y618" s="6"/>
      <c r="Z618" s="6"/>
    </row>
    <row r="619" spans="1:26" ht="15.75" customHeight="1">
      <c r="A619" s="22"/>
      <c r="B619" s="11"/>
      <c r="C619" s="11"/>
      <c r="D619" s="11"/>
      <c r="E619" s="11"/>
      <c r="F619" s="11"/>
      <c r="G619" s="11"/>
      <c r="H619" s="11"/>
      <c r="I619" s="11"/>
      <c r="J619" s="22"/>
      <c r="K619" s="11"/>
      <c r="L619" s="11"/>
      <c r="M619" s="12"/>
      <c r="N619" s="12"/>
      <c r="O619" s="12"/>
      <c r="P619" s="6"/>
      <c r="Q619" s="6"/>
      <c r="R619" s="6"/>
      <c r="S619" s="6"/>
      <c r="T619" s="6"/>
      <c r="U619" s="6"/>
      <c r="V619" s="6"/>
      <c r="W619" s="6"/>
      <c r="X619" s="6"/>
      <c r="Y619" s="6"/>
      <c r="Z619" s="6"/>
    </row>
    <row r="620" spans="1:26" ht="15.75" customHeight="1">
      <c r="A620" s="22"/>
      <c r="B620" s="11"/>
      <c r="C620" s="11"/>
      <c r="D620" s="11"/>
      <c r="E620" s="11"/>
      <c r="F620" s="11"/>
      <c r="G620" s="11"/>
      <c r="H620" s="11"/>
      <c r="I620" s="11"/>
      <c r="J620" s="22"/>
      <c r="K620" s="11"/>
      <c r="L620" s="11"/>
      <c r="M620" s="12"/>
      <c r="N620" s="12"/>
      <c r="O620" s="12"/>
      <c r="P620" s="6"/>
      <c r="Q620" s="6"/>
      <c r="R620" s="6"/>
      <c r="S620" s="6"/>
      <c r="T620" s="6"/>
      <c r="U620" s="6"/>
      <c r="V620" s="6"/>
      <c r="W620" s="6"/>
      <c r="X620" s="6"/>
      <c r="Y620" s="6"/>
      <c r="Z620" s="6"/>
    </row>
    <row r="621" spans="1:26" ht="15.75" customHeight="1">
      <c r="A621" s="22"/>
      <c r="B621" s="11"/>
      <c r="C621" s="11"/>
      <c r="D621" s="11"/>
      <c r="E621" s="11"/>
      <c r="F621" s="11"/>
      <c r="G621" s="11"/>
      <c r="H621" s="11"/>
      <c r="I621" s="11"/>
      <c r="J621" s="22"/>
      <c r="K621" s="11"/>
      <c r="L621" s="11"/>
      <c r="M621" s="12"/>
      <c r="N621" s="12"/>
      <c r="O621" s="12"/>
      <c r="P621" s="6"/>
      <c r="Q621" s="6"/>
      <c r="R621" s="6"/>
      <c r="S621" s="6"/>
      <c r="T621" s="6"/>
      <c r="U621" s="6"/>
      <c r="V621" s="6"/>
      <c r="W621" s="6"/>
      <c r="X621" s="6"/>
      <c r="Y621" s="6"/>
      <c r="Z621" s="6"/>
    </row>
    <row r="622" spans="1:26" ht="15.75" customHeight="1">
      <c r="A622" s="22"/>
      <c r="B622" s="11"/>
      <c r="C622" s="11"/>
      <c r="D622" s="11"/>
      <c r="E622" s="11"/>
      <c r="F622" s="11"/>
      <c r="G622" s="11"/>
      <c r="H622" s="11"/>
      <c r="I622" s="11"/>
      <c r="J622" s="22"/>
      <c r="K622" s="11"/>
      <c r="L622" s="11"/>
      <c r="M622" s="12"/>
      <c r="N622" s="12"/>
      <c r="O622" s="12"/>
      <c r="P622" s="6"/>
      <c r="Q622" s="6"/>
      <c r="R622" s="6"/>
      <c r="S622" s="6"/>
      <c r="T622" s="6"/>
      <c r="U622" s="6"/>
      <c r="V622" s="6"/>
      <c r="W622" s="6"/>
      <c r="X622" s="6"/>
      <c r="Y622" s="6"/>
      <c r="Z622" s="6"/>
    </row>
    <row r="623" spans="1:26" ht="15.75" customHeight="1">
      <c r="A623" s="22"/>
      <c r="B623" s="11"/>
      <c r="C623" s="11"/>
      <c r="D623" s="11"/>
      <c r="E623" s="11"/>
      <c r="F623" s="11"/>
      <c r="G623" s="11"/>
      <c r="H623" s="11"/>
      <c r="I623" s="11"/>
      <c r="J623" s="22"/>
      <c r="K623" s="11"/>
      <c r="L623" s="11"/>
      <c r="M623" s="12"/>
      <c r="N623" s="12"/>
      <c r="O623" s="12"/>
      <c r="P623" s="6"/>
      <c r="Q623" s="6"/>
      <c r="R623" s="6"/>
      <c r="S623" s="6"/>
      <c r="T623" s="6"/>
      <c r="U623" s="6"/>
      <c r="V623" s="6"/>
      <c r="W623" s="6"/>
      <c r="X623" s="6"/>
      <c r="Y623" s="6"/>
      <c r="Z623" s="6"/>
    </row>
    <row r="624" spans="1:26" ht="15.75" customHeight="1">
      <c r="A624" s="22"/>
      <c r="B624" s="11"/>
      <c r="C624" s="11"/>
      <c r="D624" s="11"/>
      <c r="E624" s="11"/>
      <c r="F624" s="11"/>
      <c r="G624" s="11"/>
      <c r="H624" s="11"/>
      <c r="I624" s="11"/>
      <c r="J624" s="22"/>
      <c r="K624" s="11"/>
      <c r="L624" s="11"/>
      <c r="M624" s="12"/>
      <c r="N624" s="12"/>
      <c r="O624" s="12"/>
      <c r="P624" s="6"/>
      <c r="Q624" s="6"/>
      <c r="R624" s="6"/>
      <c r="S624" s="6"/>
      <c r="T624" s="6"/>
      <c r="U624" s="6"/>
      <c r="V624" s="6"/>
      <c r="W624" s="6"/>
      <c r="X624" s="6"/>
      <c r="Y624" s="6"/>
      <c r="Z624" s="6"/>
    </row>
    <row r="625" spans="1:26" ht="15.75" customHeight="1">
      <c r="A625" s="22"/>
      <c r="B625" s="11"/>
      <c r="C625" s="11"/>
      <c r="D625" s="11"/>
      <c r="E625" s="11"/>
      <c r="F625" s="11"/>
      <c r="G625" s="11"/>
      <c r="H625" s="11"/>
      <c r="I625" s="11"/>
      <c r="J625" s="22"/>
      <c r="K625" s="11"/>
      <c r="L625" s="11"/>
      <c r="M625" s="12"/>
      <c r="N625" s="12"/>
      <c r="O625" s="12"/>
      <c r="P625" s="6"/>
      <c r="Q625" s="6"/>
      <c r="R625" s="6"/>
      <c r="S625" s="6"/>
      <c r="T625" s="6"/>
      <c r="U625" s="6"/>
      <c r="V625" s="6"/>
      <c r="W625" s="6"/>
      <c r="X625" s="6"/>
      <c r="Y625" s="6"/>
      <c r="Z625" s="6"/>
    </row>
    <row r="626" spans="1:26" ht="15.75" customHeight="1">
      <c r="A626" s="22"/>
      <c r="B626" s="11"/>
      <c r="C626" s="11"/>
      <c r="D626" s="11"/>
      <c r="E626" s="11"/>
      <c r="F626" s="11"/>
      <c r="G626" s="11"/>
      <c r="H626" s="11"/>
      <c r="I626" s="11"/>
      <c r="J626" s="22"/>
      <c r="K626" s="11"/>
      <c r="L626" s="11"/>
      <c r="M626" s="12"/>
      <c r="N626" s="12"/>
      <c r="O626" s="12"/>
      <c r="P626" s="6"/>
      <c r="Q626" s="6"/>
      <c r="R626" s="6"/>
      <c r="S626" s="6"/>
      <c r="T626" s="6"/>
      <c r="U626" s="6"/>
      <c r="V626" s="6"/>
      <c r="W626" s="6"/>
      <c r="X626" s="6"/>
      <c r="Y626" s="6"/>
      <c r="Z626" s="6"/>
    </row>
    <row r="627" spans="1:26" ht="15.75" customHeight="1">
      <c r="A627" s="22"/>
      <c r="B627" s="11"/>
      <c r="C627" s="11"/>
      <c r="D627" s="11"/>
      <c r="E627" s="11"/>
      <c r="F627" s="11"/>
      <c r="G627" s="11"/>
      <c r="H627" s="11"/>
      <c r="I627" s="11"/>
      <c r="J627" s="22"/>
      <c r="K627" s="11"/>
      <c r="L627" s="11"/>
      <c r="M627" s="12"/>
      <c r="N627" s="12"/>
      <c r="O627" s="12"/>
      <c r="P627" s="6"/>
      <c r="Q627" s="6"/>
      <c r="R627" s="6"/>
      <c r="S627" s="6"/>
      <c r="T627" s="6"/>
      <c r="U627" s="6"/>
      <c r="V627" s="6"/>
      <c r="W627" s="6"/>
      <c r="X627" s="6"/>
      <c r="Y627" s="6"/>
      <c r="Z627" s="6"/>
    </row>
    <row r="628" spans="1:26" ht="15.75" customHeight="1">
      <c r="A628" s="22"/>
      <c r="B628" s="11"/>
      <c r="C628" s="11"/>
      <c r="D628" s="11"/>
      <c r="E628" s="11"/>
      <c r="F628" s="11"/>
      <c r="G628" s="11"/>
      <c r="H628" s="11"/>
      <c r="I628" s="11"/>
      <c r="J628" s="22"/>
      <c r="K628" s="11"/>
      <c r="L628" s="11"/>
      <c r="M628" s="12"/>
      <c r="N628" s="12"/>
      <c r="O628" s="12"/>
      <c r="P628" s="6"/>
      <c r="Q628" s="6"/>
      <c r="R628" s="6"/>
      <c r="S628" s="6"/>
      <c r="T628" s="6"/>
      <c r="U628" s="6"/>
      <c r="V628" s="6"/>
      <c r="W628" s="6"/>
      <c r="X628" s="6"/>
      <c r="Y628" s="6"/>
      <c r="Z628" s="6"/>
    </row>
    <row r="629" spans="1:26" ht="15.75" customHeight="1">
      <c r="A629" s="22"/>
      <c r="B629" s="11"/>
      <c r="C629" s="11"/>
      <c r="D629" s="11"/>
      <c r="E629" s="11"/>
      <c r="F629" s="11"/>
      <c r="G629" s="11"/>
      <c r="H629" s="11"/>
      <c r="I629" s="11"/>
      <c r="J629" s="22"/>
      <c r="K629" s="11"/>
      <c r="L629" s="11"/>
      <c r="M629" s="12"/>
      <c r="N629" s="12"/>
      <c r="O629" s="12"/>
      <c r="P629" s="6"/>
      <c r="Q629" s="6"/>
      <c r="R629" s="6"/>
      <c r="S629" s="6"/>
      <c r="T629" s="6"/>
      <c r="U629" s="6"/>
      <c r="V629" s="6"/>
      <c r="W629" s="6"/>
      <c r="X629" s="6"/>
      <c r="Y629" s="6"/>
      <c r="Z629" s="6"/>
    </row>
    <row r="630" spans="1:26" ht="15.75" customHeight="1">
      <c r="A630" s="22"/>
      <c r="B630" s="11"/>
      <c r="C630" s="11"/>
      <c r="D630" s="11"/>
      <c r="E630" s="11"/>
      <c r="F630" s="11"/>
      <c r="G630" s="11"/>
      <c r="H630" s="11"/>
      <c r="I630" s="11"/>
      <c r="J630" s="22"/>
      <c r="K630" s="11"/>
      <c r="L630" s="11"/>
      <c r="M630" s="12"/>
      <c r="N630" s="12"/>
      <c r="O630" s="12"/>
      <c r="P630" s="6"/>
      <c r="Q630" s="6"/>
      <c r="R630" s="6"/>
      <c r="S630" s="6"/>
      <c r="T630" s="6"/>
      <c r="U630" s="6"/>
      <c r="V630" s="6"/>
      <c r="W630" s="6"/>
      <c r="X630" s="6"/>
      <c r="Y630" s="6"/>
      <c r="Z630" s="6"/>
    </row>
    <row r="631" spans="1:26" ht="15.75" customHeight="1">
      <c r="A631" s="22"/>
      <c r="B631" s="11"/>
      <c r="C631" s="11"/>
      <c r="D631" s="11"/>
      <c r="E631" s="11"/>
      <c r="F631" s="11"/>
      <c r="G631" s="11"/>
      <c r="H631" s="11"/>
      <c r="I631" s="11"/>
      <c r="J631" s="22"/>
      <c r="K631" s="11"/>
      <c r="L631" s="11"/>
      <c r="M631" s="12"/>
      <c r="N631" s="12"/>
      <c r="O631" s="12"/>
      <c r="P631" s="6"/>
      <c r="Q631" s="6"/>
      <c r="R631" s="6"/>
      <c r="S631" s="6"/>
      <c r="T631" s="6"/>
      <c r="U631" s="6"/>
      <c r="V631" s="6"/>
      <c r="W631" s="6"/>
      <c r="X631" s="6"/>
      <c r="Y631" s="6"/>
      <c r="Z631" s="6"/>
    </row>
    <row r="632" spans="1:26" ht="15.75" customHeight="1">
      <c r="A632" s="22"/>
      <c r="B632" s="11"/>
      <c r="C632" s="11"/>
      <c r="D632" s="11"/>
      <c r="E632" s="11"/>
      <c r="F632" s="11"/>
      <c r="G632" s="11"/>
      <c r="H632" s="11"/>
      <c r="I632" s="11"/>
      <c r="J632" s="22"/>
      <c r="K632" s="11"/>
      <c r="L632" s="11"/>
      <c r="M632" s="12"/>
      <c r="N632" s="12"/>
      <c r="O632" s="12"/>
      <c r="P632" s="6"/>
      <c r="Q632" s="6"/>
      <c r="R632" s="6"/>
      <c r="S632" s="6"/>
      <c r="T632" s="6"/>
      <c r="U632" s="6"/>
      <c r="V632" s="6"/>
      <c r="W632" s="6"/>
      <c r="X632" s="6"/>
      <c r="Y632" s="6"/>
      <c r="Z632" s="6"/>
    </row>
    <row r="633" spans="1:26" ht="15.75" customHeight="1">
      <c r="A633" s="22"/>
      <c r="B633" s="11"/>
      <c r="C633" s="11"/>
      <c r="D633" s="11"/>
      <c r="E633" s="11"/>
      <c r="F633" s="11"/>
      <c r="G633" s="11"/>
      <c r="H633" s="11"/>
      <c r="I633" s="11"/>
      <c r="J633" s="22"/>
      <c r="K633" s="11"/>
      <c r="L633" s="11"/>
      <c r="M633" s="12"/>
      <c r="N633" s="12"/>
      <c r="O633" s="12"/>
      <c r="P633" s="6"/>
      <c r="Q633" s="6"/>
      <c r="R633" s="6"/>
      <c r="S633" s="6"/>
      <c r="T633" s="6"/>
      <c r="U633" s="6"/>
      <c r="V633" s="6"/>
      <c r="W633" s="6"/>
      <c r="X633" s="6"/>
      <c r="Y633" s="6"/>
      <c r="Z633" s="6"/>
    </row>
    <row r="634" spans="1:26" ht="15.75" customHeight="1">
      <c r="A634" s="22"/>
      <c r="B634" s="11"/>
      <c r="C634" s="11"/>
      <c r="D634" s="11"/>
      <c r="E634" s="11"/>
      <c r="F634" s="11"/>
      <c r="G634" s="11"/>
      <c r="H634" s="11"/>
      <c r="I634" s="11"/>
      <c r="J634" s="22"/>
      <c r="K634" s="11"/>
      <c r="L634" s="11"/>
      <c r="M634" s="12"/>
      <c r="N634" s="12"/>
      <c r="O634" s="12"/>
      <c r="P634" s="6"/>
      <c r="Q634" s="6"/>
      <c r="R634" s="6"/>
      <c r="S634" s="6"/>
      <c r="T634" s="6"/>
      <c r="U634" s="6"/>
      <c r="V634" s="6"/>
      <c r="W634" s="6"/>
      <c r="X634" s="6"/>
      <c r="Y634" s="6"/>
      <c r="Z634" s="6"/>
    </row>
    <row r="635" spans="1:26" ht="15.75" customHeight="1">
      <c r="A635" s="22"/>
      <c r="B635" s="11"/>
      <c r="C635" s="11"/>
      <c r="D635" s="11"/>
      <c r="E635" s="11"/>
      <c r="F635" s="11"/>
      <c r="G635" s="11"/>
      <c r="H635" s="11"/>
      <c r="I635" s="11"/>
      <c r="J635" s="22"/>
      <c r="K635" s="11"/>
      <c r="L635" s="11"/>
      <c r="M635" s="12"/>
      <c r="N635" s="12"/>
      <c r="O635" s="12"/>
      <c r="P635" s="6"/>
      <c r="Q635" s="6"/>
      <c r="R635" s="6"/>
      <c r="S635" s="6"/>
      <c r="T635" s="6"/>
      <c r="U635" s="6"/>
      <c r="V635" s="6"/>
      <c r="W635" s="6"/>
      <c r="X635" s="6"/>
      <c r="Y635" s="6"/>
      <c r="Z635" s="6"/>
    </row>
    <row r="636" spans="1:26" ht="15.75" customHeight="1">
      <c r="A636" s="22"/>
      <c r="B636" s="11"/>
      <c r="C636" s="11"/>
      <c r="D636" s="11"/>
      <c r="E636" s="11"/>
      <c r="F636" s="11"/>
      <c r="G636" s="11"/>
      <c r="H636" s="11"/>
      <c r="I636" s="11"/>
      <c r="J636" s="22"/>
      <c r="K636" s="11"/>
      <c r="L636" s="11"/>
      <c r="M636" s="12"/>
      <c r="N636" s="12"/>
      <c r="O636" s="12"/>
      <c r="P636" s="6"/>
      <c r="Q636" s="6"/>
      <c r="R636" s="6"/>
      <c r="S636" s="6"/>
      <c r="T636" s="6"/>
      <c r="U636" s="6"/>
      <c r="V636" s="6"/>
      <c r="W636" s="6"/>
      <c r="X636" s="6"/>
      <c r="Y636" s="6"/>
      <c r="Z636" s="6"/>
    </row>
    <row r="637" spans="1:26" ht="15.75" customHeight="1">
      <c r="A637" s="22"/>
      <c r="B637" s="11"/>
      <c r="C637" s="11"/>
      <c r="D637" s="11"/>
      <c r="E637" s="11"/>
      <c r="F637" s="11"/>
      <c r="G637" s="11"/>
      <c r="H637" s="11"/>
      <c r="I637" s="11"/>
      <c r="J637" s="22"/>
      <c r="K637" s="11"/>
      <c r="L637" s="11"/>
      <c r="M637" s="12"/>
      <c r="N637" s="12"/>
      <c r="O637" s="12"/>
      <c r="P637" s="6"/>
      <c r="Q637" s="6"/>
      <c r="R637" s="6"/>
      <c r="S637" s="6"/>
      <c r="T637" s="6"/>
      <c r="U637" s="6"/>
      <c r="V637" s="6"/>
      <c r="W637" s="6"/>
      <c r="X637" s="6"/>
      <c r="Y637" s="6"/>
      <c r="Z637" s="6"/>
    </row>
    <row r="638" spans="1:26" ht="15.75" customHeight="1">
      <c r="A638" s="22"/>
      <c r="B638" s="11"/>
      <c r="C638" s="11"/>
      <c r="D638" s="11"/>
      <c r="E638" s="11"/>
      <c r="F638" s="11"/>
      <c r="G638" s="11"/>
      <c r="H638" s="11"/>
      <c r="I638" s="11"/>
      <c r="J638" s="22"/>
      <c r="K638" s="11"/>
      <c r="L638" s="11"/>
      <c r="M638" s="12"/>
      <c r="N638" s="12"/>
      <c r="O638" s="12"/>
      <c r="P638" s="6"/>
      <c r="Q638" s="6"/>
      <c r="R638" s="6"/>
      <c r="S638" s="6"/>
      <c r="T638" s="6"/>
      <c r="U638" s="6"/>
      <c r="V638" s="6"/>
      <c r="W638" s="6"/>
      <c r="X638" s="6"/>
      <c r="Y638" s="6"/>
      <c r="Z638" s="6"/>
    </row>
    <row r="639" spans="1:26" ht="15.75" customHeight="1">
      <c r="A639" s="22"/>
      <c r="B639" s="11"/>
      <c r="C639" s="11"/>
      <c r="D639" s="11"/>
      <c r="E639" s="11"/>
      <c r="F639" s="11"/>
      <c r="G639" s="11"/>
      <c r="H639" s="11"/>
      <c r="I639" s="11"/>
      <c r="J639" s="22"/>
      <c r="K639" s="11"/>
      <c r="L639" s="11"/>
      <c r="M639" s="12"/>
      <c r="N639" s="12"/>
      <c r="O639" s="12"/>
      <c r="P639" s="6"/>
      <c r="Q639" s="6"/>
      <c r="R639" s="6"/>
      <c r="S639" s="6"/>
      <c r="T639" s="6"/>
      <c r="U639" s="6"/>
      <c r="V639" s="6"/>
      <c r="W639" s="6"/>
      <c r="X639" s="6"/>
      <c r="Y639" s="6"/>
      <c r="Z639" s="6"/>
    </row>
    <row r="640" spans="1:26" ht="15.75" customHeight="1">
      <c r="A640" s="22"/>
      <c r="B640" s="11"/>
      <c r="C640" s="11"/>
      <c r="D640" s="11"/>
      <c r="E640" s="11"/>
      <c r="F640" s="11"/>
      <c r="G640" s="11"/>
      <c r="H640" s="11"/>
      <c r="I640" s="11"/>
      <c r="J640" s="22"/>
      <c r="K640" s="11"/>
      <c r="L640" s="11"/>
      <c r="M640" s="12"/>
      <c r="N640" s="12"/>
      <c r="O640" s="12"/>
      <c r="P640" s="6"/>
      <c r="Q640" s="6"/>
      <c r="R640" s="6"/>
      <c r="S640" s="6"/>
      <c r="T640" s="6"/>
      <c r="U640" s="6"/>
      <c r="V640" s="6"/>
      <c r="W640" s="6"/>
      <c r="X640" s="6"/>
      <c r="Y640" s="6"/>
      <c r="Z640" s="6"/>
    </row>
    <row r="641" spans="1:26" ht="15.75" customHeight="1">
      <c r="A641" s="22"/>
      <c r="B641" s="11"/>
      <c r="C641" s="11"/>
      <c r="D641" s="11"/>
      <c r="E641" s="11"/>
      <c r="F641" s="11"/>
      <c r="G641" s="11"/>
      <c r="H641" s="11"/>
      <c r="I641" s="11"/>
      <c r="J641" s="22"/>
      <c r="K641" s="11"/>
      <c r="L641" s="11"/>
      <c r="M641" s="12"/>
      <c r="N641" s="12"/>
      <c r="O641" s="12"/>
      <c r="P641" s="6"/>
      <c r="Q641" s="6"/>
      <c r="R641" s="6"/>
      <c r="S641" s="6"/>
      <c r="T641" s="6"/>
      <c r="U641" s="6"/>
      <c r="V641" s="6"/>
      <c r="W641" s="6"/>
      <c r="X641" s="6"/>
      <c r="Y641" s="6"/>
      <c r="Z641" s="6"/>
    </row>
    <row r="642" spans="1:26" ht="15.75" customHeight="1">
      <c r="A642" s="22"/>
      <c r="B642" s="11"/>
      <c r="C642" s="11"/>
      <c r="D642" s="11"/>
      <c r="E642" s="11"/>
      <c r="F642" s="11"/>
      <c r="G642" s="11"/>
      <c r="H642" s="11"/>
      <c r="I642" s="11"/>
      <c r="J642" s="22"/>
      <c r="K642" s="11"/>
      <c r="L642" s="11"/>
      <c r="M642" s="12"/>
      <c r="N642" s="12"/>
      <c r="O642" s="12"/>
      <c r="P642" s="6"/>
      <c r="Q642" s="6"/>
      <c r="R642" s="6"/>
      <c r="S642" s="6"/>
      <c r="T642" s="6"/>
      <c r="U642" s="6"/>
      <c r="V642" s="6"/>
      <c r="W642" s="6"/>
      <c r="X642" s="6"/>
      <c r="Y642" s="6"/>
      <c r="Z642" s="6"/>
    </row>
    <row r="643" spans="1:26" ht="15.75" customHeight="1">
      <c r="A643" s="22"/>
      <c r="B643" s="11"/>
      <c r="C643" s="11"/>
      <c r="D643" s="11"/>
      <c r="E643" s="11"/>
      <c r="F643" s="11"/>
      <c r="G643" s="11"/>
      <c r="H643" s="11"/>
      <c r="I643" s="11"/>
      <c r="J643" s="22"/>
      <c r="K643" s="11"/>
      <c r="L643" s="11"/>
      <c r="M643" s="12"/>
      <c r="N643" s="12"/>
      <c r="O643" s="12"/>
      <c r="P643" s="6"/>
      <c r="Q643" s="6"/>
      <c r="R643" s="6"/>
      <c r="S643" s="6"/>
      <c r="T643" s="6"/>
      <c r="U643" s="6"/>
      <c r="V643" s="6"/>
      <c r="W643" s="6"/>
      <c r="X643" s="6"/>
      <c r="Y643" s="6"/>
      <c r="Z643" s="6"/>
    </row>
    <row r="644" spans="1:26" ht="15.75" customHeight="1">
      <c r="A644" s="22"/>
      <c r="B644" s="11"/>
      <c r="C644" s="11"/>
      <c r="D644" s="11"/>
      <c r="E644" s="11"/>
      <c r="F644" s="11"/>
      <c r="G644" s="11"/>
      <c r="H644" s="11"/>
      <c r="I644" s="11"/>
      <c r="J644" s="22"/>
      <c r="K644" s="11"/>
      <c r="L644" s="11"/>
      <c r="M644" s="12"/>
      <c r="N644" s="12"/>
      <c r="O644" s="12"/>
      <c r="P644" s="6"/>
      <c r="Q644" s="6"/>
      <c r="R644" s="6"/>
      <c r="S644" s="6"/>
      <c r="T644" s="6"/>
      <c r="U644" s="6"/>
      <c r="V644" s="6"/>
      <c r="W644" s="6"/>
      <c r="X644" s="6"/>
      <c r="Y644" s="6"/>
      <c r="Z644" s="6"/>
    </row>
    <row r="645" spans="1:26" ht="15.75" customHeight="1">
      <c r="A645" s="22"/>
      <c r="B645" s="11"/>
      <c r="C645" s="11"/>
      <c r="D645" s="11"/>
      <c r="E645" s="11"/>
      <c r="F645" s="11"/>
      <c r="G645" s="11"/>
      <c r="H645" s="11"/>
      <c r="I645" s="11"/>
      <c r="J645" s="22"/>
      <c r="K645" s="11"/>
      <c r="L645" s="11"/>
      <c r="M645" s="12"/>
      <c r="N645" s="12"/>
      <c r="O645" s="12"/>
      <c r="P645" s="6"/>
      <c r="Q645" s="6"/>
      <c r="R645" s="6"/>
      <c r="S645" s="6"/>
      <c r="T645" s="6"/>
      <c r="U645" s="6"/>
      <c r="V645" s="6"/>
      <c r="W645" s="6"/>
      <c r="X645" s="6"/>
      <c r="Y645" s="6"/>
      <c r="Z645" s="6"/>
    </row>
    <row r="646" spans="1:26" ht="15.75" customHeight="1">
      <c r="A646" s="22"/>
      <c r="B646" s="11"/>
      <c r="C646" s="11"/>
      <c r="D646" s="11"/>
      <c r="E646" s="11"/>
      <c r="F646" s="11"/>
      <c r="G646" s="11"/>
      <c r="H646" s="11"/>
      <c r="I646" s="11"/>
      <c r="J646" s="22"/>
      <c r="K646" s="11"/>
      <c r="L646" s="11"/>
      <c r="M646" s="12"/>
      <c r="N646" s="12"/>
      <c r="O646" s="12"/>
      <c r="P646" s="6"/>
      <c r="Q646" s="6"/>
      <c r="R646" s="6"/>
      <c r="S646" s="6"/>
      <c r="T646" s="6"/>
      <c r="U646" s="6"/>
      <c r="V646" s="6"/>
      <c r="W646" s="6"/>
      <c r="X646" s="6"/>
      <c r="Y646" s="6"/>
      <c r="Z646" s="6"/>
    </row>
    <row r="647" spans="1:26" ht="15.75" customHeight="1">
      <c r="A647" s="22"/>
      <c r="B647" s="11"/>
      <c r="C647" s="11"/>
      <c r="D647" s="11"/>
      <c r="E647" s="11"/>
      <c r="F647" s="11"/>
      <c r="G647" s="11"/>
      <c r="H647" s="11"/>
      <c r="I647" s="11"/>
      <c r="J647" s="22"/>
      <c r="K647" s="11"/>
      <c r="L647" s="11"/>
      <c r="M647" s="12"/>
      <c r="N647" s="12"/>
      <c r="O647" s="12"/>
      <c r="P647" s="6"/>
      <c r="Q647" s="6"/>
      <c r="R647" s="6"/>
      <c r="S647" s="6"/>
      <c r="T647" s="6"/>
      <c r="U647" s="6"/>
      <c r="V647" s="6"/>
      <c r="W647" s="6"/>
      <c r="X647" s="6"/>
      <c r="Y647" s="6"/>
      <c r="Z647" s="6"/>
    </row>
    <row r="648" spans="1:26" ht="15.75" customHeight="1">
      <c r="A648" s="22"/>
      <c r="B648" s="11"/>
      <c r="C648" s="11"/>
      <c r="D648" s="11"/>
      <c r="E648" s="11"/>
      <c r="F648" s="11"/>
      <c r="G648" s="11"/>
      <c r="H648" s="11"/>
      <c r="I648" s="11"/>
      <c r="J648" s="22"/>
      <c r="K648" s="11"/>
      <c r="L648" s="11"/>
      <c r="M648" s="12"/>
      <c r="N648" s="12"/>
      <c r="O648" s="12"/>
      <c r="P648" s="6"/>
      <c r="Q648" s="6"/>
      <c r="R648" s="6"/>
      <c r="S648" s="6"/>
      <c r="T648" s="6"/>
      <c r="U648" s="6"/>
      <c r="V648" s="6"/>
      <c r="W648" s="6"/>
      <c r="X648" s="6"/>
      <c r="Y648" s="6"/>
      <c r="Z648" s="6"/>
    </row>
    <row r="649" spans="1:26" ht="15.75" customHeight="1">
      <c r="A649" s="22"/>
      <c r="B649" s="11"/>
      <c r="C649" s="11"/>
      <c r="D649" s="11"/>
      <c r="E649" s="11"/>
      <c r="F649" s="11"/>
      <c r="G649" s="11"/>
      <c r="H649" s="11"/>
      <c r="I649" s="11"/>
      <c r="J649" s="22"/>
      <c r="K649" s="11"/>
      <c r="L649" s="11"/>
      <c r="M649" s="12"/>
      <c r="N649" s="12"/>
      <c r="O649" s="12"/>
      <c r="P649" s="6"/>
      <c r="Q649" s="6"/>
      <c r="R649" s="6"/>
      <c r="S649" s="6"/>
      <c r="T649" s="6"/>
      <c r="U649" s="6"/>
      <c r="V649" s="6"/>
      <c r="W649" s="6"/>
      <c r="X649" s="6"/>
      <c r="Y649" s="6"/>
      <c r="Z649" s="6"/>
    </row>
    <row r="650" spans="1:26" ht="15.75" customHeight="1">
      <c r="A650" s="22"/>
      <c r="B650" s="11"/>
      <c r="C650" s="11"/>
      <c r="D650" s="11"/>
      <c r="E650" s="11"/>
      <c r="F650" s="11"/>
      <c r="G650" s="11"/>
      <c r="H650" s="11"/>
      <c r="I650" s="11"/>
      <c r="J650" s="22"/>
      <c r="K650" s="11"/>
      <c r="L650" s="11"/>
      <c r="M650" s="12"/>
      <c r="N650" s="12"/>
      <c r="O650" s="12"/>
      <c r="P650" s="6"/>
      <c r="Q650" s="6"/>
      <c r="R650" s="6"/>
      <c r="S650" s="6"/>
      <c r="T650" s="6"/>
      <c r="U650" s="6"/>
      <c r="V650" s="6"/>
      <c r="W650" s="6"/>
      <c r="X650" s="6"/>
      <c r="Y650" s="6"/>
      <c r="Z650" s="6"/>
    </row>
    <row r="651" spans="1:26" ht="15.75" customHeight="1">
      <c r="A651" s="22"/>
      <c r="B651" s="11"/>
      <c r="C651" s="11"/>
      <c r="D651" s="11"/>
      <c r="E651" s="11"/>
      <c r="F651" s="11"/>
      <c r="G651" s="11"/>
      <c r="H651" s="11"/>
      <c r="I651" s="11"/>
      <c r="J651" s="22"/>
      <c r="K651" s="11"/>
      <c r="L651" s="11"/>
      <c r="M651" s="12"/>
      <c r="N651" s="12"/>
      <c r="O651" s="12"/>
      <c r="P651" s="6"/>
      <c r="Q651" s="6"/>
      <c r="R651" s="6"/>
      <c r="S651" s="6"/>
      <c r="T651" s="6"/>
      <c r="U651" s="6"/>
      <c r="V651" s="6"/>
      <c r="W651" s="6"/>
      <c r="X651" s="6"/>
      <c r="Y651" s="6"/>
      <c r="Z651" s="6"/>
    </row>
    <row r="652" spans="1:26" ht="15.75" customHeight="1">
      <c r="A652" s="22"/>
      <c r="B652" s="11"/>
      <c r="C652" s="11"/>
      <c r="D652" s="11"/>
      <c r="E652" s="11"/>
      <c r="F652" s="11"/>
      <c r="G652" s="11"/>
      <c r="H652" s="11"/>
      <c r="I652" s="11"/>
      <c r="J652" s="22"/>
      <c r="K652" s="11"/>
      <c r="L652" s="11"/>
      <c r="M652" s="12"/>
      <c r="N652" s="12"/>
      <c r="O652" s="12"/>
      <c r="P652" s="6"/>
      <c r="Q652" s="6"/>
      <c r="R652" s="6"/>
      <c r="S652" s="6"/>
      <c r="T652" s="6"/>
      <c r="U652" s="6"/>
      <c r="V652" s="6"/>
      <c r="W652" s="6"/>
      <c r="X652" s="6"/>
      <c r="Y652" s="6"/>
      <c r="Z652" s="6"/>
    </row>
    <row r="653" spans="1:26" ht="15.75" customHeight="1">
      <c r="A653" s="22"/>
      <c r="B653" s="11"/>
      <c r="C653" s="11"/>
      <c r="D653" s="11"/>
      <c r="E653" s="11"/>
      <c r="F653" s="11"/>
      <c r="G653" s="11"/>
      <c r="H653" s="11"/>
      <c r="I653" s="11"/>
      <c r="J653" s="22"/>
      <c r="K653" s="11"/>
      <c r="L653" s="11"/>
      <c r="M653" s="12"/>
      <c r="N653" s="12"/>
      <c r="O653" s="12"/>
      <c r="P653" s="6"/>
      <c r="Q653" s="6"/>
      <c r="R653" s="6"/>
      <c r="S653" s="6"/>
      <c r="T653" s="6"/>
      <c r="U653" s="6"/>
      <c r="V653" s="6"/>
      <c r="W653" s="6"/>
      <c r="X653" s="6"/>
      <c r="Y653" s="6"/>
      <c r="Z653" s="6"/>
    </row>
    <row r="654" spans="1:26" ht="15.75" customHeight="1">
      <c r="A654" s="22"/>
      <c r="B654" s="11"/>
      <c r="C654" s="11"/>
      <c r="D654" s="11"/>
      <c r="E654" s="11"/>
      <c r="F654" s="11"/>
      <c r="G654" s="11"/>
      <c r="H654" s="11"/>
      <c r="I654" s="11"/>
      <c r="J654" s="22"/>
      <c r="K654" s="11"/>
      <c r="L654" s="11"/>
      <c r="M654" s="12"/>
      <c r="N654" s="12"/>
      <c r="O654" s="12"/>
      <c r="P654" s="6"/>
      <c r="Q654" s="6"/>
      <c r="R654" s="6"/>
      <c r="S654" s="6"/>
      <c r="T654" s="6"/>
      <c r="U654" s="6"/>
      <c r="V654" s="6"/>
      <c r="W654" s="6"/>
      <c r="X654" s="6"/>
      <c r="Y654" s="6"/>
      <c r="Z654" s="6"/>
    </row>
    <row r="655" spans="1:26" ht="15.75" customHeight="1">
      <c r="A655" s="22"/>
      <c r="B655" s="11"/>
      <c r="C655" s="11"/>
      <c r="D655" s="11"/>
      <c r="E655" s="11"/>
      <c r="F655" s="11"/>
      <c r="G655" s="11"/>
      <c r="H655" s="11"/>
      <c r="I655" s="11"/>
      <c r="J655" s="22"/>
      <c r="K655" s="11"/>
      <c r="L655" s="11"/>
      <c r="M655" s="12"/>
      <c r="N655" s="12"/>
      <c r="O655" s="12"/>
      <c r="P655" s="6"/>
      <c r="Q655" s="6"/>
      <c r="R655" s="6"/>
      <c r="S655" s="6"/>
      <c r="T655" s="6"/>
      <c r="U655" s="6"/>
      <c r="V655" s="6"/>
      <c r="W655" s="6"/>
      <c r="X655" s="6"/>
      <c r="Y655" s="6"/>
      <c r="Z655" s="6"/>
    </row>
    <row r="656" spans="1:26" ht="15.75" customHeight="1">
      <c r="A656" s="22"/>
      <c r="B656" s="11"/>
      <c r="C656" s="11"/>
      <c r="D656" s="11"/>
      <c r="E656" s="11"/>
      <c r="F656" s="11"/>
      <c r="G656" s="11"/>
      <c r="H656" s="11"/>
      <c r="I656" s="11"/>
      <c r="J656" s="22"/>
      <c r="K656" s="11"/>
      <c r="L656" s="11"/>
      <c r="M656" s="12"/>
      <c r="N656" s="12"/>
      <c r="O656" s="12"/>
      <c r="P656" s="6"/>
      <c r="Q656" s="6"/>
      <c r="R656" s="6"/>
      <c r="S656" s="6"/>
      <c r="T656" s="6"/>
      <c r="U656" s="6"/>
      <c r="V656" s="6"/>
      <c r="W656" s="6"/>
      <c r="X656" s="6"/>
      <c r="Y656" s="6"/>
      <c r="Z656" s="6"/>
    </row>
    <row r="657" spans="1:26" ht="15.75" customHeight="1">
      <c r="A657" s="22"/>
      <c r="B657" s="11"/>
      <c r="C657" s="11"/>
      <c r="D657" s="11"/>
      <c r="E657" s="11"/>
      <c r="F657" s="11"/>
      <c r="G657" s="11"/>
      <c r="H657" s="11"/>
      <c r="I657" s="11"/>
      <c r="J657" s="22"/>
      <c r="K657" s="11"/>
      <c r="L657" s="11"/>
      <c r="M657" s="12"/>
      <c r="N657" s="12"/>
      <c r="O657" s="12"/>
      <c r="P657" s="6"/>
      <c r="Q657" s="6"/>
      <c r="R657" s="6"/>
      <c r="S657" s="6"/>
      <c r="T657" s="6"/>
      <c r="U657" s="6"/>
      <c r="V657" s="6"/>
      <c r="W657" s="6"/>
      <c r="X657" s="6"/>
      <c r="Y657" s="6"/>
      <c r="Z657" s="6"/>
    </row>
    <row r="658" spans="1:26" ht="15.75" customHeight="1">
      <c r="A658" s="22"/>
      <c r="B658" s="11"/>
      <c r="C658" s="11"/>
      <c r="D658" s="11"/>
      <c r="E658" s="11"/>
      <c r="F658" s="11"/>
      <c r="G658" s="11"/>
      <c r="H658" s="11"/>
      <c r="I658" s="11"/>
      <c r="J658" s="22"/>
      <c r="K658" s="11"/>
      <c r="L658" s="11"/>
      <c r="M658" s="12"/>
      <c r="N658" s="12"/>
      <c r="O658" s="12"/>
      <c r="P658" s="6"/>
      <c r="Q658" s="6"/>
      <c r="R658" s="6"/>
      <c r="S658" s="6"/>
      <c r="T658" s="6"/>
      <c r="U658" s="6"/>
      <c r="V658" s="6"/>
      <c r="W658" s="6"/>
      <c r="X658" s="6"/>
      <c r="Y658" s="6"/>
      <c r="Z658" s="6"/>
    </row>
    <row r="659" spans="1:26" ht="15.75" customHeight="1">
      <c r="A659" s="22"/>
      <c r="B659" s="11"/>
      <c r="C659" s="11"/>
      <c r="D659" s="11"/>
      <c r="E659" s="11"/>
      <c r="F659" s="11"/>
      <c r="G659" s="11"/>
      <c r="H659" s="11"/>
      <c r="I659" s="11"/>
      <c r="J659" s="22"/>
      <c r="K659" s="11"/>
      <c r="L659" s="11"/>
      <c r="M659" s="12"/>
      <c r="N659" s="12"/>
      <c r="O659" s="12"/>
      <c r="P659" s="6"/>
      <c r="Q659" s="6"/>
      <c r="R659" s="6"/>
      <c r="S659" s="6"/>
      <c r="T659" s="6"/>
      <c r="U659" s="6"/>
      <c r="V659" s="6"/>
      <c r="W659" s="6"/>
      <c r="X659" s="6"/>
      <c r="Y659" s="6"/>
      <c r="Z659" s="6"/>
    </row>
    <row r="660" spans="1:26" ht="15.75" customHeight="1">
      <c r="A660" s="22"/>
      <c r="B660" s="11"/>
      <c r="C660" s="11"/>
      <c r="D660" s="11"/>
      <c r="E660" s="11"/>
      <c r="F660" s="11"/>
      <c r="G660" s="11"/>
      <c r="H660" s="11"/>
      <c r="I660" s="11"/>
      <c r="J660" s="22"/>
      <c r="K660" s="11"/>
      <c r="L660" s="11"/>
      <c r="M660" s="12"/>
      <c r="N660" s="12"/>
      <c r="O660" s="12"/>
      <c r="P660" s="6"/>
      <c r="Q660" s="6"/>
      <c r="R660" s="6"/>
      <c r="S660" s="6"/>
      <c r="T660" s="6"/>
      <c r="U660" s="6"/>
      <c r="V660" s="6"/>
      <c r="W660" s="6"/>
      <c r="X660" s="6"/>
      <c r="Y660" s="6"/>
      <c r="Z660" s="6"/>
    </row>
    <row r="661" spans="1:26" ht="15.75" customHeight="1">
      <c r="A661" s="22"/>
      <c r="B661" s="11"/>
      <c r="C661" s="11"/>
      <c r="D661" s="11"/>
      <c r="E661" s="11"/>
      <c r="F661" s="11"/>
      <c r="G661" s="11"/>
      <c r="H661" s="11"/>
      <c r="I661" s="11"/>
      <c r="J661" s="22"/>
      <c r="K661" s="11"/>
      <c r="L661" s="11"/>
      <c r="M661" s="12"/>
      <c r="N661" s="12"/>
      <c r="O661" s="12"/>
      <c r="P661" s="6"/>
      <c r="Q661" s="6"/>
      <c r="R661" s="6"/>
      <c r="S661" s="6"/>
      <c r="T661" s="6"/>
      <c r="U661" s="6"/>
      <c r="V661" s="6"/>
      <c r="W661" s="6"/>
      <c r="X661" s="6"/>
      <c r="Y661" s="6"/>
      <c r="Z661" s="6"/>
    </row>
    <row r="662" spans="1:26" ht="15.75" customHeight="1">
      <c r="A662" s="22"/>
      <c r="B662" s="11"/>
      <c r="C662" s="11"/>
      <c r="D662" s="11"/>
      <c r="E662" s="11"/>
      <c r="F662" s="11"/>
      <c r="G662" s="11"/>
      <c r="H662" s="11"/>
      <c r="I662" s="11"/>
      <c r="J662" s="22"/>
      <c r="K662" s="11"/>
      <c r="L662" s="11"/>
      <c r="M662" s="12"/>
      <c r="N662" s="12"/>
      <c r="O662" s="12"/>
      <c r="P662" s="6"/>
      <c r="Q662" s="6"/>
      <c r="R662" s="6"/>
      <c r="S662" s="6"/>
      <c r="T662" s="6"/>
      <c r="U662" s="6"/>
      <c r="V662" s="6"/>
      <c r="W662" s="6"/>
      <c r="X662" s="6"/>
      <c r="Y662" s="6"/>
      <c r="Z662" s="6"/>
    </row>
    <row r="663" spans="1:26" ht="15.75" customHeight="1">
      <c r="A663" s="22"/>
      <c r="B663" s="11"/>
      <c r="C663" s="11"/>
      <c r="D663" s="11"/>
      <c r="E663" s="11"/>
      <c r="F663" s="11"/>
      <c r="G663" s="11"/>
      <c r="H663" s="11"/>
      <c r="I663" s="11"/>
      <c r="J663" s="22"/>
      <c r="K663" s="11"/>
      <c r="L663" s="11"/>
      <c r="M663" s="12"/>
      <c r="N663" s="12"/>
      <c r="O663" s="12"/>
      <c r="P663" s="6"/>
      <c r="Q663" s="6"/>
      <c r="R663" s="6"/>
      <c r="S663" s="6"/>
      <c r="T663" s="6"/>
      <c r="U663" s="6"/>
      <c r="V663" s="6"/>
      <c r="W663" s="6"/>
      <c r="X663" s="6"/>
      <c r="Y663" s="6"/>
      <c r="Z663" s="6"/>
    </row>
    <row r="664" spans="1:26" ht="15.75" customHeight="1">
      <c r="A664" s="22"/>
      <c r="B664" s="11"/>
      <c r="C664" s="11"/>
      <c r="D664" s="11"/>
      <c r="E664" s="11"/>
      <c r="F664" s="11"/>
      <c r="G664" s="11"/>
      <c r="H664" s="11"/>
      <c r="I664" s="11"/>
      <c r="J664" s="22"/>
      <c r="K664" s="11"/>
      <c r="L664" s="11"/>
      <c r="M664" s="12"/>
      <c r="N664" s="12"/>
      <c r="O664" s="12"/>
      <c r="P664" s="6"/>
      <c r="Q664" s="6"/>
      <c r="R664" s="6"/>
      <c r="S664" s="6"/>
      <c r="T664" s="6"/>
      <c r="U664" s="6"/>
      <c r="V664" s="6"/>
      <c r="W664" s="6"/>
      <c r="X664" s="6"/>
      <c r="Y664" s="6"/>
      <c r="Z664" s="6"/>
    </row>
    <row r="665" spans="1:26" ht="15.75" customHeight="1">
      <c r="A665" s="22"/>
      <c r="B665" s="11"/>
      <c r="C665" s="11"/>
      <c r="D665" s="11"/>
      <c r="E665" s="11"/>
      <c r="F665" s="11"/>
      <c r="G665" s="11"/>
      <c r="H665" s="11"/>
      <c r="I665" s="11"/>
      <c r="J665" s="22"/>
      <c r="K665" s="11"/>
      <c r="L665" s="11"/>
      <c r="M665" s="12"/>
      <c r="N665" s="12"/>
      <c r="O665" s="12"/>
      <c r="P665" s="6"/>
      <c r="Q665" s="6"/>
      <c r="R665" s="6"/>
      <c r="S665" s="6"/>
      <c r="T665" s="6"/>
      <c r="U665" s="6"/>
      <c r="V665" s="6"/>
      <c r="W665" s="6"/>
      <c r="X665" s="6"/>
      <c r="Y665" s="6"/>
      <c r="Z665" s="6"/>
    </row>
    <row r="666" spans="1:26" ht="15.75" customHeight="1">
      <c r="A666" s="22"/>
      <c r="B666" s="11"/>
      <c r="C666" s="11"/>
      <c r="D666" s="11"/>
      <c r="E666" s="11"/>
      <c r="F666" s="11"/>
      <c r="G666" s="11"/>
      <c r="H666" s="11"/>
      <c r="I666" s="11"/>
      <c r="J666" s="22"/>
      <c r="K666" s="11"/>
      <c r="L666" s="11"/>
      <c r="M666" s="12"/>
      <c r="N666" s="12"/>
      <c r="O666" s="12"/>
      <c r="P666" s="6"/>
      <c r="Q666" s="6"/>
      <c r="R666" s="6"/>
      <c r="S666" s="6"/>
      <c r="T666" s="6"/>
      <c r="U666" s="6"/>
      <c r="V666" s="6"/>
      <c r="W666" s="6"/>
      <c r="X666" s="6"/>
      <c r="Y666" s="6"/>
      <c r="Z666" s="6"/>
    </row>
    <row r="667" spans="1:26" ht="15.75" customHeight="1">
      <c r="A667" s="22"/>
      <c r="B667" s="11"/>
      <c r="C667" s="11"/>
      <c r="D667" s="11"/>
      <c r="E667" s="11"/>
      <c r="F667" s="11"/>
      <c r="G667" s="11"/>
      <c r="H667" s="11"/>
      <c r="I667" s="11"/>
      <c r="J667" s="22"/>
      <c r="K667" s="11"/>
      <c r="L667" s="11"/>
      <c r="M667" s="12"/>
      <c r="N667" s="12"/>
      <c r="O667" s="12"/>
      <c r="P667" s="6"/>
      <c r="Q667" s="6"/>
      <c r="R667" s="6"/>
      <c r="S667" s="6"/>
      <c r="T667" s="6"/>
      <c r="U667" s="6"/>
      <c r="V667" s="6"/>
      <c r="W667" s="6"/>
      <c r="X667" s="6"/>
      <c r="Y667" s="6"/>
      <c r="Z667" s="6"/>
    </row>
    <row r="668" spans="1:26" ht="15.75" customHeight="1">
      <c r="A668" s="22"/>
      <c r="B668" s="11"/>
      <c r="C668" s="11"/>
      <c r="D668" s="11"/>
      <c r="E668" s="11"/>
      <c r="F668" s="11"/>
      <c r="G668" s="11"/>
      <c r="H668" s="11"/>
      <c r="I668" s="11"/>
      <c r="J668" s="22"/>
      <c r="K668" s="11"/>
      <c r="L668" s="11"/>
      <c r="M668" s="12"/>
      <c r="N668" s="12"/>
      <c r="O668" s="12"/>
      <c r="P668" s="6"/>
      <c r="Q668" s="6"/>
      <c r="R668" s="6"/>
      <c r="S668" s="6"/>
      <c r="T668" s="6"/>
      <c r="U668" s="6"/>
      <c r="V668" s="6"/>
      <c r="W668" s="6"/>
      <c r="X668" s="6"/>
      <c r="Y668" s="6"/>
      <c r="Z668" s="6"/>
    </row>
    <row r="669" spans="1:26" ht="15.75" customHeight="1">
      <c r="A669" s="22"/>
      <c r="B669" s="11"/>
      <c r="C669" s="11"/>
      <c r="D669" s="11"/>
      <c r="E669" s="11"/>
      <c r="F669" s="11"/>
      <c r="G669" s="11"/>
      <c r="H669" s="11"/>
      <c r="I669" s="11"/>
      <c r="J669" s="22"/>
      <c r="K669" s="11"/>
      <c r="L669" s="11"/>
      <c r="M669" s="12"/>
      <c r="N669" s="12"/>
      <c r="O669" s="12"/>
      <c r="P669" s="6"/>
      <c r="Q669" s="6"/>
      <c r="R669" s="6"/>
      <c r="S669" s="6"/>
      <c r="T669" s="6"/>
      <c r="U669" s="6"/>
      <c r="V669" s="6"/>
      <c r="W669" s="6"/>
      <c r="X669" s="6"/>
      <c r="Y669" s="6"/>
      <c r="Z669" s="6"/>
    </row>
    <row r="670" spans="1:26" ht="15.75" customHeight="1">
      <c r="A670" s="22"/>
      <c r="B670" s="11"/>
      <c r="C670" s="11"/>
      <c r="D670" s="11"/>
      <c r="E670" s="11"/>
      <c r="F670" s="11"/>
      <c r="G670" s="11"/>
      <c r="H670" s="11"/>
      <c r="I670" s="11"/>
      <c r="J670" s="22"/>
      <c r="K670" s="11"/>
      <c r="L670" s="11"/>
      <c r="M670" s="12"/>
      <c r="N670" s="12"/>
      <c r="O670" s="12"/>
      <c r="P670" s="6"/>
      <c r="Q670" s="6"/>
      <c r="R670" s="6"/>
      <c r="S670" s="6"/>
      <c r="T670" s="6"/>
      <c r="U670" s="6"/>
      <c r="V670" s="6"/>
      <c r="W670" s="6"/>
      <c r="X670" s="6"/>
      <c r="Y670" s="6"/>
      <c r="Z670" s="6"/>
    </row>
    <row r="671" spans="1:26" ht="15.75" customHeight="1">
      <c r="A671" s="22"/>
      <c r="B671" s="11"/>
      <c r="C671" s="11"/>
      <c r="D671" s="11"/>
      <c r="E671" s="11"/>
      <c r="F671" s="11"/>
      <c r="G671" s="11"/>
      <c r="H671" s="11"/>
      <c r="I671" s="11"/>
      <c r="J671" s="22"/>
      <c r="K671" s="11"/>
      <c r="L671" s="11"/>
      <c r="M671" s="12"/>
      <c r="N671" s="12"/>
      <c r="O671" s="12"/>
      <c r="P671" s="6"/>
      <c r="Q671" s="6"/>
      <c r="R671" s="6"/>
      <c r="S671" s="6"/>
      <c r="T671" s="6"/>
      <c r="U671" s="6"/>
      <c r="V671" s="6"/>
      <c r="W671" s="6"/>
      <c r="X671" s="6"/>
      <c r="Y671" s="6"/>
      <c r="Z671" s="6"/>
    </row>
    <row r="672" spans="1:26" ht="15.75" customHeight="1">
      <c r="A672" s="22"/>
      <c r="B672" s="11"/>
      <c r="C672" s="11"/>
      <c r="D672" s="11"/>
      <c r="E672" s="11"/>
      <c r="F672" s="11"/>
      <c r="G672" s="11"/>
      <c r="H672" s="11"/>
      <c r="I672" s="11"/>
      <c r="J672" s="22"/>
      <c r="K672" s="11"/>
      <c r="L672" s="11"/>
      <c r="M672" s="12"/>
      <c r="N672" s="12"/>
      <c r="O672" s="12"/>
      <c r="P672" s="6"/>
      <c r="Q672" s="6"/>
      <c r="R672" s="6"/>
      <c r="S672" s="6"/>
      <c r="T672" s="6"/>
      <c r="U672" s="6"/>
      <c r="V672" s="6"/>
      <c r="W672" s="6"/>
      <c r="X672" s="6"/>
      <c r="Y672" s="6"/>
      <c r="Z672" s="6"/>
    </row>
    <row r="673" spans="1:26" ht="15.75" customHeight="1">
      <c r="A673" s="22"/>
      <c r="B673" s="11"/>
      <c r="C673" s="11"/>
      <c r="D673" s="11"/>
      <c r="E673" s="11"/>
      <c r="F673" s="11"/>
      <c r="G673" s="11"/>
      <c r="H673" s="11"/>
      <c r="I673" s="11"/>
      <c r="J673" s="22"/>
      <c r="K673" s="11"/>
      <c r="L673" s="11"/>
      <c r="M673" s="12"/>
      <c r="N673" s="12"/>
      <c r="O673" s="12"/>
      <c r="P673" s="6"/>
      <c r="Q673" s="6"/>
      <c r="R673" s="6"/>
      <c r="S673" s="6"/>
      <c r="T673" s="6"/>
      <c r="U673" s="6"/>
      <c r="V673" s="6"/>
      <c r="W673" s="6"/>
      <c r="X673" s="6"/>
      <c r="Y673" s="6"/>
      <c r="Z673" s="6"/>
    </row>
    <row r="674" spans="1:26" ht="15.75" customHeight="1">
      <c r="A674" s="22"/>
      <c r="B674" s="11"/>
      <c r="C674" s="11"/>
      <c r="D674" s="11"/>
      <c r="E674" s="11"/>
      <c r="F674" s="11"/>
      <c r="G674" s="11"/>
      <c r="H674" s="11"/>
      <c r="I674" s="11"/>
      <c r="J674" s="22"/>
      <c r="K674" s="11"/>
      <c r="L674" s="11"/>
      <c r="M674" s="12"/>
      <c r="N674" s="12"/>
      <c r="O674" s="12"/>
      <c r="P674" s="6"/>
      <c r="Q674" s="6"/>
      <c r="R674" s="6"/>
      <c r="S674" s="6"/>
      <c r="T674" s="6"/>
      <c r="U674" s="6"/>
      <c r="V674" s="6"/>
      <c r="W674" s="6"/>
      <c r="X674" s="6"/>
      <c r="Y674" s="6"/>
      <c r="Z674" s="6"/>
    </row>
    <row r="675" spans="1:26" ht="15.75" customHeight="1">
      <c r="A675" s="22"/>
      <c r="B675" s="11"/>
      <c r="C675" s="11"/>
      <c r="D675" s="11"/>
      <c r="E675" s="11"/>
      <c r="F675" s="11"/>
      <c r="G675" s="11"/>
      <c r="H675" s="11"/>
      <c r="I675" s="11"/>
      <c r="J675" s="22"/>
      <c r="K675" s="11"/>
      <c r="L675" s="11"/>
      <c r="M675" s="12"/>
      <c r="N675" s="12"/>
      <c r="O675" s="12"/>
      <c r="P675" s="6"/>
      <c r="Q675" s="6"/>
      <c r="R675" s="6"/>
      <c r="S675" s="6"/>
      <c r="T675" s="6"/>
      <c r="U675" s="6"/>
      <c r="V675" s="6"/>
      <c r="W675" s="6"/>
      <c r="X675" s="6"/>
      <c r="Y675" s="6"/>
      <c r="Z675" s="6"/>
    </row>
    <row r="676" spans="1:26" ht="15.75" customHeight="1">
      <c r="A676" s="22"/>
      <c r="B676" s="11"/>
      <c r="C676" s="11"/>
      <c r="D676" s="11"/>
      <c r="E676" s="11"/>
      <c r="F676" s="11"/>
      <c r="G676" s="11"/>
      <c r="H676" s="11"/>
      <c r="I676" s="11"/>
      <c r="J676" s="22"/>
      <c r="K676" s="11"/>
      <c r="L676" s="11"/>
      <c r="M676" s="12"/>
      <c r="N676" s="12"/>
      <c r="O676" s="12"/>
      <c r="P676" s="6"/>
      <c r="Q676" s="6"/>
      <c r="R676" s="6"/>
      <c r="S676" s="6"/>
      <c r="T676" s="6"/>
      <c r="U676" s="6"/>
      <c r="V676" s="6"/>
      <c r="W676" s="6"/>
      <c r="X676" s="6"/>
      <c r="Y676" s="6"/>
      <c r="Z676" s="6"/>
    </row>
    <row r="677" spans="1:26" ht="15.75" customHeight="1">
      <c r="A677" s="22"/>
      <c r="B677" s="11"/>
      <c r="C677" s="11"/>
      <c r="D677" s="11"/>
      <c r="E677" s="11"/>
      <c r="F677" s="11"/>
      <c r="G677" s="11"/>
      <c r="H677" s="11"/>
      <c r="I677" s="11"/>
      <c r="J677" s="22"/>
      <c r="K677" s="11"/>
      <c r="L677" s="11"/>
      <c r="M677" s="12"/>
      <c r="N677" s="12"/>
      <c r="O677" s="12"/>
      <c r="P677" s="6"/>
      <c r="Q677" s="6"/>
      <c r="R677" s="6"/>
      <c r="S677" s="6"/>
      <c r="T677" s="6"/>
      <c r="U677" s="6"/>
      <c r="V677" s="6"/>
      <c r="W677" s="6"/>
      <c r="X677" s="6"/>
      <c r="Y677" s="6"/>
      <c r="Z677" s="6"/>
    </row>
    <row r="678" spans="1:26" ht="15.75" customHeight="1">
      <c r="A678" s="22"/>
      <c r="B678" s="11"/>
      <c r="C678" s="11"/>
      <c r="D678" s="11"/>
      <c r="E678" s="11"/>
      <c r="F678" s="11"/>
      <c r="G678" s="11"/>
      <c r="H678" s="11"/>
      <c r="I678" s="11"/>
      <c r="J678" s="22"/>
      <c r="K678" s="11"/>
      <c r="L678" s="11"/>
      <c r="M678" s="12"/>
      <c r="N678" s="12"/>
      <c r="O678" s="12"/>
      <c r="P678" s="6"/>
      <c r="Q678" s="6"/>
      <c r="R678" s="6"/>
      <c r="S678" s="6"/>
      <c r="T678" s="6"/>
      <c r="U678" s="6"/>
      <c r="V678" s="6"/>
      <c r="W678" s="6"/>
      <c r="X678" s="6"/>
      <c r="Y678" s="6"/>
      <c r="Z678" s="6"/>
    </row>
    <row r="679" spans="1:26" ht="15.75" customHeight="1">
      <c r="A679" s="22"/>
      <c r="B679" s="11"/>
      <c r="C679" s="11"/>
      <c r="D679" s="11"/>
      <c r="E679" s="11"/>
      <c r="F679" s="11"/>
      <c r="G679" s="11"/>
      <c r="H679" s="11"/>
      <c r="I679" s="11"/>
      <c r="J679" s="22"/>
      <c r="K679" s="11"/>
      <c r="L679" s="11"/>
      <c r="M679" s="12"/>
      <c r="N679" s="12"/>
      <c r="O679" s="12"/>
      <c r="P679" s="6"/>
      <c r="Q679" s="6"/>
      <c r="R679" s="6"/>
      <c r="S679" s="6"/>
      <c r="T679" s="6"/>
      <c r="U679" s="6"/>
      <c r="V679" s="6"/>
      <c r="W679" s="6"/>
      <c r="X679" s="6"/>
      <c r="Y679" s="6"/>
      <c r="Z679" s="6"/>
    </row>
    <row r="680" spans="1:26" ht="15.75" customHeight="1">
      <c r="A680" s="22"/>
      <c r="B680" s="11"/>
      <c r="C680" s="11"/>
      <c r="D680" s="11"/>
      <c r="E680" s="11"/>
      <c r="F680" s="11"/>
      <c r="G680" s="11"/>
      <c r="H680" s="11"/>
      <c r="I680" s="11"/>
      <c r="J680" s="22"/>
      <c r="K680" s="11"/>
      <c r="L680" s="11"/>
      <c r="M680" s="12"/>
      <c r="N680" s="12"/>
      <c r="O680" s="12"/>
      <c r="P680" s="6"/>
      <c r="Q680" s="6"/>
      <c r="R680" s="6"/>
      <c r="S680" s="6"/>
      <c r="T680" s="6"/>
      <c r="U680" s="6"/>
      <c r="V680" s="6"/>
      <c r="W680" s="6"/>
      <c r="X680" s="6"/>
      <c r="Y680" s="6"/>
      <c r="Z680" s="6"/>
    </row>
    <row r="681" spans="1:26" ht="15.75" customHeight="1">
      <c r="A681" s="22"/>
      <c r="B681" s="11"/>
      <c r="C681" s="11"/>
      <c r="D681" s="11"/>
      <c r="E681" s="11"/>
      <c r="F681" s="11"/>
      <c r="G681" s="11"/>
      <c r="H681" s="11"/>
      <c r="I681" s="11"/>
      <c r="J681" s="22"/>
      <c r="K681" s="11"/>
      <c r="L681" s="11"/>
      <c r="M681" s="12"/>
      <c r="N681" s="12"/>
      <c r="O681" s="12"/>
      <c r="P681" s="6"/>
      <c r="Q681" s="6"/>
      <c r="R681" s="6"/>
      <c r="S681" s="6"/>
      <c r="T681" s="6"/>
      <c r="U681" s="6"/>
      <c r="V681" s="6"/>
      <c r="W681" s="6"/>
      <c r="X681" s="6"/>
      <c r="Y681" s="6"/>
      <c r="Z681" s="6"/>
    </row>
    <row r="682" spans="1:26" ht="15.75" customHeight="1">
      <c r="A682" s="22"/>
      <c r="B682" s="11"/>
      <c r="C682" s="11"/>
      <c r="D682" s="11"/>
      <c r="E682" s="11"/>
      <c r="F682" s="11"/>
      <c r="G682" s="11"/>
      <c r="H682" s="11"/>
      <c r="I682" s="11"/>
      <c r="J682" s="22"/>
      <c r="K682" s="11"/>
      <c r="L682" s="11"/>
      <c r="M682" s="12"/>
      <c r="N682" s="12"/>
      <c r="O682" s="12"/>
      <c r="P682" s="6"/>
      <c r="Q682" s="6"/>
      <c r="R682" s="6"/>
      <c r="S682" s="6"/>
      <c r="T682" s="6"/>
      <c r="U682" s="6"/>
      <c r="V682" s="6"/>
      <c r="W682" s="6"/>
      <c r="X682" s="6"/>
      <c r="Y682" s="6"/>
      <c r="Z682" s="6"/>
    </row>
    <row r="683" spans="1:26" ht="15.75" customHeight="1">
      <c r="A683" s="22"/>
      <c r="B683" s="11"/>
      <c r="C683" s="11"/>
      <c r="D683" s="11"/>
      <c r="E683" s="11"/>
      <c r="F683" s="11"/>
      <c r="G683" s="11"/>
      <c r="H683" s="11"/>
      <c r="I683" s="11"/>
      <c r="J683" s="22"/>
      <c r="K683" s="11"/>
      <c r="L683" s="11"/>
      <c r="M683" s="12"/>
      <c r="N683" s="12"/>
      <c r="O683" s="12"/>
      <c r="P683" s="6"/>
      <c r="Q683" s="6"/>
      <c r="R683" s="6"/>
      <c r="S683" s="6"/>
      <c r="T683" s="6"/>
      <c r="U683" s="6"/>
      <c r="V683" s="6"/>
      <c r="W683" s="6"/>
      <c r="X683" s="6"/>
      <c r="Y683" s="6"/>
      <c r="Z683" s="6"/>
    </row>
    <row r="684" spans="1:26" ht="15.75" customHeight="1">
      <c r="A684" s="22"/>
      <c r="B684" s="11"/>
      <c r="C684" s="11"/>
      <c r="D684" s="11"/>
      <c r="E684" s="11"/>
      <c r="F684" s="11"/>
      <c r="G684" s="11"/>
      <c r="H684" s="11"/>
      <c r="I684" s="11"/>
      <c r="J684" s="22"/>
      <c r="K684" s="11"/>
      <c r="L684" s="11"/>
      <c r="M684" s="12"/>
      <c r="N684" s="12"/>
      <c r="O684" s="12"/>
      <c r="P684" s="6"/>
      <c r="Q684" s="6"/>
      <c r="R684" s="6"/>
      <c r="S684" s="6"/>
      <c r="T684" s="6"/>
      <c r="U684" s="6"/>
      <c r="V684" s="6"/>
      <c r="W684" s="6"/>
      <c r="X684" s="6"/>
      <c r="Y684" s="6"/>
      <c r="Z684" s="6"/>
    </row>
    <row r="685" spans="1:26" ht="15.75" customHeight="1">
      <c r="A685" s="22"/>
      <c r="B685" s="11"/>
      <c r="C685" s="11"/>
      <c r="D685" s="11"/>
      <c r="E685" s="11"/>
      <c r="F685" s="11"/>
      <c r="G685" s="11"/>
      <c r="H685" s="11"/>
      <c r="I685" s="11"/>
      <c r="J685" s="22"/>
      <c r="K685" s="11"/>
      <c r="L685" s="11"/>
      <c r="M685" s="12"/>
      <c r="N685" s="12"/>
      <c r="O685" s="12"/>
      <c r="P685" s="6"/>
      <c r="Q685" s="6"/>
      <c r="R685" s="6"/>
      <c r="S685" s="6"/>
      <c r="T685" s="6"/>
      <c r="U685" s="6"/>
      <c r="V685" s="6"/>
      <c r="W685" s="6"/>
      <c r="X685" s="6"/>
      <c r="Y685" s="6"/>
      <c r="Z685" s="6"/>
    </row>
    <row r="686" spans="1:26" ht="15.75" customHeight="1">
      <c r="A686" s="22"/>
      <c r="B686" s="11"/>
      <c r="C686" s="11"/>
      <c r="D686" s="11"/>
      <c r="E686" s="11"/>
      <c r="F686" s="11"/>
      <c r="G686" s="11"/>
      <c r="H686" s="11"/>
      <c r="I686" s="11"/>
      <c r="J686" s="22"/>
      <c r="K686" s="11"/>
      <c r="L686" s="11"/>
      <c r="M686" s="12"/>
      <c r="N686" s="12"/>
      <c r="O686" s="12"/>
      <c r="P686" s="6"/>
      <c r="Q686" s="6"/>
      <c r="R686" s="6"/>
      <c r="S686" s="6"/>
      <c r="T686" s="6"/>
      <c r="U686" s="6"/>
      <c r="V686" s="6"/>
      <c r="W686" s="6"/>
      <c r="X686" s="6"/>
      <c r="Y686" s="6"/>
      <c r="Z686" s="6"/>
    </row>
    <row r="687" spans="1:26" ht="15.75" customHeight="1">
      <c r="A687" s="22"/>
      <c r="B687" s="11"/>
      <c r="C687" s="11"/>
      <c r="D687" s="11"/>
      <c r="E687" s="11"/>
      <c r="F687" s="11"/>
      <c r="G687" s="11"/>
      <c r="H687" s="11"/>
      <c r="I687" s="11"/>
      <c r="J687" s="22"/>
      <c r="K687" s="11"/>
      <c r="L687" s="11"/>
      <c r="M687" s="12"/>
      <c r="N687" s="12"/>
      <c r="O687" s="12"/>
      <c r="P687" s="6"/>
      <c r="Q687" s="6"/>
      <c r="R687" s="6"/>
      <c r="S687" s="6"/>
      <c r="T687" s="6"/>
      <c r="U687" s="6"/>
      <c r="V687" s="6"/>
      <c r="W687" s="6"/>
      <c r="X687" s="6"/>
      <c r="Y687" s="6"/>
      <c r="Z687" s="6"/>
    </row>
    <row r="688" spans="1:26" ht="15.75" customHeight="1">
      <c r="A688" s="22"/>
      <c r="B688" s="11"/>
      <c r="C688" s="11"/>
      <c r="D688" s="11"/>
      <c r="E688" s="11"/>
      <c r="F688" s="11"/>
      <c r="G688" s="11"/>
      <c r="H688" s="11"/>
      <c r="I688" s="11"/>
      <c r="J688" s="22"/>
      <c r="K688" s="11"/>
      <c r="L688" s="11"/>
      <c r="M688" s="12"/>
      <c r="N688" s="12"/>
      <c r="O688" s="12"/>
      <c r="P688" s="6"/>
      <c r="Q688" s="6"/>
      <c r="R688" s="6"/>
      <c r="S688" s="6"/>
      <c r="T688" s="6"/>
      <c r="U688" s="6"/>
      <c r="V688" s="6"/>
      <c r="W688" s="6"/>
      <c r="X688" s="6"/>
      <c r="Y688" s="6"/>
      <c r="Z688" s="6"/>
    </row>
    <row r="689" spans="1:26" ht="15.75" customHeight="1">
      <c r="A689" s="22"/>
      <c r="B689" s="11"/>
      <c r="C689" s="11"/>
      <c r="D689" s="11"/>
      <c r="E689" s="11"/>
      <c r="F689" s="11"/>
      <c r="G689" s="11"/>
      <c r="H689" s="11"/>
      <c r="I689" s="11"/>
      <c r="J689" s="22"/>
      <c r="K689" s="11"/>
      <c r="L689" s="11"/>
      <c r="M689" s="12"/>
      <c r="N689" s="12"/>
      <c r="O689" s="12"/>
      <c r="P689" s="6"/>
      <c r="Q689" s="6"/>
      <c r="R689" s="6"/>
      <c r="S689" s="6"/>
      <c r="T689" s="6"/>
      <c r="U689" s="6"/>
      <c r="V689" s="6"/>
      <c r="W689" s="6"/>
      <c r="X689" s="6"/>
      <c r="Y689" s="6"/>
      <c r="Z689" s="6"/>
    </row>
    <row r="690" spans="1:26" ht="15.75" customHeight="1">
      <c r="A690" s="22"/>
      <c r="B690" s="11"/>
      <c r="C690" s="11"/>
      <c r="D690" s="11"/>
      <c r="E690" s="11"/>
      <c r="F690" s="11"/>
      <c r="G690" s="11"/>
      <c r="H690" s="11"/>
      <c r="I690" s="11"/>
      <c r="J690" s="22"/>
      <c r="K690" s="11"/>
      <c r="L690" s="11"/>
      <c r="M690" s="12"/>
      <c r="N690" s="12"/>
      <c r="O690" s="12"/>
      <c r="P690" s="6"/>
      <c r="Q690" s="6"/>
      <c r="R690" s="6"/>
      <c r="S690" s="6"/>
      <c r="T690" s="6"/>
      <c r="U690" s="6"/>
      <c r="V690" s="6"/>
      <c r="W690" s="6"/>
      <c r="X690" s="6"/>
      <c r="Y690" s="6"/>
      <c r="Z690" s="6"/>
    </row>
    <row r="691" spans="1:26" ht="15.75" customHeight="1">
      <c r="A691" s="22"/>
      <c r="B691" s="11"/>
      <c r="C691" s="11"/>
      <c r="D691" s="11"/>
      <c r="E691" s="11"/>
      <c r="F691" s="11"/>
      <c r="G691" s="11"/>
      <c r="H691" s="11"/>
      <c r="I691" s="11"/>
      <c r="J691" s="22"/>
      <c r="K691" s="11"/>
      <c r="L691" s="11"/>
      <c r="M691" s="12"/>
      <c r="N691" s="12"/>
      <c r="O691" s="12"/>
      <c r="P691" s="6"/>
      <c r="Q691" s="6"/>
      <c r="R691" s="6"/>
      <c r="S691" s="6"/>
      <c r="T691" s="6"/>
      <c r="U691" s="6"/>
      <c r="V691" s="6"/>
      <c r="W691" s="6"/>
      <c r="X691" s="6"/>
      <c r="Y691" s="6"/>
      <c r="Z691" s="6"/>
    </row>
    <row r="692" spans="1:26" ht="15.75" customHeight="1">
      <c r="A692" s="22"/>
      <c r="B692" s="11"/>
      <c r="C692" s="11"/>
      <c r="D692" s="11"/>
      <c r="E692" s="11"/>
      <c r="F692" s="11"/>
      <c r="G692" s="11"/>
      <c r="H692" s="11"/>
      <c r="I692" s="11"/>
      <c r="J692" s="22"/>
      <c r="K692" s="11"/>
      <c r="L692" s="11"/>
      <c r="M692" s="12"/>
      <c r="N692" s="12"/>
      <c r="O692" s="12"/>
      <c r="P692" s="6"/>
      <c r="Q692" s="6"/>
      <c r="R692" s="6"/>
      <c r="S692" s="6"/>
      <c r="T692" s="6"/>
      <c r="U692" s="6"/>
      <c r="V692" s="6"/>
      <c r="W692" s="6"/>
      <c r="X692" s="6"/>
      <c r="Y692" s="6"/>
      <c r="Z692" s="6"/>
    </row>
    <row r="693" spans="1:26" ht="15.75" customHeight="1">
      <c r="A693" s="22"/>
      <c r="B693" s="11"/>
      <c r="C693" s="11"/>
      <c r="D693" s="11"/>
      <c r="E693" s="11"/>
      <c r="F693" s="11"/>
      <c r="G693" s="11"/>
      <c r="H693" s="11"/>
      <c r="I693" s="11"/>
      <c r="J693" s="22"/>
      <c r="K693" s="11"/>
      <c r="L693" s="11"/>
      <c r="M693" s="12"/>
      <c r="N693" s="12"/>
      <c r="O693" s="12"/>
      <c r="P693" s="6"/>
      <c r="Q693" s="6"/>
      <c r="R693" s="6"/>
      <c r="S693" s="6"/>
      <c r="T693" s="6"/>
      <c r="U693" s="6"/>
      <c r="V693" s="6"/>
      <c r="W693" s="6"/>
      <c r="X693" s="6"/>
      <c r="Y693" s="6"/>
      <c r="Z693" s="6"/>
    </row>
    <row r="694" spans="1:26" ht="15.75" customHeight="1">
      <c r="A694" s="22"/>
      <c r="B694" s="11"/>
      <c r="C694" s="11"/>
      <c r="D694" s="11"/>
      <c r="E694" s="11"/>
      <c r="F694" s="11"/>
      <c r="G694" s="11"/>
      <c r="H694" s="11"/>
      <c r="I694" s="11"/>
      <c r="J694" s="22"/>
      <c r="K694" s="11"/>
      <c r="L694" s="11"/>
      <c r="M694" s="12"/>
      <c r="N694" s="12"/>
      <c r="O694" s="12"/>
      <c r="P694" s="6"/>
      <c r="Q694" s="6"/>
      <c r="R694" s="6"/>
      <c r="S694" s="6"/>
      <c r="T694" s="6"/>
      <c r="U694" s="6"/>
      <c r="V694" s="6"/>
      <c r="W694" s="6"/>
      <c r="X694" s="6"/>
      <c r="Y694" s="6"/>
      <c r="Z694" s="6"/>
    </row>
    <row r="695" spans="1:26" ht="15.75" customHeight="1">
      <c r="A695" s="22"/>
      <c r="B695" s="11"/>
      <c r="C695" s="11"/>
      <c r="D695" s="11"/>
      <c r="E695" s="11"/>
      <c r="F695" s="11"/>
      <c r="G695" s="11"/>
      <c r="H695" s="11"/>
      <c r="I695" s="11"/>
      <c r="J695" s="22"/>
      <c r="K695" s="11"/>
      <c r="L695" s="11"/>
      <c r="M695" s="12"/>
      <c r="N695" s="12"/>
      <c r="O695" s="12"/>
      <c r="P695" s="6"/>
      <c r="Q695" s="6"/>
      <c r="R695" s="6"/>
      <c r="S695" s="6"/>
      <c r="T695" s="6"/>
      <c r="U695" s="6"/>
      <c r="V695" s="6"/>
      <c r="W695" s="6"/>
      <c r="X695" s="6"/>
      <c r="Y695" s="6"/>
      <c r="Z695" s="6"/>
    </row>
    <row r="696" spans="1:26" ht="15.75" customHeight="1">
      <c r="A696" s="22"/>
      <c r="B696" s="11"/>
      <c r="C696" s="11"/>
      <c r="D696" s="11"/>
      <c r="E696" s="11"/>
      <c r="F696" s="11"/>
      <c r="G696" s="11"/>
      <c r="H696" s="11"/>
      <c r="I696" s="11"/>
      <c r="J696" s="22"/>
      <c r="K696" s="11"/>
      <c r="L696" s="11"/>
      <c r="M696" s="12"/>
      <c r="N696" s="12"/>
      <c r="O696" s="12"/>
      <c r="P696" s="6"/>
      <c r="Q696" s="6"/>
      <c r="R696" s="6"/>
      <c r="S696" s="6"/>
      <c r="T696" s="6"/>
      <c r="U696" s="6"/>
      <c r="V696" s="6"/>
      <c r="W696" s="6"/>
      <c r="X696" s="6"/>
      <c r="Y696" s="6"/>
      <c r="Z696" s="6"/>
    </row>
    <row r="697" spans="1:26" ht="15.75" customHeight="1">
      <c r="A697" s="22"/>
      <c r="B697" s="11"/>
      <c r="C697" s="11"/>
      <c r="D697" s="11"/>
      <c r="E697" s="11"/>
      <c r="F697" s="11"/>
      <c r="G697" s="11"/>
      <c r="H697" s="11"/>
      <c r="I697" s="11"/>
      <c r="J697" s="22"/>
      <c r="K697" s="11"/>
      <c r="L697" s="11"/>
      <c r="M697" s="12"/>
      <c r="N697" s="12"/>
      <c r="O697" s="12"/>
      <c r="P697" s="6"/>
      <c r="Q697" s="6"/>
      <c r="R697" s="6"/>
      <c r="S697" s="6"/>
      <c r="T697" s="6"/>
      <c r="U697" s="6"/>
      <c r="V697" s="6"/>
      <c r="W697" s="6"/>
      <c r="X697" s="6"/>
      <c r="Y697" s="6"/>
      <c r="Z697" s="6"/>
    </row>
    <row r="698" spans="1:26" ht="15.75" customHeight="1">
      <c r="A698" s="22"/>
      <c r="B698" s="11"/>
      <c r="C698" s="11"/>
      <c r="D698" s="11"/>
      <c r="E698" s="11"/>
      <c r="F698" s="11"/>
      <c r="G698" s="11"/>
      <c r="H698" s="11"/>
      <c r="I698" s="11"/>
      <c r="J698" s="22"/>
      <c r="K698" s="11"/>
      <c r="L698" s="11"/>
      <c r="M698" s="12"/>
      <c r="N698" s="12"/>
      <c r="O698" s="12"/>
      <c r="P698" s="6"/>
      <c r="Q698" s="6"/>
      <c r="R698" s="6"/>
      <c r="S698" s="6"/>
      <c r="T698" s="6"/>
      <c r="U698" s="6"/>
      <c r="V698" s="6"/>
      <c r="W698" s="6"/>
      <c r="X698" s="6"/>
      <c r="Y698" s="6"/>
      <c r="Z698" s="6"/>
    </row>
    <row r="699" spans="1:26" ht="15.75" customHeight="1">
      <c r="A699" s="22"/>
      <c r="B699" s="11"/>
      <c r="C699" s="11"/>
      <c r="D699" s="11"/>
      <c r="E699" s="11"/>
      <c r="F699" s="11"/>
      <c r="G699" s="11"/>
      <c r="H699" s="11"/>
      <c r="I699" s="11"/>
      <c r="J699" s="22"/>
      <c r="K699" s="11"/>
      <c r="L699" s="11"/>
      <c r="M699" s="12"/>
      <c r="N699" s="12"/>
      <c r="O699" s="12"/>
      <c r="P699" s="6"/>
      <c r="Q699" s="6"/>
      <c r="R699" s="6"/>
      <c r="S699" s="6"/>
      <c r="T699" s="6"/>
      <c r="U699" s="6"/>
      <c r="V699" s="6"/>
      <c r="W699" s="6"/>
      <c r="X699" s="6"/>
      <c r="Y699" s="6"/>
      <c r="Z699" s="6"/>
    </row>
    <row r="700" spans="1:26" ht="15.75" customHeight="1">
      <c r="A700" s="22"/>
      <c r="B700" s="11"/>
      <c r="C700" s="11"/>
      <c r="D700" s="11"/>
      <c r="E700" s="11"/>
      <c r="F700" s="11"/>
      <c r="G700" s="11"/>
      <c r="H700" s="11"/>
      <c r="I700" s="11"/>
      <c r="J700" s="22"/>
      <c r="K700" s="11"/>
      <c r="L700" s="11"/>
      <c r="M700" s="12"/>
      <c r="N700" s="12"/>
      <c r="O700" s="12"/>
      <c r="P700" s="6"/>
      <c r="Q700" s="6"/>
      <c r="R700" s="6"/>
      <c r="S700" s="6"/>
      <c r="T700" s="6"/>
      <c r="U700" s="6"/>
      <c r="V700" s="6"/>
      <c r="W700" s="6"/>
      <c r="X700" s="6"/>
      <c r="Y700" s="6"/>
      <c r="Z700" s="6"/>
    </row>
    <row r="701" spans="1:26" ht="15.75" customHeight="1">
      <c r="A701" s="22"/>
      <c r="B701" s="11"/>
      <c r="C701" s="11"/>
      <c r="D701" s="11"/>
      <c r="E701" s="11"/>
      <c r="F701" s="11"/>
      <c r="G701" s="11"/>
      <c r="H701" s="11"/>
      <c r="I701" s="11"/>
      <c r="J701" s="22"/>
      <c r="K701" s="11"/>
      <c r="L701" s="11"/>
      <c r="M701" s="12"/>
      <c r="N701" s="12"/>
      <c r="O701" s="12"/>
      <c r="P701" s="6"/>
      <c r="Q701" s="6"/>
      <c r="R701" s="6"/>
      <c r="S701" s="6"/>
      <c r="T701" s="6"/>
      <c r="U701" s="6"/>
      <c r="V701" s="6"/>
      <c r="W701" s="6"/>
      <c r="X701" s="6"/>
      <c r="Y701" s="6"/>
      <c r="Z701" s="6"/>
    </row>
    <row r="702" spans="1:26" ht="15.75" customHeight="1">
      <c r="A702" s="22"/>
      <c r="B702" s="11"/>
      <c r="C702" s="11"/>
      <c r="D702" s="11"/>
      <c r="E702" s="11"/>
      <c r="F702" s="11"/>
      <c r="G702" s="11"/>
      <c r="H702" s="11"/>
      <c r="I702" s="11"/>
      <c r="J702" s="22"/>
      <c r="K702" s="11"/>
      <c r="L702" s="11"/>
      <c r="M702" s="12"/>
      <c r="N702" s="12"/>
      <c r="O702" s="12"/>
      <c r="P702" s="6"/>
      <c r="Q702" s="6"/>
      <c r="R702" s="6"/>
      <c r="S702" s="6"/>
      <c r="T702" s="6"/>
      <c r="U702" s="6"/>
      <c r="V702" s="6"/>
      <c r="W702" s="6"/>
      <c r="X702" s="6"/>
      <c r="Y702" s="6"/>
      <c r="Z702" s="6"/>
    </row>
    <row r="703" spans="1:26" ht="15.75" customHeight="1">
      <c r="A703" s="22"/>
      <c r="B703" s="11"/>
      <c r="C703" s="11"/>
      <c r="D703" s="11"/>
      <c r="E703" s="11"/>
      <c r="F703" s="11"/>
      <c r="G703" s="11"/>
      <c r="H703" s="11"/>
      <c r="I703" s="11"/>
      <c r="J703" s="22"/>
      <c r="K703" s="11"/>
      <c r="L703" s="11"/>
      <c r="M703" s="12"/>
      <c r="N703" s="12"/>
      <c r="O703" s="12"/>
      <c r="P703" s="6"/>
      <c r="Q703" s="6"/>
      <c r="R703" s="6"/>
      <c r="S703" s="6"/>
      <c r="T703" s="6"/>
      <c r="U703" s="6"/>
      <c r="V703" s="6"/>
      <c r="W703" s="6"/>
      <c r="X703" s="6"/>
      <c r="Y703" s="6"/>
      <c r="Z703" s="6"/>
    </row>
    <row r="704" spans="1:26" ht="15.75" customHeight="1">
      <c r="A704" s="22"/>
      <c r="B704" s="11"/>
      <c r="C704" s="11"/>
      <c r="D704" s="11"/>
      <c r="E704" s="11"/>
      <c r="F704" s="11"/>
      <c r="G704" s="11"/>
      <c r="H704" s="11"/>
      <c r="I704" s="11"/>
      <c r="J704" s="22"/>
      <c r="K704" s="11"/>
      <c r="L704" s="11"/>
      <c r="M704" s="12"/>
      <c r="N704" s="12"/>
      <c r="O704" s="12"/>
      <c r="P704" s="6"/>
      <c r="Q704" s="6"/>
      <c r="R704" s="6"/>
      <c r="S704" s="6"/>
      <c r="T704" s="6"/>
      <c r="U704" s="6"/>
      <c r="V704" s="6"/>
      <c r="W704" s="6"/>
      <c r="X704" s="6"/>
      <c r="Y704" s="6"/>
      <c r="Z704" s="6"/>
    </row>
    <row r="705" spans="1:26" ht="15.75" customHeight="1">
      <c r="A705" s="22"/>
      <c r="B705" s="11"/>
      <c r="C705" s="11"/>
      <c r="D705" s="11"/>
      <c r="E705" s="11"/>
      <c r="F705" s="11"/>
      <c r="G705" s="11"/>
      <c r="H705" s="11"/>
      <c r="I705" s="11"/>
      <c r="J705" s="22"/>
      <c r="K705" s="11"/>
      <c r="L705" s="11"/>
      <c r="M705" s="12"/>
      <c r="N705" s="12"/>
      <c r="O705" s="12"/>
      <c r="P705" s="6"/>
      <c r="Q705" s="6"/>
      <c r="R705" s="6"/>
      <c r="S705" s="6"/>
      <c r="T705" s="6"/>
      <c r="U705" s="6"/>
      <c r="V705" s="6"/>
      <c r="W705" s="6"/>
      <c r="X705" s="6"/>
      <c r="Y705" s="6"/>
      <c r="Z705" s="6"/>
    </row>
    <row r="706" spans="1:26" ht="15.75" customHeight="1">
      <c r="A706" s="22"/>
      <c r="B706" s="11"/>
      <c r="C706" s="11"/>
      <c r="D706" s="11"/>
      <c r="E706" s="11"/>
      <c r="F706" s="11"/>
      <c r="G706" s="11"/>
      <c r="H706" s="11"/>
      <c r="I706" s="11"/>
      <c r="J706" s="22"/>
      <c r="K706" s="11"/>
      <c r="L706" s="11"/>
      <c r="M706" s="12"/>
      <c r="N706" s="12"/>
      <c r="O706" s="12"/>
      <c r="P706" s="6"/>
      <c r="Q706" s="6"/>
      <c r="R706" s="6"/>
      <c r="S706" s="6"/>
      <c r="T706" s="6"/>
      <c r="U706" s="6"/>
      <c r="V706" s="6"/>
      <c r="W706" s="6"/>
      <c r="X706" s="6"/>
      <c r="Y706" s="6"/>
      <c r="Z706" s="6"/>
    </row>
    <row r="707" spans="1:26" ht="15.75" customHeight="1">
      <c r="A707" s="22"/>
      <c r="B707" s="11"/>
      <c r="C707" s="11"/>
      <c r="D707" s="11"/>
      <c r="E707" s="11"/>
      <c r="F707" s="11"/>
      <c r="G707" s="11"/>
      <c r="H707" s="11"/>
      <c r="I707" s="11"/>
      <c r="J707" s="22"/>
      <c r="K707" s="11"/>
      <c r="L707" s="11"/>
      <c r="M707" s="12"/>
      <c r="N707" s="12"/>
      <c r="O707" s="12"/>
      <c r="P707" s="6"/>
      <c r="Q707" s="6"/>
      <c r="R707" s="6"/>
      <c r="S707" s="6"/>
      <c r="T707" s="6"/>
      <c r="U707" s="6"/>
      <c r="V707" s="6"/>
      <c r="W707" s="6"/>
      <c r="X707" s="6"/>
      <c r="Y707" s="6"/>
      <c r="Z707" s="6"/>
    </row>
    <row r="708" spans="1:26" ht="15.75" customHeight="1">
      <c r="A708" s="22"/>
      <c r="B708" s="11"/>
      <c r="C708" s="11"/>
      <c r="D708" s="11"/>
      <c r="E708" s="11"/>
      <c r="F708" s="11"/>
      <c r="G708" s="11"/>
      <c r="H708" s="11"/>
      <c r="I708" s="11"/>
      <c r="J708" s="22"/>
      <c r="K708" s="11"/>
      <c r="L708" s="11"/>
      <c r="M708" s="12"/>
      <c r="N708" s="12"/>
      <c r="O708" s="12"/>
      <c r="P708" s="6"/>
      <c r="Q708" s="6"/>
      <c r="R708" s="6"/>
      <c r="S708" s="6"/>
      <c r="T708" s="6"/>
      <c r="U708" s="6"/>
      <c r="V708" s="6"/>
      <c r="W708" s="6"/>
      <c r="X708" s="6"/>
      <c r="Y708" s="6"/>
      <c r="Z708" s="6"/>
    </row>
    <row r="709" spans="1:26" ht="15.75" customHeight="1">
      <c r="A709" s="22"/>
      <c r="B709" s="11"/>
      <c r="C709" s="11"/>
      <c r="D709" s="11"/>
      <c r="E709" s="11"/>
      <c r="F709" s="11"/>
      <c r="G709" s="11"/>
      <c r="H709" s="11"/>
      <c r="I709" s="11"/>
      <c r="J709" s="22"/>
      <c r="K709" s="11"/>
      <c r="L709" s="11"/>
      <c r="M709" s="12"/>
      <c r="N709" s="12"/>
      <c r="O709" s="12"/>
      <c r="P709" s="6"/>
      <c r="Q709" s="6"/>
      <c r="R709" s="6"/>
      <c r="S709" s="6"/>
      <c r="T709" s="6"/>
      <c r="U709" s="6"/>
      <c r="V709" s="6"/>
      <c r="W709" s="6"/>
      <c r="X709" s="6"/>
      <c r="Y709" s="6"/>
      <c r="Z709" s="6"/>
    </row>
    <row r="710" spans="1:26" ht="15.75" customHeight="1">
      <c r="A710" s="22"/>
      <c r="B710" s="11"/>
      <c r="C710" s="11"/>
      <c r="D710" s="11"/>
      <c r="E710" s="11"/>
      <c r="F710" s="11"/>
      <c r="G710" s="11"/>
      <c r="H710" s="11"/>
      <c r="I710" s="11"/>
      <c r="J710" s="22"/>
      <c r="K710" s="11"/>
      <c r="L710" s="11"/>
      <c r="M710" s="12"/>
      <c r="N710" s="12"/>
      <c r="O710" s="12"/>
      <c r="P710" s="6"/>
      <c r="Q710" s="6"/>
      <c r="R710" s="6"/>
      <c r="S710" s="6"/>
      <c r="T710" s="6"/>
      <c r="U710" s="6"/>
      <c r="V710" s="6"/>
      <c r="W710" s="6"/>
      <c r="X710" s="6"/>
      <c r="Y710" s="6"/>
      <c r="Z710" s="6"/>
    </row>
    <row r="711" spans="1:26" ht="15.75" customHeight="1">
      <c r="A711" s="22"/>
      <c r="B711" s="11"/>
      <c r="C711" s="11"/>
      <c r="D711" s="11"/>
      <c r="E711" s="11"/>
      <c r="F711" s="11"/>
      <c r="G711" s="11"/>
      <c r="H711" s="11"/>
      <c r="I711" s="11"/>
      <c r="J711" s="22"/>
      <c r="K711" s="11"/>
      <c r="L711" s="11"/>
      <c r="M711" s="12"/>
      <c r="N711" s="12"/>
      <c r="O711" s="12"/>
      <c r="P711" s="6"/>
      <c r="Q711" s="6"/>
      <c r="R711" s="6"/>
      <c r="S711" s="6"/>
      <c r="T711" s="6"/>
      <c r="U711" s="6"/>
      <c r="V711" s="6"/>
      <c r="W711" s="6"/>
      <c r="X711" s="6"/>
      <c r="Y711" s="6"/>
      <c r="Z711" s="6"/>
    </row>
    <row r="712" spans="1:26" ht="15.75" customHeight="1">
      <c r="A712" s="22"/>
      <c r="B712" s="11"/>
      <c r="C712" s="11"/>
      <c r="D712" s="11"/>
      <c r="E712" s="11"/>
      <c r="F712" s="11"/>
      <c r="G712" s="11"/>
      <c r="H712" s="11"/>
      <c r="I712" s="11"/>
      <c r="J712" s="22"/>
      <c r="K712" s="11"/>
      <c r="L712" s="11"/>
      <c r="M712" s="12"/>
      <c r="N712" s="12"/>
      <c r="O712" s="12"/>
      <c r="P712" s="6"/>
      <c r="Q712" s="6"/>
      <c r="R712" s="6"/>
      <c r="S712" s="6"/>
      <c r="T712" s="6"/>
      <c r="U712" s="6"/>
      <c r="V712" s="6"/>
      <c r="W712" s="6"/>
      <c r="X712" s="6"/>
      <c r="Y712" s="6"/>
      <c r="Z712" s="6"/>
    </row>
    <row r="713" spans="1:26" ht="15.75" customHeight="1">
      <c r="A713" s="22"/>
      <c r="B713" s="11"/>
      <c r="C713" s="11"/>
      <c r="D713" s="11"/>
      <c r="E713" s="11"/>
      <c r="F713" s="11"/>
      <c r="G713" s="11"/>
      <c r="H713" s="11"/>
      <c r="I713" s="11"/>
      <c r="J713" s="22"/>
      <c r="K713" s="11"/>
      <c r="L713" s="11"/>
      <c r="M713" s="12"/>
      <c r="N713" s="12"/>
      <c r="O713" s="12"/>
      <c r="P713" s="6"/>
      <c r="Q713" s="6"/>
      <c r="R713" s="6"/>
      <c r="S713" s="6"/>
      <c r="T713" s="6"/>
      <c r="U713" s="6"/>
      <c r="V713" s="6"/>
      <c r="W713" s="6"/>
      <c r="X713" s="6"/>
      <c r="Y713" s="6"/>
      <c r="Z713" s="6"/>
    </row>
    <row r="714" spans="1:26" ht="15.75" customHeight="1">
      <c r="A714" s="22"/>
      <c r="B714" s="11"/>
      <c r="C714" s="11"/>
      <c r="D714" s="11"/>
      <c r="E714" s="11"/>
      <c r="F714" s="11"/>
      <c r="G714" s="11"/>
      <c r="H714" s="11"/>
      <c r="I714" s="11"/>
      <c r="J714" s="22"/>
      <c r="K714" s="11"/>
      <c r="L714" s="11"/>
      <c r="M714" s="12"/>
      <c r="N714" s="12"/>
      <c r="O714" s="12"/>
      <c r="P714" s="6"/>
      <c r="Q714" s="6"/>
      <c r="R714" s="6"/>
      <c r="S714" s="6"/>
      <c r="T714" s="6"/>
      <c r="U714" s="6"/>
      <c r="V714" s="6"/>
      <c r="W714" s="6"/>
      <c r="X714" s="6"/>
      <c r="Y714" s="6"/>
      <c r="Z714" s="6"/>
    </row>
    <row r="715" spans="1:26" ht="15.75" customHeight="1">
      <c r="A715" s="22"/>
      <c r="B715" s="11"/>
      <c r="C715" s="11"/>
      <c r="D715" s="11"/>
      <c r="E715" s="11"/>
      <c r="F715" s="11"/>
      <c r="G715" s="11"/>
      <c r="H715" s="11"/>
      <c r="I715" s="11"/>
      <c r="J715" s="22"/>
      <c r="K715" s="11"/>
      <c r="L715" s="11"/>
      <c r="M715" s="12"/>
      <c r="N715" s="12"/>
      <c r="O715" s="12"/>
      <c r="P715" s="6"/>
      <c r="Q715" s="6"/>
      <c r="R715" s="6"/>
      <c r="S715" s="6"/>
      <c r="T715" s="6"/>
      <c r="U715" s="6"/>
      <c r="V715" s="6"/>
      <c r="W715" s="6"/>
      <c r="X715" s="6"/>
      <c r="Y715" s="6"/>
      <c r="Z715" s="6"/>
    </row>
    <row r="716" spans="1:26" ht="15.75" customHeight="1">
      <c r="A716" s="22"/>
      <c r="B716" s="11"/>
      <c r="C716" s="11"/>
      <c r="D716" s="11"/>
      <c r="E716" s="11"/>
      <c r="F716" s="11"/>
      <c r="G716" s="11"/>
      <c r="H716" s="11"/>
      <c r="I716" s="11"/>
      <c r="J716" s="22"/>
      <c r="K716" s="11"/>
      <c r="L716" s="11"/>
      <c r="M716" s="12"/>
      <c r="N716" s="12"/>
      <c r="O716" s="12"/>
      <c r="P716" s="6"/>
      <c r="Q716" s="6"/>
      <c r="R716" s="6"/>
      <c r="S716" s="6"/>
      <c r="T716" s="6"/>
      <c r="U716" s="6"/>
      <c r="V716" s="6"/>
      <c r="W716" s="6"/>
      <c r="X716" s="6"/>
      <c r="Y716" s="6"/>
      <c r="Z716" s="6"/>
    </row>
    <row r="717" spans="1:26" ht="15.75" customHeight="1">
      <c r="A717" s="22"/>
      <c r="B717" s="11"/>
      <c r="C717" s="11"/>
      <c r="D717" s="11"/>
      <c r="E717" s="11"/>
      <c r="F717" s="11"/>
      <c r="G717" s="11"/>
      <c r="H717" s="11"/>
      <c r="I717" s="11"/>
      <c r="J717" s="22"/>
      <c r="K717" s="11"/>
      <c r="L717" s="11"/>
      <c r="M717" s="12"/>
      <c r="N717" s="12"/>
      <c r="O717" s="12"/>
      <c r="P717" s="6"/>
      <c r="Q717" s="6"/>
      <c r="R717" s="6"/>
      <c r="S717" s="6"/>
      <c r="T717" s="6"/>
      <c r="U717" s="6"/>
      <c r="V717" s="6"/>
      <c r="W717" s="6"/>
      <c r="X717" s="6"/>
      <c r="Y717" s="6"/>
      <c r="Z717" s="6"/>
    </row>
    <row r="718" spans="1:26" ht="15.75" customHeight="1">
      <c r="A718" s="22"/>
      <c r="B718" s="11"/>
      <c r="C718" s="11"/>
      <c r="D718" s="11"/>
      <c r="E718" s="11"/>
      <c r="F718" s="11"/>
      <c r="G718" s="11"/>
      <c r="H718" s="11"/>
      <c r="I718" s="11"/>
      <c r="J718" s="22"/>
      <c r="K718" s="11"/>
      <c r="L718" s="11"/>
      <c r="M718" s="12"/>
      <c r="N718" s="12"/>
      <c r="O718" s="12"/>
      <c r="P718" s="6"/>
      <c r="Q718" s="6"/>
      <c r="R718" s="6"/>
      <c r="S718" s="6"/>
      <c r="T718" s="6"/>
      <c r="U718" s="6"/>
      <c r="V718" s="6"/>
      <c r="W718" s="6"/>
      <c r="X718" s="6"/>
      <c r="Y718" s="6"/>
      <c r="Z718" s="6"/>
    </row>
    <row r="719" spans="1:26" ht="15.75" customHeight="1">
      <c r="A719" s="22"/>
      <c r="B719" s="11"/>
      <c r="C719" s="11"/>
      <c r="D719" s="11"/>
      <c r="E719" s="11"/>
      <c r="F719" s="11"/>
      <c r="G719" s="11"/>
      <c r="H719" s="11"/>
      <c r="I719" s="11"/>
      <c r="J719" s="22"/>
      <c r="K719" s="11"/>
      <c r="L719" s="11"/>
      <c r="M719" s="12"/>
      <c r="N719" s="12"/>
      <c r="O719" s="12"/>
      <c r="P719" s="6"/>
      <c r="Q719" s="6"/>
      <c r="R719" s="6"/>
      <c r="S719" s="6"/>
      <c r="T719" s="6"/>
      <c r="U719" s="6"/>
      <c r="V719" s="6"/>
      <c r="W719" s="6"/>
      <c r="X719" s="6"/>
      <c r="Y719" s="6"/>
      <c r="Z719" s="6"/>
    </row>
    <row r="720" spans="1:26" ht="15.75" customHeight="1">
      <c r="A720" s="22"/>
      <c r="B720" s="11"/>
      <c r="C720" s="11"/>
      <c r="D720" s="11"/>
      <c r="E720" s="11"/>
      <c r="F720" s="11"/>
      <c r="G720" s="11"/>
      <c r="H720" s="11"/>
      <c r="I720" s="11"/>
      <c r="J720" s="22"/>
      <c r="K720" s="11"/>
      <c r="L720" s="11"/>
      <c r="M720" s="12"/>
      <c r="N720" s="12"/>
      <c r="O720" s="12"/>
      <c r="P720" s="6"/>
      <c r="Q720" s="6"/>
      <c r="R720" s="6"/>
      <c r="S720" s="6"/>
      <c r="T720" s="6"/>
      <c r="U720" s="6"/>
      <c r="V720" s="6"/>
      <c r="W720" s="6"/>
      <c r="X720" s="6"/>
      <c r="Y720" s="6"/>
      <c r="Z720" s="6"/>
    </row>
    <row r="721" spans="1:26" ht="15.75" customHeight="1">
      <c r="A721" s="22"/>
      <c r="B721" s="11"/>
      <c r="C721" s="11"/>
      <c r="D721" s="11"/>
      <c r="E721" s="11"/>
      <c r="F721" s="11"/>
      <c r="G721" s="11"/>
      <c r="H721" s="11"/>
      <c r="I721" s="11"/>
      <c r="J721" s="22"/>
      <c r="K721" s="11"/>
      <c r="L721" s="11"/>
      <c r="M721" s="12"/>
      <c r="N721" s="12"/>
      <c r="O721" s="12"/>
      <c r="P721" s="6"/>
      <c r="Q721" s="6"/>
      <c r="R721" s="6"/>
      <c r="S721" s="6"/>
      <c r="T721" s="6"/>
      <c r="U721" s="6"/>
      <c r="V721" s="6"/>
      <c r="W721" s="6"/>
      <c r="X721" s="6"/>
      <c r="Y721" s="6"/>
      <c r="Z721" s="6"/>
    </row>
    <row r="722" spans="1:26" ht="15.75" customHeight="1">
      <c r="A722" s="22"/>
      <c r="B722" s="11"/>
      <c r="C722" s="11"/>
      <c r="D722" s="11"/>
      <c r="E722" s="11"/>
      <c r="F722" s="11"/>
      <c r="G722" s="11"/>
      <c r="H722" s="11"/>
      <c r="I722" s="11"/>
      <c r="J722" s="22"/>
      <c r="K722" s="11"/>
      <c r="L722" s="11"/>
      <c r="M722" s="12"/>
      <c r="N722" s="12"/>
      <c r="O722" s="12"/>
      <c r="P722" s="6"/>
      <c r="Q722" s="6"/>
      <c r="R722" s="6"/>
      <c r="S722" s="6"/>
      <c r="T722" s="6"/>
      <c r="U722" s="6"/>
      <c r="V722" s="6"/>
      <c r="W722" s="6"/>
      <c r="X722" s="6"/>
      <c r="Y722" s="6"/>
      <c r="Z722" s="6"/>
    </row>
    <row r="723" spans="1:26" ht="15.75" customHeight="1">
      <c r="A723" s="22"/>
      <c r="B723" s="11"/>
      <c r="C723" s="11"/>
      <c r="D723" s="11"/>
      <c r="E723" s="11"/>
      <c r="F723" s="11"/>
      <c r="G723" s="11"/>
      <c r="H723" s="11"/>
      <c r="I723" s="11"/>
      <c r="J723" s="22"/>
      <c r="K723" s="11"/>
      <c r="L723" s="11"/>
      <c r="M723" s="12"/>
      <c r="N723" s="12"/>
      <c r="O723" s="12"/>
      <c r="P723" s="6"/>
      <c r="Q723" s="6"/>
      <c r="R723" s="6"/>
      <c r="S723" s="6"/>
      <c r="T723" s="6"/>
      <c r="U723" s="6"/>
      <c r="V723" s="6"/>
      <c r="W723" s="6"/>
      <c r="X723" s="6"/>
      <c r="Y723" s="6"/>
      <c r="Z723" s="6"/>
    </row>
    <row r="724" spans="1:26" ht="15.75" customHeight="1">
      <c r="A724" s="22"/>
      <c r="B724" s="11"/>
      <c r="C724" s="11"/>
      <c r="D724" s="11"/>
      <c r="E724" s="11"/>
      <c r="F724" s="11"/>
      <c r="G724" s="11"/>
      <c r="H724" s="11"/>
      <c r="I724" s="11"/>
      <c r="J724" s="22"/>
      <c r="K724" s="11"/>
      <c r="L724" s="11"/>
      <c r="M724" s="12"/>
      <c r="N724" s="12"/>
      <c r="O724" s="12"/>
      <c r="P724" s="6"/>
      <c r="Q724" s="6"/>
      <c r="R724" s="6"/>
      <c r="S724" s="6"/>
      <c r="T724" s="6"/>
      <c r="U724" s="6"/>
      <c r="V724" s="6"/>
      <c r="W724" s="6"/>
      <c r="X724" s="6"/>
      <c r="Y724" s="6"/>
      <c r="Z724" s="6"/>
    </row>
    <row r="725" spans="1:26" ht="15.75" customHeight="1">
      <c r="A725" s="22"/>
      <c r="B725" s="11"/>
      <c r="C725" s="11"/>
      <c r="D725" s="11"/>
      <c r="E725" s="11"/>
      <c r="F725" s="11"/>
      <c r="G725" s="11"/>
      <c r="H725" s="11"/>
      <c r="I725" s="11"/>
      <c r="J725" s="22"/>
      <c r="K725" s="11"/>
      <c r="L725" s="11"/>
      <c r="M725" s="12"/>
      <c r="N725" s="12"/>
      <c r="O725" s="12"/>
      <c r="P725" s="6"/>
      <c r="Q725" s="6"/>
      <c r="R725" s="6"/>
      <c r="S725" s="6"/>
      <c r="T725" s="6"/>
      <c r="U725" s="6"/>
      <c r="V725" s="6"/>
      <c r="W725" s="6"/>
      <c r="X725" s="6"/>
      <c r="Y725" s="6"/>
      <c r="Z725" s="6"/>
    </row>
    <row r="726" spans="1:26" ht="15.75" customHeight="1">
      <c r="A726" s="22"/>
      <c r="B726" s="11"/>
      <c r="C726" s="11"/>
      <c r="D726" s="11"/>
      <c r="E726" s="11"/>
      <c r="F726" s="11"/>
      <c r="G726" s="11"/>
      <c r="H726" s="11"/>
      <c r="I726" s="11"/>
      <c r="J726" s="22"/>
      <c r="K726" s="11"/>
      <c r="L726" s="11"/>
      <c r="M726" s="12"/>
      <c r="N726" s="12"/>
      <c r="O726" s="12"/>
      <c r="P726" s="6"/>
      <c r="Q726" s="6"/>
      <c r="R726" s="6"/>
      <c r="S726" s="6"/>
      <c r="T726" s="6"/>
      <c r="U726" s="6"/>
      <c r="V726" s="6"/>
      <c r="W726" s="6"/>
      <c r="X726" s="6"/>
      <c r="Y726" s="6"/>
      <c r="Z726" s="6"/>
    </row>
    <row r="727" spans="1:26" ht="15.75" customHeight="1">
      <c r="A727" s="22"/>
      <c r="B727" s="11"/>
      <c r="C727" s="11"/>
      <c r="D727" s="11"/>
      <c r="E727" s="11"/>
      <c r="F727" s="11"/>
      <c r="G727" s="11"/>
      <c r="H727" s="11"/>
      <c r="I727" s="11"/>
      <c r="J727" s="22"/>
      <c r="K727" s="11"/>
      <c r="L727" s="11"/>
      <c r="M727" s="12"/>
      <c r="N727" s="12"/>
      <c r="O727" s="12"/>
      <c r="P727" s="6"/>
      <c r="Q727" s="6"/>
      <c r="R727" s="6"/>
      <c r="S727" s="6"/>
      <c r="T727" s="6"/>
      <c r="U727" s="6"/>
      <c r="V727" s="6"/>
      <c r="W727" s="6"/>
      <c r="X727" s="6"/>
      <c r="Y727" s="6"/>
      <c r="Z727" s="6"/>
    </row>
    <row r="728" spans="1:26" ht="15.75" customHeight="1">
      <c r="A728" s="22"/>
      <c r="B728" s="11"/>
      <c r="C728" s="11"/>
      <c r="D728" s="11"/>
      <c r="E728" s="11"/>
      <c r="F728" s="11"/>
      <c r="G728" s="11"/>
      <c r="H728" s="11"/>
      <c r="I728" s="11"/>
      <c r="J728" s="22"/>
      <c r="K728" s="11"/>
      <c r="L728" s="11"/>
      <c r="M728" s="12"/>
      <c r="N728" s="12"/>
      <c r="O728" s="12"/>
      <c r="P728" s="6"/>
      <c r="Q728" s="6"/>
      <c r="R728" s="6"/>
      <c r="S728" s="6"/>
      <c r="T728" s="6"/>
      <c r="U728" s="6"/>
      <c r="V728" s="6"/>
      <c r="W728" s="6"/>
      <c r="X728" s="6"/>
      <c r="Y728" s="6"/>
      <c r="Z728" s="6"/>
    </row>
    <row r="729" spans="1:26" ht="15.75" customHeight="1">
      <c r="A729" s="22"/>
      <c r="B729" s="11"/>
      <c r="C729" s="11"/>
      <c r="D729" s="11"/>
      <c r="E729" s="11"/>
      <c r="F729" s="11"/>
      <c r="G729" s="11"/>
      <c r="H729" s="11"/>
      <c r="I729" s="11"/>
      <c r="J729" s="22"/>
      <c r="K729" s="11"/>
      <c r="L729" s="11"/>
      <c r="M729" s="12"/>
      <c r="N729" s="12"/>
      <c r="O729" s="12"/>
      <c r="P729" s="6"/>
      <c r="Q729" s="6"/>
      <c r="R729" s="6"/>
      <c r="S729" s="6"/>
      <c r="T729" s="6"/>
      <c r="U729" s="6"/>
      <c r="V729" s="6"/>
      <c r="W729" s="6"/>
      <c r="X729" s="6"/>
      <c r="Y729" s="6"/>
      <c r="Z729" s="6"/>
    </row>
    <row r="730" spans="1:26" ht="15.75" customHeight="1">
      <c r="A730" s="22"/>
      <c r="B730" s="11"/>
      <c r="C730" s="11"/>
      <c r="D730" s="11"/>
      <c r="E730" s="11"/>
      <c r="F730" s="11"/>
      <c r="G730" s="11"/>
      <c r="H730" s="11"/>
      <c r="I730" s="11"/>
      <c r="J730" s="22"/>
      <c r="K730" s="11"/>
      <c r="L730" s="11"/>
      <c r="M730" s="12"/>
      <c r="N730" s="12"/>
      <c r="O730" s="12"/>
      <c r="P730" s="6"/>
      <c r="Q730" s="6"/>
      <c r="R730" s="6"/>
      <c r="S730" s="6"/>
      <c r="T730" s="6"/>
      <c r="U730" s="6"/>
      <c r="V730" s="6"/>
      <c r="W730" s="6"/>
      <c r="X730" s="6"/>
      <c r="Y730" s="6"/>
      <c r="Z730" s="6"/>
    </row>
    <row r="731" spans="1:26" ht="15.75" customHeight="1">
      <c r="A731" s="22"/>
      <c r="B731" s="11"/>
      <c r="C731" s="11"/>
      <c r="D731" s="11"/>
      <c r="E731" s="11"/>
      <c r="F731" s="11"/>
      <c r="G731" s="11"/>
      <c r="H731" s="11"/>
      <c r="I731" s="11"/>
      <c r="J731" s="22"/>
      <c r="K731" s="11"/>
      <c r="L731" s="11"/>
      <c r="M731" s="12"/>
      <c r="N731" s="12"/>
      <c r="O731" s="12"/>
      <c r="P731" s="6"/>
      <c r="Q731" s="6"/>
      <c r="R731" s="6"/>
      <c r="S731" s="6"/>
      <c r="T731" s="6"/>
      <c r="U731" s="6"/>
      <c r="V731" s="6"/>
      <c r="W731" s="6"/>
      <c r="X731" s="6"/>
      <c r="Y731" s="6"/>
      <c r="Z731" s="6"/>
    </row>
    <row r="732" spans="1:26" ht="15.75" customHeight="1">
      <c r="A732" s="22"/>
      <c r="B732" s="11"/>
      <c r="C732" s="11"/>
      <c r="D732" s="11"/>
      <c r="E732" s="11"/>
      <c r="F732" s="11"/>
      <c r="G732" s="11"/>
      <c r="H732" s="11"/>
      <c r="I732" s="11"/>
      <c r="J732" s="22"/>
      <c r="K732" s="11"/>
      <c r="L732" s="11"/>
      <c r="M732" s="12"/>
      <c r="N732" s="12"/>
      <c r="O732" s="12"/>
      <c r="P732" s="6"/>
      <c r="Q732" s="6"/>
      <c r="R732" s="6"/>
      <c r="S732" s="6"/>
      <c r="T732" s="6"/>
      <c r="U732" s="6"/>
      <c r="V732" s="6"/>
      <c r="W732" s="6"/>
      <c r="X732" s="6"/>
      <c r="Y732" s="6"/>
      <c r="Z732" s="6"/>
    </row>
    <row r="733" spans="1:26" ht="15.75" customHeight="1">
      <c r="A733" s="22"/>
      <c r="B733" s="11"/>
      <c r="C733" s="11"/>
      <c r="D733" s="11"/>
      <c r="E733" s="11"/>
      <c r="F733" s="11"/>
      <c r="G733" s="11"/>
      <c r="H733" s="11"/>
      <c r="I733" s="11"/>
      <c r="J733" s="22"/>
      <c r="K733" s="11"/>
      <c r="L733" s="11"/>
      <c r="M733" s="12"/>
      <c r="N733" s="12"/>
      <c r="O733" s="12"/>
      <c r="P733" s="6"/>
      <c r="Q733" s="6"/>
      <c r="R733" s="6"/>
      <c r="S733" s="6"/>
      <c r="T733" s="6"/>
      <c r="U733" s="6"/>
      <c r="V733" s="6"/>
      <c r="W733" s="6"/>
      <c r="X733" s="6"/>
      <c r="Y733" s="6"/>
      <c r="Z733" s="6"/>
    </row>
    <row r="734" spans="1:26" ht="15.75" customHeight="1">
      <c r="A734" s="22"/>
      <c r="B734" s="11"/>
      <c r="C734" s="11"/>
      <c r="D734" s="11"/>
      <c r="E734" s="11"/>
      <c r="F734" s="11"/>
      <c r="G734" s="11"/>
      <c r="H734" s="11"/>
      <c r="I734" s="11"/>
      <c r="J734" s="22"/>
      <c r="K734" s="11"/>
      <c r="L734" s="11"/>
      <c r="M734" s="12"/>
      <c r="N734" s="12"/>
      <c r="O734" s="12"/>
      <c r="P734" s="6"/>
      <c r="Q734" s="6"/>
      <c r="R734" s="6"/>
      <c r="S734" s="6"/>
      <c r="T734" s="6"/>
      <c r="U734" s="6"/>
      <c r="V734" s="6"/>
      <c r="W734" s="6"/>
      <c r="X734" s="6"/>
      <c r="Y734" s="6"/>
      <c r="Z734" s="6"/>
    </row>
    <row r="735" spans="1:26" ht="15.75" customHeight="1">
      <c r="A735" s="22"/>
      <c r="B735" s="11"/>
      <c r="C735" s="11"/>
      <c r="D735" s="11"/>
      <c r="E735" s="11"/>
      <c r="F735" s="11"/>
      <c r="G735" s="11"/>
      <c r="H735" s="11"/>
      <c r="I735" s="11"/>
      <c r="J735" s="22"/>
      <c r="K735" s="11"/>
      <c r="L735" s="11"/>
      <c r="M735" s="12"/>
      <c r="N735" s="12"/>
      <c r="O735" s="12"/>
      <c r="P735" s="6"/>
      <c r="Q735" s="6"/>
      <c r="R735" s="6"/>
      <c r="S735" s="6"/>
      <c r="T735" s="6"/>
      <c r="U735" s="6"/>
      <c r="V735" s="6"/>
      <c r="W735" s="6"/>
      <c r="X735" s="6"/>
      <c r="Y735" s="6"/>
      <c r="Z735" s="6"/>
    </row>
    <row r="736" spans="1:26" ht="15.75" customHeight="1">
      <c r="A736" s="22"/>
      <c r="B736" s="11"/>
      <c r="C736" s="11"/>
      <c r="D736" s="11"/>
      <c r="E736" s="11"/>
      <c r="F736" s="11"/>
      <c r="G736" s="11"/>
      <c r="H736" s="11"/>
      <c r="I736" s="11"/>
      <c r="J736" s="22"/>
      <c r="K736" s="11"/>
      <c r="L736" s="11"/>
      <c r="M736" s="12"/>
      <c r="N736" s="12"/>
      <c r="O736" s="12"/>
      <c r="P736" s="6"/>
      <c r="Q736" s="6"/>
      <c r="R736" s="6"/>
      <c r="S736" s="6"/>
      <c r="T736" s="6"/>
      <c r="U736" s="6"/>
      <c r="V736" s="6"/>
      <c r="W736" s="6"/>
      <c r="X736" s="6"/>
      <c r="Y736" s="6"/>
      <c r="Z736" s="6"/>
    </row>
    <row r="737" spans="1:26" ht="15.75" customHeight="1">
      <c r="A737" s="22"/>
      <c r="B737" s="11"/>
      <c r="C737" s="11"/>
      <c r="D737" s="11"/>
      <c r="E737" s="11"/>
      <c r="F737" s="11"/>
      <c r="G737" s="11"/>
      <c r="H737" s="11"/>
      <c r="I737" s="11"/>
      <c r="J737" s="22"/>
      <c r="K737" s="11"/>
      <c r="L737" s="11"/>
      <c r="M737" s="12"/>
      <c r="N737" s="12"/>
      <c r="O737" s="12"/>
      <c r="P737" s="6"/>
      <c r="Q737" s="6"/>
      <c r="R737" s="6"/>
      <c r="S737" s="6"/>
      <c r="T737" s="6"/>
      <c r="U737" s="6"/>
      <c r="V737" s="6"/>
      <c r="W737" s="6"/>
      <c r="X737" s="6"/>
      <c r="Y737" s="6"/>
      <c r="Z737" s="6"/>
    </row>
    <row r="738" spans="1:26" ht="15.75" customHeight="1">
      <c r="A738" s="22"/>
      <c r="B738" s="11"/>
      <c r="C738" s="11"/>
      <c r="D738" s="11"/>
      <c r="E738" s="11"/>
      <c r="F738" s="11"/>
      <c r="G738" s="11"/>
      <c r="H738" s="11"/>
      <c r="I738" s="11"/>
      <c r="J738" s="22"/>
      <c r="K738" s="11"/>
      <c r="L738" s="11"/>
      <c r="M738" s="12"/>
      <c r="N738" s="12"/>
      <c r="O738" s="12"/>
      <c r="P738" s="6"/>
      <c r="Q738" s="6"/>
      <c r="R738" s="6"/>
      <c r="S738" s="6"/>
      <c r="T738" s="6"/>
      <c r="U738" s="6"/>
      <c r="V738" s="6"/>
      <c r="W738" s="6"/>
      <c r="X738" s="6"/>
      <c r="Y738" s="6"/>
      <c r="Z738" s="6"/>
    </row>
    <row r="739" spans="1:26" ht="15.75" customHeight="1">
      <c r="A739" s="22"/>
      <c r="B739" s="11"/>
      <c r="C739" s="11"/>
      <c r="D739" s="11"/>
      <c r="E739" s="11"/>
      <c r="F739" s="11"/>
      <c r="G739" s="11"/>
      <c r="H739" s="11"/>
      <c r="I739" s="11"/>
      <c r="J739" s="22"/>
      <c r="K739" s="11"/>
      <c r="L739" s="11"/>
      <c r="M739" s="12"/>
      <c r="N739" s="12"/>
      <c r="O739" s="12"/>
      <c r="P739" s="6"/>
      <c r="Q739" s="6"/>
      <c r="R739" s="6"/>
      <c r="S739" s="6"/>
      <c r="T739" s="6"/>
      <c r="U739" s="6"/>
      <c r="V739" s="6"/>
      <c r="W739" s="6"/>
      <c r="X739" s="6"/>
      <c r="Y739" s="6"/>
      <c r="Z739" s="6"/>
    </row>
    <row r="740" spans="1:26" ht="15.75" customHeight="1">
      <c r="A740" s="22"/>
      <c r="B740" s="11"/>
      <c r="C740" s="11"/>
      <c r="D740" s="11"/>
      <c r="E740" s="11"/>
      <c r="F740" s="11"/>
      <c r="G740" s="11"/>
      <c r="H740" s="11"/>
      <c r="I740" s="11"/>
      <c r="J740" s="22"/>
      <c r="K740" s="11"/>
      <c r="L740" s="11"/>
      <c r="M740" s="12"/>
      <c r="N740" s="12"/>
      <c r="O740" s="12"/>
      <c r="P740" s="6"/>
      <c r="Q740" s="6"/>
      <c r="R740" s="6"/>
      <c r="S740" s="6"/>
      <c r="T740" s="6"/>
      <c r="U740" s="6"/>
      <c r="V740" s="6"/>
      <c r="W740" s="6"/>
      <c r="X740" s="6"/>
      <c r="Y740" s="6"/>
      <c r="Z740" s="6"/>
    </row>
    <row r="741" spans="1:26" ht="15.75" customHeight="1">
      <c r="A741" s="22"/>
      <c r="B741" s="11"/>
      <c r="C741" s="11"/>
      <c r="D741" s="11"/>
      <c r="E741" s="11"/>
      <c r="F741" s="11"/>
      <c r="G741" s="11"/>
      <c r="H741" s="11"/>
      <c r="I741" s="11"/>
      <c r="J741" s="22"/>
      <c r="K741" s="11"/>
      <c r="L741" s="11"/>
      <c r="M741" s="12"/>
      <c r="N741" s="12"/>
      <c r="O741" s="12"/>
      <c r="P741" s="6"/>
      <c r="Q741" s="6"/>
      <c r="R741" s="6"/>
      <c r="S741" s="6"/>
      <c r="T741" s="6"/>
      <c r="U741" s="6"/>
      <c r="V741" s="6"/>
      <c r="W741" s="6"/>
      <c r="X741" s="6"/>
      <c r="Y741" s="6"/>
      <c r="Z741" s="6"/>
    </row>
    <row r="742" spans="1:26" ht="15.75" customHeight="1">
      <c r="A742" s="22"/>
      <c r="B742" s="11"/>
      <c r="C742" s="11"/>
      <c r="D742" s="11"/>
      <c r="E742" s="11"/>
      <c r="F742" s="11"/>
      <c r="G742" s="11"/>
      <c r="H742" s="11"/>
      <c r="I742" s="11"/>
      <c r="J742" s="22"/>
      <c r="K742" s="11"/>
      <c r="L742" s="11"/>
      <c r="M742" s="12"/>
      <c r="N742" s="12"/>
      <c r="O742" s="12"/>
      <c r="P742" s="6"/>
      <c r="Q742" s="6"/>
      <c r="R742" s="6"/>
      <c r="S742" s="6"/>
      <c r="T742" s="6"/>
      <c r="U742" s="6"/>
      <c r="V742" s="6"/>
      <c r="W742" s="6"/>
      <c r="X742" s="6"/>
      <c r="Y742" s="6"/>
      <c r="Z742" s="6"/>
    </row>
    <row r="743" spans="1:26" ht="15.75" customHeight="1">
      <c r="A743" s="22"/>
      <c r="B743" s="11"/>
      <c r="C743" s="11"/>
      <c r="D743" s="11"/>
      <c r="E743" s="11"/>
      <c r="F743" s="11"/>
      <c r="G743" s="11"/>
      <c r="H743" s="11"/>
      <c r="I743" s="11"/>
      <c r="J743" s="22"/>
      <c r="K743" s="11"/>
      <c r="L743" s="11"/>
      <c r="M743" s="12"/>
      <c r="N743" s="12"/>
      <c r="O743" s="12"/>
      <c r="P743" s="6"/>
      <c r="Q743" s="6"/>
      <c r="R743" s="6"/>
      <c r="S743" s="6"/>
      <c r="T743" s="6"/>
      <c r="U743" s="6"/>
      <c r="V743" s="6"/>
      <c r="W743" s="6"/>
      <c r="X743" s="6"/>
      <c r="Y743" s="6"/>
      <c r="Z743" s="6"/>
    </row>
    <row r="744" spans="1:26" ht="15.75" customHeight="1">
      <c r="A744" s="22"/>
      <c r="B744" s="11"/>
      <c r="C744" s="11"/>
      <c r="D744" s="11"/>
      <c r="E744" s="11"/>
      <c r="F744" s="11"/>
      <c r="G744" s="11"/>
      <c r="H744" s="11"/>
      <c r="I744" s="11"/>
      <c r="J744" s="22"/>
      <c r="K744" s="11"/>
      <c r="L744" s="11"/>
      <c r="M744" s="12"/>
      <c r="N744" s="12"/>
      <c r="O744" s="12"/>
      <c r="P744" s="6"/>
      <c r="Q744" s="6"/>
      <c r="R744" s="6"/>
      <c r="S744" s="6"/>
      <c r="T744" s="6"/>
      <c r="U744" s="6"/>
      <c r="V744" s="6"/>
      <c r="W744" s="6"/>
      <c r="X744" s="6"/>
      <c r="Y744" s="6"/>
      <c r="Z744" s="6"/>
    </row>
    <row r="745" spans="1:26" ht="15.75" customHeight="1">
      <c r="A745" s="22"/>
      <c r="B745" s="11"/>
      <c r="C745" s="11"/>
      <c r="D745" s="11"/>
      <c r="E745" s="11"/>
      <c r="F745" s="11"/>
      <c r="G745" s="11"/>
      <c r="H745" s="11"/>
      <c r="I745" s="11"/>
      <c r="J745" s="22"/>
      <c r="K745" s="11"/>
      <c r="L745" s="11"/>
      <c r="M745" s="12"/>
      <c r="N745" s="12"/>
      <c r="O745" s="12"/>
      <c r="P745" s="6"/>
      <c r="Q745" s="6"/>
      <c r="R745" s="6"/>
      <c r="S745" s="6"/>
      <c r="T745" s="6"/>
      <c r="U745" s="6"/>
      <c r="V745" s="6"/>
      <c r="W745" s="6"/>
      <c r="X745" s="6"/>
      <c r="Y745" s="6"/>
      <c r="Z745" s="6"/>
    </row>
    <row r="746" spans="1:26" ht="15.75" customHeight="1">
      <c r="A746" s="22"/>
      <c r="B746" s="11"/>
      <c r="C746" s="11"/>
      <c r="D746" s="11"/>
      <c r="E746" s="11"/>
      <c r="F746" s="11"/>
      <c r="G746" s="11"/>
      <c r="H746" s="11"/>
      <c r="I746" s="11"/>
      <c r="J746" s="22"/>
      <c r="K746" s="11"/>
      <c r="L746" s="11"/>
      <c r="M746" s="12"/>
      <c r="N746" s="12"/>
      <c r="O746" s="12"/>
      <c r="P746" s="6"/>
      <c r="Q746" s="6"/>
      <c r="R746" s="6"/>
      <c r="S746" s="6"/>
      <c r="T746" s="6"/>
      <c r="U746" s="6"/>
      <c r="V746" s="6"/>
      <c r="W746" s="6"/>
      <c r="X746" s="6"/>
      <c r="Y746" s="6"/>
      <c r="Z746" s="6"/>
    </row>
    <row r="747" spans="1:26" ht="15.75" customHeight="1">
      <c r="A747" s="22"/>
      <c r="B747" s="11"/>
      <c r="C747" s="11"/>
      <c r="D747" s="11"/>
      <c r="E747" s="11"/>
      <c r="F747" s="11"/>
      <c r="G747" s="11"/>
      <c r="H747" s="11"/>
      <c r="I747" s="11"/>
      <c r="J747" s="22"/>
      <c r="K747" s="11"/>
      <c r="L747" s="11"/>
      <c r="M747" s="12"/>
      <c r="N747" s="12"/>
      <c r="O747" s="12"/>
      <c r="P747" s="6"/>
      <c r="Q747" s="6"/>
      <c r="R747" s="6"/>
      <c r="S747" s="6"/>
      <c r="T747" s="6"/>
      <c r="U747" s="6"/>
      <c r="V747" s="6"/>
      <c r="W747" s="6"/>
      <c r="X747" s="6"/>
      <c r="Y747" s="6"/>
      <c r="Z747" s="6"/>
    </row>
    <row r="748" spans="1:26" ht="15.75" customHeight="1">
      <c r="A748" s="22"/>
      <c r="B748" s="11"/>
      <c r="C748" s="11"/>
      <c r="D748" s="11"/>
      <c r="E748" s="11"/>
      <c r="F748" s="11"/>
      <c r="G748" s="11"/>
      <c r="H748" s="11"/>
      <c r="I748" s="11"/>
      <c r="J748" s="22"/>
      <c r="K748" s="11"/>
      <c r="L748" s="11"/>
      <c r="M748" s="12"/>
      <c r="N748" s="12"/>
      <c r="O748" s="12"/>
      <c r="P748" s="6"/>
      <c r="Q748" s="6"/>
      <c r="R748" s="6"/>
      <c r="S748" s="6"/>
      <c r="T748" s="6"/>
      <c r="U748" s="6"/>
      <c r="V748" s="6"/>
      <c r="W748" s="6"/>
      <c r="X748" s="6"/>
      <c r="Y748" s="6"/>
      <c r="Z748" s="6"/>
    </row>
    <row r="749" spans="1:26" ht="15.75" customHeight="1">
      <c r="A749" s="22"/>
      <c r="B749" s="11"/>
      <c r="C749" s="11"/>
      <c r="D749" s="11"/>
      <c r="E749" s="11"/>
      <c r="F749" s="11"/>
      <c r="G749" s="11"/>
      <c r="H749" s="11"/>
      <c r="I749" s="11"/>
      <c r="J749" s="22"/>
      <c r="K749" s="11"/>
      <c r="L749" s="11"/>
      <c r="M749" s="12"/>
      <c r="N749" s="12"/>
      <c r="O749" s="12"/>
      <c r="P749" s="6"/>
      <c r="Q749" s="6"/>
      <c r="R749" s="6"/>
      <c r="S749" s="6"/>
      <c r="T749" s="6"/>
      <c r="U749" s="6"/>
      <c r="V749" s="6"/>
      <c r="W749" s="6"/>
      <c r="X749" s="6"/>
      <c r="Y749" s="6"/>
      <c r="Z749" s="6"/>
    </row>
    <row r="750" spans="1:26" ht="15.75" customHeight="1">
      <c r="A750" s="22"/>
      <c r="B750" s="11"/>
      <c r="C750" s="11"/>
      <c r="D750" s="11"/>
      <c r="E750" s="11"/>
      <c r="F750" s="11"/>
      <c r="G750" s="11"/>
      <c r="H750" s="11"/>
      <c r="I750" s="11"/>
      <c r="J750" s="22"/>
      <c r="K750" s="11"/>
      <c r="L750" s="11"/>
      <c r="M750" s="12"/>
      <c r="N750" s="12"/>
      <c r="O750" s="12"/>
      <c r="P750" s="6"/>
      <c r="Q750" s="6"/>
      <c r="R750" s="6"/>
      <c r="S750" s="6"/>
      <c r="T750" s="6"/>
      <c r="U750" s="6"/>
      <c r="V750" s="6"/>
      <c r="W750" s="6"/>
      <c r="X750" s="6"/>
      <c r="Y750" s="6"/>
      <c r="Z750" s="6"/>
    </row>
    <row r="751" spans="1:26" ht="15.75" customHeight="1">
      <c r="A751" s="22"/>
      <c r="B751" s="11"/>
      <c r="C751" s="11"/>
      <c r="D751" s="11"/>
      <c r="E751" s="11"/>
      <c r="F751" s="11"/>
      <c r="G751" s="11"/>
      <c r="H751" s="11"/>
      <c r="I751" s="11"/>
      <c r="J751" s="22"/>
      <c r="K751" s="11"/>
      <c r="L751" s="11"/>
      <c r="M751" s="12"/>
      <c r="N751" s="12"/>
      <c r="O751" s="12"/>
      <c r="P751" s="6"/>
      <c r="Q751" s="6"/>
      <c r="R751" s="6"/>
      <c r="S751" s="6"/>
      <c r="T751" s="6"/>
      <c r="U751" s="6"/>
      <c r="V751" s="6"/>
      <c r="W751" s="6"/>
      <c r="X751" s="6"/>
      <c r="Y751" s="6"/>
      <c r="Z751" s="6"/>
    </row>
    <row r="752" spans="1:26" ht="15.75" customHeight="1">
      <c r="A752" s="22"/>
      <c r="B752" s="11"/>
      <c r="C752" s="11"/>
      <c r="D752" s="11"/>
      <c r="E752" s="11"/>
      <c r="F752" s="11"/>
      <c r="G752" s="11"/>
      <c r="H752" s="11"/>
      <c r="I752" s="11"/>
      <c r="J752" s="22"/>
      <c r="K752" s="11"/>
      <c r="L752" s="11"/>
      <c r="M752" s="12"/>
      <c r="N752" s="12"/>
      <c r="O752" s="12"/>
      <c r="P752" s="6"/>
      <c r="Q752" s="6"/>
      <c r="R752" s="6"/>
      <c r="S752" s="6"/>
      <c r="T752" s="6"/>
      <c r="U752" s="6"/>
      <c r="V752" s="6"/>
      <c r="W752" s="6"/>
      <c r="X752" s="6"/>
      <c r="Y752" s="6"/>
      <c r="Z752" s="6"/>
    </row>
    <row r="753" spans="1:26" ht="15.75" customHeight="1">
      <c r="A753" s="22"/>
      <c r="B753" s="11"/>
      <c r="C753" s="11"/>
      <c r="D753" s="11"/>
      <c r="E753" s="11"/>
      <c r="F753" s="11"/>
      <c r="G753" s="11"/>
      <c r="H753" s="11"/>
      <c r="I753" s="11"/>
      <c r="J753" s="22"/>
      <c r="K753" s="11"/>
      <c r="L753" s="11"/>
      <c r="M753" s="12"/>
      <c r="N753" s="12"/>
      <c r="O753" s="12"/>
      <c r="P753" s="6"/>
      <c r="Q753" s="6"/>
      <c r="R753" s="6"/>
      <c r="S753" s="6"/>
      <c r="T753" s="6"/>
      <c r="U753" s="6"/>
      <c r="V753" s="6"/>
      <c r="W753" s="6"/>
      <c r="X753" s="6"/>
      <c r="Y753" s="6"/>
      <c r="Z753" s="6"/>
    </row>
    <row r="754" spans="1:26" ht="15.75" customHeight="1">
      <c r="A754" s="22"/>
      <c r="B754" s="11"/>
      <c r="C754" s="11"/>
      <c r="D754" s="11"/>
      <c r="E754" s="11"/>
      <c r="F754" s="11"/>
      <c r="G754" s="11"/>
      <c r="H754" s="11"/>
      <c r="I754" s="11"/>
      <c r="J754" s="22"/>
      <c r="K754" s="11"/>
      <c r="L754" s="11"/>
      <c r="M754" s="12"/>
      <c r="N754" s="12"/>
      <c r="O754" s="12"/>
      <c r="P754" s="6"/>
      <c r="Q754" s="6"/>
      <c r="R754" s="6"/>
      <c r="S754" s="6"/>
      <c r="T754" s="6"/>
      <c r="U754" s="6"/>
      <c r="V754" s="6"/>
      <c r="W754" s="6"/>
      <c r="X754" s="6"/>
      <c r="Y754" s="6"/>
      <c r="Z754" s="6"/>
    </row>
    <row r="755" spans="1:26" ht="15.75" customHeight="1">
      <c r="A755" s="22"/>
      <c r="B755" s="11"/>
      <c r="C755" s="11"/>
      <c r="D755" s="11"/>
      <c r="E755" s="11"/>
      <c r="F755" s="11"/>
      <c r="G755" s="11"/>
      <c r="H755" s="11"/>
      <c r="I755" s="11"/>
      <c r="J755" s="22"/>
      <c r="K755" s="11"/>
      <c r="L755" s="11"/>
      <c r="M755" s="12"/>
      <c r="N755" s="12"/>
      <c r="O755" s="12"/>
      <c r="P755" s="6"/>
      <c r="Q755" s="6"/>
      <c r="R755" s="6"/>
      <c r="S755" s="6"/>
      <c r="T755" s="6"/>
      <c r="U755" s="6"/>
      <c r="V755" s="6"/>
      <c r="W755" s="6"/>
      <c r="X755" s="6"/>
      <c r="Y755" s="6"/>
      <c r="Z755" s="6"/>
    </row>
    <row r="756" spans="1:26" ht="15.75" customHeight="1">
      <c r="A756" s="22"/>
      <c r="B756" s="11"/>
      <c r="C756" s="11"/>
      <c r="D756" s="11"/>
      <c r="E756" s="11"/>
      <c r="F756" s="11"/>
      <c r="G756" s="11"/>
      <c r="H756" s="11"/>
      <c r="I756" s="11"/>
      <c r="J756" s="22"/>
      <c r="K756" s="11"/>
      <c r="L756" s="11"/>
      <c r="M756" s="12"/>
      <c r="N756" s="12"/>
      <c r="O756" s="12"/>
      <c r="P756" s="6"/>
      <c r="Q756" s="6"/>
      <c r="R756" s="6"/>
      <c r="S756" s="6"/>
      <c r="T756" s="6"/>
      <c r="U756" s="6"/>
      <c r="V756" s="6"/>
      <c r="W756" s="6"/>
      <c r="X756" s="6"/>
      <c r="Y756" s="6"/>
      <c r="Z756" s="6"/>
    </row>
    <row r="757" spans="1:26" ht="15.75" customHeight="1">
      <c r="A757" s="22"/>
      <c r="B757" s="11"/>
      <c r="C757" s="11"/>
      <c r="D757" s="11"/>
      <c r="E757" s="11"/>
      <c r="F757" s="11"/>
      <c r="G757" s="11"/>
      <c r="H757" s="11"/>
      <c r="I757" s="11"/>
      <c r="J757" s="22"/>
      <c r="K757" s="11"/>
      <c r="L757" s="11"/>
      <c r="M757" s="12"/>
      <c r="N757" s="12"/>
      <c r="O757" s="12"/>
      <c r="P757" s="6"/>
      <c r="Q757" s="6"/>
      <c r="R757" s="6"/>
      <c r="S757" s="6"/>
      <c r="T757" s="6"/>
      <c r="U757" s="6"/>
      <c r="V757" s="6"/>
      <c r="W757" s="6"/>
      <c r="X757" s="6"/>
      <c r="Y757" s="6"/>
      <c r="Z757" s="6"/>
    </row>
    <row r="758" spans="1:26" ht="15.75" customHeight="1">
      <c r="A758" s="22"/>
      <c r="B758" s="11"/>
      <c r="C758" s="11"/>
      <c r="D758" s="11"/>
      <c r="E758" s="11"/>
      <c r="F758" s="11"/>
      <c r="G758" s="11"/>
      <c r="H758" s="11"/>
      <c r="I758" s="11"/>
      <c r="J758" s="22"/>
      <c r="K758" s="11"/>
      <c r="L758" s="11"/>
      <c r="M758" s="12"/>
      <c r="N758" s="12"/>
      <c r="O758" s="12"/>
      <c r="P758" s="6"/>
      <c r="Q758" s="6"/>
      <c r="R758" s="6"/>
      <c r="S758" s="6"/>
      <c r="T758" s="6"/>
      <c r="U758" s="6"/>
      <c r="V758" s="6"/>
      <c r="W758" s="6"/>
      <c r="X758" s="6"/>
      <c r="Y758" s="6"/>
      <c r="Z758" s="6"/>
    </row>
    <row r="759" spans="1:26" ht="15.75" customHeight="1">
      <c r="A759" s="22"/>
      <c r="B759" s="11"/>
      <c r="C759" s="11"/>
      <c r="D759" s="11"/>
      <c r="E759" s="11"/>
      <c r="F759" s="11"/>
      <c r="G759" s="11"/>
      <c r="H759" s="11"/>
      <c r="I759" s="11"/>
      <c r="J759" s="22"/>
      <c r="K759" s="11"/>
      <c r="L759" s="11"/>
      <c r="M759" s="12"/>
      <c r="N759" s="12"/>
      <c r="O759" s="12"/>
      <c r="P759" s="6"/>
      <c r="Q759" s="6"/>
      <c r="R759" s="6"/>
      <c r="S759" s="6"/>
      <c r="T759" s="6"/>
      <c r="U759" s="6"/>
      <c r="V759" s="6"/>
      <c r="W759" s="6"/>
      <c r="X759" s="6"/>
      <c r="Y759" s="6"/>
      <c r="Z759" s="6"/>
    </row>
    <row r="760" spans="1:26" ht="15.75" customHeight="1">
      <c r="A760" s="22"/>
      <c r="B760" s="11"/>
      <c r="C760" s="11"/>
      <c r="D760" s="11"/>
      <c r="E760" s="11"/>
      <c r="F760" s="11"/>
      <c r="G760" s="11"/>
      <c r="H760" s="11"/>
      <c r="I760" s="11"/>
      <c r="J760" s="22"/>
      <c r="K760" s="11"/>
      <c r="L760" s="11"/>
      <c r="M760" s="12"/>
      <c r="N760" s="12"/>
      <c r="O760" s="12"/>
      <c r="P760" s="6"/>
      <c r="Q760" s="6"/>
      <c r="R760" s="6"/>
      <c r="S760" s="6"/>
      <c r="T760" s="6"/>
      <c r="U760" s="6"/>
      <c r="V760" s="6"/>
      <c r="W760" s="6"/>
      <c r="X760" s="6"/>
      <c r="Y760" s="6"/>
      <c r="Z760" s="6"/>
    </row>
    <row r="761" spans="1:26" ht="15.75" customHeight="1">
      <c r="A761" s="22"/>
      <c r="B761" s="11"/>
      <c r="C761" s="11"/>
      <c r="D761" s="11"/>
      <c r="E761" s="11"/>
      <c r="F761" s="11"/>
      <c r="G761" s="11"/>
      <c r="H761" s="11"/>
      <c r="I761" s="11"/>
      <c r="J761" s="22"/>
      <c r="K761" s="11"/>
      <c r="L761" s="11"/>
      <c r="M761" s="12"/>
      <c r="N761" s="12"/>
      <c r="O761" s="12"/>
      <c r="P761" s="6"/>
      <c r="Q761" s="6"/>
      <c r="R761" s="6"/>
      <c r="S761" s="6"/>
      <c r="T761" s="6"/>
      <c r="U761" s="6"/>
      <c r="V761" s="6"/>
      <c r="W761" s="6"/>
      <c r="X761" s="6"/>
      <c r="Y761" s="6"/>
      <c r="Z761" s="6"/>
    </row>
    <row r="762" spans="1:26" ht="15.75" customHeight="1">
      <c r="A762" s="22"/>
      <c r="B762" s="11"/>
      <c r="C762" s="11"/>
      <c r="D762" s="11"/>
      <c r="E762" s="11"/>
      <c r="F762" s="11"/>
      <c r="G762" s="11"/>
      <c r="H762" s="11"/>
      <c r="I762" s="11"/>
      <c r="J762" s="22"/>
      <c r="K762" s="11"/>
      <c r="L762" s="11"/>
      <c r="M762" s="12"/>
      <c r="N762" s="12"/>
      <c r="O762" s="12"/>
      <c r="P762" s="6"/>
      <c r="Q762" s="6"/>
      <c r="R762" s="6"/>
      <c r="S762" s="6"/>
      <c r="T762" s="6"/>
      <c r="U762" s="6"/>
      <c r="V762" s="6"/>
      <c r="W762" s="6"/>
      <c r="X762" s="6"/>
      <c r="Y762" s="6"/>
      <c r="Z762" s="6"/>
    </row>
    <row r="763" spans="1:26" ht="15.75" customHeight="1">
      <c r="A763" s="22"/>
      <c r="B763" s="11"/>
      <c r="C763" s="11"/>
      <c r="D763" s="11"/>
      <c r="E763" s="11"/>
      <c r="F763" s="11"/>
      <c r="G763" s="11"/>
      <c r="H763" s="11"/>
      <c r="I763" s="11"/>
      <c r="J763" s="22"/>
      <c r="K763" s="11"/>
      <c r="L763" s="11"/>
      <c r="M763" s="12"/>
      <c r="N763" s="12"/>
      <c r="O763" s="12"/>
      <c r="P763" s="6"/>
      <c r="Q763" s="6"/>
      <c r="R763" s="6"/>
      <c r="S763" s="6"/>
      <c r="T763" s="6"/>
      <c r="U763" s="6"/>
      <c r="V763" s="6"/>
      <c r="W763" s="6"/>
      <c r="X763" s="6"/>
      <c r="Y763" s="6"/>
      <c r="Z763" s="6"/>
    </row>
    <row r="764" spans="1:26" ht="15.75" customHeight="1">
      <c r="A764" s="22"/>
      <c r="B764" s="11"/>
      <c r="C764" s="11"/>
      <c r="D764" s="11"/>
      <c r="E764" s="11"/>
      <c r="F764" s="11"/>
      <c r="G764" s="11"/>
      <c r="H764" s="11"/>
      <c r="I764" s="11"/>
      <c r="J764" s="22"/>
      <c r="K764" s="11"/>
      <c r="L764" s="11"/>
      <c r="M764" s="12"/>
      <c r="N764" s="12"/>
      <c r="O764" s="12"/>
      <c r="P764" s="6"/>
      <c r="Q764" s="6"/>
      <c r="R764" s="6"/>
      <c r="S764" s="6"/>
      <c r="T764" s="6"/>
      <c r="U764" s="6"/>
      <c r="V764" s="6"/>
      <c r="W764" s="6"/>
      <c r="X764" s="6"/>
      <c r="Y764" s="6"/>
      <c r="Z764" s="6"/>
    </row>
    <row r="765" spans="1:26" ht="15.75" customHeight="1">
      <c r="A765" s="22"/>
      <c r="B765" s="11"/>
      <c r="C765" s="11"/>
      <c r="D765" s="11"/>
      <c r="E765" s="11"/>
      <c r="F765" s="11"/>
      <c r="G765" s="11"/>
      <c r="H765" s="11"/>
      <c r="I765" s="11"/>
      <c r="J765" s="22"/>
      <c r="K765" s="11"/>
      <c r="L765" s="11"/>
      <c r="M765" s="12"/>
      <c r="N765" s="12"/>
      <c r="O765" s="12"/>
      <c r="P765" s="6"/>
      <c r="Q765" s="6"/>
      <c r="R765" s="6"/>
      <c r="S765" s="6"/>
      <c r="T765" s="6"/>
      <c r="U765" s="6"/>
      <c r="V765" s="6"/>
      <c r="W765" s="6"/>
      <c r="X765" s="6"/>
      <c r="Y765" s="6"/>
      <c r="Z765" s="6"/>
    </row>
    <row r="766" spans="1:26" ht="15.75" customHeight="1">
      <c r="A766" s="22"/>
      <c r="B766" s="11"/>
      <c r="C766" s="11"/>
      <c r="D766" s="11"/>
      <c r="E766" s="11"/>
      <c r="F766" s="11"/>
      <c r="G766" s="11"/>
      <c r="H766" s="11"/>
      <c r="I766" s="11"/>
      <c r="J766" s="22"/>
      <c r="K766" s="11"/>
      <c r="L766" s="11"/>
      <c r="M766" s="12"/>
      <c r="N766" s="12"/>
      <c r="O766" s="12"/>
      <c r="P766" s="6"/>
      <c r="Q766" s="6"/>
      <c r="R766" s="6"/>
      <c r="S766" s="6"/>
      <c r="T766" s="6"/>
      <c r="U766" s="6"/>
      <c r="V766" s="6"/>
      <c r="W766" s="6"/>
      <c r="X766" s="6"/>
      <c r="Y766" s="6"/>
      <c r="Z766" s="6"/>
    </row>
    <row r="767" spans="1:26" ht="15.75" customHeight="1">
      <c r="A767" s="22"/>
      <c r="B767" s="11"/>
      <c r="C767" s="11"/>
      <c r="D767" s="11"/>
      <c r="E767" s="11"/>
      <c r="F767" s="11"/>
      <c r="G767" s="11"/>
      <c r="H767" s="11"/>
      <c r="I767" s="11"/>
      <c r="J767" s="22"/>
      <c r="K767" s="11"/>
      <c r="L767" s="11"/>
      <c r="M767" s="12"/>
      <c r="N767" s="12"/>
      <c r="O767" s="12"/>
      <c r="P767" s="6"/>
      <c r="Q767" s="6"/>
      <c r="R767" s="6"/>
      <c r="S767" s="6"/>
      <c r="T767" s="6"/>
      <c r="U767" s="6"/>
      <c r="V767" s="6"/>
      <c r="W767" s="6"/>
      <c r="X767" s="6"/>
      <c r="Y767" s="6"/>
      <c r="Z767" s="6"/>
    </row>
    <row r="768" spans="1:26" ht="15.75" customHeight="1">
      <c r="A768" s="22"/>
      <c r="B768" s="11"/>
      <c r="C768" s="11"/>
      <c r="D768" s="11"/>
      <c r="E768" s="11"/>
      <c r="F768" s="11"/>
      <c r="G768" s="11"/>
      <c r="H768" s="11"/>
      <c r="I768" s="11"/>
      <c r="J768" s="22"/>
      <c r="K768" s="11"/>
      <c r="L768" s="11"/>
      <c r="M768" s="12"/>
      <c r="N768" s="12"/>
      <c r="O768" s="12"/>
      <c r="P768" s="6"/>
      <c r="Q768" s="6"/>
      <c r="R768" s="6"/>
      <c r="S768" s="6"/>
      <c r="T768" s="6"/>
      <c r="U768" s="6"/>
      <c r="V768" s="6"/>
      <c r="W768" s="6"/>
      <c r="X768" s="6"/>
      <c r="Y768" s="6"/>
      <c r="Z768" s="6"/>
    </row>
    <row r="769" spans="1:26" ht="15.75" customHeight="1">
      <c r="A769" s="22"/>
      <c r="B769" s="11"/>
      <c r="C769" s="11"/>
      <c r="D769" s="11"/>
      <c r="E769" s="11"/>
      <c r="F769" s="11"/>
      <c r="G769" s="11"/>
      <c r="H769" s="11"/>
      <c r="I769" s="11"/>
      <c r="J769" s="22"/>
      <c r="K769" s="11"/>
      <c r="L769" s="11"/>
      <c r="M769" s="12"/>
      <c r="N769" s="12"/>
      <c r="O769" s="12"/>
      <c r="P769" s="6"/>
      <c r="Q769" s="6"/>
      <c r="R769" s="6"/>
      <c r="S769" s="6"/>
      <c r="T769" s="6"/>
      <c r="U769" s="6"/>
      <c r="V769" s="6"/>
      <c r="W769" s="6"/>
      <c r="X769" s="6"/>
      <c r="Y769" s="6"/>
      <c r="Z769" s="6"/>
    </row>
    <row r="770" spans="1:26" ht="15.75" customHeight="1">
      <c r="A770" s="22"/>
      <c r="B770" s="11"/>
      <c r="C770" s="11"/>
      <c r="D770" s="11"/>
      <c r="E770" s="11"/>
      <c r="F770" s="11"/>
      <c r="G770" s="11"/>
      <c r="H770" s="11"/>
      <c r="I770" s="11"/>
      <c r="J770" s="22"/>
      <c r="K770" s="11"/>
      <c r="L770" s="11"/>
      <c r="M770" s="12"/>
      <c r="N770" s="12"/>
      <c r="O770" s="12"/>
      <c r="P770" s="6"/>
      <c r="Q770" s="6"/>
      <c r="R770" s="6"/>
      <c r="S770" s="6"/>
      <c r="T770" s="6"/>
      <c r="U770" s="6"/>
      <c r="V770" s="6"/>
      <c r="W770" s="6"/>
      <c r="X770" s="6"/>
      <c r="Y770" s="6"/>
      <c r="Z770" s="6"/>
    </row>
    <row r="771" spans="1:26" ht="15.75" customHeight="1">
      <c r="A771" s="22"/>
      <c r="B771" s="11"/>
      <c r="C771" s="11"/>
      <c r="D771" s="11"/>
      <c r="E771" s="11"/>
      <c r="F771" s="11"/>
      <c r="G771" s="11"/>
      <c r="H771" s="11"/>
      <c r="I771" s="11"/>
      <c r="J771" s="22"/>
      <c r="K771" s="11"/>
      <c r="L771" s="11"/>
      <c r="M771" s="12"/>
      <c r="N771" s="12"/>
      <c r="O771" s="12"/>
      <c r="P771" s="6"/>
      <c r="Q771" s="6"/>
      <c r="R771" s="6"/>
      <c r="S771" s="6"/>
      <c r="T771" s="6"/>
      <c r="U771" s="6"/>
      <c r="V771" s="6"/>
      <c r="W771" s="6"/>
      <c r="X771" s="6"/>
      <c r="Y771" s="6"/>
      <c r="Z771" s="6"/>
    </row>
    <row r="772" spans="1:26" ht="15.75" customHeight="1">
      <c r="A772" s="22"/>
      <c r="B772" s="11"/>
      <c r="C772" s="11"/>
      <c r="D772" s="11"/>
      <c r="E772" s="11"/>
      <c r="F772" s="11"/>
      <c r="G772" s="11"/>
      <c r="H772" s="11"/>
      <c r="I772" s="11"/>
      <c r="J772" s="22"/>
      <c r="K772" s="11"/>
      <c r="L772" s="11"/>
      <c r="M772" s="12"/>
      <c r="N772" s="12"/>
      <c r="O772" s="12"/>
      <c r="P772" s="6"/>
      <c r="Q772" s="6"/>
      <c r="R772" s="6"/>
      <c r="S772" s="6"/>
      <c r="T772" s="6"/>
      <c r="U772" s="6"/>
      <c r="V772" s="6"/>
      <c r="W772" s="6"/>
      <c r="X772" s="6"/>
      <c r="Y772" s="6"/>
      <c r="Z772" s="6"/>
    </row>
    <row r="773" spans="1:26" ht="15.75" customHeight="1">
      <c r="A773" s="22"/>
      <c r="B773" s="11"/>
      <c r="C773" s="11"/>
      <c r="D773" s="11"/>
      <c r="E773" s="11"/>
      <c r="F773" s="11"/>
      <c r="G773" s="11"/>
      <c r="H773" s="11"/>
      <c r="I773" s="11"/>
      <c r="J773" s="22"/>
      <c r="K773" s="11"/>
      <c r="L773" s="11"/>
      <c r="M773" s="12"/>
      <c r="N773" s="12"/>
      <c r="O773" s="12"/>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hyperlinks>
    <hyperlink ref="M162" r:id="rId1"/>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sheetPr>
    <tabColor theme="9"/>
    <pageSetUpPr fitToPage="1"/>
  </sheetPr>
  <dimension ref="A1:Z100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cols>
    <col min="1" max="1" width="67.140625" customWidth="1"/>
    <col min="2" max="8" width="17.42578125" customWidth="1"/>
    <col min="9" max="9" width="1" customWidth="1"/>
    <col min="10" max="26" width="10.7109375" customWidth="1"/>
  </cols>
  <sheetData>
    <row r="1" spans="1:26" ht="30" customHeight="1">
      <c r="A1" s="106"/>
      <c r="B1" s="106" t="str">
        <f>"Resultado "&amp;Inconsistencias!$T$2-3</f>
        <v>Resultado 2019</v>
      </c>
      <c r="C1" s="106" t="str">
        <f>"Resultado "&amp;Inconsistencias!$T$2-2</f>
        <v>Resultado 2020</v>
      </c>
      <c r="D1" s="106" t="str">
        <f>"Resultado "&amp;Inconsistencias!$T$2-1</f>
        <v>Resultado 2021</v>
      </c>
      <c r="E1" s="106" t="str">
        <f>"Estimación "
&amp;Inconsistencias!T2</f>
        <v>Estimación 2022</v>
      </c>
      <c r="F1" s="106" t="str">
        <f>"Proyección "&amp;Inconsistencias!$T$2+1</f>
        <v>Proyección 2023</v>
      </c>
      <c r="G1" s="106" t="str">
        <f>"Proyección "&amp;Inconsistencias!$T$2+2</f>
        <v>Proyección 2024</v>
      </c>
      <c r="H1" s="106" t="str">
        <f>"Proyección "&amp;Inconsistencias!$T$2+3</f>
        <v>Proyección 2025</v>
      </c>
    </row>
    <row r="2" spans="1:26">
      <c r="A2" s="153" t="s">
        <v>2594</v>
      </c>
      <c r="B2" s="172"/>
      <c r="C2" s="172"/>
      <c r="D2" s="172"/>
      <c r="E2" s="172"/>
      <c r="F2" s="172"/>
      <c r="G2" s="172"/>
      <c r="H2" s="154"/>
    </row>
    <row r="3" spans="1:26" ht="30" customHeight="1">
      <c r="A3" s="173" t="s">
        <v>2531</v>
      </c>
      <c r="B3" s="119">
        <v>1972589</v>
      </c>
      <c r="C3" s="119">
        <v>2028949</v>
      </c>
      <c r="D3" s="119">
        <v>2130404</v>
      </c>
      <c r="E3" s="171">
        <f>'CRI-DE'!F2</f>
        <v>2440226.0499999998</v>
      </c>
      <c r="F3" s="119">
        <v>2348816</v>
      </c>
      <c r="G3" s="119">
        <v>2460665</v>
      </c>
      <c r="H3" s="119">
        <v>2572513</v>
      </c>
      <c r="I3" s="36"/>
      <c r="J3" s="36"/>
      <c r="K3" s="36"/>
      <c r="L3" s="36"/>
      <c r="M3" s="36"/>
      <c r="N3" s="36"/>
      <c r="O3" s="36"/>
      <c r="P3" s="36"/>
      <c r="Q3" s="36"/>
      <c r="R3" s="36"/>
      <c r="S3" s="36"/>
      <c r="T3" s="36"/>
      <c r="U3" s="36"/>
      <c r="V3" s="36"/>
      <c r="W3" s="36"/>
      <c r="X3" s="36"/>
      <c r="Y3" s="36"/>
      <c r="Z3" s="36"/>
    </row>
    <row r="4" spans="1:26" ht="30" customHeight="1">
      <c r="A4" s="173" t="s">
        <v>2532</v>
      </c>
      <c r="B4" s="119"/>
      <c r="C4" s="119"/>
      <c r="D4" s="119"/>
      <c r="E4" s="171">
        <f>'CRI-DE'!F21</f>
        <v>0</v>
      </c>
      <c r="F4" s="119"/>
      <c r="G4" s="119"/>
      <c r="H4" s="119"/>
      <c r="I4" s="36"/>
      <c r="J4" s="36"/>
      <c r="K4" s="36"/>
      <c r="L4" s="36"/>
      <c r="M4" s="36"/>
      <c r="N4" s="36"/>
      <c r="O4" s="36"/>
      <c r="P4" s="36"/>
      <c r="Q4" s="36"/>
      <c r="R4" s="36"/>
      <c r="S4" s="36"/>
      <c r="T4" s="36"/>
      <c r="U4" s="36"/>
      <c r="V4" s="36"/>
      <c r="W4" s="36"/>
      <c r="X4" s="36"/>
      <c r="Y4" s="36"/>
      <c r="Z4" s="36"/>
    </row>
    <row r="5" spans="1:26" ht="30" customHeight="1">
      <c r="A5" s="173" t="s">
        <v>2533</v>
      </c>
      <c r="B5" s="119"/>
      <c r="C5" s="119"/>
      <c r="D5" s="119"/>
      <c r="E5" s="171">
        <f>'CRI-DE'!F27</f>
        <v>0</v>
      </c>
      <c r="F5" s="119"/>
      <c r="G5" s="119"/>
      <c r="H5" s="119"/>
      <c r="I5" s="36"/>
      <c r="J5" s="36"/>
      <c r="K5" s="36"/>
      <c r="L5" s="36"/>
      <c r="M5" s="36"/>
      <c r="N5" s="36"/>
      <c r="O5" s="36"/>
      <c r="P5" s="36"/>
      <c r="Q5" s="36"/>
      <c r="R5" s="36"/>
      <c r="S5" s="36"/>
      <c r="T5" s="36"/>
      <c r="U5" s="36"/>
      <c r="V5" s="36"/>
      <c r="W5" s="36"/>
      <c r="X5" s="36"/>
      <c r="Y5" s="36"/>
      <c r="Z5" s="36"/>
    </row>
    <row r="6" spans="1:26" ht="30" customHeight="1">
      <c r="A6" s="173" t="s">
        <v>2101</v>
      </c>
      <c r="B6" s="119">
        <v>2514897</v>
      </c>
      <c r="C6" s="119">
        <v>2590344</v>
      </c>
      <c r="D6" s="119">
        <v>2776744</v>
      </c>
      <c r="E6" s="171">
        <f>'CRI-DE'!F30</f>
        <v>3778224</v>
      </c>
      <c r="F6" s="119">
        <v>3061447</v>
      </c>
      <c r="G6" s="119">
        <v>3207230</v>
      </c>
      <c r="H6" s="119">
        <v>3353014</v>
      </c>
      <c r="I6" s="36"/>
      <c r="J6" s="36"/>
      <c r="K6" s="36"/>
      <c r="L6" s="36"/>
      <c r="M6" s="36"/>
      <c r="N6" s="36"/>
      <c r="O6" s="36"/>
      <c r="P6" s="36"/>
      <c r="Q6" s="36"/>
      <c r="R6" s="36"/>
      <c r="S6" s="36"/>
      <c r="T6" s="36"/>
      <c r="U6" s="36"/>
      <c r="V6" s="36"/>
      <c r="W6" s="36"/>
      <c r="X6" s="36"/>
      <c r="Y6" s="36"/>
      <c r="Z6" s="36"/>
    </row>
    <row r="7" spans="1:26" ht="30" customHeight="1">
      <c r="A7" s="174" t="s">
        <v>1718</v>
      </c>
      <c r="B7" s="119">
        <v>138900</v>
      </c>
      <c r="C7" s="119">
        <v>142869</v>
      </c>
      <c r="D7" s="119">
        <v>149211</v>
      </c>
      <c r="E7" s="171">
        <f>'CRI-DE'!F60</f>
        <v>249948</v>
      </c>
      <c r="F7" s="119">
        <v>164518</v>
      </c>
      <c r="G7" s="119">
        <v>172352</v>
      </c>
      <c r="H7" s="119">
        <v>180187</v>
      </c>
      <c r="I7" s="36"/>
      <c r="J7" s="36"/>
      <c r="K7" s="36"/>
      <c r="L7" s="36"/>
      <c r="M7" s="36"/>
      <c r="N7" s="36"/>
      <c r="O7" s="36"/>
      <c r="P7" s="36"/>
      <c r="Q7" s="36"/>
      <c r="R7" s="36"/>
      <c r="S7" s="36"/>
      <c r="T7" s="36"/>
      <c r="U7" s="36"/>
      <c r="V7" s="36"/>
      <c r="W7" s="36"/>
      <c r="X7" s="36"/>
      <c r="Y7" s="36"/>
      <c r="Z7" s="36"/>
    </row>
    <row r="8" spans="1:26" ht="30" customHeight="1">
      <c r="A8" s="174" t="s">
        <v>1723</v>
      </c>
      <c r="B8" s="119">
        <v>843922</v>
      </c>
      <c r="C8" s="119">
        <v>868034</v>
      </c>
      <c r="D8" s="119">
        <v>1764976</v>
      </c>
      <c r="E8" s="171">
        <f>'CRI-DE'!F65</f>
        <v>1993104</v>
      </c>
      <c r="F8" s="119">
        <v>1945868</v>
      </c>
      <c r="G8" s="119">
        <v>2038529</v>
      </c>
      <c r="H8" s="119">
        <v>2131189</v>
      </c>
      <c r="I8" s="36"/>
      <c r="J8" s="36"/>
      <c r="K8" s="36"/>
      <c r="L8" s="36"/>
      <c r="M8" s="36"/>
      <c r="N8" s="36"/>
      <c r="O8" s="36"/>
      <c r="P8" s="36"/>
      <c r="Q8" s="36"/>
      <c r="R8" s="36"/>
      <c r="S8" s="36"/>
      <c r="T8" s="36"/>
      <c r="U8" s="36"/>
      <c r="V8" s="36"/>
      <c r="W8" s="36"/>
      <c r="X8" s="36"/>
      <c r="Y8" s="36"/>
      <c r="Z8" s="36"/>
    </row>
    <row r="9" spans="1:26" ht="30" customHeight="1">
      <c r="A9" s="174" t="s">
        <v>2595</v>
      </c>
      <c r="B9" s="119"/>
      <c r="C9" s="119"/>
      <c r="D9" s="119"/>
      <c r="E9" s="171">
        <f>'CRI-DE'!F79</f>
        <v>0</v>
      </c>
      <c r="F9" s="119"/>
      <c r="G9" s="119"/>
      <c r="H9" s="119"/>
      <c r="I9" s="36"/>
      <c r="J9" s="36"/>
      <c r="K9" s="36"/>
      <c r="L9" s="36"/>
      <c r="M9" s="36"/>
      <c r="N9" s="36"/>
      <c r="O9" s="36"/>
      <c r="P9" s="36"/>
      <c r="Q9" s="36"/>
      <c r="R9" s="36"/>
      <c r="S9" s="36"/>
      <c r="T9" s="36"/>
      <c r="U9" s="36"/>
      <c r="V9" s="36"/>
      <c r="W9" s="36"/>
      <c r="X9" s="36"/>
      <c r="Y9" s="36"/>
      <c r="Z9" s="36"/>
    </row>
    <row r="10" spans="1:26" ht="30" customHeight="1">
      <c r="A10" s="174" t="s">
        <v>1742</v>
      </c>
      <c r="B10" s="119">
        <v>21377553</v>
      </c>
      <c r="C10" s="119">
        <v>22018880</v>
      </c>
      <c r="D10" s="119">
        <v>23398725</v>
      </c>
      <c r="E10" s="171">
        <f>'CRI-DE'!F94</f>
        <v>23973624</v>
      </c>
      <c r="F10" s="119">
        <v>25052920</v>
      </c>
      <c r="G10" s="119">
        <v>26245916</v>
      </c>
      <c r="H10" s="119">
        <v>27438913</v>
      </c>
      <c r="I10" s="36"/>
      <c r="J10" s="36"/>
      <c r="K10" s="36"/>
      <c r="L10" s="36"/>
      <c r="M10" s="36"/>
      <c r="N10" s="36"/>
      <c r="O10" s="36"/>
      <c r="P10" s="36"/>
      <c r="Q10" s="36"/>
      <c r="R10" s="36"/>
      <c r="S10" s="36"/>
      <c r="T10" s="36"/>
      <c r="U10" s="36"/>
      <c r="V10" s="36"/>
      <c r="W10" s="36"/>
      <c r="X10" s="36"/>
      <c r="Y10" s="36"/>
      <c r="Z10" s="36"/>
    </row>
    <row r="11" spans="1:26" ht="30" customHeight="1">
      <c r="A11" s="174" t="s">
        <v>1765</v>
      </c>
      <c r="B11" s="119"/>
      <c r="C11" s="119"/>
      <c r="D11" s="119"/>
      <c r="E11" s="171">
        <f>'CRI-DE'!F115</f>
        <v>0</v>
      </c>
      <c r="F11" s="119"/>
      <c r="G11" s="119"/>
      <c r="H11" s="119"/>
      <c r="I11" s="36"/>
      <c r="J11" s="36"/>
      <c r="K11" s="36"/>
      <c r="L11" s="36"/>
      <c r="M11" s="36"/>
      <c r="N11" s="36"/>
      <c r="O11" s="36"/>
      <c r="P11" s="36"/>
      <c r="Q11" s="36"/>
      <c r="R11" s="36"/>
      <c r="S11" s="36"/>
      <c r="T11" s="36"/>
      <c r="U11" s="36"/>
      <c r="V11" s="36"/>
      <c r="W11" s="36"/>
      <c r="X11" s="36"/>
      <c r="Y11" s="36"/>
      <c r="Z11" s="36"/>
    </row>
    <row r="12" spans="1:26" ht="30" customHeight="1">
      <c r="A12" s="175" t="s">
        <v>1775</v>
      </c>
      <c r="B12" s="119"/>
      <c r="C12" s="119"/>
      <c r="D12" s="119"/>
      <c r="E12" s="171">
        <f>'CRI-DE'!D124</f>
        <v>0</v>
      </c>
      <c r="F12" s="119"/>
      <c r="G12" s="119"/>
      <c r="H12" s="119"/>
      <c r="I12" s="36"/>
      <c r="J12" s="36"/>
      <c r="K12" s="36"/>
      <c r="L12" s="36"/>
      <c r="M12" s="36"/>
      <c r="N12" s="36"/>
      <c r="O12" s="36"/>
      <c r="P12" s="36"/>
      <c r="Q12" s="36"/>
      <c r="R12" s="36"/>
      <c r="S12" s="36"/>
      <c r="T12" s="36"/>
      <c r="U12" s="36"/>
      <c r="V12" s="36"/>
      <c r="W12" s="36"/>
      <c r="X12" s="36"/>
      <c r="Y12" s="36"/>
      <c r="Z12" s="36"/>
    </row>
    <row r="13" spans="1:26" ht="30" customHeight="1">
      <c r="A13" s="175" t="s">
        <v>1758</v>
      </c>
      <c r="B13" s="119"/>
      <c r="C13" s="119"/>
      <c r="D13" s="119"/>
      <c r="E13" s="171">
        <f>'CRI-DE'!D110</f>
        <v>0</v>
      </c>
      <c r="F13" s="119"/>
      <c r="G13" s="119"/>
      <c r="H13" s="119"/>
      <c r="I13" s="36"/>
      <c r="J13" s="36"/>
      <c r="K13" s="36"/>
      <c r="L13" s="36"/>
      <c r="M13" s="36"/>
      <c r="N13" s="36"/>
      <c r="O13" s="36"/>
      <c r="P13" s="36"/>
      <c r="Q13" s="36"/>
      <c r="R13" s="36"/>
      <c r="S13" s="36"/>
      <c r="T13" s="36"/>
      <c r="U13" s="36"/>
      <c r="V13" s="36"/>
      <c r="W13" s="36"/>
      <c r="X13" s="36"/>
      <c r="Y13" s="36"/>
      <c r="Z13" s="36"/>
    </row>
    <row r="14" spans="1:26" ht="30" customHeight="1">
      <c r="A14" s="174" t="s">
        <v>2596</v>
      </c>
      <c r="B14" s="119"/>
      <c r="C14" s="119"/>
      <c r="D14" s="119"/>
      <c r="E14" s="171">
        <v>0</v>
      </c>
      <c r="F14" s="119"/>
      <c r="G14" s="119"/>
      <c r="H14" s="119"/>
      <c r="I14" s="36"/>
      <c r="J14" s="36"/>
      <c r="K14" s="36"/>
      <c r="L14" s="36"/>
      <c r="M14" s="36"/>
      <c r="N14" s="36"/>
      <c r="O14" s="36"/>
      <c r="P14" s="36"/>
      <c r="Q14" s="36"/>
      <c r="R14" s="36"/>
      <c r="S14" s="36"/>
      <c r="T14" s="36"/>
      <c r="U14" s="36"/>
      <c r="V14" s="36"/>
      <c r="W14" s="36"/>
      <c r="X14" s="36"/>
      <c r="Y14" s="36"/>
      <c r="Z14" s="36"/>
    </row>
    <row r="15" spans="1:26" ht="15" customHeight="1">
      <c r="A15" s="176" t="s">
        <v>2597</v>
      </c>
      <c r="B15" s="115">
        <f t="shared" ref="B15:H15" si="0">SUM(B3:B14)</f>
        <v>26847861</v>
      </c>
      <c r="C15" s="115">
        <f t="shared" si="0"/>
        <v>27649076</v>
      </c>
      <c r="D15" s="115">
        <f t="shared" si="0"/>
        <v>30220060</v>
      </c>
      <c r="E15" s="115">
        <f t="shared" si="0"/>
        <v>32435126.050000001</v>
      </c>
      <c r="F15" s="115">
        <f t="shared" si="0"/>
        <v>32573569</v>
      </c>
      <c r="G15" s="115">
        <f t="shared" si="0"/>
        <v>34124692</v>
      </c>
      <c r="H15" s="115">
        <f t="shared" si="0"/>
        <v>35675816</v>
      </c>
    </row>
    <row r="16" spans="1:26" ht="15" customHeight="1">
      <c r="A16" s="177" t="s">
        <v>2598</v>
      </c>
      <c r="B16" s="178"/>
      <c r="C16" s="178"/>
      <c r="D16" s="179"/>
      <c r="E16" s="115">
        <f>'CRI-DE'!D142</f>
        <v>0</v>
      </c>
      <c r="F16" s="180"/>
      <c r="G16" s="181"/>
      <c r="H16" s="156"/>
    </row>
    <row r="17" spans="1:26" ht="15" customHeight="1">
      <c r="A17" s="177" t="s">
        <v>2599</v>
      </c>
      <c r="B17" s="178"/>
      <c r="C17" s="178"/>
      <c r="D17" s="179"/>
      <c r="E17" s="115">
        <f>E15+E16</f>
        <v>32435126.050000001</v>
      </c>
      <c r="F17" s="180"/>
      <c r="G17" s="181"/>
      <c r="H17" s="156"/>
    </row>
    <row r="18" spans="1:26">
      <c r="A18" s="153" t="s">
        <v>2600</v>
      </c>
      <c r="B18" s="172"/>
      <c r="C18" s="172"/>
      <c r="D18" s="172"/>
      <c r="E18" s="172"/>
      <c r="F18" s="172"/>
      <c r="G18" s="172"/>
      <c r="H18" s="154"/>
    </row>
    <row r="19" spans="1:26" ht="30" customHeight="1">
      <c r="A19" s="182" t="s">
        <v>1755</v>
      </c>
      <c r="B19" s="183">
        <v>5825533</v>
      </c>
      <c r="C19" s="183">
        <v>6000299</v>
      </c>
      <c r="D19" s="183">
        <v>5279519</v>
      </c>
      <c r="E19" s="171">
        <f>'CRI-DE'!E107</f>
        <v>6282710</v>
      </c>
      <c r="F19" s="183">
        <v>6596846</v>
      </c>
      <c r="G19" s="183">
        <v>6910981</v>
      </c>
      <c r="H19" s="183">
        <v>7225117</v>
      </c>
      <c r="I19" s="36"/>
      <c r="J19" s="36"/>
      <c r="K19" s="36"/>
      <c r="L19" s="36"/>
      <c r="M19" s="36"/>
      <c r="N19" s="36"/>
      <c r="O19" s="36"/>
      <c r="P19" s="36"/>
      <c r="Q19" s="36"/>
      <c r="R19" s="36"/>
      <c r="S19" s="36"/>
      <c r="T19" s="36"/>
      <c r="U19" s="36"/>
      <c r="V19" s="36"/>
      <c r="W19" s="36"/>
      <c r="X19" s="36"/>
      <c r="Y19" s="36"/>
      <c r="Z19" s="36"/>
    </row>
    <row r="20" spans="1:26" ht="30" customHeight="1">
      <c r="A20" s="182" t="s">
        <v>1758</v>
      </c>
      <c r="B20" s="183">
        <v>7156</v>
      </c>
      <c r="C20" s="183">
        <v>7360</v>
      </c>
      <c r="D20" s="183">
        <v>7729</v>
      </c>
      <c r="E20" s="171">
        <f>'CRI-DE'!E110</f>
        <v>54744</v>
      </c>
      <c r="F20" s="183">
        <v>8518</v>
      </c>
      <c r="G20" s="183">
        <v>8923</v>
      </c>
      <c r="H20" s="183">
        <v>9329</v>
      </c>
      <c r="I20" s="36"/>
      <c r="J20" s="36"/>
      <c r="K20" s="36"/>
      <c r="L20" s="36"/>
      <c r="M20" s="36"/>
      <c r="N20" s="36"/>
      <c r="O20" s="36"/>
      <c r="P20" s="36"/>
      <c r="Q20" s="36"/>
      <c r="R20" s="36"/>
      <c r="S20" s="36"/>
      <c r="T20" s="36"/>
      <c r="U20" s="36"/>
      <c r="V20" s="36"/>
      <c r="W20" s="36"/>
      <c r="X20" s="36"/>
      <c r="Y20" s="36"/>
      <c r="Z20" s="36"/>
    </row>
    <row r="21" spans="1:26" ht="30" customHeight="1">
      <c r="A21" s="182" t="s">
        <v>1771</v>
      </c>
      <c r="B21" s="183"/>
      <c r="C21" s="183"/>
      <c r="D21" s="183"/>
      <c r="E21" s="171">
        <f>'CRI-DE'!E121</f>
        <v>0</v>
      </c>
      <c r="F21" s="183"/>
      <c r="G21" s="183"/>
      <c r="H21" s="183"/>
      <c r="I21" s="36"/>
      <c r="J21" s="36"/>
      <c r="K21" s="36"/>
      <c r="L21" s="36"/>
      <c r="M21" s="36"/>
      <c r="N21" s="36"/>
      <c r="O21" s="36"/>
      <c r="P21" s="36"/>
      <c r="Q21" s="36"/>
      <c r="R21" s="36"/>
      <c r="S21" s="36"/>
      <c r="T21" s="36"/>
      <c r="U21" s="36"/>
      <c r="V21" s="36"/>
      <c r="W21" s="36"/>
      <c r="X21" s="36"/>
      <c r="Y21" s="36"/>
      <c r="Z21" s="36"/>
    </row>
    <row r="22" spans="1:26" ht="30" customHeight="1">
      <c r="A22" s="182" t="s">
        <v>2536</v>
      </c>
      <c r="B22" s="183"/>
      <c r="C22" s="183"/>
      <c r="D22" s="183"/>
      <c r="E22" s="171">
        <f>'CRI-DE'!E124</f>
        <v>0</v>
      </c>
      <c r="F22" s="183"/>
      <c r="G22" s="183"/>
      <c r="H22" s="183"/>
      <c r="I22" s="36"/>
      <c r="J22" s="36"/>
      <c r="K22" s="36"/>
      <c r="L22" s="36"/>
      <c r="M22" s="36"/>
      <c r="N22" s="36"/>
      <c r="O22" s="36"/>
      <c r="P22" s="36"/>
      <c r="Q22" s="36"/>
      <c r="R22" s="36"/>
      <c r="S22" s="36"/>
      <c r="T22" s="36"/>
      <c r="U22" s="36"/>
      <c r="V22" s="36"/>
      <c r="W22" s="36"/>
      <c r="X22" s="36"/>
      <c r="Y22" s="36"/>
      <c r="Z22" s="36"/>
    </row>
    <row r="23" spans="1:26" ht="30" customHeight="1">
      <c r="A23" s="182" t="s">
        <v>2601</v>
      </c>
      <c r="B23" s="183"/>
      <c r="C23" s="183"/>
      <c r="D23" s="183"/>
      <c r="E23" s="171">
        <v>0</v>
      </c>
      <c r="F23" s="183"/>
      <c r="G23" s="183"/>
      <c r="H23" s="183"/>
      <c r="I23" s="36"/>
      <c r="J23" s="36"/>
      <c r="K23" s="36"/>
      <c r="L23" s="36"/>
      <c r="M23" s="36"/>
      <c r="N23" s="36"/>
      <c r="O23" s="36"/>
      <c r="P23" s="36"/>
      <c r="Q23" s="36"/>
      <c r="R23" s="36"/>
      <c r="S23" s="36"/>
      <c r="T23" s="36"/>
      <c r="U23" s="36"/>
      <c r="V23" s="36"/>
      <c r="W23" s="36"/>
      <c r="X23" s="36"/>
      <c r="Y23" s="36"/>
      <c r="Z23" s="36"/>
    </row>
    <row r="24" spans="1:26" ht="15.75" customHeight="1">
      <c r="A24" s="176" t="s">
        <v>2602</v>
      </c>
      <c r="B24" s="115">
        <f t="shared" ref="B24:H24" si="1">SUM(B19:B23)</f>
        <v>5832689</v>
      </c>
      <c r="C24" s="115">
        <f t="shared" si="1"/>
        <v>6007659</v>
      </c>
      <c r="D24" s="115">
        <f t="shared" si="1"/>
        <v>5287248</v>
      </c>
      <c r="E24" s="115">
        <f t="shared" si="1"/>
        <v>6337454</v>
      </c>
      <c r="F24" s="115">
        <f t="shared" si="1"/>
        <v>6605364</v>
      </c>
      <c r="G24" s="115">
        <f t="shared" si="1"/>
        <v>6919904</v>
      </c>
      <c r="H24" s="115">
        <f t="shared" si="1"/>
        <v>7234446</v>
      </c>
    </row>
    <row r="25" spans="1:26" ht="15.75" customHeight="1">
      <c r="A25" s="176" t="s">
        <v>2603</v>
      </c>
      <c r="B25" s="178"/>
      <c r="C25" s="178"/>
      <c r="D25" s="179"/>
      <c r="E25" s="115">
        <f>'CRI-DE'!E142</f>
        <v>0</v>
      </c>
      <c r="F25" s="178"/>
      <c r="G25" s="178"/>
      <c r="H25" s="179"/>
    </row>
    <row r="26" spans="1:26" ht="15.75" customHeight="1">
      <c r="A26" s="176" t="s">
        <v>2599</v>
      </c>
      <c r="B26" s="178"/>
      <c r="C26" s="178"/>
      <c r="D26" s="179"/>
      <c r="E26" s="115">
        <f>E24+E25</f>
        <v>6337454</v>
      </c>
      <c r="F26" s="178"/>
      <c r="G26" s="178"/>
      <c r="H26" s="179"/>
    </row>
    <row r="27" spans="1:26" ht="30" customHeight="1">
      <c r="A27" s="174" t="s">
        <v>2604</v>
      </c>
      <c r="B27" s="171">
        <f t="shared" ref="B27:H27" si="2">B35</f>
        <v>0</v>
      </c>
      <c r="C27" s="171">
        <f t="shared" si="2"/>
        <v>0</v>
      </c>
      <c r="D27" s="171">
        <f t="shared" si="2"/>
        <v>0</v>
      </c>
      <c r="E27" s="171">
        <f t="shared" si="2"/>
        <v>0</v>
      </c>
      <c r="F27" s="171">
        <f t="shared" si="2"/>
        <v>0</v>
      </c>
      <c r="G27" s="171">
        <f t="shared" si="2"/>
        <v>0</v>
      </c>
      <c r="H27" s="171">
        <f t="shared" si="2"/>
        <v>0</v>
      </c>
      <c r="I27" s="36"/>
      <c r="J27" s="36"/>
      <c r="K27" s="36"/>
      <c r="L27" s="36"/>
      <c r="M27" s="36"/>
      <c r="N27" s="36"/>
      <c r="O27" s="36"/>
      <c r="P27" s="36"/>
      <c r="Q27" s="36"/>
      <c r="R27" s="36"/>
      <c r="S27" s="36"/>
      <c r="T27" s="36"/>
      <c r="U27" s="36"/>
      <c r="V27" s="36"/>
      <c r="W27" s="36"/>
      <c r="X27" s="36"/>
      <c r="Y27" s="36"/>
      <c r="Z27" s="36"/>
    </row>
    <row r="28" spans="1:26" ht="15.75" customHeight="1">
      <c r="A28" s="184" t="s">
        <v>2605</v>
      </c>
      <c r="B28" s="185">
        <f t="shared" ref="B28:H28" si="3">B15+B24+B27</f>
        <v>32680550</v>
      </c>
      <c r="C28" s="185">
        <f t="shared" si="3"/>
        <v>33656735</v>
      </c>
      <c r="D28" s="185">
        <f t="shared" si="3"/>
        <v>35507308</v>
      </c>
      <c r="E28" s="185">
        <f t="shared" si="3"/>
        <v>38772580.049999997</v>
      </c>
      <c r="F28" s="185">
        <f t="shared" si="3"/>
        <v>39178933</v>
      </c>
      <c r="G28" s="185">
        <f t="shared" si="3"/>
        <v>41044596</v>
      </c>
      <c r="H28" s="185">
        <f t="shared" si="3"/>
        <v>42910262</v>
      </c>
    </row>
    <row r="29" spans="1:26" ht="15.75" customHeight="1">
      <c r="A29" s="186" t="s">
        <v>2606</v>
      </c>
      <c r="B29" s="187"/>
      <c r="C29" s="187"/>
      <c r="D29" s="188"/>
      <c r="E29" s="185">
        <f>E16+E25</f>
        <v>0</v>
      </c>
      <c r="F29" s="185"/>
      <c r="G29" s="185"/>
      <c r="H29" s="185"/>
    </row>
    <row r="30" spans="1:26" ht="15.75" customHeight="1">
      <c r="A30" s="186" t="s">
        <v>2607</v>
      </c>
      <c r="B30" s="187"/>
      <c r="C30" s="187"/>
      <c r="D30" s="188"/>
      <c r="E30" s="185">
        <f>E28+E29</f>
        <v>38772580.049999997</v>
      </c>
      <c r="F30" s="185"/>
      <c r="G30" s="185"/>
      <c r="H30" s="185"/>
    </row>
    <row r="31" spans="1:26" ht="15.75" customHeight="1">
      <c r="A31" s="189"/>
      <c r="B31" s="190"/>
      <c r="C31" s="190"/>
      <c r="D31" s="190"/>
      <c r="E31" s="190"/>
      <c r="F31" s="191"/>
      <c r="G31" s="191"/>
      <c r="H31" s="191"/>
    </row>
    <row r="32" spans="1:26" ht="15.75" customHeight="1">
      <c r="A32" s="192" t="s">
        <v>2608</v>
      </c>
      <c r="B32" s="190"/>
      <c r="C32" s="190"/>
      <c r="D32" s="190"/>
      <c r="E32" s="190"/>
      <c r="F32" s="190"/>
      <c r="G32" s="190"/>
      <c r="H32" s="193"/>
    </row>
    <row r="33" spans="1:26" ht="15.75" customHeight="1">
      <c r="A33" s="194" t="s">
        <v>2609</v>
      </c>
      <c r="B33" s="183"/>
      <c r="C33" s="183"/>
      <c r="D33" s="183"/>
      <c r="E33" s="171">
        <f>'CRI-DE'!D136</f>
        <v>0</v>
      </c>
      <c r="F33" s="183"/>
      <c r="G33" s="183"/>
      <c r="H33" s="183"/>
    </row>
    <row r="34" spans="1:26" ht="15.75" customHeight="1">
      <c r="A34" s="194" t="s">
        <v>2610</v>
      </c>
      <c r="B34" s="183"/>
      <c r="C34" s="183"/>
      <c r="D34" s="183"/>
      <c r="E34" s="171">
        <f>'CRI-DE'!E136</f>
        <v>0</v>
      </c>
      <c r="F34" s="183"/>
      <c r="G34" s="183"/>
      <c r="H34" s="183"/>
    </row>
    <row r="35" spans="1:26" ht="15.75" customHeight="1">
      <c r="A35" s="195" t="s">
        <v>2537</v>
      </c>
      <c r="B35" s="196">
        <f t="shared" ref="B35:H35" si="4">SUM(B33:B34)</f>
        <v>0</v>
      </c>
      <c r="C35" s="196">
        <f t="shared" si="4"/>
        <v>0</v>
      </c>
      <c r="D35" s="196">
        <f t="shared" si="4"/>
        <v>0</v>
      </c>
      <c r="E35" s="196">
        <f t="shared" si="4"/>
        <v>0</v>
      </c>
      <c r="F35" s="196">
        <f t="shared" si="4"/>
        <v>0</v>
      </c>
      <c r="G35" s="196">
        <f t="shared" si="4"/>
        <v>0</v>
      </c>
      <c r="H35" s="196">
        <f t="shared" si="4"/>
        <v>0</v>
      </c>
    </row>
    <row r="36" spans="1:26" ht="5.25" customHeight="1">
      <c r="A36" s="150"/>
    </row>
    <row r="37" spans="1:26" ht="15.75" hidden="1" customHeight="1">
      <c r="A37" s="150"/>
    </row>
    <row r="38" spans="1:26" ht="15.75" hidden="1" customHeight="1">
      <c r="A38" s="150"/>
    </row>
    <row r="39" spans="1:26" ht="15.75" hidden="1" customHeight="1">
      <c r="A39" s="150"/>
      <c r="J39" s="149"/>
      <c r="K39" s="149"/>
      <c r="L39" s="149"/>
      <c r="M39" s="149"/>
      <c r="N39" s="149"/>
      <c r="O39" s="149"/>
      <c r="P39" s="149"/>
      <c r="Q39" s="149"/>
      <c r="R39" s="149"/>
      <c r="S39" s="149"/>
      <c r="T39" s="149"/>
      <c r="U39" s="149"/>
      <c r="V39" s="149"/>
      <c r="W39" s="149"/>
      <c r="X39" s="149"/>
      <c r="Y39" s="149"/>
      <c r="Z39" s="149"/>
    </row>
    <row r="40" spans="1:26" ht="15.75" hidden="1" customHeight="1">
      <c r="A40" s="150"/>
      <c r="J40" s="149"/>
      <c r="K40" s="149"/>
      <c r="L40" s="149"/>
      <c r="M40" s="149"/>
      <c r="N40" s="149"/>
      <c r="O40" s="149"/>
      <c r="P40" s="149"/>
      <c r="Q40" s="149"/>
      <c r="R40" s="149"/>
      <c r="S40" s="149"/>
      <c r="T40" s="149"/>
      <c r="U40" s="149"/>
      <c r="V40" s="149"/>
      <c r="W40" s="149"/>
      <c r="X40" s="149"/>
      <c r="Y40" s="149"/>
      <c r="Z40" s="149"/>
    </row>
    <row r="41" spans="1:26" ht="15.75" hidden="1" customHeight="1">
      <c r="A41" s="197">
        <f>SUM(B28:H28)</f>
        <v>263750964.05000001</v>
      </c>
      <c r="J41" s="149"/>
      <c r="K41" s="149"/>
      <c r="L41" s="149"/>
      <c r="M41" s="149"/>
      <c r="N41" s="149"/>
      <c r="O41" s="149"/>
      <c r="P41" s="149"/>
      <c r="Q41" s="149"/>
      <c r="R41" s="149"/>
      <c r="S41" s="149"/>
      <c r="T41" s="149"/>
      <c r="U41" s="149"/>
      <c r="V41" s="149"/>
      <c r="W41" s="149"/>
      <c r="X41" s="149"/>
      <c r="Y41" s="149"/>
      <c r="Z41" s="149"/>
    </row>
    <row r="42" spans="1:26" ht="15.75" hidden="1" customHeight="1">
      <c r="A42" s="150"/>
    </row>
    <row r="43" spans="1:26" ht="15.75" hidden="1" customHeight="1">
      <c r="A43" s="150"/>
    </row>
    <row r="44" spans="1:26" ht="15.75" hidden="1" customHeight="1">
      <c r="A44" s="150"/>
    </row>
    <row r="45" spans="1:26" ht="15.75" hidden="1" customHeight="1">
      <c r="A45" s="150"/>
    </row>
    <row r="46" spans="1:26" ht="15.75" hidden="1" customHeight="1">
      <c r="A46" s="150"/>
    </row>
    <row r="47" spans="1:26" ht="15.75" hidden="1" customHeight="1">
      <c r="A47" s="150"/>
    </row>
    <row r="48" spans="1:26" ht="15.75" hidden="1" customHeight="1">
      <c r="A48" s="150"/>
    </row>
    <row r="49" spans="1:1" ht="15.75" hidden="1" customHeight="1">
      <c r="A49" s="150"/>
    </row>
    <row r="50" spans="1:1" ht="15.75" hidden="1" customHeight="1">
      <c r="A50" s="150"/>
    </row>
    <row r="51" spans="1:1" ht="15.75" hidden="1" customHeight="1">
      <c r="A51" s="150"/>
    </row>
    <row r="52" spans="1:1" ht="15.75" hidden="1" customHeight="1">
      <c r="A52" s="150"/>
    </row>
    <row r="53" spans="1:1" ht="15.75" hidden="1" customHeight="1">
      <c r="A53" s="150"/>
    </row>
    <row r="54" spans="1:1" ht="15.75" hidden="1" customHeight="1">
      <c r="A54" s="150"/>
    </row>
    <row r="55" spans="1:1" ht="15.75" hidden="1" customHeight="1">
      <c r="A55" s="150"/>
    </row>
    <row r="56" spans="1:1" ht="15.75" hidden="1" customHeight="1">
      <c r="A56" s="150"/>
    </row>
    <row r="57" spans="1:1" ht="15.75" hidden="1" customHeight="1">
      <c r="A57" s="150"/>
    </row>
    <row r="58" spans="1:1" ht="15.75" hidden="1" customHeight="1">
      <c r="A58" s="150"/>
    </row>
    <row r="59" spans="1:1" ht="15.75" hidden="1" customHeight="1">
      <c r="A59" s="150"/>
    </row>
    <row r="60" spans="1:1" ht="15.75" hidden="1" customHeight="1">
      <c r="A60" s="150"/>
    </row>
    <row r="61" spans="1:1" ht="15.75" hidden="1" customHeight="1">
      <c r="A61" s="150"/>
    </row>
    <row r="62" spans="1:1" ht="15.75" hidden="1" customHeight="1">
      <c r="A62" s="150"/>
    </row>
    <row r="63" spans="1:1" ht="15.75" hidden="1" customHeight="1">
      <c r="A63" s="150"/>
    </row>
    <row r="64" spans="1:1" ht="15.75" hidden="1" customHeight="1">
      <c r="A64" s="150"/>
    </row>
    <row r="65" spans="1:1" ht="15.75" hidden="1" customHeight="1">
      <c r="A65" s="150"/>
    </row>
    <row r="66" spans="1:1" ht="15.75" hidden="1" customHeight="1">
      <c r="A66" s="150"/>
    </row>
    <row r="67" spans="1:1" ht="15.75" hidden="1" customHeight="1">
      <c r="A67" s="150"/>
    </row>
    <row r="68" spans="1:1" ht="15.75" hidden="1" customHeight="1">
      <c r="A68" s="150"/>
    </row>
    <row r="69" spans="1:1" ht="15.75" hidden="1" customHeight="1">
      <c r="A69" s="150"/>
    </row>
    <row r="70" spans="1:1" ht="15.75" hidden="1" customHeight="1">
      <c r="A70" s="150"/>
    </row>
    <row r="71" spans="1:1" ht="15.75" hidden="1" customHeight="1">
      <c r="A71" s="150"/>
    </row>
    <row r="72" spans="1:1" ht="15.75" hidden="1" customHeight="1">
      <c r="A72" s="150"/>
    </row>
    <row r="73" spans="1:1" ht="15.75" hidden="1" customHeight="1">
      <c r="A73" s="150"/>
    </row>
    <row r="74" spans="1:1" ht="15.75" hidden="1" customHeight="1">
      <c r="A74" s="150"/>
    </row>
    <row r="75" spans="1:1" ht="15.75" hidden="1" customHeight="1">
      <c r="A75" s="150"/>
    </row>
    <row r="76" spans="1:1" ht="15.75" hidden="1" customHeight="1">
      <c r="A76" s="150"/>
    </row>
    <row r="77" spans="1:1" ht="15.75" hidden="1" customHeight="1">
      <c r="A77" s="150"/>
    </row>
    <row r="78" spans="1:1" ht="15.75" hidden="1" customHeight="1">
      <c r="A78" s="150"/>
    </row>
    <row r="79" spans="1:1" ht="15.75" hidden="1" customHeight="1">
      <c r="A79" s="150"/>
    </row>
    <row r="80" spans="1:1" ht="15.75" hidden="1" customHeight="1">
      <c r="A80" s="150"/>
    </row>
    <row r="81" spans="1:1" ht="15.75" hidden="1" customHeight="1">
      <c r="A81" s="150"/>
    </row>
    <row r="82" spans="1:1" ht="15.75" hidden="1" customHeight="1">
      <c r="A82" s="150"/>
    </row>
    <row r="83" spans="1:1" ht="15.75" hidden="1" customHeight="1">
      <c r="A83" s="150"/>
    </row>
    <row r="84" spans="1:1" ht="15.75" hidden="1" customHeight="1">
      <c r="A84" s="150"/>
    </row>
    <row r="85" spans="1:1" ht="15.75" hidden="1" customHeight="1">
      <c r="A85" s="150"/>
    </row>
    <row r="86" spans="1:1" ht="15.75" hidden="1" customHeight="1">
      <c r="A86" s="150"/>
    </row>
    <row r="87" spans="1:1" ht="15.75" hidden="1" customHeight="1">
      <c r="A87" s="150"/>
    </row>
    <row r="88" spans="1:1" ht="15.75" hidden="1" customHeight="1">
      <c r="A88" s="150"/>
    </row>
    <row r="89" spans="1:1" ht="15.75" hidden="1" customHeight="1">
      <c r="A89" s="150"/>
    </row>
    <row r="90" spans="1:1" ht="15.75" hidden="1" customHeight="1">
      <c r="A90" s="150"/>
    </row>
    <row r="91" spans="1:1" ht="15.75" hidden="1" customHeight="1">
      <c r="A91" s="150"/>
    </row>
    <row r="92" spans="1:1" ht="15.75" hidden="1" customHeight="1">
      <c r="A92" s="150"/>
    </row>
    <row r="93" spans="1:1" ht="15.75" hidden="1" customHeight="1">
      <c r="A93" s="150"/>
    </row>
    <row r="94" spans="1:1" ht="15.75" hidden="1" customHeight="1">
      <c r="A94" s="150"/>
    </row>
    <row r="95" spans="1:1" ht="15.75" hidden="1" customHeight="1">
      <c r="A95" s="150"/>
    </row>
    <row r="96" spans="1:1" ht="15.75" hidden="1" customHeight="1">
      <c r="A96" s="150"/>
    </row>
    <row r="97" spans="1:1" ht="15.75" hidden="1" customHeight="1">
      <c r="A97" s="150"/>
    </row>
    <row r="98" spans="1:1" ht="15.75" hidden="1" customHeight="1">
      <c r="A98" s="150"/>
    </row>
    <row r="99" spans="1:1" ht="15.75" hidden="1" customHeight="1">
      <c r="A99" s="150"/>
    </row>
    <row r="100" spans="1:1" ht="15.75" hidden="1" customHeight="1">
      <c r="A100" s="150"/>
    </row>
    <row r="101" spans="1:1" ht="15.75" hidden="1" customHeight="1">
      <c r="A101" s="150"/>
    </row>
    <row r="102" spans="1:1" ht="15.75" hidden="1" customHeight="1">
      <c r="A102" s="150"/>
    </row>
    <row r="103" spans="1:1" ht="15.75" hidden="1" customHeight="1">
      <c r="A103" s="150"/>
    </row>
    <row r="104" spans="1:1" ht="15.75" hidden="1" customHeight="1">
      <c r="A104" s="150"/>
    </row>
    <row r="105" spans="1:1" ht="15.75" hidden="1" customHeight="1">
      <c r="A105" s="150"/>
    </row>
    <row r="106" spans="1:1" ht="15.75" hidden="1" customHeight="1">
      <c r="A106" s="150"/>
    </row>
    <row r="107" spans="1:1" ht="15.75" hidden="1" customHeight="1">
      <c r="A107" s="150"/>
    </row>
    <row r="108" spans="1:1" ht="15.75" hidden="1" customHeight="1">
      <c r="A108" s="150"/>
    </row>
    <row r="109" spans="1:1" ht="15.75" hidden="1" customHeight="1">
      <c r="A109" s="150"/>
    </row>
    <row r="110" spans="1:1" ht="15.75" hidden="1" customHeight="1">
      <c r="A110" s="150"/>
    </row>
    <row r="111" spans="1:1" ht="15.75" hidden="1" customHeight="1">
      <c r="A111" s="150"/>
    </row>
    <row r="112" spans="1:1" ht="15.75" hidden="1" customHeight="1">
      <c r="A112" s="150"/>
    </row>
    <row r="113" spans="1:1" ht="15.75" hidden="1" customHeight="1">
      <c r="A113" s="150"/>
    </row>
    <row r="114" spans="1:1" ht="15.75" hidden="1" customHeight="1">
      <c r="A114" s="150"/>
    </row>
    <row r="115" spans="1:1" ht="15.75" hidden="1" customHeight="1">
      <c r="A115" s="150"/>
    </row>
    <row r="116" spans="1:1" ht="15.75" hidden="1" customHeight="1">
      <c r="A116" s="150"/>
    </row>
    <row r="117" spans="1:1" ht="15.75" hidden="1" customHeight="1">
      <c r="A117" s="150"/>
    </row>
    <row r="118" spans="1:1" ht="15.75" hidden="1" customHeight="1">
      <c r="A118" s="150"/>
    </row>
    <row r="119" spans="1:1" ht="15.75" hidden="1" customHeight="1">
      <c r="A119" s="150"/>
    </row>
    <row r="120" spans="1:1" ht="15.75" hidden="1" customHeight="1">
      <c r="A120" s="150"/>
    </row>
    <row r="121" spans="1:1" ht="15.75" hidden="1" customHeight="1">
      <c r="A121" s="150"/>
    </row>
    <row r="122" spans="1:1" ht="15.75" hidden="1" customHeight="1">
      <c r="A122" s="150"/>
    </row>
    <row r="123" spans="1:1" ht="15.75" hidden="1" customHeight="1">
      <c r="A123" s="150"/>
    </row>
    <row r="124" spans="1:1" ht="15.75" hidden="1" customHeight="1">
      <c r="A124" s="150"/>
    </row>
    <row r="125" spans="1:1" ht="15.75" hidden="1" customHeight="1">
      <c r="A125" s="150"/>
    </row>
    <row r="126" spans="1:1" ht="15.75" hidden="1" customHeight="1">
      <c r="A126" s="150"/>
    </row>
    <row r="127" spans="1:1" ht="15.75" hidden="1" customHeight="1">
      <c r="A127" s="150"/>
    </row>
    <row r="128" spans="1:1" ht="15.75" hidden="1" customHeight="1">
      <c r="A128" s="150"/>
    </row>
    <row r="129" spans="1:1" ht="15.75" hidden="1" customHeight="1">
      <c r="A129" s="150"/>
    </row>
    <row r="130" spans="1:1" ht="15.75" hidden="1" customHeight="1">
      <c r="A130" s="150"/>
    </row>
    <row r="131" spans="1:1" ht="15.75" hidden="1" customHeight="1">
      <c r="A131" s="150"/>
    </row>
    <row r="132" spans="1:1" ht="15.75" hidden="1" customHeight="1">
      <c r="A132" s="150"/>
    </row>
    <row r="133" spans="1:1" ht="15.75" hidden="1" customHeight="1">
      <c r="A133" s="150"/>
    </row>
    <row r="134" spans="1:1" ht="15.75" hidden="1" customHeight="1">
      <c r="A134" s="150"/>
    </row>
    <row r="135" spans="1:1" ht="15.75" hidden="1" customHeight="1">
      <c r="A135" s="150"/>
    </row>
    <row r="136" spans="1:1" ht="15.75" hidden="1" customHeight="1">
      <c r="A136" s="150"/>
    </row>
    <row r="137" spans="1:1" ht="15.75" hidden="1" customHeight="1">
      <c r="A137" s="150"/>
    </row>
    <row r="138" spans="1:1" ht="15.75" hidden="1" customHeight="1">
      <c r="A138" s="150"/>
    </row>
    <row r="139" spans="1:1" ht="15.75" hidden="1" customHeight="1">
      <c r="A139" s="150"/>
    </row>
    <row r="140" spans="1:1" ht="15.75" hidden="1" customHeight="1">
      <c r="A140" s="150"/>
    </row>
    <row r="141" spans="1:1" ht="15.75" hidden="1" customHeight="1">
      <c r="A141" s="150"/>
    </row>
    <row r="142" spans="1:1" ht="15.75" hidden="1" customHeight="1">
      <c r="A142" s="150"/>
    </row>
    <row r="143" spans="1:1" ht="15.75" hidden="1" customHeight="1">
      <c r="A143" s="150"/>
    </row>
    <row r="144" spans="1:1" ht="15.75" hidden="1" customHeight="1">
      <c r="A144" s="150"/>
    </row>
    <row r="145" spans="1:1" ht="15.75" hidden="1" customHeight="1">
      <c r="A145" s="150"/>
    </row>
    <row r="146" spans="1:1" ht="15.75" hidden="1" customHeight="1">
      <c r="A146" s="150"/>
    </row>
    <row r="147" spans="1:1" ht="15.75" hidden="1" customHeight="1">
      <c r="A147" s="150"/>
    </row>
    <row r="148" spans="1:1" ht="15.75" hidden="1" customHeight="1">
      <c r="A148" s="150"/>
    </row>
    <row r="149" spans="1:1" ht="15.75" hidden="1" customHeight="1">
      <c r="A149" s="150"/>
    </row>
    <row r="150" spans="1:1" ht="15.75" hidden="1" customHeight="1">
      <c r="A150" s="150"/>
    </row>
    <row r="151" spans="1:1" ht="15.75" hidden="1" customHeight="1">
      <c r="A151" s="150"/>
    </row>
    <row r="152" spans="1:1" ht="15.75" hidden="1" customHeight="1">
      <c r="A152" s="150"/>
    </row>
    <row r="153" spans="1:1" ht="15.75" hidden="1" customHeight="1">
      <c r="A153" s="150"/>
    </row>
    <row r="154" spans="1:1" ht="15.75" hidden="1" customHeight="1">
      <c r="A154" s="150"/>
    </row>
    <row r="155" spans="1:1" ht="15.75" hidden="1" customHeight="1">
      <c r="A155" s="150"/>
    </row>
    <row r="156" spans="1:1" ht="15.75" hidden="1" customHeight="1">
      <c r="A156" s="150"/>
    </row>
    <row r="157" spans="1:1" ht="15.75" hidden="1" customHeight="1">
      <c r="A157" s="150"/>
    </row>
    <row r="158" spans="1:1" ht="15.75" hidden="1" customHeight="1">
      <c r="A158" s="150"/>
    </row>
    <row r="159" spans="1:1" ht="15.75" hidden="1" customHeight="1">
      <c r="A159" s="150"/>
    </row>
    <row r="160" spans="1:1" ht="15.75" customHeight="1">
      <c r="A160" s="150"/>
    </row>
    <row r="161" spans="1:1" ht="15.75" customHeight="1">
      <c r="A161" s="150"/>
    </row>
    <row r="162" spans="1:1" ht="15.75" customHeight="1">
      <c r="A162" s="150"/>
    </row>
    <row r="163" spans="1:1" ht="15.75" customHeight="1">
      <c r="A163" s="150"/>
    </row>
    <row r="164" spans="1:1" ht="15.75" customHeight="1">
      <c r="A164" s="150"/>
    </row>
    <row r="165" spans="1:1" ht="15.75" customHeight="1">
      <c r="A165" s="150"/>
    </row>
    <row r="166" spans="1:1" ht="15.75" customHeight="1">
      <c r="A166" s="150"/>
    </row>
    <row r="167" spans="1:1" ht="15.75" customHeight="1">
      <c r="A167" s="150"/>
    </row>
    <row r="168" spans="1:1" ht="15.75" customHeight="1">
      <c r="A168" s="150"/>
    </row>
    <row r="169" spans="1:1" ht="15.75" customHeight="1">
      <c r="A169" s="150"/>
    </row>
    <row r="170" spans="1:1" ht="15.75" customHeight="1">
      <c r="A170" s="150"/>
    </row>
    <row r="171" spans="1:1" ht="15.75" customHeight="1">
      <c r="A171" s="150"/>
    </row>
    <row r="172" spans="1:1" ht="15.75" customHeight="1">
      <c r="A172" s="150"/>
    </row>
    <row r="173" spans="1:1" ht="15.75" customHeight="1">
      <c r="A173" s="150"/>
    </row>
    <row r="174" spans="1:1" ht="15.75" customHeight="1">
      <c r="A174" s="150"/>
    </row>
    <row r="175" spans="1:1" ht="15.75" customHeight="1">
      <c r="A175" s="150"/>
    </row>
    <row r="176" spans="1:1" ht="15.75" customHeight="1">
      <c r="A176" s="150"/>
    </row>
    <row r="177" spans="1:1" ht="15.75" customHeight="1">
      <c r="A177" s="150"/>
    </row>
    <row r="178" spans="1:1" ht="15.75" customHeight="1">
      <c r="A178" s="150"/>
    </row>
    <row r="179" spans="1:1" ht="15.75" customHeight="1">
      <c r="A179" s="150"/>
    </row>
    <row r="180" spans="1:1" ht="15.75" customHeight="1">
      <c r="A180" s="150"/>
    </row>
    <row r="181" spans="1:1" ht="15.75" customHeight="1">
      <c r="A181" s="150"/>
    </row>
    <row r="182" spans="1:1" ht="15.75" customHeight="1">
      <c r="A182" s="150"/>
    </row>
    <row r="183" spans="1:1" ht="15.75" customHeight="1">
      <c r="A183" s="150"/>
    </row>
    <row r="184" spans="1:1" ht="15.75" customHeight="1">
      <c r="A184" s="150"/>
    </row>
    <row r="185" spans="1:1" ht="15.75" customHeight="1">
      <c r="A185" s="150"/>
    </row>
    <row r="186" spans="1:1" ht="15.75" customHeight="1">
      <c r="A186" s="150"/>
    </row>
    <row r="187" spans="1:1" ht="15.75" customHeight="1">
      <c r="A187" s="150"/>
    </row>
    <row r="188" spans="1:1" ht="15.75" customHeight="1">
      <c r="A188" s="150"/>
    </row>
    <row r="189" spans="1:1" ht="15.75" customHeight="1">
      <c r="A189" s="150"/>
    </row>
    <row r="190" spans="1:1" ht="15.75" customHeight="1">
      <c r="A190" s="150"/>
    </row>
    <row r="191" spans="1:1" ht="15.75" customHeight="1">
      <c r="A191" s="150"/>
    </row>
    <row r="192" spans="1:1" ht="15.75" customHeight="1">
      <c r="A192" s="150"/>
    </row>
    <row r="193" spans="1:1" ht="15.75" customHeight="1">
      <c r="A193" s="150"/>
    </row>
    <row r="194" spans="1:1" ht="15.75" customHeight="1">
      <c r="A194" s="150"/>
    </row>
    <row r="195" spans="1:1" ht="15.75" customHeight="1">
      <c r="A195" s="150"/>
    </row>
    <row r="196" spans="1:1" ht="15.75" customHeight="1">
      <c r="A196" s="150"/>
    </row>
    <row r="197" spans="1:1" ht="15.75" customHeight="1">
      <c r="A197" s="150"/>
    </row>
    <row r="198" spans="1:1" ht="15.75" customHeight="1">
      <c r="A198" s="150"/>
    </row>
    <row r="199" spans="1:1" ht="15.75" customHeight="1">
      <c r="A199" s="150"/>
    </row>
    <row r="200" spans="1:1" ht="15.75" customHeight="1">
      <c r="A200" s="150"/>
    </row>
    <row r="201" spans="1:1" ht="15.75" customHeight="1">
      <c r="A201" s="150"/>
    </row>
    <row r="202" spans="1:1" ht="15.75" customHeight="1">
      <c r="A202" s="150"/>
    </row>
    <row r="203" spans="1:1" ht="15.75" customHeight="1">
      <c r="A203" s="150"/>
    </row>
    <row r="204" spans="1:1" ht="15.75" customHeight="1">
      <c r="A204" s="150"/>
    </row>
    <row r="205" spans="1:1" ht="15.75" customHeight="1">
      <c r="A205" s="150"/>
    </row>
    <row r="206" spans="1:1" ht="15.75" customHeight="1">
      <c r="A206" s="150"/>
    </row>
    <row r="207" spans="1:1" ht="15.75" customHeight="1">
      <c r="A207" s="150"/>
    </row>
    <row r="208" spans="1:1" ht="15.75" customHeight="1">
      <c r="A208" s="150"/>
    </row>
    <row r="209" spans="1:1" ht="15.75" customHeight="1">
      <c r="A209" s="150"/>
    </row>
    <row r="210" spans="1:1" ht="15.75" customHeight="1">
      <c r="A210" s="150"/>
    </row>
    <row r="211" spans="1:1" ht="15.75" customHeight="1">
      <c r="A211" s="150"/>
    </row>
    <row r="212" spans="1:1" ht="15.75" customHeight="1">
      <c r="A212" s="150"/>
    </row>
    <row r="213" spans="1:1" ht="15.75" customHeight="1">
      <c r="A213" s="150"/>
    </row>
    <row r="214" spans="1:1" ht="15.75" customHeight="1">
      <c r="A214" s="150"/>
    </row>
    <row r="215" spans="1:1" ht="15.75" customHeight="1">
      <c r="A215" s="150"/>
    </row>
    <row r="216" spans="1:1" ht="15.75" customHeight="1">
      <c r="A216" s="150"/>
    </row>
    <row r="217" spans="1:1" ht="15.75" customHeight="1">
      <c r="A217" s="150"/>
    </row>
    <row r="218" spans="1:1" ht="15.75" customHeight="1">
      <c r="A218" s="150"/>
    </row>
    <row r="219" spans="1:1" ht="15.75" customHeight="1">
      <c r="A219" s="150"/>
    </row>
    <row r="220" spans="1:1" ht="15.75" customHeight="1">
      <c r="A220" s="150"/>
    </row>
    <row r="221" spans="1:1" ht="15.75" customHeight="1">
      <c r="A221" s="150"/>
    </row>
    <row r="222" spans="1:1" ht="15.75" customHeight="1">
      <c r="A222" s="150"/>
    </row>
    <row r="223" spans="1:1" ht="15.75" customHeight="1">
      <c r="A223" s="150"/>
    </row>
    <row r="224" spans="1:1" ht="15.75" customHeight="1">
      <c r="A224" s="150"/>
    </row>
    <row r="225" spans="1:1" ht="15.75" customHeight="1">
      <c r="A225" s="150"/>
    </row>
    <row r="226" spans="1:1" ht="15.75" customHeight="1">
      <c r="A226" s="150"/>
    </row>
    <row r="227" spans="1:1" ht="15.75" customHeight="1">
      <c r="A227" s="150"/>
    </row>
    <row r="228" spans="1:1" ht="15.75" customHeight="1">
      <c r="A228" s="150"/>
    </row>
    <row r="229" spans="1:1" ht="15.75" customHeight="1">
      <c r="A229" s="150"/>
    </row>
    <row r="230" spans="1:1" ht="15.75" customHeight="1">
      <c r="A230" s="150"/>
    </row>
    <row r="231" spans="1:1" ht="15.75" customHeight="1">
      <c r="A231" s="150"/>
    </row>
    <row r="232" spans="1:1" ht="15.75" customHeight="1">
      <c r="A232" s="150"/>
    </row>
    <row r="233" spans="1:1" ht="15.75" customHeight="1">
      <c r="A233" s="150"/>
    </row>
    <row r="234" spans="1:1" ht="15.75" customHeight="1">
      <c r="A234" s="150"/>
    </row>
    <row r="235" spans="1:1" ht="15.75" customHeight="1">
      <c r="A235" s="150"/>
    </row>
    <row r="236" spans="1:1" ht="15.75" customHeight="1">
      <c r="A236" s="150"/>
    </row>
    <row r="237" spans="1:1" ht="15.75" customHeight="1">
      <c r="A237" s="150"/>
    </row>
    <row r="238" spans="1:1" ht="15.75" customHeight="1">
      <c r="A238" s="150"/>
    </row>
    <row r="239" spans="1:1" ht="15.75" customHeight="1">
      <c r="A239" s="150"/>
    </row>
    <row r="240" spans="1:1" ht="15.75" customHeight="1">
      <c r="A240" s="150"/>
    </row>
    <row r="241" spans="1:1" ht="15.75" customHeight="1">
      <c r="A241" s="150"/>
    </row>
    <row r="242" spans="1:1" ht="15.75" customHeight="1">
      <c r="A242" s="150"/>
    </row>
    <row r="243" spans="1:1" ht="15.75" customHeight="1">
      <c r="A243" s="150"/>
    </row>
    <row r="244" spans="1:1" ht="15.75" customHeight="1">
      <c r="A244" s="150"/>
    </row>
    <row r="245" spans="1:1" ht="15.75" customHeight="1">
      <c r="A245" s="150"/>
    </row>
    <row r="246" spans="1:1" ht="15.75" customHeight="1">
      <c r="A246" s="150"/>
    </row>
    <row r="247" spans="1:1" ht="15.75" customHeight="1">
      <c r="A247" s="150"/>
    </row>
    <row r="248" spans="1:1" ht="15.75" customHeight="1">
      <c r="A248" s="150"/>
    </row>
    <row r="249" spans="1:1" ht="15.75" customHeight="1">
      <c r="A249" s="150"/>
    </row>
    <row r="250" spans="1:1" ht="15.75" customHeight="1">
      <c r="A250" s="150"/>
    </row>
    <row r="251" spans="1:1" ht="15.75" customHeight="1">
      <c r="A251" s="150"/>
    </row>
    <row r="252" spans="1:1" ht="15.75" customHeight="1">
      <c r="A252" s="150"/>
    </row>
    <row r="253" spans="1:1" ht="15.75" customHeight="1">
      <c r="A253" s="150"/>
    </row>
    <row r="254" spans="1:1" ht="15.75" customHeight="1">
      <c r="A254" s="150"/>
    </row>
    <row r="255" spans="1:1" ht="15.75" customHeight="1">
      <c r="A255" s="150"/>
    </row>
    <row r="256" spans="1:1" ht="15.75" customHeight="1">
      <c r="A256" s="150"/>
    </row>
    <row r="257" spans="1:1" ht="15.75" customHeight="1">
      <c r="A257" s="150"/>
    </row>
    <row r="258" spans="1:1" ht="15.75" customHeight="1">
      <c r="A258" s="150"/>
    </row>
    <row r="259" spans="1:1" ht="15.75" customHeight="1">
      <c r="A259" s="150"/>
    </row>
    <row r="260" spans="1:1" ht="15.75" customHeight="1">
      <c r="A260" s="150"/>
    </row>
    <row r="261" spans="1:1" ht="15.75" customHeight="1">
      <c r="A261" s="150"/>
    </row>
    <row r="262" spans="1:1" ht="15.75" customHeight="1">
      <c r="A262" s="150"/>
    </row>
    <row r="263" spans="1:1" ht="15.75" customHeight="1">
      <c r="A263" s="150"/>
    </row>
    <row r="264" spans="1:1" ht="15.75" customHeight="1">
      <c r="A264" s="150"/>
    </row>
    <row r="265" spans="1:1" ht="15.75" customHeight="1">
      <c r="A265" s="150"/>
    </row>
    <row r="266" spans="1:1" ht="15.75" customHeight="1">
      <c r="A266" s="150"/>
    </row>
    <row r="267" spans="1:1" ht="15.75" customHeight="1">
      <c r="A267" s="150"/>
    </row>
    <row r="268" spans="1:1" ht="15.75" customHeight="1">
      <c r="A268" s="150"/>
    </row>
    <row r="269" spans="1:1" ht="15.75" customHeight="1">
      <c r="A269" s="150"/>
    </row>
    <row r="270" spans="1:1" ht="15.75" customHeight="1">
      <c r="A270" s="150"/>
    </row>
    <row r="271" spans="1:1" ht="15.75" customHeight="1">
      <c r="A271" s="150"/>
    </row>
    <row r="272" spans="1:1" ht="15.75" customHeight="1">
      <c r="A272" s="150"/>
    </row>
    <row r="273" spans="1:1" ht="15.75" customHeight="1">
      <c r="A273" s="150"/>
    </row>
    <row r="274" spans="1:1" ht="15.75" customHeight="1">
      <c r="A274" s="150"/>
    </row>
    <row r="275" spans="1:1" ht="15.75" customHeight="1">
      <c r="A275" s="150"/>
    </row>
    <row r="276" spans="1:1" ht="15.75" customHeight="1">
      <c r="A276" s="150"/>
    </row>
    <row r="277" spans="1:1" ht="15.75" customHeight="1">
      <c r="A277" s="150"/>
    </row>
    <row r="278" spans="1:1" ht="15.75" customHeight="1">
      <c r="A278" s="150"/>
    </row>
    <row r="279" spans="1:1" ht="15.75" customHeight="1">
      <c r="A279" s="150"/>
    </row>
    <row r="280" spans="1:1" ht="15.75" customHeight="1">
      <c r="A280" s="150"/>
    </row>
    <row r="281" spans="1:1" ht="15.75" customHeight="1">
      <c r="A281" s="150"/>
    </row>
    <row r="282" spans="1:1" ht="15.75" customHeight="1">
      <c r="A282" s="150"/>
    </row>
    <row r="283" spans="1:1" ht="15.75" customHeight="1">
      <c r="A283" s="150"/>
    </row>
    <row r="284" spans="1:1" ht="15.75" customHeight="1">
      <c r="A284" s="150"/>
    </row>
    <row r="285" spans="1:1" ht="15.75" customHeight="1">
      <c r="A285" s="150"/>
    </row>
    <row r="286" spans="1:1" ht="15.75" customHeight="1">
      <c r="A286" s="150"/>
    </row>
    <row r="287" spans="1:1" ht="15.75" customHeight="1">
      <c r="A287" s="150"/>
    </row>
    <row r="288" spans="1:1" ht="15.75" customHeight="1">
      <c r="A288" s="150"/>
    </row>
    <row r="289" spans="1:1" ht="15.75" customHeight="1">
      <c r="A289" s="150"/>
    </row>
    <row r="290" spans="1:1" ht="15.75" customHeight="1">
      <c r="A290" s="150"/>
    </row>
    <row r="291" spans="1:1" ht="15.75" customHeight="1">
      <c r="A291" s="150"/>
    </row>
    <row r="292" spans="1:1" ht="15.75" customHeight="1">
      <c r="A292" s="150"/>
    </row>
    <row r="293" spans="1:1" ht="15.75" customHeight="1">
      <c r="A293" s="150"/>
    </row>
    <row r="294" spans="1:1" ht="15.75" customHeight="1">
      <c r="A294" s="150"/>
    </row>
    <row r="295" spans="1:1" ht="15.75" customHeight="1">
      <c r="A295" s="150"/>
    </row>
    <row r="296" spans="1:1" ht="15.75" customHeight="1">
      <c r="A296" s="150"/>
    </row>
    <row r="297" spans="1:1" ht="15.75" customHeight="1">
      <c r="A297" s="150"/>
    </row>
    <row r="298" spans="1:1" ht="15.75" customHeight="1">
      <c r="A298" s="150"/>
    </row>
    <row r="299" spans="1:1" ht="15.75" customHeight="1">
      <c r="A299" s="150"/>
    </row>
    <row r="300" spans="1:1" ht="15.75" customHeight="1">
      <c r="A300" s="150"/>
    </row>
    <row r="301" spans="1:1" ht="15.75" customHeight="1">
      <c r="A301" s="150"/>
    </row>
    <row r="302" spans="1:1" ht="15.75" customHeight="1">
      <c r="A302" s="150"/>
    </row>
    <row r="303" spans="1:1" ht="15.75" customHeight="1">
      <c r="A303" s="150"/>
    </row>
    <row r="304" spans="1:1" ht="15.75" customHeight="1">
      <c r="A304" s="150"/>
    </row>
    <row r="305" spans="1:1" ht="15.75" customHeight="1">
      <c r="A305" s="150"/>
    </row>
    <row r="306" spans="1:1" ht="15.75" customHeight="1">
      <c r="A306" s="150"/>
    </row>
    <row r="307" spans="1:1" ht="15.75" customHeight="1">
      <c r="A307" s="150"/>
    </row>
    <row r="308" spans="1:1" ht="15.75" customHeight="1">
      <c r="A308" s="150"/>
    </row>
    <row r="309" spans="1:1" ht="15.75" customHeight="1">
      <c r="A309" s="150"/>
    </row>
    <row r="310" spans="1:1" ht="15.75" customHeight="1">
      <c r="A310" s="150"/>
    </row>
    <row r="311" spans="1:1" ht="15.75" customHeight="1">
      <c r="A311" s="150"/>
    </row>
    <row r="312" spans="1:1" ht="15.75" customHeight="1">
      <c r="A312" s="150"/>
    </row>
    <row r="313" spans="1:1" ht="15.75" customHeight="1">
      <c r="A313" s="150"/>
    </row>
    <row r="314" spans="1:1" ht="15.75" customHeight="1">
      <c r="A314" s="150"/>
    </row>
    <row r="315" spans="1:1" ht="15.75" customHeight="1">
      <c r="A315" s="150"/>
    </row>
    <row r="316" spans="1:1" ht="15.75" customHeight="1">
      <c r="A316" s="150"/>
    </row>
    <row r="317" spans="1:1" ht="15.75" customHeight="1">
      <c r="A317" s="150"/>
    </row>
    <row r="318" spans="1:1" ht="15.75" customHeight="1">
      <c r="A318" s="150"/>
    </row>
    <row r="319" spans="1:1" ht="15.75" customHeight="1">
      <c r="A319" s="150"/>
    </row>
    <row r="320" spans="1:1" ht="15.75" customHeight="1">
      <c r="A320" s="150"/>
    </row>
    <row r="321" spans="1:1" ht="15.75" customHeight="1">
      <c r="A321" s="150"/>
    </row>
    <row r="322" spans="1:1" ht="15.75" customHeight="1">
      <c r="A322" s="150"/>
    </row>
    <row r="323" spans="1:1" ht="15.75" customHeight="1">
      <c r="A323" s="150"/>
    </row>
    <row r="324" spans="1:1" ht="15.75" customHeight="1">
      <c r="A324" s="150"/>
    </row>
    <row r="325" spans="1:1" ht="15.75" customHeight="1">
      <c r="A325" s="150"/>
    </row>
    <row r="326" spans="1:1" ht="15.75" customHeight="1">
      <c r="A326" s="150"/>
    </row>
    <row r="327" spans="1:1" ht="15.75" customHeight="1">
      <c r="A327" s="150"/>
    </row>
    <row r="328" spans="1:1" ht="15.75" customHeight="1">
      <c r="A328" s="150"/>
    </row>
    <row r="329" spans="1:1" ht="15.75" customHeight="1">
      <c r="A329" s="150"/>
    </row>
    <row r="330" spans="1:1" ht="15.75" customHeight="1">
      <c r="A330" s="150"/>
    </row>
    <row r="331" spans="1:1" ht="15.75" customHeight="1">
      <c r="A331" s="150"/>
    </row>
    <row r="332" spans="1:1" ht="15.75" customHeight="1">
      <c r="A332" s="150"/>
    </row>
    <row r="333" spans="1:1" ht="15.75" customHeight="1">
      <c r="A333" s="150"/>
    </row>
    <row r="334" spans="1:1" ht="15.75" customHeight="1">
      <c r="A334" s="150"/>
    </row>
    <row r="335" spans="1:1" ht="15.75" customHeight="1">
      <c r="A335" s="150"/>
    </row>
    <row r="336" spans="1:1" ht="15.75" customHeight="1">
      <c r="A336" s="150"/>
    </row>
    <row r="337" spans="1:1" ht="15.75" customHeight="1">
      <c r="A337" s="150"/>
    </row>
    <row r="338" spans="1:1" ht="15.75" customHeight="1">
      <c r="A338" s="150"/>
    </row>
    <row r="339" spans="1:1" ht="15.75" customHeight="1">
      <c r="A339" s="150"/>
    </row>
    <row r="340" spans="1:1" ht="15.75" customHeight="1">
      <c r="A340" s="150"/>
    </row>
    <row r="341" spans="1:1" ht="15.75" customHeight="1">
      <c r="A341" s="150"/>
    </row>
    <row r="342" spans="1:1" ht="15.75" customHeight="1">
      <c r="A342" s="150"/>
    </row>
    <row r="343" spans="1:1" ht="15.75" customHeight="1">
      <c r="A343" s="150"/>
    </row>
    <row r="344" spans="1:1" ht="15.75" customHeight="1">
      <c r="A344" s="150"/>
    </row>
    <row r="345" spans="1:1" ht="15.75" customHeight="1">
      <c r="A345" s="150"/>
    </row>
    <row r="346" spans="1:1" ht="15.75" customHeight="1">
      <c r="A346" s="150"/>
    </row>
    <row r="347" spans="1:1" ht="15.75" customHeight="1">
      <c r="A347" s="150"/>
    </row>
    <row r="348" spans="1:1" ht="15.75" customHeight="1">
      <c r="A348" s="150"/>
    </row>
    <row r="349" spans="1:1" ht="15.75" customHeight="1">
      <c r="A349" s="150"/>
    </row>
    <row r="350" spans="1:1" ht="15.75" customHeight="1">
      <c r="A350" s="150"/>
    </row>
    <row r="351" spans="1:1" ht="15.75" customHeight="1">
      <c r="A351" s="150"/>
    </row>
    <row r="352" spans="1:1" ht="15.75" customHeight="1">
      <c r="A352" s="150"/>
    </row>
    <row r="353" spans="1:1" ht="15.75" customHeight="1">
      <c r="A353" s="150"/>
    </row>
    <row r="354" spans="1:1" ht="15.75" customHeight="1">
      <c r="A354" s="150"/>
    </row>
    <row r="355" spans="1:1" ht="15.75" customHeight="1">
      <c r="A355" s="150"/>
    </row>
    <row r="356" spans="1:1" ht="15.75" customHeight="1">
      <c r="A356" s="150"/>
    </row>
    <row r="357" spans="1:1" ht="15.75" customHeight="1">
      <c r="A357" s="150"/>
    </row>
    <row r="358" spans="1:1" ht="15.75" customHeight="1">
      <c r="A358" s="150"/>
    </row>
    <row r="359" spans="1:1" ht="15.75" customHeight="1">
      <c r="A359" s="150"/>
    </row>
    <row r="360" spans="1:1" ht="15.75" customHeight="1">
      <c r="A360" s="150"/>
    </row>
    <row r="361" spans="1:1" ht="15.75" customHeight="1">
      <c r="A361" s="150"/>
    </row>
    <row r="362" spans="1:1" ht="15.75" customHeight="1">
      <c r="A362" s="150"/>
    </row>
    <row r="363" spans="1:1" ht="15.75" customHeight="1">
      <c r="A363" s="150"/>
    </row>
    <row r="364" spans="1:1" ht="15.75" customHeight="1">
      <c r="A364" s="150"/>
    </row>
    <row r="365" spans="1:1" ht="15.75" customHeight="1">
      <c r="A365" s="150"/>
    </row>
    <row r="366" spans="1:1" ht="15.75" customHeight="1">
      <c r="A366" s="150"/>
    </row>
    <row r="367" spans="1:1" ht="15.75" customHeight="1">
      <c r="A367" s="150"/>
    </row>
    <row r="368" spans="1:1" ht="15.75" customHeight="1">
      <c r="A368" s="150"/>
    </row>
    <row r="369" spans="1:1" ht="15.75" customHeight="1">
      <c r="A369" s="150"/>
    </row>
    <row r="370" spans="1:1" ht="15.75" customHeight="1">
      <c r="A370" s="150"/>
    </row>
    <row r="371" spans="1:1" ht="15.75" customHeight="1">
      <c r="A371" s="150"/>
    </row>
    <row r="372" spans="1:1" ht="15.75" customHeight="1">
      <c r="A372" s="150"/>
    </row>
    <row r="373" spans="1:1" ht="15.75" customHeight="1">
      <c r="A373" s="150"/>
    </row>
    <row r="374" spans="1:1" ht="15.75" customHeight="1">
      <c r="A374" s="150"/>
    </row>
    <row r="375" spans="1:1" ht="15.75" customHeight="1">
      <c r="A375" s="150"/>
    </row>
    <row r="376" spans="1:1" ht="15.75" customHeight="1">
      <c r="A376" s="150"/>
    </row>
    <row r="377" spans="1:1" ht="15.75" customHeight="1">
      <c r="A377" s="150"/>
    </row>
    <row r="378" spans="1:1" ht="15.75" customHeight="1">
      <c r="A378" s="150"/>
    </row>
    <row r="379" spans="1:1" ht="15.75" customHeight="1">
      <c r="A379" s="150"/>
    </row>
    <row r="380" spans="1:1" ht="15.75" customHeight="1">
      <c r="A380" s="150"/>
    </row>
    <row r="381" spans="1:1" ht="15.75" customHeight="1">
      <c r="A381" s="150"/>
    </row>
    <row r="382" spans="1:1" ht="15.75" customHeight="1">
      <c r="A382" s="150"/>
    </row>
    <row r="383" spans="1:1" ht="15.75" customHeight="1">
      <c r="A383" s="150"/>
    </row>
    <row r="384" spans="1:1" ht="15.75" customHeight="1">
      <c r="A384" s="150"/>
    </row>
    <row r="385" spans="1:1" ht="15.75" customHeight="1">
      <c r="A385" s="150"/>
    </row>
    <row r="386" spans="1:1" ht="15.75" customHeight="1">
      <c r="A386" s="150"/>
    </row>
    <row r="387" spans="1:1" ht="15.75" customHeight="1">
      <c r="A387" s="150"/>
    </row>
    <row r="388" spans="1:1" ht="15.75" customHeight="1">
      <c r="A388" s="150"/>
    </row>
    <row r="389" spans="1:1" ht="15.75" customHeight="1">
      <c r="A389" s="150"/>
    </row>
    <row r="390" spans="1:1" ht="15.75" customHeight="1">
      <c r="A390" s="150"/>
    </row>
    <row r="391" spans="1:1" ht="15.75" customHeight="1">
      <c r="A391" s="150"/>
    </row>
    <row r="392" spans="1:1" ht="15.75" customHeight="1">
      <c r="A392" s="150"/>
    </row>
    <row r="393" spans="1:1" ht="15.75" customHeight="1">
      <c r="A393" s="150"/>
    </row>
    <row r="394" spans="1:1" ht="15.75" customHeight="1">
      <c r="A394" s="150"/>
    </row>
    <row r="395" spans="1:1" ht="15.75" customHeight="1">
      <c r="A395" s="150"/>
    </row>
    <row r="396" spans="1:1" ht="15.75" customHeight="1">
      <c r="A396" s="150"/>
    </row>
    <row r="397" spans="1:1" ht="15.75" customHeight="1">
      <c r="A397" s="150"/>
    </row>
    <row r="398" spans="1:1" ht="15.75" customHeight="1">
      <c r="A398" s="150"/>
    </row>
    <row r="399" spans="1:1" ht="15.75" customHeight="1">
      <c r="A399" s="150"/>
    </row>
    <row r="400" spans="1:1" ht="15.75" customHeight="1">
      <c r="A400" s="150"/>
    </row>
    <row r="401" spans="1:1" ht="15.75" customHeight="1">
      <c r="A401" s="150"/>
    </row>
    <row r="402" spans="1:1" ht="15.75" customHeight="1">
      <c r="A402" s="150"/>
    </row>
    <row r="403" spans="1:1" ht="15.75" customHeight="1">
      <c r="A403" s="150"/>
    </row>
    <row r="404" spans="1:1" ht="15.75" customHeight="1">
      <c r="A404" s="150"/>
    </row>
    <row r="405" spans="1:1" ht="15.75" customHeight="1">
      <c r="A405" s="150"/>
    </row>
    <row r="406" spans="1:1" ht="15.75" customHeight="1">
      <c r="A406" s="150"/>
    </row>
    <row r="407" spans="1:1" ht="15.75" customHeight="1">
      <c r="A407" s="150"/>
    </row>
    <row r="408" spans="1:1" ht="15.75" customHeight="1">
      <c r="A408" s="150"/>
    </row>
    <row r="409" spans="1:1" ht="15.75" customHeight="1">
      <c r="A409" s="150"/>
    </row>
    <row r="410" spans="1:1" ht="15.75" customHeight="1">
      <c r="A410" s="150"/>
    </row>
    <row r="411" spans="1:1" ht="15.75" customHeight="1">
      <c r="A411" s="150"/>
    </row>
    <row r="412" spans="1:1" ht="15.75" customHeight="1">
      <c r="A412" s="150"/>
    </row>
    <row r="413" spans="1:1" ht="15.75" customHeight="1">
      <c r="A413" s="150"/>
    </row>
    <row r="414" spans="1:1" ht="15.75" customHeight="1">
      <c r="A414" s="150"/>
    </row>
    <row r="415" spans="1:1" ht="15.75" customHeight="1">
      <c r="A415" s="150"/>
    </row>
    <row r="416" spans="1:1" ht="15.75" customHeight="1">
      <c r="A416" s="150"/>
    </row>
    <row r="417" spans="1:1" ht="15.75" customHeight="1">
      <c r="A417" s="150"/>
    </row>
    <row r="418" spans="1:1" ht="15.75" customHeight="1">
      <c r="A418" s="150"/>
    </row>
    <row r="419" spans="1:1" ht="15.75" customHeight="1">
      <c r="A419" s="150"/>
    </row>
    <row r="420" spans="1:1" ht="15.75" customHeight="1">
      <c r="A420" s="150"/>
    </row>
    <row r="421" spans="1:1" ht="15.75" customHeight="1">
      <c r="A421" s="150"/>
    </row>
    <row r="422" spans="1:1" ht="15.75" customHeight="1">
      <c r="A422" s="150"/>
    </row>
    <row r="423" spans="1:1" ht="15.75" customHeight="1">
      <c r="A423" s="150"/>
    </row>
    <row r="424" spans="1:1" ht="15.75" customHeight="1">
      <c r="A424" s="150"/>
    </row>
    <row r="425" spans="1:1" ht="15.75" customHeight="1">
      <c r="A425" s="150"/>
    </row>
    <row r="426" spans="1:1" ht="15.75" customHeight="1">
      <c r="A426" s="150"/>
    </row>
    <row r="427" spans="1:1" ht="15.75" customHeight="1">
      <c r="A427" s="150"/>
    </row>
    <row r="428" spans="1:1" ht="15.75" customHeight="1">
      <c r="A428" s="150"/>
    </row>
    <row r="429" spans="1:1" ht="15.75" customHeight="1">
      <c r="A429" s="150"/>
    </row>
    <row r="430" spans="1:1" ht="15.75" customHeight="1">
      <c r="A430" s="150"/>
    </row>
    <row r="431" spans="1:1" ht="15.75" customHeight="1">
      <c r="A431" s="150"/>
    </row>
    <row r="432" spans="1:1" ht="15.75" customHeight="1">
      <c r="A432" s="150"/>
    </row>
    <row r="433" spans="1:1" ht="15.75" customHeight="1">
      <c r="A433" s="150"/>
    </row>
    <row r="434" spans="1:1" ht="15.75" customHeight="1">
      <c r="A434" s="150"/>
    </row>
    <row r="435" spans="1:1" ht="15.75" customHeight="1">
      <c r="A435" s="150"/>
    </row>
    <row r="436" spans="1:1" ht="15.75" customHeight="1">
      <c r="A436" s="150"/>
    </row>
    <row r="437" spans="1:1" ht="15.75" customHeight="1">
      <c r="A437" s="150"/>
    </row>
    <row r="438" spans="1:1" ht="15.75" customHeight="1">
      <c r="A438" s="150"/>
    </row>
    <row r="439" spans="1:1" ht="15.75" customHeight="1">
      <c r="A439" s="150"/>
    </row>
    <row r="440" spans="1:1" ht="15.75" customHeight="1">
      <c r="A440" s="150"/>
    </row>
    <row r="441" spans="1:1" ht="15.75" customHeight="1">
      <c r="A441" s="150"/>
    </row>
    <row r="442" spans="1:1" ht="15.75" customHeight="1">
      <c r="A442" s="150"/>
    </row>
    <row r="443" spans="1:1" ht="15.75" customHeight="1">
      <c r="A443" s="150"/>
    </row>
    <row r="444" spans="1:1" ht="15.75" customHeight="1">
      <c r="A444" s="150"/>
    </row>
    <row r="445" spans="1:1" ht="15.75" customHeight="1">
      <c r="A445" s="150"/>
    </row>
    <row r="446" spans="1:1" ht="15.75" customHeight="1">
      <c r="A446" s="150"/>
    </row>
    <row r="447" spans="1:1" ht="15.75" customHeight="1">
      <c r="A447" s="150"/>
    </row>
    <row r="448" spans="1:1" ht="15.75" customHeight="1">
      <c r="A448" s="150"/>
    </row>
    <row r="449" spans="1:1" ht="15.75" customHeight="1">
      <c r="A449" s="150"/>
    </row>
    <row r="450" spans="1:1" ht="15.75" customHeight="1">
      <c r="A450" s="150"/>
    </row>
    <row r="451" spans="1:1" ht="15.75" customHeight="1">
      <c r="A451" s="150"/>
    </row>
    <row r="452" spans="1:1" ht="15.75" customHeight="1">
      <c r="A452" s="150"/>
    </row>
    <row r="453" spans="1:1" ht="15.75" customHeight="1">
      <c r="A453" s="150"/>
    </row>
    <row r="454" spans="1:1" ht="15.75" customHeight="1">
      <c r="A454" s="150"/>
    </row>
    <row r="455" spans="1:1" ht="15.75" customHeight="1">
      <c r="A455" s="150"/>
    </row>
    <row r="456" spans="1:1" ht="15.75" customHeight="1">
      <c r="A456" s="150"/>
    </row>
    <row r="457" spans="1:1" ht="15.75" customHeight="1">
      <c r="A457" s="150"/>
    </row>
    <row r="458" spans="1:1" ht="15.75" customHeight="1">
      <c r="A458" s="150"/>
    </row>
    <row r="459" spans="1:1" ht="15.75" customHeight="1">
      <c r="A459" s="150"/>
    </row>
    <row r="460" spans="1:1" ht="15.75" customHeight="1">
      <c r="A460" s="150"/>
    </row>
    <row r="461" spans="1:1" ht="15.75" customHeight="1">
      <c r="A461" s="150"/>
    </row>
    <row r="462" spans="1:1" ht="15.75" customHeight="1">
      <c r="A462" s="150"/>
    </row>
    <row r="463" spans="1:1" ht="15.75" customHeight="1">
      <c r="A463" s="150"/>
    </row>
    <row r="464" spans="1:1" ht="15.75" customHeight="1">
      <c r="A464" s="150"/>
    </row>
    <row r="465" spans="1:1" ht="15.75" customHeight="1">
      <c r="A465" s="150"/>
    </row>
    <row r="466" spans="1:1" ht="15.75" customHeight="1">
      <c r="A466" s="150"/>
    </row>
    <row r="467" spans="1:1" ht="15.75" customHeight="1">
      <c r="A467" s="150"/>
    </row>
    <row r="468" spans="1:1" ht="15.75" customHeight="1">
      <c r="A468" s="150"/>
    </row>
    <row r="469" spans="1:1" ht="15.75" customHeight="1">
      <c r="A469" s="150"/>
    </row>
    <row r="470" spans="1:1" ht="15.75" customHeight="1">
      <c r="A470" s="150"/>
    </row>
    <row r="471" spans="1:1" ht="15.75" customHeight="1">
      <c r="A471" s="150"/>
    </row>
    <row r="472" spans="1:1" ht="15.75" customHeight="1">
      <c r="A472" s="150"/>
    </row>
    <row r="473" spans="1:1" ht="15.75" customHeight="1">
      <c r="A473" s="150"/>
    </row>
    <row r="474" spans="1:1" ht="15.75" customHeight="1">
      <c r="A474" s="150"/>
    </row>
    <row r="475" spans="1:1" ht="15.75" customHeight="1">
      <c r="A475" s="150"/>
    </row>
    <row r="476" spans="1:1" ht="15.75" customHeight="1">
      <c r="A476" s="150"/>
    </row>
    <row r="477" spans="1:1" ht="15.75" customHeight="1">
      <c r="A477" s="150"/>
    </row>
    <row r="478" spans="1:1" ht="15.75" customHeight="1">
      <c r="A478" s="150"/>
    </row>
    <row r="479" spans="1:1" ht="15.75" customHeight="1">
      <c r="A479" s="150"/>
    </row>
    <row r="480" spans="1:1" ht="15.75" customHeight="1">
      <c r="A480" s="150"/>
    </row>
    <row r="481" spans="1:1" ht="15.75" customHeight="1">
      <c r="A481" s="150"/>
    </row>
    <row r="482" spans="1:1" ht="15.75" customHeight="1">
      <c r="A482" s="150"/>
    </row>
    <row r="483" spans="1:1" ht="15.75" customHeight="1">
      <c r="A483" s="150"/>
    </row>
    <row r="484" spans="1:1" ht="15.75" customHeight="1">
      <c r="A484" s="150"/>
    </row>
    <row r="485" spans="1:1" ht="15.75" customHeight="1">
      <c r="A485" s="150"/>
    </row>
    <row r="486" spans="1:1" ht="15.75" customHeight="1">
      <c r="A486" s="150"/>
    </row>
    <row r="487" spans="1:1" ht="15.75" customHeight="1">
      <c r="A487" s="150"/>
    </row>
    <row r="488" spans="1:1" ht="15.75" customHeight="1">
      <c r="A488" s="150"/>
    </row>
    <row r="489" spans="1:1" ht="15.75" customHeight="1">
      <c r="A489" s="150"/>
    </row>
    <row r="490" spans="1:1" ht="15.75" customHeight="1">
      <c r="A490" s="150"/>
    </row>
    <row r="491" spans="1:1" ht="15.75" customHeight="1">
      <c r="A491" s="150"/>
    </row>
    <row r="492" spans="1:1" ht="15.75" customHeight="1">
      <c r="A492" s="150"/>
    </row>
    <row r="493" spans="1:1" ht="15.75" customHeight="1">
      <c r="A493" s="150"/>
    </row>
    <row r="494" spans="1:1" ht="15.75" customHeight="1">
      <c r="A494" s="150"/>
    </row>
    <row r="495" spans="1:1" ht="15.75" customHeight="1">
      <c r="A495" s="150"/>
    </row>
    <row r="496" spans="1:1" ht="15.75" customHeight="1">
      <c r="A496" s="150"/>
    </row>
    <row r="497" spans="1:1" ht="15.75" customHeight="1">
      <c r="A497" s="150"/>
    </row>
    <row r="498" spans="1:1" ht="15.75" customHeight="1">
      <c r="A498" s="150"/>
    </row>
    <row r="499" spans="1:1" ht="15.75" customHeight="1">
      <c r="A499" s="150"/>
    </row>
    <row r="500" spans="1:1" ht="15.75" customHeight="1">
      <c r="A500" s="150"/>
    </row>
    <row r="501" spans="1:1" ht="15.75" customHeight="1">
      <c r="A501" s="150"/>
    </row>
    <row r="502" spans="1:1" ht="15.75" customHeight="1">
      <c r="A502" s="150"/>
    </row>
    <row r="503" spans="1:1" ht="15.75" customHeight="1">
      <c r="A503" s="150"/>
    </row>
    <row r="504" spans="1:1" ht="15.75" customHeight="1">
      <c r="A504" s="150"/>
    </row>
    <row r="505" spans="1:1" ht="15.75" customHeight="1">
      <c r="A505" s="150"/>
    </row>
    <row r="506" spans="1:1" ht="15.75" customHeight="1">
      <c r="A506" s="150"/>
    </row>
    <row r="507" spans="1:1" ht="15.75" customHeight="1">
      <c r="A507" s="150"/>
    </row>
    <row r="508" spans="1:1" ht="15.75" customHeight="1">
      <c r="A508" s="150"/>
    </row>
    <row r="509" spans="1:1" ht="15.75" customHeight="1">
      <c r="A509" s="150"/>
    </row>
    <row r="510" spans="1:1" ht="15.75" customHeight="1">
      <c r="A510" s="150"/>
    </row>
    <row r="511" spans="1:1" ht="15.75" customHeight="1">
      <c r="A511" s="150"/>
    </row>
    <row r="512" spans="1:1" ht="15.75" customHeight="1">
      <c r="A512" s="150"/>
    </row>
    <row r="513" spans="1:1" ht="15.75" customHeight="1">
      <c r="A513" s="150"/>
    </row>
    <row r="514" spans="1:1" ht="15.75" customHeight="1">
      <c r="A514" s="150"/>
    </row>
    <row r="515" spans="1:1" ht="15.75" customHeight="1">
      <c r="A515" s="150"/>
    </row>
    <row r="516" spans="1:1" ht="15.75" customHeight="1">
      <c r="A516" s="150"/>
    </row>
    <row r="517" spans="1:1" ht="15.75" customHeight="1">
      <c r="A517" s="150"/>
    </row>
    <row r="518" spans="1:1" ht="15.75" customHeight="1">
      <c r="A518" s="150"/>
    </row>
    <row r="519" spans="1:1" ht="15.75" customHeight="1">
      <c r="A519" s="150"/>
    </row>
    <row r="520" spans="1:1" ht="15.75" customHeight="1">
      <c r="A520" s="150"/>
    </row>
    <row r="521" spans="1:1" ht="15.75" customHeight="1">
      <c r="A521" s="150"/>
    </row>
    <row r="522" spans="1:1" ht="15.75" customHeight="1">
      <c r="A522" s="150"/>
    </row>
    <row r="523" spans="1:1" ht="15.75" customHeight="1">
      <c r="A523" s="150"/>
    </row>
    <row r="524" spans="1:1" ht="15.75" customHeight="1">
      <c r="A524" s="150"/>
    </row>
    <row r="525" spans="1:1" ht="15.75" customHeight="1">
      <c r="A525" s="150"/>
    </row>
    <row r="526" spans="1:1" ht="15.75" customHeight="1">
      <c r="A526" s="150"/>
    </row>
    <row r="527" spans="1:1" ht="15.75" customHeight="1">
      <c r="A527" s="150"/>
    </row>
    <row r="528" spans="1:1" ht="15.75" customHeight="1">
      <c r="A528" s="150"/>
    </row>
    <row r="529" spans="1:1" ht="15.75" customHeight="1">
      <c r="A529" s="150"/>
    </row>
    <row r="530" spans="1:1" ht="15.75" customHeight="1">
      <c r="A530" s="150"/>
    </row>
    <row r="531" spans="1:1" ht="15.75" customHeight="1">
      <c r="A531" s="150"/>
    </row>
    <row r="532" spans="1:1" ht="15.75" customHeight="1">
      <c r="A532" s="150"/>
    </row>
    <row r="533" spans="1:1" ht="15.75" customHeight="1">
      <c r="A533" s="150"/>
    </row>
    <row r="534" spans="1:1" ht="15.75" customHeight="1">
      <c r="A534" s="150"/>
    </row>
    <row r="535" spans="1:1" ht="15.75" customHeight="1">
      <c r="A535" s="150"/>
    </row>
    <row r="536" spans="1:1" ht="15.75" customHeight="1">
      <c r="A536" s="150"/>
    </row>
    <row r="537" spans="1:1" ht="15.75" customHeight="1">
      <c r="A537" s="150"/>
    </row>
    <row r="538" spans="1:1" ht="15.75" customHeight="1">
      <c r="A538" s="150"/>
    </row>
    <row r="539" spans="1:1" ht="15.75" customHeight="1">
      <c r="A539" s="150"/>
    </row>
    <row r="540" spans="1:1" ht="15.75" customHeight="1">
      <c r="A540" s="150"/>
    </row>
    <row r="541" spans="1:1" ht="15.75" customHeight="1">
      <c r="A541" s="150"/>
    </row>
    <row r="542" spans="1:1" ht="15.75" customHeight="1">
      <c r="A542" s="150"/>
    </row>
    <row r="543" spans="1:1" ht="15.75" customHeight="1">
      <c r="A543" s="150"/>
    </row>
    <row r="544" spans="1:1" ht="15.75" customHeight="1">
      <c r="A544" s="150"/>
    </row>
    <row r="545" spans="1:1" ht="15.75" customHeight="1">
      <c r="A545" s="150"/>
    </row>
    <row r="546" spans="1:1" ht="15.75" customHeight="1">
      <c r="A546" s="150"/>
    </row>
    <row r="547" spans="1:1" ht="15.75" customHeight="1">
      <c r="A547" s="150"/>
    </row>
    <row r="548" spans="1:1" ht="15.75" customHeight="1">
      <c r="A548" s="150"/>
    </row>
    <row r="549" spans="1:1" ht="15.75" customHeight="1">
      <c r="A549" s="150"/>
    </row>
    <row r="550" spans="1:1" ht="15.75" customHeight="1">
      <c r="A550" s="150"/>
    </row>
    <row r="551" spans="1:1" ht="15.75" customHeight="1">
      <c r="A551" s="150"/>
    </row>
    <row r="552" spans="1:1" ht="15.75" customHeight="1">
      <c r="A552" s="150"/>
    </row>
    <row r="553" spans="1:1" ht="15.75" customHeight="1">
      <c r="A553" s="150"/>
    </row>
    <row r="554" spans="1:1" ht="15.75" customHeight="1">
      <c r="A554" s="150"/>
    </row>
    <row r="555" spans="1:1" ht="15.75" customHeight="1">
      <c r="A555" s="150"/>
    </row>
    <row r="556" spans="1:1" ht="15.75" customHeight="1">
      <c r="A556" s="150"/>
    </row>
    <row r="557" spans="1:1" ht="15.75" customHeight="1">
      <c r="A557" s="150"/>
    </row>
    <row r="558" spans="1:1" ht="15.75" customHeight="1">
      <c r="A558" s="150"/>
    </row>
    <row r="559" spans="1:1" ht="15.75" customHeight="1">
      <c r="A559" s="150"/>
    </row>
    <row r="560" spans="1:1" ht="15.75" customHeight="1">
      <c r="A560" s="150"/>
    </row>
    <row r="561" spans="1:1" ht="15.75" customHeight="1">
      <c r="A561" s="150"/>
    </row>
    <row r="562" spans="1:1" ht="15.75" customHeight="1">
      <c r="A562" s="150"/>
    </row>
    <row r="563" spans="1:1" ht="15.75" customHeight="1">
      <c r="A563" s="150"/>
    </row>
    <row r="564" spans="1:1" ht="15.75" customHeight="1">
      <c r="A564" s="150"/>
    </row>
    <row r="565" spans="1:1" ht="15.75" customHeight="1">
      <c r="A565" s="150"/>
    </row>
    <row r="566" spans="1:1" ht="15.75" customHeight="1">
      <c r="A566" s="150"/>
    </row>
    <row r="567" spans="1:1" ht="15.75" customHeight="1">
      <c r="A567" s="150"/>
    </row>
    <row r="568" spans="1:1" ht="15.75" customHeight="1">
      <c r="A568" s="150"/>
    </row>
    <row r="569" spans="1:1" ht="15.75" customHeight="1">
      <c r="A569" s="150"/>
    </row>
    <row r="570" spans="1:1" ht="15.75" customHeight="1">
      <c r="A570" s="150"/>
    </row>
    <row r="571" spans="1:1" ht="15.75" customHeight="1">
      <c r="A571" s="150"/>
    </row>
    <row r="572" spans="1:1" ht="15.75" customHeight="1">
      <c r="A572" s="150"/>
    </row>
    <row r="573" spans="1:1" ht="15.75" customHeight="1">
      <c r="A573" s="150"/>
    </row>
    <row r="574" spans="1:1" ht="15.75" customHeight="1">
      <c r="A574" s="150"/>
    </row>
    <row r="575" spans="1:1" ht="15.75" customHeight="1">
      <c r="A575" s="150"/>
    </row>
    <row r="576" spans="1:1" ht="15.75" customHeight="1">
      <c r="A576" s="150"/>
    </row>
    <row r="577" spans="1:1" ht="15.75" customHeight="1">
      <c r="A577" s="150"/>
    </row>
    <row r="578" spans="1:1" ht="15.75" customHeight="1">
      <c r="A578" s="150"/>
    </row>
    <row r="579" spans="1:1" ht="15.75" customHeight="1">
      <c r="A579" s="150"/>
    </row>
    <row r="580" spans="1:1" ht="15.75" customHeight="1">
      <c r="A580" s="150"/>
    </row>
    <row r="581" spans="1:1" ht="15.75" customHeight="1">
      <c r="A581" s="150"/>
    </row>
    <row r="582" spans="1:1" ht="15.75" customHeight="1">
      <c r="A582" s="150"/>
    </row>
    <row r="583" spans="1:1" ht="15.75" customHeight="1">
      <c r="A583" s="150"/>
    </row>
    <row r="584" spans="1:1" ht="15.75" customHeight="1">
      <c r="A584" s="150"/>
    </row>
    <row r="585" spans="1:1" ht="15.75" customHeight="1">
      <c r="A585" s="150"/>
    </row>
    <row r="586" spans="1:1" ht="15.75" customHeight="1">
      <c r="A586" s="150"/>
    </row>
    <row r="587" spans="1:1" ht="15.75" customHeight="1">
      <c r="A587" s="150"/>
    </row>
    <row r="588" spans="1:1" ht="15.75" customHeight="1">
      <c r="A588" s="150"/>
    </row>
    <row r="589" spans="1:1" ht="15.75" customHeight="1">
      <c r="A589" s="150"/>
    </row>
    <row r="590" spans="1:1" ht="15.75" customHeight="1">
      <c r="A590" s="150"/>
    </row>
    <row r="591" spans="1:1" ht="15.75" customHeight="1">
      <c r="A591" s="150"/>
    </row>
    <row r="592" spans="1:1" ht="15.75" customHeight="1">
      <c r="A592" s="150"/>
    </row>
    <row r="593" spans="1:1" ht="15.75" customHeight="1">
      <c r="A593" s="150"/>
    </row>
    <row r="594" spans="1:1" ht="15.75" customHeight="1">
      <c r="A594" s="150"/>
    </row>
    <row r="595" spans="1:1" ht="15.75" customHeight="1">
      <c r="A595" s="150"/>
    </row>
    <row r="596" spans="1:1" ht="15.75" customHeight="1">
      <c r="A596" s="150"/>
    </row>
    <row r="597" spans="1:1" ht="15.75" customHeight="1">
      <c r="A597" s="150"/>
    </row>
    <row r="598" spans="1:1" ht="15.75" customHeight="1">
      <c r="A598" s="150"/>
    </row>
    <row r="599" spans="1:1" ht="15.75" customHeight="1">
      <c r="A599" s="150"/>
    </row>
    <row r="600" spans="1:1" ht="15.75" customHeight="1">
      <c r="A600" s="150"/>
    </row>
    <row r="601" spans="1:1" ht="15.75" customHeight="1">
      <c r="A601" s="150"/>
    </row>
    <row r="602" spans="1:1" ht="15.75" customHeight="1">
      <c r="A602" s="150"/>
    </row>
    <row r="603" spans="1:1" ht="15.75" customHeight="1">
      <c r="A603" s="150"/>
    </row>
    <row r="604" spans="1:1" ht="15.75" customHeight="1">
      <c r="A604" s="150"/>
    </row>
    <row r="605" spans="1:1" ht="15.75" customHeight="1">
      <c r="A605" s="150"/>
    </row>
    <row r="606" spans="1:1" ht="15.75" customHeight="1">
      <c r="A606" s="150"/>
    </row>
    <row r="607" spans="1:1" ht="15.75" customHeight="1">
      <c r="A607" s="150"/>
    </row>
    <row r="608" spans="1:1" ht="15.75" customHeight="1">
      <c r="A608" s="150"/>
    </row>
    <row r="609" spans="1:1" ht="15.75" customHeight="1">
      <c r="A609" s="150"/>
    </row>
    <row r="610" spans="1:1" ht="15.75" customHeight="1">
      <c r="A610" s="150"/>
    </row>
    <row r="611" spans="1:1" ht="15.75" customHeight="1">
      <c r="A611" s="150"/>
    </row>
    <row r="612" spans="1:1" ht="15.75" customHeight="1">
      <c r="A612" s="150"/>
    </row>
    <row r="613" spans="1:1" ht="15.75" customHeight="1">
      <c r="A613" s="150"/>
    </row>
    <row r="614" spans="1:1" ht="15.75" customHeight="1">
      <c r="A614" s="150"/>
    </row>
    <row r="615" spans="1:1" ht="15.75" customHeight="1">
      <c r="A615" s="150"/>
    </row>
    <row r="616" spans="1:1" ht="15.75" customHeight="1">
      <c r="A616" s="150"/>
    </row>
    <row r="617" spans="1:1" ht="15.75" customHeight="1">
      <c r="A617" s="150"/>
    </row>
    <row r="618" spans="1:1" ht="15.75" customHeight="1">
      <c r="A618" s="150"/>
    </row>
    <row r="619" spans="1:1" ht="15.75" customHeight="1">
      <c r="A619" s="150"/>
    </row>
    <row r="620" spans="1:1" ht="15.75" customHeight="1">
      <c r="A620" s="150"/>
    </row>
    <row r="621" spans="1:1" ht="15.75" customHeight="1">
      <c r="A621" s="150"/>
    </row>
    <row r="622" spans="1:1" ht="15.75" customHeight="1">
      <c r="A622" s="150"/>
    </row>
    <row r="623" spans="1:1" ht="15.75" customHeight="1">
      <c r="A623" s="150"/>
    </row>
    <row r="624" spans="1:1" ht="15.75" customHeight="1">
      <c r="A624" s="150"/>
    </row>
    <row r="625" spans="1:1" ht="15.75" customHeight="1">
      <c r="A625" s="150"/>
    </row>
    <row r="626" spans="1:1" ht="15.75" customHeight="1">
      <c r="A626" s="150"/>
    </row>
    <row r="627" spans="1:1" ht="15.75" customHeight="1">
      <c r="A627" s="150"/>
    </row>
    <row r="628" spans="1:1" ht="15.75" customHeight="1">
      <c r="A628" s="150"/>
    </row>
    <row r="629" spans="1:1" ht="15.75" customHeight="1">
      <c r="A629" s="150"/>
    </row>
    <row r="630" spans="1:1" ht="15.75" customHeight="1">
      <c r="A630" s="150"/>
    </row>
    <row r="631" spans="1:1" ht="15.75" customHeight="1">
      <c r="A631" s="150"/>
    </row>
    <row r="632" spans="1:1" ht="15.75" customHeight="1">
      <c r="A632" s="150"/>
    </row>
    <row r="633" spans="1:1" ht="15.75" customHeight="1">
      <c r="A633" s="150"/>
    </row>
    <row r="634" spans="1:1" ht="15.75" customHeight="1">
      <c r="A634" s="150"/>
    </row>
    <row r="635" spans="1:1" ht="15.75" customHeight="1">
      <c r="A635" s="150"/>
    </row>
    <row r="636" spans="1:1" ht="15.75" customHeight="1">
      <c r="A636" s="150"/>
    </row>
    <row r="637" spans="1:1" ht="15.75" customHeight="1">
      <c r="A637" s="150"/>
    </row>
    <row r="638" spans="1:1" ht="15.75" customHeight="1">
      <c r="A638" s="150"/>
    </row>
    <row r="639" spans="1:1" ht="15.75" customHeight="1">
      <c r="A639" s="150"/>
    </row>
    <row r="640" spans="1:1" ht="15.75" customHeight="1">
      <c r="A640" s="150"/>
    </row>
    <row r="641" spans="1:1" ht="15.75" customHeight="1">
      <c r="A641" s="150"/>
    </row>
    <row r="642" spans="1:1" ht="15.75" customHeight="1">
      <c r="A642" s="150"/>
    </row>
    <row r="643" spans="1:1" ht="15.75" customHeight="1">
      <c r="A643" s="150"/>
    </row>
    <row r="644" spans="1:1" ht="15.75" customHeight="1">
      <c r="A644" s="150"/>
    </row>
    <row r="645" spans="1:1" ht="15.75" customHeight="1">
      <c r="A645" s="150"/>
    </row>
    <row r="646" spans="1:1" ht="15.75" customHeight="1">
      <c r="A646" s="150"/>
    </row>
    <row r="647" spans="1:1" ht="15.75" customHeight="1">
      <c r="A647" s="150"/>
    </row>
    <row r="648" spans="1:1" ht="15.75" customHeight="1">
      <c r="A648" s="150"/>
    </row>
    <row r="649" spans="1:1" ht="15.75" customHeight="1">
      <c r="A649" s="150"/>
    </row>
    <row r="650" spans="1:1" ht="15.75" customHeight="1">
      <c r="A650" s="150"/>
    </row>
    <row r="651" spans="1:1" ht="15.75" customHeight="1">
      <c r="A651" s="150"/>
    </row>
    <row r="652" spans="1:1" ht="15.75" customHeight="1">
      <c r="A652" s="150"/>
    </row>
    <row r="653" spans="1:1" ht="15.75" customHeight="1">
      <c r="A653" s="150"/>
    </row>
    <row r="654" spans="1:1" ht="15.75" customHeight="1">
      <c r="A654" s="150"/>
    </row>
    <row r="655" spans="1:1" ht="15.75" customHeight="1">
      <c r="A655" s="150"/>
    </row>
    <row r="656" spans="1:1" ht="15.75" customHeight="1">
      <c r="A656" s="150"/>
    </row>
    <row r="657" spans="1:1" ht="15.75" customHeight="1">
      <c r="A657" s="150"/>
    </row>
    <row r="658" spans="1:1" ht="15.75" customHeight="1">
      <c r="A658" s="150"/>
    </row>
    <row r="659" spans="1:1" ht="15.75" customHeight="1">
      <c r="A659" s="150"/>
    </row>
    <row r="660" spans="1:1" ht="15.75" customHeight="1">
      <c r="A660" s="150"/>
    </row>
    <row r="661" spans="1:1" ht="15.75" customHeight="1">
      <c r="A661" s="150"/>
    </row>
    <row r="662" spans="1:1" ht="15.75" customHeight="1">
      <c r="A662" s="150"/>
    </row>
    <row r="663" spans="1:1" ht="15.75" customHeight="1">
      <c r="A663" s="150"/>
    </row>
    <row r="664" spans="1:1" ht="15.75" customHeight="1">
      <c r="A664" s="150"/>
    </row>
    <row r="665" spans="1:1" ht="15.75" customHeight="1">
      <c r="A665" s="150"/>
    </row>
    <row r="666" spans="1:1" ht="15.75" customHeight="1">
      <c r="A666" s="150"/>
    </row>
    <row r="667" spans="1:1" ht="15.75" customHeight="1">
      <c r="A667" s="150"/>
    </row>
    <row r="668" spans="1:1" ht="15.75" customHeight="1">
      <c r="A668" s="150"/>
    </row>
    <row r="669" spans="1:1" ht="15.75" customHeight="1">
      <c r="A669" s="150"/>
    </row>
    <row r="670" spans="1:1" ht="15.75" customHeight="1">
      <c r="A670" s="150"/>
    </row>
    <row r="671" spans="1:1" ht="15.75" customHeight="1">
      <c r="A671" s="150"/>
    </row>
    <row r="672" spans="1:1" ht="15.75" customHeight="1">
      <c r="A672" s="150"/>
    </row>
    <row r="673" spans="1:1" ht="15.75" customHeight="1">
      <c r="A673" s="150"/>
    </row>
    <row r="674" spans="1:1" ht="15.75" customHeight="1">
      <c r="A674" s="150"/>
    </row>
    <row r="675" spans="1:1" ht="15.75" customHeight="1">
      <c r="A675" s="150"/>
    </row>
    <row r="676" spans="1:1" ht="15.75" customHeight="1">
      <c r="A676" s="150"/>
    </row>
    <row r="677" spans="1:1" ht="15.75" customHeight="1">
      <c r="A677" s="150"/>
    </row>
    <row r="678" spans="1:1" ht="15.75" customHeight="1">
      <c r="A678" s="150"/>
    </row>
    <row r="679" spans="1:1" ht="15.75" customHeight="1">
      <c r="A679" s="150"/>
    </row>
    <row r="680" spans="1:1" ht="15.75" customHeight="1">
      <c r="A680" s="150"/>
    </row>
    <row r="681" spans="1:1" ht="15.75" customHeight="1">
      <c r="A681" s="150"/>
    </row>
    <row r="682" spans="1:1" ht="15.75" customHeight="1">
      <c r="A682" s="150"/>
    </row>
    <row r="683" spans="1:1" ht="15.75" customHeight="1">
      <c r="A683" s="150"/>
    </row>
    <row r="684" spans="1:1" ht="15.75" customHeight="1">
      <c r="A684" s="150"/>
    </row>
    <row r="685" spans="1:1" ht="15.75" customHeight="1">
      <c r="A685" s="150"/>
    </row>
    <row r="686" spans="1:1" ht="15.75" customHeight="1">
      <c r="A686" s="150"/>
    </row>
    <row r="687" spans="1:1" ht="15.75" customHeight="1">
      <c r="A687" s="150"/>
    </row>
    <row r="688" spans="1:1" ht="15.75" customHeight="1">
      <c r="A688" s="150"/>
    </row>
    <row r="689" spans="1:1" ht="15.75" customHeight="1">
      <c r="A689" s="150"/>
    </row>
    <row r="690" spans="1:1" ht="15.75" customHeight="1">
      <c r="A690" s="150"/>
    </row>
    <row r="691" spans="1:1" ht="15.75" customHeight="1">
      <c r="A691" s="150"/>
    </row>
    <row r="692" spans="1:1" ht="15.75" customHeight="1">
      <c r="A692" s="150"/>
    </row>
    <row r="693" spans="1:1" ht="15.75" customHeight="1">
      <c r="A693" s="150"/>
    </row>
    <row r="694" spans="1:1" ht="15.75" customHeight="1">
      <c r="A694" s="150"/>
    </row>
    <row r="695" spans="1:1" ht="15.75" customHeight="1">
      <c r="A695" s="150"/>
    </row>
    <row r="696" spans="1:1" ht="15.75" customHeight="1">
      <c r="A696" s="150"/>
    </row>
    <row r="697" spans="1:1" ht="15.75" customHeight="1">
      <c r="A697" s="150"/>
    </row>
    <row r="698" spans="1:1" ht="15.75" customHeight="1">
      <c r="A698" s="150"/>
    </row>
    <row r="699" spans="1:1" ht="15.75" customHeight="1">
      <c r="A699" s="150"/>
    </row>
    <row r="700" spans="1:1" ht="15.75" customHeight="1">
      <c r="A700" s="150"/>
    </row>
    <row r="701" spans="1:1" ht="15.75" customHeight="1">
      <c r="A701" s="150"/>
    </row>
    <row r="702" spans="1:1" ht="15.75" customHeight="1">
      <c r="A702" s="150"/>
    </row>
    <row r="703" spans="1:1" ht="15.75" customHeight="1">
      <c r="A703" s="150"/>
    </row>
    <row r="704" spans="1:1" ht="15.75" customHeight="1">
      <c r="A704" s="150"/>
    </row>
    <row r="705" spans="1:1" ht="15.75" customHeight="1">
      <c r="A705" s="150"/>
    </row>
    <row r="706" spans="1:1" ht="15.75" customHeight="1">
      <c r="A706" s="150"/>
    </row>
    <row r="707" spans="1:1" ht="15.75" customHeight="1">
      <c r="A707" s="150"/>
    </row>
    <row r="708" spans="1:1" ht="15.75" customHeight="1">
      <c r="A708" s="150"/>
    </row>
    <row r="709" spans="1:1" ht="15.75" customHeight="1">
      <c r="A709" s="150"/>
    </row>
    <row r="710" spans="1:1" ht="15.75" customHeight="1">
      <c r="A710" s="150"/>
    </row>
    <row r="711" spans="1:1" ht="15.75" customHeight="1">
      <c r="A711" s="150"/>
    </row>
    <row r="712" spans="1:1" ht="15.75" customHeight="1">
      <c r="A712" s="150"/>
    </row>
    <row r="713" spans="1:1" ht="15.75" customHeight="1">
      <c r="A713" s="150"/>
    </row>
    <row r="714" spans="1:1" ht="15.75" customHeight="1">
      <c r="A714" s="150"/>
    </row>
    <row r="715" spans="1:1" ht="15.75" customHeight="1">
      <c r="A715" s="150"/>
    </row>
    <row r="716" spans="1:1" ht="15.75" customHeight="1">
      <c r="A716" s="150"/>
    </row>
    <row r="717" spans="1:1" ht="15.75" customHeight="1">
      <c r="A717" s="150"/>
    </row>
    <row r="718" spans="1:1" ht="15.75" customHeight="1">
      <c r="A718" s="150"/>
    </row>
    <row r="719" spans="1:1" ht="15.75" customHeight="1">
      <c r="A719" s="150"/>
    </row>
    <row r="720" spans="1:1" ht="15.75" customHeight="1">
      <c r="A720" s="150"/>
    </row>
    <row r="721" spans="1:1" ht="15.75" customHeight="1">
      <c r="A721" s="150"/>
    </row>
    <row r="722" spans="1:1" ht="15.75" customHeight="1">
      <c r="A722" s="150"/>
    </row>
    <row r="723" spans="1:1" ht="15.75" customHeight="1">
      <c r="A723" s="150"/>
    </row>
    <row r="724" spans="1:1" ht="15.75" customHeight="1">
      <c r="A724" s="150"/>
    </row>
    <row r="725" spans="1:1" ht="15.75" customHeight="1">
      <c r="A725" s="150"/>
    </row>
    <row r="726" spans="1:1" ht="15.75" customHeight="1">
      <c r="A726" s="150"/>
    </row>
    <row r="727" spans="1:1" ht="15.75" customHeight="1">
      <c r="A727" s="150"/>
    </row>
    <row r="728" spans="1:1" ht="15.75" customHeight="1">
      <c r="A728" s="150"/>
    </row>
    <row r="729" spans="1:1" ht="15.75" customHeight="1">
      <c r="A729" s="150"/>
    </row>
    <row r="730" spans="1:1" ht="15.75" customHeight="1">
      <c r="A730" s="150"/>
    </row>
    <row r="731" spans="1:1" ht="15.75" customHeight="1">
      <c r="A731" s="150"/>
    </row>
    <row r="732" spans="1:1" ht="15.75" customHeight="1">
      <c r="A732" s="150"/>
    </row>
    <row r="733" spans="1:1" ht="15.75" customHeight="1">
      <c r="A733" s="150"/>
    </row>
    <row r="734" spans="1:1" ht="15.75" customHeight="1">
      <c r="A734" s="150"/>
    </row>
    <row r="735" spans="1:1" ht="15.75" customHeight="1">
      <c r="A735" s="150"/>
    </row>
    <row r="736" spans="1:1" ht="15.75" customHeight="1">
      <c r="A736" s="150"/>
    </row>
    <row r="737" spans="1:1" ht="15.75" customHeight="1">
      <c r="A737" s="150"/>
    </row>
    <row r="738" spans="1:1" ht="15.75" customHeight="1">
      <c r="A738" s="150"/>
    </row>
    <row r="739" spans="1:1" ht="15.75" customHeight="1">
      <c r="A739" s="150"/>
    </row>
    <row r="740" spans="1:1" ht="15.75" customHeight="1">
      <c r="A740" s="150"/>
    </row>
    <row r="741" spans="1:1" ht="15.75" customHeight="1">
      <c r="A741" s="150"/>
    </row>
    <row r="742" spans="1:1" ht="15.75" customHeight="1">
      <c r="A742" s="150"/>
    </row>
    <row r="743" spans="1:1" ht="15.75" customHeight="1">
      <c r="A743" s="150"/>
    </row>
    <row r="744" spans="1:1" ht="15.75" customHeight="1">
      <c r="A744" s="150"/>
    </row>
    <row r="745" spans="1:1" ht="15.75" customHeight="1">
      <c r="A745" s="150"/>
    </row>
    <row r="746" spans="1:1" ht="15.75" customHeight="1">
      <c r="A746" s="150"/>
    </row>
    <row r="747" spans="1:1" ht="15.75" customHeight="1">
      <c r="A747" s="150"/>
    </row>
    <row r="748" spans="1:1" ht="15.75" customHeight="1">
      <c r="A748" s="150"/>
    </row>
    <row r="749" spans="1:1" ht="15.75" customHeight="1">
      <c r="A749" s="150"/>
    </row>
    <row r="750" spans="1:1" ht="15.75" customHeight="1">
      <c r="A750" s="150"/>
    </row>
    <row r="751" spans="1:1" ht="15.75" customHeight="1">
      <c r="A751" s="150"/>
    </row>
    <row r="752" spans="1:1" ht="15.75" customHeight="1">
      <c r="A752" s="150"/>
    </row>
    <row r="753" spans="1:1" ht="15.75" customHeight="1">
      <c r="A753" s="150"/>
    </row>
    <row r="754" spans="1:1" ht="15.75" customHeight="1">
      <c r="A754" s="150"/>
    </row>
    <row r="755" spans="1:1" ht="15.75" customHeight="1">
      <c r="A755" s="150"/>
    </row>
    <row r="756" spans="1:1" ht="15.75" customHeight="1">
      <c r="A756" s="150"/>
    </row>
    <row r="757" spans="1:1" ht="15.75" customHeight="1">
      <c r="A757" s="150"/>
    </row>
    <row r="758" spans="1:1" ht="15.75" customHeight="1">
      <c r="A758" s="150"/>
    </row>
    <row r="759" spans="1:1" ht="15.75" customHeight="1">
      <c r="A759" s="150"/>
    </row>
    <row r="760" spans="1:1" ht="15.75" customHeight="1">
      <c r="A760" s="150"/>
    </row>
    <row r="761" spans="1:1" ht="15.75" customHeight="1">
      <c r="A761" s="150"/>
    </row>
    <row r="762" spans="1:1" ht="15.75" customHeight="1">
      <c r="A762" s="150"/>
    </row>
    <row r="763" spans="1:1" ht="15.75" customHeight="1">
      <c r="A763" s="150"/>
    </row>
    <row r="764" spans="1:1" ht="15.75" customHeight="1">
      <c r="A764" s="150"/>
    </row>
    <row r="765" spans="1:1" ht="15.75" customHeight="1">
      <c r="A765" s="150"/>
    </row>
    <row r="766" spans="1:1" ht="15.75" customHeight="1">
      <c r="A766" s="150"/>
    </row>
    <row r="767" spans="1:1" ht="15.75" customHeight="1">
      <c r="A767" s="150"/>
    </row>
    <row r="768" spans="1:1" ht="15.75" customHeight="1">
      <c r="A768" s="150"/>
    </row>
    <row r="769" spans="1:1" ht="15.75" customHeight="1">
      <c r="A769" s="150"/>
    </row>
    <row r="770" spans="1:1" ht="15.75" customHeight="1">
      <c r="A770" s="150"/>
    </row>
    <row r="771" spans="1:1" ht="15.75" customHeight="1">
      <c r="A771" s="150"/>
    </row>
    <row r="772" spans="1:1" ht="15.75" customHeight="1">
      <c r="A772" s="150"/>
    </row>
    <row r="773" spans="1:1" ht="15.75" customHeight="1">
      <c r="A773" s="150"/>
    </row>
    <row r="774" spans="1:1" ht="15.75" customHeight="1">
      <c r="A774" s="150"/>
    </row>
    <row r="775" spans="1:1" ht="15.75" customHeight="1">
      <c r="A775" s="150"/>
    </row>
    <row r="776" spans="1:1" ht="15.75" customHeight="1">
      <c r="A776" s="150"/>
    </row>
    <row r="777" spans="1:1" ht="15.75" customHeight="1">
      <c r="A777" s="150"/>
    </row>
    <row r="778" spans="1:1" ht="15.75" customHeight="1">
      <c r="A778" s="150"/>
    </row>
    <row r="779" spans="1:1" ht="15.75" customHeight="1">
      <c r="A779" s="150"/>
    </row>
    <row r="780" spans="1:1" ht="15.75" customHeight="1">
      <c r="A780" s="150"/>
    </row>
    <row r="781" spans="1:1" ht="15.75" customHeight="1">
      <c r="A781" s="150"/>
    </row>
    <row r="782" spans="1:1" ht="15.75" customHeight="1">
      <c r="A782" s="150"/>
    </row>
    <row r="783" spans="1:1" ht="15.75" customHeight="1">
      <c r="A783" s="150"/>
    </row>
    <row r="784" spans="1:1" ht="15.75" customHeight="1">
      <c r="A784" s="150"/>
    </row>
    <row r="785" spans="1:1" ht="15.75" customHeight="1">
      <c r="A785" s="150"/>
    </row>
    <row r="786" spans="1:1" ht="15.75" customHeight="1">
      <c r="A786" s="150"/>
    </row>
    <row r="787" spans="1:1" ht="15.75" customHeight="1">
      <c r="A787" s="150"/>
    </row>
    <row r="788" spans="1:1" ht="15.75" customHeight="1">
      <c r="A788" s="150"/>
    </row>
    <row r="789" spans="1:1" ht="15.75" customHeight="1">
      <c r="A789" s="150"/>
    </row>
    <row r="790" spans="1:1" ht="15.75" customHeight="1">
      <c r="A790" s="150"/>
    </row>
    <row r="791" spans="1:1" ht="15.75" customHeight="1">
      <c r="A791" s="150"/>
    </row>
    <row r="792" spans="1:1" ht="15.75" customHeight="1">
      <c r="A792" s="150"/>
    </row>
    <row r="793" spans="1:1" ht="15.75" customHeight="1">
      <c r="A793" s="150"/>
    </row>
    <row r="794" spans="1:1" ht="15.75" customHeight="1">
      <c r="A794" s="150"/>
    </row>
    <row r="795" spans="1:1" ht="15.75" customHeight="1">
      <c r="A795" s="150"/>
    </row>
    <row r="796" spans="1:1" ht="15.75" customHeight="1">
      <c r="A796" s="150"/>
    </row>
    <row r="797" spans="1:1" ht="15.75" customHeight="1">
      <c r="A797" s="150"/>
    </row>
    <row r="798" spans="1:1" ht="15.75" customHeight="1">
      <c r="A798" s="150"/>
    </row>
    <row r="799" spans="1:1" ht="15.75" customHeight="1">
      <c r="A799" s="150"/>
    </row>
    <row r="800" spans="1:1" ht="15.75" customHeight="1">
      <c r="A800" s="150"/>
    </row>
    <row r="801" spans="1:1" ht="15.75" customHeight="1">
      <c r="A801" s="150"/>
    </row>
    <row r="802" spans="1:1" ht="15.75" customHeight="1">
      <c r="A802" s="150"/>
    </row>
    <row r="803" spans="1:1" ht="15.75" customHeight="1">
      <c r="A803" s="150"/>
    </row>
    <row r="804" spans="1:1" ht="15.75" customHeight="1">
      <c r="A804" s="150"/>
    </row>
    <row r="805" spans="1:1" ht="15.75" customHeight="1">
      <c r="A805" s="150"/>
    </row>
    <row r="806" spans="1:1" ht="15.75" customHeight="1">
      <c r="A806" s="150"/>
    </row>
    <row r="807" spans="1:1" ht="15.75" customHeight="1">
      <c r="A807" s="150"/>
    </row>
    <row r="808" spans="1:1" ht="15.75" customHeight="1">
      <c r="A808" s="150"/>
    </row>
    <row r="809" spans="1:1" ht="15.75" customHeight="1">
      <c r="A809" s="150"/>
    </row>
    <row r="810" spans="1:1" ht="15.75" customHeight="1">
      <c r="A810" s="150"/>
    </row>
    <row r="811" spans="1:1" ht="15.75" customHeight="1">
      <c r="A811" s="150"/>
    </row>
    <row r="812" spans="1:1" ht="15.75" customHeight="1">
      <c r="A812" s="150"/>
    </row>
    <row r="813" spans="1:1" ht="15.75" customHeight="1">
      <c r="A813" s="150"/>
    </row>
    <row r="814" spans="1:1" ht="15.75" customHeight="1">
      <c r="A814" s="150"/>
    </row>
    <row r="815" spans="1:1" ht="15.75" customHeight="1">
      <c r="A815" s="150"/>
    </row>
    <row r="816" spans="1:1" ht="15.75" customHeight="1">
      <c r="A816" s="150"/>
    </row>
    <row r="817" spans="1:1" ht="15.75" customHeight="1">
      <c r="A817" s="150"/>
    </row>
    <row r="818" spans="1:1" ht="15.75" customHeight="1">
      <c r="A818" s="150"/>
    </row>
    <row r="819" spans="1:1" ht="15.75" customHeight="1">
      <c r="A819" s="150"/>
    </row>
    <row r="820" spans="1:1" ht="15.75" customHeight="1">
      <c r="A820" s="150"/>
    </row>
    <row r="821" spans="1:1" ht="15.75" customHeight="1">
      <c r="A821" s="150"/>
    </row>
    <row r="822" spans="1:1" ht="15.75" customHeight="1">
      <c r="A822" s="150"/>
    </row>
    <row r="823" spans="1:1" ht="15.75" customHeight="1">
      <c r="A823" s="150"/>
    </row>
    <row r="824" spans="1:1" ht="15.75" customHeight="1">
      <c r="A824" s="150"/>
    </row>
    <row r="825" spans="1:1" ht="15.75" customHeight="1">
      <c r="A825" s="150"/>
    </row>
    <row r="826" spans="1:1" ht="15.75" customHeight="1">
      <c r="A826" s="150"/>
    </row>
    <row r="827" spans="1:1" ht="15.75" customHeight="1">
      <c r="A827" s="150"/>
    </row>
    <row r="828" spans="1:1" ht="15.75" customHeight="1">
      <c r="A828" s="150"/>
    </row>
    <row r="829" spans="1:1" ht="15.75" customHeight="1">
      <c r="A829" s="150"/>
    </row>
    <row r="830" spans="1:1" ht="15.75" customHeight="1">
      <c r="A830" s="150"/>
    </row>
    <row r="831" spans="1:1" ht="15.75" customHeight="1">
      <c r="A831" s="150"/>
    </row>
    <row r="832" spans="1:1" ht="15.75" customHeight="1">
      <c r="A832" s="150"/>
    </row>
    <row r="833" spans="1:1" ht="15.75" customHeight="1">
      <c r="A833" s="150"/>
    </row>
    <row r="834" spans="1:1" ht="15.75" customHeight="1">
      <c r="A834" s="150"/>
    </row>
    <row r="835" spans="1:1" ht="15.75" customHeight="1">
      <c r="A835" s="150"/>
    </row>
    <row r="836" spans="1:1" ht="15.75" customHeight="1">
      <c r="A836" s="150"/>
    </row>
    <row r="837" spans="1:1" ht="15.75" customHeight="1">
      <c r="A837" s="150"/>
    </row>
    <row r="838" spans="1:1" ht="15.75" customHeight="1">
      <c r="A838" s="150"/>
    </row>
    <row r="839" spans="1:1" ht="15.75" customHeight="1">
      <c r="A839" s="150"/>
    </row>
    <row r="840" spans="1:1" ht="15.75" customHeight="1">
      <c r="A840" s="150"/>
    </row>
    <row r="841" spans="1:1" ht="15.75" customHeight="1">
      <c r="A841" s="150"/>
    </row>
    <row r="842" spans="1:1" ht="15.75" customHeight="1">
      <c r="A842" s="150"/>
    </row>
    <row r="843" spans="1:1" ht="15.75" customHeight="1">
      <c r="A843" s="150"/>
    </row>
    <row r="844" spans="1:1" ht="15.75" customHeight="1">
      <c r="A844" s="150"/>
    </row>
    <row r="845" spans="1:1" ht="15.75" customHeight="1">
      <c r="A845" s="150"/>
    </row>
    <row r="846" spans="1:1" ht="15.75" customHeight="1">
      <c r="A846" s="150"/>
    </row>
    <row r="847" spans="1:1" ht="15.75" customHeight="1">
      <c r="A847" s="150"/>
    </row>
    <row r="848" spans="1:1" ht="15.75" customHeight="1">
      <c r="A848" s="150"/>
    </row>
    <row r="849" spans="1:1" ht="15.75" customHeight="1">
      <c r="A849" s="150"/>
    </row>
    <row r="850" spans="1:1" ht="15.75" customHeight="1">
      <c r="A850" s="150"/>
    </row>
    <row r="851" spans="1:1" ht="15.75" customHeight="1">
      <c r="A851" s="150"/>
    </row>
    <row r="852" spans="1:1" ht="15.75" customHeight="1">
      <c r="A852" s="150"/>
    </row>
    <row r="853" spans="1:1" ht="15.75" customHeight="1">
      <c r="A853" s="150"/>
    </row>
    <row r="854" spans="1:1" ht="15.75" customHeight="1">
      <c r="A854" s="150"/>
    </row>
    <row r="855" spans="1:1" ht="15.75" customHeight="1">
      <c r="A855" s="150"/>
    </row>
    <row r="856" spans="1:1" ht="15.75" customHeight="1">
      <c r="A856" s="150"/>
    </row>
    <row r="857" spans="1:1" ht="15.75" customHeight="1">
      <c r="A857" s="150"/>
    </row>
    <row r="858" spans="1:1" ht="15.75" customHeight="1">
      <c r="A858" s="150"/>
    </row>
    <row r="859" spans="1:1" ht="15.75" customHeight="1">
      <c r="A859" s="150"/>
    </row>
    <row r="860" spans="1:1" ht="15.75" customHeight="1">
      <c r="A860" s="150"/>
    </row>
    <row r="861" spans="1:1" ht="15.75" customHeight="1">
      <c r="A861" s="150"/>
    </row>
    <row r="862" spans="1:1" ht="15.75" customHeight="1">
      <c r="A862" s="150"/>
    </row>
    <row r="863" spans="1:1" ht="15.75" customHeight="1">
      <c r="A863" s="150"/>
    </row>
    <row r="864" spans="1:1" ht="15.75" customHeight="1">
      <c r="A864" s="150"/>
    </row>
    <row r="865" spans="1:1" ht="15.75" customHeight="1">
      <c r="A865" s="150"/>
    </row>
    <row r="866" spans="1:1" ht="15.75" customHeight="1">
      <c r="A866" s="150"/>
    </row>
    <row r="867" spans="1:1" ht="15.75" customHeight="1">
      <c r="A867" s="150"/>
    </row>
    <row r="868" spans="1:1" ht="15.75" customHeight="1">
      <c r="A868" s="150"/>
    </row>
    <row r="869" spans="1:1" ht="15.75" customHeight="1">
      <c r="A869" s="150"/>
    </row>
    <row r="870" spans="1:1" ht="15.75" customHeight="1">
      <c r="A870" s="150"/>
    </row>
    <row r="871" spans="1:1" ht="15.75" customHeight="1">
      <c r="A871" s="150"/>
    </row>
    <row r="872" spans="1:1" ht="15.75" customHeight="1">
      <c r="A872" s="150"/>
    </row>
    <row r="873" spans="1:1" ht="15.75" customHeight="1">
      <c r="A873" s="150"/>
    </row>
    <row r="874" spans="1:1" ht="15.75" customHeight="1">
      <c r="A874" s="150"/>
    </row>
    <row r="875" spans="1:1" ht="15.75" customHeight="1">
      <c r="A875" s="150"/>
    </row>
    <row r="876" spans="1:1" ht="15.75" customHeight="1">
      <c r="A876" s="150"/>
    </row>
    <row r="877" spans="1:1" ht="15.75" customHeight="1">
      <c r="A877" s="150"/>
    </row>
    <row r="878" spans="1:1" ht="15.75" customHeight="1">
      <c r="A878" s="150"/>
    </row>
    <row r="879" spans="1:1" ht="15.75" customHeight="1">
      <c r="A879" s="150"/>
    </row>
    <row r="880" spans="1:1" ht="15.75" customHeight="1">
      <c r="A880" s="150"/>
    </row>
    <row r="881" spans="1:1" ht="15.75" customHeight="1">
      <c r="A881" s="150"/>
    </row>
    <row r="882" spans="1:1" ht="15.75" customHeight="1">
      <c r="A882" s="150"/>
    </row>
    <row r="883" spans="1:1" ht="15.75" customHeight="1">
      <c r="A883" s="150"/>
    </row>
    <row r="884" spans="1:1" ht="15.75" customHeight="1">
      <c r="A884" s="150"/>
    </row>
    <row r="885" spans="1:1" ht="15.75" customHeight="1">
      <c r="A885" s="150"/>
    </row>
    <row r="886" spans="1:1" ht="15.75" customHeight="1">
      <c r="A886" s="150"/>
    </row>
    <row r="887" spans="1:1" ht="15.75" customHeight="1">
      <c r="A887" s="150"/>
    </row>
    <row r="888" spans="1:1" ht="15.75" customHeight="1">
      <c r="A888" s="150"/>
    </row>
    <row r="889" spans="1:1" ht="15.75" customHeight="1">
      <c r="A889" s="150"/>
    </row>
    <row r="890" spans="1:1" ht="15.75" customHeight="1">
      <c r="A890" s="150"/>
    </row>
    <row r="891" spans="1:1" ht="15.75" customHeight="1">
      <c r="A891" s="150"/>
    </row>
    <row r="892" spans="1:1" ht="15.75" customHeight="1">
      <c r="A892" s="150"/>
    </row>
    <row r="893" spans="1:1" ht="15.75" customHeight="1">
      <c r="A893" s="150"/>
    </row>
    <row r="894" spans="1:1" ht="15.75" customHeight="1">
      <c r="A894" s="150"/>
    </row>
    <row r="895" spans="1:1" ht="15.75" customHeight="1">
      <c r="A895" s="150"/>
    </row>
    <row r="896" spans="1:1" ht="15.75" customHeight="1">
      <c r="A896" s="150"/>
    </row>
    <row r="897" spans="1:1" ht="15.75" customHeight="1">
      <c r="A897" s="150"/>
    </row>
    <row r="898" spans="1:1" ht="15.75" customHeight="1">
      <c r="A898" s="150"/>
    </row>
    <row r="899" spans="1:1" ht="15.75" customHeight="1">
      <c r="A899" s="150"/>
    </row>
    <row r="900" spans="1:1" ht="15.75" customHeight="1">
      <c r="A900" s="150"/>
    </row>
    <row r="901" spans="1:1" ht="15.75" customHeight="1">
      <c r="A901" s="150"/>
    </row>
    <row r="902" spans="1:1" ht="15.75" customHeight="1">
      <c r="A902" s="150"/>
    </row>
    <row r="903" spans="1:1" ht="15.75" customHeight="1">
      <c r="A903" s="150"/>
    </row>
    <row r="904" spans="1:1" ht="15.75" customHeight="1">
      <c r="A904" s="150"/>
    </row>
    <row r="905" spans="1:1" ht="15.75" customHeight="1">
      <c r="A905" s="150"/>
    </row>
    <row r="906" spans="1:1" ht="15.75" customHeight="1">
      <c r="A906" s="150"/>
    </row>
    <row r="907" spans="1:1" ht="15.75" customHeight="1">
      <c r="A907" s="150"/>
    </row>
    <row r="908" spans="1:1" ht="15.75" customHeight="1">
      <c r="A908" s="150"/>
    </row>
    <row r="909" spans="1:1" ht="15.75" customHeight="1">
      <c r="A909" s="150"/>
    </row>
    <row r="910" spans="1:1" ht="15.75" customHeight="1">
      <c r="A910" s="150"/>
    </row>
    <row r="911" spans="1:1" ht="15.75" customHeight="1">
      <c r="A911" s="150"/>
    </row>
    <row r="912" spans="1:1" ht="15.75" customHeight="1">
      <c r="A912" s="150"/>
    </row>
    <row r="913" spans="1:1" ht="15.75" customHeight="1">
      <c r="A913" s="150"/>
    </row>
    <row r="914" spans="1:1" ht="15.75" customHeight="1">
      <c r="A914" s="150"/>
    </row>
    <row r="915" spans="1:1" ht="15.75" customHeight="1">
      <c r="A915" s="150"/>
    </row>
    <row r="916" spans="1:1" ht="15.75" customHeight="1">
      <c r="A916" s="150"/>
    </row>
    <row r="917" spans="1:1" ht="15.75" customHeight="1">
      <c r="A917" s="150"/>
    </row>
    <row r="918" spans="1:1" ht="15.75" customHeight="1">
      <c r="A918" s="150"/>
    </row>
    <row r="919" spans="1:1" ht="15.75" customHeight="1">
      <c r="A919" s="150"/>
    </row>
    <row r="920" spans="1:1" ht="15.75" customHeight="1">
      <c r="A920" s="150"/>
    </row>
    <row r="921" spans="1:1" ht="15.75" customHeight="1">
      <c r="A921" s="150"/>
    </row>
    <row r="922" spans="1:1" ht="15.75" customHeight="1">
      <c r="A922" s="150"/>
    </row>
    <row r="923" spans="1:1" ht="15.75" customHeight="1">
      <c r="A923" s="150"/>
    </row>
    <row r="924" spans="1:1" ht="15.75" customHeight="1">
      <c r="A924" s="150"/>
    </row>
    <row r="925" spans="1:1" ht="15.75" customHeight="1">
      <c r="A925" s="150"/>
    </row>
    <row r="926" spans="1:1" ht="15.75" customHeight="1">
      <c r="A926" s="150"/>
    </row>
    <row r="927" spans="1:1" ht="15.75" customHeight="1">
      <c r="A927" s="150"/>
    </row>
    <row r="928" spans="1:1" ht="15.75" customHeight="1">
      <c r="A928" s="150"/>
    </row>
    <row r="929" spans="1:1" ht="15.75" customHeight="1">
      <c r="A929" s="150"/>
    </row>
    <row r="930" spans="1:1" ht="15.75" customHeight="1">
      <c r="A930" s="150"/>
    </row>
    <row r="931" spans="1:1" ht="15.75" customHeight="1">
      <c r="A931" s="150"/>
    </row>
    <row r="932" spans="1:1" ht="15.75" customHeight="1">
      <c r="A932" s="150"/>
    </row>
    <row r="933" spans="1:1" ht="15.75" customHeight="1">
      <c r="A933" s="150"/>
    </row>
    <row r="934" spans="1:1" ht="15.75" customHeight="1">
      <c r="A934" s="150"/>
    </row>
    <row r="935" spans="1:1" ht="15.75" customHeight="1">
      <c r="A935" s="150"/>
    </row>
    <row r="936" spans="1:1" ht="15.75" customHeight="1">
      <c r="A936" s="150"/>
    </row>
    <row r="937" spans="1:1" ht="15.75" customHeight="1">
      <c r="A937" s="150"/>
    </row>
    <row r="938" spans="1:1" ht="15.75" customHeight="1">
      <c r="A938" s="150"/>
    </row>
    <row r="939" spans="1:1" ht="15.75" customHeight="1">
      <c r="A939" s="150"/>
    </row>
    <row r="940" spans="1:1" ht="15.75" customHeight="1">
      <c r="A940" s="150"/>
    </row>
    <row r="941" spans="1:1" ht="15.75" customHeight="1">
      <c r="A941" s="150"/>
    </row>
    <row r="942" spans="1:1" ht="15.75" customHeight="1">
      <c r="A942" s="150"/>
    </row>
    <row r="943" spans="1:1" ht="15.75" customHeight="1">
      <c r="A943" s="150"/>
    </row>
    <row r="944" spans="1:1" ht="15.75" customHeight="1">
      <c r="A944" s="150"/>
    </row>
    <row r="945" spans="1:1" ht="15.75" customHeight="1">
      <c r="A945" s="150"/>
    </row>
    <row r="946" spans="1:1" ht="15.75" customHeight="1">
      <c r="A946" s="150"/>
    </row>
    <row r="947" spans="1:1" ht="15.75" customHeight="1">
      <c r="A947" s="150"/>
    </row>
    <row r="948" spans="1:1" ht="15.75" customHeight="1">
      <c r="A948" s="150"/>
    </row>
    <row r="949" spans="1:1" ht="15.75" customHeight="1">
      <c r="A949" s="150"/>
    </row>
    <row r="950" spans="1:1" ht="15.75" customHeight="1">
      <c r="A950" s="150"/>
    </row>
    <row r="951" spans="1:1" ht="15.75" customHeight="1">
      <c r="A951" s="150"/>
    </row>
    <row r="952" spans="1:1" ht="15.75" customHeight="1">
      <c r="A952" s="150"/>
    </row>
    <row r="953" spans="1:1" ht="15.75" customHeight="1">
      <c r="A953" s="150"/>
    </row>
    <row r="954" spans="1:1" ht="15.75" customHeight="1">
      <c r="A954" s="150"/>
    </row>
    <row r="955" spans="1:1" ht="15.75" customHeight="1">
      <c r="A955" s="150"/>
    </row>
    <row r="956" spans="1:1" ht="15.75" customHeight="1">
      <c r="A956" s="150"/>
    </row>
    <row r="957" spans="1:1" ht="15.75" customHeight="1">
      <c r="A957" s="150"/>
    </row>
    <row r="958" spans="1:1" ht="15.75" customHeight="1">
      <c r="A958" s="150"/>
    </row>
    <row r="959" spans="1:1" ht="15.75" customHeight="1">
      <c r="A959" s="150"/>
    </row>
    <row r="960" spans="1:1" ht="15.75" customHeight="1">
      <c r="A960" s="150"/>
    </row>
    <row r="961" spans="1:1" ht="15.75" customHeight="1">
      <c r="A961" s="150"/>
    </row>
    <row r="962" spans="1:1" ht="15.75" customHeight="1">
      <c r="A962" s="150"/>
    </row>
    <row r="963" spans="1:1" ht="15.75" customHeight="1">
      <c r="A963" s="150"/>
    </row>
    <row r="964" spans="1:1" ht="15.75" customHeight="1">
      <c r="A964" s="150"/>
    </row>
    <row r="965" spans="1:1" ht="15.75" customHeight="1">
      <c r="A965" s="150"/>
    </row>
    <row r="966" spans="1:1" ht="15.75" customHeight="1">
      <c r="A966" s="150"/>
    </row>
    <row r="967" spans="1:1" ht="15.75" customHeight="1">
      <c r="A967" s="150"/>
    </row>
    <row r="968" spans="1:1" ht="15.75" customHeight="1">
      <c r="A968" s="150"/>
    </row>
    <row r="969" spans="1:1" ht="15.75" customHeight="1">
      <c r="A969" s="150"/>
    </row>
    <row r="970" spans="1:1" ht="15.75" customHeight="1">
      <c r="A970" s="150"/>
    </row>
    <row r="971" spans="1:1" ht="15.75" customHeight="1">
      <c r="A971" s="150"/>
    </row>
    <row r="972" spans="1:1" ht="15.75" customHeight="1">
      <c r="A972" s="150"/>
    </row>
    <row r="973" spans="1:1" ht="15.75" customHeight="1">
      <c r="A973" s="150"/>
    </row>
    <row r="974" spans="1:1" ht="15.75" customHeight="1">
      <c r="A974" s="150"/>
    </row>
    <row r="975" spans="1:1" ht="15.75" customHeight="1">
      <c r="A975" s="150"/>
    </row>
    <row r="976" spans="1:1" ht="15.75" customHeight="1">
      <c r="A976" s="150"/>
    </row>
    <row r="977" spans="1:1" ht="15.75" customHeight="1">
      <c r="A977" s="150"/>
    </row>
    <row r="978" spans="1:1" ht="15.75" customHeight="1">
      <c r="A978" s="150"/>
    </row>
    <row r="979" spans="1:1" ht="15.75" customHeight="1">
      <c r="A979" s="150"/>
    </row>
    <row r="980" spans="1:1" ht="15.75" customHeight="1">
      <c r="A980" s="150"/>
    </row>
    <row r="981" spans="1:1" ht="15.75" customHeight="1">
      <c r="A981" s="150"/>
    </row>
    <row r="982" spans="1:1" ht="15.75" customHeight="1">
      <c r="A982" s="150"/>
    </row>
    <row r="983" spans="1:1" ht="15.75" customHeight="1">
      <c r="A983" s="150"/>
    </row>
    <row r="984" spans="1:1" ht="15.75" customHeight="1">
      <c r="A984" s="150"/>
    </row>
    <row r="985" spans="1:1" ht="15.75" customHeight="1">
      <c r="A985" s="150"/>
    </row>
    <row r="986" spans="1:1" ht="15.75" customHeight="1">
      <c r="A986" s="150"/>
    </row>
    <row r="987" spans="1:1" ht="15.75" customHeight="1">
      <c r="A987" s="150"/>
    </row>
    <row r="988" spans="1:1" ht="15.75" customHeight="1">
      <c r="A988" s="150"/>
    </row>
    <row r="989" spans="1:1" ht="15.75" customHeight="1">
      <c r="A989" s="150"/>
    </row>
    <row r="990" spans="1:1" ht="15.75" customHeight="1">
      <c r="A990" s="150"/>
    </row>
    <row r="991" spans="1:1" ht="15.75" customHeight="1">
      <c r="A991" s="150"/>
    </row>
    <row r="992" spans="1:1" ht="15.75" customHeight="1">
      <c r="A992" s="150"/>
    </row>
    <row r="993" spans="1:1" ht="15.75" customHeight="1">
      <c r="A993" s="150"/>
    </row>
    <row r="994" spans="1:1" ht="15.75" customHeight="1">
      <c r="A994" s="150"/>
    </row>
    <row r="995" spans="1:1" ht="15.75" customHeight="1">
      <c r="A995" s="150"/>
    </row>
    <row r="996" spans="1:1" ht="15.75" customHeight="1">
      <c r="A996" s="150"/>
    </row>
    <row r="997" spans="1:1" ht="15.75" customHeight="1">
      <c r="A997" s="150"/>
    </row>
    <row r="998" spans="1:1" ht="15.75" customHeight="1">
      <c r="A998" s="150"/>
    </row>
    <row r="999" spans="1:1" ht="15.75" customHeight="1">
      <c r="A999" s="150"/>
    </row>
    <row r="1000" spans="1:1" ht="15.75" customHeight="1">
      <c r="A1000" s="150"/>
    </row>
  </sheetData>
  <conditionalFormatting sqref="B19:D23 F19:H23">
    <cfRule type="containsBlanks" dxfId="96" priority="1">
      <formula>LEN(TRIM(B19))=0</formula>
    </cfRule>
  </conditionalFormatting>
  <conditionalFormatting sqref="B3:D14">
    <cfRule type="containsBlanks" dxfId="95" priority="2">
      <formula>LEN(TRIM(B3))=0</formula>
    </cfRule>
  </conditionalFormatting>
  <conditionalFormatting sqref="B19:D20 F19:H20">
    <cfRule type="containsBlanks" dxfId="94" priority="3">
      <formula>LEN(TRIM(B19))=0</formula>
    </cfRule>
  </conditionalFormatting>
  <conditionalFormatting sqref="F3:H14">
    <cfRule type="containsBlanks" dxfId="93" priority="4">
      <formula>LEN(TRIM(F3))=0</formula>
    </cfRule>
  </conditionalFormatting>
  <conditionalFormatting sqref="B23">
    <cfRule type="containsBlanks" dxfId="92" priority="5">
      <formula>LEN(TRIM(B23))=0</formula>
    </cfRule>
  </conditionalFormatting>
  <conditionalFormatting sqref="B33:D34">
    <cfRule type="containsBlanks" dxfId="91" priority="6">
      <formula>LEN(TRIM(B33))=0</formula>
    </cfRule>
  </conditionalFormatting>
  <conditionalFormatting sqref="B33:D34">
    <cfRule type="containsBlanks" dxfId="90" priority="7">
      <formula>LEN(TRIM(B33))=0</formula>
    </cfRule>
  </conditionalFormatting>
  <conditionalFormatting sqref="F33:H34">
    <cfRule type="containsBlanks" dxfId="89" priority="8">
      <formula>LEN(TRIM(F33))=0</formula>
    </cfRule>
  </conditionalFormatting>
  <conditionalFormatting sqref="F33:H34">
    <cfRule type="containsBlanks" dxfId="88" priority="9">
      <formula>LEN(TRIM(F33))=0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B3:D14 F3:H14 B19:D23 F19:H23 B33:D34 F33:H34">
      <formula1>0</formula1>
    </dataValidation>
  </dataValidations>
  <printOptions horizontalCentered="1"/>
  <pageMargins left="0.70866141732283472" right="0.70866141732283472" top="1.0629921259842521" bottom="0.74803149606299213" header="0" footer="0"/>
  <pageSetup orientation="landscape"/>
  <headerFooter>
    <oddHeader>&amp;CRESULTADO Y PROYECCIÓN DE INGRESOS - LDF Ente público: de &amp;F Ejercicio fiscal 2022</oddHeader>
    <oddFooter>&amp;RPágina &amp;P de</oddFooter>
  </headerFooter>
</worksheet>
</file>

<file path=xl/worksheets/sheet11.xml><?xml version="1.0" encoding="utf-8"?>
<worksheet xmlns="http://schemas.openxmlformats.org/spreadsheetml/2006/main" xmlns:r="http://schemas.openxmlformats.org/officeDocument/2006/relationships">
  <sheetPr>
    <tabColor theme="9"/>
  </sheetPr>
  <dimension ref="A1:Z100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cols>
    <col min="1" max="1" width="67.140625" customWidth="1"/>
    <col min="2" max="8" width="17.42578125" customWidth="1"/>
    <col min="9" max="9" width="1" customWidth="1"/>
    <col min="10" max="26" width="10.7109375" customWidth="1"/>
  </cols>
  <sheetData>
    <row r="1" spans="1:26" ht="30" customHeight="1">
      <c r="A1" s="106"/>
      <c r="B1" s="106" t="str">
        <f>'CRI-RYP'!B1</f>
        <v>Resultado 2019</v>
      </c>
      <c r="C1" s="106" t="str">
        <f>'CRI-RYP'!C1</f>
        <v>Resultado 2020</v>
      </c>
      <c r="D1" s="106" t="str">
        <f>'CRI-RYP'!D1</f>
        <v>Resultado 2021</v>
      </c>
      <c r="E1" s="106" t="str">
        <f>'CRI-RYP'!E1</f>
        <v>Estimación 2022</v>
      </c>
      <c r="F1" s="106" t="str">
        <f>'CRI-RYP'!F1</f>
        <v>Proyección 2023</v>
      </c>
      <c r="G1" s="106" t="str">
        <f>'CRI-RYP'!G1</f>
        <v>Proyección 2024</v>
      </c>
      <c r="H1" s="106" t="str">
        <f>'CRI-RYP'!H1</f>
        <v>Proyección 2025</v>
      </c>
    </row>
    <row r="2" spans="1:26" ht="14.25" customHeight="1">
      <c r="A2" s="153" t="s">
        <v>2611</v>
      </c>
      <c r="B2" s="172"/>
      <c r="C2" s="172"/>
      <c r="D2" s="172"/>
      <c r="E2" s="172"/>
      <c r="F2" s="172"/>
      <c r="G2" s="172"/>
      <c r="H2" s="154"/>
    </row>
    <row r="3" spans="1:26" ht="30" customHeight="1">
      <c r="A3" s="173" t="s">
        <v>2538</v>
      </c>
      <c r="B3" s="119">
        <v>11958502</v>
      </c>
      <c r="C3" s="119">
        <v>12317257</v>
      </c>
      <c r="D3" s="119">
        <v>12933120</v>
      </c>
      <c r="E3" s="171">
        <f>SUM('COG-FF'!C3:I3)</f>
        <v>16691655.960000001</v>
      </c>
      <c r="F3" s="119">
        <v>14384828</v>
      </c>
      <c r="G3" s="119">
        <v>15069820</v>
      </c>
      <c r="H3" s="119">
        <v>15754811</v>
      </c>
      <c r="I3" s="36"/>
      <c r="J3" s="36"/>
      <c r="K3" s="36"/>
      <c r="L3" s="36"/>
      <c r="M3" s="36"/>
      <c r="N3" s="36"/>
      <c r="O3" s="36"/>
      <c r="P3" s="36"/>
      <c r="Q3" s="36"/>
      <c r="R3" s="36"/>
      <c r="S3" s="36"/>
      <c r="T3" s="36"/>
      <c r="U3" s="36"/>
      <c r="V3" s="36"/>
      <c r="W3" s="36"/>
      <c r="X3" s="36"/>
      <c r="Y3" s="36"/>
      <c r="Z3" s="36"/>
    </row>
    <row r="4" spans="1:26" ht="30" customHeight="1">
      <c r="A4" s="173" t="s">
        <v>2539</v>
      </c>
      <c r="B4" s="119">
        <v>5867384</v>
      </c>
      <c r="C4" s="119">
        <v>6043406</v>
      </c>
      <c r="D4" s="119">
        <v>6345576</v>
      </c>
      <c r="E4" s="171">
        <f>SUM('COG-FF'!C40:I40)</f>
        <v>5466828</v>
      </c>
      <c r="F4" s="119">
        <v>6398343</v>
      </c>
      <c r="G4" s="119">
        <v>6703026</v>
      </c>
      <c r="H4" s="119">
        <v>7007709</v>
      </c>
      <c r="I4" s="36"/>
      <c r="J4" s="36"/>
      <c r="K4" s="36"/>
      <c r="L4" s="36"/>
      <c r="M4" s="36"/>
      <c r="N4" s="36"/>
      <c r="O4" s="36"/>
      <c r="P4" s="36"/>
      <c r="Q4" s="36"/>
      <c r="R4" s="36"/>
      <c r="S4" s="36"/>
      <c r="T4" s="36"/>
      <c r="U4" s="36"/>
      <c r="V4" s="36"/>
      <c r="W4" s="36"/>
      <c r="X4" s="36"/>
      <c r="Y4" s="36"/>
      <c r="Z4" s="36"/>
    </row>
    <row r="5" spans="1:26" ht="30" customHeight="1">
      <c r="A5" s="173" t="s">
        <v>2540</v>
      </c>
      <c r="B5" s="119">
        <v>8196671</v>
      </c>
      <c r="C5" s="119">
        <v>8442571</v>
      </c>
      <c r="D5" s="119">
        <v>6215317</v>
      </c>
      <c r="E5" s="171">
        <f>SUM('COG-FF'!C105:I105)</f>
        <v>8453152</v>
      </c>
      <c r="F5" s="119">
        <v>7649699</v>
      </c>
      <c r="G5" s="119">
        <v>8013971</v>
      </c>
      <c r="H5" s="119">
        <v>8378242</v>
      </c>
      <c r="I5" s="36"/>
      <c r="J5" s="36"/>
      <c r="K5" s="36"/>
      <c r="L5" s="36"/>
      <c r="M5" s="36"/>
      <c r="N5" s="36"/>
      <c r="O5" s="36"/>
      <c r="P5" s="36"/>
      <c r="Q5" s="36"/>
      <c r="R5" s="36"/>
      <c r="S5" s="36"/>
      <c r="T5" s="36"/>
      <c r="U5" s="36"/>
      <c r="V5" s="36"/>
      <c r="W5" s="36"/>
      <c r="X5" s="36"/>
      <c r="Y5" s="36"/>
      <c r="Z5" s="36"/>
    </row>
    <row r="6" spans="1:26" ht="30" customHeight="1">
      <c r="A6" s="173" t="s">
        <v>2541</v>
      </c>
      <c r="B6" s="119">
        <v>2766313</v>
      </c>
      <c r="C6" s="119">
        <v>2849303</v>
      </c>
      <c r="D6" s="119">
        <v>3200992</v>
      </c>
      <c r="E6" s="171">
        <f>SUM('COG-FF'!C190:I190)</f>
        <v>2274840</v>
      </c>
      <c r="F6" s="119">
        <v>3007444</v>
      </c>
      <c r="G6" s="119">
        <v>3150655</v>
      </c>
      <c r="H6" s="119">
        <v>3293867</v>
      </c>
      <c r="I6" s="36"/>
      <c r="J6" s="36"/>
      <c r="K6" s="36"/>
      <c r="L6" s="36"/>
      <c r="M6" s="36"/>
      <c r="N6" s="36"/>
      <c r="O6" s="36"/>
      <c r="P6" s="36"/>
      <c r="Q6" s="36"/>
      <c r="R6" s="36"/>
      <c r="S6" s="36"/>
      <c r="T6" s="36"/>
      <c r="U6" s="36"/>
      <c r="V6" s="36"/>
      <c r="W6" s="36"/>
      <c r="X6" s="36"/>
      <c r="Y6" s="36"/>
      <c r="Z6" s="36"/>
    </row>
    <row r="7" spans="1:26" ht="30" customHeight="1">
      <c r="A7" s="174" t="s">
        <v>2542</v>
      </c>
      <c r="B7" s="119">
        <v>398669</v>
      </c>
      <c r="C7" s="119">
        <v>410629</v>
      </c>
      <c r="D7" s="119">
        <v>431160</v>
      </c>
      <c r="E7" s="171">
        <f>SUM('COG-FF'!C250:I250)</f>
        <v>175284</v>
      </c>
      <c r="F7" s="119">
        <v>359037</v>
      </c>
      <c r="G7" s="119">
        <v>376134</v>
      </c>
      <c r="H7" s="119">
        <v>393231</v>
      </c>
      <c r="I7" s="36"/>
      <c r="J7" s="36"/>
      <c r="K7" s="36"/>
      <c r="L7" s="36"/>
      <c r="M7" s="36"/>
      <c r="N7" s="36"/>
      <c r="O7" s="36"/>
      <c r="P7" s="36"/>
      <c r="Q7" s="36"/>
      <c r="R7" s="36"/>
      <c r="S7" s="36"/>
      <c r="T7" s="36"/>
      <c r="U7" s="36"/>
      <c r="V7" s="36"/>
      <c r="W7" s="36"/>
      <c r="X7" s="36"/>
      <c r="Y7" s="36"/>
      <c r="Z7" s="36"/>
    </row>
    <row r="8" spans="1:26" ht="30" customHeight="1">
      <c r="A8" s="174" t="s">
        <v>2612</v>
      </c>
      <c r="B8" s="119">
        <v>3304910</v>
      </c>
      <c r="C8" s="119">
        <v>3404057</v>
      </c>
      <c r="D8" s="119">
        <v>936395</v>
      </c>
      <c r="E8" s="171">
        <f>SUM('COG-FF'!C309:I309)</f>
        <v>0</v>
      </c>
      <c r="F8" s="119">
        <v>3756134</v>
      </c>
      <c r="G8" s="119">
        <v>3934997</v>
      </c>
      <c r="H8" s="119">
        <v>4113861</v>
      </c>
      <c r="I8" s="36"/>
      <c r="J8" s="36"/>
      <c r="K8" s="36"/>
      <c r="L8" s="36"/>
      <c r="M8" s="36"/>
      <c r="N8" s="36"/>
      <c r="O8" s="36"/>
      <c r="P8" s="36"/>
      <c r="Q8" s="36"/>
      <c r="R8" s="36"/>
      <c r="S8" s="36"/>
      <c r="T8" s="36"/>
      <c r="U8" s="36"/>
      <c r="V8" s="36"/>
      <c r="W8" s="36"/>
      <c r="X8" s="36"/>
      <c r="Y8" s="36"/>
      <c r="Z8" s="36"/>
    </row>
    <row r="9" spans="1:26" ht="30" customHeight="1">
      <c r="A9" s="174" t="s">
        <v>2544</v>
      </c>
      <c r="B9" s="119"/>
      <c r="C9" s="119"/>
      <c r="D9" s="119"/>
      <c r="E9" s="171">
        <f>SUM('COG-FF'!C331:I331)</f>
        <v>120000</v>
      </c>
      <c r="F9" s="119"/>
      <c r="G9" s="119"/>
      <c r="H9" s="119"/>
      <c r="I9" s="36"/>
      <c r="J9" s="36"/>
      <c r="K9" s="36"/>
      <c r="L9" s="36"/>
      <c r="M9" s="36"/>
      <c r="N9" s="36"/>
      <c r="O9" s="36"/>
      <c r="P9" s="36"/>
      <c r="Q9" s="36"/>
      <c r="R9" s="36"/>
      <c r="S9" s="36"/>
      <c r="T9" s="36"/>
      <c r="U9" s="36"/>
      <c r="V9" s="36"/>
      <c r="W9" s="36"/>
      <c r="X9" s="36"/>
      <c r="Y9" s="36"/>
      <c r="Z9" s="36"/>
    </row>
    <row r="10" spans="1:26" ht="30" customHeight="1">
      <c r="A10" s="174" t="s">
        <v>2545</v>
      </c>
      <c r="B10" s="119">
        <v>145631</v>
      </c>
      <c r="C10" s="119">
        <v>150000</v>
      </c>
      <c r="D10" s="119">
        <v>157500</v>
      </c>
      <c r="E10" s="171">
        <f>SUM('COG-FF'!C379:I379)</f>
        <v>0</v>
      </c>
      <c r="F10" s="119">
        <v>1223641</v>
      </c>
      <c r="G10" s="119">
        <v>1281909</v>
      </c>
      <c r="H10" s="119">
        <v>1340178</v>
      </c>
      <c r="I10" s="36"/>
      <c r="J10" s="36"/>
      <c r="K10" s="36"/>
      <c r="L10" s="36"/>
      <c r="M10" s="36"/>
      <c r="N10" s="36"/>
      <c r="O10" s="36"/>
      <c r="P10" s="36"/>
      <c r="Q10" s="36"/>
      <c r="R10" s="36"/>
      <c r="S10" s="36"/>
      <c r="T10" s="36"/>
      <c r="U10" s="36"/>
      <c r="V10" s="36"/>
      <c r="W10" s="36"/>
      <c r="X10" s="36"/>
      <c r="Y10" s="36"/>
      <c r="Z10" s="36"/>
    </row>
    <row r="11" spans="1:26" ht="30" customHeight="1">
      <c r="A11" s="174" t="s">
        <v>2546</v>
      </c>
      <c r="B11" s="119"/>
      <c r="C11" s="119"/>
      <c r="D11" s="119"/>
      <c r="E11" s="171">
        <f>SUM('COG-FF'!C397:I397)</f>
        <v>1999991.31</v>
      </c>
      <c r="F11" s="119"/>
      <c r="G11" s="119"/>
      <c r="H11" s="119"/>
      <c r="I11" s="36"/>
      <c r="J11" s="36"/>
      <c r="K11" s="36"/>
      <c r="L11" s="36"/>
      <c r="M11" s="36"/>
      <c r="N11" s="36"/>
      <c r="O11" s="36"/>
      <c r="P11" s="36"/>
      <c r="Q11" s="36"/>
      <c r="R11" s="36"/>
      <c r="S11" s="36"/>
      <c r="T11" s="36"/>
      <c r="U11" s="36"/>
      <c r="V11" s="36"/>
      <c r="W11" s="36"/>
      <c r="X11" s="36"/>
      <c r="Y11" s="36"/>
      <c r="Z11" s="36"/>
    </row>
    <row r="12" spans="1:26" ht="14.25" customHeight="1">
      <c r="A12" s="198" t="s">
        <v>2613</v>
      </c>
      <c r="B12" s="115">
        <f t="shared" ref="B12:H12" si="0">SUM(B3:B11)</f>
        <v>32638080</v>
      </c>
      <c r="C12" s="115">
        <f t="shared" si="0"/>
        <v>33617223</v>
      </c>
      <c r="D12" s="115">
        <f t="shared" si="0"/>
        <v>30220060</v>
      </c>
      <c r="E12" s="115">
        <f t="shared" si="0"/>
        <v>35181751.270000003</v>
      </c>
      <c r="F12" s="115">
        <f t="shared" si="0"/>
        <v>36779126</v>
      </c>
      <c r="G12" s="115">
        <f t="shared" si="0"/>
        <v>38530512</v>
      </c>
      <c r="H12" s="115">
        <f t="shared" si="0"/>
        <v>40281899</v>
      </c>
      <c r="I12" s="36"/>
      <c r="J12" s="36"/>
      <c r="K12" s="36"/>
      <c r="L12" s="36"/>
      <c r="M12" s="36"/>
      <c r="N12" s="36"/>
      <c r="O12" s="36"/>
      <c r="P12" s="36"/>
      <c r="Q12" s="36"/>
      <c r="R12" s="36"/>
      <c r="S12" s="36"/>
      <c r="T12" s="36"/>
      <c r="U12" s="36"/>
      <c r="V12" s="36"/>
      <c r="W12" s="36"/>
      <c r="X12" s="36"/>
      <c r="Y12" s="36"/>
      <c r="Z12" s="36"/>
    </row>
    <row r="13" spans="1:26" ht="14.25" customHeight="1">
      <c r="A13" s="153" t="s">
        <v>2614</v>
      </c>
      <c r="B13" s="172"/>
      <c r="C13" s="172"/>
      <c r="D13" s="172"/>
      <c r="E13" s="172"/>
      <c r="F13" s="172"/>
      <c r="G13" s="172"/>
      <c r="H13" s="154"/>
      <c r="I13" s="36"/>
      <c r="J13" s="36"/>
      <c r="K13" s="36"/>
      <c r="L13" s="36"/>
      <c r="M13" s="36"/>
      <c r="N13" s="36"/>
      <c r="O13" s="36"/>
      <c r="P13" s="36"/>
      <c r="Q13" s="36"/>
      <c r="R13" s="36"/>
      <c r="S13" s="36"/>
      <c r="T13" s="36"/>
      <c r="U13" s="36"/>
      <c r="V13" s="36"/>
      <c r="W13" s="36"/>
      <c r="X13" s="36"/>
      <c r="Y13" s="36"/>
      <c r="Z13" s="36"/>
    </row>
    <row r="14" spans="1:26" ht="30" customHeight="1">
      <c r="A14" s="173" t="s">
        <v>2538</v>
      </c>
      <c r="B14" s="183"/>
      <c r="C14" s="183"/>
      <c r="D14" s="183"/>
      <c r="E14" s="171">
        <f>SUM('COG-FF'!J3:L3)</f>
        <v>0</v>
      </c>
      <c r="F14" s="183"/>
      <c r="G14" s="183"/>
      <c r="H14" s="183"/>
      <c r="I14" s="36"/>
      <c r="J14" s="36"/>
      <c r="K14" s="36"/>
      <c r="L14" s="36"/>
      <c r="M14" s="36"/>
      <c r="N14" s="36"/>
      <c r="O14" s="36"/>
      <c r="P14" s="36"/>
      <c r="Q14" s="36"/>
      <c r="R14" s="36"/>
      <c r="S14" s="36"/>
      <c r="T14" s="36"/>
      <c r="U14" s="36"/>
      <c r="V14" s="36"/>
      <c r="W14" s="36"/>
      <c r="X14" s="36"/>
      <c r="Y14" s="36"/>
      <c r="Z14" s="36"/>
    </row>
    <row r="15" spans="1:26" ht="30" customHeight="1">
      <c r="A15" s="173" t="s">
        <v>2539</v>
      </c>
      <c r="B15" s="183"/>
      <c r="C15" s="183"/>
      <c r="D15" s="183"/>
      <c r="E15" s="171">
        <f>SUM('COG-FF'!J40:L40)</f>
        <v>0</v>
      </c>
      <c r="F15" s="183"/>
      <c r="G15" s="183"/>
      <c r="H15" s="183"/>
    </row>
    <row r="16" spans="1:26" ht="30" customHeight="1">
      <c r="A16" s="173" t="s">
        <v>2540</v>
      </c>
      <c r="B16" s="183"/>
      <c r="C16" s="183"/>
      <c r="D16" s="183">
        <v>2649383</v>
      </c>
      <c r="E16" s="171">
        <f>SUM('COG-FF'!J105:L105)</f>
        <v>0</v>
      </c>
      <c r="F16" s="183">
        <v>2399809</v>
      </c>
      <c r="G16" s="183">
        <v>2514085</v>
      </c>
      <c r="H16" s="183">
        <v>22628362</v>
      </c>
    </row>
    <row r="17" spans="1:26" ht="30" customHeight="1">
      <c r="A17" s="173" t="s">
        <v>2541</v>
      </c>
      <c r="B17" s="183">
        <v>193398</v>
      </c>
      <c r="C17" s="183">
        <v>199200</v>
      </c>
      <c r="D17" s="183"/>
      <c r="E17" s="171">
        <f>SUM('COG-FF'!J190:L190)</f>
        <v>0</v>
      </c>
      <c r="F17" s="183"/>
      <c r="G17" s="183"/>
      <c r="H17" s="183"/>
    </row>
    <row r="18" spans="1:26" ht="30" customHeight="1">
      <c r="A18" s="174" t="s">
        <v>2542</v>
      </c>
      <c r="B18" s="183"/>
      <c r="C18" s="183"/>
      <c r="D18" s="183"/>
      <c r="E18" s="171">
        <f>SUM('COG-FF'!J250:L250)</f>
        <v>0</v>
      </c>
      <c r="F18" s="183"/>
      <c r="G18" s="183"/>
      <c r="H18" s="183"/>
    </row>
    <row r="19" spans="1:26" ht="30" customHeight="1">
      <c r="A19" s="174" t="s">
        <v>2612</v>
      </c>
      <c r="B19" s="183"/>
      <c r="C19" s="183"/>
      <c r="D19" s="183">
        <v>2637865</v>
      </c>
      <c r="E19" s="171">
        <f>SUM('COG-FF'!J309:L309)</f>
        <v>3997182</v>
      </c>
      <c r="F19" s="183"/>
      <c r="G19" s="183"/>
      <c r="H19" s="183"/>
    </row>
    <row r="20" spans="1:26" ht="30" customHeight="1">
      <c r="A20" s="174" t="s">
        <v>2544</v>
      </c>
      <c r="B20" s="183"/>
      <c r="C20" s="183"/>
      <c r="D20" s="183"/>
      <c r="E20" s="171">
        <f>SUM('COG-FF'!J331:L331)</f>
        <v>0</v>
      </c>
      <c r="F20" s="183"/>
      <c r="G20" s="183"/>
      <c r="H20" s="183"/>
    </row>
    <row r="21" spans="1:26" ht="30" customHeight="1">
      <c r="A21" s="174" t="s">
        <v>2545</v>
      </c>
      <c r="B21" s="183"/>
      <c r="C21" s="183"/>
      <c r="D21" s="183"/>
      <c r="E21" s="171">
        <f>SUM('COG-FF'!J379:L379)</f>
        <v>0</v>
      </c>
      <c r="F21" s="183"/>
      <c r="G21" s="183"/>
      <c r="H21" s="183"/>
    </row>
    <row r="22" spans="1:26" ht="30" customHeight="1">
      <c r="A22" s="174" t="s">
        <v>2546</v>
      </c>
      <c r="B22" s="183"/>
      <c r="C22" s="183"/>
      <c r="D22" s="183"/>
      <c r="E22" s="171">
        <f>SUM('COG-FF'!J397:L397)</f>
        <v>0</v>
      </c>
      <c r="F22" s="183"/>
      <c r="G22" s="183"/>
      <c r="H22" s="183"/>
    </row>
    <row r="23" spans="1:26" ht="14.25" customHeight="1">
      <c r="A23" s="198" t="s">
        <v>2615</v>
      </c>
      <c r="B23" s="115">
        <f t="shared" ref="B23:H23" si="1">SUM(B14:B22)</f>
        <v>193398</v>
      </c>
      <c r="C23" s="115">
        <f t="shared" si="1"/>
        <v>199200</v>
      </c>
      <c r="D23" s="115">
        <f t="shared" si="1"/>
        <v>5287248</v>
      </c>
      <c r="E23" s="115">
        <f t="shared" si="1"/>
        <v>3997182</v>
      </c>
      <c r="F23" s="115">
        <f t="shared" si="1"/>
        <v>2399809</v>
      </c>
      <c r="G23" s="115">
        <f t="shared" si="1"/>
        <v>2514085</v>
      </c>
      <c r="H23" s="115">
        <f t="shared" si="1"/>
        <v>22628362</v>
      </c>
      <c r="I23" s="36"/>
      <c r="J23" s="36"/>
      <c r="K23" s="36"/>
      <c r="L23" s="36"/>
      <c r="M23" s="36"/>
      <c r="N23" s="36"/>
      <c r="O23" s="36"/>
      <c r="P23" s="36"/>
      <c r="Q23" s="36"/>
      <c r="R23" s="36"/>
      <c r="S23" s="36"/>
      <c r="T23" s="36"/>
      <c r="U23" s="36"/>
      <c r="V23" s="36"/>
      <c r="W23" s="36"/>
      <c r="X23" s="36"/>
      <c r="Y23" s="36"/>
      <c r="Z23" s="36"/>
    </row>
    <row r="24" spans="1:26" ht="14.25" customHeight="1">
      <c r="A24" s="199" t="s">
        <v>2222</v>
      </c>
      <c r="B24" s="185">
        <f t="shared" ref="B24:H24" si="2">B12+B23</f>
        <v>32831478</v>
      </c>
      <c r="C24" s="185">
        <f t="shared" si="2"/>
        <v>33816423</v>
      </c>
      <c r="D24" s="185">
        <f t="shared" si="2"/>
        <v>35507308</v>
      </c>
      <c r="E24" s="185">
        <f t="shared" si="2"/>
        <v>39178933.270000003</v>
      </c>
      <c r="F24" s="185">
        <f t="shared" si="2"/>
        <v>39178935</v>
      </c>
      <c r="G24" s="185">
        <f t="shared" si="2"/>
        <v>41044597</v>
      </c>
      <c r="H24" s="185">
        <f t="shared" si="2"/>
        <v>62910261</v>
      </c>
      <c r="I24" s="36"/>
      <c r="J24" s="36"/>
      <c r="K24" s="36"/>
      <c r="L24" s="36"/>
      <c r="M24" s="36"/>
      <c r="N24" s="36"/>
      <c r="O24" s="36"/>
      <c r="P24" s="36"/>
      <c r="Q24" s="36"/>
      <c r="R24" s="36"/>
      <c r="S24" s="36"/>
      <c r="T24" s="36"/>
      <c r="U24" s="36"/>
      <c r="V24" s="36"/>
      <c r="W24" s="36"/>
      <c r="X24" s="36"/>
      <c r="Y24" s="36"/>
      <c r="Z24" s="36"/>
    </row>
    <row r="25" spans="1:26" ht="5.25" customHeight="1">
      <c r="A25" s="200"/>
      <c r="B25" s="191"/>
      <c r="C25" s="191"/>
      <c r="D25" s="191"/>
      <c r="E25" s="191"/>
      <c r="F25" s="191"/>
      <c r="G25" s="191"/>
      <c r="H25" s="191"/>
      <c r="I25" s="36"/>
      <c r="J25" s="36"/>
      <c r="K25" s="36"/>
      <c r="L25" s="36"/>
      <c r="M25" s="36"/>
      <c r="N25" s="36"/>
      <c r="O25" s="36"/>
      <c r="P25" s="36"/>
      <c r="Q25" s="36"/>
      <c r="R25" s="36"/>
      <c r="S25" s="36"/>
      <c r="T25" s="36"/>
      <c r="U25" s="36"/>
      <c r="V25" s="36"/>
      <c r="W25" s="36"/>
      <c r="X25" s="36"/>
      <c r="Y25" s="36"/>
      <c r="Z25" s="36"/>
    </row>
    <row r="26" spans="1:26" ht="30" hidden="1" customHeight="1">
      <c r="A26" s="150"/>
      <c r="B26" s="42"/>
      <c r="C26" s="42"/>
      <c r="E26" s="42"/>
      <c r="I26" s="36"/>
      <c r="J26" s="36"/>
      <c r="K26" s="36"/>
      <c r="L26" s="36"/>
      <c r="M26" s="36"/>
      <c r="N26" s="36"/>
      <c r="O26" s="36"/>
      <c r="P26" s="36"/>
      <c r="Q26" s="36"/>
      <c r="R26" s="36"/>
      <c r="S26" s="36"/>
      <c r="T26" s="36"/>
      <c r="U26" s="36"/>
      <c r="V26" s="36"/>
      <c r="W26" s="36"/>
      <c r="X26" s="36"/>
      <c r="Y26" s="36"/>
      <c r="Z26" s="36"/>
    </row>
    <row r="27" spans="1:26" ht="14.25" hidden="1" customHeight="1">
      <c r="A27" s="150"/>
      <c r="B27" s="42"/>
      <c r="C27" s="42"/>
      <c r="E27" s="42"/>
    </row>
    <row r="28" spans="1:26" ht="14.25" hidden="1" customHeight="1">
      <c r="A28" s="150"/>
      <c r="B28" s="42"/>
      <c r="C28" s="42"/>
      <c r="E28" s="42"/>
    </row>
    <row r="29" spans="1:26" ht="14.25" hidden="1" customHeight="1">
      <c r="A29" s="150"/>
      <c r="B29" s="42"/>
      <c r="C29" s="42"/>
      <c r="E29" s="42"/>
    </row>
    <row r="30" spans="1:26" ht="14.25" hidden="1" customHeight="1">
      <c r="A30" s="150"/>
      <c r="B30" s="42"/>
      <c r="C30" s="42"/>
      <c r="E30" s="42"/>
    </row>
    <row r="31" spans="1:26" ht="14.25" hidden="1" customHeight="1">
      <c r="A31" s="150"/>
      <c r="B31" s="42"/>
      <c r="C31" s="42"/>
      <c r="E31" s="42"/>
    </row>
    <row r="32" spans="1:26" ht="14.25" hidden="1" customHeight="1">
      <c r="A32" s="150"/>
      <c r="B32" s="42"/>
      <c r="C32" s="42"/>
    </row>
    <row r="33" spans="1:26" ht="5.25" hidden="1" customHeight="1">
      <c r="A33" s="150"/>
      <c r="B33" s="42"/>
      <c r="C33" s="42"/>
    </row>
    <row r="34" spans="1:26" ht="14.25" hidden="1" customHeight="1">
      <c r="A34" s="150"/>
      <c r="B34" s="42"/>
      <c r="C34" s="42"/>
    </row>
    <row r="35" spans="1:26" ht="14.25" hidden="1" customHeight="1">
      <c r="A35" s="150"/>
      <c r="B35" s="42"/>
      <c r="C35" s="42"/>
    </row>
    <row r="36" spans="1:26" ht="14.25" hidden="1" customHeight="1">
      <c r="A36" s="150"/>
      <c r="B36" s="42"/>
      <c r="C36" s="42"/>
      <c r="J36" s="149"/>
      <c r="K36" s="149"/>
      <c r="L36" s="149"/>
      <c r="M36" s="149"/>
      <c r="N36" s="149"/>
      <c r="O36" s="149"/>
      <c r="P36" s="149"/>
      <c r="Q36" s="149"/>
      <c r="R36" s="149"/>
      <c r="S36" s="149"/>
      <c r="T36" s="149"/>
      <c r="U36" s="149"/>
      <c r="V36" s="149"/>
      <c r="W36" s="149"/>
      <c r="X36" s="149"/>
      <c r="Y36" s="149"/>
      <c r="Z36" s="149"/>
    </row>
    <row r="37" spans="1:26" ht="14.25" hidden="1" customHeight="1">
      <c r="A37" s="150"/>
      <c r="B37" s="42"/>
      <c r="C37" s="42"/>
      <c r="J37" s="149"/>
      <c r="K37" s="149"/>
      <c r="L37" s="149"/>
      <c r="M37" s="149"/>
      <c r="N37" s="149"/>
      <c r="O37" s="149"/>
      <c r="P37" s="149"/>
      <c r="Q37" s="149"/>
      <c r="R37" s="149"/>
      <c r="S37" s="149"/>
      <c r="T37" s="149"/>
      <c r="U37" s="149"/>
      <c r="V37" s="149"/>
      <c r="W37" s="149"/>
      <c r="X37" s="149"/>
      <c r="Y37" s="149"/>
      <c r="Z37" s="149"/>
    </row>
    <row r="38" spans="1:26" ht="14.25" hidden="1" customHeight="1">
      <c r="A38" s="150"/>
      <c r="B38" s="42"/>
      <c r="C38" s="42"/>
      <c r="J38" s="149"/>
      <c r="K38" s="149"/>
      <c r="L38" s="149"/>
      <c r="M38" s="149"/>
      <c r="N38" s="149"/>
      <c r="O38" s="149"/>
      <c r="P38" s="149"/>
      <c r="Q38" s="149"/>
      <c r="R38" s="149"/>
      <c r="S38" s="149"/>
      <c r="T38" s="149"/>
      <c r="U38" s="149"/>
      <c r="V38" s="149"/>
      <c r="W38" s="149"/>
      <c r="X38" s="149"/>
      <c r="Y38" s="149"/>
      <c r="Z38" s="149"/>
    </row>
    <row r="39" spans="1:26" ht="14.25" hidden="1" customHeight="1">
      <c r="A39" s="150"/>
      <c r="B39" s="42"/>
      <c r="C39" s="42"/>
    </row>
    <row r="40" spans="1:26" ht="14.25" hidden="1" customHeight="1">
      <c r="A40" s="150"/>
      <c r="B40" s="42"/>
      <c r="C40" s="42"/>
    </row>
    <row r="41" spans="1:26" ht="14.25" hidden="1" customHeight="1">
      <c r="A41" s="150"/>
      <c r="B41" s="42"/>
      <c r="C41" s="42"/>
    </row>
    <row r="42" spans="1:26" ht="14.25" hidden="1" customHeight="1">
      <c r="A42" s="150"/>
      <c r="B42" s="42"/>
      <c r="C42" s="42"/>
    </row>
    <row r="43" spans="1:26" ht="14.25" hidden="1" customHeight="1">
      <c r="A43" s="150"/>
      <c r="B43" s="42"/>
      <c r="C43" s="42"/>
    </row>
    <row r="44" spans="1:26" ht="14.25" hidden="1" customHeight="1">
      <c r="A44" s="150"/>
      <c r="B44" s="42"/>
      <c r="C44" s="42"/>
    </row>
    <row r="45" spans="1:26" ht="14.25" hidden="1" customHeight="1">
      <c r="A45" s="150"/>
      <c r="B45" s="42"/>
      <c r="C45" s="42"/>
    </row>
    <row r="46" spans="1:26" ht="14.25" hidden="1" customHeight="1">
      <c r="A46" s="150"/>
      <c r="B46" s="42"/>
      <c r="C46" s="42"/>
    </row>
    <row r="47" spans="1:26" ht="14.25" hidden="1" customHeight="1">
      <c r="A47" s="150"/>
      <c r="B47" s="42"/>
      <c r="C47" s="42"/>
    </row>
    <row r="48" spans="1:26" ht="14.25" hidden="1" customHeight="1">
      <c r="A48" s="150"/>
      <c r="B48" s="42"/>
      <c r="C48" s="42"/>
    </row>
    <row r="49" spans="1:26" ht="14.25" hidden="1" customHeight="1">
      <c r="A49" s="150"/>
      <c r="B49" s="42"/>
      <c r="C49" s="42"/>
    </row>
    <row r="50" spans="1:26" ht="14.25" hidden="1" customHeight="1">
      <c r="A50" s="150"/>
      <c r="B50" s="42"/>
      <c r="C50" s="42"/>
    </row>
    <row r="51" spans="1:26" ht="14.25" hidden="1" customHeight="1">
      <c r="A51" s="150"/>
      <c r="B51" s="42"/>
      <c r="C51" s="42"/>
    </row>
    <row r="52" spans="1:26" ht="14.25" hidden="1" customHeight="1">
      <c r="A52" s="150"/>
      <c r="B52" s="42"/>
      <c r="C52" s="42"/>
      <c r="J52" s="150"/>
      <c r="K52" s="150"/>
      <c r="L52" s="150"/>
      <c r="M52" s="150"/>
      <c r="N52" s="150"/>
      <c r="O52" s="150"/>
      <c r="P52" s="150"/>
      <c r="Q52" s="150"/>
      <c r="R52" s="150"/>
      <c r="S52" s="150"/>
      <c r="T52" s="150"/>
      <c r="U52" s="150"/>
      <c r="V52" s="150"/>
      <c r="W52" s="150"/>
      <c r="X52" s="150"/>
      <c r="Y52" s="150"/>
      <c r="Z52" s="150"/>
    </row>
    <row r="53" spans="1:26" ht="14.25" hidden="1" customHeight="1">
      <c r="A53" s="150"/>
      <c r="B53" s="42"/>
      <c r="C53" s="42"/>
      <c r="J53" s="150"/>
      <c r="K53" s="150"/>
      <c r="L53" s="150"/>
      <c r="M53" s="150"/>
      <c r="N53" s="150"/>
      <c r="O53" s="150"/>
      <c r="P53" s="150"/>
      <c r="Q53" s="150"/>
      <c r="R53" s="150"/>
      <c r="S53" s="150"/>
      <c r="T53" s="150"/>
      <c r="U53" s="150"/>
      <c r="V53" s="150"/>
      <c r="W53" s="150"/>
      <c r="X53" s="150"/>
      <c r="Y53" s="150"/>
      <c r="Z53" s="150"/>
    </row>
    <row r="54" spans="1:26" ht="14.25" hidden="1" customHeight="1">
      <c r="A54" s="150"/>
      <c r="B54" s="42"/>
      <c r="C54" s="42"/>
      <c r="J54" s="150"/>
      <c r="K54" s="150"/>
      <c r="L54" s="150"/>
      <c r="M54" s="150"/>
      <c r="N54" s="150"/>
      <c r="O54" s="150"/>
      <c r="P54" s="150"/>
      <c r="Q54" s="150"/>
      <c r="R54" s="150"/>
      <c r="S54" s="150"/>
      <c r="T54" s="150"/>
      <c r="U54" s="150"/>
      <c r="V54" s="150"/>
      <c r="W54" s="150"/>
      <c r="X54" s="150"/>
      <c r="Y54" s="150"/>
      <c r="Z54" s="150"/>
    </row>
    <row r="55" spans="1:26" ht="14.25" hidden="1" customHeight="1">
      <c r="A55" s="150"/>
      <c r="B55" s="42"/>
      <c r="C55" s="42"/>
      <c r="J55" s="150"/>
      <c r="K55" s="150"/>
      <c r="L55" s="150"/>
      <c r="M55" s="150"/>
      <c r="N55" s="150"/>
      <c r="O55" s="150"/>
      <c r="P55" s="150"/>
      <c r="Q55" s="150"/>
      <c r="R55" s="150"/>
      <c r="S55" s="150"/>
      <c r="T55" s="150"/>
      <c r="U55" s="150"/>
      <c r="V55" s="150"/>
      <c r="W55" s="150"/>
      <c r="X55" s="150"/>
      <c r="Y55" s="150"/>
      <c r="Z55" s="150"/>
    </row>
    <row r="56" spans="1:26" ht="14.25" hidden="1" customHeight="1">
      <c r="A56" s="150"/>
      <c r="B56" s="42"/>
      <c r="C56" s="42"/>
      <c r="J56" s="150"/>
      <c r="K56" s="150"/>
      <c r="L56" s="150"/>
      <c r="M56" s="150"/>
      <c r="N56" s="150"/>
      <c r="O56" s="150"/>
      <c r="P56" s="150"/>
      <c r="Q56" s="150"/>
      <c r="R56" s="150"/>
      <c r="S56" s="150"/>
      <c r="T56" s="150"/>
      <c r="U56" s="150"/>
      <c r="V56" s="150"/>
      <c r="W56" s="150"/>
      <c r="X56" s="150"/>
      <c r="Y56" s="150"/>
      <c r="Z56" s="150"/>
    </row>
    <row r="57" spans="1:26" ht="14.25" hidden="1" customHeight="1">
      <c r="A57" s="150"/>
      <c r="B57" s="42"/>
      <c r="C57" s="42"/>
      <c r="J57" s="150"/>
      <c r="K57" s="150"/>
      <c r="L57" s="150"/>
      <c r="M57" s="150"/>
      <c r="N57" s="150"/>
      <c r="O57" s="150"/>
      <c r="P57" s="150"/>
      <c r="Q57" s="150"/>
      <c r="R57" s="150"/>
      <c r="S57" s="150"/>
      <c r="T57" s="150"/>
      <c r="U57" s="150"/>
      <c r="V57" s="150"/>
      <c r="W57" s="150"/>
      <c r="X57" s="150"/>
      <c r="Y57" s="150"/>
      <c r="Z57" s="150"/>
    </row>
    <row r="58" spans="1:26" ht="14.25" hidden="1" customHeight="1">
      <c r="A58" s="150"/>
      <c r="B58" s="42"/>
      <c r="C58" s="42"/>
      <c r="J58" s="150"/>
      <c r="K58" s="150"/>
      <c r="L58" s="150"/>
      <c r="M58" s="150"/>
      <c r="N58" s="150"/>
      <c r="O58" s="150"/>
      <c r="P58" s="150"/>
      <c r="Q58" s="150"/>
      <c r="R58" s="150"/>
      <c r="S58" s="150"/>
      <c r="T58" s="150"/>
      <c r="U58" s="150"/>
      <c r="V58" s="150"/>
      <c r="W58" s="150"/>
      <c r="X58" s="150"/>
      <c r="Y58" s="150"/>
      <c r="Z58" s="150"/>
    </row>
    <row r="59" spans="1:26" ht="14.25" hidden="1" customHeight="1">
      <c r="A59" s="150"/>
      <c r="B59" s="42"/>
      <c r="C59" s="42"/>
      <c r="J59" s="150"/>
      <c r="K59" s="150"/>
      <c r="L59" s="150"/>
      <c r="M59" s="150"/>
      <c r="N59" s="150"/>
      <c r="O59" s="150"/>
      <c r="P59" s="150"/>
      <c r="Q59" s="150"/>
      <c r="R59" s="150"/>
      <c r="S59" s="150"/>
      <c r="T59" s="150"/>
      <c r="U59" s="150"/>
      <c r="V59" s="150"/>
      <c r="W59" s="150"/>
      <c r="X59" s="150"/>
      <c r="Y59" s="150"/>
      <c r="Z59" s="150"/>
    </row>
    <row r="60" spans="1:26" ht="14.25" hidden="1" customHeight="1">
      <c r="A60" s="150"/>
      <c r="B60" s="42"/>
      <c r="C60" s="42"/>
      <c r="J60" s="150"/>
      <c r="K60" s="150"/>
      <c r="L60" s="150"/>
      <c r="M60" s="150"/>
      <c r="N60" s="150"/>
      <c r="O60" s="150"/>
      <c r="P60" s="150"/>
      <c r="Q60" s="150"/>
      <c r="R60" s="150"/>
      <c r="S60" s="150"/>
      <c r="T60" s="150"/>
      <c r="U60" s="150"/>
      <c r="V60" s="150"/>
      <c r="W60" s="150"/>
      <c r="X60" s="150"/>
      <c r="Y60" s="150"/>
      <c r="Z60" s="150"/>
    </row>
    <row r="61" spans="1:26" ht="14.25" hidden="1" customHeight="1">
      <c r="A61" s="150"/>
      <c r="B61" s="42"/>
      <c r="C61" s="42"/>
      <c r="J61" s="150"/>
      <c r="K61" s="150"/>
      <c r="L61" s="150"/>
      <c r="M61" s="150"/>
      <c r="N61" s="150"/>
      <c r="O61" s="150"/>
      <c r="P61" s="150"/>
      <c r="Q61" s="150"/>
      <c r="R61" s="150"/>
      <c r="S61" s="150"/>
      <c r="T61" s="150"/>
      <c r="U61" s="150"/>
      <c r="V61" s="150"/>
      <c r="W61" s="150"/>
      <c r="X61" s="150"/>
      <c r="Y61" s="150"/>
      <c r="Z61" s="150"/>
    </row>
    <row r="62" spans="1:26" ht="14.25" hidden="1" customHeight="1">
      <c r="A62" s="150"/>
      <c r="B62" s="42"/>
      <c r="C62" s="42"/>
      <c r="J62" s="150"/>
      <c r="K62" s="150"/>
      <c r="L62" s="150"/>
      <c r="M62" s="150"/>
      <c r="N62" s="150"/>
      <c r="O62" s="150"/>
      <c r="P62" s="150"/>
      <c r="Q62" s="150"/>
      <c r="R62" s="150"/>
      <c r="S62" s="150"/>
      <c r="T62" s="150"/>
      <c r="U62" s="150"/>
      <c r="V62" s="150"/>
      <c r="W62" s="150"/>
      <c r="X62" s="150"/>
      <c r="Y62" s="150"/>
      <c r="Z62" s="150"/>
    </row>
    <row r="63" spans="1:26" ht="14.25" hidden="1" customHeight="1">
      <c r="A63" s="150"/>
      <c r="B63" s="42"/>
      <c r="C63" s="42"/>
      <c r="J63" s="150"/>
      <c r="K63" s="150"/>
      <c r="L63" s="150"/>
      <c r="M63" s="150"/>
      <c r="N63" s="150"/>
      <c r="O63" s="150"/>
      <c r="P63" s="150"/>
      <c r="Q63" s="150"/>
      <c r="R63" s="150"/>
      <c r="S63" s="150"/>
      <c r="T63" s="150"/>
      <c r="U63" s="150"/>
      <c r="V63" s="150"/>
      <c r="W63" s="150"/>
      <c r="X63" s="150"/>
      <c r="Y63" s="150"/>
      <c r="Z63" s="150"/>
    </row>
    <row r="64" spans="1:26" ht="14.25" hidden="1" customHeight="1">
      <c r="A64" s="150"/>
      <c r="B64" s="42"/>
      <c r="C64" s="42"/>
      <c r="J64" s="150"/>
      <c r="K64" s="150"/>
      <c r="L64" s="150"/>
      <c r="M64" s="150"/>
      <c r="N64" s="150"/>
      <c r="O64" s="150"/>
      <c r="P64" s="150"/>
      <c r="Q64" s="150"/>
      <c r="R64" s="150"/>
      <c r="S64" s="150"/>
      <c r="T64" s="150"/>
      <c r="U64" s="150"/>
      <c r="V64" s="150"/>
      <c r="W64" s="150"/>
      <c r="X64" s="150"/>
      <c r="Y64" s="150"/>
      <c r="Z64" s="150"/>
    </row>
    <row r="65" spans="1:26" ht="14.25" hidden="1" customHeight="1">
      <c r="A65" s="150"/>
      <c r="B65" s="42"/>
      <c r="C65" s="42"/>
      <c r="J65" s="150"/>
      <c r="K65" s="150"/>
      <c r="L65" s="150"/>
      <c r="M65" s="150"/>
      <c r="N65" s="150"/>
      <c r="O65" s="150"/>
      <c r="P65" s="150"/>
      <c r="Q65" s="150"/>
      <c r="R65" s="150"/>
      <c r="S65" s="150"/>
      <c r="T65" s="150"/>
      <c r="U65" s="150"/>
      <c r="V65" s="150"/>
      <c r="W65" s="150"/>
      <c r="X65" s="150"/>
      <c r="Y65" s="150"/>
      <c r="Z65" s="150"/>
    </row>
    <row r="66" spans="1:26" ht="14.25" hidden="1" customHeight="1">
      <c r="A66" s="150"/>
      <c r="B66" s="42"/>
      <c r="C66" s="42"/>
      <c r="J66" s="150"/>
      <c r="K66" s="150"/>
      <c r="L66" s="150"/>
      <c r="M66" s="150"/>
      <c r="N66" s="150"/>
      <c r="O66" s="150"/>
      <c r="P66" s="150"/>
      <c r="Q66" s="150"/>
      <c r="R66" s="150"/>
      <c r="S66" s="150"/>
      <c r="T66" s="150"/>
      <c r="U66" s="150"/>
      <c r="V66" s="150"/>
      <c r="W66" s="150"/>
      <c r="X66" s="150"/>
      <c r="Y66" s="150"/>
      <c r="Z66" s="150"/>
    </row>
    <row r="67" spans="1:26" ht="14.25" hidden="1" customHeight="1">
      <c r="A67" s="150"/>
      <c r="B67" s="42"/>
      <c r="C67" s="42"/>
      <c r="J67" s="150"/>
      <c r="K67" s="150"/>
      <c r="L67" s="150"/>
      <c r="M67" s="150"/>
      <c r="N67" s="150"/>
      <c r="O67" s="150"/>
      <c r="P67" s="150"/>
      <c r="Q67" s="150"/>
      <c r="R67" s="150"/>
      <c r="S67" s="150"/>
      <c r="T67" s="150"/>
      <c r="U67" s="150"/>
      <c r="V67" s="150"/>
      <c r="W67" s="150"/>
      <c r="X67" s="150"/>
      <c r="Y67" s="150"/>
      <c r="Z67" s="150"/>
    </row>
    <row r="68" spans="1:26" ht="14.25" hidden="1" customHeight="1">
      <c r="A68" s="150"/>
      <c r="B68" s="42"/>
      <c r="C68" s="42"/>
      <c r="J68" s="150"/>
      <c r="K68" s="150"/>
      <c r="L68" s="150"/>
      <c r="M68" s="150"/>
      <c r="N68" s="150"/>
      <c r="O68" s="150"/>
      <c r="P68" s="150"/>
      <c r="Q68" s="150"/>
      <c r="R68" s="150"/>
      <c r="S68" s="150"/>
      <c r="T68" s="150"/>
      <c r="U68" s="150"/>
      <c r="V68" s="150"/>
      <c r="W68" s="150"/>
      <c r="X68" s="150"/>
      <c r="Y68" s="150"/>
      <c r="Z68" s="150"/>
    </row>
    <row r="69" spans="1:26" ht="14.25" hidden="1" customHeight="1">
      <c r="A69" s="150"/>
      <c r="B69" s="42"/>
      <c r="C69" s="42"/>
      <c r="J69" s="150"/>
      <c r="K69" s="150"/>
      <c r="L69" s="150"/>
      <c r="M69" s="150"/>
      <c r="N69" s="150"/>
      <c r="O69" s="150"/>
      <c r="P69" s="150"/>
      <c r="Q69" s="150"/>
      <c r="R69" s="150"/>
      <c r="S69" s="150"/>
      <c r="T69" s="150"/>
      <c r="U69" s="150"/>
      <c r="V69" s="150"/>
      <c r="W69" s="150"/>
      <c r="X69" s="150"/>
      <c r="Y69" s="150"/>
      <c r="Z69" s="150"/>
    </row>
    <row r="70" spans="1:26" ht="14.25" hidden="1" customHeight="1">
      <c r="A70" s="150"/>
      <c r="B70" s="42"/>
      <c r="C70" s="42"/>
      <c r="J70" s="150"/>
      <c r="K70" s="150"/>
      <c r="L70" s="150"/>
      <c r="M70" s="150"/>
      <c r="N70" s="150"/>
      <c r="O70" s="150"/>
      <c r="P70" s="150"/>
      <c r="Q70" s="150"/>
      <c r="R70" s="150"/>
      <c r="S70" s="150"/>
      <c r="T70" s="150"/>
      <c r="U70" s="150"/>
      <c r="V70" s="150"/>
      <c r="W70" s="150"/>
      <c r="X70" s="150"/>
      <c r="Y70" s="150"/>
      <c r="Z70" s="150"/>
    </row>
    <row r="71" spans="1:26" ht="14.25" hidden="1" customHeight="1">
      <c r="A71" s="150"/>
      <c r="B71" s="42"/>
      <c r="C71" s="42"/>
      <c r="J71" s="150"/>
      <c r="K71" s="150"/>
      <c r="L71" s="150"/>
      <c r="M71" s="150"/>
      <c r="N71" s="150"/>
      <c r="O71" s="150"/>
      <c r="P71" s="150"/>
      <c r="Q71" s="150"/>
      <c r="R71" s="150"/>
      <c r="S71" s="150"/>
      <c r="T71" s="150"/>
      <c r="U71" s="150"/>
      <c r="V71" s="150"/>
      <c r="W71" s="150"/>
      <c r="X71" s="150"/>
      <c r="Y71" s="150"/>
      <c r="Z71" s="150"/>
    </row>
    <row r="72" spans="1:26" ht="14.25" hidden="1" customHeight="1">
      <c r="A72" s="150"/>
      <c r="B72" s="42"/>
      <c r="C72" s="42"/>
      <c r="J72" s="150"/>
      <c r="K72" s="150"/>
      <c r="L72" s="150"/>
      <c r="M72" s="150"/>
      <c r="N72" s="150"/>
      <c r="O72" s="150"/>
      <c r="P72" s="150"/>
      <c r="Q72" s="150"/>
      <c r="R72" s="150"/>
      <c r="S72" s="150"/>
      <c r="T72" s="150"/>
      <c r="U72" s="150"/>
      <c r="V72" s="150"/>
      <c r="W72" s="150"/>
      <c r="X72" s="150"/>
      <c r="Y72" s="150"/>
      <c r="Z72" s="150"/>
    </row>
    <row r="73" spans="1:26" ht="14.25" hidden="1" customHeight="1">
      <c r="A73" s="150"/>
      <c r="B73" s="42"/>
      <c r="C73" s="42"/>
      <c r="J73" s="150"/>
      <c r="K73" s="150"/>
      <c r="L73" s="150"/>
      <c r="M73" s="150"/>
      <c r="N73" s="150"/>
      <c r="O73" s="150"/>
      <c r="P73" s="150"/>
      <c r="Q73" s="150"/>
      <c r="R73" s="150"/>
      <c r="S73" s="150"/>
      <c r="T73" s="150"/>
      <c r="U73" s="150"/>
      <c r="V73" s="150"/>
      <c r="W73" s="150"/>
      <c r="X73" s="150"/>
      <c r="Y73" s="150"/>
      <c r="Z73" s="150"/>
    </row>
    <row r="74" spans="1:26" ht="14.25" hidden="1" customHeight="1">
      <c r="A74" s="150"/>
      <c r="B74" s="42"/>
      <c r="C74" s="42"/>
      <c r="J74" s="150"/>
      <c r="K74" s="150"/>
      <c r="L74" s="150"/>
      <c r="M74" s="150"/>
      <c r="N74" s="150"/>
      <c r="O74" s="150"/>
      <c r="P74" s="150"/>
      <c r="Q74" s="150"/>
      <c r="R74" s="150"/>
      <c r="S74" s="150"/>
      <c r="T74" s="150"/>
      <c r="U74" s="150"/>
      <c r="V74" s="150"/>
      <c r="W74" s="150"/>
      <c r="X74" s="150"/>
      <c r="Y74" s="150"/>
      <c r="Z74" s="150"/>
    </row>
    <row r="75" spans="1:26" ht="14.25" hidden="1" customHeight="1">
      <c r="A75" s="150"/>
      <c r="B75" s="42"/>
      <c r="C75" s="42"/>
      <c r="J75" s="150"/>
      <c r="K75" s="150"/>
      <c r="L75" s="150"/>
      <c r="M75" s="150"/>
      <c r="N75" s="150"/>
      <c r="O75" s="150"/>
      <c r="P75" s="150"/>
      <c r="Q75" s="150"/>
      <c r="R75" s="150"/>
      <c r="S75" s="150"/>
      <c r="T75" s="150"/>
      <c r="U75" s="150"/>
      <c r="V75" s="150"/>
      <c r="W75" s="150"/>
      <c r="X75" s="150"/>
      <c r="Y75" s="150"/>
      <c r="Z75" s="150"/>
    </row>
    <row r="76" spans="1:26" ht="14.25" hidden="1" customHeight="1">
      <c r="A76" s="150"/>
      <c r="B76" s="42"/>
      <c r="C76" s="42"/>
      <c r="J76" s="150"/>
      <c r="K76" s="150"/>
      <c r="L76" s="150"/>
      <c r="M76" s="150"/>
      <c r="N76" s="150"/>
      <c r="O76" s="150"/>
      <c r="P76" s="150"/>
      <c r="Q76" s="150"/>
      <c r="R76" s="150"/>
      <c r="S76" s="150"/>
      <c r="T76" s="150"/>
      <c r="U76" s="150"/>
      <c r="V76" s="150"/>
      <c r="W76" s="150"/>
      <c r="X76" s="150"/>
      <c r="Y76" s="150"/>
      <c r="Z76" s="150"/>
    </row>
    <row r="77" spans="1:26" ht="14.25" hidden="1" customHeight="1">
      <c r="A77" s="150"/>
      <c r="B77" s="42"/>
      <c r="C77" s="42"/>
      <c r="J77" s="150"/>
      <c r="K77" s="150"/>
      <c r="L77" s="150"/>
      <c r="M77" s="150"/>
      <c r="N77" s="150"/>
      <c r="O77" s="150"/>
      <c r="P77" s="150"/>
      <c r="Q77" s="150"/>
      <c r="R77" s="150"/>
      <c r="S77" s="150"/>
      <c r="T77" s="150"/>
      <c r="U77" s="150"/>
      <c r="V77" s="150"/>
      <c r="W77" s="150"/>
      <c r="X77" s="150"/>
      <c r="Y77" s="150"/>
      <c r="Z77" s="150"/>
    </row>
    <row r="78" spans="1:26" ht="14.25" hidden="1" customHeight="1">
      <c r="A78" s="150"/>
      <c r="B78" s="42"/>
      <c r="C78" s="42"/>
      <c r="J78" s="150"/>
      <c r="K78" s="150"/>
      <c r="L78" s="150"/>
      <c r="M78" s="150"/>
      <c r="N78" s="150"/>
      <c r="O78" s="150"/>
      <c r="P78" s="150"/>
      <c r="Q78" s="150"/>
      <c r="R78" s="150"/>
      <c r="S78" s="150"/>
      <c r="T78" s="150"/>
      <c r="U78" s="150"/>
      <c r="V78" s="150"/>
      <c r="W78" s="150"/>
      <c r="X78" s="150"/>
      <c r="Y78" s="150"/>
      <c r="Z78" s="150"/>
    </row>
    <row r="79" spans="1:26" ht="14.25" hidden="1" customHeight="1">
      <c r="A79" s="150"/>
      <c r="B79" s="42"/>
      <c r="C79" s="42"/>
      <c r="J79" s="150"/>
      <c r="K79" s="150"/>
      <c r="L79" s="150"/>
      <c r="M79" s="150"/>
      <c r="N79" s="150"/>
      <c r="O79" s="150"/>
      <c r="P79" s="150"/>
      <c r="Q79" s="150"/>
      <c r="R79" s="150"/>
      <c r="S79" s="150"/>
      <c r="T79" s="150"/>
      <c r="U79" s="150"/>
      <c r="V79" s="150"/>
      <c r="W79" s="150"/>
      <c r="X79" s="150"/>
      <c r="Y79" s="150"/>
      <c r="Z79" s="150"/>
    </row>
    <row r="80" spans="1:26" ht="14.25" hidden="1" customHeight="1">
      <c r="A80" s="150"/>
      <c r="B80" s="42"/>
      <c r="C80" s="42"/>
      <c r="J80" s="150"/>
      <c r="K80" s="150"/>
      <c r="L80" s="150"/>
      <c r="M80" s="150"/>
      <c r="N80" s="150"/>
      <c r="O80" s="150"/>
      <c r="P80" s="150"/>
      <c r="Q80" s="150"/>
      <c r="R80" s="150"/>
      <c r="S80" s="150"/>
      <c r="T80" s="150"/>
      <c r="U80" s="150"/>
      <c r="V80" s="150"/>
      <c r="W80" s="150"/>
      <c r="X80" s="150"/>
      <c r="Y80" s="150"/>
      <c r="Z80" s="150"/>
    </row>
    <row r="81" spans="1:26" ht="14.25" hidden="1" customHeight="1">
      <c r="A81" s="150"/>
      <c r="B81" s="42"/>
      <c r="C81" s="42"/>
      <c r="J81" s="150"/>
      <c r="K81" s="150"/>
      <c r="L81" s="150"/>
      <c r="M81" s="150"/>
      <c r="N81" s="150"/>
      <c r="O81" s="150"/>
      <c r="P81" s="150"/>
      <c r="Q81" s="150"/>
      <c r="R81" s="150"/>
      <c r="S81" s="150"/>
      <c r="T81" s="150"/>
      <c r="U81" s="150"/>
      <c r="V81" s="150"/>
      <c r="W81" s="150"/>
      <c r="X81" s="150"/>
      <c r="Y81" s="150"/>
      <c r="Z81" s="150"/>
    </row>
    <row r="82" spans="1:26" ht="14.25" hidden="1" customHeight="1">
      <c r="A82" s="150"/>
      <c r="B82" s="42"/>
      <c r="C82" s="42"/>
      <c r="J82" s="150"/>
      <c r="K82" s="150"/>
      <c r="L82" s="150"/>
      <c r="M82" s="150"/>
      <c r="N82" s="150"/>
      <c r="O82" s="150"/>
      <c r="P82" s="150"/>
      <c r="Q82" s="150"/>
      <c r="R82" s="150"/>
      <c r="S82" s="150"/>
      <c r="T82" s="150"/>
      <c r="U82" s="150"/>
      <c r="V82" s="150"/>
      <c r="W82" s="150"/>
      <c r="X82" s="150"/>
      <c r="Y82" s="150"/>
      <c r="Z82" s="150"/>
    </row>
    <row r="83" spans="1:26" ht="14.25" hidden="1" customHeight="1">
      <c r="A83" s="150"/>
      <c r="B83" s="42"/>
      <c r="C83" s="42"/>
      <c r="J83" s="150"/>
      <c r="K83" s="150"/>
      <c r="L83" s="150"/>
      <c r="M83" s="150"/>
      <c r="N83" s="150"/>
      <c r="O83" s="150"/>
      <c r="P83" s="150"/>
      <c r="Q83" s="150"/>
      <c r="R83" s="150"/>
      <c r="S83" s="150"/>
      <c r="T83" s="150"/>
      <c r="U83" s="150"/>
      <c r="V83" s="150"/>
      <c r="W83" s="150"/>
      <c r="X83" s="150"/>
      <c r="Y83" s="150"/>
      <c r="Z83" s="150"/>
    </row>
    <row r="84" spans="1:26" ht="14.25" hidden="1" customHeight="1">
      <c r="A84" s="150"/>
      <c r="B84" s="42"/>
      <c r="C84" s="42"/>
      <c r="J84" s="150"/>
      <c r="K84" s="150"/>
      <c r="L84" s="150"/>
      <c r="M84" s="150"/>
      <c r="N84" s="150"/>
      <c r="O84" s="150"/>
      <c r="P84" s="150"/>
      <c r="Q84" s="150"/>
      <c r="R84" s="150"/>
      <c r="S84" s="150"/>
      <c r="T84" s="150"/>
      <c r="U84" s="150"/>
      <c r="V84" s="150"/>
      <c r="W84" s="150"/>
      <c r="X84" s="150"/>
      <c r="Y84" s="150"/>
      <c r="Z84" s="150"/>
    </row>
    <row r="85" spans="1:26" ht="14.25" hidden="1" customHeight="1">
      <c r="A85" s="150"/>
      <c r="B85" s="42"/>
      <c r="C85" s="42"/>
      <c r="J85" s="150"/>
      <c r="K85" s="150"/>
      <c r="L85" s="150"/>
      <c r="M85" s="150"/>
      <c r="N85" s="150"/>
      <c r="O85" s="150"/>
      <c r="P85" s="150"/>
      <c r="Q85" s="150"/>
      <c r="R85" s="150"/>
      <c r="S85" s="150"/>
      <c r="T85" s="150"/>
      <c r="U85" s="150"/>
      <c r="V85" s="150"/>
      <c r="W85" s="150"/>
      <c r="X85" s="150"/>
      <c r="Y85" s="150"/>
      <c r="Z85" s="150"/>
    </row>
    <row r="86" spans="1:26" ht="14.25" hidden="1" customHeight="1">
      <c r="A86" s="150"/>
      <c r="B86" s="42"/>
      <c r="C86" s="42"/>
      <c r="J86" s="150"/>
      <c r="K86" s="150"/>
      <c r="L86" s="150"/>
      <c r="M86" s="150"/>
      <c r="N86" s="150"/>
      <c r="O86" s="150"/>
      <c r="P86" s="150"/>
      <c r="Q86" s="150"/>
      <c r="R86" s="150"/>
      <c r="S86" s="150"/>
      <c r="T86" s="150"/>
      <c r="U86" s="150"/>
      <c r="V86" s="150"/>
      <c r="W86" s="150"/>
      <c r="X86" s="150"/>
      <c r="Y86" s="150"/>
      <c r="Z86" s="150"/>
    </row>
    <row r="87" spans="1:26" ht="14.25" hidden="1" customHeight="1">
      <c r="A87" s="150"/>
      <c r="B87" s="42"/>
      <c r="C87" s="42"/>
      <c r="J87" s="150"/>
      <c r="K87" s="150"/>
      <c r="L87" s="150"/>
      <c r="M87" s="150"/>
      <c r="N87" s="150"/>
      <c r="O87" s="150"/>
      <c r="P87" s="150"/>
      <c r="Q87" s="150"/>
      <c r="R87" s="150"/>
      <c r="S87" s="150"/>
      <c r="T87" s="150"/>
      <c r="U87" s="150"/>
      <c r="V87" s="150"/>
      <c r="W87" s="150"/>
      <c r="X87" s="150"/>
      <c r="Y87" s="150"/>
      <c r="Z87" s="150"/>
    </row>
    <row r="88" spans="1:26" ht="14.25" hidden="1" customHeight="1">
      <c r="A88" s="150"/>
      <c r="B88" s="42"/>
      <c r="C88" s="42"/>
      <c r="J88" s="150"/>
      <c r="K88" s="150"/>
      <c r="L88" s="150"/>
      <c r="M88" s="150"/>
      <c r="N88" s="150"/>
      <c r="O88" s="150"/>
      <c r="P88" s="150"/>
      <c r="Q88" s="150"/>
      <c r="R88" s="150"/>
      <c r="S88" s="150"/>
      <c r="T88" s="150"/>
      <c r="U88" s="150"/>
      <c r="V88" s="150"/>
      <c r="W88" s="150"/>
      <c r="X88" s="150"/>
      <c r="Y88" s="150"/>
      <c r="Z88" s="150"/>
    </row>
    <row r="89" spans="1:26" ht="14.25" hidden="1" customHeight="1">
      <c r="A89" s="150"/>
      <c r="B89" s="42"/>
      <c r="C89" s="42"/>
      <c r="J89" s="150"/>
      <c r="K89" s="150"/>
      <c r="L89" s="150"/>
      <c r="M89" s="150"/>
      <c r="N89" s="150"/>
      <c r="O89" s="150"/>
      <c r="P89" s="150"/>
      <c r="Q89" s="150"/>
      <c r="R89" s="150"/>
      <c r="S89" s="150"/>
      <c r="T89" s="150"/>
      <c r="U89" s="150"/>
      <c r="V89" s="150"/>
      <c r="W89" s="150"/>
      <c r="X89" s="150"/>
      <c r="Y89" s="150"/>
      <c r="Z89" s="150"/>
    </row>
    <row r="90" spans="1:26" ht="14.25" hidden="1" customHeight="1">
      <c r="A90" s="150"/>
      <c r="B90" s="42"/>
      <c r="C90" s="42"/>
      <c r="J90" s="150"/>
      <c r="K90" s="150"/>
      <c r="L90" s="150"/>
      <c r="M90" s="150"/>
      <c r="N90" s="150"/>
      <c r="O90" s="150"/>
      <c r="P90" s="150"/>
      <c r="Q90" s="150"/>
      <c r="R90" s="150"/>
      <c r="S90" s="150"/>
      <c r="T90" s="150"/>
      <c r="U90" s="150"/>
      <c r="V90" s="150"/>
      <c r="W90" s="150"/>
      <c r="X90" s="150"/>
      <c r="Y90" s="150"/>
      <c r="Z90" s="150"/>
    </row>
    <row r="91" spans="1:26" ht="14.25" hidden="1" customHeight="1">
      <c r="A91" s="150"/>
      <c r="B91" s="42"/>
      <c r="C91" s="42"/>
      <c r="J91" s="150"/>
      <c r="K91" s="150"/>
      <c r="L91" s="150"/>
      <c r="M91" s="150"/>
      <c r="N91" s="150"/>
      <c r="O91" s="150"/>
      <c r="P91" s="150"/>
      <c r="Q91" s="150"/>
      <c r="R91" s="150"/>
      <c r="S91" s="150"/>
      <c r="T91" s="150"/>
      <c r="U91" s="150"/>
      <c r="V91" s="150"/>
      <c r="W91" s="150"/>
      <c r="X91" s="150"/>
      <c r="Y91" s="150"/>
      <c r="Z91" s="150"/>
    </row>
    <row r="92" spans="1:26" ht="14.25" hidden="1" customHeight="1">
      <c r="A92" s="150"/>
      <c r="B92" s="42"/>
      <c r="C92" s="42"/>
      <c r="J92" s="150"/>
      <c r="K92" s="150"/>
      <c r="L92" s="150"/>
      <c r="M92" s="150"/>
      <c r="N92" s="150"/>
      <c r="O92" s="150"/>
      <c r="P92" s="150"/>
      <c r="Q92" s="150"/>
      <c r="R92" s="150"/>
      <c r="S92" s="150"/>
      <c r="T92" s="150"/>
      <c r="U92" s="150"/>
      <c r="V92" s="150"/>
      <c r="W92" s="150"/>
      <c r="X92" s="150"/>
      <c r="Y92" s="150"/>
      <c r="Z92" s="150"/>
    </row>
    <row r="93" spans="1:26" ht="14.25" hidden="1" customHeight="1">
      <c r="A93" s="150"/>
      <c r="B93" s="42"/>
      <c r="C93" s="42"/>
      <c r="J93" s="150"/>
      <c r="K93" s="150"/>
      <c r="L93" s="150"/>
      <c r="M93" s="150"/>
      <c r="N93" s="150"/>
      <c r="O93" s="150"/>
      <c r="P93" s="150"/>
      <c r="Q93" s="150"/>
      <c r="R93" s="150"/>
      <c r="S93" s="150"/>
      <c r="T93" s="150"/>
      <c r="U93" s="150"/>
      <c r="V93" s="150"/>
      <c r="W93" s="150"/>
      <c r="X93" s="150"/>
      <c r="Y93" s="150"/>
      <c r="Z93" s="150"/>
    </row>
    <row r="94" spans="1:26" ht="14.25" hidden="1" customHeight="1">
      <c r="A94" s="150"/>
      <c r="B94" s="42"/>
      <c r="C94" s="42"/>
      <c r="J94" s="150"/>
      <c r="K94" s="150"/>
      <c r="L94" s="150"/>
      <c r="M94" s="150"/>
      <c r="N94" s="150"/>
      <c r="O94" s="150"/>
      <c r="P94" s="150"/>
      <c r="Q94" s="150"/>
      <c r="R94" s="150"/>
      <c r="S94" s="150"/>
      <c r="T94" s="150"/>
      <c r="U94" s="150"/>
      <c r="V94" s="150"/>
      <c r="W94" s="150"/>
      <c r="X94" s="150"/>
      <c r="Y94" s="150"/>
      <c r="Z94" s="150"/>
    </row>
    <row r="95" spans="1:26" ht="14.25" hidden="1" customHeight="1">
      <c r="A95" s="150"/>
      <c r="B95" s="42"/>
      <c r="C95" s="42"/>
      <c r="J95" s="150"/>
      <c r="K95" s="150"/>
      <c r="L95" s="150"/>
      <c r="M95" s="150"/>
      <c r="N95" s="150"/>
      <c r="O95" s="150"/>
      <c r="P95" s="150"/>
      <c r="Q95" s="150"/>
      <c r="R95" s="150"/>
      <c r="S95" s="150"/>
      <c r="T95" s="150"/>
      <c r="U95" s="150"/>
      <c r="V95" s="150"/>
      <c r="W95" s="150"/>
      <c r="X95" s="150"/>
      <c r="Y95" s="150"/>
      <c r="Z95" s="150"/>
    </row>
    <row r="96" spans="1:26" ht="14.25" hidden="1" customHeight="1">
      <c r="A96" s="150"/>
      <c r="B96" s="42"/>
      <c r="C96" s="42"/>
      <c r="J96" s="150"/>
      <c r="K96" s="150"/>
      <c r="L96" s="150"/>
      <c r="M96" s="150"/>
      <c r="N96" s="150"/>
      <c r="O96" s="150"/>
      <c r="P96" s="150"/>
      <c r="Q96" s="150"/>
      <c r="R96" s="150"/>
      <c r="S96" s="150"/>
      <c r="T96" s="150"/>
      <c r="U96" s="150"/>
      <c r="V96" s="150"/>
      <c r="W96" s="150"/>
      <c r="X96" s="150"/>
      <c r="Y96" s="150"/>
      <c r="Z96" s="150"/>
    </row>
    <row r="97" spans="1:26" ht="14.25" hidden="1" customHeight="1">
      <c r="A97" s="150"/>
      <c r="B97" s="42"/>
      <c r="C97" s="42"/>
      <c r="J97" s="150"/>
      <c r="K97" s="150"/>
      <c r="L97" s="150"/>
      <c r="M97" s="150"/>
      <c r="N97" s="150"/>
      <c r="O97" s="150"/>
      <c r="P97" s="150"/>
      <c r="Q97" s="150"/>
      <c r="R97" s="150"/>
      <c r="S97" s="150"/>
      <c r="T97" s="150"/>
      <c r="U97" s="150"/>
      <c r="V97" s="150"/>
      <c r="W97" s="150"/>
      <c r="X97" s="150"/>
      <c r="Y97" s="150"/>
      <c r="Z97" s="150"/>
    </row>
    <row r="98" spans="1:26" ht="14.25" hidden="1" customHeight="1">
      <c r="A98" s="150"/>
      <c r="B98" s="42"/>
      <c r="C98" s="42"/>
      <c r="J98" s="150"/>
      <c r="K98" s="150"/>
      <c r="L98" s="150"/>
      <c r="M98" s="150"/>
      <c r="N98" s="150"/>
      <c r="O98" s="150"/>
      <c r="P98" s="150"/>
      <c r="Q98" s="150"/>
      <c r="R98" s="150"/>
      <c r="S98" s="150"/>
      <c r="T98" s="150"/>
      <c r="U98" s="150"/>
      <c r="V98" s="150"/>
      <c r="W98" s="150"/>
      <c r="X98" s="150"/>
      <c r="Y98" s="150"/>
      <c r="Z98" s="150"/>
    </row>
    <row r="99" spans="1:26" ht="14.25" hidden="1" customHeight="1">
      <c r="A99" s="150"/>
      <c r="B99" s="42"/>
      <c r="C99" s="42"/>
      <c r="J99" s="150"/>
      <c r="K99" s="150"/>
      <c r="L99" s="150"/>
      <c r="M99" s="150"/>
      <c r="N99" s="150"/>
      <c r="O99" s="150"/>
      <c r="P99" s="150"/>
      <c r="Q99" s="150"/>
      <c r="R99" s="150"/>
      <c r="S99" s="150"/>
      <c r="T99" s="150"/>
      <c r="U99" s="150"/>
      <c r="V99" s="150"/>
      <c r="W99" s="150"/>
      <c r="X99" s="150"/>
      <c r="Y99" s="150"/>
      <c r="Z99" s="150"/>
    </row>
    <row r="100" spans="1:26" ht="14.25" hidden="1" customHeight="1">
      <c r="A100" s="150"/>
      <c r="B100" s="42"/>
      <c r="C100" s="42"/>
      <c r="J100" s="150"/>
      <c r="K100" s="150"/>
      <c r="L100" s="150"/>
      <c r="M100" s="150"/>
      <c r="N100" s="150"/>
      <c r="O100" s="150"/>
      <c r="P100" s="150"/>
      <c r="Q100" s="150"/>
      <c r="R100" s="150"/>
      <c r="S100" s="150"/>
      <c r="T100" s="150"/>
      <c r="U100" s="150"/>
      <c r="V100" s="150"/>
      <c r="W100" s="150"/>
      <c r="X100" s="150"/>
      <c r="Y100" s="150"/>
      <c r="Z100" s="150"/>
    </row>
    <row r="101" spans="1:26" ht="14.25" hidden="1" customHeight="1">
      <c r="A101" s="150"/>
      <c r="B101" s="42"/>
      <c r="C101" s="42"/>
      <c r="J101" s="150"/>
      <c r="K101" s="150"/>
      <c r="L101" s="150"/>
      <c r="M101" s="150"/>
      <c r="N101" s="150"/>
      <c r="O101" s="150"/>
      <c r="P101" s="150"/>
      <c r="Q101" s="150"/>
      <c r="R101" s="150"/>
      <c r="S101" s="150"/>
      <c r="T101" s="150"/>
      <c r="U101" s="150"/>
      <c r="V101" s="150"/>
      <c r="W101" s="150"/>
      <c r="X101" s="150"/>
      <c r="Y101" s="150"/>
      <c r="Z101" s="150"/>
    </row>
    <row r="102" spans="1:26" ht="14.25" hidden="1" customHeight="1">
      <c r="A102" s="150"/>
      <c r="B102" s="42"/>
      <c r="C102" s="42"/>
      <c r="J102" s="150"/>
      <c r="K102" s="150"/>
      <c r="L102" s="150"/>
      <c r="M102" s="150"/>
      <c r="N102" s="150"/>
      <c r="O102" s="150"/>
      <c r="P102" s="150"/>
      <c r="Q102" s="150"/>
      <c r="R102" s="150"/>
      <c r="S102" s="150"/>
      <c r="T102" s="150"/>
      <c r="U102" s="150"/>
      <c r="V102" s="150"/>
      <c r="W102" s="150"/>
      <c r="X102" s="150"/>
      <c r="Y102" s="150"/>
      <c r="Z102" s="150"/>
    </row>
    <row r="103" spans="1:26" ht="14.25" hidden="1" customHeight="1">
      <c r="A103" s="150"/>
      <c r="B103" s="42"/>
      <c r="C103" s="42"/>
      <c r="J103" s="150"/>
      <c r="K103" s="150"/>
      <c r="L103" s="150"/>
      <c r="M103" s="150"/>
      <c r="N103" s="150"/>
      <c r="O103" s="150"/>
      <c r="P103" s="150"/>
      <c r="Q103" s="150"/>
      <c r="R103" s="150"/>
      <c r="S103" s="150"/>
      <c r="T103" s="150"/>
      <c r="U103" s="150"/>
      <c r="V103" s="150"/>
      <c r="W103" s="150"/>
      <c r="X103" s="150"/>
      <c r="Y103" s="150"/>
      <c r="Z103" s="150"/>
    </row>
    <row r="104" spans="1:26" ht="14.25" hidden="1" customHeight="1">
      <c r="A104" s="150"/>
      <c r="B104" s="42"/>
      <c r="C104" s="42"/>
      <c r="J104" s="150"/>
      <c r="K104" s="150"/>
      <c r="L104" s="150"/>
      <c r="M104" s="150"/>
      <c r="N104" s="150"/>
      <c r="O104" s="150"/>
      <c r="P104" s="150"/>
      <c r="Q104" s="150"/>
      <c r="R104" s="150"/>
      <c r="S104" s="150"/>
      <c r="T104" s="150"/>
      <c r="U104" s="150"/>
      <c r="V104" s="150"/>
      <c r="W104" s="150"/>
      <c r="X104" s="150"/>
      <c r="Y104" s="150"/>
      <c r="Z104" s="150"/>
    </row>
    <row r="105" spans="1:26" ht="14.25" hidden="1" customHeight="1">
      <c r="A105" s="150"/>
      <c r="B105" s="42"/>
      <c r="C105" s="42"/>
      <c r="J105" s="150"/>
      <c r="K105" s="150"/>
      <c r="L105" s="150"/>
      <c r="M105" s="150"/>
      <c r="N105" s="150"/>
      <c r="O105" s="150"/>
      <c r="P105" s="150"/>
      <c r="Q105" s="150"/>
      <c r="R105" s="150"/>
      <c r="S105" s="150"/>
      <c r="T105" s="150"/>
      <c r="U105" s="150"/>
      <c r="V105" s="150"/>
      <c r="W105" s="150"/>
      <c r="X105" s="150"/>
      <c r="Y105" s="150"/>
      <c r="Z105" s="150"/>
    </row>
    <row r="106" spans="1:26" ht="14.25" hidden="1" customHeight="1">
      <c r="A106" s="150"/>
      <c r="B106" s="42"/>
      <c r="C106" s="42"/>
      <c r="J106" s="150"/>
      <c r="K106" s="150"/>
      <c r="L106" s="150"/>
      <c r="M106" s="150"/>
      <c r="N106" s="150"/>
      <c r="O106" s="150"/>
      <c r="P106" s="150"/>
      <c r="Q106" s="150"/>
      <c r="R106" s="150"/>
      <c r="S106" s="150"/>
      <c r="T106" s="150"/>
      <c r="U106" s="150"/>
      <c r="V106" s="150"/>
      <c r="W106" s="150"/>
      <c r="X106" s="150"/>
      <c r="Y106" s="150"/>
      <c r="Z106" s="150"/>
    </row>
    <row r="107" spans="1:26" ht="14.25" hidden="1" customHeight="1">
      <c r="A107" s="150"/>
      <c r="B107" s="42"/>
      <c r="C107" s="42"/>
      <c r="J107" s="150"/>
      <c r="K107" s="150"/>
      <c r="L107" s="150"/>
      <c r="M107" s="150"/>
      <c r="N107" s="150"/>
      <c r="O107" s="150"/>
      <c r="P107" s="150"/>
      <c r="Q107" s="150"/>
      <c r="R107" s="150"/>
      <c r="S107" s="150"/>
      <c r="T107" s="150"/>
      <c r="U107" s="150"/>
      <c r="V107" s="150"/>
      <c r="W107" s="150"/>
      <c r="X107" s="150"/>
      <c r="Y107" s="150"/>
      <c r="Z107" s="150"/>
    </row>
    <row r="108" spans="1:26" ht="14.25" hidden="1" customHeight="1">
      <c r="A108" s="150"/>
      <c r="B108" s="42"/>
      <c r="C108" s="42"/>
      <c r="J108" s="150"/>
      <c r="K108" s="150"/>
      <c r="L108" s="150"/>
      <c r="M108" s="150"/>
      <c r="N108" s="150"/>
      <c r="O108" s="150"/>
      <c r="P108" s="150"/>
      <c r="Q108" s="150"/>
      <c r="R108" s="150"/>
      <c r="S108" s="150"/>
      <c r="T108" s="150"/>
      <c r="U108" s="150"/>
      <c r="V108" s="150"/>
      <c r="W108" s="150"/>
      <c r="X108" s="150"/>
      <c r="Y108" s="150"/>
      <c r="Z108" s="150"/>
    </row>
    <row r="109" spans="1:26" ht="14.25" hidden="1" customHeight="1">
      <c r="A109" s="150"/>
      <c r="B109" s="42"/>
      <c r="C109" s="42"/>
      <c r="J109" s="150"/>
      <c r="K109" s="150"/>
      <c r="L109" s="150"/>
      <c r="M109" s="150"/>
      <c r="N109" s="150"/>
      <c r="O109" s="150"/>
      <c r="P109" s="150"/>
      <c r="Q109" s="150"/>
      <c r="R109" s="150"/>
      <c r="S109" s="150"/>
      <c r="T109" s="150"/>
      <c r="U109" s="150"/>
      <c r="V109" s="150"/>
      <c r="W109" s="150"/>
      <c r="X109" s="150"/>
      <c r="Y109" s="150"/>
      <c r="Z109" s="150"/>
    </row>
    <row r="110" spans="1:26" ht="14.25" hidden="1" customHeight="1">
      <c r="A110" s="150"/>
      <c r="B110" s="42"/>
      <c r="C110" s="42"/>
      <c r="J110" s="150"/>
      <c r="K110" s="150"/>
      <c r="L110" s="150"/>
      <c r="M110" s="150"/>
      <c r="N110" s="150"/>
      <c r="O110" s="150"/>
      <c r="P110" s="150"/>
      <c r="Q110" s="150"/>
      <c r="R110" s="150"/>
      <c r="S110" s="150"/>
      <c r="T110" s="150"/>
      <c r="U110" s="150"/>
      <c r="V110" s="150"/>
      <c r="W110" s="150"/>
      <c r="X110" s="150"/>
      <c r="Y110" s="150"/>
      <c r="Z110" s="150"/>
    </row>
    <row r="111" spans="1:26" ht="14.25" hidden="1" customHeight="1">
      <c r="A111" s="150"/>
      <c r="B111" s="42"/>
      <c r="C111" s="42"/>
      <c r="J111" s="150"/>
      <c r="K111" s="150"/>
      <c r="L111" s="150"/>
      <c r="M111" s="150"/>
      <c r="N111" s="150"/>
      <c r="O111" s="150"/>
      <c r="P111" s="150"/>
      <c r="Q111" s="150"/>
      <c r="R111" s="150"/>
      <c r="S111" s="150"/>
      <c r="T111" s="150"/>
      <c r="U111" s="150"/>
      <c r="V111" s="150"/>
      <c r="W111" s="150"/>
      <c r="X111" s="150"/>
      <c r="Y111" s="150"/>
      <c r="Z111" s="150"/>
    </row>
    <row r="112" spans="1:26" ht="14.25" hidden="1" customHeight="1">
      <c r="A112" s="150"/>
      <c r="B112" s="42"/>
      <c r="C112" s="42"/>
      <c r="J112" s="150"/>
      <c r="K112" s="150"/>
      <c r="L112" s="150"/>
      <c r="M112" s="150"/>
      <c r="N112" s="150"/>
      <c r="O112" s="150"/>
      <c r="P112" s="150"/>
      <c r="Q112" s="150"/>
      <c r="R112" s="150"/>
      <c r="S112" s="150"/>
      <c r="T112" s="150"/>
      <c r="U112" s="150"/>
      <c r="V112" s="150"/>
      <c r="W112" s="150"/>
      <c r="X112" s="150"/>
      <c r="Y112" s="150"/>
      <c r="Z112" s="150"/>
    </row>
    <row r="113" spans="1:26" ht="14.25" hidden="1" customHeight="1">
      <c r="A113" s="150"/>
      <c r="B113" s="42"/>
      <c r="C113" s="42"/>
      <c r="J113" s="150"/>
      <c r="K113" s="150"/>
      <c r="L113" s="150"/>
      <c r="M113" s="150"/>
      <c r="N113" s="150"/>
      <c r="O113" s="150"/>
      <c r="P113" s="150"/>
      <c r="Q113" s="150"/>
      <c r="R113" s="150"/>
      <c r="S113" s="150"/>
      <c r="T113" s="150"/>
      <c r="U113" s="150"/>
      <c r="V113" s="150"/>
      <c r="W113" s="150"/>
      <c r="X113" s="150"/>
      <c r="Y113" s="150"/>
      <c r="Z113" s="150"/>
    </row>
    <row r="114" spans="1:26" ht="14.25" hidden="1" customHeight="1">
      <c r="A114" s="150"/>
      <c r="B114" s="42"/>
      <c r="C114" s="42"/>
      <c r="J114" s="150"/>
      <c r="K114" s="150"/>
      <c r="L114" s="150"/>
      <c r="M114" s="150"/>
      <c r="N114" s="150"/>
      <c r="O114" s="150"/>
      <c r="P114" s="150"/>
      <c r="Q114" s="150"/>
      <c r="R114" s="150"/>
      <c r="S114" s="150"/>
      <c r="T114" s="150"/>
      <c r="U114" s="150"/>
      <c r="V114" s="150"/>
      <c r="W114" s="150"/>
      <c r="X114" s="150"/>
      <c r="Y114" s="150"/>
      <c r="Z114" s="150"/>
    </row>
    <row r="115" spans="1:26" ht="14.25" hidden="1" customHeight="1">
      <c r="A115" s="150"/>
      <c r="B115" s="42"/>
      <c r="C115" s="42"/>
      <c r="J115" s="150"/>
      <c r="K115" s="150"/>
      <c r="L115" s="150"/>
      <c r="M115" s="150"/>
      <c r="N115" s="150"/>
      <c r="O115" s="150"/>
      <c r="P115" s="150"/>
      <c r="Q115" s="150"/>
      <c r="R115" s="150"/>
      <c r="S115" s="150"/>
      <c r="T115" s="150"/>
      <c r="U115" s="150"/>
      <c r="V115" s="150"/>
      <c r="W115" s="150"/>
      <c r="X115" s="150"/>
      <c r="Y115" s="150"/>
      <c r="Z115" s="150"/>
    </row>
    <row r="116" spans="1:26" ht="14.25" hidden="1" customHeight="1">
      <c r="A116" s="150"/>
      <c r="B116" s="42"/>
      <c r="C116" s="42"/>
      <c r="J116" s="150"/>
      <c r="K116" s="150"/>
      <c r="L116" s="150"/>
      <c r="M116" s="150"/>
      <c r="N116" s="150"/>
      <c r="O116" s="150"/>
      <c r="P116" s="150"/>
      <c r="Q116" s="150"/>
      <c r="R116" s="150"/>
      <c r="S116" s="150"/>
      <c r="T116" s="150"/>
      <c r="U116" s="150"/>
      <c r="V116" s="150"/>
      <c r="W116" s="150"/>
      <c r="X116" s="150"/>
      <c r="Y116" s="150"/>
      <c r="Z116" s="150"/>
    </row>
    <row r="117" spans="1:26" ht="14.25" hidden="1" customHeight="1">
      <c r="A117" s="150"/>
      <c r="B117" s="42"/>
      <c r="C117" s="42"/>
      <c r="J117" s="150"/>
      <c r="K117" s="150"/>
      <c r="L117" s="150"/>
      <c r="M117" s="150"/>
      <c r="N117" s="150"/>
      <c r="O117" s="150"/>
      <c r="P117" s="150"/>
      <c r="Q117" s="150"/>
      <c r="R117" s="150"/>
      <c r="S117" s="150"/>
      <c r="T117" s="150"/>
      <c r="U117" s="150"/>
      <c r="V117" s="150"/>
      <c r="W117" s="150"/>
      <c r="X117" s="150"/>
      <c r="Y117" s="150"/>
      <c r="Z117" s="150"/>
    </row>
    <row r="118" spans="1:26" ht="14.25" hidden="1" customHeight="1">
      <c r="A118" s="150"/>
      <c r="B118" s="42"/>
      <c r="C118" s="42"/>
      <c r="J118" s="150"/>
      <c r="K118" s="150"/>
      <c r="L118" s="150"/>
      <c r="M118" s="150"/>
      <c r="N118" s="150"/>
      <c r="O118" s="150"/>
      <c r="P118" s="150"/>
      <c r="Q118" s="150"/>
      <c r="R118" s="150"/>
      <c r="S118" s="150"/>
      <c r="T118" s="150"/>
      <c r="U118" s="150"/>
      <c r="V118" s="150"/>
      <c r="W118" s="150"/>
      <c r="X118" s="150"/>
      <c r="Y118" s="150"/>
      <c r="Z118" s="150"/>
    </row>
    <row r="119" spans="1:26" ht="14.25" hidden="1" customHeight="1">
      <c r="A119" s="150"/>
      <c r="B119" s="42"/>
      <c r="C119" s="42"/>
      <c r="J119" s="150"/>
      <c r="K119" s="150"/>
      <c r="L119" s="150"/>
      <c r="M119" s="150"/>
      <c r="N119" s="150"/>
      <c r="O119" s="150"/>
      <c r="P119" s="150"/>
      <c r="Q119" s="150"/>
      <c r="R119" s="150"/>
      <c r="S119" s="150"/>
      <c r="T119" s="150"/>
      <c r="U119" s="150"/>
      <c r="V119" s="150"/>
      <c r="W119" s="150"/>
      <c r="X119" s="150"/>
      <c r="Y119" s="150"/>
      <c r="Z119" s="150"/>
    </row>
    <row r="120" spans="1:26" ht="14.25" hidden="1" customHeight="1">
      <c r="A120" s="150"/>
      <c r="B120" s="42"/>
      <c r="C120" s="42"/>
      <c r="J120" s="150"/>
      <c r="K120" s="150"/>
      <c r="L120" s="150"/>
      <c r="M120" s="150"/>
      <c r="N120" s="150"/>
      <c r="O120" s="150"/>
      <c r="P120" s="150"/>
      <c r="Q120" s="150"/>
      <c r="R120" s="150"/>
      <c r="S120" s="150"/>
      <c r="T120" s="150"/>
      <c r="U120" s="150"/>
      <c r="V120" s="150"/>
      <c r="W120" s="150"/>
      <c r="X120" s="150"/>
      <c r="Y120" s="150"/>
      <c r="Z120" s="150"/>
    </row>
    <row r="121" spans="1:26" ht="14.25" hidden="1" customHeight="1">
      <c r="A121" s="150"/>
      <c r="B121" s="42"/>
      <c r="C121" s="42"/>
      <c r="J121" s="150"/>
      <c r="K121" s="150"/>
      <c r="L121" s="150"/>
      <c r="M121" s="150"/>
      <c r="N121" s="150"/>
      <c r="O121" s="150"/>
      <c r="P121" s="150"/>
      <c r="Q121" s="150"/>
      <c r="R121" s="150"/>
      <c r="S121" s="150"/>
      <c r="T121" s="150"/>
      <c r="U121" s="150"/>
      <c r="V121" s="150"/>
      <c r="W121" s="150"/>
      <c r="X121" s="150"/>
      <c r="Y121" s="150"/>
      <c r="Z121" s="150"/>
    </row>
    <row r="122" spans="1:26" ht="14.25" hidden="1" customHeight="1">
      <c r="A122" s="150"/>
      <c r="B122" s="42"/>
      <c r="C122" s="42"/>
      <c r="J122" s="150"/>
      <c r="K122" s="150"/>
      <c r="L122" s="150"/>
      <c r="M122" s="150"/>
      <c r="N122" s="150"/>
      <c r="O122" s="150"/>
      <c r="P122" s="150"/>
      <c r="Q122" s="150"/>
      <c r="R122" s="150"/>
      <c r="S122" s="150"/>
      <c r="T122" s="150"/>
      <c r="U122" s="150"/>
      <c r="V122" s="150"/>
      <c r="W122" s="150"/>
      <c r="X122" s="150"/>
      <c r="Y122" s="150"/>
      <c r="Z122" s="150"/>
    </row>
    <row r="123" spans="1:26" ht="14.25" hidden="1" customHeight="1">
      <c r="A123" s="150"/>
      <c r="B123" s="42"/>
      <c r="C123" s="42"/>
      <c r="J123" s="150"/>
      <c r="K123" s="150"/>
      <c r="L123" s="150"/>
      <c r="M123" s="150"/>
      <c r="N123" s="150"/>
      <c r="O123" s="150"/>
      <c r="P123" s="150"/>
      <c r="Q123" s="150"/>
      <c r="R123" s="150"/>
      <c r="S123" s="150"/>
      <c r="T123" s="150"/>
      <c r="U123" s="150"/>
      <c r="V123" s="150"/>
      <c r="W123" s="150"/>
      <c r="X123" s="150"/>
      <c r="Y123" s="150"/>
      <c r="Z123" s="150"/>
    </row>
    <row r="124" spans="1:26" ht="14.25" hidden="1" customHeight="1">
      <c r="A124" s="150"/>
      <c r="B124" s="42"/>
      <c r="C124" s="42"/>
      <c r="J124" s="150"/>
      <c r="K124" s="150"/>
      <c r="L124" s="150"/>
      <c r="M124" s="150"/>
      <c r="N124" s="150"/>
      <c r="O124" s="150"/>
      <c r="P124" s="150"/>
      <c r="Q124" s="150"/>
      <c r="R124" s="150"/>
      <c r="S124" s="150"/>
      <c r="T124" s="150"/>
      <c r="U124" s="150"/>
      <c r="V124" s="150"/>
      <c r="W124" s="150"/>
      <c r="X124" s="150"/>
      <c r="Y124" s="150"/>
      <c r="Z124" s="150"/>
    </row>
    <row r="125" spans="1:26" ht="14.25" hidden="1" customHeight="1">
      <c r="A125" s="150"/>
      <c r="B125" s="42"/>
      <c r="C125" s="42"/>
      <c r="J125" s="150"/>
      <c r="K125" s="150"/>
      <c r="L125" s="150"/>
      <c r="M125" s="150"/>
      <c r="N125" s="150"/>
      <c r="O125" s="150"/>
      <c r="P125" s="150"/>
      <c r="Q125" s="150"/>
      <c r="R125" s="150"/>
      <c r="S125" s="150"/>
      <c r="T125" s="150"/>
      <c r="U125" s="150"/>
      <c r="V125" s="150"/>
      <c r="W125" s="150"/>
      <c r="X125" s="150"/>
      <c r="Y125" s="150"/>
      <c r="Z125" s="150"/>
    </row>
    <row r="126" spans="1:26" ht="14.25" hidden="1" customHeight="1">
      <c r="A126" s="150"/>
      <c r="B126" s="42"/>
      <c r="C126" s="42"/>
      <c r="J126" s="150"/>
      <c r="K126" s="150"/>
      <c r="L126" s="150"/>
      <c r="M126" s="150"/>
      <c r="N126" s="150"/>
      <c r="O126" s="150"/>
      <c r="P126" s="150"/>
      <c r="Q126" s="150"/>
      <c r="R126" s="150"/>
      <c r="S126" s="150"/>
      <c r="T126" s="150"/>
      <c r="U126" s="150"/>
      <c r="V126" s="150"/>
      <c r="W126" s="150"/>
      <c r="X126" s="150"/>
      <c r="Y126" s="150"/>
      <c r="Z126" s="150"/>
    </row>
    <row r="127" spans="1:26" ht="14.25" hidden="1" customHeight="1">
      <c r="A127" s="150"/>
      <c r="B127" s="42"/>
      <c r="C127" s="42"/>
      <c r="J127" s="150"/>
      <c r="K127" s="150"/>
      <c r="L127" s="150"/>
      <c r="M127" s="150"/>
      <c r="N127" s="150"/>
      <c r="O127" s="150"/>
      <c r="P127" s="150"/>
      <c r="Q127" s="150"/>
      <c r="R127" s="150"/>
      <c r="S127" s="150"/>
      <c r="T127" s="150"/>
      <c r="U127" s="150"/>
      <c r="V127" s="150"/>
      <c r="W127" s="150"/>
      <c r="X127" s="150"/>
      <c r="Y127" s="150"/>
      <c r="Z127" s="150"/>
    </row>
    <row r="128" spans="1:26" ht="14.25" hidden="1" customHeight="1">
      <c r="A128" s="150"/>
      <c r="B128" s="42"/>
      <c r="C128" s="42"/>
      <c r="J128" s="150"/>
      <c r="K128" s="150"/>
      <c r="L128" s="150"/>
      <c r="M128" s="150"/>
      <c r="N128" s="150"/>
      <c r="O128" s="150"/>
      <c r="P128" s="150"/>
      <c r="Q128" s="150"/>
      <c r="R128" s="150"/>
      <c r="S128" s="150"/>
      <c r="T128" s="150"/>
      <c r="U128" s="150"/>
      <c r="V128" s="150"/>
      <c r="W128" s="150"/>
      <c r="X128" s="150"/>
      <c r="Y128" s="150"/>
      <c r="Z128" s="150"/>
    </row>
    <row r="129" spans="1:26" ht="14.25" hidden="1" customHeight="1">
      <c r="A129" s="150"/>
      <c r="B129" s="42"/>
      <c r="C129" s="42"/>
      <c r="J129" s="150"/>
      <c r="K129" s="150"/>
      <c r="L129" s="150"/>
      <c r="M129" s="150"/>
      <c r="N129" s="150"/>
      <c r="O129" s="150"/>
      <c r="P129" s="150"/>
      <c r="Q129" s="150"/>
      <c r="R129" s="150"/>
      <c r="S129" s="150"/>
      <c r="T129" s="150"/>
      <c r="U129" s="150"/>
      <c r="V129" s="150"/>
      <c r="W129" s="150"/>
      <c r="X129" s="150"/>
      <c r="Y129" s="150"/>
      <c r="Z129" s="150"/>
    </row>
    <row r="130" spans="1:26" ht="14.25" hidden="1" customHeight="1">
      <c r="A130" s="150"/>
      <c r="B130" s="42"/>
      <c r="C130" s="42"/>
      <c r="J130" s="150"/>
      <c r="K130" s="150"/>
      <c r="L130" s="150"/>
      <c r="M130" s="150"/>
      <c r="N130" s="150"/>
      <c r="O130" s="150"/>
      <c r="P130" s="150"/>
      <c r="Q130" s="150"/>
      <c r="R130" s="150"/>
      <c r="S130" s="150"/>
      <c r="T130" s="150"/>
      <c r="U130" s="150"/>
      <c r="V130" s="150"/>
      <c r="W130" s="150"/>
      <c r="X130" s="150"/>
      <c r="Y130" s="150"/>
      <c r="Z130" s="150"/>
    </row>
    <row r="131" spans="1:26" ht="14.25" hidden="1" customHeight="1">
      <c r="A131" s="150"/>
      <c r="B131" s="42"/>
      <c r="C131" s="42"/>
      <c r="J131" s="150"/>
      <c r="K131" s="150"/>
      <c r="L131" s="150"/>
      <c r="M131" s="150"/>
      <c r="N131" s="150"/>
      <c r="O131" s="150"/>
      <c r="P131" s="150"/>
      <c r="Q131" s="150"/>
      <c r="R131" s="150"/>
      <c r="S131" s="150"/>
      <c r="T131" s="150"/>
      <c r="U131" s="150"/>
      <c r="V131" s="150"/>
      <c r="W131" s="150"/>
      <c r="X131" s="150"/>
      <c r="Y131" s="150"/>
      <c r="Z131" s="150"/>
    </row>
    <row r="132" spans="1:26" ht="14.25" hidden="1" customHeight="1">
      <c r="A132" s="150"/>
      <c r="B132" s="42"/>
      <c r="C132" s="42"/>
      <c r="J132" s="150"/>
      <c r="K132" s="150"/>
      <c r="L132" s="150"/>
      <c r="M132" s="150"/>
      <c r="N132" s="150"/>
      <c r="O132" s="150"/>
      <c r="P132" s="150"/>
      <c r="Q132" s="150"/>
      <c r="R132" s="150"/>
      <c r="S132" s="150"/>
      <c r="T132" s="150"/>
      <c r="U132" s="150"/>
      <c r="V132" s="150"/>
      <c r="W132" s="150"/>
      <c r="X132" s="150"/>
      <c r="Y132" s="150"/>
      <c r="Z132" s="150"/>
    </row>
    <row r="133" spans="1:26" ht="14.25" hidden="1" customHeight="1">
      <c r="A133" s="150"/>
      <c r="B133" s="42"/>
      <c r="C133" s="42"/>
      <c r="J133" s="150"/>
      <c r="K133" s="150"/>
      <c r="L133" s="150"/>
      <c r="M133" s="150"/>
      <c r="N133" s="150"/>
      <c r="O133" s="150"/>
      <c r="P133" s="150"/>
      <c r="Q133" s="150"/>
      <c r="R133" s="150"/>
      <c r="S133" s="150"/>
      <c r="T133" s="150"/>
      <c r="U133" s="150"/>
      <c r="V133" s="150"/>
      <c r="W133" s="150"/>
      <c r="X133" s="150"/>
      <c r="Y133" s="150"/>
      <c r="Z133" s="150"/>
    </row>
    <row r="134" spans="1:26" ht="14.25" hidden="1" customHeight="1">
      <c r="A134" s="150"/>
      <c r="B134" s="42"/>
      <c r="C134" s="42"/>
      <c r="J134" s="150"/>
      <c r="K134" s="150"/>
      <c r="L134" s="150"/>
      <c r="M134" s="150"/>
      <c r="N134" s="150"/>
      <c r="O134" s="150"/>
      <c r="P134" s="150"/>
      <c r="Q134" s="150"/>
      <c r="R134" s="150"/>
      <c r="S134" s="150"/>
      <c r="T134" s="150"/>
      <c r="U134" s="150"/>
      <c r="V134" s="150"/>
      <c r="W134" s="150"/>
      <c r="X134" s="150"/>
      <c r="Y134" s="150"/>
      <c r="Z134" s="150"/>
    </row>
    <row r="135" spans="1:26" ht="14.25" hidden="1" customHeight="1">
      <c r="A135" s="150"/>
      <c r="B135" s="42"/>
      <c r="C135" s="42"/>
      <c r="J135" s="150"/>
      <c r="K135" s="150"/>
      <c r="L135" s="150"/>
      <c r="M135" s="150"/>
      <c r="N135" s="150"/>
      <c r="O135" s="150"/>
      <c r="P135" s="150"/>
      <c r="Q135" s="150"/>
      <c r="R135" s="150"/>
      <c r="S135" s="150"/>
      <c r="T135" s="150"/>
      <c r="U135" s="150"/>
      <c r="V135" s="150"/>
      <c r="W135" s="150"/>
      <c r="X135" s="150"/>
      <c r="Y135" s="150"/>
      <c r="Z135" s="150"/>
    </row>
    <row r="136" spans="1:26" ht="14.25" hidden="1" customHeight="1">
      <c r="A136" s="150"/>
      <c r="B136" s="42"/>
      <c r="C136" s="42"/>
      <c r="J136" s="150"/>
      <c r="K136" s="150"/>
      <c r="L136" s="150"/>
      <c r="M136" s="150"/>
      <c r="N136" s="150"/>
      <c r="O136" s="150"/>
      <c r="P136" s="150"/>
      <c r="Q136" s="150"/>
      <c r="R136" s="150"/>
      <c r="S136" s="150"/>
      <c r="T136" s="150"/>
      <c r="U136" s="150"/>
      <c r="V136" s="150"/>
      <c r="W136" s="150"/>
      <c r="X136" s="150"/>
      <c r="Y136" s="150"/>
      <c r="Z136" s="150"/>
    </row>
    <row r="137" spans="1:26" ht="14.25" hidden="1" customHeight="1">
      <c r="A137" s="150"/>
      <c r="B137" s="42"/>
      <c r="C137" s="42"/>
      <c r="J137" s="150"/>
      <c r="K137" s="150"/>
      <c r="L137" s="150"/>
      <c r="M137" s="150"/>
      <c r="N137" s="150"/>
      <c r="O137" s="150"/>
      <c r="P137" s="150"/>
      <c r="Q137" s="150"/>
      <c r="R137" s="150"/>
      <c r="S137" s="150"/>
      <c r="T137" s="150"/>
      <c r="U137" s="150"/>
      <c r="V137" s="150"/>
      <c r="W137" s="150"/>
      <c r="X137" s="150"/>
      <c r="Y137" s="150"/>
      <c r="Z137" s="150"/>
    </row>
    <row r="138" spans="1:26" ht="14.25" hidden="1" customHeight="1">
      <c r="A138" s="150"/>
      <c r="B138" s="42"/>
      <c r="C138" s="42"/>
      <c r="J138" s="150"/>
      <c r="K138" s="150"/>
      <c r="L138" s="150"/>
      <c r="M138" s="150"/>
      <c r="N138" s="150"/>
      <c r="O138" s="150"/>
      <c r="P138" s="150"/>
      <c r="Q138" s="150"/>
      <c r="R138" s="150"/>
      <c r="S138" s="150"/>
      <c r="T138" s="150"/>
      <c r="U138" s="150"/>
      <c r="V138" s="150"/>
      <c r="W138" s="150"/>
      <c r="X138" s="150"/>
      <c r="Y138" s="150"/>
      <c r="Z138" s="150"/>
    </row>
    <row r="139" spans="1:26" ht="14.25" hidden="1" customHeight="1">
      <c r="A139" s="150"/>
      <c r="B139" s="42"/>
      <c r="C139" s="42"/>
      <c r="J139" s="150"/>
      <c r="K139" s="150"/>
      <c r="L139" s="150"/>
      <c r="M139" s="150"/>
      <c r="N139" s="150"/>
      <c r="O139" s="150"/>
      <c r="P139" s="150"/>
      <c r="Q139" s="150"/>
      <c r="R139" s="150"/>
      <c r="S139" s="150"/>
      <c r="T139" s="150"/>
      <c r="U139" s="150"/>
      <c r="V139" s="150"/>
      <c r="W139" s="150"/>
      <c r="X139" s="150"/>
      <c r="Y139" s="150"/>
      <c r="Z139" s="150"/>
    </row>
    <row r="140" spans="1:26" ht="14.25" hidden="1" customHeight="1">
      <c r="A140" s="150"/>
      <c r="B140" s="42"/>
      <c r="C140" s="42"/>
      <c r="J140" s="150"/>
      <c r="K140" s="150"/>
      <c r="L140" s="150"/>
      <c r="M140" s="150"/>
      <c r="N140" s="150"/>
      <c r="O140" s="150"/>
      <c r="P140" s="150"/>
      <c r="Q140" s="150"/>
      <c r="R140" s="150"/>
      <c r="S140" s="150"/>
      <c r="T140" s="150"/>
      <c r="U140" s="150"/>
      <c r="V140" s="150"/>
      <c r="W140" s="150"/>
      <c r="X140" s="150"/>
      <c r="Y140" s="150"/>
      <c r="Z140" s="150"/>
    </row>
    <row r="141" spans="1:26" ht="14.25" hidden="1" customHeight="1">
      <c r="A141" s="150"/>
      <c r="B141" s="42"/>
      <c r="C141" s="42"/>
      <c r="J141" s="150"/>
      <c r="K141" s="150"/>
      <c r="L141" s="150"/>
      <c r="M141" s="150"/>
      <c r="N141" s="150"/>
      <c r="O141" s="150"/>
      <c r="P141" s="150"/>
      <c r="Q141" s="150"/>
      <c r="R141" s="150"/>
      <c r="S141" s="150"/>
      <c r="T141" s="150"/>
      <c r="U141" s="150"/>
      <c r="V141" s="150"/>
      <c r="W141" s="150"/>
      <c r="X141" s="150"/>
      <c r="Y141" s="150"/>
      <c r="Z141" s="150"/>
    </row>
    <row r="142" spans="1:26" ht="14.25" hidden="1" customHeight="1">
      <c r="A142" s="150"/>
      <c r="B142" s="42"/>
      <c r="C142" s="42"/>
      <c r="J142" s="150"/>
      <c r="K142" s="150"/>
      <c r="L142" s="150"/>
      <c r="M142" s="150"/>
      <c r="N142" s="150"/>
      <c r="O142" s="150"/>
      <c r="P142" s="150"/>
      <c r="Q142" s="150"/>
      <c r="R142" s="150"/>
      <c r="S142" s="150"/>
      <c r="T142" s="150"/>
      <c r="U142" s="150"/>
      <c r="V142" s="150"/>
      <c r="W142" s="150"/>
      <c r="X142" s="150"/>
      <c r="Y142" s="150"/>
      <c r="Z142" s="150"/>
    </row>
    <row r="143" spans="1:26" ht="14.25" hidden="1" customHeight="1">
      <c r="A143" s="150"/>
      <c r="B143" s="42"/>
      <c r="C143" s="42"/>
      <c r="J143" s="150"/>
      <c r="K143" s="150"/>
      <c r="L143" s="150"/>
      <c r="M143" s="150"/>
      <c r="N143" s="150"/>
      <c r="O143" s="150"/>
      <c r="P143" s="150"/>
      <c r="Q143" s="150"/>
      <c r="R143" s="150"/>
      <c r="S143" s="150"/>
      <c r="T143" s="150"/>
      <c r="U143" s="150"/>
      <c r="V143" s="150"/>
      <c r="W143" s="150"/>
      <c r="X143" s="150"/>
      <c r="Y143" s="150"/>
      <c r="Z143" s="150"/>
    </row>
    <row r="144" spans="1:26" ht="14.25" hidden="1" customHeight="1">
      <c r="A144" s="150"/>
      <c r="B144" s="42"/>
      <c r="C144" s="42"/>
      <c r="J144" s="150"/>
      <c r="K144" s="150"/>
      <c r="L144" s="150"/>
      <c r="M144" s="150"/>
      <c r="N144" s="150"/>
      <c r="O144" s="150"/>
      <c r="P144" s="150"/>
      <c r="Q144" s="150"/>
      <c r="R144" s="150"/>
      <c r="S144" s="150"/>
      <c r="T144" s="150"/>
      <c r="U144" s="150"/>
      <c r="V144" s="150"/>
      <c r="W144" s="150"/>
      <c r="X144" s="150"/>
      <c r="Y144" s="150"/>
      <c r="Z144" s="150"/>
    </row>
    <row r="145" spans="1:26" ht="14.25" hidden="1" customHeight="1">
      <c r="A145" s="150"/>
      <c r="B145" s="42"/>
      <c r="C145" s="42"/>
      <c r="J145" s="150"/>
      <c r="K145" s="150"/>
      <c r="L145" s="150"/>
      <c r="M145" s="150"/>
      <c r="N145" s="150"/>
      <c r="O145" s="150"/>
      <c r="P145" s="150"/>
      <c r="Q145" s="150"/>
      <c r="R145" s="150"/>
      <c r="S145" s="150"/>
      <c r="T145" s="150"/>
      <c r="U145" s="150"/>
      <c r="V145" s="150"/>
      <c r="W145" s="150"/>
      <c r="X145" s="150"/>
      <c r="Y145" s="150"/>
      <c r="Z145" s="150"/>
    </row>
    <row r="146" spans="1:26" ht="14.25" hidden="1" customHeight="1">
      <c r="A146" s="150"/>
      <c r="B146" s="42"/>
      <c r="C146" s="42"/>
      <c r="J146" s="150"/>
      <c r="K146" s="150"/>
      <c r="L146" s="150"/>
      <c r="M146" s="150"/>
      <c r="N146" s="150"/>
      <c r="O146" s="150"/>
      <c r="P146" s="150"/>
      <c r="Q146" s="150"/>
      <c r="R146" s="150"/>
      <c r="S146" s="150"/>
      <c r="T146" s="150"/>
      <c r="U146" s="150"/>
      <c r="V146" s="150"/>
      <c r="W146" s="150"/>
      <c r="X146" s="150"/>
      <c r="Y146" s="150"/>
      <c r="Z146" s="150"/>
    </row>
    <row r="147" spans="1:26" ht="14.25" hidden="1" customHeight="1">
      <c r="A147" s="150"/>
      <c r="B147" s="42"/>
      <c r="C147" s="42"/>
      <c r="J147" s="150"/>
      <c r="K147" s="150"/>
      <c r="L147" s="150"/>
      <c r="M147" s="150"/>
      <c r="N147" s="150"/>
      <c r="O147" s="150"/>
      <c r="P147" s="150"/>
      <c r="Q147" s="150"/>
      <c r="R147" s="150"/>
      <c r="S147" s="150"/>
      <c r="T147" s="150"/>
      <c r="U147" s="150"/>
      <c r="V147" s="150"/>
      <c r="W147" s="150"/>
      <c r="X147" s="150"/>
      <c r="Y147" s="150"/>
      <c r="Z147" s="150"/>
    </row>
    <row r="148" spans="1:26" ht="14.25" hidden="1" customHeight="1">
      <c r="A148" s="150"/>
      <c r="B148" s="42"/>
      <c r="C148" s="42"/>
      <c r="J148" s="150"/>
      <c r="K148" s="150"/>
      <c r="L148" s="150"/>
      <c r="M148" s="150"/>
      <c r="N148" s="150"/>
      <c r="O148" s="150"/>
      <c r="P148" s="150"/>
      <c r="Q148" s="150"/>
      <c r="R148" s="150"/>
      <c r="S148" s="150"/>
      <c r="T148" s="150"/>
      <c r="U148" s="150"/>
      <c r="V148" s="150"/>
      <c r="W148" s="150"/>
      <c r="X148" s="150"/>
      <c r="Y148" s="150"/>
      <c r="Z148" s="150"/>
    </row>
    <row r="149" spans="1:26" ht="14.25" hidden="1" customHeight="1">
      <c r="A149" s="150"/>
      <c r="B149" s="42"/>
      <c r="C149" s="42"/>
      <c r="J149" s="150"/>
      <c r="K149" s="150"/>
      <c r="L149" s="150"/>
      <c r="M149" s="150"/>
      <c r="N149" s="150"/>
      <c r="O149" s="150"/>
      <c r="P149" s="150"/>
      <c r="Q149" s="150"/>
      <c r="R149" s="150"/>
      <c r="S149" s="150"/>
      <c r="T149" s="150"/>
      <c r="U149" s="150"/>
      <c r="V149" s="150"/>
      <c r="W149" s="150"/>
      <c r="X149" s="150"/>
      <c r="Y149" s="150"/>
      <c r="Z149" s="150"/>
    </row>
    <row r="150" spans="1:26" ht="14.25" hidden="1" customHeight="1">
      <c r="A150" s="150"/>
      <c r="B150" s="42"/>
      <c r="C150" s="42"/>
      <c r="J150" s="150"/>
      <c r="K150" s="150"/>
      <c r="L150" s="150"/>
      <c r="M150" s="150"/>
      <c r="N150" s="150"/>
      <c r="O150" s="150"/>
      <c r="P150" s="150"/>
      <c r="Q150" s="150"/>
      <c r="R150" s="150"/>
      <c r="S150" s="150"/>
      <c r="T150" s="150"/>
      <c r="U150" s="150"/>
      <c r="V150" s="150"/>
      <c r="W150" s="150"/>
      <c r="X150" s="150"/>
      <c r="Y150" s="150"/>
      <c r="Z150" s="150"/>
    </row>
    <row r="151" spans="1:26" ht="14.25" hidden="1" customHeight="1">
      <c r="A151" s="150"/>
      <c r="B151" s="42"/>
      <c r="C151" s="42"/>
      <c r="J151" s="150"/>
      <c r="K151" s="150"/>
      <c r="L151" s="150"/>
      <c r="M151" s="150"/>
      <c r="N151" s="150"/>
      <c r="O151" s="150"/>
      <c r="P151" s="150"/>
      <c r="Q151" s="150"/>
      <c r="R151" s="150"/>
      <c r="S151" s="150"/>
      <c r="T151" s="150"/>
      <c r="U151" s="150"/>
      <c r="V151" s="150"/>
      <c r="W151" s="150"/>
      <c r="X151" s="150"/>
      <c r="Y151" s="150"/>
      <c r="Z151" s="150"/>
    </row>
    <row r="152" spans="1:26" ht="14.25" hidden="1" customHeight="1">
      <c r="A152" s="150"/>
      <c r="B152" s="42"/>
      <c r="C152" s="42"/>
      <c r="J152" s="150"/>
      <c r="K152" s="150"/>
      <c r="L152" s="150"/>
      <c r="M152" s="150"/>
      <c r="N152" s="150"/>
      <c r="O152" s="150"/>
      <c r="P152" s="150"/>
      <c r="Q152" s="150"/>
      <c r="R152" s="150"/>
      <c r="S152" s="150"/>
      <c r="T152" s="150"/>
      <c r="U152" s="150"/>
      <c r="V152" s="150"/>
      <c r="W152" s="150"/>
      <c r="X152" s="150"/>
      <c r="Y152" s="150"/>
      <c r="Z152" s="150"/>
    </row>
    <row r="153" spans="1:26" ht="14.25" hidden="1" customHeight="1">
      <c r="A153" s="150"/>
      <c r="B153" s="42"/>
      <c r="C153" s="42"/>
      <c r="J153" s="150"/>
      <c r="K153" s="150"/>
      <c r="L153" s="150"/>
      <c r="M153" s="150"/>
      <c r="N153" s="150"/>
      <c r="O153" s="150"/>
      <c r="P153" s="150"/>
      <c r="Q153" s="150"/>
      <c r="R153" s="150"/>
      <c r="S153" s="150"/>
      <c r="T153" s="150"/>
      <c r="U153" s="150"/>
      <c r="V153" s="150"/>
      <c r="W153" s="150"/>
      <c r="X153" s="150"/>
      <c r="Y153" s="150"/>
      <c r="Z153" s="150"/>
    </row>
    <row r="154" spans="1:26" ht="14.25" hidden="1" customHeight="1">
      <c r="A154" s="150"/>
      <c r="B154" s="42"/>
      <c r="C154" s="42"/>
      <c r="J154" s="150"/>
      <c r="K154" s="150"/>
      <c r="L154" s="150"/>
      <c r="M154" s="150"/>
      <c r="N154" s="150"/>
      <c r="O154" s="150"/>
      <c r="P154" s="150"/>
      <c r="Q154" s="150"/>
      <c r="R154" s="150"/>
      <c r="S154" s="150"/>
      <c r="T154" s="150"/>
      <c r="U154" s="150"/>
      <c r="V154" s="150"/>
      <c r="W154" s="150"/>
      <c r="X154" s="150"/>
      <c r="Y154" s="150"/>
      <c r="Z154" s="150"/>
    </row>
    <row r="155" spans="1:26" ht="14.25" hidden="1" customHeight="1">
      <c r="A155" s="150"/>
      <c r="B155" s="42"/>
      <c r="C155" s="42"/>
      <c r="J155" s="150"/>
      <c r="K155" s="150"/>
      <c r="L155" s="150"/>
      <c r="M155" s="150"/>
      <c r="N155" s="150"/>
      <c r="O155" s="150"/>
      <c r="P155" s="150"/>
      <c r="Q155" s="150"/>
      <c r="R155" s="150"/>
      <c r="S155" s="150"/>
      <c r="T155" s="150"/>
      <c r="U155" s="150"/>
      <c r="V155" s="150"/>
      <c r="W155" s="150"/>
      <c r="X155" s="150"/>
      <c r="Y155" s="150"/>
      <c r="Z155" s="150"/>
    </row>
    <row r="156" spans="1:26" ht="14.25" hidden="1" customHeight="1">
      <c r="A156" s="150"/>
      <c r="B156" s="42"/>
      <c r="C156" s="42"/>
      <c r="J156" s="150"/>
      <c r="K156" s="150"/>
      <c r="L156" s="150"/>
      <c r="M156" s="150"/>
      <c r="N156" s="150"/>
      <c r="O156" s="150"/>
      <c r="P156" s="150"/>
      <c r="Q156" s="150"/>
      <c r="R156" s="150"/>
      <c r="S156" s="150"/>
      <c r="T156" s="150"/>
      <c r="U156" s="150"/>
      <c r="V156" s="150"/>
      <c r="W156" s="150"/>
      <c r="X156" s="150"/>
      <c r="Y156" s="150"/>
      <c r="Z156" s="150"/>
    </row>
    <row r="157" spans="1:26" ht="14.25" hidden="1" customHeight="1">
      <c r="A157" s="150"/>
      <c r="B157" s="42"/>
      <c r="C157" s="42"/>
    </row>
    <row r="158" spans="1:26" ht="14.25" hidden="1" customHeight="1">
      <c r="A158" s="150"/>
      <c r="B158" s="42"/>
      <c r="C158" s="42"/>
    </row>
    <row r="159" spans="1:26" ht="14.25" hidden="1" customHeight="1">
      <c r="A159" s="150"/>
      <c r="B159" s="42"/>
      <c r="C159" s="42"/>
    </row>
    <row r="160" spans="1:26" ht="14.25" hidden="1" customHeight="1">
      <c r="A160" s="150"/>
      <c r="B160" s="52">
        <f>SUM(B24:H24)</f>
        <v>284467935.26999998</v>
      </c>
      <c r="C160" s="42"/>
    </row>
    <row r="161" spans="1:3" ht="14.25" hidden="1" customHeight="1">
      <c r="A161" s="150"/>
      <c r="B161" s="42"/>
      <c r="C161" s="42"/>
    </row>
    <row r="162" spans="1:3" ht="14.25" hidden="1" customHeight="1">
      <c r="A162" s="150"/>
      <c r="B162" s="42"/>
      <c r="C162" s="42"/>
    </row>
    <row r="163" spans="1:3" ht="14.25" hidden="1" customHeight="1">
      <c r="A163" s="150"/>
      <c r="B163" s="42"/>
      <c r="C163" s="42"/>
    </row>
    <row r="164" spans="1:3" ht="14.25" hidden="1" customHeight="1">
      <c r="A164" s="150"/>
      <c r="B164" s="42"/>
      <c r="C164" s="42"/>
    </row>
    <row r="165" spans="1:3" ht="14.25" hidden="1" customHeight="1">
      <c r="A165" s="150"/>
      <c r="B165" s="42"/>
      <c r="C165" s="42"/>
    </row>
    <row r="166" spans="1:3" ht="14.25" hidden="1" customHeight="1">
      <c r="A166" s="150"/>
      <c r="B166" s="42"/>
      <c r="C166" s="42"/>
    </row>
    <row r="167" spans="1:3" ht="14.25" hidden="1" customHeight="1">
      <c r="A167" s="150"/>
    </row>
    <row r="168" spans="1:3" ht="14.25" customHeight="1">
      <c r="A168" s="150"/>
    </row>
    <row r="169" spans="1:3" ht="14.25" customHeight="1">
      <c r="A169" s="150"/>
    </row>
    <row r="170" spans="1:3" ht="14.25" customHeight="1">
      <c r="A170" s="150"/>
    </row>
    <row r="171" spans="1:3" ht="14.25" customHeight="1">
      <c r="A171" s="150"/>
    </row>
    <row r="172" spans="1:3" ht="14.25" customHeight="1">
      <c r="A172" s="150"/>
    </row>
    <row r="173" spans="1:3" ht="14.25" customHeight="1">
      <c r="A173" s="150"/>
    </row>
    <row r="174" spans="1:3" ht="14.25" customHeight="1">
      <c r="A174" s="150"/>
    </row>
    <row r="175" spans="1:3" ht="14.25" customHeight="1">
      <c r="A175" s="150"/>
    </row>
    <row r="176" spans="1:3" ht="14.25" customHeight="1">
      <c r="A176" s="150"/>
    </row>
    <row r="177" spans="1:1" ht="14.25" customHeight="1">
      <c r="A177" s="150"/>
    </row>
    <row r="178" spans="1:1" ht="14.25" customHeight="1">
      <c r="A178" s="150"/>
    </row>
    <row r="179" spans="1:1" ht="14.25" customHeight="1">
      <c r="A179" s="150"/>
    </row>
    <row r="180" spans="1:1" ht="14.25" customHeight="1">
      <c r="A180" s="150"/>
    </row>
    <row r="181" spans="1:1" ht="14.25" customHeight="1">
      <c r="A181" s="150"/>
    </row>
    <row r="182" spans="1:1" ht="14.25" customHeight="1">
      <c r="A182" s="150"/>
    </row>
    <row r="183" spans="1:1" ht="14.25" customHeight="1">
      <c r="A183" s="150"/>
    </row>
    <row r="184" spans="1:1" ht="14.25" customHeight="1">
      <c r="A184" s="150"/>
    </row>
    <row r="185" spans="1:1" ht="14.25" customHeight="1">
      <c r="A185" s="150"/>
    </row>
    <row r="186" spans="1:1" ht="14.25" customHeight="1">
      <c r="A186" s="150"/>
    </row>
    <row r="187" spans="1:1" ht="14.25" customHeight="1">
      <c r="A187" s="150"/>
    </row>
    <row r="188" spans="1:1" ht="14.25" customHeight="1">
      <c r="A188" s="150"/>
    </row>
    <row r="189" spans="1:1" ht="14.25" customHeight="1">
      <c r="A189" s="150"/>
    </row>
    <row r="190" spans="1:1" ht="14.25" customHeight="1">
      <c r="A190" s="150"/>
    </row>
    <row r="191" spans="1:1" ht="14.25" customHeight="1">
      <c r="A191" s="150"/>
    </row>
    <row r="192" spans="1:1" ht="14.25" customHeight="1">
      <c r="A192" s="150"/>
    </row>
    <row r="193" spans="1:1" ht="14.25" customHeight="1">
      <c r="A193" s="150"/>
    </row>
    <row r="194" spans="1:1" ht="14.25" customHeight="1">
      <c r="A194" s="150"/>
    </row>
    <row r="195" spans="1:1" ht="14.25" customHeight="1">
      <c r="A195" s="150"/>
    </row>
    <row r="196" spans="1:1" ht="14.25" customHeight="1">
      <c r="A196" s="150"/>
    </row>
    <row r="197" spans="1:1" ht="14.25" customHeight="1">
      <c r="A197" s="150"/>
    </row>
    <row r="198" spans="1:1" ht="14.25" customHeight="1">
      <c r="A198" s="150"/>
    </row>
    <row r="199" spans="1:1" ht="14.25" customHeight="1">
      <c r="A199" s="150"/>
    </row>
    <row r="200" spans="1:1" ht="14.25" customHeight="1">
      <c r="A200" s="150"/>
    </row>
    <row r="201" spans="1:1" ht="14.25" customHeight="1">
      <c r="A201" s="150"/>
    </row>
    <row r="202" spans="1:1" ht="14.25" customHeight="1">
      <c r="A202" s="150"/>
    </row>
    <row r="203" spans="1:1" ht="14.25" customHeight="1">
      <c r="A203" s="150"/>
    </row>
    <row r="204" spans="1:1" ht="14.25" customHeight="1">
      <c r="A204" s="150"/>
    </row>
    <row r="205" spans="1:1" ht="14.25" customHeight="1">
      <c r="A205" s="150"/>
    </row>
    <row r="206" spans="1:1" ht="14.25" customHeight="1">
      <c r="A206" s="150"/>
    </row>
    <row r="207" spans="1:1" ht="14.25" customHeight="1">
      <c r="A207" s="150"/>
    </row>
    <row r="208" spans="1:1" ht="14.25" customHeight="1">
      <c r="A208" s="150"/>
    </row>
    <row r="209" spans="1:1" ht="14.25" customHeight="1">
      <c r="A209" s="150"/>
    </row>
    <row r="210" spans="1:1" ht="14.25" customHeight="1">
      <c r="A210" s="150"/>
    </row>
    <row r="211" spans="1:1" ht="14.25" customHeight="1">
      <c r="A211" s="150"/>
    </row>
    <row r="212" spans="1:1" ht="14.25" customHeight="1">
      <c r="A212" s="150"/>
    </row>
    <row r="213" spans="1:1" ht="14.25" customHeight="1">
      <c r="A213" s="150"/>
    </row>
    <row r="214" spans="1:1" ht="14.25" customHeight="1">
      <c r="A214" s="150"/>
    </row>
    <row r="215" spans="1:1" ht="14.25" customHeight="1">
      <c r="A215" s="150"/>
    </row>
    <row r="216" spans="1:1" ht="14.25" customHeight="1">
      <c r="A216" s="150"/>
    </row>
    <row r="217" spans="1:1" ht="14.25" customHeight="1">
      <c r="A217" s="150"/>
    </row>
    <row r="218" spans="1:1" ht="14.25" customHeight="1">
      <c r="A218" s="150"/>
    </row>
    <row r="219" spans="1:1" ht="14.25" customHeight="1">
      <c r="A219" s="150"/>
    </row>
    <row r="220" spans="1:1" ht="14.25" customHeight="1">
      <c r="A220" s="150"/>
    </row>
    <row r="221" spans="1:1" ht="14.25" customHeight="1">
      <c r="A221" s="150"/>
    </row>
    <row r="222" spans="1:1" ht="14.25" customHeight="1">
      <c r="A222" s="150"/>
    </row>
    <row r="223" spans="1:1" ht="14.25" customHeight="1">
      <c r="A223" s="150"/>
    </row>
    <row r="224" spans="1:1" ht="14.25" customHeight="1">
      <c r="A224" s="150"/>
    </row>
    <row r="225" spans="1:1" ht="14.25" customHeight="1">
      <c r="A225" s="150"/>
    </row>
    <row r="226" spans="1:1" ht="14.25" customHeight="1">
      <c r="A226" s="150"/>
    </row>
    <row r="227" spans="1:1" ht="14.25" customHeight="1">
      <c r="A227" s="150"/>
    </row>
    <row r="228" spans="1:1" ht="14.25" customHeight="1">
      <c r="A228" s="150"/>
    </row>
    <row r="229" spans="1:1" ht="14.25" customHeight="1">
      <c r="A229" s="150"/>
    </row>
    <row r="230" spans="1:1" ht="14.25" customHeight="1">
      <c r="A230" s="150"/>
    </row>
    <row r="231" spans="1:1" ht="14.25" customHeight="1">
      <c r="A231" s="150"/>
    </row>
    <row r="232" spans="1:1" ht="14.25" customHeight="1">
      <c r="A232" s="150"/>
    </row>
    <row r="233" spans="1:1" ht="14.25" customHeight="1">
      <c r="A233" s="150"/>
    </row>
    <row r="234" spans="1:1" ht="14.25" customHeight="1">
      <c r="A234" s="150"/>
    </row>
    <row r="235" spans="1:1" ht="14.25" customHeight="1">
      <c r="A235" s="150"/>
    </row>
    <row r="236" spans="1:1" ht="14.25" customHeight="1">
      <c r="A236" s="150"/>
    </row>
    <row r="237" spans="1:1" ht="14.25" customHeight="1">
      <c r="A237" s="150"/>
    </row>
    <row r="238" spans="1:1" ht="14.25" customHeight="1">
      <c r="A238" s="150"/>
    </row>
    <row r="239" spans="1:1" ht="14.25" customHeight="1">
      <c r="A239" s="150"/>
    </row>
    <row r="240" spans="1:1" ht="14.25" customHeight="1">
      <c r="A240" s="150"/>
    </row>
    <row r="241" spans="1:1" ht="14.25" customHeight="1">
      <c r="A241" s="150"/>
    </row>
    <row r="242" spans="1:1" ht="14.25" customHeight="1">
      <c r="A242" s="150"/>
    </row>
    <row r="243" spans="1:1" ht="14.25" customHeight="1">
      <c r="A243" s="150"/>
    </row>
    <row r="244" spans="1:1" ht="14.25" customHeight="1">
      <c r="A244" s="150"/>
    </row>
    <row r="245" spans="1:1" ht="14.25" customHeight="1">
      <c r="A245" s="150"/>
    </row>
    <row r="246" spans="1:1" ht="14.25" customHeight="1">
      <c r="A246" s="150"/>
    </row>
    <row r="247" spans="1:1" ht="14.25" customHeight="1">
      <c r="A247" s="150"/>
    </row>
    <row r="248" spans="1:1" ht="14.25" customHeight="1">
      <c r="A248" s="150"/>
    </row>
    <row r="249" spans="1:1" ht="14.25" customHeight="1">
      <c r="A249" s="150"/>
    </row>
    <row r="250" spans="1:1" ht="14.25" customHeight="1">
      <c r="A250" s="150"/>
    </row>
    <row r="251" spans="1:1" ht="14.25" customHeight="1">
      <c r="A251" s="150"/>
    </row>
    <row r="252" spans="1:1" ht="14.25" customHeight="1">
      <c r="A252" s="150"/>
    </row>
    <row r="253" spans="1:1" ht="14.25" customHeight="1">
      <c r="A253" s="150"/>
    </row>
    <row r="254" spans="1:1" ht="14.25" customHeight="1">
      <c r="A254" s="150"/>
    </row>
    <row r="255" spans="1:1" ht="14.25" customHeight="1">
      <c r="A255" s="150"/>
    </row>
    <row r="256" spans="1:1" ht="14.25" customHeight="1">
      <c r="A256" s="150"/>
    </row>
    <row r="257" spans="1:1" ht="14.25" customHeight="1">
      <c r="A257" s="150"/>
    </row>
    <row r="258" spans="1:1" ht="14.25" customHeight="1">
      <c r="A258" s="150"/>
    </row>
    <row r="259" spans="1:1" ht="14.25" customHeight="1">
      <c r="A259" s="150"/>
    </row>
    <row r="260" spans="1:1" ht="14.25" customHeight="1">
      <c r="A260" s="150"/>
    </row>
    <row r="261" spans="1:1" ht="14.25" customHeight="1">
      <c r="A261" s="150"/>
    </row>
    <row r="262" spans="1:1" ht="14.25" customHeight="1">
      <c r="A262" s="150"/>
    </row>
    <row r="263" spans="1:1" ht="14.25" customHeight="1">
      <c r="A263" s="150"/>
    </row>
    <row r="264" spans="1:1" ht="14.25" customHeight="1">
      <c r="A264" s="150"/>
    </row>
    <row r="265" spans="1:1" ht="14.25" customHeight="1">
      <c r="A265" s="150"/>
    </row>
    <row r="266" spans="1:1" ht="14.25" customHeight="1">
      <c r="A266" s="150"/>
    </row>
    <row r="267" spans="1:1" ht="14.25" customHeight="1">
      <c r="A267" s="150"/>
    </row>
    <row r="268" spans="1:1" ht="14.25" customHeight="1">
      <c r="A268" s="150"/>
    </row>
    <row r="269" spans="1:1" ht="14.25" customHeight="1">
      <c r="A269" s="150"/>
    </row>
    <row r="270" spans="1:1" ht="14.25" customHeight="1">
      <c r="A270" s="150"/>
    </row>
    <row r="271" spans="1:1" ht="14.25" customHeight="1">
      <c r="A271" s="150"/>
    </row>
    <row r="272" spans="1:1" ht="14.25" customHeight="1">
      <c r="A272" s="150"/>
    </row>
    <row r="273" spans="1:1" ht="14.25" customHeight="1">
      <c r="A273" s="150"/>
    </row>
    <row r="274" spans="1:1" ht="14.25" customHeight="1">
      <c r="A274" s="150"/>
    </row>
    <row r="275" spans="1:1" ht="14.25" customHeight="1">
      <c r="A275" s="150"/>
    </row>
    <row r="276" spans="1:1" ht="14.25" customHeight="1">
      <c r="A276" s="150"/>
    </row>
    <row r="277" spans="1:1" ht="14.25" customHeight="1">
      <c r="A277" s="150"/>
    </row>
    <row r="278" spans="1:1" ht="14.25" customHeight="1">
      <c r="A278" s="150"/>
    </row>
    <row r="279" spans="1:1" ht="14.25" customHeight="1">
      <c r="A279" s="150"/>
    </row>
    <row r="280" spans="1:1" ht="14.25" customHeight="1">
      <c r="A280" s="150"/>
    </row>
    <row r="281" spans="1:1" ht="14.25" customHeight="1">
      <c r="A281" s="150"/>
    </row>
    <row r="282" spans="1:1" ht="14.25" customHeight="1">
      <c r="A282" s="150"/>
    </row>
    <row r="283" spans="1:1" ht="14.25" customHeight="1">
      <c r="A283" s="150"/>
    </row>
    <row r="284" spans="1:1" ht="14.25" customHeight="1">
      <c r="A284" s="150"/>
    </row>
    <row r="285" spans="1:1" ht="14.25" customHeight="1">
      <c r="A285" s="150"/>
    </row>
    <row r="286" spans="1:1" ht="14.25" customHeight="1">
      <c r="A286" s="150"/>
    </row>
    <row r="287" spans="1:1" ht="14.25" customHeight="1">
      <c r="A287" s="150"/>
    </row>
    <row r="288" spans="1:1" ht="14.25" customHeight="1">
      <c r="A288" s="150"/>
    </row>
    <row r="289" spans="1:1" ht="14.25" customHeight="1">
      <c r="A289" s="150"/>
    </row>
    <row r="290" spans="1:1" ht="14.25" customHeight="1">
      <c r="A290" s="150"/>
    </row>
    <row r="291" spans="1:1" ht="14.25" customHeight="1">
      <c r="A291" s="150"/>
    </row>
    <row r="292" spans="1:1" ht="14.25" customHeight="1">
      <c r="A292" s="150"/>
    </row>
    <row r="293" spans="1:1" ht="14.25" customHeight="1">
      <c r="A293" s="150"/>
    </row>
    <row r="294" spans="1:1" ht="14.25" customHeight="1">
      <c r="A294" s="150"/>
    </row>
    <row r="295" spans="1:1" ht="14.25" customHeight="1">
      <c r="A295" s="150"/>
    </row>
    <row r="296" spans="1:1" ht="14.25" customHeight="1">
      <c r="A296" s="150"/>
    </row>
    <row r="297" spans="1:1" ht="14.25" customHeight="1">
      <c r="A297" s="150"/>
    </row>
    <row r="298" spans="1:1" ht="14.25" customHeight="1">
      <c r="A298" s="150"/>
    </row>
    <row r="299" spans="1:1" ht="14.25" customHeight="1">
      <c r="A299" s="150"/>
    </row>
    <row r="300" spans="1:1" ht="14.25" customHeight="1">
      <c r="A300" s="150"/>
    </row>
    <row r="301" spans="1:1" ht="14.25" customHeight="1">
      <c r="A301" s="150"/>
    </row>
    <row r="302" spans="1:1" ht="14.25" customHeight="1">
      <c r="A302" s="150"/>
    </row>
    <row r="303" spans="1:1" ht="14.25" customHeight="1">
      <c r="A303" s="150"/>
    </row>
    <row r="304" spans="1:1" ht="14.25" customHeight="1">
      <c r="A304" s="150"/>
    </row>
    <row r="305" spans="1:1" ht="14.25" customHeight="1">
      <c r="A305" s="150"/>
    </row>
    <row r="306" spans="1:1" ht="14.25" customHeight="1">
      <c r="A306" s="150"/>
    </row>
    <row r="307" spans="1:1" ht="14.25" customHeight="1">
      <c r="A307" s="150"/>
    </row>
    <row r="308" spans="1:1" ht="14.25" customHeight="1">
      <c r="A308" s="150"/>
    </row>
    <row r="309" spans="1:1" ht="14.25" customHeight="1">
      <c r="A309" s="150"/>
    </row>
    <row r="310" spans="1:1" ht="14.25" customHeight="1">
      <c r="A310" s="150"/>
    </row>
    <row r="311" spans="1:1" ht="14.25" customHeight="1">
      <c r="A311" s="150"/>
    </row>
    <row r="312" spans="1:1" ht="14.25" customHeight="1">
      <c r="A312" s="150"/>
    </row>
    <row r="313" spans="1:1" ht="14.25" customHeight="1">
      <c r="A313" s="150"/>
    </row>
    <row r="314" spans="1:1" ht="14.25" customHeight="1">
      <c r="A314" s="150"/>
    </row>
    <row r="315" spans="1:1" ht="14.25" customHeight="1">
      <c r="A315" s="150"/>
    </row>
    <row r="316" spans="1:1" ht="14.25" customHeight="1">
      <c r="A316" s="150"/>
    </row>
    <row r="317" spans="1:1" ht="14.25" customHeight="1">
      <c r="A317" s="150"/>
    </row>
    <row r="318" spans="1:1" ht="14.25" customHeight="1">
      <c r="A318" s="150"/>
    </row>
    <row r="319" spans="1:1" ht="14.25" customHeight="1">
      <c r="A319" s="150"/>
    </row>
    <row r="320" spans="1:1" ht="14.25" customHeight="1">
      <c r="A320" s="150"/>
    </row>
    <row r="321" spans="1:1" ht="14.25" customHeight="1">
      <c r="A321" s="150"/>
    </row>
    <row r="322" spans="1:1" ht="14.25" customHeight="1">
      <c r="A322" s="150"/>
    </row>
    <row r="323" spans="1:1" ht="14.25" customHeight="1">
      <c r="A323" s="150"/>
    </row>
    <row r="324" spans="1:1" ht="14.25" customHeight="1">
      <c r="A324" s="150"/>
    </row>
    <row r="325" spans="1:1" ht="14.25" customHeight="1">
      <c r="A325" s="150"/>
    </row>
    <row r="326" spans="1:1" ht="14.25" customHeight="1">
      <c r="A326" s="150"/>
    </row>
    <row r="327" spans="1:1" ht="14.25" customHeight="1">
      <c r="A327" s="150"/>
    </row>
    <row r="328" spans="1:1" ht="14.25" customHeight="1">
      <c r="A328" s="150"/>
    </row>
    <row r="329" spans="1:1" ht="14.25" customHeight="1">
      <c r="A329" s="150"/>
    </row>
    <row r="330" spans="1:1" ht="14.25" customHeight="1">
      <c r="A330" s="150"/>
    </row>
    <row r="331" spans="1:1" ht="14.25" customHeight="1">
      <c r="A331" s="150"/>
    </row>
    <row r="332" spans="1:1" ht="14.25" customHeight="1">
      <c r="A332" s="150"/>
    </row>
    <row r="333" spans="1:1" ht="14.25" customHeight="1">
      <c r="A333" s="150"/>
    </row>
    <row r="334" spans="1:1" ht="14.25" customHeight="1">
      <c r="A334" s="150"/>
    </row>
    <row r="335" spans="1:1" ht="14.25" customHeight="1">
      <c r="A335" s="150"/>
    </row>
    <row r="336" spans="1:1" ht="14.25" customHeight="1">
      <c r="A336" s="150"/>
    </row>
    <row r="337" spans="1:1" ht="14.25" customHeight="1">
      <c r="A337" s="150"/>
    </row>
    <row r="338" spans="1:1" ht="14.25" customHeight="1">
      <c r="A338" s="150"/>
    </row>
    <row r="339" spans="1:1" ht="14.25" customHeight="1">
      <c r="A339" s="150"/>
    </row>
    <row r="340" spans="1:1" ht="14.25" customHeight="1">
      <c r="A340" s="150"/>
    </row>
    <row r="341" spans="1:1" ht="14.25" customHeight="1">
      <c r="A341" s="150"/>
    </row>
    <row r="342" spans="1:1" ht="14.25" customHeight="1">
      <c r="A342" s="150"/>
    </row>
    <row r="343" spans="1:1" ht="14.25" customHeight="1">
      <c r="A343" s="150"/>
    </row>
    <row r="344" spans="1:1" ht="14.25" customHeight="1">
      <c r="A344" s="150"/>
    </row>
    <row r="345" spans="1:1" ht="14.25" customHeight="1">
      <c r="A345" s="150"/>
    </row>
    <row r="346" spans="1:1" ht="14.25" customHeight="1">
      <c r="A346" s="150"/>
    </row>
    <row r="347" spans="1:1" ht="14.25" customHeight="1">
      <c r="A347" s="150"/>
    </row>
    <row r="348" spans="1:1" ht="14.25" customHeight="1">
      <c r="A348" s="150"/>
    </row>
    <row r="349" spans="1:1" ht="14.25" customHeight="1">
      <c r="A349" s="150"/>
    </row>
    <row r="350" spans="1:1" ht="14.25" customHeight="1">
      <c r="A350" s="150"/>
    </row>
    <row r="351" spans="1:1" ht="14.25" customHeight="1">
      <c r="A351" s="150"/>
    </row>
    <row r="352" spans="1:1" ht="14.25" customHeight="1">
      <c r="A352" s="150"/>
    </row>
    <row r="353" spans="1:1" ht="14.25" customHeight="1">
      <c r="A353" s="150"/>
    </row>
    <row r="354" spans="1:1" ht="14.25" customHeight="1">
      <c r="A354" s="150"/>
    </row>
    <row r="355" spans="1:1" ht="14.25" customHeight="1">
      <c r="A355" s="150"/>
    </row>
    <row r="356" spans="1:1" ht="14.25" customHeight="1">
      <c r="A356" s="150"/>
    </row>
    <row r="357" spans="1:1" ht="14.25" customHeight="1">
      <c r="A357" s="150"/>
    </row>
    <row r="358" spans="1:1" ht="14.25" customHeight="1">
      <c r="A358" s="150"/>
    </row>
    <row r="359" spans="1:1" ht="14.25" customHeight="1">
      <c r="A359" s="150"/>
    </row>
    <row r="360" spans="1:1" ht="14.25" customHeight="1">
      <c r="A360" s="150"/>
    </row>
    <row r="361" spans="1:1" ht="14.25" customHeight="1">
      <c r="A361" s="150"/>
    </row>
    <row r="362" spans="1:1" ht="14.25" customHeight="1">
      <c r="A362" s="150"/>
    </row>
    <row r="363" spans="1:1" ht="14.25" customHeight="1">
      <c r="A363" s="150"/>
    </row>
    <row r="364" spans="1:1" ht="14.25" customHeight="1">
      <c r="A364" s="150"/>
    </row>
    <row r="365" spans="1:1" ht="14.25" customHeight="1">
      <c r="A365" s="150"/>
    </row>
    <row r="366" spans="1:1" ht="14.25" customHeight="1">
      <c r="A366" s="150"/>
    </row>
    <row r="367" spans="1:1" ht="14.25" customHeight="1">
      <c r="A367" s="150"/>
    </row>
    <row r="368" spans="1:1" ht="14.25" customHeight="1">
      <c r="A368" s="150"/>
    </row>
    <row r="369" spans="1:1" ht="14.25" customHeight="1">
      <c r="A369" s="150"/>
    </row>
    <row r="370" spans="1:1" ht="14.25" customHeight="1">
      <c r="A370" s="150"/>
    </row>
    <row r="371" spans="1:1" ht="14.25" customHeight="1">
      <c r="A371" s="150"/>
    </row>
    <row r="372" spans="1:1" ht="14.25" customHeight="1">
      <c r="A372" s="150"/>
    </row>
    <row r="373" spans="1:1" ht="14.25" customHeight="1">
      <c r="A373" s="150"/>
    </row>
    <row r="374" spans="1:1" ht="14.25" customHeight="1">
      <c r="A374" s="150"/>
    </row>
    <row r="375" spans="1:1" ht="14.25" customHeight="1">
      <c r="A375" s="150"/>
    </row>
    <row r="376" spans="1:1" ht="14.25" customHeight="1">
      <c r="A376" s="150"/>
    </row>
    <row r="377" spans="1:1" ht="14.25" customHeight="1">
      <c r="A377" s="150"/>
    </row>
    <row r="378" spans="1:1" ht="14.25" customHeight="1">
      <c r="A378" s="150"/>
    </row>
    <row r="379" spans="1:1" ht="14.25" customHeight="1">
      <c r="A379" s="150"/>
    </row>
    <row r="380" spans="1:1" ht="14.25" customHeight="1">
      <c r="A380" s="150"/>
    </row>
    <row r="381" spans="1:1" ht="14.25" customHeight="1">
      <c r="A381" s="150"/>
    </row>
    <row r="382" spans="1:1" ht="14.25" customHeight="1">
      <c r="A382" s="150"/>
    </row>
    <row r="383" spans="1:1" ht="14.25" customHeight="1">
      <c r="A383" s="150"/>
    </row>
    <row r="384" spans="1:1" ht="14.25" customHeight="1">
      <c r="A384" s="150"/>
    </row>
    <row r="385" spans="1:1" ht="14.25" customHeight="1">
      <c r="A385" s="150"/>
    </row>
    <row r="386" spans="1:1" ht="14.25" customHeight="1">
      <c r="A386" s="150"/>
    </row>
    <row r="387" spans="1:1" ht="14.25" customHeight="1">
      <c r="A387" s="150"/>
    </row>
    <row r="388" spans="1:1" ht="14.25" customHeight="1">
      <c r="A388" s="150"/>
    </row>
    <row r="389" spans="1:1" ht="14.25" customHeight="1">
      <c r="A389" s="150"/>
    </row>
    <row r="390" spans="1:1" ht="14.25" customHeight="1">
      <c r="A390" s="150"/>
    </row>
    <row r="391" spans="1:1" ht="14.25" customHeight="1">
      <c r="A391" s="150"/>
    </row>
    <row r="392" spans="1:1" ht="14.25" customHeight="1">
      <c r="A392" s="150"/>
    </row>
    <row r="393" spans="1:1" ht="14.25" customHeight="1">
      <c r="A393" s="150"/>
    </row>
    <row r="394" spans="1:1" ht="14.25" customHeight="1">
      <c r="A394" s="150"/>
    </row>
    <row r="395" spans="1:1" ht="14.25" customHeight="1">
      <c r="A395" s="150"/>
    </row>
    <row r="396" spans="1:1" ht="14.25" customHeight="1">
      <c r="A396" s="150"/>
    </row>
    <row r="397" spans="1:1" ht="14.25" customHeight="1">
      <c r="A397" s="150"/>
    </row>
    <row r="398" spans="1:1" ht="14.25" customHeight="1">
      <c r="A398" s="150"/>
    </row>
    <row r="399" spans="1:1" ht="14.25" customHeight="1">
      <c r="A399" s="150"/>
    </row>
    <row r="400" spans="1:1" ht="14.25" customHeight="1">
      <c r="A400" s="150"/>
    </row>
    <row r="401" spans="1:1" ht="14.25" customHeight="1">
      <c r="A401" s="150"/>
    </row>
    <row r="402" spans="1:1" ht="14.25" customHeight="1">
      <c r="A402" s="150"/>
    </row>
    <row r="403" spans="1:1" ht="14.25" customHeight="1">
      <c r="A403" s="150"/>
    </row>
    <row r="404" spans="1:1" ht="14.25" customHeight="1">
      <c r="A404" s="150"/>
    </row>
    <row r="405" spans="1:1" ht="14.25" customHeight="1">
      <c r="A405" s="150"/>
    </row>
    <row r="406" spans="1:1" ht="14.25" customHeight="1">
      <c r="A406" s="150"/>
    </row>
    <row r="407" spans="1:1" ht="14.25" customHeight="1">
      <c r="A407" s="150"/>
    </row>
    <row r="408" spans="1:1" ht="14.25" customHeight="1">
      <c r="A408" s="150"/>
    </row>
    <row r="409" spans="1:1" ht="14.25" customHeight="1">
      <c r="A409" s="150"/>
    </row>
    <row r="410" spans="1:1" ht="14.25" customHeight="1">
      <c r="A410" s="150"/>
    </row>
    <row r="411" spans="1:1" ht="14.25" customHeight="1">
      <c r="A411" s="150"/>
    </row>
    <row r="412" spans="1:1" ht="14.25" customHeight="1">
      <c r="A412" s="150"/>
    </row>
    <row r="413" spans="1:1" ht="14.25" customHeight="1">
      <c r="A413" s="150"/>
    </row>
    <row r="414" spans="1:1" ht="14.25" customHeight="1">
      <c r="A414" s="150"/>
    </row>
    <row r="415" spans="1:1" ht="14.25" customHeight="1">
      <c r="A415" s="150"/>
    </row>
    <row r="416" spans="1:1" ht="14.25" customHeight="1">
      <c r="A416" s="150"/>
    </row>
    <row r="417" spans="1:1" ht="14.25" customHeight="1">
      <c r="A417" s="150"/>
    </row>
    <row r="418" spans="1:1" ht="14.25" customHeight="1">
      <c r="A418" s="150"/>
    </row>
    <row r="419" spans="1:1" ht="14.25" customHeight="1">
      <c r="A419" s="150"/>
    </row>
    <row r="420" spans="1:1" ht="14.25" customHeight="1">
      <c r="A420" s="150"/>
    </row>
    <row r="421" spans="1:1" ht="14.25" customHeight="1">
      <c r="A421" s="150"/>
    </row>
    <row r="422" spans="1:1" ht="14.25" customHeight="1">
      <c r="A422" s="150"/>
    </row>
    <row r="423" spans="1:1" ht="14.25" customHeight="1">
      <c r="A423" s="150"/>
    </row>
    <row r="424" spans="1:1" ht="14.25" customHeight="1">
      <c r="A424" s="150"/>
    </row>
    <row r="425" spans="1:1" ht="14.25" customHeight="1">
      <c r="A425" s="150"/>
    </row>
    <row r="426" spans="1:1" ht="14.25" customHeight="1">
      <c r="A426" s="150"/>
    </row>
    <row r="427" spans="1:1" ht="14.25" customHeight="1">
      <c r="A427" s="150"/>
    </row>
    <row r="428" spans="1:1" ht="14.25" customHeight="1">
      <c r="A428" s="150"/>
    </row>
    <row r="429" spans="1:1" ht="14.25" customHeight="1">
      <c r="A429" s="150"/>
    </row>
    <row r="430" spans="1:1" ht="14.25" customHeight="1">
      <c r="A430" s="150"/>
    </row>
    <row r="431" spans="1:1" ht="14.25" customHeight="1">
      <c r="A431" s="150"/>
    </row>
    <row r="432" spans="1:1" ht="14.25" customHeight="1">
      <c r="A432" s="150"/>
    </row>
    <row r="433" spans="1:1" ht="14.25" customHeight="1">
      <c r="A433" s="150"/>
    </row>
    <row r="434" spans="1:1" ht="14.25" customHeight="1">
      <c r="A434" s="150"/>
    </row>
    <row r="435" spans="1:1" ht="14.25" customHeight="1">
      <c r="A435" s="150"/>
    </row>
    <row r="436" spans="1:1" ht="14.25" customHeight="1">
      <c r="A436" s="150"/>
    </row>
    <row r="437" spans="1:1" ht="14.25" customHeight="1">
      <c r="A437" s="150"/>
    </row>
    <row r="438" spans="1:1" ht="14.25" customHeight="1">
      <c r="A438" s="150"/>
    </row>
    <row r="439" spans="1:1" ht="14.25" customHeight="1">
      <c r="A439" s="150"/>
    </row>
    <row r="440" spans="1:1" ht="14.25" customHeight="1">
      <c r="A440" s="150"/>
    </row>
    <row r="441" spans="1:1" ht="14.25" customHeight="1">
      <c r="A441" s="150"/>
    </row>
    <row r="442" spans="1:1" ht="14.25" customHeight="1">
      <c r="A442" s="150"/>
    </row>
    <row r="443" spans="1:1" ht="14.25" customHeight="1">
      <c r="A443" s="150"/>
    </row>
    <row r="444" spans="1:1" ht="14.25" customHeight="1">
      <c r="A444" s="150"/>
    </row>
    <row r="445" spans="1:1" ht="14.25" customHeight="1">
      <c r="A445" s="150"/>
    </row>
    <row r="446" spans="1:1" ht="14.25" customHeight="1">
      <c r="A446" s="150"/>
    </row>
    <row r="447" spans="1:1" ht="14.25" customHeight="1">
      <c r="A447" s="150"/>
    </row>
    <row r="448" spans="1:1" ht="14.25" customHeight="1">
      <c r="A448" s="150"/>
    </row>
    <row r="449" spans="1:1" ht="14.25" customHeight="1">
      <c r="A449" s="150"/>
    </row>
    <row r="450" spans="1:1" ht="14.25" customHeight="1">
      <c r="A450" s="150"/>
    </row>
    <row r="451" spans="1:1" ht="14.25" customHeight="1">
      <c r="A451" s="150"/>
    </row>
    <row r="452" spans="1:1" ht="14.25" customHeight="1">
      <c r="A452" s="150"/>
    </row>
    <row r="453" spans="1:1" ht="14.25" customHeight="1">
      <c r="A453" s="150"/>
    </row>
    <row r="454" spans="1:1" ht="14.25" customHeight="1">
      <c r="A454" s="150"/>
    </row>
    <row r="455" spans="1:1" ht="14.25" customHeight="1">
      <c r="A455" s="150"/>
    </row>
    <row r="456" spans="1:1" ht="14.25" customHeight="1">
      <c r="A456" s="150"/>
    </row>
    <row r="457" spans="1:1" ht="14.25" customHeight="1">
      <c r="A457" s="150"/>
    </row>
    <row r="458" spans="1:1" ht="14.25" customHeight="1">
      <c r="A458" s="150"/>
    </row>
    <row r="459" spans="1:1" ht="14.25" customHeight="1">
      <c r="A459" s="150"/>
    </row>
    <row r="460" spans="1:1" ht="14.25" customHeight="1">
      <c r="A460" s="150"/>
    </row>
    <row r="461" spans="1:1" ht="14.25" customHeight="1">
      <c r="A461" s="150"/>
    </row>
    <row r="462" spans="1:1" ht="14.25" customHeight="1">
      <c r="A462" s="150"/>
    </row>
    <row r="463" spans="1:1" ht="14.25" customHeight="1">
      <c r="A463" s="150"/>
    </row>
    <row r="464" spans="1:1" ht="14.25" customHeight="1">
      <c r="A464" s="150"/>
    </row>
    <row r="465" spans="1:1" ht="14.25" customHeight="1">
      <c r="A465" s="150"/>
    </row>
    <row r="466" spans="1:1" ht="14.25" customHeight="1">
      <c r="A466" s="150"/>
    </row>
    <row r="467" spans="1:1" ht="14.25" customHeight="1">
      <c r="A467" s="150"/>
    </row>
    <row r="468" spans="1:1" ht="14.25" customHeight="1">
      <c r="A468" s="150"/>
    </row>
    <row r="469" spans="1:1" ht="14.25" customHeight="1">
      <c r="A469" s="150"/>
    </row>
    <row r="470" spans="1:1" ht="14.25" customHeight="1">
      <c r="A470" s="150"/>
    </row>
    <row r="471" spans="1:1" ht="14.25" customHeight="1">
      <c r="A471" s="150"/>
    </row>
    <row r="472" spans="1:1" ht="14.25" customHeight="1">
      <c r="A472" s="150"/>
    </row>
    <row r="473" spans="1:1" ht="14.25" customHeight="1">
      <c r="A473" s="150"/>
    </row>
    <row r="474" spans="1:1" ht="14.25" customHeight="1">
      <c r="A474" s="150"/>
    </row>
    <row r="475" spans="1:1" ht="14.25" customHeight="1">
      <c r="A475" s="150"/>
    </row>
    <row r="476" spans="1:1" ht="14.25" customHeight="1">
      <c r="A476" s="150"/>
    </row>
    <row r="477" spans="1:1" ht="14.25" customHeight="1">
      <c r="A477" s="150"/>
    </row>
    <row r="478" spans="1:1" ht="14.25" customHeight="1">
      <c r="A478" s="150"/>
    </row>
    <row r="479" spans="1:1" ht="14.25" customHeight="1">
      <c r="A479" s="150"/>
    </row>
    <row r="480" spans="1:1" ht="14.25" customHeight="1">
      <c r="A480" s="150"/>
    </row>
    <row r="481" spans="1:1" ht="14.25" customHeight="1">
      <c r="A481" s="150"/>
    </row>
    <row r="482" spans="1:1" ht="14.25" customHeight="1">
      <c r="A482" s="150"/>
    </row>
    <row r="483" spans="1:1" ht="14.25" customHeight="1">
      <c r="A483" s="150"/>
    </row>
    <row r="484" spans="1:1" ht="14.25" customHeight="1">
      <c r="A484" s="150"/>
    </row>
    <row r="485" spans="1:1" ht="14.25" customHeight="1">
      <c r="A485" s="150"/>
    </row>
    <row r="486" spans="1:1" ht="14.25" customHeight="1">
      <c r="A486" s="150"/>
    </row>
    <row r="487" spans="1:1" ht="14.25" customHeight="1">
      <c r="A487" s="150"/>
    </row>
    <row r="488" spans="1:1" ht="14.25" customHeight="1">
      <c r="A488" s="150"/>
    </row>
    <row r="489" spans="1:1" ht="14.25" customHeight="1">
      <c r="A489" s="150"/>
    </row>
    <row r="490" spans="1:1" ht="14.25" customHeight="1">
      <c r="A490" s="150"/>
    </row>
    <row r="491" spans="1:1" ht="14.25" customHeight="1">
      <c r="A491" s="150"/>
    </row>
    <row r="492" spans="1:1" ht="14.25" customHeight="1">
      <c r="A492" s="150"/>
    </row>
    <row r="493" spans="1:1" ht="14.25" customHeight="1">
      <c r="A493" s="150"/>
    </row>
    <row r="494" spans="1:1" ht="14.25" customHeight="1">
      <c r="A494" s="150"/>
    </row>
    <row r="495" spans="1:1" ht="14.25" customHeight="1">
      <c r="A495" s="150"/>
    </row>
    <row r="496" spans="1:1" ht="14.25" customHeight="1">
      <c r="A496" s="150"/>
    </row>
    <row r="497" spans="1:1" ht="14.25" customHeight="1">
      <c r="A497" s="150"/>
    </row>
    <row r="498" spans="1:1" ht="14.25" customHeight="1">
      <c r="A498" s="150"/>
    </row>
    <row r="499" spans="1:1" ht="14.25" customHeight="1">
      <c r="A499" s="150"/>
    </row>
    <row r="500" spans="1:1" ht="14.25" customHeight="1">
      <c r="A500" s="150"/>
    </row>
    <row r="501" spans="1:1" ht="14.25" customHeight="1">
      <c r="A501" s="150"/>
    </row>
    <row r="502" spans="1:1" ht="14.25" customHeight="1">
      <c r="A502" s="150"/>
    </row>
    <row r="503" spans="1:1" ht="14.25" customHeight="1">
      <c r="A503" s="150"/>
    </row>
    <row r="504" spans="1:1" ht="14.25" customHeight="1">
      <c r="A504" s="150"/>
    </row>
    <row r="505" spans="1:1" ht="14.25" customHeight="1">
      <c r="A505" s="150"/>
    </row>
    <row r="506" spans="1:1" ht="14.25" customHeight="1">
      <c r="A506" s="150"/>
    </row>
    <row r="507" spans="1:1" ht="14.25" customHeight="1">
      <c r="A507" s="150"/>
    </row>
    <row r="508" spans="1:1" ht="14.25" customHeight="1">
      <c r="A508" s="150"/>
    </row>
    <row r="509" spans="1:1" ht="14.25" customHeight="1">
      <c r="A509" s="150"/>
    </row>
    <row r="510" spans="1:1" ht="14.25" customHeight="1">
      <c r="A510" s="150"/>
    </row>
    <row r="511" spans="1:1" ht="14.25" customHeight="1">
      <c r="A511" s="150"/>
    </row>
    <row r="512" spans="1:1" ht="14.25" customHeight="1">
      <c r="A512" s="150"/>
    </row>
    <row r="513" spans="1:1" ht="14.25" customHeight="1">
      <c r="A513" s="150"/>
    </row>
    <row r="514" spans="1:1" ht="14.25" customHeight="1">
      <c r="A514" s="150"/>
    </row>
    <row r="515" spans="1:1" ht="14.25" customHeight="1">
      <c r="A515" s="150"/>
    </row>
    <row r="516" spans="1:1" ht="14.25" customHeight="1">
      <c r="A516" s="150"/>
    </row>
    <row r="517" spans="1:1" ht="14.25" customHeight="1">
      <c r="A517" s="150"/>
    </row>
    <row r="518" spans="1:1" ht="14.25" customHeight="1">
      <c r="A518" s="150"/>
    </row>
    <row r="519" spans="1:1" ht="14.25" customHeight="1">
      <c r="A519" s="150"/>
    </row>
    <row r="520" spans="1:1" ht="14.25" customHeight="1">
      <c r="A520" s="150"/>
    </row>
    <row r="521" spans="1:1" ht="14.25" customHeight="1">
      <c r="A521" s="150"/>
    </row>
    <row r="522" spans="1:1" ht="14.25" customHeight="1">
      <c r="A522" s="150"/>
    </row>
    <row r="523" spans="1:1" ht="14.25" customHeight="1">
      <c r="A523" s="150"/>
    </row>
    <row r="524" spans="1:1" ht="14.25" customHeight="1">
      <c r="A524" s="150"/>
    </row>
    <row r="525" spans="1:1" ht="14.25" customHeight="1">
      <c r="A525" s="150"/>
    </row>
    <row r="526" spans="1:1" ht="14.25" customHeight="1">
      <c r="A526" s="150"/>
    </row>
    <row r="527" spans="1:1" ht="14.25" customHeight="1">
      <c r="A527" s="150"/>
    </row>
    <row r="528" spans="1:1" ht="14.25" customHeight="1">
      <c r="A528" s="150"/>
    </row>
    <row r="529" spans="1:1" ht="14.25" customHeight="1">
      <c r="A529" s="150"/>
    </row>
    <row r="530" spans="1:1" ht="14.25" customHeight="1">
      <c r="A530" s="150"/>
    </row>
    <row r="531" spans="1:1" ht="14.25" customHeight="1">
      <c r="A531" s="150"/>
    </row>
    <row r="532" spans="1:1" ht="14.25" customHeight="1">
      <c r="A532" s="150"/>
    </row>
    <row r="533" spans="1:1" ht="14.25" customHeight="1">
      <c r="A533" s="150"/>
    </row>
    <row r="534" spans="1:1" ht="14.25" customHeight="1">
      <c r="A534" s="150"/>
    </row>
    <row r="535" spans="1:1" ht="14.25" customHeight="1">
      <c r="A535" s="150"/>
    </row>
    <row r="536" spans="1:1" ht="14.25" customHeight="1">
      <c r="A536" s="150"/>
    </row>
    <row r="537" spans="1:1" ht="14.25" customHeight="1">
      <c r="A537" s="150"/>
    </row>
    <row r="538" spans="1:1" ht="14.25" customHeight="1">
      <c r="A538" s="150"/>
    </row>
    <row r="539" spans="1:1" ht="14.25" customHeight="1">
      <c r="A539" s="150"/>
    </row>
    <row r="540" spans="1:1" ht="14.25" customHeight="1">
      <c r="A540" s="150"/>
    </row>
    <row r="541" spans="1:1" ht="14.25" customHeight="1">
      <c r="A541" s="150"/>
    </row>
    <row r="542" spans="1:1" ht="14.25" customHeight="1">
      <c r="A542" s="150"/>
    </row>
    <row r="543" spans="1:1" ht="14.25" customHeight="1">
      <c r="A543" s="150"/>
    </row>
    <row r="544" spans="1:1" ht="14.25" customHeight="1">
      <c r="A544" s="150"/>
    </row>
    <row r="545" spans="1:1" ht="14.25" customHeight="1">
      <c r="A545" s="150"/>
    </row>
    <row r="546" spans="1:1" ht="14.25" customHeight="1">
      <c r="A546" s="150"/>
    </row>
    <row r="547" spans="1:1" ht="14.25" customHeight="1">
      <c r="A547" s="150"/>
    </row>
    <row r="548" spans="1:1" ht="14.25" customHeight="1">
      <c r="A548" s="150"/>
    </row>
    <row r="549" spans="1:1" ht="14.25" customHeight="1">
      <c r="A549" s="150"/>
    </row>
    <row r="550" spans="1:1" ht="14.25" customHeight="1">
      <c r="A550" s="150"/>
    </row>
    <row r="551" spans="1:1" ht="14.25" customHeight="1">
      <c r="A551" s="150"/>
    </row>
    <row r="552" spans="1:1" ht="14.25" customHeight="1">
      <c r="A552" s="150"/>
    </row>
    <row r="553" spans="1:1" ht="14.25" customHeight="1">
      <c r="A553" s="150"/>
    </row>
    <row r="554" spans="1:1" ht="14.25" customHeight="1">
      <c r="A554" s="150"/>
    </row>
    <row r="555" spans="1:1" ht="14.25" customHeight="1">
      <c r="A555" s="150"/>
    </row>
    <row r="556" spans="1:1" ht="14.25" customHeight="1">
      <c r="A556" s="150"/>
    </row>
    <row r="557" spans="1:1" ht="14.25" customHeight="1">
      <c r="A557" s="150"/>
    </row>
    <row r="558" spans="1:1" ht="14.25" customHeight="1">
      <c r="A558" s="150"/>
    </row>
    <row r="559" spans="1:1" ht="14.25" customHeight="1">
      <c r="A559" s="150"/>
    </row>
    <row r="560" spans="1:1" ht="14.25" customHeight="1">
      <c r="A560" s="150"/>
    </row>
    <row r="561" spans="1:1" ht="14.25" customHeight="1">
      <c r="A561" s="150"/>
    </row>
    <row r="562" spans="1:1" ht="14.25" customHeight="1">
      <c r="A562" s="150"/>
    </row>
    <row r="563" spans="1:1" ht="14.25" customHeight="1">
      <c r="A563" s="150"/>
    </row>
    <row r="564" spans="1:1" ht="14.25" customHeight="1">
      <c r="A564" s="150"/>
    </row>
    <row r="565" spans="1:1" ht="14.25" customHeight="1">
      <c r="A565" s="150"/>
    </row>
    <row r="566" spans="1:1" ht="14.25" customHeight="1">
      <c r="A566" s="150"/>
    </row>
    <row r="567" spans="1:1" ht="14.25" customHeight="1">
      <c r="A567" s="150"/>
    </row>
    <row r="568" spans="1:1" ht="14.25" customHeight="1">
      <c r="A568" s="150"/>
    </row>
    <row r="569" spans="1:1" ht="14.25" customHeight="1">
      <c r="A569" s="150"/>
    </row>
    <row r="570" spans="1:1" ht="14.25" customHeight="1">
      <c r="A570" s="150"/>
    </row>
    <row r="571" spans="1:1" ht="14.25" customHeight="1">
      <c r="A571" s="150"/>
    </row>
    <row r="572" spans="1:1" ht="14.25" customHeight="1">
      <c r="A572" s="150"/>
    </row>
    <row r="573" spans="1:1" ht="14.25" customHeight="1">
      <c r="A573" s="150"/>
    </row>
    <row r="574" spans="1:1" ht="14.25" customHeight="1">
      <c r="A574" s="150"/>
    </row>
    <row r="575" spans="1:1" ht="14.25" customHeight="1">
      <c r="A575" s="150"/>
    </row>
    <row r="576" spans="1:1" ht="14.25" customHeight="1">
      <c r="A576" s="150"/>
    </row>
    <row r="577" spans="1:1" ht="14.25" customHeight="1">
      <c r="A577" s="150"/>
    </row>
    <row r="578" spans="1:1" ht="14.25" customHeight="1">
      <c r="A578" s="150"/>
    </row>
    <row r="579" spans="1:1" ht="14.25" customHeight="1">
      <c r="A579" s="150"/>
    </row>
    <row r="580" spans="1:1" ht="14.25" customHeight="1">
      <c r="A580" s="150"/>
    </row>
    <row r="581" spans="1:1" ht="14.25" customHeight="1">
      <c r="A581" s="150"/>
    </row>
    <row r="582" spans="1:1" ht="14.25" customHeight="1">
      <c r="A582" s="150"/>
    </row>
    <row r="583" spans="1:1" ht="14.25" customHeight="1">
      <c r="A583" s="150"/>
    </row>
    <row r="584" spans="1:1" ht="14.25" customHeight="1">
      <c r="A584" s="150"/>
    </row>
    <row r="585" spans="1:1" ht="14.25" customHeight="1">
      <c r="A585" s="150"/>
    </row>
    <row r="586" spans="1:1" ht="14.25" customHeight="1">
      <c r="A586" s="150"/>
    </row>
    <row r="587" spans="1:1" ht="14.25" customHeight="1">
      <c r="A587" s="150"/>
    </row>
    <row r="588" spans="1:1" ht="14.25" customHeight="1">
      <c r="A588" s="150"/>
    </row>
    <row r="589" spans="1:1" ht="14.25" customHeight="1">
      <c r="A589" s="150"/>
    </row>
    <row r="590" spans="1:1" ht="14.25" customHeight="1">
      <c r="A590" s="150"/>
    </row>
    <row r="591" spans="1:1" ht="14.25" customHeight="1">
      <c r="A591" s="150"/>
    </row>
    <row r="592" spans="1:1" ht="14.25" customHeight="1">
      <c r="A592" s="150"/>
    </row>
    <row r="593" spans="1:1" ht="14.25" customHeight="1">
      <c r="A593" s="150"/>
    </row>
    <row r="594" spans="1:1" ht="14.25" customHeight="1">
      <c r="A594" s="150"/>
    </row>
    <row r="595" spans="1:1" ht="14.25" customHeight="1">
      <c r="A595" s="150"/>
    </row>
    <row r="596" spans="1:1" ht="14.25" customHeight="1">
      <c r="A596" s="150"/>
    </row>
    <row r="597" spans="1:1" ht="14.25" customHeight="1">
      <c r="A597" s="150"/>
    </row>
    <row r="598" spans="1:1" ht="14.25" customHeight="1">
      <c r="A598" s="150"/>
    </row>
    <row r="599" spans="1:1" ht="14.25" customHeight="1">
      <c r="A599" s="150"/>
    </row>
    <row r="600" spans="1:1" ht="14.25" customHeight="1">
      <c r="A600" s="150"/>
    </row>
    <row r="601" spans="1:1" ht="14.25" customHeight="1">
      <c r="A601" s="150"/>
    </row>
    <row r="602" spans="1:1" ht="14.25" customHeight="1">
      <c r="A602" s="150"/>
    </row>
    <row r="603" spans="1:1" ht="14.25" customHeight="1">
      <c r="A603" s="150"/>
    </row>
    <row r="604" spans="1:1" ht="14.25" customHeight="1">
      <c r="A604" s="150"/>
    </row>
    <row r="605" spans="1:1" ht="14.25" customHeight="1">
      <c r="A605" s="150"/>
    </row>
    <row r="606" spans="1:1" ht="14.25" customHeight="1">
      <c r="A606" s="150"/>
    </row>
    <row r="607" spans="1:1" ht="14.25" customHeight="1">
      <c r="A607" s="150"/>
    </row>
    <row r="608" spans="1:1" ht="14.25" customHeight="1">
      <c r="A608" s="150"/>
    </row>
    <row r="609" spans="1:1" ht="14.25" customHeight="1">
      <c r="A609" s="150"/>
    </row>
    <row r="610" spans="1:1" ht="14.25" customHeight="1">
      <c r="A610" s="150"/>
    </row>
    <row r="611" spans="1:1" ht="14.25" customHeight="1">
      <c r="A611" s="150"/>
    </row>
    <row r="612" spans="1:1" ht="14.25" customHeight="1">
      <c r="A612" s="150"/>
    </row>
    <row r="613" spans="1:1" ht="14.25" customHeight="1">
      <c r="A613" s="150"/>
    </row>
    <row r="614" spans="1:1" ht="14.25" customHeight="1">
      <c r="A614" s="150"/>
    </row>
    <row r="615" spans="1:1" ht="14.25" customHeight="1">
      <c r="A615" s="150"/>
    </row>
    <row r="616" spans="1:1" ht="14.25" customHeight="1">
      <c r="A616" s="150"/>
    </row>
    <row r="617" spans="1:1" ht="14.25" customHeight="1">
      <c r="A617" s="150"/>
    </row>
    <row r="618" spans="1:1" ht="14.25" customHeight="1">
      <c r="A618" s="150"/>
    </row>
    <row r="619" spans="1:1" ht="14.25" customHeight="1">
      <c r="A619" s="150"/>
    </row>
    <row r="620" spans="1:1" ht="14.25" customHeight="1">
      <c r="A620" s="150"/>
    </row>
    <row r="621" spans="1:1" ht="14.25" customHeight="1">
      <c r="A621" s="150"/>
    </row>
    <row r="622" spans="1:1" ht="14.25" customHeight="1">
      <c r="A622" s="150"/>
    </row>
    <row r="623" spans="1:1" ht="14.25" customHeight="1">
      <c r="A623" s="150"/>
    </row>
    <row r="624" spans="1:1" ht="14.25" customHeight="1">
      <c r="A624" s="150"/>
    </row>
    <row r="625" spans="1:1" ht="14.25" customHeight="1">
      <c r="A625" s="150"/>
    </row>
    <row r="626" spans="1:1" ht="14.25" customHeight="1">
      <c r="A626" s="150"/>
    </row>
    <row r="627" spans="1:1" ht="14.25" customHeight="1">
      <c r="A627" s="150"/>
    </row>
    <row r="628" spans="1:1" ht="14.25" customHeight="1">
      <c r="A628" s="150"/>
    </row>
    <row r="629" spans="1:1" ht="14.25" customHeight="1">
      <c r="A629" s="150"/>
    </row>
    <row r="630" spans="1:1" ht="14.25" customHeight="1">
      <c r="A630" s="150"/>
    </row>
    <row r="631" spans="1:1" ht="14.25" customHeight="1">
      <c r="A631" s="150"/>
    </row>
    <row r="632" spans="1:1" ht="14.25" customHeight="1">
      <c r="A632" s="150"/>
    </row>
    <row r="633" spans="1:1" ht="14.25" customHeight="1">
      <c r="A633" s="150"/>
    </row>
    <row r="634" spans="1:1" ht="14.25" customHeight="1">
      <c r="A634" s="150"/>
    </row>
    <row r="635" spans="1:1" ht="14.25" customHeight="1">
      <c r="A635" s="150"/>
    </row>
    <row r="636" spans="1:1" ht="14.25" customHeight="1">
      <c r="A636" s="150"/>
    </row>
    <row r="637" spans="1:1" ht="14.25" customHeight="1">
      <c r="A637" s="150"/>
    </row>
    <row r="638" spans="1:1" ht="14.25" customHeight="1">
      <c r="A638" s="150"/>
    </row>
    <row r="639" spans="1:1" ht="14.25" customHeight="1">
      <c r="A639" s="150"/>
    </row>
    <row r="640" spans="1:1" ht="14.25" customHeight="1">
      <c r="A640" s="150"/>
    </row>
    <row r="641" spans="1:1" ht="14.25" customHeight="1">
      <c r="A641" s="150"/>
    </row>
    <row r="642" spans="1:1" ht="14.25" customHeight="1">
      <c r="A642" s="150"/>
    </row>
    <row r="643" spans="1:1" ht="14.25" customHeight="1">
      <c r="A643" s="150"/>
    </row>
    <row r="644" spans="1:1" ht="14.25" customHeight="1">
      <c r="A644" s="150"/>
    </row>
    <row r="645" spans="1:1" ht="14.25" customHeight="1">
      <c r="A645" s="150"/>
    </row>
    <row r="646" spans="1:1" ht="14.25" customHeight="1">
      <c r="A646" s="150"/>
    </row>
    <row r="647" spans="1:1" ht="14.25" customHeight="1">
      <c r="A647" s="150"/>
    </row>
    <row r="648" spans="1:1" ht="14.25" customHeight="1">
      <c r="A648" s="150"/>
    </row>
    <row r="649" spans="1:1" ht="14.25" customHeight="1">
      <c r="A649" s="150"/>
    </row>
    <row r="650" spans="1:1" ht="14.25" customHeight="1">
      <c r="A650" s="150"/>
    </row>
    <row r="651" spans="1:1" ht="14.25" customHeight="1">
      <c r="A651" s="150"/>
    </row>
    <row r="652" spans="1:1" ht="14.25" customHeight="1">
      <c r="A652" s="150"/>
    </row>
    <row r="653" spans="1:1" ht="14.25" customHeight="1">
      <c r="A653" s="150"/>
    </row>
    <row r="654" spans="1:1" ht="14.25" customHeight="1">
      <c r="A654" s="150"/>
    </row>
    <row r="655" spans="1:1" ht="14.25" customHeight="1">
      <c r="A655" s="150"/>
    </row>
    <row r="656" spans="1:1" ht="14.25" customHeight="1">
      <c r="A656" s="150"/>
    </row>
    <row r="657" spans="1:1" ht="14.25" customHeight="1">
      <c r="A657" s="150"/>
    </row>
    <row r="658" spans="1:1" ht="14.25" customHeight="1">
      <c r="A658" s="150"/>
    </row>
    <row r="659" spans="1:1" ht="14.25" customHeight="1">
      <c r="A659" s="150"/>
    </row>
    <row r="660" spans="1:1" ht="14.25" customHeight="1">
      <c r="A660" s="150"/>
    </row>
    <row r="661" spans="1:1" ht="14.25" customHeight="1">
      <c r="A661" s="150"/>
    </row>
    <row r="662" spans="1:1" ht="14.25" customHeight="1">
      <c r="A662" s="150"/>
    </row>
    <row r="663" spans="1:1" ht="14.25" customHeight="1">
      <c r="A663" s="150"/>
    </row>
    <row r="664" spans="1:1" ht="14.25" customHeight="1">
      <c r="A664" s="150"/>
    </row>
    <row r="665" spans="1:1" ht="14.25" customHeight="1">
      <c r="A665" s="150"/>
    </row>
    <row r="666" spans="1:1" ht="14.25" customHeight="1">
      <c r="A666" s="150"/>
    </row>
    <row r="667" spans="1:1" ht="14.25" customHeight="1">
      <c r="A667" s="150"/>
    </row>
    <row r="668" spans="1:1" ht="14.25" customHeight="1">
      <c r="A668" s="150"/>
    </row>
    <row r="669" spans="1:1" ht="14.25" customHeight="1">
      <c r="A669" s="150"/>
    </row>
    <row r="670" spans="1:1" ht="14.25" customHeight="1">
      <c r="A670" s="150"/>
    </row>
    <row r="671" spans="1:1" ht="14.25" customHeight="1">
      <c r="A671" s="150"/>
    </row>
    <row r="672" spans="1:1" ht="14.25" customHeight="1">
      <c r="A672" s="150"/>
    </row>
    <row r="673" spans="1:1" ht="14.25" customHeight="1">
      <c r="A673" s="150"/>
    </row>
    <row r="674" spans="1:1" ht="14.25" customHeight="1">
      <c r="A674" s="150"/>
    </row>
    <row r="675" spans="1:1" ht="14.25" customHeight="1">
      <c r="A675" s="150"/>
    </row>
    <row r="676" spans="1:1" ht="14.25" customHeight="1">
      <c r="A676" s="150"/>
    </row>
    <row r="677" spans="1:1" ht="14.25" customHeight="1">
      <c r="A677" s="150"/>
    </row>
    <row r="678" spans="1:1" ht="14.25" customHeight="1">
      <c r="A678" s="150"/>
    </row>
    <row r="679" spans="1:1" ht="14.25" customHeight="1">
      <c r="A679" s="150"/>
    </row>
    <row r="680" spans="1:1" ht="14.25" customHeight="1">
      <c r="A680" s="150"/>
    </row>
    <row r="681" spans="1:1" ht="14.25" customHeight="1">
      <c r="A681" s="150"/>
    </row>
    <row r="682" spans="1:1" ht="14.25" customHeight="1">
      <c r="A682" s="150"/>
    </row>
    <row r="683" spans="1:1" ht="14.25" customHeight="1">
      <c r="A683" s="150"/>
    </row>
    <row r="684" spans="1:1" ht="14.25" customHeight="1">
      <c r="A684" s="150"/>
    </row>
    <row r="685" spans="1:1" ht="14.25" customHeight="1">
      <c r="A685" s="150"/>
    </row>
    <row r="686" spans="1:1" ht="14.25" customHeight="1">
      <c r="A686" s="150"/>
    </row>
    <row r="687" spans="1:1" ht="14.25" customHeight="1">
      <c r="A687" s="150"/>
    </row>
    <row r="688" spans="1:1" ht="14.25" customHeight="1">
      <c r="A688" s="150"/>
    </row>
    <row r="689" spans="1:1" ht="14.25" customHeight="1">
      <c r="A689" s="150"/>
    </row>
    <row r="690" spans="1:1" ht="14.25" customHeight="1">
      <c r="A690" s="150"/>
    </row>
    <row r="691" spans="1:1" ht="14.25" customHeight="1">
      <c r="A691" s="150"/>
    </row>
    <row r="692" spans="1:1" ht="14.25" customHeight="1">
      <c r="A692" s="150"/>
    </row>
    <row r="693" spans="1:1" ht="14.25" customHeight="1">
      <c r="A693" s="150"/>
    </row>
    <row r="694" spans="1:1" ht="14.25" customHeight="1">
      <c r="A694" s="150"/>
    </row>
    <row r="695" spans="1:1" ht="14.25" customHeight="1">
      <c r="A695" s="150"/>
    </row>
    <row r="696" spans="1:1" ht="14.25" customHeight="1">
      <c r="A696" s="150"/>
    </row>
    <row r="697" spans="1:1" ht="14.25" customHeight="1">
      <c r="A697" s="150"/>
    </row>
    <row r="698" spans="1:1" ht="14.25" customHeight="1">
      <c r="A698" s="150"/>
    </row>
    <row r="699" spans="1:1" ht="14.25" customHeight="1">
      <c r="A699" s="150"/>
    </row>
    <row r="700" spans="1:1" ht="14.25" customHeight="1">
      <c r="A700" s="150"/>
    </row>
    <row r="701" spans="1:1" ht="14.25" customHeight="1">
      <c r="A701" s="150"/>
    </row>
    <row r="702" spans="1:1" ht="14.25" customHeight="1">
      <c r="A702" s="150"/>
    </row>
    <row r="703" spans="1:1" ht="14.25" customHeight="1">
      <c r="A703" s="150"/>
    </row>
    <row r="704" spans="1:1" ht="14.25" customHeight="1">
      <c r="A704" s="150"/>
    </row>
    <row r="705" spans="1:1" ht="14.25" customHeight="1">
      <c r="A705" s="150"/>
    </row>
    <row r="706" spans="1:1" ht="14.25" customHeight="1">
      <c r="A706" s="150"/>
    </row>
    <row r="707" spans="1:1" ht="14.25" customHeight="1">
      <c r="A707" s="150"/>
    </row>
    <row r="708" spans="1:1" ht="14.25" customHeight="1">
      <c r="A708" s="150"/>
    </row>
    <row r="709" spans="1:1" ht="14.25" customHeight="1">
      <c r="A709" s="150"/>
    </row>
    <row r="710" spans="1:1" ht="14.25" customHeight="1">
      <c r="A710" s="150"/>
    </row>
    <row r="711" spans="1:1" ht="14.25" customHeight="1">
      <c r="A711" s="150"/>
    </row>
    <row r="712" spans="1:1" ht="14.25" customHeight="1">
      <c r="A712" s="150"/>
    </row>
    <row r="713" spans="1:1" ht="14.25" customHeight="1">
      <c r="A713" s="150"/>
    </row>
    <row r="714" spans="1:1" ht="14.25" customHeight="1">
      <c r="A714" s="150"/>
    </row>
    <row r="715" spans="1:1" ht="14.25" customHeight="1">
      <c r="A715" s="150"/>
    </row>
    <row r="716" spans="1:1" ht="14.25" customHeight="1">
      <c r="A716" s="150"/>
    </row>
    <row r="717" spans="1:1" ht="14.25" customHeight="1">
      <c r="A717" s="150"/>
    </row>
    <row r="718" spans="1:1" ht="14.25" customHeight="1">
      <c r="A718" s="150"/>
    </row>
    <row r="719" spans="1:1" ht="14.25" customHeight="1">
      <c r="A719" s="150"/>
    </row>
    <row r="720" spans="1:1" ht="14.25" customHeight="1">
      <c r="A720" s="150"/>
    </row>
    <row r="721" spans="1:1" ht="14.25" customHeight="1">
      <c r="A721" s="150"/>
    </row>
    <row r="722" spans="1:1" ht="14.25" customHeight="1">
      <c r="A722" s="150"/>
    </row>
    <row r="723" spans="1:1" ht="14.25" customHeight="1">
      <c r="A723" s="150"/>
    </row>
    <row r="724" spans="1:1" ht="14.25" customHeight="1">
      <c r="A724" s="150"/>
    </row>
    <row r="725" spans="1:1" ht="14.25" customHeight="1">
      <c r="A725" s="150"/>
    </row>
    <row r="726" spans="1:1" ht="14.25" customHeight="1">
      <c r="A726" s="150"/>
    </row>
    <row r="727" spans="1:1" ht="14.25" customHeight="1">
      <c r="A727" s="150"/>
    </row>
    <row r="728" spans="1:1" ht="14.25" customHeight="1">
      <c r="A728" s="150"/>
    </row>
    <row r="729" spans="1:1" ht="14.25" customHeight="1">
      <c r="A729" s="150"/>
    </row>
    <row r="730" spans="1:1" ht="14.25" customHeight="1">
      <c r="A730" s="150"/>
    </row>
    <row r="731" spans="1:1" ht="14.25" customHeight="1">
      <c r="A731" s="150"/>
    </row>
    <row r="732" spans="1:1" ht="14.25" customHeight="1">
      <c r="A732" s="150"/>
    </row>
    <row r="733" spans="1:1" ht="14.25" customHeight="1">
      <c r="A733" s="150"/>
    </row>
    <row r="734" spans="1:1" ht="14.25" customHeight="1">
      <c r="A734" s="150"/>
    </row>
    <row r="735" spans="1:1" ht="14.25" customHeight="1">
      <c r="A735" s="150"/>
    </row>
    <row r="736" spans="1:1" ht="14.25" customHeight="1">
      <c r="A736" s="150"/>
    </row>
    <row r="737" spans="1:1" ht="14.25" customHeight="1">
      <c r="A737" s="150"/>
    </row>
    <row r="738" spans="1:1" ht="14.25" customHeight="1">
      <c r="A738" s="150"/>
    </row>
    <row r="739" spans="1:1" ht="14.25" customHeight="1">
      <c r="A739" s="150"/>
    </row>
    <row r="740" spans="1:1" ht="14.25" customHeight="1">
      <c r="A740" s="150"/>
    </row>
    <row r="741" spans="1:1" ht="14.25" customHeight="1">
      <c r="A741" s="150"/>
    </row>
    <row r="742" spans="1:1" ht="14.25" customHeight="1">
      <c r="A742" s="150"/>
    </row>
    <row r="743" spans="1:1" ht="14.25" customHeight="1">
      <c r="A743" s="150"/>
    </row>
    <row r="744" spans="1:1" ht="14.25" customHeight="1">
      <c r="A744" s="150"/>
    </row>
    <row r="745" spans="1:1" ht="14.25" customHeight="1">
      <c r="A745" s="150"/>
    </row>
    <row r="746" spans="1:1" ht="14.25" customHeight="1">
      <c r="A746" s="150"/>
    </row>
    <row r="747" spans="1:1" ht="14.25" customHeight="1">
      <c r="A747" s="150"/>
    </row>
    <row r="748" spans="1:1" ht="14.25" customHeight="1">
      <c r="A748" s="150"/>
    </row>
    <row r="749" spans="1:1" ht="14.25" customHeight="1">
      <c r="A749" s="150"/>
    </row>
    <row r="750" spans="1:1" ht="14.25" customHeight="1">
      <c r="A750" s="150"/>
    </row>
    <row r="751" spans="1:1" ht="14.25" customHeight="1">
      <c r="A751" s="150"/>
    </row>
    <row r="752" spans="1:1" ht="14.25" customHeight="1">
      <c r="A752" s="150"/>
    </row>
    <row r="753" spans="1:1" ht="14.25" customHeight="1">
      <c r="A753" s="150"/>
    </row>
    <row r="754" spans="1:1" ht="14.25" customHeight="1">
      <c r="A754" s="150"/>
    </row>
    <row r="755" spans="1:1" ht="14.25" customHeight="1">
      <c r="A755" s="150"/>
    </row>
    <row r="756" spans="1:1" ht="14.25" customHeight="1">
      <c r="A756" s="150"/>
    </row>
    <row r="757" spans="1:1" ht="14.25" customHeight="1">
      <c r="A757" s="150"/>
    </row>
    <row r="758" spans="1:1" ht="14.25" customHeight="1">
      <c r="A758" s="150"/>
    </row>
    <row r="759" spans="1:1" ht="14.25" customHeight="1">
      <c r="A759" s="150"/>
    </row>
    <row r="760" spans="1:1" ht="14.25" customHeight="1">
      <c r="A760" s="150"/>
    </row>
    <row r="761" spans="1:1" ht="14.25" customHeight="1">
      <c r="A761" s="150"/>
    </row>
    <row r="762" spans="1:1" ht="14.25" customHeight="1">
      <c r="A762" s="150"/>
    </row>
    <row r="763" spans="1:1" ht="14.25" customHeight="1">
      <c r="A763" s="150"/>
    </row>
    <row r="764" spans="1:1" ht="14.25" customHeight="1">
      <c r="A764" s="150"/>
    </row>
    <row r="765" spans="1:1" ht="14.25" customHeight="1">
      <c r="A765" s="150"/>
    </row>
    <row r="766" spans="1:1" ht="14.25" customHeight="1">
      <c r="A766" s="150"/>
    </row>
    <row r="767" spans="1:1" ht="14.25" customHeight="1">
      <c r="A767" s="150"/>
    </row>
    <row r="768" spans="1:1" ht="14.25" customHeight="1">
      <c r="A768" s="150"/>
    </row>
    <row r="769" spans="1:1" ht="14.25" customHeight="1">
      <c r="A769" s="150"/>
    </row>
    <row r="770" spans="1:1" ht="14.25" customHeight="1">
      <c r="A770" s="150"/>
    </row>
    <row r="771" spans="1:1" ht="14.25" customHeight="1">
      <c r="A771" s="150"/>
    </row>
    <row r="772" spans="1:1" ht="14.25" customHeight="1">
      <c r="A772" s="150"/>
    </row>
    <row r="773" spans="1:1" ht="14.25" customHeight="1">
      <c r="A773" s="150"/>
    </row>
    <row r="774" spans="1:1" ht="14.25" customHeight="1">
      <c r="A774" s="150"/>
    </row>
    <row r="775" spans="1:1" ht="14.25" customHeight="1">
      <c r="A775" s="150"/>
    </row>
    <row r="776" spans="1:1" ht="14.25" customHeight="1">
      <c r="A776" s="150"/>
    </row>
    <row r="777" spans="1:1" ht="14.25" customHeight="1">
      <c r="A777" s="150"/>
    </row>
    <row r="778" spans="1:1" ht="14.25" customHeight="1">
      <c r="A778" s="150"/>
    </row>
    <row r="779" spans="1:1" ht="14.25" customHeight="1">
      <c r="A779" s="150"/>
    </row>
    <row r="780" spans="1:1" ht="14.25" customHeight="1">
      <c r="A780" s="150"/>
    </row>
    <row r="781" spans="1:1" ht="14.25" customHeight="1">
      <c r="A781" s="150"/>
    </row>
    <row r="782" spans="1:1" ht="14.25" customHeight="1">
      <c r="A782" s="150"/>
    </row>
    <row r="783" spans="1:1" ht="14.25" customHeight="1">
      <c r="A783" s="150"/>
    </row>
    <row r="784" spans="1:1" ht="14.25" customHeight="1">
      <c r="A784" s="150"/>
    </row>
    <row r="785" spans="1:1" ht="14.25" customHeight="1">
      <c r="A785" s="150"/>
    </row>
    <row r="786" spans="1:1" ht="14.25" customHeight="1">
      <c r="A786" s="150"/>
    </row>
    <row r="787" spans="1:1" ht="14.25" customHeight="1">
      <c r="A787" s="150"/>
    </row>
    <row r="788" spans="1:1" ht="14.25" customHeight="1">
      <c r="A788" s="150"/>
    </row>
    <row r="789" spans="1:1" ht="14.25" customHeight="1">
      <c r="A789" s="150"/>
    </row>
    <row r="790" spans="1:1" ht="14.25" customHeight="1">
      <c r="A790" s="150"/>
    </row>
    <row r="791" spans="1:1" ht="14.25" customHeight="1">
      <c r="A791" s="150"/>
    </row>
    <row r="792" spans="1:1" ht="14.25" customHeight="1">
      <c r="A792" s="150"/>
    </row>
    <row r="793" spans="1:1" ht="14.25" customHeight="1">
      <c r="A793" s="150"/>
    </row>
    <row r="794" spans="1:1" ht="14.25" customHeight="1">
      <c r="A794" s="150"/>
    </row>
    <row r="795" spans="1:1" ht="14.25" customHeight="1">
      <c r="A795" s="150"/>
    </row>
    <row r="796" spans="1:1" ht="14.25" customHeight="1">
      <c r="A796" s="150"/>
    </row>
    <row r="797" spans="1:1" ht="14.25" customHeight="1">
      <c r="A797" s="150"/>
    </row>
    <row r="798" spans="1:1" ht="14.25" customHeight="1">
      <c r="A798" s="150"/>
    </row>
    <row r="799" spans="1:1" ht="14.25" customHeight="1">
      <c r="A799" s="150"/>
    </row>
    <row r="800" spans="1:1" ht="14.25" customHeight="1">
      <c r="A800" s="150"/>
    </row>
    <row r="801" spans="1:1" ht="14.25" customHeight="1">
      <c r="A801" s="150"/>
    </row>
    <row r="802" spans="1:1" ht="14.25" customHeight="1">
      <c r="A802" s="150"/>
    </row>
    <row r="803" spans="1:1" ht="14.25" customHeight="1">
      <c r="A803" s="150"/>
    </row>
    <row r="804" spans="1:1" ht="14.25" customHeight="1">
      <c r="A804" s="150"/>
    </row>
    <row r="805" spans="1:1" ht="14.25" customHeight="1">
      <c r="A805" s="150"/>
    </row>
    <row r="806" spans="1:1" ht="14.25" customHeight="1">
      <c r="A806" s="150"/>
    </row>
    <row r="807" spans="1:1" ht="14.25" customHeight="1">
      <c r="A807" s="150"/>
    </row>
    <row r="808" spans="1:1" ht="14.25" customHeight="1">
      <c r="A808" s="150"/>
    </row>
    <row r="809" spans="1:1" ht="14.25" customHeight="1">
      <c r="A809" s="150"/>
    </row>
    <row r="810" spans="1:1" ht="14.25" customHeight="1">
      <c r="A810" s="150"/>
    </row>
    <row r="811" spans="1:1" ht="14.25" customHeight="1">
      <c r="A811" s="150"/>
    </row>
    <row r="812" spans="1:1" ht="14.25" customHeight="1">
      <c r="A812" s="150"/>
    </row>
    <row r="813" spans="1:1" ht="14.25" customHeight="1">
      <c r="A813" s="150"/>
    </row>
    <row r="814" spans="1:1" ht="14.25" customHeight="1">
      <c r="A814" s="150"/>
    </row>
    <row r="815" spans="1:1" ht="14.25" customHeight="1">
      <c r="A815" s="150"/>
    </row>
    <row r="816" spans="1:1" ht="14.25" customHeight="1">
      <c r="A816" s="150"/>
    </row>
    <row r="817" spans="1:1" ht="14.25" customHeight="1">
      <c r="A817" s="150"/>
    </row>
    <row r="818" spans="1:1" ht="14.25" customHeight="1">
      <c r="A818" s="150"/>
    </row>
    <row r="819" spans="1:1" ht="14.25" customHeight="1">
      <c r="A819" s="150"/>
    </row>
    <row r="820" spans="1:1" ht="14.25" customHeight="1">
      <c r="A820" s="150"/>
    </row>
    <row r="821" spans="1:1" ht="14.25" customHeight="1">
      <c r="A821" s="150"/>
    </row>
    <row r="822" spans="1:1" ht="14.25" customHeight="1">
      <c r="A822" s="150"/>
    </row>
    <row r="823" spans="1:1" ht="14.25" customHeight="1">
      <c r="A823" s="150"/>
    </row>
    <row r="824" spans="1:1" ht="14.25" customHeight="1">
      <c r="A824" s="150"/>
    </row>
    <row r="825" spans="1:1" ht="14.25" customHeight="1">
      <c r="A825" s="150"/>
    </row>
    <row r="826" spans="1:1" ht="14.25" customHeight="1">
      <c r="A826" s="150"/>
    </row>
    <row r="827" spans="1:1" ht="14.25" customHeight="1">
      <c r="A827" s="150"/>
    </row>
    <row r="828" spans="1:1" ht="14.25" customHeight="1">
      <c r="A828" s="150"/>
    </row>
    <row r="829" spans="1:1" ht="14.25" customHeight="1">
      <c r="A829" s="150"/>
    </row>
    <row r="830" spans="1:1" ht="14.25" customHeight="1">
      <c r="A830" s="150"/>
    </row>
    <row r="831" spans="1:1" ht="14.25" customHeight="1">
      <c r="A831" s="150"/>
    </row>
    <row r="832" spans="1:1" ht="14.25" customHeight="1">
      <c r="A832" s="150"/>
    </row>
    <row r="833" spans="1:1" ht="14.25" customHeight="1">
      <c r="A833" s="150"/>
    </row>
    <row r="834" spans="1:1" ht="14.25" customHeight="1">
      <c r="A834" s="150"/>
    </row>
    <row r="835" spans="1:1" ht="14.25" customHeight="1">
      <c r="A835" s="150"/>
    </row>
    <row r="836" spans="1:1" ht="14.25" customHeight="1">
      <c r="A836" s="150"/>
    </row>
    <row r="837" spans="1:1" ht="14.25" customHeight="1">
      <c r="A837" s="150"/>
    </row>
    <row r="838" spans="1:1" ht="14.25" customHeight="1">
      <c r="A838" s="150"/>
    </row>
    <row r="839" spans="1:1" ht="14.25" customHeight="1">
      <c r="A839" s="150"/>
    </row>
    <row r="840" spans="1:1" ht="14.25" customHeight="1">
      <c r="A840" s="150"/>
    </row>
    <row r="841" spans="1:1" ht="14.25" customHeight="1">
      <c r="A841" s="150"/>
    </row>
    <row r="842" spans="1:1" ht="14.25" customHeight="1">
      <c r="A842" s="150"/>
    </row>
    <row r="843" spans="1:1" ht="14.25" customHeight="1">
      <c r="A843" s="150"/>
    </row>
    <row r="844" spans="1:1" ht="14.25" customHeight="1">
      <c r="A844" s="150"/>
    </row>
    <row r="845" spans="1:1" ht="14.25" customHeight="1">
      <c r="A845" s="150"/>
    </row>
    <row r="846" spans="1:1" ht="14.25" customHeight="1">
      <c r="A846" s="150"/>
    </row>
    <row r="847" spans="1:1" ht="14.25" customHeight="1">
      <c r="A847" s="150"/>
    </row>
    <row r="848" spans="1:1" ht="14.25" customHeight="1">
      <c r="A848" s="150"/>
    </row>
    <row r="849" spans="1:1" ht="14.25" customHeight="1">
      <c r="A849" s="150"/>
    </row>
    <row r="850" spans="1:1" ht="14.25" customHeight="1">
      <c r="A850" s="150"/>
    </row>
    <row r="851" spans="1:1" ht="14.25" customHeight="1">
      <c r="A851" s="150"/>
    </row>
    <row r="852" spans="1:1" ht="14.25" customHeight="1">
      <c r="A852" s="150"/>
    </row>
    <row r="853" spans="1:1" ht="14.25" customHeight="1">
      <c r="A853" s="150"/>
    </row>
    <row r="854" spans="1:1" ht="14.25" customHeight="1">
      <c r="A854" s="150"/>
    </row>
    <row r="855" spans="1:1" ht="14.25" customHeight="1">
      <c r="A855" s="150"/>
    </row>
    <row r="856" spans="1:1" ht="14.25" customHeight="1">
      <c r="A856" s="150"/>
    </row>
    <row r="857" spans="1:1" ht="14.25" customHeight="1">
      <c r="A857" s="150"/>
    </row>
    <row r="858" spans="1:1" ht="14.25" customHeight="1">
      <c r="A858" s="150"/>
    </row>
    <row r="859" spans="1:1" ht="14.25" customHeight="1">
      <c r="A859" s="150"/>
    </row>
    <row r="860" spans="1:1" ht="14.25" customHeight="1">
      <c r="A860" s="150"/>
    </row>
    <row r="861" spans="1:1" ht="14.25" customHeight="1">
      <c r="A861" s="150"/>
    </row>
    <row r="862" spans="1:1" ht="14.25" customHeight="1">
      <c r="A862" s="150"/>
    </row>
    <row r="863" spans="1:1" ht="14.25" customHeight="1">
      <c r="A863" s="150"/>
    </row>
    <row r="864" spans="1:1" ht="14.25" customHeight="1">
      <c r="A864" s="150"/>
    </row>
    <row r="865" spans="1:1" ht="14.25" customHeight="1">
      <c r="A865" s="150"/>
    </row>
    <row r="866" spans="1:1" ht="14.25" customHeight="1">
      <c r="A866" s="150"/>
    </row>
    <row r="867" spans="1:1" ht="14.25" customHeight="1">
      <c r="A867" s="150"/>
    </row>
    <row r="868" spans="1:1" ht="14.25" customHeight="1">
      <c r="A868" s="150"/>
    </row>
    <row r="869" spans="1:1" ht="14.25" customHeight="1">
      <c r="A869" s="150"/>
    </row>
    <row r="870" spans="1:1" ht="14.25" customHeight="1">
      <c r="A870" s="150"/>
    </row>
    <row r="871" spans="1:1" ht="14.25" customHeight="1">
      <c r="A871" s="150"/>
    </row>
    <row r="872" spans="1:1" ht="14.25" customHeight="1">
      <c r="A872" s="150"/>
    </row>
    <row r="873" spans="1:1" ht="14.25" customHeight="1">
      <c r="A873" s="150"/>
    </row>
    <row r="874" spans="1:1" ht="14.25" customHeight="1">
      <c r="A874" s="150"/>
    </row>
    <row r="875" spans="1:1" ht="14.25" customHeight="1">
      <c r="A875" s="150"/>
    </row>
    <row r="876" spans="1:1" ht="14.25" customHeight="1">
      <c r="A876" s="150"/>
    </row>
    <row r="877" spans="1:1" ht="14.25" customHeight="1">
      <c r="A877" s="150"/>
    </row>
    <row r="878" spans="1:1" ht="14.25" customHeight="1">
      <c r="A878" s="150"/>
    </row>
    <row r="879" spans="1:1" ht="14.25" customHeight="1">
      <c r="A879" s="150"/>
    </row>
    <row r="880" spans="1:1" ht="14.25" customHeight="1">
      <c r="A880" s="150"/>
    </row>
    <row r="881" spans="1:1" ht="14.25" customHeight="1">
      <c r="A881" s="150"/>
    </row>
    <row r="882" spans="1:1" ht="14.25" customHeight="1">
      <c r="A882" s="150"/>
    </row>
    <row r="883" spans="1:1" ht="14.25" customHeight="1">
      <c r="A883" s="150"/>
    </row>
    <row r="884" spans="1:1" ht="14.25" customHeight="1">
      <c r="A884" s="150"/>
    </row>
    <row r="885" spans="1:1" ht="14.25" customHeight="1">
      <c r="A885" s="150"/>
    </row>
    <row r="886" spans="1:1" ht="14.25" customHeight="1">
      <c r="A886" s="150"/>
    </row>
    <row r="887" spans="1:1" ht="14.25" customHeight="1">
      <c r="A887" s="150"/>
    </row>
    <row r="888" spans="1:1" ht="14.25" customHeight="1">
      <c r="A888" s="150"/>
    </row>
    <row r="889" spans="1:1" ht="14.25" customHeight="1">
      <c r="A889" s="150"/>
    </row>
    <row r="890" spans="1:1" ht="14.25" customHeight="1">
      <c r="A890" s="150"/>
    </row>
    <row r="891" spans="1:1" ht="14.25" customHeight="1">
      <c r="A891" s="150"/>
    </row>
    <row r="892" spans="1:1" ht="14.25" customHeight="1">
      <c r="A892" s="150"/>
    </row>
    <row r="893" spans="1:1" ht="14.25" customHeight="1">
      <c r="A893" s="150"/>
    </row>
    <row r="894" spans="1:1" ht="14.25" customHeight="1">
      <c r="A894" s="150"/>
    </row>
    <row r="895" spans="1:1" ht="14.25" customHeight="1">
      <c r="A895" s="150"/>
    </row>
    <row r="896" spans="1:1" ht="14.25" customHeight="1">
      <c r="A896" s="150"/>
    </row>
    <row r="897" spans="1:1" ht="14.25" customHeight="1">
      <c r="A897" s="150"/>
    </row>
    <row r="898" spans="1:1" ht="14.25" customHeight="1">
      <c r="A898" s="150"/>
    </row>
    <row r="899" spans="1:1" ht="14.25" customHeight="1">
      <c r="A899" s="150"/>
    </row>
    <row r="900" spans="1:1" ht="14.25" customHeight="1">
      <c r="A900" s="150"/>
    </row>
    <row r="901" spans="1:1" ht="14.25" customHeight="1">
      <c r="A901" s="150"/>
    </row>
    <row r="902" spans="1:1" ht="14.25" customHeight="1">
      <c r="A902" s="150"/>
    </row>
    <row r="903" spans="1:1" ht="14.25" customHeight="1">
      <c r="A903" s="150"/>
    </row>
    <row r="904" spans="1:1" ht="14.25" customHeight="1">
      <c r="A904" s="150"/>
    </row>
    <row r="905" spans="1:1" ht="14.25" customHeight="1">
      <c r="A905" s="150"/>
    </row>
    <row r="906" spans="1:1" ht="14.25" customHeight="1">
      <c r="A906" s="150"/>
    </row>
    <row r="907" spans="1:1" ht="14.25" customHeight="1">
      <c r="A907" s="150"/>
    </row>
    <row r="908" spans="1:1" ht="14.25" customHeight="1">
      <c r="A908" s="150"/>
    </row>
    <row r="909" spans="1:1" ht="14.25" customHeight="1">
      <c r="A909" s="150"/>
    </row>
    <row r="910" spans="1:1" ht="14.25" customHeight="1">
      <c r="A910" s="150"/>
    </row>
    <row r="911" spans="1:1" ht="14.25" customHeight="1">
      <c r="A911" s="150"/>
    </row>
    <row r="912" spans="1:1" ht="14.25" customHeight="1">
      <c r="A912" s="150"/>
    </row>
    <row r="913" spans="1:1" ht="14.25" customHeight="1">
      <c r="A913" s="150"/>
    </row>
    <row r="914" spans="1:1" ht="14.25" customHeight="1">
      <c r="A914" s="150"/>
    </row>
    <row r="915" spans="1:1" ht="14.25" customHeight="1">
      <c r="A915" s="150"/>
    </row>
    <row r="916" spans="1:1" ht="14.25" customHeight="1">
      <c r="A916" s="150"/>
    </row>
    <row r="917" spans="1:1" ht="14.25" customHeight="1">
      <c r="A917" s="150"/>
    </row>
    <row r="918" spans="1:1" ht="14.25" customHeight="1">
      <c r="A918" s="150"/>
    </row>
    <row r="919" spans="1:1" ht="14.25" customHeight="1">
      <c r="A919" s="150"/>
    </row>
    <row r="920" spans="1:1" ht="14.25" customHeight="1">
      <c r="A920" s="150"/>
    </row>
    <row r="921" spans="1:1" ht="14.25" customHeight="1">
      <c r="A921" s="150"/>
    </row>
    <row r="922" spans="1:1" ht="14.25" customHeight="1">
      <c r="A922" s="150"/>
    </row>
    <row r="923" spans="1:1" ht="14.25" customHeight="1">
      <c r="A923" s="150"/>
    </row>
    <row r="924" spans="1:1" ht="14.25" customHeight="1">
      <c r="A924" s="150"/>
    </row>
    <row r="925" spans="1:1" ht="14.25" customHeight="1">
      <c r="A925" s="150"/>
    </row>
    <row r="926" spans="1:1" ht="14.25" customHeight="1">
      <c r="A926" s="150"/>
    </row>
    <row r="927" spans="1:1" ht="14.25" customHeight="1">
      <c r="A927" s="150"/>
    </row>
    <row r="928" spans="1:1" ht="14.25" customHeight="1">
      <c r="A928" s="150"/>
    </row>
    <row r="929" spans="1:1" ht="14.25" customHeight="1">
      <c r="A929" s="150"/>
    </row>
    <row r="930" spans="1:1" ht="14.25" customHeight="1">
      <c r="A930" s="150"/>
    </row>
    <row r="931" spans="1:1" ht="14.25" customHeight="1">
      <c r="A931" s="150"/>
    </row>
    <row r="932" spans="1:1" ht="14.25" customHeight="1">
      <c r="A932" s="150"/>
    </row>
    <row r="933" spans="1:1" ht="14.25" customHeight="1">
      <c r="A933" s="150"/>
    </row>
    <row r="934" spans="1:1" ht="14.25" customHeight="1">
      <c r="A934" s="150"/>
    </row>
    <row r="935" spans="1:1" ht="14.25" customHeight="1">
      <c r="A935" s="150"/>
    </row>
    <row r="936" spans="1:1" ht="14.25" customHeight="1">
      <c r="A936" s="150"/>
    </row>
    <row r="937" spans="1:1" ht="14.25" customHeight="1">
      <c r="A937" s="150"/>
    </row>
    <row r="938" spans="1:1" ht="14.25" customHeight="1">
      <c r="A938" s="150"/>
    </row>
    <row r="939" spans="1:1" ht="14.25" customHeight="1">
      <c r="A939" s="150"/>
    </row>
    <row r="940" spans="1:1" ht="14.25" customHeight="1">
      <c r="A940" s="150"/>
    </row>
    <row r="941" spans="1:1" ht="14.25" customHeight="1">
      <c r="A941" s="150"/>
    </row>
    <row r="942" spans="1:1" ht="14.25" customHeight="1">
      <c r="A942" s="150"/>
    </row>
    <row r="943" spans="1:1" ht="14.25" customHeight="1">
      <c r="A943" s="150"/>
    </row>
    <row r="944" spans="1:1" ht="14.25" customHeight="1">
      <c r="A944" s="150"/>
    </row>
    <row r="945" spans="1:1" ht="14.25" customHeight="1">
      <c r="A945" s="150"/>
    </row>
    <row r="946" spans="1:1" ht="14.25" customHeight="1">
      <c r="A946" s="150"/>
    </row>
    <row r="947" spans="1:1" ht="14.25" customHeight="1">
      <c r="A947" s="150"/>
    </row>
    <row r="948" spans="1:1" ht="14.25" customHeight="1">
      <c r="A948" s="150"/>
    </row>
    <row r="949" spans="1:1" ht="14.25" customHeight="1">
      <c r="A949" s="150"/>
    </row>
    <row r="950" spans="1:1" ht="14.25" customHeight="1">
      <c r="A950" s="150"/>
    </row>
    <row r="951" spans="1:1" ht="14.25" customHeight="1">
      <c r="A951" s="150"/>
    </row>
    <row r="952" spans="1:1" ht="14.25" customHeight="1">
      <c r="A952" s="150"/>
    </row>
    <row r="953" spans="1:1" ht="14.25" customHeight="1">
      <c r="A953" s="150"/>
    </row>
    <row r="954" spans="1:1" ht="14.25" customHeight="1">
      <c r="A954" s="150"/>
    </row>
    <row r="955" spans="1:1" ht="14.25" customHeight="1">
      <c r="A955" s="150"/>
    </row>
    <row r="956" spans="1:1" ht="14.25" customHeight="1">
      <c r="A956" s="150"/>
    </row>
    <row r="957" spans="1:1" ht="14.25" customHeight="1">
      <c r="A957" s="150"/>
    </row>
    <row r="958" spans="1:1" ht="14.25" customHeight="1">
      <c r="A958" s="150"/>
    </row>
    <row r="959" spans="1:1" ht="14.25" customHeight="1">
      <c r="A959" s="150"/>
    </row>
    <row r="960" spans="1:1" ht="14.25" customHeight="1">
      <c r="A960" s="150"/>
    </row>
    <row r="961" spans="1:1" ht="14.25" customHeight="1">
      <c r="A961" s="150"/>
    </row>
    <row r="962" spans="1:1" ht="14.25" customHeight="1">
      <c r="A962" s="150"/>
    </row>
    <row r="963" spans="1:1" ht="14.25" customHeight="1">
      <c r="A963" s="150"/>
    </row>
    <row r="964" spans="1:1" ht="14.25" customHeight="1">
      <c r="A964" s="150"/>
    </row>
    <row r="965" spans="1:1" ht="14.25" customHeight="1">
      <c r="A965" s="150"/>
    </row>
    <row r="966" spans="1:1" ht="14.25" customHeight="1">
      <c r="A966" s="150"/>
    </row>
    <row r="967" spans="1:1" ht="14.25" customHeight="1">
      <c r="A967" s="150"/>
    </row>
    <row r="968" spans="1:1" ht="14.25" customHeight="1">
      <c r="A968" s="150"/>
    </row>
    <row r="969" spans="1:1" ht="14.25" customHeight="1">
      <c r="A969" s="150"/>
    </row>
    <row r="970" spans="1:1" ht="14.25" customHeight="1">
      <c r="A970" s="150"/>
    </row>
    <row r="971" spans="1:1" ht="14.25" customHeight="1">
      <c r="A971" s="150"/>
    </row>
    <row r="972" spans="1:1" ht="14.25" customHeight="1">
      <c r="A972" s="150"/>
    </row>
    <row r="973" spans="1:1" ht="14.25" customHeight="1">
      <c r="A973" s="150"/>
    </row>
    <row r="974" spans="1:1" ht="14.25" customHeight="1">
      <c r="A974" s="150"/>
    </row>
    <row r="975" spans="1:1" ht="14.25" customHeight="1">
      <c r="A975" s="150"/>
    </row>
    <row r="976" spans="1:1" ht="14.25" customHeight="1">
      <c r="A976" s="150"/>
    </row>
    <row r="977" spans="1:1" ht="14.25" customHeight="1">
      <c r="A977" s="150"/>
    </row>
    <row r="978" spans="1:1" ht="14.25" customHeight="1">
      <c r="A978" s="150"/>
    </row>
    <row r="979" spans="1:1" ht="14.25" customHeight="1">
      <c r="A979" s="150"/>
    </row>
    <row r="980" spans="1:1" ht="14.25" customHeight="1">
      <c r="A980" s="150"/>
    </row>
    <row r="981" spans="1:1" ht="14.25" customHeight="1">
      <c r="A981" s="150"/>
    </row>
    <row r="982" spans="1:1" ht="14.25" customHeight="1">
      <c r="A982" s="150"/>
    </row>
    <row r="983" spans="1:1" ht="14.25" customHeight="1">
      <c r="A983" s="150"/>
    </row>
    <row r="984" spans="1:1" ht="14.25" customHeight="1">
      <c r="A984" s="150"/>
    </row>
    <row r="985" spans="1:1" ht="14.25" customHeight="1">
      <c r="A985" s="150"/>
    </row>
    <row r="986" spans="1:1" ht="14.25" customHeight="1">
      <c r="A986" s="150"/>
    </row>
    <row r="987" spans="1:1" ht="14.25" customHeight="1">
      <c r="A987" s="150"/>
    </row>
    <row r="988" spans="1:1" ht="14.25" customHeight="1">
      <c r="A988" s="150"/>
    </row>
    <row r="989" spans="1:1" ht="14.25" customHeight="1">
      <c r="A989" s="150"/>
    </row>
    <row r="990" spans="1:1" ht="14.25" customHeight="1">
      <c r="A990" s="150"/>
    </row>
    <row r="991" spans="1:1" ht="14.25" customHeight="1">
      <c r="A991" s="150"/>
    </row>
    <row r="992" spans="1:1" ht="14.25" customHeight="1">
      <c r="A992" s="150"/>
    </row>
    <row r="993" spans="1:1" ht="14.25" customHeight="1">
      <c r="A993" s="150"/>
    </row>
    <row r="994" spans="1:1" ht="14.25" customHeight="1">
      <c r="A994" s="150"/>
    </row>
    <row r="995" spans="1:1" ht="14.25" customHeight="1">
      <c r="A995" s="150"/>
    </row>
    <row r="996" spans="1:1" ht="14.25" customHeight="1">
      <c r="A996" s="150"/>
    </row>
    <row r="997" spans="1:1" ht="14.25" customHeight="1">
      <c r="A997" s="150"/>
    </row>
    <row r="998" spans="1:1" ht="14.25" customHeight="1">
      <c r="A998" s="150"/>
    </row>
    <row r="999" spans="1:1" ht="14.25" customHeight="1">
      <c r="A999" s="150"/>
    </row>
    <row r="1000" spans="1:1" ht="14.25" customHeight="1">
      <c r="A1000" s="150"/>
    </row>
  </sheetData>
  <conditionalFormatting sqref="B14:D22 F14:H22">
    <cfRule type="containsBlanks" dxfId="87" priority="1">
      <formula>LEN(TRIM(B14))=0</formula>
    </cfRule>
  </conditionalFormatting>
  <conditionalFormatting sqref="B3:D11">
    <cfRule type="containsBlanks" dxfId="86" priority="2">
      <formula>LEN(TRIM(B3))=0</formula>
    </cfRule>
  </conditionalFormatting>
  <conditionalFormatting sqref="B14:D15 F14:H15">
    <cfRule type="containsBlanks" dxfId="85" priority="3">
      <formula>LEN(TRIM(B14))=0</formula>
    </cfRule>
  </conditionalFormatting>
  <conditionalFormatting sqref="F3:H11">
    <cfRule type="containsBlanks" dxfId="84" priority="4">
      <formula>LEN(TRIM(F3))=0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B3:D11 F3:H11 B14:D22 F14:H22">
      <formula1>0</formula1>
    </dataValidation>
  </dataValidations>
  <printOptions horizontalCentered="1"/>
  <pageMargins left="0.70866141732283472" right="0.70866141732283472" top="1.0629921259842521" bottom="0.74803149606299213" header="0" footer="0"/>
  <pageSetup scale="64" orientation="landscape"/>
  <headerFooter>
    <oddHeader>&amp;CRESULTADO Y PROYECCIÓN DE EGRESOS - LDF Ente público de &amp;F Ejercicio fiscal 2022</oddHeader>
    <oddFooter>&amp;RPágina &amp;P de</oddFooter>
  </headerFooter>
</worksheet>
</file>

<file path=xl/worksheets/sheet12.xml><?xml version="1.0" encoding="utf-8"?>
<worksheet xmlns="http://schemas.openxmlformats.org/spreadsheetml/2006/main" xmlns:r="http://schemas.openxmlformats.org/officeDocument/2006/relationships">
  <sheetPr>
    <tabColor theme="9"/>
  </sheetPr>
  <dimension ref="A1:F1000"/>
  <sheetViews>
    <sheetView showGridLines="0" workbookViewId="0"/>
  </sheetViews>
  <sheetFormatPr baseColWidth="10" defaultColWidth="14.42578125" defaultRowHeight="15" customHeight="1"/>
  <cols>
    <col min="1" max="2" width="8.5703125" customWidth="1"/>
    <col min="3" max="3" width="67.140625" customWidth="1"/>
    <col min="4" max="4" width="17.42578125" customWidth="1"/>
    <col min="5" max="5" width="1.7109375" customWidth="1"/>
    <col min="6" max="6" width="11.42578125" hidden="1" customWidth="1"/>
    <col min="7" max="26" width="10.7109375" customWidth="1"/>
  </cols>
  <sheetData>
    <row r="1" spans="1:4" ht="15.75" customHeight="1">
      <c r="A1" s="351" t="s">
        <v>1484</v>
      </c>
      <c r="B1" s="352" t="s">
        <v>2616</v>
      </c>
      <c r="C1" s="354" t="s">
        <v>2617</v>
      </c>
      <c r="D1" s="356" t="s">
        <v>2618</v>
      </c>
    </row>
    <row r="2" spans="1:4" ht="14.25" customHeight="1">
      <c r="A2" s="336"/>
      <c r="B2" s="353"/>
      <c r="C2" s="355"/>
      <c r="D2" s="355"/>
    </row>
    <row r="3" spans="1:4" ht="15" customHeight="1">
      <c r="A3" s="84" t="s">
        <v>2619</v>
      </c>
      <c r="B3" s="201"/>
      <c r="C3" s="202" t="s">
        <v>2620</v>
      </c>
      <c r="D3" s="202"/>
    </row>
    <row r="4" spans="1:4" ht="15" customHeight="1">
      <c r="A4" s="84" t="s">
        <v>2621</v>
      </c>
      <c r="B4" s="201"/>
      <c r="C4" s="202" t="s">
        <v>2622</v>
      </c>
      <c r="D4" s="202"/>
    </row>
    <row r="5" spans="1:4" ht="15" customHeight="1">
      <c r="A5" s="84" t="s">
        <v>2623</v>
      </c>
      <c r="B5" s="201"/>
      <c r="C5" s="202" t="s">
        <v>2624</v>
      </c>
      <c r="D5" s="202"/>
    </row>
    <row r="6" spans="1:4" ht="15" customHeight="1">
      <c r="A6" s="203"/>
      <c r="B6" s="204">
        <v>1</v>
      </c>
      <c r="C6" s="205" t="s">
        <v>2625</v>
      </c>
      <c r="D6" s="206">
        <v>1521948</v>
      </c>
    </row>
    <row r="7" spans="1:4" ht="15" customHeight="1">
      <c r="A7" s="203"/>
      <c r="B7" s="204">
        <v>2</v>
      </c>
      <c r="C7" s="205" t="s">
        <v>2626</v>
      </c>
      <c r="D7" s="206">
        <v>3595932</v>
      </c>
    </row>
    <row r="8" spans="1:4" ht="14.25" customHeight="1">
      <c r="A8" s="203"/>
      <c r="B8" s="204">
        <v>3</v>
      </c>
      <c r="C8" s="175" t="s">
        <v>2627</v>
      </c>
      <c r="D8" s="206">
        <v>11626841</v>
      </c>
    </row>
    <row r="9" spans="1:4" ht="14.25" customHeight="1">
      <c r="A9" s="203"/>
      <c r="B9" s="204">
        <v>4</v>
      </c>
      <c r="C9" s="175" t="s">
        <v>2628</v>
      </c>
      <c r="D9" s="207">
        <v>1770213</v>
      </c>
    </row>
    <row r="10" spans="1:4" ht="14.25" customHeight="1">
      <c r="A10" s="203"/>
      <c r="B10" s="204">
        <v>5</v>
      </c>
      <c r="C10" s="175" t="s">
        <v>2629</v>
      </c>
      <c r="D10" s="206">
        <v>9820596</v>
      </c>
    </row>
    <row r="11" spans="1:4" ht="14.25" customHeight="1">
      <c r="A11" s="203"/>
      <c r="B11" s="204">
        <v>6</v>
      </c>
      <c r="C11" s="175" t="s">
        <v>2630</v>
      </c>
      <c r="D11" s="206">
        <v>1207884</v>
      </c>
    </row>
    <row r="12" spans="1:4" ht="14.25" customHeight="1">
      <c r="A12" s="203"/>
      <c r="B12" s="204">
        <v>7</v>
      </c>
      <c r="C12" s="175" t="s">
        <v>2631</v>
      </c>
      <c r="D12" s="206">
        <v>5074788</v>
      </c>
    </row>
    <row r="13" spans="1:4" ht="14.25" customHeight="1">
      <c r="A13" s="203"/>
      <c r="B13" s="204">
        <v>8</v>
      </c>
      <c r="C13" s="175" t="s">
        <v>2632</v>
      </c>
      <c r="D13" s="206">
        <v>377784</v>
      </c>
    </row>
    <row r="14" spans="1:4" ht="14.25" customHeight="1">
      <c r="A14" s="203"/>
      <c r="B14" s="204">
        <v>9</v>
      </c>
      <c r="C14" s="175" t="s">
        <v>2633</v>
      </c>
      <c r="D14" s="207">
        <v>13332</v>
      </c>
    </row>
    <row r="15" spans="1:4" ht="14.25" customHeight="1">
      <c r="A15" s="203"/>
      <c r="B15" s="204">
        <v>10</v>
      </c>
      <c r="C15" s="175" t="s">
        <v>2634</v>
      </c>
      <c r="D15" s="206">
        <v>1251417</v>
      </c>
    </row>
    <row r="16" spans="1:4" ht="14.25" customHeight="1">
      <c r="A16" s="203"/>
      <c r="B16" s="204"/>
      <c r="C16" s="175"/>
      <c r="D16" s="206"/>
    </row>
    <row r="17" spans="1:4" ht="14.25" customHeight="1">
      <c r="A17" s="203"/>
      <c r="B17" s="204"/>
      <c r="C17" s="175"/>
      <c r="D17" s="206"/>
    </row>
    <row r="18" spans="1:4" ht="14.25" customHeight="1">
      <c r="A18" s="203"/>
      <c r="B18" s="204"/>
      <c r="C18" s="175"/>
      <c r="D18" s="206"/>
    </row>
    <row r="19" spans="1:4" ht="14.25" customHeight="1">
      <c r="A19" s="203"/>
      <c r="B19" s="204"/>
      <c r="C19" s="175"/>
      <c r="D19" s="206"/>
    </row>
    <row r="20" spans="1:4" ht="14.25" customHeight="1">
      <c r="A20" s="203"/>
      <c r="B20" s="204"/>
      <c r="C20" s="175"/>
      <c r="D20" s="206"/>
    </row>
    <row r="21" spans="1:4" ht="14.25" customHeight="1">
      <c r="A21" s="203"/>
      <c r="B21" s="204"/>
      <c r="C21" s="175"/>
      <c r="D21" s="206"/>
    </row>
    <row r="22" spans="1:4" ht="14.25" customHeight="1">
      <c r="A22" s="203"/>
      <c r="B22" s="204"/>
      <c r="C22" s="175"/>
      <c r="D22" s="206"/>
    </row>
    <row r="23" spans="1:4" ht="14.25" customHeight="1">
      <c r="A23" s="203"/>
      <c r="B23" s="204"/>
      <c r="C23" s="175"/>
      <c r="D23" s="207"/>
    </row>
    <row r="24" spans="1:4" ht="14.25" customHeight="1">
      <c r="A24" s="203"/>
      <c r="B24" s="204"/>
      <c r="C24" s="175"/>
      <c r="D24" s="206"/>
    </row>
    <row r="25" spans="1:4" ht="14.25" customHeight="1">
      <c r="A25" s="203"/>
      <c r="B25" s="204"/>
      <c r="C25" s="175"/>
      <c r="D25" s="206"/>
    </row>
    <row r="26" spans="1:4" ht="14.25" customHeight="1">
      <c r="A26" s="203"/>
      <c r="B26" s="204"/>
      <c r="C26" s="175"/>
      <c r="D26" s="206"/>
    </row>
    <row r="27" spans="1:4" ht="14.25" customHeight="1">
      <c r="A27" s="203"/>
      <c r="B27" s="204"/>
      <c r="C27" s="175"/>
      <c r="D27" s="206"/>
    </row>
    <row r="28" spans="1:4" ht="14.25" customHeight="1">
      <c r="A28" s="203"/>
      <c r="B28" s="204"/>
      <c r="C28" s="175"/>
      <c r="D28" s="207"/>
    </row>
    <row r="29" spans="1:4" ht="14.25" customHeight="1">
      <c r="A29" s="203"/>
      <c r="B29" s="204"/>
      <c r="C29" s="175"/>
      <c r="D29" s="206"/>
    </row>
    <row r="30" spans="1:4" ht="14.25" customHeight="1">
      <c r="A30" s="203"/>
      <c r="B30" s="204"/>
      <c r="C30" s="175"/>
      <c r="D30" s="206"/>
    </row>
    <row r="31" spans="1:4" ht="14.25" customHeight="1">
      <c r="A31" s="203"/>
      <c r="B31" s="204"/>
      <c r="C31" s="175"/>
      <c r="D31" s="206"/>
    </row>
    <row r="32" spans="1:4" ht="14.25" customHeight="1">
      <c r="A32" s="203"/>
      <c r="B32" s="204"/>
      <c r="C32" s="175"/>
      <c r="D32" s="206"/>
    </row>
    <row r="33" spans="1:4" ht="14.25" customHeight="1">
      <c r="A33" s="203"/>
      <c r="B33" s="204"/>
      <c r="C33" s="175"/>
      <c r="D33" s="206"/>
    </row>
    <row r="34" spans="1:4" ht="14.25" customHeight="1">
      <c r="A34" s="203"/>
      <c r="B34" s="204"/>
      <c r="C34" s="175"/>
      <c r="D34" s="206"/>
    </row>
    <row r="35" spans="1:4" ht="14.25" customHeight="1">
      <c r="A35" s="203"/>
      <c r="B35" s="204"/>
      <c r="C35" s="175"/>
      <c r="D35" s="206"/>
    </row>
    <row r="36" spans="1:4" ht="14.25" customHeight="1">
      <c r="A36" s="203"/>
      <c r="B36" s="204"/>
      <c r="C36" s="175"/>
      <c r="D36" s="206"/>
    </row>
    <row r="37" spans="1:4" ht="14.25" customHeight="1">
      <c r="A37" s="203"/>
      <c r="B37" s="204"/>
      <c r="C37" s="175"/>
      <c r="D37" s="206"/>
    </row>
    <row r="38" spans="1:4" ht="14.25" customHeight="1">
      <c r="A38" s="203"/>
      <c r="B38" s="204"/>
      <c r="C38" s="175"/>
      <c r="D38" s="206"/>
    </row>
    <row r="39" spans="1:4" ht="14.25" customHeight="1">
      <c r="A39" s="203"/>
      <c r="B39" s="204"/>
      <c r="C39" s="175"/>
      <c r="D39" s="206"/>
    </row>
    <row r="40" spans="1:4" ht="14.25" customHeight="1">
      <c r="A40" s="203"/>
      <c r="B40" s="204"/>
      <c r="C40" s="175"/>
      <c r="D40" s="206"/>
    </row>
    <row r="41" spans="1:4" ht="14.25" customHeight="1">
      <c r="A41" s="203"/>
      <c r="B41" s="204"/>
      <c r="C41" s="175"/>
      <c r="D41" s="206"/>
    </row>
    <row r="42" spans="1:4" ht="14.25" customHeight="1">
      <c r="A42" s="203"/>
      <c r="B42" s="204"/>
      <c r="C42" s="175"/>
      <c r="D42" s="206"/>
    </row>
    <row r="43" spans="1:4" ht="14.25" customHeight="1">
      <c r="A43" s="203"/>
      <c r="B43" s="204"/>
      <c r="C43" s="175"/>
      <c r="D43" s="206"/>
    </row>
    <row r="44" spans="1:4" ht="14.25" customHeight="1">
      <c r="A44" s="203"/>
      <c r="B44" s="204"/>
      <c r="C44" s="175"/>
      <c r="D44" s="206"/>
    </row>
    <row r="45" spans="1:4" ht="14.25" customHeight="1">
      <c r="A45" s="203"/>
      <c r="B45" s="204"/>
      <c r="C45" s="175"/>
      <c r="D45" s="206"/>
    </row>
    <row r="46" spans="1:4" ht="14.25" customHeight="1">
      <c r="A46" s="203"/>
      <c r="B46" s="204"/>
      <c r="C46" s="175"/>
      <c r="D46" s="206"/>
    </row>
    <row r="47" spans="1:4" ht="14.25" customHeight="1">
      <c r="A47" s="203"/>
      <c r="B47" s="204"/>
      <c r="C47" s="175"/>
      <c r="D47" s="206"/>
    </row>
    <row r="48" spans="1:4" ht="14.25" customHeight="1">
      <c r="A48" s="203"/>
      <c r="B48" s="204"/>
      <c r="C48" s="175"/>
      <c r="D48" s="206"/>
    </row>
    <row r="49" spans="1:4" ht="14.25" customHeight="1">
      <c r="A49" s="203"/>
      <c r="B49" s="204"/>
      <c r="C49" s="175"/>
      <c r="D49" s="206"/>
    </row>
    <row r="50" spans="1:4" ht="14.25" customHeight="1">
      <c r="A50" s="203"/>
      <c r="B50" s="204"/>
      <c r="C50" s="175"/>
      <c r="D50" s="206"/>
    </row>
    <row r="51" spans="1:4" ht="14.25" customHeight="1">
      <c r="A51" s="203"/>
      <c r="B51" s="204"/>
      <c r="C51" s="175"/>
      <c r="D51" s="206"/>
    </row>
    <row r="52" spans="1:4" ht="14.25" customHeight="1">
      <c r="A52" s="203"/>
      <c r="B52" s="204"/>
      <c r="C52" s="175"/>
      <c r="D52" s="206"/>
    </row>
    <row r="53" spans="1:4" ht="14.25" customHeight="1">
      <c r="A53" s="203"/>
      <c r="B53" s="204"/>
      <c r="C53" s="175"/>
      <c r="D53" s="206"/>
    </row>
    <row r="54" spans="1:4" ht="14.25" customHeight="1">
      <c r="A54" s="203"/>
      <c r="B54" s="204"/>
      <c r="C54" s="175"/>
      <c r="D54" s="206"/>
    </row>
    <row r="55" spans="1:4" ht="14.25" customHeight="1">
      <c r="A55" s="203"/>
      <c r="B55" s="204"/>
      <c r="C55" s="175"/>
      <c r="D55" s="206"/>
    </row>
    <row r="56" spans="1:4" ht="14.25" customHeight="1">
      <c r="A56" s="203"/>
      <c r="B56" s="204"/>
      <c r="C56" s="175"/>
      <c r="D56" s="206"/>
    </row>
    <row r="57" spans="1:4" ht="14.25" customHeight="1">
      <c r="A57" s="203"/>
      <c r="B57" s="204"/>
      <c r="C57" s="175"/>
      <c r="D57" s="206"/>
    </row>
    <row r="58" spans="1:4" ht="14.25" customHeight="1">
      <c r="A58" s="203"/>
      <c r="B58" s="204"/>
      <c r="C58" s="175"/>
      <c r="D58" s="206"/>
    </row>
    <row r="59" spans="1:4" ht="14.25" customHeight="1">
      <c r="A59" s="203"/>
      <c r="B59" s="204"/>
      <c r="C59" s="175"/>
      <c r="D59" s="206"/>
    </row>
    <row r="60" spans="1:4" ht="14.25" customHeight="1">
      <c r="A60" s="203"/>
      <c r="B60" s="204"/>
      <c r="C60" s="175"/>
      <c r="D60" s="206"/>
    </row>
    <row r="61" spans="1:4" ht="14.25" customHeight="1">
      <c r="A61" s="203"/>
      <c r="B61" s="204"/>
      <c r="C61" s="175"/>
      <c r="D61" s="206"/>
    </row>
    <row r="62" spans="1:4" ht="14.25" customHeight="1">
      <c r="A62" s="203"/>
      <c r="B62" s="204"/>
      <c r="C62" s="175"/>
      <c r="D62" s="206"/>
    </row>
    <row r="63" spans="1:4" ht="14.25" customHeight="1">
      <c r="A63" s="203"/>
      <c r="B63" s="204"/>
      <c r="C63" s="175"/>
      <c r="D63" s="206"/>
    </row>
    <row r="64" spans="1:4" ht="14.25" customHeight="1">
      <c r="A64" s="203"/>
      <c r="B64" s="204"/>
      <c r="C64" s="175"/>
      <c r="D64" s="206"/>
    </row>
    <row r="65" spans="1:4" ht="14.25" customHeight="1">
      <c r="A65" s="203"/>
      <c r="B65" s="204"/>
      <c r="C65" s="175"/>
      <c r="D65" s="206"/>
    </row>
    <row r="66" spans="1:4" ht="14.25" customHeight="1">
      <c r="A66" s="203"/>
      <c r="B66" s="204"/>
      <c r="C66" s="175"/>
      <c r="D66" s="206"/>
    </row>
    <row r="67" spans="1:4" ht="14.25" customHeight="1">
      <c r="A67" s="203"/>
      <c r="B67" s="204"/>
      <c r="C67" s="175"/>
      <c r="D67" s="207"/>
    </row>
    <row r="68" spans="1:4" ht="14.25" customHeight="1">
      <c r="A68" s="203"/>
      <c r="B68" s="204"/>
      <c r="C68" s="175"/>
      <c r="D68" s="206"/>
    </row>
    <row r="69" spans="1:4" ht="14.25" customHeight="1">
      <c r="A69" s="203"/>
      <c r="B69" s="204"/>
      <c r="C69" s="175"/>
      <c r="D69" s="207"/>
    </row>
    <row r="70" spans="1:4" ht="14.25" customHeight="1">
      <c r="A70" s="203"/>
      <c r="B70" s="204"/>
      <c r="C70" s="175"/>
      <c r="D70" s="206"/>
    </row>
    <row r="71" spans="1:4" ht="14.25" customHeight="1">
      <c r="A71" s="203"/>
      <c r="B71" s="204"/>
      <c r="C71" s="175"/>
      <c r="D71" s="207"/>
    </row>
    <row r="72" spans="1:4" ht="14.25" customHeight="1">
      <c r="A72" s="203"/>
      <c r="B72" s="204"/>
      <c r="C72" s="175"/>
      <c r="D72" s="207"/>
    </row>
    <row r="73" spans="1:4" ht="14.25" customHeight="1">
      <c r="A73" s="203"/>
      <c r="B73" s="204"/>
      <c r="C73" s="175"/>
      <c r="D73" s="207"/>
    </row>
    <row r="74" spans="1:4" ht="14.25" customHeight="1">
      <c r="A74" s="203"/>
      <c r="B74" s="204"/>
      <c r="C74" s="175"/>
      <c r="D74" s="207"/>
    </row>
    <row r="75" spans="1:4" ht="14.25" customHeight="1">
      <c r="A75" s="203"/>
      <c r="B75" s="204"/>
      <c r="C75" s="175"/>
      <c r="D75" s="207"/>
    </row>
    <row r="76" spans="1:4" ht="14.25" customHeight="1">
      <c r="A76" s="36"/>
      <c r="B76" s="36"/>
      <c r="C76" s="208" t="s">
        <v>2635</v>
      </c>
      <c r="D76" s="209">
        <f>SUM(D6:D75)</f>
        <v>36260735</v>
      </c>
    </row>
    <row r="77" spans="1:4" ht="14.25" customHeight="1">
      <c r="A77" s="36"/>
      <c r="B77" s="36"/>
      <c r="C77" s="36"/>
    </row>
    <row r="78" spans="1:4" ht="14.25" customHeight="1">
      <c r="A78" s="36"/>
      <c r="B78" s="36"/>
      <c r="C78" s="36"/>
    </row>
    <row r="79" spans="1:4" ht="14.25" customHeight="1">
      <c r="A79" s="36"/>
      <c r="B79" s="36"/>
      <c r="C79" s="36"/>
    </row>
    <row r="80" spans="1:4" ht="14.25" hidden="1" customHeight="1">
      <c r="A80" s="36"/>
      <c r="B80" s="36"/>
      <c r="C80" s="36"/>
    </row>
    <row r="81" spans="1:3" ht="14.25" hidden="1" customHeight="1">
      <c r="A81" s="36"/>
      <c r="B81" s="36"/>
      <c r="C81" s="36"/>
    </row>
    <row r="82" spans="1:3" ht="14.25" customHeight="1">
      <c r="A82" s="36"/>
      <c r="B82" s="36"/>
      <c r="C82" s="36"/>
    </row>
    <row r="83" spans="1:3" ht="14.25" customHeight="1">
      <c r="A83" s="36"/>
      <c r="B83" s="36"/>
      <c r="C83" s="36"/>
    </row>
    <row r="84" spans="1:3" ht="14.25" customHeight="1">
      <c r="A84" s="36"/>
      <c r="B84" s="36"/>
      <c r="C84" s="36"/>
    </row>
    <row r="85" spans="1:3" ht="14.25" customHeight="1">
      <c r="A85" s="36"/>
      <c r="B85" s="36"/>
      <c r="C85" s="36"/>
    </row>
    <row r="86" spans="1:3" ht="14.25" customHeight="1">
      <c r="A86" s="36"/>
      <c r="B86" s="36"/>
      <c r="C86" s="36"/>
    </row>
    <row r="87" spans="1:3" ht="14.25" customHeight="1">
      <c r="A87" s="36"/>
      <c r="B87" s="36"/>
      <c r="C87" s="36"/>
    </row>
    <row r="88" spans="1:3" ht="14.25" customHeight="1">
      <c r="A88" s="36"/>
      <c r="B88" s="36"/>
      <c r="C88" s="36"/>
    </row>
    <row r="89" spans="1:3" ht="14.25" customHeight="1">
      <c r="A89" s="36"/>
      <c r="B89" s="36"/>
      <c r="C89" s="36"/>
    </row>
    <row r="90" spans="1:3" ht="14.25" customHeight="1">
      <c r="A90" s="36"/>
      <c r="B90" s="36"/>
      <c r="C90" s="36"/>
    </row>
    <row r="91" spans="1:3" ht="14.25" customHeight="1">
      <c r="A91" s="36"/>
      <c r="B91" s="36"/>
      <c r="C91" s="36"/>
    </row>
    <row r="92" spans="1:3" ht="14.25" customHeight="1">
      <c r="A92" s="36"/>
      <c r="B92" s="36"/>
      <c r="C92" s="36"/>
    </row>
    <row r="93" spans="1:3" ht="14.25" customHeight="1">
      <c r="A93" s="36"/>
      <c r="B93" s="36"/>
      <c r="C93" s="36"/>
    </row>
    <row r="94" spans="1:3" ht="14.25" customHeight="1">
      <c r="A94" s="36"/>
      <c r="B94" s="36"/>
      <c r="C94" s="36"/>
    </row>
    <row r="95" spans="1:3" ht="14.25" customHeight="1">
      <c r="A95" s="36"/>
      <c r="B95" s="36"/>
      <c r="C95" s="36"/>
    </row>
    <row r="96" spans="1:3" ht="14.25" customHeight="1">
      <c r="A96" s="36"/>
      <c r="B96" s="36"/>
      <c r="C96" s="36"/>
    </row>
    <row r="97" spans="1:3" ht="14.25" customHeight="1">
      <c r="A97" s="36"/>
      <c r="B97" s="36"/>
      <c r="C97" s="36"/>
    </row>
    <row r="98" spans="1:3" ht="14.25" customHeight="1">
      <c r="A98" s="36"/>
      <c r="B98" s="36"/>
      <c r="C98" s="36"/>
    </row>
    <row r="99" spans="1:3" ht="14.25" customHeight="1">
      <c r="A99" s="36"/>
      <c r="B99" s="36"/>
      <c r="C99" s="36"/>
    </row>
    <row r="100" spans="1:3" ht="14.25" customHeight="1">
      <c r="A100" s="36"/>
      <c r="B100" s="36"/>
      <c r="C100" s="36"/>
    </row>
    <row r="101" spans="1:3" ht="14.25" customHeight="1">
      <c r="A101" s="36"/>
      <c r="B101" s="36"/>
      <c r="C101" s="36"/>
    </row>
    <row r="102" spans="1:3" ht="14.25" customHeight="1">
      <c r="A102" s="36"/>
      <c r="B102" s="36"/>
      <c r="C102" s="36"/>
    </row>
    <row r="103" spans="1:3" ht="14.25" customHeight="1">
      <c r="A103" s="36"/>
      <c r="B103" s="36"/>
      <c r="C103" s="36"/>
    </row>
    <row r="104" spans="1:3" ht="14.25" customHeight="1">
      <c r="A104" s="36"/>
      <c r="B104" s="36"/>
      <c r="C104" s="36"/>
    </row>
    <row r="105" spans="1:3" ht="14.25" customHeight="1">
      <c r="A105" s="36"/>
      <c r="B105" s="36"/>
      <c r="C105" s="36"/>
    </row>
    <row r="106" spans="1:3" ht="14.25" customHeight="1">
      <c r="A106" s="36"/>
      <c r="B106" s="36"/>
      <c r="C106" s="36"/>
    </row>
    <row r="107" spans="1:3" ht="14.25" customHeight="1">
      <c r="A107" s="36"/>
      <c r="B107" s="36"/>
      <c r="C107" s="36"/>
    </row>
    <row r="108" spans="1:3" ht="14.25" customHeight="1">
      <c r="A108" s="36"/>
      <c r="B108" s="36"/>
      <c r="C108" s="36"/>
    </row>
    <row r="109" spans="1:3" ht="14.25" customHeight="1">
      <c r="A109" s="36"/>
      <c r="B109" s="36"/>
      <c r="C109" s="36"/>
    </row>
    <row r="110" spans="1:3" ht="14.25" customHeight="1">
      <c r="A110" s="36"/>
      <c r="B110" s="36"/>
      <c r="C110" s="36"/>
    </row>
    <row r="111" spans="1:3" ht="14.25" customHeight="1">
      <c r="A111" s="36"/>
      <c r="B111" s="36"/>
      <c r="C111" s="36"/>
    </row>
    <row r="112" spans="1:3" ht="14.25" customHeight="1">
      <c r="A112" s="36"/>
      <c r="B112" s="36"/>
      <c r="C112" s="36"/>
    </row>
    <row r="113" spans="1:3" ht="14.25" customHeight="1">
      <c r="A113" s="36"/>
      <c r="B113" s="36"/>
      <c r="C113" s="36"/>
    </row>
    <row r="114" spans="1:3" ht="14.25" customHeight="1">
      <c r="A114" s="36"/>
      <c r="B114" s="36"/>
      <c r="C114" s="36"/>
    </row>
    <row r="115" spans="1:3" ht="14.25" customHeight="1">
      <c r="A115" s="36"/>
      <c r="B115" s="36"/>
      <c r="C115" s="36"/>
    </row>
    <row r="116" spans="1:3" ht="14.25" customHeight="1">
      <c r="A116" s="36"/>
      <c r="B116" s="36"/>
      <c r="C116" s="36"/>
    </row>
    <row r="117" spans="1:3" ht="14.25" customHeight="1">
      <c r="A117" s="36"/>
      <c r="B117" s="36"/>
      <c r="C117" s="36"/>
    </row>
    <row r="118" spans="1:3" ht="14.25" customHeight="1">
      <c r="A118" s="36"/>
      <c r="B118" s="36"/>
      <c r="C118" s="36"/>
    </row>
    <row r="119" spans="1:3" ht="14.25" customHeight="1">
      <c r="A119" s="36"/>
      <c r="B119" s="36"/>
      <c r="C119" s="36"/>
    </row>
    <row r="120" spans="1:3" ht="14.25" customHeight="1">
      <c r="A120" s="36"/>
      <c r="B120" s="36"/>
      <c r="C120" s="36"/>
    </row>
    <row r="121" spans="1:3" ht="14.25" customHeight="1">
      <c r="A121" s="36"/>
      <c r="B121" s="36"/>
      <c r="C121" s="36"/>
    </row>
    <row r="122" spans="1:3" ht="14.25" customHeight="1">
      <c r="A122" s="36"/>
      <c r="B122" s="36"/>
      <c r="C122" s="36"/>
    </row>
    <row r="123" spans="1:3" ht="14.25" customHeight="1">
      <c r="A123" s="36"/>
      <c r="B123" s="36"/>
      <c r="C123" s="36"/>
    </row>
    <row r="124" spans="1:3" ht="14.25" customHeight="1">
      <c r="A124" s="36"/>
      <c r="B124" s="36"/>
      <c r="C124" s="36"/>
    </row>
    <row r="125" spans="1:3" ht="14.25" customHeight="1">
      <c r="A125" s="36"/>
      <c r="B125" s="36"/>
      <c r="C125" s="36"/>
    </row>
    <row r="126" spans="1:3" ht="14.25" customHeight="1">
      <c r="A126" s="36"/>
      <c r="B126" s="36"/>
      <c r="C126" s="36"/>
    </row>
    <row r="127" spans="1:3" ht="14.25" customHeight="1">
      <c r="A127" s="36"/>
      <c r="B127" s="36"/>
      <c r="C127" s="36"/>
    </row>
    <row r="128" spans="1:3" ht="14.25" customHeight="1">
      <c r="A128" s="36"/>
      <c r="B128" s="36"/>
      <c r="C128" s="36"/>
    </row>
    <row r="129" spans="1:3" ht="14.25" customHeight="1">
      <c r="A129" s="36"/>
      <c r="B129" s="36"/>
      <c r="C129" s="36"/>
    </row>
    <row r="130" spans="1:3" ht="14.25" customHeight="1">
      <c r="A130" s="36"/>
      <c r="B130" s="36"/>
      <c r="C130" s="36"/>
    </row>
    <row r="131" spans="1:3" ht="14.25" customHeight="1">
      <c r="A131" s="36"/>
      <c r="B131" s="36"/>
      <c r="C131" s="36"/>
    </row>
    <row r="132" spans="1:3" ht="14.25" customHeight="1">
      <c r="A132" s="36"/>
      <c r="B132" s="36"/>
      <c r="C132" s="36"/>
    </row>
    <row r="133" spans="1:3" ht="14.25" customHeight="1">
      <c r="A133" s="36"/>
      <c r="B133" s="36"/>
      <c r="C133" s="36"/>
    </row>
    <row r="134" spans="1:3" ht="14.25" customHeight="1">
      <c r="A134" s="36"/>
      <c r="B134" s="36"/>
      <c r="C134" s="36"/>
    </row>
    <row r="135" spans="1:3" ht="14.25" customHeight="1">
      <c r="A135" s="36"/>
      <c r="B135" s="36"/>
      <c r="C135" s="36"/>
    </row>
    <row r="136" spans="1:3" ht="14.25" customHeight="1">
      <c r="A136" s="36"/>
      <c r="B136" s="36"/>
      <c r="C136" s="36"/>
    </row>
    <row r="137" spans="1:3" ht="14.25" customHeight="1">
      <c r="A137" s="36"/>
      <c r="B137" s="36"/>
      <c r="C137" s="36"/>
    </row>
    <row r="138" spans="1:3" ht="14.25" customHeight="1">
      <c r="A138" s="36"/>
      <c r="B138" s="36"/>
      <c r="C138" s="36"/>
    </row>
    <row r="139" spans="1:3" ht="14.25" customHeight="1">
      <c r="A139" s="36"/>
      <c r="B139" s="36"/>
      <c r="C139" s="36"/>
    </row>
    <row r="140" spans="1:3" ht="14.25" customHeight="1">
      <c r="A140" s="36"/>
      <c r="B140" s="36"/>
      <c r="C140" s="36"/>
    </row>
    <row r="141" spans="1:3" ht="14.25" customHeight="1">
      <c r="A141" s="36"/>
      <c r="B141" s="36"/>
      <c r="C141" s="36"/>
    </row>
    <row r="142" spans="1:3" ht="14.25" customHeight="1">
      <c r="A142" s="36"/>
      <c r="B142" s="36"/>
      <c r="C142" s="36"/>
    </row>
    <row r="143" spans="1:3" ht="14.25" customHeight="1">
      <c r="A143" s="36"/>
      <c r="B143" s="36"/>
      <c r="C143" s="36"/>
    </row>
    <row r="144" spans="1:3" ht="14.25" customHeight="1">
      <c r="A144" s="36"/>
      <c r="B144" s="36"/>
      <c r="C144" s="36"/>
    </row>
    <row r="145" spans="1:3" ht="14.25" customHeight="1">
      <c r="A145" s="36"/>
      <c r="B145" s="36"/>
      <c r="C145" s="36"/>
    </row>
    <row r="146" spans="1:3" ht="14.25" customHeight="1">
      <c r="A146" s="36"/>
      <c r="B146" s="36"/>
      <c r="C146" s="36"/>
    </row>
    <row r="147" spans="1:3" ht="14.25" customHeight="1">
      <c r="A147" s="36"/>
      <c r="B147" s="36"/>
      <c r="C147" s="36"/>
    </row>
    <row r="148" spans="1:3" ht="14.25" customHeight="1">
      <c r="A148" s="36"/>
      <c r="B148" s="36"/>
      <c r="C148" s="36"/>
    </row>
    <row r="149" spans="1:3" ht="14.25" customHeight="1">
      <c r="A149" s="36"/>
      <c r="B149" s="36"/>
      <c r="C149" s="36"/>
    </row>
    <row r="150" spans="1:3" ht="14.25" customHeight="1">
      <c r="A150" s="36"/>
      <c r="B150" s="36"/>
      <c r="C150" s="36"/>
    </row>
    <row r="151" spans="1:3" ht="14.25" customHeight="1">
      <c r="A151" s="36"/>
      <c r="B151" s="36"/>
      <c r="C151" s="36"/>
    </row>
    <row r="152" spans="1:3" ht="14.25" customHeight="1">
      <c r="A152" s="36"/>
      <c r="B152" s="36"/>
      <c r="C152" s="36"/>
    </row>
    <row r="153" spans="1:3" ht="14.25" customHeight="1">
      <c r="A153" s="36"/>
      <c r="B153" s="36"/>
      <c r="C153" s="36"/>
    </row>
    <row r="154" spans="1:3" ht="14.25" customHeight="1">
      <c r="A154" s="36"/>
      <c r="B154" s="36"/>
      <c r="C154" s="36"/>
    </row>
    <row r="155" spans="1:3" ht="14.25" customHeight="1">
      <c r="A155" s="36"/>
      <c r="B155" s="36"/>
      <c r="C155" s="36"/>
    </row>
    <row r="156" spans="1:3" ht="14.25" customHeight="1">
      <c r="A156" s="36"/>
      <c r="B156" s="36"/>
      <c r="C156" s="36"/>
    </row>
    <row r="157" spans="1:3" ht="14.25" customHeight="1">
      <c r="A157" s="36"/>
      <c r="B157" s="36"/>
      <c r="C157" s="36"/>
    </row>
    <row r="158" spans="1:3" ht="14.25" customHeight="1">
      <c r="A158" s="36"/>
      <c r="B158" s="36"/>
      <c r="C158" s="36"/>
    </row>
    <row r="159" spans="1:3" ht="14.25" customHeight="1">
      <c r="A159" s="36"/>
      <c r="B159" s="36"/>
      <c r="C159" s="36"/>
    </row>
    <row r="160" spans="1:3" ht="14.25" customHeight="1">
      <c r="A160" s="36"/>
      <c r="B160" s="36"/>
      <c r="C160" s="36"/>
    </row>
    <row r="161" spans="1:3" ht="14.25" customHeight="1">
      <c r="A161" s="36"/>
      <c r="B161" s="36"/>
      <c r="C161" s="36"/>
    </row>
    <row r="162" spans="1:3" ht="14.25" customHeight="1">
      <c r="A162" s="36"/>
      <c r="B162" s="36"/>
      <c r="C162" s="36"/>
    </row>
    <row r="163" spans="1:3" ht="14.25" customHeight="1">
      <c r="A163" s="36"/>
      <c r="B163" s="36"/>
      <c r="C163" s="36"/>
    </row>
    <row r="164" spans="1:3" ht="14.25" customHeight="1">
      <c r="A164" s="36"/>
      <c r="B164" s="36"/>
      <c r="C164" s="36"/>
    </row>
    <row r="165" spans="1:3" ht="14.25" customHeight="1">
      <c r="A165" s="36"/>
      <c r="B165" s="36"/>
      <c r="C165" s="36"/>
    </row>
    <row r="166" spans="1:3" ht="14.25" customHeight="1">
      <c r="A166" s="36"/>
      <c r="B166" s="36"/>
      <c r="C166" s="36"/>
    </row>
    <row r="167" spans="1:3" ht="14.25" customHeight="1">
      <c r="A167" s="36"/>
      <c r="B167" s="36"/>
      <c r="C167" s="36"/>
    </row>
    <row r="168" spans="1:3" ht="14.25" customHeight="1">
      <c r="A168" s="36"/>
      <c r="B168" s="36"/>
      <c r="C168" s="36"/>
    </row>
    <row r="169" spans="1:3" ht="14.25" customHeight="1">
      <c r="A169" s="36"/>
      <c r="B169" s="36"/>
      <c r="C169" s="36"/>
    </row>
    <row r="170" spans="1:3" ht="14.25" customHeight="1">
      <c r="A170" s="36"/>
      <c r="B170" s="36"/>
      <c r="C170" s="36"/>
    </row>
    <row r="171" spans="1:3" ht="14.25" customHeight="1">
      <c r="A171" s="36"/>
      <c r="B171" s="36"/>
      <c r="C171" s="36"/>
    </row>
    <row r="172" spans="1:3" ht="14.25" customHeight="1">
      <c r="A172" s="36"/>
      <c r="B172" s="36"/>
      <c r="C172" s="36"/>
    </row>
    <row r="173" spans="1:3" ht="14.25" customHeight="1">
      <c r="A173" s="36"/>
      <c r="B173" s="36"/>
      <c r="C173" s="36"/>
    </row>
    <row r="174" spans="1:3" ht="14.25" customHeight="1">
      <c r="A174" s="36"/>
      <c r="B174" s="36"/>
      <c r="C174" s="36"/>
    </row>
    <row r="175" spans="1:3" ht="14.25" customHeight="1">
      <c r="A175" s="36"/>
      <c r="B175" s="36"/>
      <c r="C175" s="36"/>
    </row>
    <row r="176" spans="1:3" ht="14.25" customHeight="1">
      <c r="A176" s="36"/>
      <c r="B176" s="36"/>
      <c r="C176" s="36"/>
    </row>
    <row r="177" spans="1:3" ht="14.25" customHeight="1">
      <c r="A177" s="36"/>
      <c r="B177" s="36"/>
      <c r="C177" s="36"/>
    </row>
    <row r="178" spans="1:3" ht="14.25" customHeight="1">
      <c r="A178" s="36"/>
      <c r="B178" s="36"/>
      <c r="C178" s="36"/>
    </row>
    <row r="179" spans="1:3" ht="14.25" customHeight="1">
      <c r="A179" s="36"/>
      <c r="B179" s="36"/>
      <c r="C179" s="36"/>
    </row>
    <row r="180" spans="1:3" ht="14.25" customHeight="1">
      <c r="A180" s="36"/>
      <c r="B180" s="36"/>
      <c r="C180" s="36"/>
    </row>
    <row r="181" spans="1:3" ht="14.25" customHeight="1">
      <c r="A181" s="36"/>
      <c r="B181" s="36"/>
      <c r="C181" s="36"/>
    </row>
    <row r="182" spans="1:3" ht="14.25" customHeight="1">
      <c r="A182" s="36"/>
      <c r="B182" s="36"/>
      <c r="C182" s="36"/>
    </row>
    <row r="183" spans="1:3" ht="14.25" customHeight="1">
      <c r="A183" s="36"/>
      <c r="B183" s="36"/>
      <c r="C183" s="36"/>
    </row>
    <row r="184" spans="1:3" ht="14.25" customHeight="1">
      <c r="A184" s="36"/>
      <c r="B184" s="36"/>
      <c r="C184" s="36"/>
    </row>
    <row r="185" spans="1:3" ht="14.25" customHeight="1">
      <c r="A185" s="36"/>
      <c r="B185" s="36"/>
      <c r="C185" s="36"/>
    </row>
    <row r="186" spans="1:3" ht="14.25" customHeight="1">
      <c r="A186" s="36"/>
      <c r="B186" s="36"/>
      <c r="C186" s="36"/>
    </row>
    <row r="187" spans="1:3" ht="14.25" customHeight="1">
      <c r="A187" s="36"/>
      <c r="B187" s="36"/>
      <c r="C187" s="36"/>
    </row>
    <row r="188" spans="1:3" ht="14.25" customHeight="1">
      <c r="A188" s="36"/>
      <c r="B188" s="36"/>
      <c r="C188" s="36"/>
    </row>
    <row r="189" spans="1:3" ht="14.25" customHeight="1">
      <c r="A189" s="36"/>
      <c r="B189" s="36"/>
      <c r="C189" s="36"/>
    </row>
    <row r="190" spans="1:3" ht="14.25" customHeight="1">
      <c r="A190" s="36"/>
      <c r="B190" s="36"/>
      <c r="C190" s="36"/>
    </row>
    <row r="191" spans="1:3" ht="14.25" customHeight="1">
      <c r="A191" s="36"/>
      <c r="B191" s="36"/>
      <c r="C191" s="36"/>
    </row>
    <row r="192" spans="1:3" ht="14.25" customHeight="1">
      <c r="A192" s="36"/>
      <c r="B192" s="36"/>
      <c r="C192" s="36"/>
    </row>
    <row r="193" spans="1:3" ht="14.25" customHeight="1">
      <c r="A193" s="36"/>
      <c r="B193" s="36"/>
      <c r="C193" s="36"/>
    </row>
    <row r="194" spans="1:3" ht="14.25" customHeight="1">
      <c r="A194" s="36"/>
      <c r="B194" s="36"/>
      <c r="C194" s="36"/>
    </row>
    <row r="195" spans="1:3" ht="14.25" customHeight="1">
      <c r="A195" s="36"/>
      <c r="B195" s="36"/>
      <c r="C195" s="36"/>
    </row>
    <row r="196" spans="1:3" ht="14.25" customHeight="1">
      <c r="A196" s="36"/>
      <c r="B196" s="36"/>
      <c r="C196" s="36"/>
    </row>
    <row r="197" spans="1:3" ht="14.25" customHeight="1">
      <c r="A197" s="36"/>
      <c r="B197" s="36"/>
      <c r="C197" s="36"/>
    </row>
    <row r="198" spans="1:3" ht="14.25" customHeight="1">
      <c r="A198" s="36"/>
      <c r="B198" s="36"/>
      <c r="C198" s="36"/>
    </row>
    <row r="199" spans="1:3" ht="14.25" customHeight="1">
      <c r="A199" s="36"/>
      <c r="B199" s="36"/>
      <c r="C199" s="36"/>
    </row>
    <row r="200" spans="1:3" ht="14.25" customHeight="1">
      <c r="A200" s="36"/>
      <c r="B200" s="36"/>
      <c r="C200" s="36"/>
    </row>
    <row r="201" spans="1:3" ht="14.25" customHeight="1">
      <c r="A201" s="36"/>
      <c r="B201" s="36"/>
      <c r="C201" s="36"/>
    </row>
    <row r="202" spans="1:3" ht="14.25" customHeight="1">
      <c r="A202" s="36"/>
      <c r="B202" s="36"/>
      <c r="C202" s="36"/>
    </row>
    <row r="203" spans="1:3" ht="14.25" customHeight="1">
      <c r="A203" s="36"/>
      <c r="B203" s="36"/>
      <c r="C203" s="36"/>
    </row>
    <row r="204" spans="1:3" ht="14.25" customHeight="1">
      <c r="A204" s="36"/>
      <c r="B204" s="36"/>
      <c r="C204" s="36"/>
    </row>
    <row r="205" spans="1:3" ht="14.25" customHeight="1">
      <c r="A205" s="36"/>
      <c r="B205" s="36"/>
      <c r="C205" s="36"/>
    </row>
    <row r="206" spans="1:3" ht="14.25" customHeight="1">
      <c r="A206" s="36"/>
      <c r="B206" s="36"/>
      <c r="C206" s="36"/>
    </row>
    <row r="207" spans="1:3" ht="14.25" customHeight="1">
      <c r="A207" s="36"/>
      <c r="B207" s="36"/>
      <c r="C207" s="36"/>
    </row>
    <row r="208" spans="1:3" ht="14.25" customHeight="1">
      <c r="A208" s="36"/>
      <c r="B208" s="36"/>
      <c r="C208" s="36"/>
    </row>
    <row r="209" spans="1:3" ht="14.25" customHeight="1">
      <c r="A209" s="36"/>
      <c r="B209" s="36"/>
      <c r="C209" s="36"/>
    </row>
    <row r="210" spans="1:3" ht="14.25" customHeight="1">
      <c r="A210" s="36"/>
      <c r="B210" s="36"/>
      <c r="C210" s="36"/>
    </row>
    <row r="211" spans="1:3" ht="14.25" customHeight="1">
      <c r="A211" s="36"/>
      <c r="B211" s="36"/>
      <c r="C211" s="36"/>
    </row>
    <row r="212" spans="1:3" ht="14.25" customHeight="1">
      <c r="A212" s="36"/>
      <c r="B212" s="36"/>
      <c r="C212" s="36"/>
    </row>
    <row r="213" spans="1:3" ht="14.25" customHeight="1">
      <c r="A213" s="36"/>
      <c r="B213" s="36"/>
      <c r="C213" s="36"/>
    </row>
    <row r="214" spans="1:3" ht="14.25" customHeight="1">
      <c r="A214" s="36"/>
      <c r="B214" s="36"/>
      <c r="C214" s="36"/>
    </row>
    <row r="215" spans="1:3" ht="14.25" customHeight="1">
      <c r="A215" s="36"/>
      <c r="B215" s="36"/>
      <c r="C215" s="36"/>
    </row>
    <row r="216" spans="1:3" ht="14.25" customHeight="1">
      <c r="A216" s="36"/>
      <c r="B216" s="36"/>
      <c r="C216" s="36"/>
    </row>
    <row r="217" spans="1:3" ht="14.25" customHeight="1">
      <c r="A217" s="36"/>
      <c r="B217" s="36"/>
      <c r="C217" s="36"/>
    </row>
    <row r="218" spans="1:3" ht="14.25" customHeight="1">
      <c r="A218" s="36"/>
      <c r="B218" s="36"/>
      <c r="C218" s="36"/>
    </row>
    <row r="219" spans="1:3" ht="14.25" customHeight="1">
      <c r="A219" s="36"/>
      <c r="B219" s="36"/>
      <c r="C219" s="36"/>
    </row>
    <row r="220" spans="1:3" ht="14.25" customHeight="1">
      <c r="A220" s="36"/>
      <c r="B220" s="36"/>
      <c r="C220" s="36"/>
    </row>
    <row r="221" spans="1:3" ht="14.25" customHeight="1">
      <c r="A221" s="36"/>
      <c r="B221" s="36"/>
      <c r="C221" s="36"/>
    </row>
    <row r="222" spans="1:3" ht="14.25" customHeight="1">
      <c r="A222" s="36"/>
      <c r="B222" s="36"/>
      <c r="C222" s="36"/>
    </row>
    <row r="223" spans="1:3" ht="14.25" customHeight="1">
      <c r="A223" s="36"/>
      <c r="B223" s="36"/>
      <c r="C223" s="36"/>
    </row>
    <row r="224" spans="1:3" ht="14.25" customHeight="1">
      <c r="A224" s="36"/>
      <c r="B224" s="36"/>
      <c r="C224" s="36"/>
    </row>
    <row r="225" spans="1:3" ht="14.25" customHeight="1">
      <c r="A225" s="36"/>
      <c r="B225" s="36"/>
      <c r="C225" s="36"/>
    </row>
    <row r="226" spans="1:3" ht="14.25" customHeight="1">
      <c r="A226" s="36"/>
      <c r="B226" s="36"/>
      <c r="C226" s="36"/>
    </row>
    <row r="227" spans="1:3" ht="14.25" customHeight="1">
      <c r="A227" s="36"/>
      <c r="B227" s="36"/>
      <c r="C227" s="36"/>
    </row>
    <row r="228" spans="1:3" ht="14.25" customHeight="1">
      <c r="A228" s="36"/>
      <c r="B228" s="36"/>
      <c r="C228" s="36"/>
    </row>
    <row r="229" spans="1:3" ht="14.25" customHeight="1">
      <c r="A229" s="36"/>
      <c r="B229" s="36"/>
      <c r="C229" s="36"/>
    </row>
    <row r="230" spans="1:3" ht="14.25" customHeight="1">
      <c r="A230" s="36"/>
      <c r="B230" s="36"/>
      <c r="C230" s="36"/>
    </row>
    <row r="231" spans="1:3" ht="14.25" customHeight="1">
      <c r="A231" s="36"/>
      <c r="B231" s="36"/>
      <c r="C231" s="36"/>
    </row>
    <row r="232" spans="1:3" ht="14.25" customHeight="1">
      <c r="A232" s="36"/>
      <c r="B232" s="36"/>
      <c r="C232" s="36"/>
    </row>
    <row r="233" spans="1:3" ht="14.25" customHeight="1">
      <c r="A233" s="36"/>
      <c r="B233" s="36"/>
      <c r="C233" s="36"/>
    </row>
    <row r="234" spans="1:3" ht="14.25" customHeight="1">
      <c r="A234" s="36"/>
      <c r="B234" s="36"/>
      <c r="C234" s="36"/>
    </row>
    <row r="235" spans="1:3" ht="14.25" customHeight="1">
      <c r="A235" s="36"/>
      <c r="B235" s="36"/>
      <c r="C235" s="36"/>
    </row>
    <row r="236" spans="1:3" ht="14.25" customHeight="1">
      <c r="A236" s="36"/>
      <c r="B236" s="36"/>
      <c r="C236" s="36"/>
    </row>
    <row r="237" spans="1:3" ht="14.25" customHeight="1">
      <c r="A237" s="36"/>
      <c r="B237" s="36"/>
      <c r="C237" s="36"/>
    </row>
    <row r="238" spans="1:3" ht="14.25" customHeight="1">
      <c r="A238" s="36"/>
      <c r="B238" s="36"/>
      <c r="C238" s="36"/>
    </row>
    <row r="239" spans="1:3" ht="14.25" customHeight="1">
      <c r="A239" s="36"/>
      <c r="B239" s="36"/>
      <c r="C239" s="36"/>
    </row>
    <row r="240" spans="1:3" ht="14.25" customHeight="1">
      <c r="A240" s="36"/>
      <c r="B240" s="36"/>
      <c r="C240" s="36"/>
    </row>
    <row r="241" spans="1:3" ht="14.25" customHeight="1">
      <c r="A241" s="36"/>
      <c r="B241" s="36"/>
      <c r="C241" s="36"/>
    </row>
    <row r="242" spans="1:3" ht="14.25" customHeight="1">
      <c r="A242" s="36"/>
      <c r="B242" s="36"/>
      <c r="C242" s="36"/>
    </row>
    <row r="243" spans="1:3" ht="14.25" customHeight="1">
      <c r="A243" s="36"/>
      <c r="B243" s="36"/>
      <c r="C243" s="36"/>
    </row>
    <row r="244" spans="1:3" ht="14.25" customHeight="1">
      <c r="A244" s="36"/>
      <c r="B244" s="36"/>
      <c r="C244" s="36"/>
    </row>
    <row r="245" spans="1:3" ht="14.25" customHeight="1">
      <c r="A245" s="36"/>
      <c r="B245" s="36"/>
      <c r="C245" s="36"/>
    </row>
    <row r="246" spans="1:3" ht="14.25" customHeight="1">
      <c r="A246" s="36"/>
      <c r="B246" s="36"/>
      <c r="C246" s="36"/>
    </row>
    <row r="247" spans="1:3" ht="14.25" customHeight="1">
      <c r="A247" s="36"/>
      <c r="B247" s="36"/>
      <c r="C247" s="36"/>
    </row>
    <row r="248" spans="1:3" ht="14.25" customHeight="1">
      <c r="A248" s="36"/>
      <c r="B248" s="36"/>
      <c r="C248" s="36"/>
    </row>
    <row r="249" spans="1:3" ht="14.25" customHeight="1">
      <c r="A249" s="36"/>
      <c r="B249" s="36"/>
      <c r="C249" s="36"/>
    </row>
    <row r="250" spans="1:3" ht="14.25" customHeight="1">
      <c r="A250" s="36"/>
      <c r="B250" s="36"/>
      <c r="C250" s="36"/>
    </row>
    <row r="251" spans="1:3" ht="14.25" customHeight="1">
      <c r="A251" s="36"/>
      <c r="B251" s="36"/>
      <c r="C251" s="36"/>
    </row>
    <row r="252" spans="1:3" ht="14.25" customHeight="1">
      <c r="A252" s="36"/>
      <c r="B252" s="36"/>
      <c r="C252" s="36"/>
    </row>
    <row r="253" spans="1:3" ht="14.25" customHeight="1">
      <c r="A253" s="36"/>
      <c r="B253" s="36"/>
      <c r="C253" s="36"/>
    </row>
    <row r="254" spans="1:3" ht="14.25" customHeight="1">
      <c r="A254" s="36"/>
      <c r="B254" s="36"/>
      <c r="C254" s="36"/>
    </row>
    <row r="255" spans="1:3" ht="14.25" customHeight="1">
      <c r="A255" s="36"/>
      <c r="B255" s="36"/>
      <c r="C255" s="36"/>
    </row>
    <row r="256" spans="1:3" ht="14.25" customHeight="1">
      <c r="A256" s="36"/>
      <c r="B256" s="36"/>
      <c r="C256" s="36"/>
    </row>
    <row r="257" spans="1:3" ht="14.25" customHeight="1">
      <c r="A257" s="36"/>
      <c r="B257" s="36"/>
      <c r="C257" s="36"/>
    </row>
    <row r="258" spans="1:3" ht="14.25" customHeight="1">
      <c r="A258" s="36"/>
      <c r="B258" s="36"/>
      <c r="C258" s="36"/>
    </row>
    <row r="259" spans="1:3" ht="14.25" customHeight="1">
      <c r="A259" s="36"/>
      <c r="B259" s="36"/>
      <c r="C259" s="36"/>
    </row>
    <row r="260" spans="1:3" ht="14.25" customHeight="1">
      <c r="A260" s="36"/>
      <c r="B260" s="36"/>
      <c r="C260" s="36"/>
    </row>
    <row r="261" spans="1:3" ht="14.25" customHeight="1">
      <c r="A261" s="36"/>
      <c r="B261" s="36"/>
      <c r="C261" s="36"/>
    </row>
    <row r="262" spans="1:3" ht="14.25" customHeight="1">
      <c r="A262" s="36"/>
      <c r="B262" s="36"/>
      <c r="C262" s="36"/>
    </row>
    <row r="263" spans="1:3" ht="14.25" customHeight="1">
      <c r="A263" s="36"/>
      <c r="B263" s="36"/>
      <c r="C263" s="36"/>
    </row>
    <row r="264" spans="1:3" ht="14.25" customHeight="1">
      <c r="A264" s="36"/>
      <c r="B264" s="36"/>
      <c r="C264" s="36"/>
    </row>
    <row r="265" spans="1:3" ht="14.25" customHeight="1">
      <c r="A265" s="36"/>
      <c r="B265" s="36"/>
      <c r="C265" s="36"/>
    </row>
    <row r="266" spans="1:3" ht="14.25" customHeight="1">
      <c r="A266" s="36"/>
      <c r="B266" s="36"/>
      <c r="C266" s="36"/>
    </row>
    <row r="267" spans="1:3" ht="14.25" customHeight="1">
      <c r="A267" s="36"/>
      <c r="B267" s="36"/>
      <c r="C267" s="36"/>
    </row>
    <row r="268" spans="1:3" ht="14.25" customHeight="1">
      <c r="A268" s="36"/>
      <c r="B268" s="36"/>
      <c r="C268" s="36"/>
    </row>
    <row r="269" spans="1:3" ht="14.25" customHeight="1">
      <c r="A269" s="36"/>
      <c r="B269" s="36"/>
      <c r="C269" s="36"/>
    </row>
    <row r="270" spans="1:3" ht="14.25" customHeight="1">
      <c r="A270" s="36"/>
      <c r="B270" s="36"/>
      <c r="C270" s="36"/>
    </row>
    <row r="271" spans="1:3" ht="14.25" customHeight="1">
      <c r="A271" s="36"/>
      <c r="B271" s="36"/>
      <c r="C271" s="36"/>
    </row>
    <row r="272" spans="1:3" ht="14.25" customHeight="1">
      <c r="A272" s="36"/>
      <c r="B272" s="36"/>
      <c r="C272" s="36"/>
    </row>
    <row r="273" spans="1:3" ht="14.25" customHeight="1">
      <c r="A273" s="36"/>
      <c r="B273" s="36"/>
      <c r="C273" s="36"/>
    </row>
    <row r="274" spans="1:3" ht="14.25" customHeight="1">
      <c r="A274" s="36"/>
      <c r="B274" s="36"/>
      <c r="C274" s="36"/>
    </row>
    <row r="275" spans="1:3" ht="14.25" customHeight="1">
      <c r="A275" s="36"/>
      <c r="B275" s="36"/>
      <c r="C275" s="36"/>
    </row>
    <row r="276" spans="1:3" ht="14.25" customHeight="1">
      <c r="A276" s="36"/>
      <c r="B276" s="36"/>
      <c r="C276" s="36"/>
    </row>
    <row r="277" spans="1:3" ht="14.25" customHeight="1">
      <c r="A277" s="36"/>
      <c r="B277" s="36"/>
      <c r="C277" s="36"/>
    </row>
    <row r="278" spans="1:3" ht="14.25" customHeight="1">
      <c r="A278" s="36"/>
      <c r="B278" s="36"/>
      <c r="C278" s="36"/>
    </row>
    <row r="279" spans="1:3" ht="14.25" customHeight="1">
      <c r="A279" s="36"/>
      <c r="B279" s="36"/>
      <c r="C279" s="36"/>
    </row>
    <row r="280" spans="1:3" ht="14.25" customHeight="1">
      <c r="A280" s="36"/>
      <c r="B280" s="36"/>
      <c r="C280" s="36"/>
    </row>
    <row r="281" spans="1:3" ht="14.25" customHeight="1">
      <c r="A281" s="36"/>
      <c r="B281" s="36"/>
      <c r="C281" s="36"/>
    </row>
    <row r="282" spans="1:3" ht="14.25" customHeight="1">
      <c r="A282" s="36"/>
      <c r="B282" s="36"/>
      <c r="C282" s="36"/>
    </row>
    <row r="283" spans="1:3" ht="14.25" customHeight="1">
      <c r="A283" s="36"/>
      <c r="B283" s="36"/>
      <c r="C283" s="36"/>
    </row>
    <row r="284" spans="1:3" ht="14.25" customHeight="1">
      <c r="A284" s="36"/>
      <c r="B284" s="36"/>
      <c r="C284" s="36"/>
    </row>
    <row r="285" spans="1:3" ht="14.25" customHeight="1">
      <c r="A285" s="36"/>
      <c r="B285" s="36"/>
      <c r="C285" s="36"/>
    </row>
    <row r="286" spans="1:3" ht="14.25" customHeight="1">
      <c r="A286" s="36"/>
      <c r="B286" s="36"/>
      <c r="C286" s="36"/>
    </row>
    <row r="287" spans="1:3" ht="14.25" customHeight="1">
      <c r="A287" s="36"/>
      <c r="B287" s="36"/>
      <c r="C287" s="36"/>
    </row>
    <row r="288" spans="1:3" ht="14.25" customHeight="1">
      <c r="A288" s="36"/>
      <c r="B288" s="36"/>
      <c r="C288" s="36"/>
    </row>
    <row r="289" spans="1:3" ht="14.25" customHeight="1">
      <c r="A289" s="36"/>
      <c r="B289" s="36"/>
      <c r="C289" s="36"/>
    </row>
    <row r="290" spans="1:3" ht="14.25" customHeight="1">
      <c r="A290" s="36"/>
      <c r="B290" s="36"/>
      <c r="C290" s="36"/>
    </row>
    <row r="291" spans="1:3" ht="14.25" customHeight="1">
      <c r="A291" s="36"/>
      <c r="B291" s="36"/>
      <c r="C291" s="36"/>
    </row>
    <row r="292" spans="1:3" ht="14.25" customHeight="1">
      <c r="A292" s="36"/>
      <c r="B292" s="36"/>
      <c r="C292" s="36"/>
    </row>
    <row r="293" spans="1:3" ht="14.25" customHeight="1">
      <c r="A293" s="36"/>
      <c r="B293" s="36"/>
      <c r="C293" s="36"/>
    </row>
    <row r="294" spans="1:3" ht="14.25" customHeight="1">
      <c r="A294" s="36"/>
      <c r="B294" s="36"/>
      <c r="C294" s="36"/>
    </row>
    <row r="295" spans="1:3" ht="14.25" customHeight="1">
      <c r="A295" s="36"/>
      <c r="B295" s="36"/>
      <c r="C295" s="36"/>
    </row>
    <row r="296" spans="1:3" ht="14.25" customHeight="1">
      <c r="A296" s="36"/>
      <c r="B296" s="36"/>
      <c r="C296" s="36"/>
    </row>
    <row r="297" spans="1:3" ht="14.25" customHeight="1">
      <c r="A297" s="36"/>
      <c r="B297" s="36"/>
      <c r="C297" s="36"/>
    </row>
    <row r="298" spans="1:3" ht="14.25" customHeight="1">
      <c r="A298" s="36"/>
      <c r="B298" s="36"/>
      <c r="C298" s="36"/>
    </row>
    <row r="299" spans="1:3" ht="14.25" customHeight="1">
      <c r="A299" s="36"/>
      <c r="B299" s="36"/>
      <c r="C299" s="36"/>
    </row>
    <row r="300" spans="1:3" ht="14.25" customHeight="1">
      <c r="A300" s="36"/>
      <c r="B300" s="36"/>
      <c r="C300" s="36"/>
    </row>
    <row r="301" spans="1:3" ht="14.25" customHeight="1">
      <c r="A301" s="36"/>
      <c r="B301" s="36"/>
      <c r="C301" s="36"/>
    </row>
    <row r="302" spans="1:3" ht="14.25" customHeight="1">
      <c r="A302" s="36"/>
      <c r="B302" s="36"/>
      <c r="C302" s="36"/>
    </row>
    <row r="303" spans="1:3" ht="14.25" customHeight="1">
      <c r="A303" s="36"/>
      <c r="B303" s="36"/>
      <c r="C303" s="36"/>
    </row>
    <row r="304" spans="1:3" ht="14.25" customHeight="1">
      <c r="A304" s="36"/>
      <c r="B304" s="36"/>
      <c r="C304" s="36"/>
    </row>
    <row r="305" spans="1:3" ht="14.25" customHeight="1">
      <c r="A305" s="36"/>
      <c r="B305" s="36"/>
      <c r="C305" s="36"/>
    </row>
    <row r="306" spans="1:3" ht="14.25" customHeight="1">
      <c r="A306" s="36"/>
      <c r="B306" s="36"/>
      <c r="C306" s="36"/>
    </row>
    <row r="307" spans="1:3" ht="14.25" customHeight="1">
      <c r="A307" s="36"/>
      <c r="B307" s="36"/>
      <c r="C307" s="36"/>
    </row>
    <row r="308" spans="1:3" ht="14.25" customHeight="1">
      <c r="A308" s="36"/>
      <c r="B308" s="36"/>
      <c r="C308" s="36"/>
    </row>
    <row r="309" spans="1:3" ht="14.25" customHeight="1">
      <c r="A309" s="36"/>
      <c r="B309" s="36"/>
      <c r="C309" s="36"/>
    </row>
    <row r="310" spans="1:3" ht="14.25" customHeight="1">
      <c r="A310" s="36"/>
      <c r="B310" s="36"/>
      <c r="C310" s="36"/>
    </row>
    <row r="311" spans="1:3" ht="14.25" customHeight="1">
      <c r="A311" s="36"/>
      <c r="B311" s="36"/>
      <c r="C311" s="36"/>
    </row>
    <row r="312" spans="1:3" ht="14.25" customHeight="1">
      <c r="A312" s="36"/>
      <c r="B312" s="36"/>
      <c r="C312" s="36"/>
    </row>
    <row r="313" spans="1:3" ht="14.25" customHeight="1">
      <c r="A313" s="36"/>
      <c r="B313" s="36"/>
      <c r="C313" s="36"/>
    </row>
    <row r="314" spans="1:3" ht="14.25" customHeight="1">
      <c r="A314" s="36"/>
      <c r="B314" s="36"/>
      <c r="C314" s="36"/>
    </row>
    <row r="315" spans="1:3" ht="14.25" customHeight="1">
      <c r="A315" s="36"/>
      <c r="B315" s="36"/>
      <c r="C315" s="36"/>
    </row>
    <row r="316" spans="1:3" ht="14.25" customHeight="1">
      <c r="A316" s="36"/>
      <c r="B316" s="36"/>
      <c r="C316" s="36"/>
    </row>
    <row r="317" spans="1:3" ht="14.25" customHeight="1">
      <c r="A317" s="36"/>
      <c r="B317" s="36"/>
      <c r="C317" s="36"/>
    </row>
    <row r="318" spans="1:3" ht="14.25" customHeight="1">
      <c r="A318" s="36"/>
      <c r="B318" s="36"/>
      <c r="C318" s="36"/>
    </row>
    <row r="319" spans="1:3" ht="14.25" customHeight="1">
      <c r="A319" s="36"/>
      <c r="B319" s="36"/>
      <c r="C319" s="36"/>
    </row>
    <row r="320" spans="1:3" ht="14.25" customHeight="1">
      <c r="A320" s="36"/>
      <c r="B320" s="36"/>
      <c r="C320" s="36"/>
    </row>
    <row r="321" spans="1:3" ht="14.25" customHeight="1">
      <c r="A321" s="36"/>
      <c r="B321" s="36"/>
      <c r="C321" s="36"/>
    </row>
    <row r="322" spans="1:3" ht="14.25" customHeight="1">
      <c r="A322" s="36"/>
      <c r="B322" s="36"/>
      <c r="C322" s="36"/>
    </row>
    <row r="323" spans="1:3" ht="14.25" customHeight="1">
      <c r="A323" s="36"/>
      <c r="B323" s="36"/>
      <c r="C323" s="36"/>
    </row>
    <row r="324" spans="1:3" ht="14.25" customHeight="1">
      <c r="A324" s="36"/>
      <c r="B324" s="36"/>
      <c r="C324" s="36"/>
    </row>
    <row r="325" spans="1:3" ht="14.25" customHeight="1">
      <c r="A325" s="36"/>
      <c r="B325" s="36"/>
      <c r="C325" s="36"/>
    </row>
    <row r="326" spans="1:3" ht="14.25" customHeight="1">
      <c r="A326" s="36"/>
      <c r="B326" s="36"/>
      <c r="C326" s="36"/>
    </row>
    <row r="327" spans="1:3" ht="14.25" customHeight="1">
      <c r="A327" s="36"/>
      <c r="B327" s="36"/>
      <c r="C327" s="36"/>
    </row>
    <row r="328" spans="1:3" ht="14.25" customHeight="1">
      <c r="A328" s="36"/>
      <c r="B328" s="36"/>
      <c r="C328" s="36"/>
    </row>
    <row r="329" spans="1:3" ht="14.25" customHeight="1">
      <c r="A329" s="36"/>
      <c r="B329" s="36"/>
      <c r="C329" s="36"/>
    </row>
    <row r="330" spans="1:3" ht="14.25" customHeight="1">
      <c r="A330" s="36"/>
      <c r="B330" s="36"/>
      <c r="C330" s="36"/>
    </row>
    <row r="331" spans="1:3" ht="14.25" customHeight="1">
      <c r="A331" s="36"/>
      <c r="B331" s="36"/>
      <c r="C331" s="36"/>
    </row>
    <row r="332" spans="1:3" ht="14.25" customHeight="1">
      <c r="A332" s="36"/>
      <c r="B332" s="36"/>
      <c r="C332" s="36"/>
    </row>
    <row r="333" spans="1:3" ht="14.25" customHeight="1">
      <c r="A333" s="36"/>
      <c r="B333" s="36"/>
      <c r="C333" s="36"/>
    </row>
    <row r="334" spans="1:3" ht="14.25" customHeight="1">
      <c r="A334" s="36"/>
      <c r="B334" s="36"/>
      <c r="C334" s="36"/>
    </row>
    <row r="335" spans="1:3" ht="14.25" customHeight="1">
      <c r="A335" s="36"/>
      <c r="B335" s="36"/>
      <c r="C335" s="36"/>
    </row>
    <row r="336" spans="1:3" ht="14.25" customHeight="1">
      <c r="A336" s="36"/>
      <c r="B336" s="36"/>
      <c r="C336" s="36"/>
    </row>
    <row r="337" spans="1:3" ht="14.25" customHeight="1">
      <c r="A337" s="36"/>
      <c r="B337" s="36"/>
      <c r="C337" s="36"/>
    </row>
    <row r="338" spans="1:3" ht="14.25" customHeight="1">
      <c r="A338" s="36"/>
      <c r="B338" s="36"/>
      <c r="C338" s="36"/>
    </row>
    <row r="339" spans="1:3" ht="14.25" customHeight="1">
      <c r="A339" s="36"/>
      <c r="B339" s="36"/>
      <c r="C339" s="36"/>
    </row>
    <row r="340" spans="1:3" ht="14.25" customHeight="1">
      <c r="A340" s="36"/>
      <c r="B340" s="36"/>
      <c r="C340" s="36"/>
    </row>
    <row r="341" spans="1:3" ht="14.25" customHeight="1">
      <c r="A341" s="36"/>
      <c r="B341" s="36"/>
      <c r="C341" s="36"/>
    </row>
    <row r="342" spans="1:3" ht="14.25" customHeight="1">
      <c r="A342" s="36"/>
      <c r="B342" s="36"/>
      <c r="C342" s="36"/>
    </row>
    <row r="343" spans="1:3" ht="14.25" customHeight="1">
      <c r="A343" s="36"/>
      <c r="B343" s="36"/>
      <c r="C343" s="36"/>
    </row>
    <row r="344" spans="1:3" ht="14.25" customHeight="1">
      <c r="A344" s="36"/>
      <c r="B344" s="36"/>
      <c r="C344" s="36"/>
    </row>
    <row r="345" spans="1:3" ht="14.25" customHeight="1">
      <c r="A345" s="36"/>
      <c r="B345" s="36"/>
      <c r="C345" s="36"/>
    </row>
    <row r="346" spans="1:3" ht="14.25" customHeight="1">
      <c r="A346" s="36"/>
      <c r="B346" s="36"/>
      <c r="C346" s="36"/>
    </row>
    <row r="347" spans="1:3" ht="14.25" customHeight="1">
      <c r="A347" s="36"/>
      <c r="B347" s="36"/>
      <c r="C347" s="36"/>
    </row>
    <row r="348" spans="1:3" ht="14.25" customHeight="1">
      <c r="A348" s="36"/>
      <c r="B348" s="36"/>
      <c r="C348" s="36"/>
    </row>
    <row r="349" spans="1:3" ht="14.25" customHeight="1">
      <c r="A349" s="36"/>
      <c r="B349" s="36"/>
      <c r="C349" s="36"/>
    </row>
    <row r="350" spans="1:3" ht="14.25" customHeight="1">
      <c r="A350" s="36"/>
      <c r="B350" s="36"/>
      <c r="C350" s="36"/>
    </row>
    <row r="351" spans="1:3" ht="14.25" customHeight="1">
      <c r="A351" s="36"/>
      <c r="B351" s="36"/>
      <c r="C351" s="36"/>
    </row>
    <row r="352" spans="1:3" ht="14.25" customHeight="1">
      <c r="A352" s="36"/>
      <c r="B352" s="36"/>
      <c r="C352" s="36"/>
    </row>
    <row r="353" spans="1:3" ht="14.25" customHeight="1">
      <c r="A353" s="36"/>
      <c r="B353" s="36"/>
      <c r="C353" s="36"/>
    </row>
    <row r="354" spans="1:3" ht="14.25" customHeight="1">
      <c r="A354" s="36"/>
      <c r="B354" s="36"/>
      <c r="C354" s="36"/>
    </row>
    <row r="355" spans="1:3" ht="14.25" customHeight="1">
      <c r="A355" s="36"/>
      <c r="B355" s="36"/>
      <c r="C355" s="36"/>
    </row>
    <row r="356" spans="1:3" ht="14.25" customHeight="1">
      <c r="A356" s="36"/>
      <c r="B356" s="36"/>
      <c r="C356" s="36"/>
    </row>
    <row r="357" spans="1:3" ht="14.25" customHeight="1">
      <c r="A357" s="36"/>
      <c r="B357" s="36"/>
      <c r="C357" s="36"/>
    </row>
    <row r="358" spans="1:3" ht="14.25" customHeight="1">
      <c r="A358" s="36"/>
      <c r="B358" s="36"/>
      <c r="C358" s="36"/>
    </row>
    <row r="359" spans="1:3" ht="14.25" customHeight="1">
      <c r="A359" s="36"/>
      <c r="B359" s="36"/>
      <c r="C359" s="36"/>
    </row>
    <row r="360" spans="1:3" ht="14.25" customHeight="1">
      <c r="A360" s="36"/>
      <c r="B360" s="36"/>
      <c r="C360" s="36"/>
    </row>
    <row r="361" spans="1:3" ht="14.25" customHeight="1">
      <c r="A361" s="36"/>
      <c r="B361" s="36"/>
      <c r="C361" s="36"/>
    </row>
    <row r="362" spans="1:3" ht="14.25" customHeight="1">
      <c r="A362" s="36"/>
      <c r="B362" s="36"/>
      <c r="C362" s="36"/>
    </row>
    <row r="363" spans="1:3" ht="14.25" customHeight="1">
      <c r="A363" s="36"/>
      <c r="B363" s="36"/>
      <c r="C363" s="36"/>
    </row>
    <row r="364" spans="1:3" ht="14.25" customHeight="1">
      <c r="A364" s="36"/>
      <c r="B364" s="36"/>
      <c r="C364" s="36"/>
    </row>
    <row r="365" spans="1:3" ht="14.25" customHeight="1">
      <c r="A365" s="36"/>
      <c r="B365" s="36"/>
      <c r="C365" s="36"/>
    </row>
    <row r="366" spans="1:3" ht="14.25" customHeight="1">
      <c r="A366" s="36"/>
      <c r="B366" s="36"/>
      <c r="C366" s="36"/>
    </row>
    <row r="367" spans="1:3" ht="14.25" customHeight="1">
      <c r="A367" s="36"/>
      <c r="B367" s="36"/>
      <c r="C367" s="36"/>
    </row>
    <row r="368" spans="1:3" ht="14.25" customHeight="1">
      <c r="A368" s="36"/>
      <c r="B368" s="36"/>
      <c r="C368" s="36"/>
    </row>
    <row r="369" spans="1:3" ht="14.25" customHeight="1">
      <c r="A369" s="36"/>
      <c r="B369" s="36"/>
      <c r="C369" s="36"/>
    </row>
    <row r="370" spans="1:3" ht="14.25" customHeight="1">
      <c r="A370" s="36"/>
      <c r="B370" s="36"/>
      <c r="C370" s="36"/>
    </row>
    <row r="371" spans="1:3" ht="14.25" customHeight="1">
      <c r="A371" s="36"/>
      <c r="B371" s="36"/>
      <c r="C371" s="36"/>
    </row>
    <row r="372" spans="1:3" ht="14.25" customHeight="1">
      <c r="A372" s="36"/>
      <c r="B372" s="36"/>
      <c r="C372" s="36"/>
    </row>
    <row r="373" spans="1:3" ht="14.25" customHeight="1">
      <c r="A373" s="36"/>
      <c r="B373" s="36"/>
      <c r="C373" s="36"/>
    </row>
    <row r="374" spans="1:3" ht="14.25" customHeight="1">
      <c r="A374" s="36"/>
      <c r="B374" s="36"/>
      <c r="C374" s="36"/>
    </row>
    <row r="375" spans="1:3" ht="14.25" customHeight="1">
      <c r="A375" s="36"/>
      <c r="B375" s="36"/>
      <c r="C375" s="36"/>
    </row>
    <row r="376" spans="1:3" ht="14.25" customHeight="1">
      <c r="A376" s="36"/>
      <c r="B376" s="36"/>
      <c r="C376" s="36"/>
    </row>
    <row r="377" spans="1:3" ht="14.25" customHeight="1">
      <c r="A377" s="36"/>
      <c r="B377" s="36"/>
      <c r="C377" s="36"/>
    </row>
    <row r="378" spans="1:3" ht="14.25" customHeight="1">
      <c r="A378" s="36"/>
      <c r="B378" s="36"/>
      <c r="C378" s="36"/>
    </row>
    <row r="379" spans="1:3" ht="14.25" customHeight="1">
      <c r="A379" s="36"/>
      <c r="B379" s="36"/>
      <c r="C379" s="36"/>
    </row>
    <row r="380" spans="1:3" ht="14.25" customHeight="1">
      <c r="A380" s="36"/>
      <c r="B380" s="36"/>
      <c r="C380" s="36"/>
    </row>
    <row r="381" spans="1:3" ht="14.25" customHeight="1">
      <c r="A381" s="36"/>
      <c r="B381" s="36"/>
      <c r="C381" s="36"/>
    </row>
    <row r="382" spans="1:3" ht="14.25" customHeight="1">
      <c r="A382" s="36"/>
      <c r="B382" s="36"/>
      <c r="C382" s="36"/>
    </row>
    <row r="383" spans="1:3" ht="14.25" customHeight="1">
      <c r="A383" s="36"/>
      <c r="B383" s="36"/>
      <c r="C383" s="36"/>
    </row>
    <row r="384" spans="1:3" ht="14.25" customHeight="1">
      <c r="A384" s="36"/>
      <c r="B384" s="36"/>
      <c r="C384" s="36"/>
    </row>
    <row r="385" spans="1:3" ht="14.25" customHeight="1">
      <c r="A385" s="36"/>
      <c r="B385" s="36"/>
      <c r="C385" s="36"/>
    </row>
    <row r="386" spans="1:3" ht="14.25" customHeight="1">
      <c r="A386" s="36"/>
      <c r="B386" s="36"/>
      <c r="C386" s="36"/>
    </row>
    <row r="387" spans="1:3" ht="14.25" customHeight="1">
      <c r="A387" s="36"/>
      <c r="B387" s="36"/>
      <c r="C387" s="36"/>
    </row>
    <row r="388" spans="1:3" ht="14.25" customHeight="1">
      <c r="A388" s="36"/>
      <c r="B388" s="36"/>
      <c r="C388" s="36"/>
    </row>
    <row r="389" spans="1:3" ht="14.25" customHeight="1">
      <c r="A389" s="36"/>
      <c r="B389" s="36"/>
      <c r="C389" s="36"/>
    </row>
    <row r="390" spans="1:3" ht="14.25" customHeight="1">
      <c r="A390" s="36"/>
      <c r="B390" s="36"/>
      <c r="C390" s="36"/>
    </row>
    <row r="391" spans="1:3" ht="14.25" customHeight="1">
      <c r="A391" s="36"/>
      <c r="B391" s="36"/>
      <c r="C391" s="36"/>
    </row>
    <row r="392" spans="1:3" ht="14.25" customHeight="1">
      <c r="A392" s="36"/>
      <c r="B392" s="36"/>
      <c r="C392" s="36"/>
    </row>
    <row r="393" spans="1:3" ht="14.25" customHeight="1">
      <c r="A393" s="36"/>
      <c r="B393" s="36"/>
      <c r="C393" s="36"/>
    </row>
    <row r="394" spans="1:3" ht="14.25" customHeight="1">
      <c r="A394" s="36"/>
      <c r="B394" s="36"/>
      <c r="C394" s="36"/>
    </row>
    <row r="395" spans="1:3" ht="14.25" customHeight="1">
      <c r="A395" s="36"/>
      <c r="B395" s="36"/>
      <c r="C395" s="36"/>
    </row>
    <row r="396" spans="1:3" ht="14.25" customHeight="1">
      <c r="A396" s="36"/>
      <c r="B396" s="36"/>
      <c r="C396" s="36"/>
    </row>
    <row r="397" spans="1:3" ht="14.25" customHeight="1">
      <c r="A397" s="36"/>
      <c r="B397" s="36"/>
      <c r="C397" s="36"/>
    </row>
    <row r="398" spans="1:3" ht="14.25" customHeight="1">
      <c r="A398" s="36"/>
      <c r="B398" s="36"/>
      <c r="C398" s="36"/>
    </row>
    <row r="399" spans="1:3" ht="14.25" customHeight="1">
      <c r="A399" s="36"/>
      <c r="B399" s="36"/>
      <c r="C399" s="36"/>
    </row>
    <row r="400" spans="1:3" ht="14.25" customHeight="1">
      <c r="A400" s="36"/>
      <c r="B400" s="36"/>
      <c r="C400" s="36"/>
    </row>
    <row r="401" spans="1:3" ht="14.25" customHeight="1">
      <c r="A401" s="36"/>
      <c r="B401" s="36"/>
      <c r="C401" s="36"/>
    </row>
    <row r="402" spans="1:3" ht="14.25" customHeight="1">
      <c r="A402" s="36"/>
      <c r="B402" s="36"/>
      <c r="C402" s="36"/>
    </row>
    <row r="403" spans="1:3" ht="14.25" customHeight="1">
      <c r="A403" s="36"/>
      <c r="B403" s="36"/>
      <c r="C403" s="36"/>
    </row>
    <row r="404" spans="1:3" ht="14.25" customHeight="1">
      <c r="A404" s="36"/>
      <c r="B404" s="36"/>
      <c r="C404" s="36"/>
    </row>
    <row r="405" spans="1:3" ht="14.25" customHeight="1">
      <c r="A405" s="36"/>
      <c r="B405" s="36"/>
      <c r="C405" s="36"/>
    </row>
    <row r="406" spans="1:3" ht="14.25" customHeight="1">
      <c r="A406" s="36"/>
      <c r="B406" s="36"/>
      <c r="C406" s="36"/>
    </row>
    <row r="407" spans="1:3" ht="14.25" customHeight="1">
      <c r="A407" s="36"/>
      <c r="B407" s="36"/>
      <c r="C407" s="36"/>
    </row>
    <row r="408" spans="1:3" ht="14.25" customHeight="1">
      <c r="A408" s="36"/>
      <c r="B408" s="36"/>
      <c r="C408" s="36"/>
    </row>
    <row r="409" spans="1:3" ht="14.25" customHeight="1">
      <c r="A409" s="36"/>
      <c r="B409" s="36"/>
      <c r="C409" s="36"/>
    </row>
    <row r="410" spans="1:3" ht="14.25" customHeight="1">
      <c r="A410" s="36"/>
      <c r="B410" s="36"/>
      <c r="C410" s="36"/>
    </row>
    <row r="411" spans="1:3" ht="14.25" customHeight="1">
      <c r="A411" s="36"/>
      <c r="B411" s="36"/>
      <c r="C411" s="36"/>
    </row>
    <row r="412" spans="1:3" ht="14.25" customHeight="1">
      <c r="A412" s="36"/>
      <c r="B412" s="36"/>
      <c r="C412" s="36"/>
    </row>
    <row r="413" spans="1:3" ht="14.25" customHeight="1">
      <c r="A413" s="36"/>
      <c r="B413" s="36"/>
      <c r="C413" s="36"/>
    </row>
    <row r="414" spans="1:3" ht="14.25" customHeight="1">
      <c r="A414" s="36"/>
      <c r="B414" s="36"/>
      <c r="C414" s="36"/>
    </row>
    <row r="415" spans="1:3" ht="14.25" customHeight="1">
      <c r="A415" s="36"/>
      <c r="B415" s="36"/>
      <c r="C415" s="36"/>
    </row>
    <row r="416" spans="1:3" ht="14.25" customHeight="1">
      <c r="A416" s="36"/>
      <c r="B416" s="36"/>
      <c r="C416" s="36"/>
    </row>
    <row r="417" spans="1:3" ht="14.25" customHeight="1">
      <c r="A417" s="36"/>
      <c r="B417" s="36"/>
      <c r="C417" s="36"/>
    </row>
    <row r="418" spans="1:3" ht="14.25" customHeight="1">
      <c r="A418" s="36"/>
      <c r="B418" s="36"/>
      <c r="C418" s="36"/>
    </row>
    <row r="419" spans="1:3" ht="14.25" customHeight="1">
      <c r="A419" s="36"/>
      <c r="B419" s="36"/>
      <c r="C419" s="36"/>
    </row>
    <row r="420" spans="1:3" ht="14.25" customHeight="1">
      <c r="A420" s="36"/>
      <c r="B420" s="36"/>
      <c r="C420" s="36"/>
    </row>
    <row r="421" spans="1:3" ht="14.25" customHeight="1">
      <c r="A421" s="36"/>
      <c r="B421" s="36"/>
      <c r="C421" s="36"/>
    </row>
    <row r="422" spans="1:3" ht="14.25" customHeight="1">
      <c r="A422" s="36"/>
      <c r="B422" s="36"/>
      <c r="C422" s="36"/>
    </row>
    <row r="423" spans="1:3" ht="14.25" customHeight="1">
      <c r="A423" s="36"/>
      <c r="B423" s="36"/>
      <c r="C423" s="36"/>
    </row>
    <row r="424" spans="1:3" ht="14.25" customHeight="1">
      <c r="A424" s="36"/>
      <c r="B424" s="36"/>
      <c r="C424" s="36"/>
    </row>
    <row r="425" spans="1:3" ht="14.25" customHeight="1">
      <c r="A425" s="36"/>
      <c r="B425" s="36"/>
      <c r="C425" s="36"/>
    </row>
    <row r="426" spans="1:3" ht="14.25" customHeight="1">
      <c r="A426" s="36"/>
      <c r="B426" s="36"/>
      <c r="C426" s="36"/>
    </row>
    <row r="427" spans="1:3" ht="14.25" customHeight="1">
      <c r="A427" s="36"/>
      <c r="B427" s="36"/>
      <c r="C427" s="36"/>
    </row>
    <row r="428" spans="1:3" ht="14.25" customHeight="1">
      <c r="A428" s="36"/>
      <c r="B428" s="36"/>
      <c r="C428" s="36"/>
    </row>
    <row r="429" spans="1:3" ht="14.25" customHeight="1">
      <c r="A429" s="36"/>
      <c r="B429" s="36"/>
      <c r="C429" s="36"/>
    </row>
    <row r="430" spans="1:3" ht="14.25" customHeight="1">
      <c r="A430" s="36"/>
      <c r="B430" s="36"/>
      <c r="C430" s="36"/>
    </row>
    <row r="431" spans="1:3" ht="14.25" customHeight="1">
      <c r="A431" s="36"/>
      <c r="B431" s="36"/>
      <c r="C431" s="36"/>
    </row>
    <row r="432" spans="1:3" ht="14.25" customHeight="1">
      <c r="A432" s="36"/>
      <c r="B432" s="36"/>
      <c r="C432" s="36"/>
    </row>
    <row r="433" spans="1:3" ht="14.25" customHeight="1">
      <c r="A433" s="36"/>
      <c r="B433" s="36"/>
      <c r="C433" s="36"/>
    </row>
    <row r="434" spans="1:3" ht="14.25" customHeight="1">
      <c r="A434" s="36"/>
      <c r="B434" s="36"/>
      <c r="C434" s="36"/>
    </row>
    <row r="435" spans="1:3" ht="14.25" customHeight="1">
      <c r="A435" s="36"/>
      <c r="B435" s="36"/>
      <c r="C435" s="36"/>
    </row>
    <row r="436" spans="1:3" ht="14.25" customHeight="1">
      <c r="A436" s="36"/>
      <c r="B436" s="36"/>
      <c r="C436" s="36"/>
    </row>
    <row r="437" spans="1:3" ht="14.25" customHeight="1">
      <c r="A437" s="36"/>
      <c r="B437" s="36"/>
      <c r="C437" s="36"/>
    </row>
    <row r="438" spans="1:3" ht="14.25" customHeight="1">
      <c r="A438" s="36"/>
      <c r="B438" s="36"/>
      <c r="C438" s="36"/>
    </row>
    <row r="439" spans="1:3" ht="14.25" customHeight="1">
      <c r="A439" s="36"/>
      <c r="B439" s="36"/>
      <c r="C439" s="36"/>
    </row>
    <row r="440" spans="1:3" ht="14.25" customHeight="1">
      <c r="A440" s="36"/>
      <c r="B440" s="36"/>
      <c r="C440" s="36"/>
    </row>
    <row r="441" spans="1:3" ht="14.25" customHeight="1">
      <c r="A441" s="36"/>
      <c r="B441" s="36"/>
      <c r="C441" s="36"/>
    </row>
    <row r="442" spans="1:3" ht="14.25" customHeight="1">
      <c r="A442" s="36"/>
      <c r="B442" s="36"/>
      <c r="C442" s="36"/>
    </row>
    <row r="443" spans="1:3" ht="14.25" customHeight="1">
      <c r="A443" s="36"/>
      <c r="B443" s="36"/>
      <c r="C443" s="36"/>
    </row>
    <row r="444" spans="1:3" ht="14.25" customHeight="1">
      <c r="A444" s="36"/>
      <c r="B444" s="36"/>
      <c r="C444" s="36"/>
    </row>
    <row r="445" spans="1:3" ht="14.25" customHeight="1">
      <c r="A445" s="36"/>
      <c r="B445" s="36"/>
      <c r="C445" s="36"/>
    </row>
    <row r="446" spans="1:3" ht="14.25" customHeight="1">
      <c r="A446" s="36"/>
      <c r="B446" s="36"/>
      <c r="C446" s="36"/>
    </row>
    <row r="447" spans="1:3" ht="14.25" customHeight="1">
      <c r="A447" s="36"/>
      <c r="B447" s="36"/>
      <c r="C447" s="36"/>
    </row>
    <row r="448" spans="1:3" ht="14.25" customHeight="1">
      <c r="A448" s="36"/>
      <c r="B448" s="36"/>
      <c r="C448" s="36"/>
    </row>
    <row r="449" spans="1:3" ht="14.25" customHeight="1">
      <c r="A449" s="36"/>
      <c r="B449" s="36"/>
      <c r="C449" s="36"/>
    </row>
    <row r="450" spans="1:3" ht="14.25" customHeight="1">
      <c r="A450" s="36"/>
      <c r="B450" s="36"/>
      <c r="C450" s="36"/>
    </row>
    <row r="451" spans="1:3" ht="14.25" customHeight="1">
      <c r="A451" s="36"/>
      <c r="B451" s="36"/>
      <c r="C451" s="36"/>
    </row>
    <row r="452" spans="1:3" ht="14.25" customHeight="1">
      <c r="A452" s="36"/>
      <c r="B452" s="36"/>
      <c r="C452" s="36"/>
    </row>
    <row r="453" spans="1:3" ht="14.25" customHeight="1">
      <c r="A453" s="36"/>
      <c r="B453" s="36"/>
      <c r="C453" s="36"/>
    </row>
    <row r="454" spans="1:3" ht="14.25" customHeight="1">
      <c r="A454" s="36"/>
      <c r="B454" s="36"/>
      <c r="C454" s="36"/>
    </row>
    <row r="455" spans="1:3" ht="14.25" customHeight="1">
      <c r="A455" s="36"/>
      <c r="B455" s="36"/>
      <c r="C455" s="36"/>
    </row>
    <row r="456" spans="1:3" ht="14.25" customHeight="1">
      <c r="A456" s="36"/>
      <c r="B456" s="36"/>
      <c r="C456" s="36"/>
    </row>
    <row r="457" spans="1:3" ht="14.25" customHeight="1">
      <c r="A457" s="36"/>
      <c r="B457" s="36"/>
      <c r="C457" s="36"/>
    </row>
    <row r="458" spans="1:3" ht="14.25" customHeight="1">
      <c r="A458" s="36"/>
      <c r="B458" s="36"/>
      <c r="C458" s="36"/>
    </row>
    <row r="459" spans="1:3" ht="14.25" customHeight="1">
      <c r="A459" s="36"/>
      <c r="B459" s="36"/>
      <c r="C459" s="36"/>
    </row>
    <row r="460" spans="1:3" ht="14.25" customHeight="1">
      <c r="A460" s="36"/>
      <c r="B460" s="36"/>
      <c r="C460" s="36"/>
    </row>
    <row r="461" spans="1:3" ht="14.25" customHeight="1">
      <c r="A461" s="36"/>
      <c r="B461" s="36"/>
      <c r="C461" s="36"/>
    </row>
    <row r="462" spans="1:3" ht="14.25" customHeight="1">
      <c r="A462" s="36"/>
      <c r="B462" s="36"/>
      <c r="C462" s="36"/>
    </row>
    <row r="463" spans="1:3" ht="14.25" customHeight="1">
      <c r="A463" s="36"/>
      <c r="B463" s="36"/>
      <c r="C463" s="36"/>
    </row>
    <row r="464" spans="1:3" ht="14.25" customHeight="1">
      <c r="A464" s="36"/>
      <c r="B464" s="36"/>
      <c r="C464" s="36"/>
    </row>
    <row r="465" spans="1:3" ht="14.25" customHeight="1">
      <c r="A465" s="36"/>
      <c r="B465" s="36"/>
      <c r="C465" s="36"/>
    </row>
    <row r="466" spans="1:3" ht="14.25" customHeight="1">
      <c r="A466" s="36"/>
      <c r="B466" s="36"/>
      <c r="C466" s="36"/>
    </row>
    <row r="467" spans="1:3" ht="14.25" customHeight="1">
      <c r="A467" s="36"/>
      <c r="B467" s="36"/>
      <c r="C467" s="36"/>
    </row>
    <row r="468" spans="1:3" ht="14.25" customHeight="1">
      <c r="A468" s="36"/>
      <c r="B468" s="36"/>
      <c r="C468" s="36"/>
    </row>
    <row r="469" spans="1:3" ht="14.25" customHeight="1">
      <c r="A469" s="36"/>
      <c r="B469" s="36"/>
      <c r="C469" s="36"/>
    </row>
    <row r="470" spans="1:3" ht="14.25" customHeight="1">
      <c r="A470" s="36"/>
      <c r="B470" s="36"/>
      <c r="C470" s="36"/>
    </row>
    <row r="471" spans="1:3" ht="14.25" customHeight="1">
      <c r="A471" s="36"/>
      <c r="B471" s="36"/>
      <c r="C471" s="36"/>
    </row>
    <row r="472" spans="1:3" ht="14.25" customHeight="1">
      <c r="A472" s="36"/>
      <c r="B472" s="36"/>
      <c r="C472" s="36"/>
    </row>
    <row r="473" spans="1:3" ht="14.25" customHeight="1">
      <c r="A473" s="36"/>
      <c r="B473" s="36"/>
      <c r="C473" s="36"/>
    </row>
    <row r="474" spans="1:3" ht="14.25" customHeight="1">
      <c r="A474" s="36"/>
      <c r="B474" s="36"/>
      <c r="C474" s="36"/>
    </row>
    <row r="475" spans="1:3" ht="14.25" customHeight="1">
      <c r="A475" s="36"/>
      <c r="B475" s="36"/>
      <c r="C475" s="36"/>
    </row>
    <row r="476" spans="1:3" ht="14.25" customHeight="1">
      <c r="A476" s="36"/>
      <c r="B476" s="36"/>
      <c r="C476" s="36"/>
    </row>
    <row r="477" spans="1:3" ht="14.25" customHeight="1">
      <c r="A477" s="36"/>
      <c r="B477" s="36"/>
      <c r="C477" s="36"/>
    </row>
    <row r="478" spans="1:3" ht="14.25" customHeight="1">
      <c r="A478" s="36"/>
      <c r="B478" s="36"/>
      <c r="C478" s="36"/>
    </row>
    <row r="479" spans="1:3" ht="14.25" customHeight="1">
      <c r="A479" s="36"/>
      <c r="B479" s="36"/>
      <c r="C479" s="36"/>
    </row>
    <row r="480" spans="1:3" ht="14.25" customHeight="1">
      <c r="A480" s="36"/>
      <c r="B480" s="36"/>
      <c r="C480" s="36"/>
    </row>
    <row r="481" spans="1:3" ht="14.25" customHeight="1">
      <c r="A481" s="36"/>
      <c r="B481" s="36"/>
      <c r="C481" s="36"/>
    </row>
    <row r="482" spans="1:3" ht="14.25" customHeight="1">
      <c r="A482" s="36"/>
      <c r="B482" s="36"/>
      <c r="C482" s="36"/>
    </row>
    <row r="483" spans="1:3" ht="14.25" customHeight="1">
      <c r="A483" s="36"/>
      <c r="B483" s="36"/>
      <c r="C483" s="36"/>
    </row>
    <row r="484" spans="1:3" ht="14.25" customHeight="1">
      <c r="A484" s="36"/>
      <c r="B484" s="36"/>
      <c r="C484" s="36"/>
    </row>
    <row r="485" spans="1:3" ht="14.25" customHeight="1">
      <c r="A485" s="36"/>
      <c r="B485" s="36"/>
      <c r="C485" s="36"/>
    </row>
    <row r="486" spans="1:3" ht="14.25" customHeight="1">
      <c r="A486" s="36"/>
      <c r="B486" s="36"/>
      <c r="C486" s="36"/>
    </row>
    <row r="487" spans="1:3" ht="14.25" customHeight="1">
      <c r="A487" s="36"/>
      <c r="B487" s="36"/>
      <c r="C487" s="36"/>
    </row>
    <row r="488" spans="1:3" ht="14.25" customHeight="1">
      <c r="A488" s="36"/>
      <c r="B488" s="36"/>
      <c r="C488" s="36"/>
    </row>
    <row r="489" spans="1:3" ht="14.25" customHeight="1">
      <c r="A489" s="36"/>
      <c r="B489" s="36"/>
      <c r="C489" s="36"/>
    </row>
    <row r="490" spans="1:3" ht="14.25" customHeight="1">
      <c r="A490" s="36"/>
      <c r="B490" s="36"/>
      <c r="C490" s="36"/>
    </row>
    <row r="491" spans="1:3" ht="14.25" customHeight="1">
      <c r="A491" s="36"/>
      <c r="B491" s="36"/>
      <c r="C491" s="36"/>
    </row>
    <row r="492" spans="1:3" ht="14.25" customHeight="1">
      <c r="A492" s="36"/>
      <c r="B492" s="36"/>
      <c r="C492" s="36"/>
    </row>
    <row r="493" spans="1:3" ht="14.25" customHeight="1">
      <c r="A493" s="36"/>
      <c r="B493" s="36"/>
      <c r="C493" s="36"/>
    </row>
    <row r="494" spans="1:3" ht="14.25" customHeight="1">
      <c r="A494" s="36"/>
      <c r="B494" s="36"/>
      <c r="C494" s="36"/>
    </row>
    <row r="495" spans="1:3" ht="14.25" customHeight="1">
      <c r="A495" s="36"/>
      <c r="B495" s="36"/>
      <c r="C495" s="36"/>
    </row>
    <row r="496" spans="1:3" ht="14.25" customHeight="1">
      <c r="A496" s="36"/>
      <c r="B496" s="36"/>
      <c r="C496" s="36"/>
    </row>
    <row r="497" spans="1:3" ht="14.25" customHeight="1">
      <c r="A497" s="36"/>
      <c r="B497" s="36"/>
      <c r="C497" s="36"/>
    </row>
    <row r="498" spans="1:3" ht="14.25" customHeight="1">
      <c r="A498" s="36"/>
      <c r="B498" s="36"/>
      <c r="C498" s="36"/>
    </row>
    <row r="499" spans="1:3" ht="14.25" customHeight="1">
      <c r="A499" s="36"/>
      <c r="B499" s="36"/>
      <c r="C499" s="36"/>
    </row>
    <row r="500" spans="1:3" ht="14.25" customHeight="1">
      <c r="A500" s="36"/>
      <c r="B500" s="36"/>
      <c r="C500" s="36"/>
    </row>
    <row r="501" spans="1:3" ht="14.25" customHeight="1">
      <c r="A501" s="36"/>
      <c r="B501" s="36"/>
      <c r="C501" s="36"/>
    </row>
    <row r="502" spans="1:3" ht="14.25" customHeight="1">
      <c r="A502" s="36"/>
      <c r="B502" s="36"/>
      <c r="C502" s="36"/>
    </row>
    <row r="503" spans="1:3" ht="14.25" customHeight="1">
      <c r="A503" s="36"/>
      <c r="B503" s="36"/>
      <c r="C503" s="36"/>
    </row>
    <row r="504" spans="1:3" ht="14.25" customHeight="1">
      <c r="A504" s="36"/>
      <c r="B504" s="36"/>
      <c r="C504" s="36"/>
    </row>
    <row r="505" spans="1:3" ht="14.25" customHeight="1">
      <c r="A505" s="36"/>
      <c r="B505" s="36"/>
      <c r="C505" s="36"/>
    </row>
    <row r="506" spans="1:3" ht="14.25" customHeight="1">
      <c r="A506" s="36"/>
      <c r="B506" s="36"/>
      <c r="C506" s="36"/>
    </row>
    <row r="507" spans="1:3" ht="14.25" customHeight="1">
      <c r="A507" s="36"/>
      <c r="B507" s="36"/>
      <c r="C507" s="36"/>
    </row>
    <row r="508" spans="1:3" ht="14.25" customHeight="1">
      <c r="A508" s="36"/>
      <c r="B508" s="36"/>
      <c r="C508" s="36"/>
    </row>
    <row r="509" spans="1:3" ht="14.25" customHeight="1">
      <c r="A509" s="36"/>
      <c r="B509" s="36"/>
      <c r="C509" s="36"/>
    </row>
    <row r="510" spans="1:3" ht="14.25" customHeight="1">
      <c r="A510" s="36"/>
      <c r="B510" s="36"/>
      <c r="C510" s="36"/>
    </row>
    <row r="511" spans="1:3" ht="14.25" customHeight="1">
      <c r="A511" s="36"/>
      <c r="B511" s="36"/>
      <c r="C511" s="36"/>
    </row>
    <row r="512" spans="1:3" ht="14.25" customHeight="1">
      <c r="A512" s="36"/>
      <c r="B512" s="36"/>
      <c r="C512" s="36"/>
    </row>
    <row r="513" spans="1:3" ht="14.25" customHeight="1">
      <c r="A513" s="36"/>
      <c r="B513" s="36"/>
      <c r="C513" s="36"/>
    </row>
    <row r="514" spans="1:3" ht="14.25" customHeight="1">
      <c r="A514" s="36"/>
      <c r="B514" s="36"/>
      <c r="C514" s="36"/>
    </row>
    <row r="515" spans="1:3" ht="14.25" customHeight="1">
      <c r="A515" s="36"/>
      <c r="B515" s="36"/>
      <c r="C515" s="36"/>
    </row>
    <row r="516" spans="1:3" ht="14.25" customHeight="1">
      <c r="A516" s="36"/>
      <c r="B516" s="36"/>
      <c r="C516" s="36"/>
    </row>
    <row r="517" spans="1:3" ht="14.25" customHeight="1">
      <c r="A517" s="36"/>
      <c r="B517" s="36"/>
      <c r="C517" s="36"/>
    </row>
    <row r="518" spans="1:3" ht="14.25" customHeight="1">
      <c r="A518" s="36"/>
      <c r="B518" s="36"/>
      <c r="C518" s="36"/>
    </row>
    <row r="519" spans="1:3" ht="14.25" customHeight="1">
      <c r="A519" s="36"/>
      <c r="B519" s="36"/>
      <c r="C519" s="36"/>
    </row>
    <row r="520" spans="1:3" ht="14.25" customHeight="1">
      <c r="A520" s="36"/>
      <c r="B520" s="36"/>
      <c r="C520" s="36"/>
    </row>
    <row r="521" spans="1:3" ht="14.25" customHeight="1">
      <c r="A521" s="36"/>
      <c r="B521" s="36"/>
      <c r="C521" s="36"/>
    </row>
    <row r="522" spans="1:3" ht="14.25" customHeight="1">
      <c r="A522" s="36"/>
      <c r="B522" s="36"/>
      <c r="C522" s="36"/>
    </row>
    <row r="523" spans="1:3" ht="14.25" customHeight="1">
      <c r="A523" s="36"/>
      <c r="B523" s="36"/>
      <c r="C523" s="36"/>
    </row>
    <row r="524" spans="1:3" ht="14.25" customHeight="1">
      <c r="A524" s="36"/>
      <c r="B524" s="36"/>
      <c r="C524" s="36"/>
    </row>
    <row r="525" spans="1:3" ht="14.25" customHeight="1">
      <c r="A525" s="36"/>
      <c r="B525" s="36"/>
      <c r="C525" s="36"/>
    </row>
    <row r="526" spans="1:3" ht="14.25" customHeight="1">
      <c r="A526" s="36"/>
      <c r="B526" s="36"/>
      <c r="C526" s="36"/>
    </row>
    <row r="527" spans="1:3" ht="14.25" customHeight="1">
      <c r="A527" s="36"/>
      <c r="B527" s="36"/>
      <c r="C527" s="36"/>
    </row>
    <row r="528" spans="1:3" ht="14.25" customHeight="1">
      <c r="A528" s="36"/>
      <c r="B528" s="36"/>
      <c r="C528" s="36"/>
    </row>
    <row r="529" spans="1:3" ht="14.25" customHeight="1">
      <c r="A529" s="36"/>
      <c r="B529" s="36"/>
      <c r="C529" s="36"/>
    </row>
    <row r="530" spans="1:3" ht="14.25" customHeight="1">
      <c r="A530" s="36"/>
      <c r="B530" s="36"/>
      <c r="C530" s="36"/>
    </row>
    <row r="531" spans="1:3" ht="14.25" customHeight="1">
      <c r="A531" s="36"/>
      <c r="B531" s="36"/>
      <c r="C531" s="36"/>
    </row>
    <row r="532" spans="1:3" ht="14.25" customHeight="1">
      <c r="A532" s="36"/>
      <c r="B532" s="36"/>
      <c r="C532" s="36"/>
    </row>
    <row r="533" spans="1:3" ht="14.25" customHeight="1">
      <c r="A533" s="36"/>
      <c r="B533" s="36"/>
      <c r="C533" s="36"/>
    </row>
    <row r="534" spans="1:3" ht="14.25" customHeight="1">
      <c r="A534" s="36"/>
      <c r="B534" s="36"/>
      <c r="C534" s="36"/>
    </row>
    <row r="535" spans="1:3" ht="14.25" customHeight="1">
      <c r="A535" s="36"/>
      <c r="B535" s="36"/>
      <c r="C535" s="36"/>
    </row>
    <row r="536" spans="1:3" ht="14.25" customHeight="1">
      <c r="A536" s="36"/>
      <c r="B536" s="36"/>
      <c r="C536" s="36"/>
    </row>
    <row r="537" spans="1:3" ht="14.25" customHeight="1">
      <c r="A537" s="36"/>
      <c r="B537" s="36"/>
      <c r="C537" s="36"/>
    </row>
    <row r="538" spans="1:3" ht="14.25" customHeight="1">
      <c r="A538" s="36"/>
      <c r="B538" s="36"/>
      <c r="C538" s="36"/>
    </row>
    <row r="539" spans="1:3" ht="14.25" customHeight="1">
      <c r="A539" s="36"/>
      <c r="B539" s="36"/>
      <c r="C539" s="36"/>
    </row>
    <row r="540" spans="1:3" ht="14.25" customHeight="1">
      <c r="A540" s="36"/>
      <c r="B540" s="36"/>
      <c r="C540" s="36"/>
    </row>
    <row r="541" spans="1:3" ht="14.25" customHeight="1">
      <c r="A541" s="36"/>
      <c r="B541" s="36"/>
      <c r="C541" s="36"/>
    </row>
    <row r="542" spans="1:3" ht="14.25" customHeight="1">
      <c r="A542" s="36"/>
      <c r="B542" s="36"/>
      <c r="C542" s="36"/>
    </row>
    <row r="543" spans="1:3" ht="14.25" customHeight="1">
      <c r="A543" s="36"/>
      <c r="B543" s="36"/>
      <c r="C543" s="36"/>
    </row>
    <row r="544" spans="1:3" ht="14.25" customHeight="1">
      <c r="A544" s="36"/>
      <c r="B544" s="36"/>
      <c r="C544" s="36"/>
    </row>
    <row r="545" spans="1:3" ht="14.25" customHeight="1">
      <c r="A545" s="36"/>
      <c r="B545" s="36"/>
      <c r="C545" s="36"/>
    </row>
    <row r="546" spans="1:3" ht="14.25" customHeight="1">
      <c r="A546" s="36"/>
      <c r="B546" s="36"/>
      <c r="C546" s="36"/>
    </row>
    <row r="547" spans="1:3" ht="14.25" customHeight="1">
      <c r="A547" s="36"/>
      <c r="B547" s="36"/>
      <c r="C547" s="36"/>
    </row>
    <row r="548" spans="1:3" ht="14.25" customHeight="1">
      <c r="A548" s="36"/>
      <c r="B548" s="36"/>
      <c r="C548" s="36"/>
    </row>
    <row r="549" spans="1:3" ht="14.25" customHeight="1">
      <c r="A549" s="36"/>
      <c r="B549" s="36"/>
      <c r="C549" s="36"/>
    </row>
    <row r="550" spans="1:3" ht="14.25" customHeight="1">
      <c r="A550" s="36"/>
      <c r="B550" s="36"/>
      <c r="C550" s="36"/>
    </row>
    <row r="551" spans="1:3" ht="14.25" customHeight="1">
      <c r="A551" s="36"/>
      <c r="B551" s="36"/>
      <c r="C551" s="36"/>
    </row>
    <row r="552" spans="1:3" ht="14.25" customHeight="1">
      <c r="A552" s="36"/>
      <c r="B552" s="36"/>
      <c r="C552" s="36"/>
    </row>
    <row r="553" spans="1:3" ht="14.25" customHeight="1">
      <c r="A553" s="36"/>
      <c r="B553" s="36"/>
      <c r="C553" s="36"/>
    </row>
    <row r="554" spans="1:3" ht="14.25" customHeight="1">
      <c r="A554" s="36"/>
      <c r="B554" s="36"/>
      <c r="C554" s="36"/>
    </row>
    <row r="555" spans="1:3" ht="14.25" customHeight="1">
      <c r="A555" s="36"/>
      <c r="B555" s="36"/>
      <c r="C555" s="36"/>
    </row>
    <row r="556" spans="1:3" ht="14.25" customHeight="1">
      <c r="A556" s="36"/>
      <c r="B556" s="36"/>
      <c r="C556" s="36"/>
    </row>
    <row r="557" spans="1:3" ht="14.25" customHeight="1">
      <c r="A557" s="36"/>
      <c r="B557" s="36"/>
      <c r="C557" s="36"/>
    </row>
    <row r="558" spans="1:3" ht="14.25" customHeight="1">
      <c r="A558" s="36"/>
      <c r="B558" s="36"/>
      <c r="C558" s="36"/>
    </row>
    <row r="559" spans="1:3" ht="14.25" customHeight="1">
      <c r="A559" s="36"/>
      <c r="B559" s="36"/>
      <c r="C559" s="36"/>
    </row>
    <row r="560" spans="1:3" ht="14.25" customHeight="1">
      <c r="A560" s="36"/>
      <c r="B560" s="36"/>
      <c r="C560" s="36"/>
    </row>
    <row r="561" spans="1:3" ht="14.25" customHeight="1">
      <c r="A561" s="36"/>
      <c r="B561" s="36"/>
      <c r="C561" s="36"/>
    </row>
    <row r="562" spans="1:3" ht="14.25" customHeight="1">
      <c r="A562" s="36"/>
      <c r="B562" s="36"/>
      <c r="C562" s="36"/>
    </row>
    <row r="563" spans="1:3" ht="14.25" customHeight="1">
      <c r="A563" s="36"/>
      <c r="B563" s="36"/>
      <c r="C563" s="36"/>
    </row>
    <row r="564" spans="1:3" ht="14.25" customHeight="1">
      <c r="A564" s="36"/>
      <c r="B564" s="36"/>
      <c r="C564" s="36"/>
    </row>
    <row r="565" spans="1:3" ht="14.25" customHeight="1">
      <c r="A565" s="36"/>
      <c r="B565" s="36"/>
      <c r="C565" s="36"/>
    </row>
    <row r="566" spans="1:3" ht="14.25" customHeight="1">
      <c r="A566" s="36"/>
      <c r="B566" s="36"/>
      <c r="C566" s="36"/>
    </row>
    <row r="567" spans="1:3" ht="14.25" customHeight="1">
      <c r="A567" s="36"/>
      <c r="B567" s="36"/>
      <c r="C567" s="36"/>
    </row>
    <row r="568" spans="1:3" ht="14.25" customHeight="1">
      <c r="A568" s="36"/>
      <c r="B568" s="36"/>
      <c r="C568" s="36"/>
    </row>
    <row r="569" spans="1:3" ht="14.25" customHeight="1">
      <c r="A569" s="36"/>
      <c r="B569" s="36"/>
      <c r="C569" s="36"/>
    </row>
    <row r="570" spans="1:3" ht="14.25" customHeight="1">
      <c r="A570" s="36"/>
      <c r="B570" s="36"/>
      <c r="C570" s="36"/>
    </row>
    <row r="571" spans="1:3" ht="14.25" customHeight="1">
      <c r="A571" s="36"/>
      <c r="B571" s="36"/>
      <c r="C571" s="36"/>
    </row>
    <row r="572" spans="1:3" ht="14.25" customHeight="1">
      <c r="A572" s="36"/>
      <c r="B572" s="36"/>
      <c r="C572" s="36"/>
    </row>
    <row r="573" spans="1:3" ht="14.25" customHeight="1">
      <c r="A573" s="36"/>
      <c r="B573" s="36"/>
      <c r="C573" s="36"/>
    </row>
    <row r="574" spans="1:3" ht="14.25" customHeight="1">
      <c r="A574" s="36"/>
      <c r="B574" s="36"/>
      <c r="C574" s="36"/>
    </row>
    <row r="575" spans="1:3" ht="14.25" customHeight="1">
      <c r="A575" s="36"/>
      <c r="B575" s="36"/>
      <c r="C575" s="36"/>
    </row>
    <row r="576" spans="1:3" ht="14.25" customHeight="1">
      <c r="A576" s="36"/>
      <c r="B576" s="36"/>
      <c r="C576" s="36"/>
    </row>
    <row r="577" spans="1:3" ht="14.25" customHeight="1">
      <c r="A577" s="36"/>
      <c r="B577" s="36"/>
      <c r="C577" s="36"/>
    </row>
    <row r="578" spans="1:3" ht="14.25" customHeight="1">
      <c r="A578" s="36"/>
      <c r="B578" s="36"/>
      <c r="C578" s="36"/>
    </row>
    <row r="579" spans="1:3" ht="14.25" customHeight="1">
      <c r="A579" s="36"/>
      <c r="B579" s="36"/>
      <c r="C579" s="36"/>
    </row>
    <row r="580" spans="1:3" ht="14.25" customHeight="1">
      <c r="A580" s="36"/>
      <c r="B580" s="36"/>
      <c r="C580" s="36"/>
    </row>
    <row r="581" spans="1:3" ht="14.25" customHeight="1">
      <c r="A581" s="36"/>
      <c r="B581" s="36"/>
      <c r="C581" s="36"/>
    </row>
    <row r="582" spans="1:3" ht="14.25" customHeight="1">
      <c r="A582" s="36"/>
      <c r="B582" s="36"/>
      <c r="C582" s="36"/>
    </row>
    <row r="583" spans="1:3" ht="14.25" customHeight="1">
      <c r="A583" s="36"/>
      <c r="B583" s="36"/>
      <c r="C583" s="36"/>
    </row>
    <row r="584" spans="1:3" ht="14.25" customHeight="1">
      <c r="A584" s="36"/>
      <c r="B584" s="36"/>
      <c r="C584" s="36"/>
    </row>
    <row r="585" spans="1:3" ht="14.25" customHeight="1">
      <c r="A585" s="36"/>
      <c r="B585" s="36"/>
      <c r="C585" s="36"/>
    </row>
    <row r="586" spans="1:3" ht="14.25" customHeight="1">
      <c r="A586" s="36"/>
      <c r="B586" s="36"/>
      <c r="C586" s="36"/>
    </row>
    <row r="587" spans="1:3" ht="14.25" customHeight="1">
      <c r="A587" s="36"/>
      <c r="B587" s="36"/>
      <c r="C587" s="36"/>
    </row>
    <row r="588" spans="1:3" ht="14.25" customHeight="1">
      <c r="A588" s="36"/>
      <c r="B588" s="36"/>
      <c r="C588" s="36"/>
    </row>
    <row r="589" spans="1:3" ht="14.25" customHeight="1">
      <c r="A589" s="36"/>
      <c r="B589" s="36"/>
      <c r="C589" s="36"/>
    </row>
    <row r="590" spans="1:3" ht="14.25" customHeight="1">
      <c r="A590" s="36"/>
      <c r="B590" s="36"/>
      <c r="C590" s="36"/>
    </row>
    <row r="591" spans="1:3" ht="14.25" customHeight="1">
      <c r="A591" s="36"/>
      <c r="B591" s="36"/>
      <c r="C591" s="36"/>
    </row>
    <row r="592" spans="1:3" ht="14.25" customHeight="1">
      <c r="A592" s="36"/>
      <c r="B592" s="36"/>
      <c r="C592" s="36"/>
    </row>
    <row r="593" spans="1:3" ht="14.25" customHeight="1">
      <c r="A593" s="36"/>
      <c r="B593" s="36"/>
      <c r="C593" s="36"/>
    </row>
    <row r="594" spans="1:3" ht="14.25" customHeight="1">
      <c r="A594" s="36"/>
      <c r="B594" s="36"/>
      <c r="C594" s="36"/>
    </row>
    <row r="595" spans="1:3" ht="14.25" customHeight="1">
      <c r="A595" s="36"/>
      <c r="B595" s="36"/>
      <c r="C595" s="36"/>
    </row>
    <row r="596" spans="1:3" ht="14.25" customHeight="1">
      <c r="A596" s="36"/>
      <c r="B596" s="36"/>
      <c r="C596" s="36"/>
    </row>
    <row r="597" spans="1:3" ht="14.25" customHeight="1">
      <c r="A597" s="36"/>
      <c r="B597" s="36"/>
      <c r="C597" s="36"/>
    </row>
    <row r="598" spans="1:3" ht="14.25" customHeight="1">
      <c r="A598" s="36"/>
      <c r="B598" s="36"/>
      <c r="C598" s="36"/>
    </row>
    <row r="599" spans="1:3" ht="14.25" customHeight="1">
      <c r="A599" s="36"/>
      <c r="B599" s="36"/>
      <c r="C599" s="36"/>
    </row>
    <row r="600" spans="1:3" ht="14.25" customHeight="1">
      <c r="A600" s="36"/>
      <c r="B600" s="36"/>
      <c r="C600" s="36"/>
    </row>
    <row r="601" spans="1:3" ht="14.25" customHeight="1">
      <c r="A601" s="36"/>
      <c r="B601" s="36"/>
      <c r="C601" s="36"/>
    </row>
    <row r="602" spans="1:3" ht="14.25" customHeight="1">
      <c r="A602" s="36"/>
      <c r="B602" s="36"/>
      <c r="C602" s="36"/>
    </row>
    <row r="603" spans="1:3" ht="14.25" customHeight="1">
      <c r="A603" s="36"/>
      <c r="B603" s="36"/>
      <c r="C603" s="36"/>
    </row>
    <row r="604" spans="1:3" ht="14.25" customHeight="1">
      <c r="A604" s="36"/>
      <c r="B604" s="36"/>
      <c r="C604" s="36"/>
    </row>
    <row r="605" spans="1:3" ht="14.25" customHeight="1">
      <c r="A605" s="36"/>
      <c r="B605" s="36"/>
      <c r="C605" s="36"/>
    </row>
    <row r="606" spans="1:3" ht="14.25" customHeight="1">
      <c r="A606" s="36"/>
      <c r="B606" s="36"/>
      <c r="C606" s="36"/>
    </row>
    <row r="607" spans="1:3" ht="14.25" customHeight="1">
      <c r="A607" s="36"/>
      <c r="B607" s="36"/>
      <c r="C607" s="36"/>
    </row>
    <row r="608" spans="1:3" ht="14.25" customHeight="1">
      <c r="A608" s="36"/>
      <c r="B608" s="36"/>
      <c r="C608" s="36"/>
    </row>
    <row r="609" spans="1:3" ht="14.25" customHeight="1">
      <c r="A609" s="36"/>
      <c r="B609" s="36"/>
      <c r="C609" s="36"/>
    </row>
    <row r="610" spans="1:3" ht="14.25" customHeight="1">
      <c r="A610" s="36"/>
      <c r="B610" s="36"/>
      <c r="C610" s="36"/>
    </row>
    <row r="611" spans="1:3" ht="14.25" customHeight="1">
      <c r="A611" s="36"/>
      <c r="B611" s="36"/>
      <c r="C611" s="36"/>
    </row>
    <row r="612" spans="1:3" ht="14.25" customHeight="1">
      <c r="A612" s="36"/>
      <c r="B612" s="36"/>
      <c r="C612" s="36"/>
    </row>
    <row r="613" spans="1:3" ht="14.25" customHeight="1">
      <c r="A613" s="36"/>
      <c r="B613" s="36"/>
      <c r="C613" s="36"/>
    </row>
    <row r="614" spans="1:3" ht="14.25" customHeight="1">
      <c r="A614" s="36"/>
      <c r="B614" s="36"/>
      <c r="C614" s="36"/>
    </row>
    <row r="615" spans="1:3" ht="14.25" customHeight="1">
      <c r="A615" s="36"/>
      <c r="B615" s="36"/>
      <c r="C615" s="36"/>
    </row>
    <row r="616" spans="1:3" ht="14.25" customHeight="1">
      <c r="A616" s="36"/>
      <c r="B616" s="36"/>
      <c r="C616" s="36"/>
    </row>
    <row r="617" spans="1:3" ht="14.25" customHeight="1">
      <c r="A617" s="36"/>
      <c r="B617" s="36"/>
      <c r="C617" s="36"/>
    </row>
    <row r="618" spans="1:3" ht="14.25" customHeight="1">
      <c r="A618" s="36"/>
      <c r="B618" s="36"/>
      <c r="C618" s="36"/>
    </row>
    <row r="619" spans="1:3" ht="14.25" customHeight="1">
      <c r="A619" s="36"/>
      <c r="B619" s="36"/>
      <c r="C619" s="36"/>
    </row>
    <row r="620" spans="1:3" ht="14.25" customHeight="1">
      <c r="A620" s="36"/>
      <c r="B620" s="36"/>
      <c r="C620" s="36"/>
    </row>
    <row r="621" spans="1:3" ht="14.25" customHeight="1">
      <c r="A621" s="36"/>
      <c r="B621" s="36"/>
      <c r="C621" s="36"/>
    </row>
    <row r="622" spans="1:3" ht="14.25" customHeight="1">
      <c r="A622" s="36"/>
      <c r="B622" s="36"/>
      <c r="C622" s="36"/>
    </row>
    <row r="623" spans="1:3" ht="14.25" customHeight="1">
      <c r="A623" s="36"/>
      <c r="B623" s="36"/>
      <c r="C623" s="36"/>
    </row>
    <row r="624" spans="1:3" ht="14.25" customHeight="1">
      <c r="A624" s="36"/>
      <c r="B624" s="36"/>
      <c r="C624" s="36"/>
    </row>
    <row r="625" spans="1:3" ht="14.25" customHeight="1">
      <c r="A625" s="36"/>
      <c r="B625" s="36"/>
      <c r="C625" s="36"/>
    </row>
    <row r="626" spans="1:3" ht="14.25" customHeight="1">
      <c r="A626" s="36"/>
      <c r="B626" s="36"/>
      <c r="C626" s="36"/>
    </row>
    <row r="627" spans="1:3" ht="14.25" customHeight="1">
      <c r="A627" s="36"/>
      <c r="B627" s="36"/>
      <c r="C627" s="36"/>
    </row>
    <row r="628" spans="1:3" ht="14.25" customHeight="1">
      <c r="A628" s="36"/>
      <c r="B628" s="36"/>
      <c r="C628" s="36"/>
    </row>
    <row r="629" spans="1:3" ht="14.25" customHeight="1">
      <c r="A629" s="36"/>
      <c r="B629" s="36"/>
      <c r="C629" s="36"/>
    </row>
    <row r="630" spans="1:3" ht="14.25" customHeight="1">
      <c r="A630" s="36"/>
      <c r="B630" s="36"/>
      <c r="C630" s="36"/>
    </row>
    <row r="631" spans="1:3" ht="14.25" customHeight="1">
      <c r="A631" s="36"/>
      <c r="B631" s="36"/>
      <c r="C631" s="36"/>
    </row>
    <row r="632" spans="1:3" ht="14.25" customHeight="1">
      <c r="A632" s="36"/>
      <c r="B632" s="36"/>
      <c r="C632" s="36"/>
    </row>
    <row r="633" spans="1:3" ht="14.25" customHeight="1">
      <c r="A633" s="36"/>
      <c r="B633" s="36"/>
      <c r="C633" s="36"/>
    </row>
    <row r="634" spans="1:3" ht="14.25" customHeight="1">
      <c r="A634" s="36"/>
      <c r="B634" s="36"/>
      <c r="C634" s="36"/>
    </row>
    <row r="635" spans="1:3" ht="14.25" customHeight="1">
      <c r="A635" s="36"/>
      <c r="B635" s="36"/>
      <c r="C635" s="36"/>
    </row>
    <row r="636" spans="1:3" ht="14.25" customHeight="1">
      <c r="A636" s="36"/>
      <c r="B636" s="36"/>
      <c r="C636" s="36"/>
    </row>
    <row r="637" spans="1:3" ht="14.25" customHeight="1">
      <c r="A637" s="36"/>
      <c r="B637" s="36"/>
      <c r="C637" s="36"/>
    </row>
    <row r="638" spans="1:3" ht="14.25" customHeight="1">
      <c r="A638" s="36"/>
      <c r="B638" s="36"/>
      <c r="C638" s="36"/>
    </row>
    <row r="639" spans="1:3" ht="14.25" customHeight="1">
      <c r="A639" s="36"/>
      <c r="B639" s="36"/>
      <c r="C639" s="36"/>
    </row>
    <row r="640" spans="1:3" ht="14.25" customHeight="1">
      <c r="A640" s="36"/>
      <c r="B640" s="36"/>
      <c r="C640" s="36"/>
    </row>
    <row r="641" spans="1:3" ht="14.25" customHeight="1">
      <c r="A641" s="36"/>
      <c r="B641" s="36"/>
      <c r="C641" s="36"/>
    </row>
    <row r="642" spans="1:3" ht="14.25" customHeight="1">
      <c r="A642" s="36"/>
      <c r="B642" s="36"/>
      <c r="C642" s="36"/>
    </row>
    <row r="643" spans="1:3" ht="14.25" customHeight="1">
      <c r="A643" s="36"/>
      <c r="B643" s="36"/>
      <c r="C643" s="36"/>
    </row>
    <row r="644" spans="1:3" ht="14.25" customHeight="1">
      <c r="A644" s="36"/>
      <c r="B644" s="36"/>
      <c r="C644" s="36"/>
    </row>
    <row r="645" spans="1:3" ht="14.25" customHeight="1">
      <c r="A645" s="36"/>
      <c r="B645" s="36"/>
      <c r="C645" s="36"/>
    </row>
    <row r="646" spans="1:3" ht="14.25" customHeight="1">
      <c r="A646" s="36"/>
      <c r="B646" s="36"/>
      <c r="C646" s="36"/>
    </row>
    <row r="647" spans="1:3" ht="14.25" customHeight="1">
      <c r="A647" s="36"/>
      <c r="B647" s="36"/>
      <c r="C647" s="36"/>
    </row>
    <row r="648" spans="1:3" ht="14.25" customHeight="1">
      <c r="A648" s="36"/>
      <c r="B648" s="36"/>
      <c r="C648" s="36"/>
    </row>
    <row r="649" spans="1:3" ht="14.25" customHeight="1">
      <c r="A649" s="36"/>
      <c r="B649" s="36"/>
      <c r="C649" s="36"/>
    </row>
    <row r="650" spans="1:3" ht="14.25" customHeight="1">
      <c r="A650" s="36"/>
      <c r="B650" s="36"/>
      <c r="C650" s="36"/>
    </row>
    <row r="651" spans="1:3" ht="14.25" customHeight="1">
      <c r="A651" s="36"/>
      <c r="B651" s="36"/>
      <c r="C651" s="36"/>
    </row>
    <row r="652" spans="1:3" ht="14.25" customHeight="1">
      <c r="A652" s="36"/>
      <c r="B652" s="36"/>
      <c r="C652" s="36"/>
    </row>
    <row r="653" spans="1:3" ht="14.25" customHeight="1">
      <c r="A653" s="36"/>
      <c r="B653" s="36"/>
      <c r="C653" s="36"/>
    </row>
    <row r="654" spans="1:3" ht="14.25" customHeight="1">
      <c r="A654" s="36"/>
      <c r="B654" s="36"/>
      <c r="C654" s="36"/>
    </row>
    <row r="655" spans="1:3" ht="14.25" customHeight="1">
      <c r="A655" s="36"/>
      <c r="B655" s="36"/>
      <c r="C655" s="36"/>
    </row>
    <row r="656" spans="1:3" ht="14.25" customHeight="1">
      <c r="A656" s="36"/>
      <c r="B656" s="36"/>
      <c r="C656" s="36"/>
    </row>
    <row r="657" spans="1:3" ht="14.25" customHeight="1">
      <c r="A657" s="36"/>
      <c r="B657" s="36"/>
      <c r="C657" s="36"/>
    </row>
    <row r="658" spans="1:3" ht="14.25" customHeight="1">
      <c r="A658" s="36"/>
      <c r="B658" s="36"/>
      <c r="C658" s="36"/>
    </row>
    <row r="659" spans="1:3" ht="14.25" customHeight="1">
      <c r="A659" s="36"/>
      <c r="B659" s="36"/>
      <c r="C659" s="36"/>
    </row>
    <row r="660" spans="1:3" ht="14.25" customHeight="1">
      <c r="A660" s="36"/>
      <c r="B660" s="36"/>
      <c r="C660" s="36"/>
    </row>
    <row r="661" spans="1:3" ht="14.25" customHeight="1">
      <c r="A661" s="36"/>
      <c r="B661" s="36"/>
      <c r="C661" s="36"/>
    </row>
    <row r="662" spans="1:3" ht="14.25" customHeight="1">
      <c r="A662" s="36"/>
      <c r="B662" s="36"/>
      <c r="C662" s="36"/>
    </row>
    <row r="663" spans="1:3" ht="14.25" customHeight="1">
      <c r="A663" s="36"/>
      <c r="B663" s="36"/>
      <c r="C663" s="36"/>
    </row>
    <row r="664" spans="1:3" ht="14.25" customHeight="1">
      <c r="A664" s="36"/>
      <c r="B664" s="36"/>
      <c r="C664" s="36"/>
    </row>
    <row r="665" spans="1:3" ht="14.25" customHeight="1">
      <c r="A665" s="36"/>
      <c r="B665" s="36"/>
      <c r="C665" s="36"/>
    </row>
    <row r="666" spans="1:3" ht="14.25" customHeight="1">
      <c r="A666" s="36"/>
      <c r="B666" s="36"/>
      <c r="C666" s="36"/>
    </row>
    <row r="667" spans="1:3" ht="14.25" customHeight="1">
      <c r="A667" s="36"/>
      <c r="B667" s="36"/>
      <c r="C667" s="36"/>
    </row>
    <row r="668" spans="1:3" ht="14.25" customHeight="1">
      <c r="A668" s="36"/>
      <c r="B668" s="36"/>
      <c r="C668" s="36"/>
    </row>
    <row r="669" spans="1:3" ht="14.25" customHeight="1">
      <c r="A669" s="36"/>
      <c r="B669" s="36"/>
      <c r="C669" s="36"/>
    </row>
    <row r="670" spans="1:3" ht="14.25" customHeight="1">
      <c r="A670" s="36"/>
      <c r="B670" s="36"/>
      <c r="C670" s="36"/>
    </row>
    <row r="671" spans="1:3" ht="14.25" customHeight="1">
      <c r="A671" s="36"/>
      <c r="B671" s="36"/>
      <c r="C671" s="36"/>
    </row>
    <row r="672" spans="1:3" ht="14.25" customHeight="1">
      <c r="A672" s="36"/>
      <c r="B672" s="36"/>
      <c r="C672" s="36"/>
    </row>
    <row r="673" spans="1:3" ht="14.25" customHeight="1">
      <c r="A673" s="36"/>
      <c r="B673" s="36"/>
      <c r="C673" s="36"/>
    </row>
    <row r="674" spans="1:3" ht="14.25" customHeight="1">
      <c r="A674" s="36"/>
      <c r="B674" s="36"/>
      <c r="C674" s="36"/>
    </row>
    <row r="675" spans="1:3" ht="14.25" customHeight="1">
      <c r="A675" s="36"/>
      <c r="B675" s="36"/>
      <c r="C675" s="36"/>
    </row>
    <row r="676" spans="1:3" ht="14.25" customHeight="1">
      <c r="A676" s="36"/>
      <c r="B676" s="36"/>
      <c r="C676" s="36"/>
    </row>
    <row r="677" spans="1:3" ht="14.25" customHeight="1">
      <c r="A677" s="36"/>
      <c r="B677" s="36"/>
      <c r="C677" s="36"/>
    </row>
    <row r="678" spans="1:3" ht="14.25" customHeight="1">
      <c r="A678" s="36"/>
      <c r="B678" s="36"/>
      <c r="C678" s="36"/>
    </row>
    <row r="679" spans="1:3" ht="14.25" customHeight="1">
      <c r="A679" s="36"/>
      <c r="B679" s="36"/>
      <c r="C679" s="36"/>
    </row>
    <row r="680" spans="1:3" ht="14.25" customHeight="1">
      <c r="A680" s="36"/>
      <c r="B680" s="36"/>
      <c r="C680" s="36"/>
    </row>
    <row r="681" spans="1:3" ht="14.25" customHeight="1">
      <c r="A681" s="36"/>
      <c r="B681" s="36"/>
      <c r="C681" s="36"/>
    </row>
    <row r="682" spans="1:3" ht="14.25" customHeight="1">
      <c r="A682" s="36"/>
      <c r="B682" s="36"/>
      <c r="C682" s="36"/>
    </row>
    <row r="683" spans="1:3" ht="14.25" customHeight="1">
      <c r="A683" s="36"/>
      <c r="B683" s="36"/>
      <c r="C683" s="36"/>
    </row>
    <row r="684" spans="1:3" ht="14.25" customHeight="1">
      <c r="A684" s="36"/>
      <c r="B684" s="36"/>
      <c r="C684" s="36"/>
    </row>
    <row r="685" spans="1:3" ht="14.25" customHeight="1">
      <c r="A685" s="36"/>
      <c r="B685" s="36"/>
      <c r="C685" s="36"/>
    </row>
    <row r="686" spans="1:3" ht="14.25" customHeight="1">
      <c r="A686" s="36"/>
      <c r="B686" s="36"/>
      <c r="C686" s="36"/>
    </row>
    <row r="687" spans="1:3" ht="14.25" customHeight="1">
      <c r="A687" s="36"/>
      <c r="B687" s="36"/>
      <c r="C687" s="36"/>
    </row>
    <row r="688" spans="1:3" ht="14.25" customHeight="1">
      <c r="A688" s="36"/>
      <c r="B688" s="36"/>
      <c r="C688" s="36"/>
    </row>
    <row r="689" spans="1:3" ht="14.25" customHeight="1">
      <c r="A689" s="36"/>
      <c r="B689" s="36"/>
      <c r="C689" s="36"/>
    </row>
    <row r="690" spans="1:3" ht="14.25" customHeight="1">
      <c r="A690" s="36"/>
      <c r="B690" s="36"/>
      <c r="C690" s="36"/>
    </row>
    <row r="691" spans="1:3" ht="14.25" customHeight="1">
      <c r="A691" s="36"/>
      <c r="B691" s="36"/>
      <c r="C691" s="36"/>
    </row>
    <row r="692" spans="1:3" ht="14.25" customHeight="1">
      <c r="A692" s="36"/>
      <c r="B692" s="36"/>
      <c r="C692" s="36"/>
    </row>
    <row r="693" spans="1:3" ht="14.25" customHeight="1">
      <c r="A693" s="36"/>
      <c r="B693" s="36"/>
      <c r="C693" s="36"/>
    </row>
    <row r="694" spans="1:3" ht="14.25" customHeight="1">
      <c r="A694" s="36"/>
      <c r="B694" s="36"/>
      <c r="C694" s="36"/>
    </row>
    <row r="695" spans="1:3" ht="14.25" customHeight="1">
      <c r="A695" s="36"/>
      <c r="B695" s="36"/>
      <c r="C695" s="36"/>
    </row>
    <row r="696" spans="1:3" ht="14.25" customHeight="1">
      <c r="A696" s="36"/>
      <c r="B696" s="36"/>
      <c r="C696" s="36"/>
    </row>
    <row r="697" spans="1:3" ht="14.25" customHeight="1">
      <c r="A697" s="36"/>
      <c r="B697" s="36"/>
      <c r="C697" s="36"/>
    </row>
    <row r="698" spans="1:3" ht="14.25" customHeight="1">
      <c r="A698" s="36"/>
      <c r="B698" s="36"/>
      <c r="C698" s="36"/>
    </row>
    <row r="699" spans="1:3" ht="14.25" customHeight="1">
      <c r="A699" s="36"/>
      <c r="B699" s="36"/>
      <c r="C699" s="36"/>
    </row>
    <row r="700" spans="1:3" ht="14.25" customHeight="1">
      <c r="A700" s="36"/>
      <c r="B700" s="36"/>
      <c r="C700" s="36"/>
    </row>
    <row r="701" spans="1:3" ht="14.25" customHeight="1">
      <c r="A701" s="36"/>
      <c r="B701" s="36"/>
      <c r="C701" s="36"/>
    </row>
    <row r="702" spans="1:3" ht="14.25" customHeight="1">
      <c r="A702" s="36"/>
      <c r="B702" s="36"/>
      <c r="C702" s="36"/>
    </row>
    <row r="703" spans="1:3" ht="14.25" customHeight="1">
      <c r="A703" s="36"/>
      <c r="B703" s="36"/>
      <c r="C703" s="36"/>
    </row>
    <row r="704" spans="1:3" ht="14.25" customHeight="1">
      <c r="A704" s="36"/>
      <c r="B704" s="36"/>
      <c r="C704" s="36"/>
    </row>
    <row r="705" spans="1:3" ht="14.25" customHeight="1">
      <c r="A705" s="36"/>
      <c r="B705" s="36"/>
      <c r="C705" s="36"/>
    </row>
    <row r="706" spans="1:3" ht="14.25" customHeight="1">
      <c r="A706" s="36"/>
      <c r="B706" s="36"/>
      <c r="C706" s="36"/>
    </row>
    <row r="707" spans="1:3" ht="14.25" customHeight="1">
      <c r="A707" s="36"/>
      <c r="B707" s="36"/>
      <c r="C707" s="36"/>
    </row>
    <row r="708" spans="1:3" ht="14.25" customHeight="1">
      <c r="A708" s="36"/>
      <c r="B708" s="36"/>
      <c r="C708" s="36"/>
    </row>
    <row r="709" spans="1:3" ht="14.25" customHeight="1">
      <c r="A709" s="36"/>
      <c r="B709" s="36"/>
      <c r="C709" s="36"/>
    </row>
    <row r="710" spans="1:3" ht="14.25" customHeight="1">
      <c r="A710" s="36"/>
      <c r="B710" s="36"/>
      <c r="C710" s="36"/>
    </row>
    <row r="711" spans="1:3" ht="14.25" customHeight="1">
      <c r="A711" s="36"/>
      <c r="B711" s="36"/>
      <c r="C711" s="36"/>
    </row>
    <row r="712" spans="1:3" ht="14.25" customHeight="1">
      <c r="A712" s="36"/>
      <c r="B712" s="36"/>
      <c r="C712" s="36"/>
    </row>
    <row r="713" spans="1:3" ht="14.25" customHeight="1">
      <c r="A713" s="36"/>
      <c r="B713" s="36"/>
      <c r="C713" s="36"/>
    </row>
    <row r="714" spans="1:3" ht="14.25" customHeight="1">
      <c r="A714" s="36"/>
      <c r="B714" s="36"/>
      <c r="C714" s="36"/>
    </row>
    <row r="715" spans="1:3" ht="14.25" customHeight="1">
      <c r="A715" s="36"/>
      <c r="B715" s="36"/>
      <c r="C715" s="36"/>
    </row>
    <row r="716" spans="1:3" ht="14.25" customHeight="1">
      <c r="A716" s="36"/>
      <c r="B716" s="36"/>
      <c r="C716" s="36"/>
    </row>
    <row r="717" spans="1:3" ht="14.25" customHeight="1">
      <c r="A717" s="36"/>
      <c r="B717" s="36"/>
      <c r="C717" s="36"/>
    </row>
    <row r="718" spans="1:3" ht="14.25" customHeight="1">
      <c r="A718" s="36"/>
      <c r="B718" s="36"/>
      <c r="C718" s="36"/>
    </row>
    <row r="719" spans="1:3" ht="14.25" customHeight="1">
      <c r="A719" s="36"/>
      <c r="B719" s="36"/>
      <c r="C719" s="36"/>
    </row>
    <row r="720" spans="1:3" ht="14.25" customHeight="1">
      <c r="A720" s="36"/>
      <c r="B720" s="36"/>
      <c r="C720" s="36"/>
    </row>
    <row r="721" spans="1:3" ht="14.25" customHeight="1">
      <c r="A721" s="36"/>
      <c r="B721" s="36"/>
      <c r="C721" s="36"/>
    </row>
    <row r="722" spans="1:3" ht="14.25" customHeight="1">
      <c r="A722" s="36"/>
      <c r="B722" s="36"/>
      <c r="C722" s="36"/>
    </row>
    <row r="723" spans="1:3" ht="14.25" customHeight="1">
      <c r="A723" s="36"/>
      <c r="B723" s="36"/>
      <c r="C723" s="36"/>
    </row>
    <row r="724" spans="1:3" ht="14.25" customHeight="1">
      <c r="A724" s="36"/>
      <c r="B724" s="36"/>
      <c r="C724" s="36"/>
    </row>
    <row r="725" spans="1:3" ht="14.25" customHeight="1">
      <c r="A725" s="36"/>
      <c r="B725" s="36"/>
      <c r="C725" s="36"/>
    </row>
    <row r="726" spans="1:3" ht="14.25" customHeight="1">
      <c r="A726" s="36"/>
      <c r="B726" s="36"/>
      <c r="C726" s="36"/>
    </row>
    <row r="727" spans="1:3" ht="14.25" customHeight="1">
      <c r="A727" s="36"/>
      <c r="B727" s="36"/>
      <c r="C727" s="36"/>
    </row>
    <row r="728" spans="1:3" ht="14.25" customHeight="1">
      <c r="A728" s="36"/>
      <c r="B728" s="36"/>
      <c r="C728" s="36"/>
    </row>
    <row r="729" spans="1:3" ht="14.25" customHeight="1">
      <c r="A729" s="36"/>
      <c r="B729" s="36"/>
      <c r="C729" s="36"/>
    </row>
    <row r="730" spans="1:3" ht="14.25" customHeight="1">
      <c r="A730" s="36"/>
      <c r="B730" s="36"/>
      <c r="C730" s="36"/>
    </row>
    <row r="731" spans="1:3" ht="14.25" customHeight="1">
      <c r="A731" s="36"/>
      <c r="B731" s="36"/>
      <c r="C731" s="36"/>
    </row>
    <row r="732" spans="1:3" ht="14.25" customHeight="1">
      <c r="A732" s="36"/>
      <c r="B732" s="36"/>
      <c r="C732" s="36"/>
    </row>
    <row r="733" spans="1:3" ht="14.25" customHeight="1">
      <c r="A733" s="36"/>
      <c r="B733" s="36"/>
      <c r="C733" s="36"/>
    </row>
    <row r="734" spans="1:3" ht="14.25" customHeight="1">
      <c r="A734" s="36"/>
      <c r="B734" s="36"/>
      <c r="C734" s="36"/>
    </row>
    <row r="735" spans="1:3" ht="14.25" customHeight="1">
      <c r="A735" s="36"/>
      <c r="B735" s="36"/>
      <c r="C735" s="36"/>
    </row>
    <row r="736" spans="1:3" ht="14.25" customHeight="1">
      <c r="A736" s="36"/>
      <c r="B736" s="36"/>
      <c r="C736" s="36"/>
    </row>
    <row r="737" spans="1:3" ht="14.25" customHeight="1">
      <c r="A737" s="36"/>
      <c r="B737" s="36"/>
      <c r="C737" s="36"/>
    </row>
    <row r="738" spans="1:3" ht="14.25" customHeight="1">
      <c r="A738" s="36"/>
      <c r="B738" s="36"/>
      <c r="C738" s="36"/>
    </row>
    <row r="739" spans="1:3" ht="14.25" customHeight="1">
      <c r="A739" s="36"/>
      <c r="B739" s="36"/>
      <c r="C739" s="36"/>
    </row>
    <row r="740" spans="1:3" ht="14.25" customHeight="1">
      <c r="A740" s="36"/>
      <c r="B740" s="36"/>
      <c r="C740" s="36"/>
    </row>
    <row r="741" spans="1:3" ht="14.25" customHeight="1">
      <c r="A741" s="36"/>
      <c r="B741" s="36"/>
      <c r="C741" s="36"/>
    </row>
    <row r="742" spans="1:3" ht="14.25" customHeight="1">
      <c r="A742" s="36"/>
      <c r="B742" s="36"/>
      <c r="C742" s="36"/>
    </row>
    <row r="743" spans="1:3" ht="14.25" customHeight="1">
      <c r="A743" s="36"/>
      <c r="B743" s="36"/>
      <c r="C743" s="36"/>
    </row>
    <row r="744" spans="1:3" ht="14.25" customHeight="1">
      <c r="A744" s="36"/>
      <c r="B744" s="36"/>
      <c r="C744" s="36"/>
    </row>
    <row r="745" spans="1:3" ht="14.25" customHeight="1">
      <c r="A745" s="36"/>
      <c r="B745" s="36"/>
      <c r="C745" s="36"/>
    </row>
    <row r="746" spans="1:3" ht="14.25" customHeight="1">
      <c r="A746" s="36"/>
      <c r="B746" s="36"/>
      <c r="C746" s="36"/>
    </row>
    <row r="747" spans="1:3" ht="14.25" customHeight="1">
      <c r="A747" s="36"/>
      <c r="B747" s="36"/>
      <c r="C747" s="36"/>
    </row>
    <row r="748" spans="1:3" ht="14.25" customHeight="1">
      <c r="A748" s="36"/>
      <c r="B748" s="36"/>
      <c r="C748" s="36"/>
    </row>
    <row r="749" spans="1:3" ht="14.25" customHeight="1">
      <c r="A749" s="36"/>
      <c r="B749" s="36"/>
      <c r="C749" s="36"/>
    </row>
    <row r="750" spans="1:3" ht="14.25" customHeight="1">
      <c r="A750" s="36"/>
      <c r="B750" s="36"/>
      <c r="C750" s="36"/>
    </row>
    <row r="751" spans="1:3" ht="14.25" customHeight="1">
      <c r="A751" s="36"/>
      <c r="B751" s="36"/>
      <c r="C751" s="36"/>
    </row>
    <row r="752" spans="1:3" ht="14.25" customHeight="1">
      <c r="A752" s="36"/>
      <c r="B752" s="36"/>
      <c r="C752" s="36"/>
    </row>
    <row r="753" spans="1:3" ht="14.25" customHeight="1">
      <c r="A753" s="36"/>
      <c r="B753" s="36"/>
      <c r="C753" s="36"/>
    </row>
    <row r="754" spans="1:3" ht="14.25" customHeight="1">
      <c r="A754" s="36"/>
      <c r="B754" s="36"/>
      <c r="C754" s="36"/>
    </row>
    <row r="755" spans="1:3" ht="14.25" customHeight="1">
      <c r="A755" s="36"/>
      <c r="B755" s="36"/>
      <c r="C755" s="36"/>
    </row>
    <row r="756" spans="1:3" ht="14.25" customHeight="1">
      <c r="A756" s="36"/>
      <c r="B756" s="36"/>
      <c r="C756" s="36"/>
    </row>
    <row r="757" spans="1:3" ht="14.25" customHeight="1">
      <c r="A757" s="36"/>
      <c r="B757" s="36"/>
      <c r="C757" s="36"/>
    </row>
    <row r="758" spans="1:3" ht="14.25" customHeight="1">
      <c r="A758" s="36"/>
      <c r="B758" s="36"/>
      <c r="C758" s="36"/>
    </row>
    <row r="759" spans="1:3" ht="14.25" customHeight="1">
      <c r="A759" s="36"/>
      <c r="B759" s="36"/>
      <c r="C759" s="36"/>
    </row>
    <row r="760" spans="1:3" ht="14.25" customHeight="1">
      <c r="A760" s="36"/>
      <c r="B760" s="36"/>
      <c r="C760" s="36"/>
    </row>
    <row r="761" spans="1:3" ht="14.25" customHeight="1">
      <c r="A761" s="36"/>
      <c r="B761" s="36"/>
      <c r="C761" s="36"/>
    </row>
    <row r="762" spans="1:3" ht="14.25" customHeight="1">
      <c r="A762" s="36"/>
      <c r="B762" s="36"/>
      <c r="C762" s="36"/>
    </row>
    <row r="763" spans="1:3" ht="14.25" customHeight="1">
      <c r="A763" s="36"/>
      <c r="B763" s="36"/>
      <c r="C763" s="36"/>
    </row>
    <row r="764" spans="1:3" ht="14.25" customHeight="1">
      <c r="A764" s="36"/>
      <c r="B764" s="36"/>
      <c r="C764" s="36"/>
    </row>
    <row r="765" spans="1:3" ht="14.25" customHeight="1">
      <c r="A765" s="36"/>
      <c r="B765" s="36"/>
      <c r="C765" s="36"/>
    </row>
    <row r="766" spans="1:3" ht="14.25" customHeight="1">
      <c r="A766" s="36"/>
      <c r="B766" s="36"/>
      <c r="C766" s="36"/>
    </row>
    <row r="767" spans="1:3" ht="14.25" customHeight="1">
      <c r="A767" s="36"/>
      <c r="B767" s="36"/>
      <c r="C767" s="36"/>
    </row>
    <row r="768" spans="1:3" ht="14.25" customHeight="1">
      <c r="A768" s="36"/>
      <c r="B768" s="36"/>
      <c r="C768" s="36"/>
    </row>
    <row r="769" spans="1:3" ht="14.25" customHeight="1">
      <c r="A769" s="36"/>
      <c r="B769" s="36"/>
      <c r="C769" s="36"/>
    </row>
    <row r="770" spans="1:3" ht="14.25" customHeight="1">
      <c r="A770" s="36"/>
      <c r="B770" s="36"/>
      <c r="C770" s="36"/>
    </row>
    <row r="771" spans="1:3" ht="14.25" customHeight="1">
      <c r="A771" s="36"/>
      <c r="B771" s="36"/>
      <c r="C771" s="36"/>
    </row>
    <row r="772" spans="1:3" ht="14.25" customHeight="1">
      <c r="A772" s="36"/>
      <c r="B772" s="36"/>
      <c r="C772" s="36"/>
    </row>
    <row r="773" spans="1:3" ht="14.25" customHeight="1">
      <c r="A773" s="36"/>
      <c r="B773" s="36"/>
      <c r="C773" s="36"/>
    </row>
    <row r="774" spans="1:3" ht="14.25" customHeight="1">
      <c r="A774" s="36"/>
      <c r="B774" s="36"/>
      <c r="C774" s="36"/>
    </row>
    <row r="775" spans="1:3" ht="14.25" customHeight="1">
      <c r="A775" s="36"/>
      <c r="B775" s="36"/>
      <c r="C775" s="36"/>
    </row>
    <row r="776" spans="1:3" ht="14.25" customHeight="1">
      <c r="A776" s="36"/>
      <c r="B776" s="36"/>
      <c r="C776" s="36"/>
    </row>
    <row r="777" spans="1:3" ht="14.25" customHeight="1">
      <c r="A777" s="36"/>
      <c r="B777" s="36"/>
      <c r="C777" s="36"/>
    </row>
    <row r="778" spans="1:3" ht="14.25" customHeight="1">
      <c r="A778" s="36"/>
      <c r="B778" s="36"/>
      <c r="C778" s="36"/>
    </row>
    <row r="779" spans="1:3" ht="14.25" customHeight="1">
      <c r="A779" s="36"/>
      <c r="B779" s="36"/>
      <c r="C779" s="36"/>
    </row>
    <row r="780" spans="1:3" ht="14.25" customHeight="1">
      <c r="A780" s="36"/>
      <c r="B780" s="36"/>
      <c r="C780" s="36"/>
    </row>
    <row r="781" spans="1:3" ht="14.25" customHeight="1">
      <c r="A781" s="36"/>
      <c r="B781" s="36"/>
      <c r="C781" s="36"/>
    </row>
    <row r="782" spans="1:3" ht="14.25" customHeight="1">
      <c r="A782" s="36"/>
      <c r="B782" s="36"/>
      <c r="C782" s="36"/>
    </row>
    <row r="783" spans="1:3" ht="14.25" customHeight="1">
      <c r="A783" s="36"/>
      <c r="B783" s="36"/>
      <c r="C783" s="36"/>
    </row>
    <row r="784" spans="1:3" ht="14.25" customHeight="1">
      <c r="A784" s="36"/>
      <c r="B784" s="36"/>
      <c r="C784" s="36"/>
    </row>
    <row r="785" spans="1:3" ht="14.25" customHeight="1">
      <c r="A785" s="36"/>
      <c r="B785" s="36"/>
      <c r="C785" s="36"/>
    </row>
    <row r="786" spans="1:3" ht="14.25" customHeight="1">
      <c r="A786" s="36"/>
      <c r="B786" s="36"/>
      <c r="C786" s="36"/>
    </row>
    <row r="787" spans="1:3" ht="14.25" customHeight="1">
      <c r="A787" s="36"/>
      <c r="B787" s="36"/>
      <c r="C787" s="36"/>
    </row>
    <row r="788" spans="1:3" ht="14.25" customHeight="1">
      <c r="A788" s="36"/>
      <c r="B788" s="36"/>
      <c r="C788" s="36"/>
    </row>
    <row r="789" spans="1:3" ht="14.25" customHeight="1">
      <c r="A789" s="36"/>
      <c r="B789" s="36"/>
      <c r="C789" s="36"/>
    </row>
    <row r="790" spans="1:3" ht="14.25" customHeight="1">
      <c r="A790" s="36"/>
      <c r="B790" s="36"/>
      <c r="C790" s="36"/>
    </row>
    <row r="791" spans="1:3" ht="14.25" customHeight="1">
      <c r="A791" s="36"/>
      <c r="B791" s="36"/>
      <c r="C791" s="36"/>
    </row>
    <row r="792" spans="1:3" ht="14.25" customHeight="1">
      <c r="A792" s="36"/>
      <c r="B792" s="36"/>
      <c r="C792" s="36"/>
    </row>
    <row r="793" spans="1:3" ht="14.25" customHeight="1">
      <c r="A793" s="36"/>
      <c r="B793" s="36"/>
      <c r="C793" s="36"/>
    </row>
    <row r="794" spans="1:3" ht="14.25" customHeight="1">
      <c r="A794" s="36"/>
      <c r="B794" s="36"/>
      <c r="C794" s="36"/>
    </row>
    <row r="795" spans="1:3" ht="14.25" customHeight="1">
      <c r="A795" s="36"/>
      <c r="B795" s="36"/>
      <c r="C795" s="36"/>
    </row>
    <row r="796" spans="1:3" ht="14.25" customHeight="1">
      <c r="A796" s="36"/>
      <c r="B796" s="36"/>
      <c r="C796" s="36"/>
    </row>
    <row r="797" spans="1:3" ht="14.25" customHeight="1">
      <c r="A797" s="36"/>
      <c r="B797" s="36"/>
      <c r="C797" s="36"/>
    </row>
    <row r="798" spans="1:3" ht="14.25" customHeight="1">
      <c r="A798" s="36"/>
      <c r="B798" s="36"/>
      <c r="C798" s="36"/>
    </row>
    <row r="799" spans="1:3" ht="14.25" customHeight="1">
      <c r="A799" s="36"/>
      <c r="B799" s="36"/>
      <c r="C799" s="36"/>
    </row>
    <row r="800" spans="1:3" ht="14.25" customHeight="1">
      <c r="A800" s="36"/>
      <c r="B800" s="36"/>
      <c r="C800" s="36"/>
    </row>
    <row r="801" spans="1:3" ht="14.25" customHeight="1">
      <c r="A801" s="36"/>
      <c r="B801" s="36"/>
      <c r="C801" s="36"/>
    </row>
    <row r="802" spans="1:3" ht="14.25" customHeight="1">
      <c r="A802" s="36"/>
      <c r="B802" s="36"/>
      <c r="C802" s="36"/>
    </row>
    <row r="803" spans="1:3" ht="14.25" customHeight="1">
      <c r="A803" s="36"/>
      <c r="B803" s="36"/>
      <c r="C803" s="36"/>
    </row>
    <row r="804" spans="1:3" ht="14.25" customHeight="1">
      <c r="A804" s="36"/>
      <c r="B804" s="36"/>
      <c r="C804" s="36"/>
    </row>
    <row r="805" spans="1:3" ht="14.25" customHeight="1">
      <c r="A805" s="36"/>
      <c r="B805" s="36"/>
      <c r="C805" s="36"/>
    </row>
    <row r="806" spans="1:3" ht="14.25" customHeight="1">
      <c r="A806" s="36"/>
      <c r="B806" s="36"/>
      <c r="C806" s="36"/>
    </row>
    <row r="807" spans="1:3" ht="14.25" customHeight="1">
      <c r="A807" s="36"/>
      <c r="B807" s="36"/>
      <c r="C807" s="36"/>
    </row>
    <row r="808" spans="1:3" ht="14.25" customHeight="1">
      <c r="A808" s="36"/>
      <c r="B808" s="36"/>
      <c r="C808" s="36"/>
    </row>
    <row r="809" spans="1:3" ht="14.25" customHeight="1">
      <c r="A809" s="36"/>
      <c r="B809" s="36"/>
      <c r="C809" s="36"/>
    </row>
    <row r="810" spans="1:3" ht="14.25" customHeight="1">
      <c r="A810" s="36"/>
      <c r="B810" s="36"/>
      <c r="C810" s="36"/>
    </row>
    <row r="811" spans="1:3" ht="14.25" customHeight="1">
      <c r="A811" s="36"/>
      <c r="B811" s="36"/>
      <c r="C811" s="36"/>
    </row>
    <row r="812" spans="1:3" ht="14.25" customHeight="1">
      <c r="A812" s="36"/>
      <c r="B812" s="36"/>
      <c r="C812" s="36"/>
    </row>
    <row r="813" spans="1:3" ht="14.25" customHeight="1">
      <c r="A813" s="36"/>
      <c r="B813" s="36"/>
      <c r="C813" s="36"/>
    </row>
    <row r="814" spans="1:3" ht="14.25" customHeight="1">
      <c r="A814" s="36"/>
      <c r="B814" s="36"/>
      <c r="C814" s="36"/>
    </row>
    <row r="815" spans="1:3" ht="14.25" customHeight="1">
      <c r="A815" s="36"/>
      <c r="B815" s="36"/>
      <c r="C815" s="36"/>
    </row>
    <row r="816" spans="1:3" ht="14.25" customHeight="1">
      <c r="A816" s="36"/>
      <c r="B816" s="36"/>
      <c r="C816" s="36"/>
    </row>
    <row r="817" spans="1:3" ht="14.25" customHeight="1">
      <c r="A817" s="36"/>
      <c r="B817" s="36"/>
      <c r="C817" s="36"/>
    </row>
    <row r="818" spans="1:3" ht="14.25" customHeight="1">
      <c r="A818" s="36"/>
      <c r="B818" s="36"/>
      <c r="C818" s="36"/>
    </row>
    <row r="819" spans="1:3" ht="14.25" customHeight="1">
      <c r="A819" s="36"/>
      <c r="B819" s="36"/>
      <c r="C819" s="36"/>
    </row>
    <row r="820" spans="1:3" ht="14.25" customHeight="1">
      <c r="A820" s="36"/>
      <c r="B820" s="36"/>
      <c r="C820" s="36"/>
    </row>
    <row r="821" spans="1:3" ht="14.25" customHeight="1">
      <c r="A821" s="36"/>
      <c r="B821" s="36"/>
      <c r="C821" s="36"/>
    </row>
    <row r="822" spans="1:3" ht="14.25" customHeight="1">
      <c r="A822" s="36"/>
      <c r="B822" s="36"/>
      <c r="C822" s="36"/>
    </row>
    <row r="823" spans="1:3" ht="14.25" customHeight="1">
      <c r="A823" s="36"/>
      <c r="B823" s="36"/>
      <c r="C823" s="36"/>
    </row>
    <row r="824" spans="1:3" ht="14.25" customHeight="1">
      <c r="A824" s="36"/>
      <c r="B824" s="36"/>
      <c r="C824" s="36"/>
    </row>
    <row r="825" spans="1:3" ht="14.25" customHeight="1">
      <c r="A825" s="36"/>
      <c r="B825" s="36"/>
      <c r="C825" s="36"/>
    </row>
    <row r="826" spans="1:3" ht="14.25" customHeight="1">
      <c r="A826" s="36"/>
      <c r="B826" s="36"/>
      <c r="C826" s="36"/>
    </row>
    <row r="827" spans="1:3" ht="14.25" customHeight="1">
      <c r="A827" s="36"/>
      <c r="B827" s="36"/>
      <c r="C827" s="36"/>
    </row>
    <row r="828" spans="1:3" ht="14.25" customHeight="1">
      <c r="A828" s="36"/>
      <c r="B828" s="36"/>
      <c r="C828" s="36"/>
    </row>
    <row r="829" spans="1:3" ht="14.25" customHeight="1">
      <c r="A829" s="36"/>
      <c r="B829" s="36"/>
      <c r="C829" s="36"/>
    </row>
    <row r="830" spans="1:3" ht="14.25" customHeight="1">
      <c r="A830" s="36"/>
      <c r="B830" s="36"/>
      <c r="C830" s="36"/>
    </row>
    <row r="831" spans="1:3" ht="14.25" customHeight="1">
      <c r="A831" s="36"/>
      <c r="B831" s="36"/>
      <c r="C831" s="36"/>
    </row>
    <row r="832" spans="1:3" ht="14.25" customHeight="1">
      <c r="A832" s="36"/>
      <c r="B832" s="36"/>
      <c r="C832" s="36"/>
    </row>
    <row r="833" spans="1:3" ht="14.25" customHeight="1">
      <c r="A833" s="36"/>
      <c r="B833" s="36"/>
      <c r="C833" s="36"/>
    </row>
    <row r="834" spans="1:3" ht="14.25" customHeight="1">
      <c r="A834" s="36"/>
      <c r="B834" s="36"/>
      <c r="C834" s="36"/>
    </row>
    <row r="835" spans="1:3" ht="14.25" customHeight="1">
      <c r="A835" s="36"/>
      <c r="B835" s="36"/>
      <c r="C835" s="36"/>
    </row>
    <row r="836" spans="1:3" ht="14.25" customHeight="1">
      <c r="A836" s="36"/>
      <c r="B836" s="36"/>
      <c r="C836" s="36"/>
    </row>
    <row r="837" spans="1:3" ht="14.25" customHeight="1">
      <c r="A837" s="36"/>
      <c r="B837" s="36"/>
      <c r="C837" s="36"/>
    </row>
    <row r="838" spans="1:3" ht="14.25" customHeight="1">
      <c r="A838" s="36"/>
      <c r="B838" s="36"/>
      <c r="C838" s="36"/>
    </row>
    <row r="839" spans="1:3" ht="14.25" customHeight="1">
      <c r="A839" s="36"/>
      <c r="B839" s="36"/>
      <c r="C839" s="36"/>
    </row>
    <row r="840" spans="1:3" ht="14.25" customHeight="1">
      <c r="A840" s="36"/>
      <c r="B840" s="36"/>
      <c r="C840" s="36"/>
    </row>
    <row r="841" spans="1:3" ht="14.25" customHeight="1">
      <c r="A841" s="36"/>
      <c r="B841" s="36"/>
      <c r="C841" s="36"/>
    </row>
    <row r="842" spans="1:3" ht="14.25" customHeight="1">
      <c r="A842" s="36"/>
      <c r="B842" s="36"/>
      <c r="C842" s="36"/>
    </row>
    <row r="843" spans="1:3" ht="14.25" customHeight="1">
      <c r="A843" s="36"/>
      <c r="B843" s="36"/>
      <c r="C843" s="36"/>
    </row>
    <row r="844" spans="1:3" ht="14.25" customHeight="1">
      <c r="A844" s="36"/>
      <c r="B844" s="36"/>
      <c r="C844" s="36"/>
    </row>
    <row r="845" spans="1:3" ht="14.25" customHeight="1">
      <c r="A845" s="36"/>
      <c r="B845" s="36"/>
      <c r="C845" s="36"/>
    </row>
    <row r="846" spans="1:3" ht="14.25" customHeight="1">
      <c r="A846" s="36"/>
      <c r="B846" s="36"/>
      <c r="C846" s="36"/>
    </row>
    <row r="847" spans="1:3" ht="14.25" customHeight="1">
      <c r="A847" s="36"/>
      <c r="B847" s="36"/>
      <c r="C847" s="36"/>
    </row>
    <row r="848" spans="1:3" ht="14.25" customHeight="1">
      <c r="A848" s="36"/>
      <c r="B848" s="36"/>
      <c r="C848" s="36"/>
    </row>
    <row r="849" spans="1:3" ht="14.25" customHeight="1">
      <c r="A849" s="36"/>
      <c r="B849" s="36"/>
      <c r="C849" s="36"/>
    </row>
    <row r="850" spans="1:3" ht="14.25" customHeight="1">
      <c r="A850" s="36"/>
      <c r="B850" s="36"/>
      <c r="C850" s="36"/>
    </row>
    <row r="851" spans="1:3" ht="14.25" customHeight="1">
      <c r="A851" s="36"/>
      <c r="B851" s="36"/>
      <c r="C851" s="36"/>
    </row>
    <row r="852" spans="1:3" ht="14.25" customHeight="1">
      <c r="A852" s="36"/>
      <c r="B852" s="36"/>
      <c r="C852" s="36"/>
    </row>
    <row r="853" spans="1:3" ht="14.25" customHeight="1">
      <c r="A853" s="36"/>
      <c r="B853" s="36"/>
      <c r="C853" s="36"/>
    </row>
    <row r="854" spans="1:3" ht="14.25" customHeight="1">
      <c r="A854" s="36"/>
      <c r="B854" s="36"/>
      <c r="C854" s="36"/>
    </row>
    <row r="855" spans="1:3" ht="14.25" customHeight="1">
      <c r="A855" s="36"/>
      <c r="B855" s="36"/>
      <c r="C855" s="36"/>
    </row>
    <row r="856" spans="1:3" ht="14.25" customHeight="1">
      <c r="A856" s="36"/>
      <c r="B856" s="36"/>
      <c r="C856" s="36"/>
    </row>
    <row r="857" spans="1:3" ht="14.25" customHeight="1">
      <c r="A857" s="36"/>
      <c r="B857" s="36"/>
      <c r="C857" s="36"/>
    </row>
    <row r="858" spans="1:3" ht="14.25" customHeight="1">
      <c r="A858" s="36"/>
      <c r="B858" s="36"/>
      <c r="C858" s="36"/>
    </row>
    <row r="859" spans="1:3" ht="14.25" customHeight="1">
      <c r="A859" s="36"/>
      <c r="B859" s="36"/>
      <c r="C859" s="36"/>
    </row>
    <row r="860" spans="1:3" ht="14.25" customHeight="1">
      <c r="A860" s="36"/>
      <c r="B860" s="36"/>
      <c r="C860" s="36"/>
    </row>
    <row r="861" spans="1:3" ht="14.25" customHeight="1">
      <c r="A861" s="36"/>
      <c r="B861" s="36"/>
      <c r="C861" s="36"/>
    </row>
    <row r="862" spans="1:3" ht="14.25" customHeight="1">
      <c r="A862" s="36"/>
      <c r="B862" s="36"/>
      <c r="C862" s="36"/>
    </row>
    <row r="863" spans="1:3" ht="14.25" customHeight="1">
      <c r="A863" s="36"/>
      <c r="B863" s="36"/>
      <c r="C863" s="36"/>
    </row>
    <row r="864" spans="1:3" ht="14.25" customHeight="1">
      <c r="A864" s="36"/>
      <c r="B864" s="36"/>
      <c r="C864" s="36"/>
    </row>
    <row r="865" spans="1:3" ht="14.25" customHeight="1">
      <c r="A865" s="36"/>
      <c r="B865" s="36"/>
      <c r="C865" s="36"/>
    </row>
    <row r="866" spans="1:3" ht="14.25" customHeight="1">
      <c r="A866" s="36"/>
      <c r="B866" s="36"/>
      <c r="C866" s="36"/>
    </row>
    <row r="867" spans="1:3" ht="14.25" customHeight="1">
      <c r="A867" s="36"/>
      <c r="B867" s="36"/>
      <c r="C867" s="36"/>
    </row>
    <row r="868" spans="1:3" ht="14.25" customHeight="1">
      <c r="A868" s="36"/>
      <c r="B868" s="36"/>
      <c r="C868" s="36"/>
    </row>
    <row r="869" spans="1:3" ht="14.25" customHeight="1">
      <c r="A869" s="36"/>
      <c r="B869" s="36"/>
      <c r="C869" s="36"/>
    </row>
    <row r="870" spans="1:3" ht="14.25" customHeight="1">
      <c r="A870" s="36"/>
      <c r="B870" s="36"/>
      <c r="C870" s="36"/>
    </row>
    <row r="871" spans="1:3" ht="14.25" customHeight="1">
      <c r="A871" s="36"/>
      <c r="B871" s="36"/>
      <c r="C871" s="36"/>
    </row>
    <row r="872" spans="1:3" ht="14.25" customHeight="1">
      <c r="A872" s="36"/>
      <c r="B872" s="36"/>
      <c r="C872" s="36"/>
    </row>
    <row r="873" spans="1:3" ht="14.25" customHeight="1">
      <c r="A873" s="36"/>
      <c r="B873" s="36"/>
      <c r="C873" s="36"/>
    </row>
    <row r="874" spans="1:3" ht="14.25" customHeight="1">
      <c r="A874" s="36"/>
      <c r="B874" s="36"/>
      <c r="C874" s="36"/>
    </row>
    <row r="875" spans="1:3" ht="14.25" customHeight="1">
      <c r="A875" s="36"/>
      <c r="B875" s="36"/>
      <c r="C875" s="36"/>
    </row>
    <row r="876" spans="1:3" ht="14.25" customHeight="1">
      <c r="A876" s="36"/>
      <c r="B876" s="36"/>
      <c r="C876" s="36"/>
    </row>
    <row r="877" spans="1:3" ht="14.25" customHeight="1">
      <c r="A877" s="36"/>
      <c r="B877" s="36"/>
      <c r="C877" s="36"/>
    </row>
    <row r="878" spans="1:3" ht="14.25" customHeight="1">
      <c r="A878" s="36"/>
      <c r="B878" s="36"/>
      <c r="C878" s="36"/>
    </row>
    <row r="879" spans="1:3" ht="14.25" customHeight="1">
      <c r="A879" s="36"/>
      <c r="B879" s="36"/>
      <c r="C879" s="36"/>
    </row>
    <row r="880" spans="1:3" ht="14.25" customHeight="1">
      <c r="A880" s="36"/>
      <c r="B880" s="36"/>
      <c r="C880" s="36"/>
    </row>
    <row r="881" spans="1:3" ht="14.25" customHeight="1">
      <c r="A881" s="36"/>
      <c r="B881" s="36"/>
      <c r="C881" s="36"/>
    </row>
    <row r="882" spans="1:3" ht="14.25" customHeight="1">
      <c r="A882" s="36"/>
      <c r="B882" s="36"/>
      <c r="C882" s="36"/>
    </row>
    <row r="883" spans="1:3" ht="14.25" customHeight="1">
      <c r="A883" s="36"/>
      <c r="B883" s="36"/>
      <c r="C883" s="36"/>
    </row>
    <row r="884" spans="1:3" ht="14.25" customHeight="1">
      <c r="A884" s="36"/>
      <c r="B884" s="36"/>
      <c r="C884" s="36"/>
    </row>
    <row r="885" spans="1:3" ht="14.25" customHeight="1">
      <c r="A885" s="36"/>
      <c r="B885" s="36"/>
      <c r="C885" s="36"/>
    </row>
    <row r="886" spans="1:3" ht="14.25" customHeight="1">
      <c r="A886" s="36"/>
      <c r="B886" s="36"/>
      <c r="C886" s="36"/>
    </row>
    <row r="887" spans="1:3" ht="14.25" customHeight="1">
      <c r="A887" s="36"/>
      <c r="B887" s="36"/>
      <c r="C887" s="36"/>
    </row>
    <row r="888" spans="1:3" ht="14.25" customHeight="1">
      <c r="A888" s="36"/>
      <c r="B888" s="36"/>
      <c r="C888" s="36"/>
    </row>
    <row r="889" spans="1:3" ht="14.25" customHeight="1">
      <c r="A889" s="36"/>
      <c r="B889" s="36"/>
      <c r="C889" s="36"/>
    </row>
    <row r="890" spans="1:3" ht="14.25" customHeight="1">
      <c r="A890" s="36"/>
      <c r="B890" s="36"/>
      <c r="C890" s="36"/>
    </row>
    <row r="891" spans="1:3" ht="14.25" customHeight="1">
      <c r="A891" s="36"/>
      <c r="B891" s="36"/>
      <c r="C891" s="36"/>
    </row>
    <row r="892" spans="1:3" ht="14.25" customHeight="1">
      <c r="A892" s="36"/>
      <c r="B892" s="36"/>
      <c r="C892" s="36"/>
    </row>
    <row r="893" spans="1:3" ht="14.25" customHeight="1">
      <c r="A893" s="36"/>
      <c r="B893" s="36"/>
      <c r="C893" s="36"/>
    </row>
    <row r="894" spans="1:3" ht="14.25" customHeight="1">
      <c r="A894" s="36"/>
      <c r="B894" s="36"/>
      <c r="C894" s="36"/>
    </row>
    <row r="895" spans="1:3" ht="14.25" customHeight="1">
      <c r="A895" s="36"/>
      <c r="B895" s="36"/>
      <c r="C895" s="36"/>
    </row>
    <row r="896" spans="1:3" ht="14.25" customHeight="1">
      <c r="A896" s="36"/>
      <c r="B896" s="36"/>
      <c r="C896" s="36"/>
    </row>
    <row r="897" spans="1:3" ht="14.25" customHeight="1">
      <c r="A897" s="36"/>
      <c r="B897" s="36"/>
      <c r="C897" s="36"/>
    </row>
    <row r="898" spans="1:3" ht="14.25" customHeight="1">
      <c r="A898" s="36"/>
      <c r="B898" s="36"/>
      <c r="C898" s="36"/>
    </row>
    <row r="899" spans="1:3" ht="14.25" customHeight="1">
      <c r="A899" s="36"/>
      <c r="B899" s="36"/>
      <c r="C899" s="36"/>
    </row>
    <row r="900" spans="1:3" ht="14.25" customHeight="1">
      <c r="A900" s="36"/>
      <c r="B900" s="36"/>
      <c r="C900" s="36"/>
    </row>
    <row r="901" spans="1:3" ht="14.25" customHeight="1">
      <c r="A901" s="36"/>
      <c r="B901" s="36"/>
      <c r="C901" s="36"/>
    </row>
    <row r="902" spans="1:3" ht="14.25" customHeight="1">
      <c r="A902" s="36"/>
      <c r="B902" s="36"/>
      <c r="C902" s="36"/>
    </row>
    <row r="903" spans="1:3" ht="14.25" customHeight="1">
      <c r="A903" s="36"/>
      <c r="B903" s="36"/>
      <c r="C903" s="36"/>
    </row>
    <row r="904" spans="1:3" ht="14.25" customHeight="1">
      <c r="A904" s="36"/>
      <c r="B904" s="36"/>
      <c r="C904" s="36"/>
    </row>
    <row r="905" spans="1:3" ht="14.25" customHeight="1">
      <c r="A905" s="36"/>
      <c r="B905" s="36"/>
      <c r="C905" s="36"/>
    </row>
    <row r="906" spans="1:3" ht="14.25" customHeight="1">
      <c r="A906" s="36"/>
      <c r="B906" s="36"/>
      <c r="C906" s="36"/>
    </row>
    <row r="907" spans="1:3" ht="14.25" customHeight="1">
      <c r="A907" s="36"/>
      <c r="B907" s="36"/>
      <c r="C907" s="36"/>
    </row>
    <row r="908" spans="1:3" ht="14.25" customHeight="1">
      <c r="A908" s="36"/>
      <c r="B908" s="36"/>
      <c r="C908" s="36"/>
    </row>
    <row r="909" spans="1:3" ht="14.25" customHeight="1">
      <c r="A909" s="36"/>
      <c r="B909" s="36"/>
      <c r="C909" s="36"/>
    </row>
    <row r="910" spans="1:3" ht="14.25" customHeight="1">
      <c r="A910" s="36"/>
      <c r="B910" s="36"/>
      <c r="C910" s="36"/>
    </row>
    <row r="911" spans="1:3" ht="14.25" customHeight="1">
      <c r="A911" s="36"/>
      <c r="B911" s="36"/>
      <c r="C911" s="36"/>
    </row>
    <row r="912" spans="1:3" ht="14.25" customHeight="1">
      <c r="A912" s="36"/>
      <c r="B912" s="36"/>
      <c r="C912" s="36"/>
    </row>
    <row r="913" spans="1:3" ht="14.25" customHeight="1">
      <c r="A913" s="36"/>
      <c r="B913" s="36"/>
      <c r="C913" s="36"/>
    </row>
    <row r="914" spans="1:3" ht="14.25" customHeight="1">
      <c r="A914" s="36"/>
      <c r="B914" s="36"/>
      <c r="C914" s="36"/>
    </row>
    <row r="915" spans="1:3" ht="14.25" customHeight="1">
      <c r="A915" s="36"/>
      <c r="B915" s="36"/>
      <c r="C915" s="36"/>
    </row>
    <row r="916" spans="1:3" ht="14.25" customHeight="1">
      <c r="A916" s="36"/>
      <c r="B916" s="36"/>
      <c r="C916" s="36"/>
    </row>
    <row r="917" spans="1:3" ht="14.25" customHeight="1">
      <c r="A917" s="36"/>
      <c r="B917" s="36"/>
      <c r="C917" s="36"/>
    </row>
    <row r="918" spans="1:3" ht="14.25" customHeight="1">
      <c r="A918" s="36"/>
      <c r="B918" s="36"/>
      <c r="C918" s="36"/>
    </row>
    <row r="919" spans="1:3" ht="14.25" customHeight="1">
      <c r="A919" s="36"/>
      <c r="B919" s="36"/>
      <c r="C919" s="36"/>
    </row>
    <row r="920" spans="1:3" ht="14.25" customHeight="1">
      <c r="A920" s="36"/>
      <c r="B920" s="36"/>
      <c r="C920" s="36"/>
    </row>
    <row r="921" spans="1:3" ht="14.25" customHeight="1">
      <c r="A921" s="36"/>
      <c r="B921" s="36"/>
      <c r="C921" s="36"/>
    </row>
    <row r="922" spans="1:3" ht="14.25" customHeight="1">
      <c r="A922" s="36"/>
      <c r="B922" s="36"/>
      <c r="C922" s="36"/>
    </row>
    <row r="923" spans="1:3" ht="14.25" customHeight="1">
      <c r="A923" s="36"/>
      <c r="B923" s="36"/>
      <c r="C923" s="36"/>
    </row>
    <row r="924" spans="1:3" ht="14.25" customHeight="1">
      <c r="A924" s="36"/>
      <c r="B924" s="36"/>
      <c r="C924" s="36"/>
    </row>
    <row r="925" spans="1:3" ht="14.25" customHeight="1">
      <c r="A925" s="36"/>
      <c r="B925" s="36"/>
      <c r="C925" s="36"/>
    </row>
    <row r="926" spans="1:3" ht="14.25" customHeight="1">
      <c r="A926" s="36"/>
      <c r="B926" s="36"/>
      <c r="C926" s="36"/>
    </row>
    <row r="927" spans="1:3" ht="14.25" customHeight="1">
      <c r="A927" s="36"/>
      <c r="B927" s="36"/>
      <c r="C927" s="36"/>
    </row>
    <row r="928" spans="1:3" ht="14.25" customHeight="1">
      <c r="A928" s="36"/>
      <c r="B928" s="36"/>
      <c r="C928" s="36"/>
    </row>
    <row r="929" spans="1:3" ht="14.25" customHeight="1">
      <c r="A929" s="36"/>
      <c r="B929" s="36"/>
      <c r="C929" s="36"/>
    </row>
    <row r="930" spans="1:3" ht="14.25" customHeight="1">
      <c r="A930" s="36"/>
      <c r="B930" s="36"/>
      <c r="C930" s="36"/>
    </row>
    <row r="931" spans="1:3" ht="14.25" customHeight="1">
      <c r="A931" s="36"/>
      <c r="B931" s="36"/>
      <c r="C931" s="36"/>
    </row>
    <row r="932" spans="1:3" ht="14.25" customHeight="1">
      <c r="A932" s="36"/>
      <c r="B932" s="36"/>
      <c r="C932" s="36"/>
    </row>
    <row r="933" spans="1:3" ht="14.25" customHeight="1">
      <c r="A933" s="36"/>
      <c r="B933" s="36"/>
      <c r="C933" s="36"/>
    </row>
    <row r="934" spans="1:3" ht="14.25" customHeight="1">
      <c r="A934" s="36"/>
      <c r="B934" s="36"/>
      <c r="C934" s="36"/>
    </row>
    <row r="935" spans="1:3" ht="14.25" customHeight="1">
      <c r="A935" s="36"/>
      <c r="B935" s="36"/>
      <c r="C935" s="36"/>
    </row>
    <row r="936" spans="1:3" ht="14.25" customHeight="1">
      <c r="A936" s="36"/>
      <c r="B936" s="36"/>
      <c r="C936" s="36"/>
    </row>
    <row r="937" spans="1:3" ht="14.25" customHeight="1">
      <c r="A937" s="36"/>
      <c r="B937" s="36"/>
      <c r="C937" s="36"/>
    </row>
    <row r="938" spans="1:3" ht="14.25" customHeight="1">
      <c r="A938" s="36"/>
      <c r="B938" s="36"/>
      <c r="C938" s="36"/>
    </row>
    <row r="939" spans="1:3" ht="14.25" customHeight="1">
      <c r="A939" s="36"/>
      <c r="B939" s="36"/>
      <c r="C939" s="36"/>
    </row>
    <row r="940" spans="1:3" ht="14.25" customHeight="1">
      <c r="A940" s="36"/>
      <c r="B940" s="36"/>
      <c r="C940" s="36"/>
    </row>
    <row r="941" spans="1:3" ht="14.25" customHeight="1">
      <c r="A941" s="36"/>
      <c r="B941" s="36"/>
      <c r="C941" s="36"/>
    </row>
    <row r="942" spans="1:3" ht="14.25" customHeight="1">
      <c r="A942" s="36"/>
      <c r="B942" s="36"/>
      <c r="C942" s="36"/>
    </row>
    <row r="943" spans="1:3" ht="14.25" customHeight="1">
      <c r="A943" s="36"/>
      <c r="B943" s="36"/>
      <c r="C943" s="36"/>
    </row>
    <row r="944" spans="1:3" ht="14.25" customHeight="1">
      <c r="A944" s="36"/>
      <c r="B944" s="36"/>
      <c r="C944" s="36"/>
    </row>
    <row r="945" spans="1:3" ht="14.25" customHeight="1">
      <c r="A945" s="36"/>
      <c r="B945" s="36"/>
      <c r="C945" s="36"/>
    </row>
    <row r="946" spans="1:3" ht="14.25" customHeight="1">
      <c r="A946" s="36"/>
      <c r="B946" s="36"/>
      <c r="C946" s="36"/>
    </row>
    <row r="947" spans="1:3" ht="14.25" customHeight="1">
      <c r="A947" s="36"/>
      <c r="B947" s="36"/>
      <c r="C947" s="36"/>
    </row>
    <row r="948" spans="1:3" ht="14.25" customHeight="1">
      <c r="A948" s="36"/>
      <c r="B948" s="36"/>
      <c r="C948" s="36"/>
    </row>
    <row r="949" spans="1:3" ht="14.25" customHeight="1">
      <c r="A949" s="36"/>
      <c r="B949" s="36"/>
      <c r="C949" s="36"/>
    </row>
    <row r="950" spans="1:3" ht="14.25" customHeight="1">
      <c r="A950" s="36"/>
      <c r="B950" s="36"/>
      <c r="C950" s="36"/>
    </row>
    <row r="951" spans="1:3" ht="14.25" customHeight="1">
      <c r="A951" s="36"/>
      <c r="B951" s="36"/>
      <c r="C951" s="36"/>
    </row>
    <row r="952" spans="1:3" ht="14.25" customHeight="1">
      <c r="A952" s="36"/>
      <c r="B952" s="36"/>
      <c r="C952" s="36"/>
    </row>
    <row r="953" spans="1:3" ht="14.25" customHeight="1">
      <c r="A953" s="36"/>
      <c r="B953" s="36"/>
      <c r="C953" s="36"/>
    </row>
    <row r="954" spans="1:3" ht="14.25" customHeight="1">
      <c r="A954" s="36"/>
      <c r="B954" s="36"/>
      <c r="C954" s="36"/>
    </row>
    <row r="955" spans="1:3" ht="14.25" customHeight="1">
      <c r="A955" s="36"/>
      <c r="B955" s="36"/>
      <c r="C955" s="36"/>
    </row>
    <row r="956" spans="1:3" ht="14.25" customHeight="1">
      <c r="A956" s="36"/>
      <c r="B956" s="36"/>
      <c r="C956" s="36"/>
    </row>
    <row r="957" spans="1:3" ht="14.25" customHeight="1">
      <c r="A957" s="36"/>
      <c r="B957" s="36"/>
      <c r="C957" s="36"/>
    </row>
    <row r="958" spans="1:3" ht="14.25" customHeight="1">
      <c r="A958" s="36"/>
      <c r="B958" s="36"/>
      <c r="C958" s="36"/>
    </row>
    <row r="959" spans="1:3" ht="14.25" customHeight="1">
      <c r="A959" s="36"/>
      <c r="B959" s="36"/>
      <c r="C959" s="36"/>
    </row>
    <row r="960" spans="1:3" ht="14.25" customHeight="1">
      <c r="A960" s="36"/>
      <c r="B960" s="36"/>
      <c r="C960" s="36"/>
    </row>
    <row r="961" spans="1:3" ht="14.25" customHeight="1">
      <c r="A961" s="36"/>
      <c r="B961" s="36"/>
      <c r="C961" s="36"/>
    </row>
    <row r="962" spans="1:3" ht="14.25" customHeight="1">
      <c r="A962" s="36"/>
      <c r="B962" s="36"/>
      <c r="C962" s="36"/>
    </row>
    <row r="963" spans="1:3" ht="14.25" customHeight="1">
      <c r="A963" s="36"/>
      <c r="B963" s="36"/>
      <c r="C963" s="36"/>
    </row>
    <row r="964" spans="1:3" ht="14.25" customHeight="1">
      <c r="A964" s="36"/>
      <c r="B964" s="36"/>
      <c r="C964" s="36"/>
    </row>
    <row r="965" spans="1:3" ht="14.25" customHeight="1">
      <c r="A965" s="36"/>
      <c r="B965" s="36"/>
      <c r="C965" s="36"/>
    </row>
    <row r="966" spans="1:3" ht="14.25" customHeight="1">
      <c r="A966" s="36"/>
      <c r="B966" s="36"/>
      <c r="C966" s="36"/>
    </row>
    <row r="967" spans="1:3" ht="14.25" customHeight="1">
      <c r="A967" s="36"/>
      <c r="B967" s="36"/>
      <c r="C967" s="36"/>
    </row>
    <row r="968" spans="1:3" ht="14.25" customHeight="1">
      <c r="A968" s="36"/>
      <c r="B968" s="36"/>
      <c r="C968" s="36"/>
    </row>
    <row r="969" spans="1:3" ht="14.25" customHeight="1">
      <c r="A969" s="36"/>
      <c r="B969" s="36"/>
      <c r="C969" s="36"/>
    </row>
    <row r="970" spans="1:3" ht="14.25" customHeight="1">
      <c r="A970" s="36"/>
      <c r="B970" s="36"/>
      <c r="C970" s="36"/>
    </row>
    <row r="971" spans="1:3" ht="14.25" customHeight="1">
      <c r="A971" s="36"/>
      <c r="B971" s="36"/>
      <c r="C971" s="36"/>
    </row>
    <row r="972" spans="1:3" ht="14.25" customHeight="1">
      <c r="A972" s="36"/>
      <c r="B972" s="36"/>
      <c r="C972" s="36"/>
    </row>
    <row r="973" spans="1:3" ht="14.25" customHeight="1">
      <c r="A973" s="36"/>
      <c r="B973" s="36"/>
      <c r="C973" s="36"/>
    </row>
    <row r="974" spans="1:3" ht="14.25" customHeight="1">
      <c r="A974" s="36"/>
      <c r="B974" s="36"/>
      <c r="C974" s="36"/>
    </row>
    <row r="975" spans="1:3" ht="14.25" customHeight="1">
      <c r="A975" s="36"/>
      <c r="B975" s="36"/>
      <c r="C975" s="36"/>
    </row>
    <row r="976" spans="1:3" ht="14.25" customHeight="1">
      <c r="A976" s="36"/>
      <c r="B976" s="36"/>
      <c r="C976" s="36"/>
    </row>
    <row r="977" spans="1:3" ht="14.25" customHeight="1">
      <c r="A977" s="36"/>
      <c r="B977" s="36"/>
      <c r="C977" s="36"/>
    </row>
    <row r="978" spans="1:3" ht="14.25" customHeight="1">
      <c r="A978" s="36"/>
      <c r="B978" s="36"/>
      <c r="C978" s="36"/>
    </row>
    <row r="979" spans="1:3" ht="14.25" customHeight="1">
      <c r="A979" s="36"/>
      <c r="B979" s="36"/>
      <c r="C979" s="36"/>
    </row>
    <row r="980" spans="1:3" ht="14.25" customHeight="1">
      <c r="A980" s="36"/>
      <c r="B980" s="36"/>
      <c r="C980" s="36"/>
    </row>
    <row r="981" spans="1:3" ht="14.25" customHeight="1">
      <c r="A981" s="36"/>
      <c r="B981" s="36"/>
      <c r="C981" s="36"/>
    </row>
    <row r="982" spans="1:3" ht="14.25" customHeight="1">
      <c r="A982" s="36"/>
      <c r="B982" s="36"/>
      <c r="C982" s="36"/>
    </row>
    <row r="983" spans="1:3" ht="14.25" customHeight="1">
      <c r="A983" s="36"/>
      <c r="B983" s="36"/>
      <c r="C983" s="36"/>
    </row>
    <row r="984" spans="1:3" ht="14.25" customHeight="1">
      <c r="A984" s="36"/>
      <c r="B984" s="36"/>
      <c r="C984" s="36"/>
    </row>
    <row r="985" spans="1:3" ht="14.25" customHeight="1">
      <c r="A985" s="36"/>
      <c r="B985" s="36"/>
      <c r="C985" s="36"/>
    </row>
    <row r="986" spans="1:3" ht="14.25" customHeight="1">
      <c r="A986" s="36"/>
      <c r="B986" s="36"/>
      <c r="C986" s="36"/>
    </row>
    <row r="987" spans="1:3" ht="14.25" customHeight="1">
      <c r="A987" s="36"/>
      <c r="B987" s="36"/>
      <c r="C987" s="36"/>
    </row>
    <row r="988" spans="1:3" ht="14.25" customHeight="1">
      <c r="A988" s="36"/>
      <c r="B988" s="36"/>
      <c r="C988" s="36"/>
    </row>
    <row r="989" spans="1:3" ht="14.25" customHeight="1">
      <c r="A989" s="36"/>
      <c r="B989" s="36"/>
      <c r="C989" s="36"/>
    </row>
    <row r="990" spans="1:3" ht="14.25" customHeight="1">
      <c r="A990" s="36"/>
      <c r="B990" s="36"/>
      <c r="C990" s="36"/>
    </row>
    <row r="991" spans="1:3" ht="14.25" customHeight="1">
      <c r="A991" s="36"/>
      <c r="B991" s="36"/>
      <c r="C991" s="36"/>
    </row>
    <row r="992" spans="1:3" ht="14.25" customHeight="1">
      <c r="A992" s="36"/>
      <c r="B992" s="36"/>
      <c r="C992" s="36"/>
    </row>
    <row r="993" spans="1:3" ht="14.25" customHeight="1">
      <c r="A993" s="36"/>
      <c r="B993" s="36"/>
      <c r="C993" s="36"/>
    </row>
    <row r="994" spans="1:3" ht="14.25" customHeight="1">
      <c r="A994" s="36"/>
      <c r="B994" s="36"/>
      <c r="C994" s="36"/>
    </row>
    <row r="995" spans="1:3" ht="14.25" customHeight="1">
      <c r="A995" s="36"/>
      <c r="B995" s="36"/>
      <c r="C995" s="36"/>
    </row>
    <row r="996" spans="1:3" ht="14.25" customHeight="1">
      <c r="A996" s="36"/>
      <c r="B996" s="36"/>
      <c r="C996" s="36"/>
    </row>
    <row r="997" spans="1:3" ht="14.25" customHeight="1">
      <c r="A997" s="36"/>
      <c r="B997" s="36"/>
      <c r="C997" s="36"/>
    </row>
    <row r="998" spans="1:3" ht="14.25" customHeight="1">
      <c r="A998" s="36"/>
      <c r="B998" s="36"/>
      <c r="C998" s="36"/>
    </row>
    <row r="999" spans="1:3" ht="14.25" customHeight="1">
      <c r="A999" s="36"/>
      <c r="B999" s="36"/>
      <c r="C999" s="36"/>
    </row>
    <row r="1000" spans="1:3" ht="14.25" customHeight="1">
      <c r="A1000" s="36"/>
      <c r="B1000" s="36"/>
      <c r="C1000" s="36"/>
    </row>
  </sheetData>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D6:D8 D10:D13 D15:D22 D24:D27 D29:D66 D68 D70">
      <formula1>0</formula1>
    </dataValidation>
  </dataValidations>
  <printOptions horizontalCentered="1"/>
  <pageMargins left="0.70866141732283472" right="0.70866141732283472" top="1.3385826771653544" bottom="0.74803149606299213" header="0" footer="0"/>
  <pageSetup scale="75" orientation="portrait"/>
  <headerFooter>
    <oddHeader>&amp;CPRESUPUESTO DE EGRESOS  CLASIFICACIÓN ADMINISTRATIVA Ente público de &amp;F Ejercicio fiscal 2022</oddHeader>
    <oddFooter>&amp;RPágina &amp;P de</oddFooter>
  </headerFooter>
</worksheet>
</file>

<file path=xl/worksheets/sheet13.xml><?xml version="1.0" encoding="utf-8"?>
<worksheet xmlns="http://schemas.openxmlformats.org/spreadsheetml/2006/main" xmlns:r="http://schemas.openxmlformats.org/officeDocument/2006/relationships">
  <sheetPr>
    <tabColor theme="9"/>
  </sheetPr>
  <dimension ref="A1:Z1000"/>
  <sheetViews>
    <sheetView showGridLines="0" workbookViewId="0">
      <pane ySplit="1" topLeftCell="A2" activePane="bottomLeft" state="frozen"/>
      <selection pane="bottomLeft" activeCell="B3" sqref="B3"/>
    </sheetView>
  </sheetViews>
  <sheetFormatPr baseColWidth="10" defaultColWidth="14.42578125" defaultRowHeight="15" customHeight="1"/>
  <cols>
    <col min="1" max="1" width="41" customWidth="1"/>
    <col min="2" max="6" width="17.42578125" customWidth="1"/>
    <col min="7" max="26" width="10.7109375" customWidth="1"/>
  </cols>
  <sheetData>
    <row r="1" spans="1:26" ht="14.25" customHeight="1">
      <c r="A1" s="210"/>
      <c r="B1" s="106" t="s">
        <v>1785</v>
      </c>
      <c r="C1" s="106" t="s">
        <v>31</v>
      </c>
      <c r="D1" s="106" t="s">
        <v>2636</v>
      </c>
      <c r="E1" s="106" t="s">
        <v>2637</v>
      </c>
      <c r="F1" s="106" t="s">
        <v>2638</v>
      </c>
    </row>
    <row r="2" spans="1:26" ht="30" customHeight="1">
      <c r="A2" s="211" t="s">
        <v>2639</v>
      </c>
      <c r="B2" s="212"/>
      <c r="C2" s="212"/>
      <c r="D2" s="212"/>
      <c r="E2" s="212"/>
      <c r="F2" s="212"/>
      <c r="G2" s="36"/>
      <c r="H2" s="36"/>
      <c r="I2" s="36"/>
      <c r="J2" s="36"/>
      <c r="K2" s="36"/>
      <c r="L2" s="36"/>
      <c r="M2" s="36"/>
      <c r="N2" s="36"/>
      <c r="O2" s="36"/>
      <c r="P2" s="36"/>
      <c r="Q2" s="36"/>
      <c r="R2" s="36"/>
      <c r="S2" s="36"/>
      <c r="T2" s="36"/>
      <c r="U2" s="36"/>
      <c r="V2" s="36"/>
      <c r="W2" s="36"/>
      <c r="X2" s="36"/>
      <c r="Y2" s="36"/>
      <c r="Z2" s="36"/>
    </row>
    <row r="3" spans="1:26" ht="30" customHeight="1">
      <c r="A3" s="174" t="s">
        <v>2640</v>
      </c>
      <c r="B3" s="205"/>
      <c r="C3" s="205"/>
      <c r="D3" s="205"/>
      <c r="E3" s="205"/>
      <c r="F3" s="205"/>
      <c r="G3" s="36"/>
      <c r="H3" s="36"/>
      <c r="I3" s="36"/>
      <c r="J3" s="36"/>
      <c r="K3" s="36"/>
      <c r="L3" s="36"/>
      <c r="M3" s="36"/>
      <c r="N3" s="36"/>
      <c r="O3" s="36"/>
      <c r="P3" s="36"/>
      <c r="Q3" s="36"/>
      <c r="R3" s="36"/>
      <c r="S3" s="36"/>
      <c r="T3" s="36"/>
      <c r="U3" s="36"/>
      <c r="V3" s="36"/>
      <c r="W3" s="36"/>
      <c r="X3" s="36"/>
      <c r="Y3" s="36"/>
      <c r="Z3" s="36"/>
    </row>
    <row r="4" spans="1:26" ht="30" customHeight="1">
      <c r="A4" s="174" t="s">
        <v>2641</v>
      </c>
      <c r="B4" s="205"/>
      <c r="C4" s="205"/>
      <c r="D4" s="205"/>
      <c r="E4" s="205"/>
      <c r="F4" s="205"/>
      <c r="G4" s="36"/>
      <c r="H4" s="36"/>
      <c r="I4" s="36"/>
      <c r="J4" s="36"/>
      <c r="K4" s="36"/>
      <c r="L4" s="36"/>
      <c r="M4" s="36"/>
      <c r="N4" s="36"/>
      <c r="O4" s="36"/>
      <c r="P4" s="36"/>
      <c r="Q4" s="36"/>
      <c r="R4" s="36"/>
      <c r="S4" s="36"/>
      <c r="T4" s="36"/>
      <c r="U4" s="36"/>
      <c r="V4" s="36"/>
      <c r="W4" s="36"/>
      <c r="X4" s="36"/>
      <c r="Y4" s="36"/>
      <c r="Z4" s="36"/>
    </row>
    <row r="5" spans="1:26" ht="30" customHeight="1">
      <c r="A5" s="213" t="s">
        <v>2642</v>
      </c>
      <c r="B5" s="214"/>
      <c r="C5" s="214"/>
      <c r="D5" s="214"/>
      <c r="E5" s="214"/>
      <c r="F5" s="214"/>
      <c r="G5" s="36"/>
      <c r="H5" s="36"/>
      <c r="I5" s="36"/>
      <c r="J5" s="36"/>
      <c r="K5" s="36"/>
      <c r="L5" s="36"/>
      <c r="M5" s="36"/>
      <c r="N5" s="36"/>
      <c r="O5" s="36"/>
      <c r="P5" s="36"/>
      <c r="Q5" s="36"/>
      <c r="R5" s="36"/>
      <c r="S5" s="36"/>
      <c r="T5" s="36"/>
      <c r="U5" s="36"/>
      <c r="V5" s="36"/>
      <c r="W5" s="36"/>
      <c r="X5" s="36"/>
      <c r="Y5" s="36"/>
      <c r="Z5" s="36"/>
    </row>
    <row r="6" spans="1:26" ht="30" customHeight="1">
      <c r="A6" s="174" t="s">
        <v>2643</v>
      </c>
      <c r="B6" s="205"/>
      <c r="C6" s="205"/>
      <c r="D6" s="205"/>
      <c r="E6" s="205"/>
      <c r="F6" s="205"/>
      <c r="G6" s="36"/>
      <c r="H6" s="36"/>
      <c r="I6" s="36"/>
      <c r="J6" s="36"/>
      <c r="K6" s="36"/>
      <c r="L6" s="36"/>
      <c r="M6" s="36"/>
      <c r="N6" s="36"/>
      <c r="O6" s="36"/>
      <c r="P6" s="36"/>
      <c r="Q6" s="36"/>
      <c r="R6" s="36"/>
      <c r="S6" s="36"/>
      <c r="T6" s="36"/>
      <c r="U6" s="36"/>
      <c r="V6" s="36"/>
      <c r="W6" s="36"/>
      <c r="X6" s="36"/>
      <c r="Y6" s="36"/>
      <c r="Z6" s="36"/>
    </row>
    <row r="7" spans="1:26" ht="30" customHeight="1">
      <c r="A7" s="174" t="s">
        <v>2644</v>
      </c>
      <c r="B7" s="205"/>
      <c r="C7" s="205"/>
      <c r="D7" s="205"/>
      <c r="E7" s="205"/>
      <c r="F7" s="205"/>
      <c r="G7" s="36"/>
      <c r="H7" s="36"/>
      <c r="I7" s="36"/>
      <c r="J7" s="36"/>
      <c r="K7" s="36"/>
      <c r="L7" s="36"/>
      <c r="M7" s="36"/>
      <c r="N7" s="36"/>
      <c r="O7" s="36"/>
      <c r="P7" s="36"/>
      <c r="Q7" s="36"/>
      <c r="R7" s="36"/>
      <c r="S7" s="36"/>
      <c r="T7" s="36"/>
      <c r="U7" s="36"/>
      <c r="V7" s="36"/>
      <c r="W7" s="36"/>
      <c r="X7" s="36"/>
      <c r="Y7" s="36"/>
      <c r="Z7" s="36"/>
    </row>
    <row r="8" spans="1:26" ht="30" customHeight="1">
      <c r="A8" s="174" t="s">
        <v>2645</v>
      </c>
      <c r="B8" s="205"/>
      <c r="C8" s="205"/>
      <c r="D8" s="205"/>
      <c r="E8" s="205"/>
      <c r="F8" s="205"/>
      <c r="G8" s="36"/>
      <c r="H8" s="36"/>
      <c r="I8" s="36"/>
      <c r="J8" s="36"/>
      <c r="K8" s="36"/>
      <c r="L8" s="36"/>
      <c r="M8" s="36"/>
      <c r="N8" s="36"/>
      <c r="O8" s="36"/>
      <c r="P8" s="36"/>
      <c r="Q8" s="36"/>
      <c r="R8" s="36"/>
      <c r="S8" s="36"/>
      <c r="T8" s="36"/>
      <c r="U8" s="36"/>
      <c r="V8" s="36"/>
      <c r="W8" s="36"/>
      <c r="X8" s="36"/>
      <c r="Y8" s="36"/>
      <c r="Z8" s="36"/>
    </row>
    <row r="9" spans="1:26" ht="30" customHeight="1">
      <c r="A9" s="174" t="s">
        <v>2646</v>
      </c>
      <c r="B9" s="205"/>
      <c r="C9" s="205"/>
      <c r="D9" s="205"/>
      <c r="E9" s="205"/>
      <c r="F9" s="205"/>
      <c r="G9" s="36"/>
      <c r="H9" s="36"/>
      <c r="I9" s="36"/>
      <c r="J9" s="36"/>
      <c r="K9" s="36"/>
      <c r="L9" s="36"/>
      <c r="M9" s="36"/>
      <c r="N9" s="36"/>
      <c r="O9" s="36"/>
      <c r="P9" s="36"/>
      <c r="Q9" s="36"/>
      <c r="R9" s="36"/>
      <c r="S9" s="36"/>
      <c r="T9" s="36"/>
      <c r="U9" s="36"/>
      <c r="V9" s="36"/>
      <c r="W9" s="36"/>
      <c r="X9" s="36"/>
      <c r="Y9" s="36"/>
      <c r="Z9" s="36"/>
    </row>
    <row r="10" spans="1:26" ht="30" customHeight="1">
      <c r="A10" s="174" t="s">
        <v>2647</v>
      </c>
      <c r="B10" s="205"/>
      <c r="C10" s="205"/>
      <c r="D10" s="205"/>
      <c r="E10" s="205"/>
      <c r="F10" s="205"/>
      <c r="G10" s="36"/>
      <c r="H10" s="36"/>
      <c r="I10" s="36"/>
      <c r="J10" s="36"/>
      <c r="K10" s="36"/>
      <c r="L10" s="36"/>
      <c r="M10" s="36"/>
      <c r="N10" s="36"/>
      <c r="O10" s="36"/>
      <c r="P10" s="36"/>
      <c r="Q10" s="36"/>
      <c r="R10" s="36"/>
      <c r="S10" s="36"/>
      <c r="T10" s="36"/>
      <c r="U10" s="36"/>
      <c r="V10" s="36"/>
      <c r="W10" s="36"/>
      <c r="X10" s="36"/>
      <c r="Y10" s="36"/>
      <c r="Z10" s="36"/>
    </row>
    <row r="11" spans="1:26" ht="30" customHeight="1">
      <c r="A11" s="174" t="s">
        <v>2644</v>
      </c>
      <c r="B11" s="205"/>
      <c r="C11" s="205"/>
      <c r="D11" s="205"/>
      <c r="E11" s="205"/>
      <c r="F11" s="205"/>
      <c r="G11" s="36"/>
      <c r="H11" s="36"/>
      <c r="I11" s="36"/>
      <c r="J11" s="36"/>
      <c r="K11" s="36"/>
      <c r="L11" s="36"/>
      <c r="M11" s="36"/>
      <c r="N11" s="36"/>
      <c r="O11" s="36"/>
      <c r="P11" s="36"/>
      <c r="Q11" s="36"/>
      <c r="R11" s="36"/>
      <c r="S11" s="36"/>
      <c r="T11" s="36"/>
      <c r="U11" s="36"/>
      <c r="V11" s="36"/>
      <c r="W11" s="36"/>
      <c r="X11" s="36"/>
      <c r="Y11" s="36"/>
      <c r="Z11" s="36"/>
    </row>
    <row r="12" spans="1:26" ht="30" customHeight="1">
      <c r="A12" s="174" t="s">
        <v>2645</v>
      </c>
      <c r="B12" s="205"/>
      <c r="C12" s="205"/>
      <c r="D12" s="205"/>
      <c r="E12" s="205"/>
      <c r="F12" s="205"/>
      <c r="G12" s="36"/>
      <c r="H12" s="36"/>
      <c r="I12" s="36"/>
      <c r="J12" s="36"/>
      <c r="K12" s="36"/>
      <c r="L12" s="36"/>
      <c r="M12" s="36"/>
      <c r="N12" s="36"/>
      <c r="O12" s="36"/>
      <c r="P12" s="36"/>
      <c r="Q12" s="36"/>
      <c r="R12" s="36"/>
      <c r="S12" s="36"/>
      <c r="T12" s="36"/>
      <c r="U12" s="36"/>
      <c r="V12" s="36"/>
      <c r="W12" s="36"/>
      <c r="X12" s="36"/>
      <c r="Y12" s="36"/>
      <c r="Z12" s="36"/>
    </row>
    <row r="13" spans="1:26" ht="30" customHeight="1">
      <c r="A13" s="174" t="s">
        <v>2646</v>
      </c>
      <c r="B13" s="205"/>
      <c r="C13" s="205"/>
      <c r="D13" s="205"/>
      <c r="E13" s="205"/>
      <c r="F13" s="205"/>
      <c r="G13" s="36"/>
      <c r="H13" s="36"/>
      <c r="I13" s="36"/>
      <c r="J13" s="36"/>
      <c r="K13" s="36"/>
      <c r="L13" s="36"/>
      <c r="M13" s="36"/>
      <c r="N13" s="36"/>
      <c r="O13" s="36"/>
      <c r="P13" s="36"/>
      <c r="Q13" s="36"/>
      <c r="R13" s="36"/>
      <c r="S13" s="36"/>
      <c r="T13" s="36"/>
      <c r="U13" s="36"/>
      <c r="V13" s="36"/>
      <c r="W13" s="36"/>
      <c r="X13" s="36"/>
      <c r="Y13" s="36"/>
      <c r="Z13" s="36"/>
    </row>
    <row r="14" spans="1:26" ht="30" customHeight="1">
      <c r="A14" s="174" t="s">
        <v>2648</v>
      </c>
      <c r="B14" s="205"/>
      <c r="C14" s="205"/>
      <c r="D14" s="205"/>
      <c r="E14" s="205"/>
      <c r="F14" s="205"/>
      <c r="G14" s="36"/>
      <c r="H14" s="36"/>
      <c r="I14" s="36"/>
      <c r="J14" s="36"/>
      <c r="K14" s="36"/>
      <c r="L14" s="36"/>
      <c r="M14" s="36"/>
      <c r="N14" s="36"/>
      <c r="O14" s="36"/>
      <c r="P14" s="36"/>
      <c r="Q14" s="36"/>
      <c r="R14" s="36"/>
      <c r="S14" s="36"/>
      <c r="T14" s="36"/>
      <c r="U14" s="36"/>
      <c r="V14" s="36"/>
      <c r="W14" s="36"/>
      <c r="X14" s="36"/>
      <c r="Y14" s="36"/>
      <c r="Z14" s="36"/>
    </row>
    <row r="15" spans="1:26" ht="30" customHeight="1">
      <c r="A15" s="174" t="s">
        <v>2649</v>
      </c>
      <c r="B15" s="205"/>
      <c r="C15" s="205"/>
      <c r="D15" s="205"/>
      <c r="E15" s="205"/>
      <c r="F15" s="205"/>
      <c r="G15" s="36"/>
      <c r="H15" s="36"/>
      <c r="I15" s="36"/>
      <c r="J15" s="36"/>
      <c r="K15" s="36"/>
      <c r="L15" s="36"/>
      <c r="M15" s="36"/>
      <c r="N15" s="36"/>
      <c r="O15" s="36"/>
      <c r="P15" s="36"/>
      <c r="Q15" s="36"/>
      <c r="R15" s="36"/>
      <c r="S15" s="36"/>
      <c r="T15" s="36"/>
      <c r="U15" s="36"/>
      <c r="V15" s="36"/>
      <c r="W15" s="36"/>
      <c r="X15" s="36"/>
      <c r="Y15" s="36"/>
      <c r="Z15" s="36"/>
    </row>
    <row r="16" spans="1:26" ht="30" customHeight="1">
      <c r="A16" s="174" t="s">
        <v>2650</v>
      </c>
      <c r="B16" s="205"/>
      <c r="C16" s="205"/>
      <c r="D16" s="205"/>
      <c r="E16" s="205"/>
      <c r="F16" s="205"/>
      <c r="G16" s="36"/>
      <c r="H16" s="36"/>
      <c r="I16" s="36"/>
      <c r="J16" s="36"/>
      <c r="K16" s="36"/>
      <c r="L16" s="36"/>
      <c r="M16" s="36"/>
      <c r="N16" s="36"/>
      <c r="O16" s="36"/>
      <c r="P16" s="36"/>
      <c r="Q16" s="36"/>
      <c r="R16" s="36"/>
      <c r="S16" s="36"/>
      <c r="T16" s="36"/>
      <c r="U16" s="36"/>
      <c r="V16" s="36"/>
      <c r="W16" s="36"/>
      <c r="X16" s="36"/>
      <c r="Y16" s="36"/>
      <c r="Z16" s="36"/>
    </row>
    <row r="17" spans="1:26" ht="30" customHeight="1">
      <c r="A17" s="174" t="s">
        <v>2651</v>
      </c>
      <c r="B17" s="205"/>
      <c r="C17" s="205"/>
      <c r="D17" s="205"/>
      <c r="E17" s="205"/>
      <c r="F17" s="205"/>
      <c r="G17" s="36"/>
      <c r="H17" s="36"/>
      <c r="I17" s="36"/>
      <c r="J17" s="36"/>
      <c r="K17" s="36"/>
      <c r="L17" s="36"/>
      <c r="M17" s="36"/>
      <c r="N17" s="36"/>
      <c r="O17" s="36"/>
      <c r="P17" s="36"/>
      <c r="Q17" s="36"/>
      <c r="R17" s="36"/>
      <c r="S17" s="36"/>
      <c r="T17" s="36"/>
      <c r="U17" s="36"/>
      <c r="V17" s="36"/>
      <c r="W17" s="36"/>
      <c r="X17" s="36"/>
      <c r="Y17" s="36"/>
      <c r="Z17" s="36"/>
    </row>
    <row r="18" spans="1:26" ht="30" customHeight="1">
      <c r="A18" s="174" t="s">
        <v>2652</v>
      </c>
      <c r="B18" s="205"/>
      <c r="C18" s="205"/>
      <c r="D18" s="205"/>
      <c r="E18" s="205"/>
      <c r="F18" s="205"/>
      <c r="G18" s="36"/>
      <c r="H18" s="36"/>
      <c r="I18" s="36"/>
      <c r="J18" s="36"/>
      <c r="K18" s="36"/>
      <c r="L18" s="36"/>
      <c r="M18" s="36"/>
      <c r="N18" s="36"/>
      <c r="O18" s="36"/>
      <c r="P18" s="36"/>
      <c r="Q18" s="36"/>
      <c r="R18" s="36"/>
      <c r="S18" s="36"/>
      <c r="T18" s="36"/>
      <c r="U18" s="36"/>
      <c r="V18" s="36"/>
      <c r="W18" s="36"/>
      <c r="X18" s="36"/>
      <c r="Y18" s="36"/>
      <c r="Z18" s="36"/>
    </row>
    <row r="19" spans="1:26" ht="30" customHeight="1">
      <c r="A19" s="174" t="s">
        <v>2653</v>
      </c>
      <c r="B19" s="205"/>
      <c r="C19" s="205"/>
      <c r="D19" s="205"/>
      <c r="E19" s="205"/>
      <c r="F19" s="205"/>
      <c r="G19" s="36"/>
      <c r="H19" s="36"/>
      <c r="I19" s="36"/>
      <c r="J19" s="36"/>
      <c r="K19" s="36"/>
      <c r="L19" s="36"/>
      <c r="M19" s="36"/>
      <c r="N19" s="36"/>
      <c r="O19" s="36"/>
      <c r="P19" s="36"/>
      <c r="Q19" s="36"/>
      <c r="R19" s="36"/>
      <c r="S19" s="36"/>
      <c r="T19" s="36"/>
      <c r="U19" s="36"/>
      <c r="V19" s="36"/>
      <c r="W19" s="36"/>
      <c r="X19" s="36"/>
      <c r="Y19" s="36"/>
      <c r="Z19" s="36"/>
    </row>
    <row r="20" spans="1:26" ht="30" customHeight="1">
      <c r="A20" s="174" t="s">
        <v>2654</v>
      </c>
      <c r="B20" s="205"/>
      <c r="C20" s="205"/>
      <c r="D20" s="205"/>
      <c r="E20" s="205"/>
      <c r="F20" s="205"/>
      <c r="G20" s="36"/>
      <c r="H20" s="36"/>
      <c r="I20" s="36"/>
      <c r="J20" s="36"/>
      <c r="K20" s="36"/>
      <c r="L20" s="36"/>
      <c r="M20" s="36"/>
      <c r="N20" s="36"/>
      <c r="O20" s="36"/>
      <c r="P20" s="36"/>
      <c r="Q20" s="36"/>
      <c r="R20" s="36"/>
      <c r="S20" s="36"/>
      <c r="T20" s="36"/>
      <c r="U20" s="36"/>
      <c r="V20" s="36"/>
      <c r="W20" s="36"/>
      <c r="X20" s="36"/>
      <c r="Y20" s="36"/>
      <c r="Z20" s="36"/>
    </row>
    <row r="21" spans="1:26" ht="30" customHeight="1">
      <c r="A21" s="174" t="s">
        <v>2655</v>
      </c>
      <c r="B21" s="205"/>
      <c r="C21" s="205"/>
      <c r="D21" s="205"/>
      <c r="E21" s="205"/>
      <c r="F21" s="205"/>
      <c r="G21" s="36"/>
      <c r="H21" s="36"/>
      <c r="I21" s="36"/>
      <c r="J21" s="36"/>
      <c r="K21" s="36"/>
      <c r="L21" s="36"/>
      <c r="M21" s="36"/>
      <c r="N21" s="36"/>
      <c r="O21" s="36"/>
      <c r="P21" s="36"/>
      <c r="Q21" s="36"/>
      <c r="R21" s="36"/>
      <c r="S21" s="36"/>
      <c r="T21" s="36"/>
      <c r="U21" s="36"/>
      <c r="V21" s="36"/>
      <c r="W21" s="36"/>
      <c r="X21" s="36"/>
      <c r="Y21" s="36"/>
      <c r="Z21" s="36"/>
    </row>
    <row r="22" spans="1:26" ht="30" customHeight="1">
      <c r="A22" s="211" t="s">
        <v>2656</v>
      </c>
      <c r="B22" s="215"/>
      <c r="C22" s="215"/>
      <c r="D22" s="215"/>
      <c r="E22" s="215"/>
      <c r="F22" s="215"/>
      <c r="G22" s="36"/>
      <c r="H22" s="36"/>
      <c r="I22" s="36"/>
      <c r="J22" s="36"/>
      <c r="K22" s="36"/>
      <c r="L22" s="36"/>
      <c r="M22" s="36"/>
      <c r="N22" s="36"/>
      <c r="O22" s="36"/>
      <c r="P22" s="36"/>
      <c r="Q22" s="36"/>
      <c r="R22" s="36"/>
      <c r="S22" s="36"/>
      <c r="T22" s="36"/>
      <c r="U22" s="36"/>
      <c r="V22" s="36"/>
      <c r="W22" s="36"/>
      <c r="X22" s="36"/>
      <c r="Y22" s="36"/>
      <c r="Z22" s="36"/>
    </row>
    <row r="23" spans="1:26" ht="30" customHeight="1">
      <c r="A23" s="174" t="s">
        <v>2657</v>
      </c>
      <c r="B23" s="205"/>
      <c r="C23" s="205"/>
      <c r="D23" s="205"/>
      <c r="E23" s="205"/>
      <c r="F23" s="205"/>
      <c r="G23" s="36"/>
      <c r="H23" s="36"/>
      <c r="I23" s="36"/>
      <c r="J23" s="36"/>
      <c r="K23" s="36"/>
      <c r="L23" s="36"/>
      <c r="M23" s="36"/>
      <c r="N23" s="36"/>
      <c r="O23" s="36"/>
      <c r="P23" s="36"/>
      <c r="Q23" s="36"/>
      <c r="R23" s="36"/>
      <c r="S23" s="36"/>
      <c r="T23" s="36"/>
      <c r="U23" s="36"/>
      <c r="V23" s="36"/>
      <c r="W23" s="36"/>
      <c r="X23" s="36"/>
      <c r="Y23" s="36"/>
      <c r="Z23" s="36"/>
    </row>
    <row r="24" spans="1:26" ht="30" customHeight="1">
      <c r="A24" s="213" t="s">
        <v>2658</v>
      </c>
      <c r="B24" s="215"/>
      <c r="C24" s="215"/>
      <c r="D24" s="215"/>
      <c r="E24" s="215"/>
      <c r="F24" s="215"/>
      <c r="G24" s="36"/>
      <c r="H24" s="36"/>
      <c r="I24" s="36"/>
      <c r="J24" s="36"/>
      <c r="K24" s="36"/>
      <c r="L24" s="36"/>
      <c r="M24" s="36"/>
      <c r="N24" s="36"/>
      <c r="O24" s="36"/>
      <c r="P24" s="36"/>
      <c r="Q24" s="36"/>
      <c r="R24" s="36"/>
      <c r="S24" s="36"/>
      <c r="T24" s="36"/>
      <c r="U24" s="36"/>
      <c r="V24" s="36"/>
      <c r="W24" s="36"/>
      <c r="X24" s="36"/>
      <c r="Y24" s="36"/>
      <c r="Z24" s="36"/>
    </row>
    <row r="25" spans="1:26" ht="30" customHeight="1">
      <c r="A25" s="174" t="s">
        <v>2659</v>
      </c>
      <c r="B25" s="205"/>
      <c r="C25" s="205"/>
      <c r="D25" s="205"/>
      <c r="E25" s="205"/>
      <c r="F25" s="205"/>
      <c r="G25" s="36"/>
      <c r="H25" s="36"/>
      <c r="I25" s="36"/>
      <c r="J25" s="36"/>
      <c r="K25" s="36"/>
      <c r="L25" s="36"/>
      <c r="M25" s="36"/>
      <c r="N25" s="36"/>
      <c r="O25" s="36"/>
      <c r="P25" s="36"/>
      <c r="Q25" s="36"/>
      <c r="R25" s="36"/>
      <c r="S25" s="36"/>
      <c r="T25" s="36"/>
      <c r="U25" s="36"/>
      <c r="V25" s="36"/>
      <c r="W25" s="36"/>
      <c r="X25" s="36"/>
      <c r="Y25" s="36"/>
      <c r="Z25" s="36"/>
    </row>
    <row r="26" spans="1:26" ht="30" customHeight="1">
      <c r="A26" s="174" t="s">
        <v>2660</v>
      </c>
      <c r="B26" s="205"/>
      <c r="C26" s="205"/>
      <c r="D26" s="205"/>
      <c r="E26" s="205"/>
      <c r="F26" s="205"/>
      <c r="G26" s="36"/>
      <c r="H26" s="36"/>
      <c r="I26" s="36"/>
      <c r="J26" s="36"/>
      <c r="K26" s="36"/>
      <c r="L26" s="36"/>
      <c r="M26" s="36"/>
      <c r="N26" s="36"/>
      <c r="O26" s="36"/>
      <c r="P26" s="36"/>
      <c r="Q26" s="36"/>
      <c r="R26" s="36"/>
      <c r="S26" s="36"/>
      <c r="T26" s="36"/>
      <c r="U26" s="36"/>
      <c r="V26" s="36"/>
      <c r="W26" s="36"/>
      <c r="X26" s="36"/>
      <c r="Y26" s="36"/>
      <c r="Z26" s="36"/>
    </row>
    <row r="27" spans="1:26" ht="30" customHeight="1">
      <c r="A27" s="174" t="s">
        <v>2661</v>
      </c>
      <c r="B27" s="205"/>
      <c r="C27" s="205"/>
      <c r="D27" s="205"/>
      <c r="E27" s="205"/>
      <c r="F27" s="205"/>
      <c r="G27" s="36"/>
      <c r="H27" s="36"/>
      <c r="I27" s="36"/>
      <c r="J27" s="36"/>
      <c r="K27" s="36"/>
      <c r="L27" s="36"/>
      <c r="M27" s="36"/>
      <c r="N27" s="36"/>
      <c r="O27" s="36"/>
      <c r="P27" s="36"/>
      <c r="Q27" s="36"/>
      <c r="R27" s="36"/>
      <c r="S27" s="36"/>
      <c r="T27" s="36"/>
      <c r="U27" s="36"/>
      <c r="V27" s="36"/>
      <c r="W27" s="36"/>
      <c r="X27" s="36"/>
      <c r="Y27" s="36"/>
      <c r="Z27" s="36"/>
    </row>
    <row r="28" spans="1:26" ht="30" customHeight="1">
      <c r="A28" s="211" t="s">
        <v>2662</v>
      </c>
      <c r="B28" s="215"/>
      <c r="C28" s="215"/>
      <c r="D28" s="215"/>
      <c r="E28" s="215"/>
      <c r="F28" s="215"/>
      <c r="G28" s="36"/>
      <c r="H28" s="36"/>
      <c r="I28" s="36"/>
      <c r="J28" s="36"/>
      <c r="K28" s="36"/>
      <c r="L28" s="36"/>
      <c r="M28" s="36"/>
      <c r="N28" s="36"/>
      <c r="O28" s="36"/>
      <c r="P28" s="36"/>
      <c r="Q28" s="36"/>
      <c r="R28" s="36"/>
      <c r="S28" s="36"/>
      <c r="T28" s="36"/>
      <c r="U28" s="36"/>
      <c r="V28" s="36"/>
      <c r="W28" s="36"/>
      <c r="X28" s="36"/>
      <c r="Y28" s="36"/>
      <c r="Z28" s="36"/>
    </row>
    <row r="29" spans="1:26" ht="30" customHeight="1">
      <c r="A29" s="174" t="s">
        <v>2663</v>
      </c>
      <c r="B29" s="205"/>
      <c r="C29" s="205"/>
      <c r="D29" s="205"/>
      <c r="E29" s="205"/>
      <c r="F29" s="205"/>
      <c r="G29" s="36"/>
      <c r="H29" s="36"/>
      <c r="I29" s="36"/>
      <c r="J29" s="36"/>
      <c r="K29" s="36"/>
      <c r="L29" s="36"/>
      <c r="M29" s="36"/>
      <c r="N29" s="36"/>
      <c r="O29" s="36"/>
      <c r="P29" s="36"/>
      <c r="Q29" s="36"/>
      <c r="R29" s="36"/>
      <c r="S29" s="36"/>
      <c r="T29" s="36"/>
      <c r="U29" s="36"/>
      <c r="V29" s="36"/>
      <c r="W29" s="36"/>
      <c r="X29" s="36"/>
      <c r="Y29" s="36"/>
      <c r="Z29" s="36"/>
    </row>
    <row r="30" spans="1:26" ht="30" customHeight="1">
      <c r="A30" s="174" t="s">
        <v>2664</v>
      </c>
      <c r="B30" s="205"/>
      <c r="C30" s="205"/>
      <c r="D30" s="205"/>
      <c r="E30" s="205"/>
      <c r="F30" s="205"/>
      <c r="G30" s="36"/>
      <c r="H30" s="36"/>
      <c r="I30" s="36"/>
      <c r="J30" s="36"/>
      <c r="K30" s="36"/>
      <c r="L30" s="36"/>
      <c r="M30" s="36"/>
      <c r="N30" s="36"/>
      <c r="O30" s="36"/>
      <c r="P30" s="36"/>
      <c r="Q30" s="36"/>
      <c r="R30" s="36"/>
      <c r="S30" s="36"/>
      <c r="T30" s="36"/>
      <c r="U30" s="36"/>
      <c r="V30" s="36"/>
      <c r="W30" s="36"/>
      <c r="X30" s="36"/>
      <c r="Y30" s="36"/>
      <c r="Z30" s="36"/>
    </row>
    <row r="31" spans="1:26" ht="30" customHeight="1">
      <c r="A31" s="174" t="s">
        <v>1128</v>
      </c>
      <c r="B31" s="205"/>
      <c r="C31" s="205"/>
      <c r="D31" s="205"/>
      <c r="E31" s="205"/>
      <c r="F31" s="205"/>
      <c r="G31" s="36"/>
      <c r="H31" s="36"/>
      <c r="I31" s="36"/>
      <c r="J31" s="36"/>
      <c r="K31" s="36"/>
      <c r="L31" s="36"/>
      <c r="M31" s="36"/>
      <c r="N31" s="36"/>
      <c r="O31" s="36"/>
      <c r="P31" s="36"/>
      <c r="Q31" s="36"/>
      <c r="R31" s="36"/>
      <c r="S31" s="36"/>
      <c r="T31" s="36"/>
      <c r="U31" s="36"/>
      <c r="V31" s="36"/>
      <c r="W31" s="36"/>
      <c r="X31" s="36"/>
      <c r="Y31" s="36"/>
      <c r="Z31" s="36"/>
    </row>
    <row r="32" spans="1:26" ht="30" customHeight="1">
      <c r="A32" s="211" t="s">
        <v>2665</v>
      </c>
      <c r="B32" s="205"/>
      <c r="C32" s="205"/>
      <c r="D32" s="205"/>
      <c r="E32" s="205"/>
      <c r="F32" s="205"/>
      <c r="G32" s="36"/>
      <c r="H32" s="36"/>
      <c r="I32" s="36"/>
      <c r="J32" s="36"/>
      <c r="K32" s="36"/>
      <c r="L32" s="36"/>
      <c r="M32" s="36"/>
      <c r="N32" s="36"/>
      <c r="O32" s="36"/>
      <c r="P32" s="36"/>
      <c r="Q32" s="36"/>
      <c r="R32" s="36"/>
      <c r="S32" s="36"/>
      <c r="T32" s="36"/>
      <c r="U32" s="36"/>
      <c r="V32" s="36"/>
      <c r="W32" s="36"/>
      <c r="X32" s="36"/>
      <c r="Y32" s="36"/>
      <c r="Z32" s="36"/>
    </row>
    <row r="33" spans="1:26" ht="30" customHeight="1">
      <c r="A33" s="213" t="s">
        <v>2666</v>
      </c>
      <c r="B33" s="215"/>
      <c r="C33" s="215"/>
      <c r="D33" s="215"/>
      <c r="E33" s="215"/>
      <c r="F33" s="215"/>
      <c r="G33" s="36"/>
      <c r="H33" s="36"/>
      <c r="I33" s="36"/>
      <c r="J33" s="36"/>
      <c r="K33" s="36"/>
      <c r="L33" s="36"/>
      <c r="M33" s="36"/>
      <c r="N33" s="36"/>
      <c r="O33" s="36"/>
      <c r="P33" s="36"/>
      <c r="Q33" s="36"/>
      <c r="R33" s="36"/>
      <c r="S33" s="36"/>
      <c r="T33" s="36"/>
      <c r="U33" s="36"/>
      <c r="V33" s="36"/>
      <c r="W33" s="36"/>
      <c r="X33" s="36"/>
      <c r="Y33" s="36"/>
      <c r="Z33" s="36"/>
    </row>
    <row r="34" spans="1:26" ht="30" customHeight="1">
      <c r="A34" s="174" t="s">
        <v>2667</v>
      </c>
      <c r="B34" s="205"/>
      <c r="C34" s="205"/>
      <c r="D34" s="205"/>
      <c r="E34" s="205"/>
      <c r="F34" s="205"/>
      <c r="G34" s="36"/>
      <c r="H34" s="36"/>
      <c r="I34" s="36"/>
      <c r="J34" s="36"/>
      <c r="K34" s="36"/>
      <c r="L34" s="36"/>
      <c r="M34" s="36"/>
      <c r="N34" s="36"/>
      <c r="O34" s="36"/>
      <c r="P34" s="36"/>
      <c r="Q34" s="36"/>
      <c r="R34" s="36"/>
      <c r="S34" s="36"/>
      <c r="T34" s="36"/>
      <c r="U34" s="36"/>
      <c r="V34" s="36"/>
      <c r="W34" s="36"/>
      <c r="X34" s="36"/>
      <c r="Y34" s="36"/>
      <c r="Z34" s="36"/>
    </row>
    <row r="35" spans="1:26" ht="30" customHeight="1">
      <c r="A35" s="174" t="s">
        <v>2668</v>
      </c>
      <c r="B35" s="205"/>
      <c r="C35" s="205"/>
      <c r="D35" s="205"/>
      <c r="E35" s="205"/>
      <c r="F35" s="205"/>
      <c r="G35" s="36"/>
      <c r="H35" s="36"/>
      <c r="I35" s="36"/>
      <c r="J35" s="36"/>
      <c r="K35" s="36"/>
      <c r="L35" s="36"/>
      <c r="M35" s="36"/>
      <c r="N35" s="36"/>
      <c r="O35" s="36"/>
      <c r="P35" s="36"/>
      <c r="Q35" s="36"/>
      <c r="R35" s="36"/>
      <c r="S35" s="36"/>
      <c r="T35" s="36"/>
      <c r="U35" s="36"/>
      <c r="V35" s="36"/>
      <c r="W35" s="36"/>
      <c r="X35" s="36"/>
      <c r="Y35" s="36"/>
      <c r="Z35" s="36"/>
    </row>
    <row r="36" spans="1:26" ht="30" customHeight="1">
      <c r="A36" s="174" t="s">
        <v>2669</v>
      </c>
      <c r="B36" s="205"/>
      <c r="C36" s="205"/>
      <c r="D36" s="205"/>
      <c r="E36" s="205"/>
      <c r="F36" s="205"/>
      <c r="G36" s="36"/>
      <c r="H36" s="36"/>
      <c r="I36" s="36"/>
      <c r="J36" s="36"/>
      <c r="K36" s="36"/>
      <c r="L36" s="36"/>
      <c r="M36" s="36"/>
      <c r="N36" s="36"/>
      <c r="O36" s="36"/>
      <c r="P36" s="36"/>
      <c r="Q36" s="36"/>
      <c r="R36" s="36"/>
      <c r="S36" s="36"/>
      <c r="T36" s="36"/>
      <c r="U36" s="36"/>
      <c r="V36" s="36"/>
      <c r="W36" s="36"/>
      <c r="X36" s="36"/>
      <c r="Y36" s="36"/>
      <c r="Z36" s="36"/>
    </row>
    <row r="37" spans="1:26" ht="30" customHeight="1">
      <c r="A37" s="211" t="s">
        <v>2670</v>
      </c>
      <c r="B37" s="215"/>
      <c r="C37" s="215"/>
      <c r="D37" s="215"/>
      <c r="E37" s="215"/>
      <c r="F37" s="215"/>
      <c r="G37" s="36"/>
      <c r="H37" s="36"/>
      <c r="I37" s="36"/>
      <c r="J37" s="36"/>
      <c r="K37" s="36"/>
      <c r="L37" s="36"/>
      <c r="M37" s="36"/>
      <c r="N37" s="36"/>
      <c r="O37" s="36"/>
      <c r="P37" s="36"/>
      <c r="Q37" s="36"/>
      <c r="R37" s="36"/>
      <c r="S37" s="36"/>
      <c r="T37" s="36"/>
      <c r="U37" s="36"/>
      <c r="V37" s="36"/>
      <c r="W37" s="36"/>
      <c r="X37" s="36"/>
      <c r="Y37" s="36"/>
      <c r="Z37" s="36"/>
    </row>
    <row r="38" spans="1:26" ht="30" customHeight="1">
      <c r="A38" s="174" t="s">
        <v>2668</v>
      </c>
      <c r="B38" s="205"/>
      <c r="C38" s="205"/>
      <c r="D38" s="205"/>
      <c r="E38" s="205"/>
      <c r="F38" s="205"/>
      <c r="G38" s="36"/>
      <c r="H38" s="36"/>
      <c r="I38" s="36"/>
      <c r="J38" s="36"/>
      <c r="K38" s="36"/>
      <c r="L38" s="36"/>
      <c r="M38" s="36"/>
      <c r="N38" s="36"/>
      <c r="O38" s="36"/>
      <c r="P38" s="36"/>
      <c r="Q38" s="36"/>
      <c r="R38" s="36"/>
      <c r="S38" s="36"/>
      <c r="T38" s="36"/>
      <c r="U38" s="36"/>
      <c r="V38" s="36"/>
      <c r="W38" s="36"/>
      <c r="X38" s="36"/>
      <c r="Y38" s="36"/>
      <c r="Z38" s="36"/>
    </row>
    <row r="39" spans="1:26" ht="30" customHeight="1">
      <c r="A39" s="174" t="s">
        <v>2669</v>
      </c>
      <c r="B39" s="205"/>
      <c r="C39" s="205"/>
      <c r="D39" s="205"/>
      <c r="E39" s="205"/>
      <c r="F39" s="205"/>
      <c r="G39" s="36"/>
      <c r="H39" s="36"/>
      <c r="I39" s="36"/>
      <c r="J39" s="36"/>
      <c r="K39" s="36"/>
      <c r="L39" s="36"/>
      <c r="M39" s="36"/>
      <c r="N39" s="36"/>
      <c r="O39" s="36"/>
      <c r="P39" s="36"/>
      <c r="Q39" s="36"/>
      <c r="R39" s="36"/>
      <c r="S39" s="36"/>
      <c r="T39" s="36"/>
      <c r="U39" s="36"/>
      <c r="V39" s="36"/>
      <c r="W39" s="36"/>
      <c r="X39" s="36"/>
      <c r="Y39" s="36"/>
      <c r="Z39" s="36"/>
    </row>
    <row r="40" spans="1:26" ht="30" customHeight="1">
      <c r="A40" s="174" t="s">
        <v>1740</v>
      </c>
      <c r="B40" s="205"/>
      <c r="C40" s="205"/>
      <c r="D40" s="205"/>
      <c r="E40" s="205"/>
      <c r="F40" s="205"/>
      <c r="G40" s="36"/>
      <c r="H40" s="36"/>
      <c r="I40" s="36"/>
      <c r="J40" s="36"/>
      <c r="K40" s="36"/>
      <c r="L40" s="36"/>
      <c r="M40" s="36"/>
      <c r="N40" s="36"/>
      <c r="O40" s="36"/>
      <c r="P40" s="36"/>
      <c r="Q40" s="36"/>
      <c r="R40" s="36"/>
      <c r="S40" s="36"/>
      <c r="T40" s="36"/>
      <c r="U40" s="36"/>
      <c r="V40" s="36"/>
      <c r="W40" s="36"/>
      <c r="X40" s="36"/>
      <c r="Y40" s="36"/>
      <c r="Z40" s="36"/>
    </row>
    <row r="41" spans="1:26" ht="30" customHeight="1">
      <c r="A41" s="211" t="s">
        <v>2671</v>
      </c>
      <c r="B41" s="215"/>
      <c r="C41" s="215"/>
      <c r="D41" s="215"/>
      <c r="E41" s="215"/>
      <c r="F41" s="215"/>
      <c r="G41" s="36"/>
      <c r="H41" s="36"/>
      <c r="I41" s="36"/>
      <c r="J41" s="36"/>
      <c r="K41" s="36"/>
      <c r="L41" s="36"/>
      <c r="M41" s="36"/>
      <c r="N41" s="36"/>
      <c r="O41" s="36"/>
      <c r="P41" s="36"/>
      <c r="Q41" s="36"/>
      <c r="R41" s="36"/>
      <c r="S41" s="36"/>
      <c r="T41" s="36"/>
      <c r="U41" s="36"/>
      <c r="V41" s="36"/>
      <c r="W41" s="36"/>
      <c r="X41" s="36"/>
      <c r="Y41" s="36"/>
      <c r="Z41" s="36"/>
    </row>
    <row r="42" spans="1:26" ht="30" customHeight="1">
      <c r="A42" s="174" t="s">
        <v>2668</v>
      </c>
      <c r="B42" s="205"/>
      <c r="C42" s="205"/>
      <c r="D42" s="205"/>
      <c r="E42" s="205"/>
      <c r="F42" s="205"/>
      <c r="G42" s="36"/>
      <c r="H42" s="36"/>
      <c r="I42" s="36"/>
      <c r="J42" s="36"/>
      <c r="K42" s="36"/>
      <c r="L42" s="36"/>
      <c r="M42" s="36"/>
      <c r="N42" s="36"/>
      <c r="O42" s="36"/>
      <c r="P42" s="36"/>
      <c r="Q42" s="36"/>
      <c r="R42" s="36"/>
      <c r="S42" s="36"/>
      <c r="T42" s="36"/>
      <c r="U42" s="36"/>
      <c r="V42" s="36"/>
      <c r="W42" s="36"/>
      <c r="X42" s="36"/>
      <c r="Y42" s="36"/>
      <c r="Z42" s="36"/>
    </row>
    <row r="43" spans="1:26" ht="30" customHeight="1">
      <c r="A43" s="174" t="s">
        <v>2669</v>
      </c>
      <c r="B43" s="205"/>
      <c r="C43" s="205"/>
      <c r="D43" s="205"/>
      <c r="E43" s="205"/>
      <c r="F43" s="205"/>
      <c r="G43" s="36"/>
      <c r="H43" s="36"/>
      <c r="I43" s="36"/>
      <c r="J43" s="36"/>
      <c r="K43" s="36"/>
      <c r="L43" s="36"/>
      <c r="M43" s="36"/>
      <c r="N43" s="36"/>
      <c r="O43" s="36"/>
      <c r="P43" s="36"/>
      <c r="Q43" s="36"/>
      <c r="R43" s="36"/>
      <c r="S43" s="36"/>
      <c r="T43" s="36"/>
      <c r="U43" s="36"/>
      <c r="V43" s="36"/>
      <c r="W43" s="36"/>
      <c r="X43" s="36"/>
      <c r="Y43" s="36"/>
      <c r="Z43" s="36"/>
    </row>
    <row r="44" spans="1:26" ht="30" customHeight="1">
      <c r="A44" s="213" t="s">
        <v>2672</v>
      </c>
      <c r="B44" s="215"/>
      <c r="C44" s="215"/>
      <c r="D44" s="215"/>
      <c r="E44" s="215"/>
      <c r="F44" s="215"/>
      <c r="G44" s="36"/>
      <c r="H44" s="36"/>
      <c r="I44" s="36"/>
      <c r="J44" s="36"/>
      <c r="K44" s="36"/>
      <c r="L44" s="36"/>
      <c r="M44" s="36"/>
      <c r="N44" s="36"/>
      <c r="O44" s="36"/>
      <c r="P44" s="36"/>
      <c r="Q44" s="36"/>
      <c r="R44" s="36"/>
      <c r="S44" s="36"/>
      <c r="T44" s="36"/>
      <c r="U44" s="36"/>
      <c r="V44" s="36"/>
      <c r="W44" s="36"/>
      <c r="X44" s="36"/>
      <c r="Y44" s="36"/>
      <c r="Z44" s="36"/>
    </row>
    <row r="45" spans="1:26" ht="30" customHeight="1">
      <c r="A45" s="174" t="s">
        <v>2673</v>
      </c>
      <c r="B45" s="205"/>
      <c r="C45" s="205"/>
      <c r="D45" s="205"/>
      <c r="E45" s="205"/>
      <c r="F45" s="205"/>
      <c r="G45" s="36"/>
      <c r="H45" s="36"/>
      <c r="I45" s="36"/>
      <c r="J45" s="36"/>
      <c r="K45" s="36"/>
      <c r="L45" s="36"/>
      <c r="M45" s="36"/>
      <c r="N45" s="36"/>
      <c r="O45" s="36"/>
      <c r="P45" s="36"/>
      <c r="Q45" s="36"/>
      <c r="R45" s="36"/>
      <c r="S45" s="36"/>
      <c r="T45" s="36"/>
      <c r="U45" s="36"/>
      <c r="V45" s="36"/>
      <c r="W45" s="36"/>
      <c r="X45" s="36"/>
      <c r="Y45" s="36"/>
      <c r="Z45" s="36"/>
    </row>
    <row r="46" spans="1:26" ht="30" customHeight="1">
      <c r="A46" s="174" t="s">
        <v>2674</v>
      </c>
      <c r="B46" s="205"/>
      <c r="C46" s="205"/>
      <c r="D46" s="205"/>
      <c r="E46" s="205"/>
      <c r="F46" s="205"/>
      <c r="G46" s="36"/>
      <c r="H46" s="36"/>
      <c r="I46" s="36"/>
      <c r="J46" s="36"/>
      <c r="K46" s="36"/>
      <c r="L46" s="36"/>
      <c r="M46" s="36"/>
      <c r="N46" s="36"/>
      <c r="O46" s="36"/>
      <c r="P46" s="36"/>
      <c r="Q46" s="36"/>
      <c r="R46" s="36"/>
      <c r="S46" s="36"/>
      <c r="T46" s="36"/>
      <c r="U46" s="36"/>
      <c r="V46" s="36"/>
      <c r="W46" s="36"/>
      <c r="X46" s="36"/>
      <c r="Y46" s="36"/>
      <c r="Z46" s="36"/>
    </row>
    <row r="47" spans="1:26" ht="30" customHeight="1">
      <c r="A47" s="213" t="s">
        <v>2675</v>
      </c>
      <c r="B47" s="215"/>
      <c r="C47" s="215"/>
      <c r="D47" s="215"/>
      <c r="E47" s="215"/>
      <c r="F47" s="215"/>
      <c r="G47" s="36"/>
      <c r="H47" s="36"/>
      <c r="I47" s="36"/>
      <c r="J47" s="36"/>
      <c r="K47" s="36"/>
      <c r="L47" s="36"/>
      <c r="M47" s="36"/>
      <c r="N47" s="36"/>
      <c r="O47" s="36"/>
      <c r="P47" s="36"/>
      <c r="Q47" s="36"/>
      <c r="R47" s="36"/>
      <c r="S47" s="36"/>
      <c r="T47" s="36"/>
      <c r="U47" s="36"/>
      <c r="V47" s="36"/>
      <c r="W47" s="36"/>
      <c r="X47" s="36"/>
      <c r="Y47" s="36"/>
      <c r="Z47" s="36"/>
    </row>
    <row r="48" spans="1:26" ht="30" customHeight="1">
      <c r="A48" s="174" t="s">
        <v>2676</v>
      </c>
      <c r="B48" s="205">
        <v>2022</v>
      </c>
      <c r="C48" s="205"/>
      <c r="D48" s="205"/>
      <c r="E48" s="205"/>
      <c r="F48" s="205"/>
      <c r="G48" s="36"/>
      <c r="H48" s="36"/>
      <c r="I48" s="36"/>
      <c r="J48" s="36"/>
      <c r="K48" s="36"/>
      <c r="L48" s="36"/>
      <c r="M48" s="36"/>
      <c r="N48" s="36"/>
      <c r="O48" s="36"/>
      <c r="P48" s="36"/>
      <c r="Q48" s="36"/>
      <c r="R48" s="36"/>
      <c r="S48" s="36"/>
      <c r="T48" s="36"/>
      <c r="U48" s="36"/>
      <c r="V48" s="36"/>
      <c r="W48" s="36"/>
      <c r="X48" s="36"/>
      <c r="Y48" s="36"/>
      <c r="Z48" s="36"/>
    </row>
    <row r="49" spans="1:26" ht="30" customHeight="1">
      <c r="A49" s="174" t="s">
        <v>2677</v>
      </c>
      <c r="B49" s="205"/>
      <c r="C49" s="205"/>
      <c r="D49" s="205"/>
      <c r="E49" s="205"/>
      <c r="F49" s="205"/>
      <c r="G49" s="36"/>
      <c r="H49" s="36"/>
      <c r="I49" s="36"/>
      <c r="J49" s="36"/>
      <c r="K49" s="36"/>
      <c r="L49" s="36"/>
      <c r="M49" s="36"/>
      <c r="N49" s="36"/>
      <c r="O49" s="36"/>
      <c r="P49" s="36"/>
      <c r="Q49" s="36"/>
      <c r="R49" s="36"/>
      <c r="S49" s="36"/>
      <c r="T49" s="36"/>
      <c r="U49" s="36"/>
      <c r="V49" s="36"/>
      <c r="W49" s="36"/>
      <c r="X49" s="36"/>
      <c r="Y49" s="36"/>
      <c r="Z49" s="36"/>
    </row>
    <row r="50" spans="1:26" ht="14.25" customHeight="1"/>
    <row r="51" spans="1:26" ht="14.25" hidden="1" customHeight="1"/>
    <row r="52" spans="1:26" ht="14.25" hidden="1" customHeight="1"/>
    <row r="53" spans="1:26" ht="14.25" hidden="1" customHeight="1">
      <c r="B53" s="40">
        <f>COUNTA(B6:F21,B3:F4,B23:F23,B25:F27,B29:F32,B34:F36,B38:F40,B42:F43,B45:F46,B48:F49)</f>
        <v>1</v>
      </c>
    </row>
    <row r="54" spans="1:26" ht="14.25" customHeight="1"/>
    <row r="55" spans="1:26" ht="14.25" customHeight="1"/>
    <row r="56" spans="1:26" ht="14.25" customHeight="1"/>
    <row r="57" spans="1:26" ht="14.25" customHeight="1"/>
    <row r="58" spans="1:26" ht="14.25" customHeight="1"/>
    <row r="59" spans="1:26" ht="14.25" customHeight="1"/>
    <row r="60" spans="1:26" ht="14.25" customHeight="1"/>
    <row r="61" spans="1:26" ht="14.25" customHeight="1"/>
    <row r="62" spans="1:26" ht="14.25" customHeight="1"/>
    <row r="63" spans="1:26" ht="14.25" customHeight="1"/>
    <row r="64" spans="1:2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conditionalFormatting sqref="B3:F4 B6:F21 B23:F23 B25:F27 B29:F31 B34:F36 B38:F40 B42:F43 B45:F46 B48:F49">
    <cfRule type="containsBlanks" dxfId="82" priority="1">
      <formula>LEN(TRIM(B3))=0</formula>
    </cfRule>
  </conditionalFormatting>
  <conditionalFormatting sqref="B32:F32">
    <cfRule type="containsBlanks" dxfId="81" priority="2">
      <formula>LEN(TRIM(B32))=0</formula>
    </cfRule>
  </conditionalFormatting>
  <pageMargins left="0.70866141732283472" right="0.70866141732283472" top="0.94488188976377963" bottom="0.62992125984251968" header="0" footer="0"/>
  <pageSetup scale="70" orientation="portrait"/>
  <headerFooter>
    <oddHeader>&amp;C INFORME SOBRE ESTUDIOS ACTUARIALES - LDF Ente público de &amp;F Ejercicio fiscal 2022</oddHeader>
  </headerFooter>
</worksheet>
</file>

<file path=xl/worksheets/sheet14.xml><?xml version="1.0" encoding="utf-8"?>
<worksheet xmlns="http://schemas.openxmlformats.org/spreadsheetml/2006/main" xmlns:r="http://schemas.openxmlformats.org/officeDocument/2006/relationships">
  <sheetPr>
    <tabColor theme="9"/>
  </sheetPr>
  <dimension ref="A1:O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42578125" defaultRowHeight="15" customHeight="1"/>
  <cols>
    <col min="1" max="1" width="5" customWidth="1"/>
    <col min="2" max="3" width="31.140625" customWidth="1"/>
    <col min="4" max="4" width="8.7109375" customWidth="1"/>
    <col min="5" max="5" width="4.42578125" customWidth="1"/>
    <col min="6" max="6" width="6.85546875" customWidth="1"/>
    <col min="7" max="15" width="15.7109375" customWidth="1"/>
    <col min="16" max="26" width="10.7109375" customWidth="1"/>
  </cols>
  <sheetData>
    <row r="1" spans="1:15" ht="27.75" customHeight="1">
      <c r="A1" s="358" t="s">
        <v>2678</v>
      </c>
      <c r="B1" s="359"/>
      <c r="C1" s="362" t="s">
        <v>2679</v>
      </c>
      <c r="D1" s="364" t="s">
        <v>2680</v>
      </c>
      <c r="E1" s="364" t="s">
        <v>2681</v>
      </c>
      <c r="F1" s="364" t="s">
        <v>2682</v>
      </c>
      <c r="G1" s="367" t="s">
        <v>2683</v>
      </c>
      <c r="H1" s="368"/>
      <c r="I1" s="216">
        <v>131</v>
      </c>
      <c r="J1" s="216">
        <v>132</v>
      </c>
      <c r="K1" s="216">
        <v>132</v>
      </c>
      <c r="L1" s="216">
        <v>133</v>
      </c>
      <c r="M1" s="216">
        <v>134</v>
      </c>
      <c r="N1" s="216">
        <v>1500</v>
      </c>
      <c r="O1" s="369" t="s">
        <v>2684</v>
      </c>
    </row>
    <row r="2" spans="1:15" ht="14.25" customHeight="1">
      <c r="A2" s="360"/>
      <c r="B2" s="361"/>
      <c r="C2" s="363"/>
      <c r="D2" s="365"/>
      <c r="E2" s="366"/>
      <c r="F2" s="366"/>
      <c r="G2" s="217" t="s">
        <v>2685</v>
      </c>
      <c r="H2" s="217" t="s">
        <v>2686</v>
      </c>
      <c r="I2" s="217" t="s">
        <v>2687</v>
      </c>
      <c r="J2" s="217" t="s">
        <v>2688</v>
      </c>
      <c r="K2" s="217" t="s">
        <v>2689</v>
      </c>
      <c r="L2" s="217" t="s">
        <v>2690</v>
      </c>
      <c r="M2" s="217" t="s">
        <v>2691</v>
      </c>
      <c r="N2" s="217" t="s">
        <v>2692</v>
      </c>
      <c r="O2" s="353"/>
    </row>
    <row r="3" spans="1:15" ht="15" customHeight="1">
      <c r="A3" s="357" t="s">
        <v>2693</v>
      </c>
      <c r="B3" s="262"/>
      <c r="C3" s="120" t="s">
        <v>2694</v>
      </c>
      <c r="D3" s="219">
        <v>111</v>
      </c>
      <c r="E3" s="219"/>
      <c r="F3" s="219"/>
      <c r="G3" s="220"/>
      <c r="H3" s="220" t="str">
        <f t="shared" ref="H3:H428" si="0">IF(E3="","SE REQUIERE ASIGNAR LA FUENTE DE FINANCIAMIENTO",IF(F3="","ES NECESARIO ESTABLECER EL NÚMERO DE PLAZAS",IF(G3="","SE NECESITA ESTABLECER UN MONTO MENSUAL",F3*G3*12)))</f>
        <v>SE REQUIERE ASIGNAR LA FUENTE DE FINANCIAMIENTO</v>
      </c>
      <c r="I3" s="220"/>
      <c r="J3" s="220"/>
      <c r="K3" s="220"/>
      <c r="L3" s="220"/>
      <c r="M3" s="220"/>
      <c r="N3" s="220"/>
      <c r="O3" s="221">
        <f t="shared" ref="O3:O428" si="1">SUM(H3:N3)</f>
        <v>0</v>
      </c>
    </row>
    <row r="4" spans="1:15" ht="15" customHeight="1">
      <c r="A4" s="357" t="s">
        <v>2695</v>
      </c>
      <c r="B4" s="262"/>
      <c r="C4" s="120" t="s">
        <v>2628</v>
      </c>
      <c r="D4" s="222">
        <v>111</v>
      </c>
      <c r="E4" s="219"/>
      <c r="F4" s="222"/>
      <c r="G4" s="223"/>
      <c r="H4" s="220" t="str">
        <f t="shared" si="0"/>
        <v>SE REQUIERE ASIGNAR LA FUENTE DE FINANCIAMIENTO</v>
      </c>
      <c r="I4" s="223"/>
      <c r="J4" s="223"/>
      <c r="K4" s="223"/>
      <c r="L4" s="223"/>
      <c r="M4" s="223"/>
      <c r="N4" s="223"/>
      <c r="O4" s="221">
        <f t="shared" si="1"/>
        <v>0</v>
      </c>
    </row>
    <row r="5" spans="1:15" ht="15" customHeight="1">
      <c r="A5" s="357" t="s">
        <v>2696</v>
      </c>
      <c r="B5" s="262"/>
      <c r="C5" s="120" t="s">
        <v>2697</v>
      </c>
      <c r="D5" s="222">
        <v>113</v>
      </c>
      <c r="E5" s="219"/>
      <c r="F5" s="222"/>
      <c r="G5" s="224"/>
      <c r="H5" s="220" t="str">
        <f t="shared" si="0"/>
        <v>SE REQUIERE ASIGNAR LA FUENTE DE FINANCIAMIENTO</v>
      </c>
      <c r="I5" s="224"/>
      <c r="J5" s="224"/>
      <c r="K5" s="224"/>
      <c r="L5" s="224"/>
      <c r="M5" s="224"/>
      <c r="N5" s="224"/>
      <c r="O5" s="221">
        <f t="shared" si="1"/>
        <v>0</v>
      </c>
    </row>
    <row r="6" spans="1:15" ht="15" customHeight="1">
      <c r="A6" s="357" t="s">
        <v>2698</v>
      </c>
      <c r="B6" s="262"/>
      <c r="C6" s="120" t="s">
        <v>2626</v>
      </c>
      <c r="D6" s="222">
        <v>113</v>
      </c>
      <c r="E6" s="219"/>
      <c r="F6" s="222"/>
      <c r="G6" s="224"/>
      <c r="H6" s="220" t="str">
        <f t="shared" si="0"/>
        <v>SE REQUIERE ASIGNAR LA FUENTE DE FINANCIAMIENTO</v>
      </c>
      <c r="I6" s="224"/>
      <c r="J6" s="224"/>
      <c r="K6" s="224"/>
      <c r="L6" s="224"/>
      <c r="M6" s="224"/>
      <c r="N6" s="224"/>
      <c r="O6" s="221">
        <f t="shared" si="1"/>
        <v>0</v>
      </c>
    </row>
    <row r="7" spans="1:15" ht="15" customHeight="1">
      <c r="A7" s="218" t="s">
        <v>2693</v>
      </c>
      <c r="B7" s="225"/>
      <c r="C7" s="120" t="s">
        <v>2694</v>
      </c>
      <c r="D7" s="222">
        <v>113</v>
      </c>
      <c r="E7" s="219">
        <v>15</v>
      </c>
      <c r="F7" s="222">
        <v>9</v>
      </c>
      <c r="G7" s="224">
        <v>108036</v>
      </c>
      <c r="H7" s="220">
        <f t="shared" si="0"/>
        <v>11667888</v>
      </c>
      <c r="I7" s="224"/>
      <c r="J7" s="224"/>
      <c r="K7" s="224">
        <v>44788</v>
      </c>
      <c r="L7" s="224"/>
      <c r="M7" s="224"/>
      <c r="N7" s="224"/>
      <c r="O7" s="221">
        <f t="shared" si="1"/>
        <v>11712676</v>
      </c>
    </row>
    <row r="8" spans="1:15" ht="14.25" customHeight="1">
      <c r="A8" s="218" t="s">
        <v>2695</v>
      </c>
      <c r="B8" s="225"/>
      <c r="C8" s="120" t="s">
        <v>2628</v>
      </c>
      <c r="D8" s="222">
        <v>113</v>
      </c>
      <c r="E8" s="219">
        <v>15</v>
      </c>
      <c r="F8" s="222">
        <v>1</v>
      </c>
      <c r="G8" s="224">
        <v>18059</v>
      </c>
      <c r="H8" s="220">
        <f t="shared" si="0"/>
        <v>216708</v>
      </c>
      <c r="I8" s="224"/>
      <c r="J8" s="224"/>
      <c r="K8" s="224">
        <v>7487</v>
      </c>
      <c r="L8" s="224"/>
      <c r="M8" s="224"/>
      <c r="N8" s="224"/>
      <c r="O8" s="221">
        <f t="shared" si="1"/>
        <v>224195</v>
      </c>
    </row>
    <row r="9" spans="1:15" ht="14.25" customHeight="1">
      <c r="A9" s="218" t="s">
        <v>2699</v>
      </c>
      <c r="B9" s="225"/>
      <c r="C9" s="120" t="s">
        <v>2628</v>
      </c>
      <c r="D9" s="222">
        <v>113</v>
      </c>
      <c r="E9" s="219">
        <v>15</v>
      </c>
      <c r="F9" s="222">
        <v>1</v>
      </c>
      <c r="G9" s="224">
        <v>8000</v>
      </c>
      <c r="H9" s="220">
        <f t="shared" si="0"/>
        <v>96000</v>
      </c>
      <c r="I9" s="223"/>
      <c r="J9" s="223"/>
      <c r="K9" s="223">
        <v>3316</v>
      </c>
      <c r="L9" s="223"/>
      <c r="M9" s="223"/>
      <c r="N9" s="223"/>
      <c r="O9" s="221">
        <f t="shared" si="1"/>
        <v>99316</v>
      </c>
    </row>
    <row r="10" spans="1:15" ht="14.25" customHeight="1">
      <c r="A10" s="205" t="s">
        <v>2700</v>
      </c>
      <c r="B10" s="205"/>
      <c r="C10" s="120" t="s">
        <v>2628</v>
      </c>
      <c r="D10" s="222">
        <v>113</v>
      </c>
      <c r="E10" s="219">
        <v>15</v>
      </c>
      <c r="F10" s="222">
        <v>1</v>
      </c>
      <c r="G10" s="224">
        <v>6985</v>
      </c>
      <c r="H10" s="220">
        <f t="shared" si="0"/>
        <v>83820</v>
      </c>
      <c r="I10" s="224"/>
      <c r="J10" s="224"/>
      <c r="K10" s="224">
        <v>22976</v>
      </c>
      <c r="L10" s="224"/>
      <c r="M10" s="224"/>
      <c r="N10" s="224"/>
      <c r="O10" s="221">
        <f t="shared" si="1"/>
        <v>106796</v>
      </c>
    </row>
    <row r="11" spans="1:15" ht="14.25" customHeight="1">
      <c r="A11" s="218" t="s">
        <v>2696</v>
      </c>
      <c r="B11" s="225"/>
      <c r="C11" s="120" t="s">
        <v>2626</v>
      </c>
      <c r="D11" s="222">
        <v>113</v>
      </c>
      <c r="E11" s="219">
        <v>15</v>
      </c>
      <c r="F11" s="222">
        <v>1</v>
      </c>
      <c r="G11" s="224">
        <v>10000</v>
      </c>
      <c r="H11" s="220">
        <f t="shared" si="0"/>
        <v>120000</v>
      </c>
      <c r="I11" s="224"/>
      <c r="J11" s="224"/>
      <c r="K11" s="224">
        <v>4416</v>
      </c>
      <c r="L11" s="224"/>
      <c r="M11" s="224"/>
      <c r="N11" s="224"/>
      <c r="O11" s="221">
        <f t="shared" si="1"/>
        <v>124416</v>
      </c>
    </row>
    <row r="12" spans="1:15" ht="14.25" customHeight="1">
      <c r="A12" s="218" t="s">
        <v>2698</v>
      </c>
      <c r="B12" s="225"/>
      <c r="C12" s="120" t="s">
        <v>2626</v>
      </c>
      <c r="D12" s="222">
        <v>113</v>
      </c>
      <c r="E12" s="219">
        <v>15</v>
      </c>
      <c r="F12" s="222">
        <v>1</v>
      </c>
      <c r="G12" s="224">
        <v>31809</v>
      </c>
      <c r="H12" s="220">
        <f t="shared" si="0"/>
        <v>381708</v>
      </c>
      <c r="I12" s="224"/>
      <c r="J12" s="224"/>
      <c r="K12" s="224">
        <v>13187</v>
      </c>
      <c r="L12" s="224"/>
      <c r="M12" s="224"/>
      <c r="N12" s="224"/>
      <c r="O12" s="221">
        <f t="shared" si="1"/>
        <v>394895</v>
      </c>
    </row>
    <row r="13" spans="1:15" ht="14.25" customHeight="1">
      <c r="A13" s="218" t="s">
        <v>2701</v>
      </c>
      <c r="B13" s="225"/>
      <c r="C13" s="120" t="s">
        <v>2626</v>
      </c>
      <c r="D13" s="222">
        <v>113</v>
      </c>
      <c r="E13" s="219">
        <v>15</v>
      </c>
      <c r="F13" s="222">
        <v>1</v>
      </c>
      <c r="G13" s="224">
        <v>4000</v>
      </c>
      <c r="H13" s="220">
        <f t="shared" si="0"/>
        <v>48000</v>
      </c>
      <c r="I13" s="224"/>
      <c r="J13" s="224"/>
      <c r="K13" s="224">
        <v>1658</v>
      </c>
      <c r="L13" s="224"/>
      <c r="M13" s="224"/>
      <c r="N13" s="224"/>
      <c r="O13" s="221">
        <f t="shared" si="1"/>
        <v>49658</v>
      </c>
    </row>
    <row r="14" spans="1:15" ht="14.25" customHeight="1">
      <c r="A14" s="218" t="s">
        <v>2702</v>
      </c>
      <c r="B14" s="225"/>
      <c r="C14" s="120" t="s">
        <v>2626</v>
      </c>
      <c r="D14" s="222">
        <v>113</v>
      </c>
      <c r="E14" s="219">
        <v>15</v>
      </c>
      <c r="F14" s="222">
        <v>1</v>
      </c>
      <c r="G14" s="224">
        <v>6000</v>
      </c>
      <c r="H14" s="220">
        <f t="shared" si="0"/>
        <v>72000</v>
      </c>
      <c r="I14" s="223"/>
      <c r="J14" s="223"/>
      <c r="K14" s="223">
        <v>2487</v>
      </c>
      <c r="L14" s="223"/>
      <c r="M14" s="223"/>
      <c r="N14" s="223"/>
      <c r="O14" s="221">
        <f t="shared" si="1"/>
        <v>74487</v>
      </c>
    </row>
    <row r="15" spans="1:15" ht="14.25" customHeight="1">
      <c r="A15" s="218" t="s">
        <v>2703</v>
      </c>
      <c r="B15" s="225"/>
      <c r="C15" s="120" t="s">
        <v>2626</v>
      </c>
      <c r="D15" s="222">
        <v>113</v>
      </c>
      <c r="E15" s="219">
        <v>15</v>
      </c>
      <c r="F15" s="222">
        <v>1</v>
      </c>
      <c r="G15" s="224">
        <v>10000</v>
      </c>
      <c r="H15" s="220">
        <f t="shared" si="0"/>
        <v>120000</v>
      </c>
      <c r="I15" s="224"/>
      <c r="J15" s="224"/>
      <c r="K15" s="224">
        <v>4146</v>
      </c>
      <c r="L15" s="224"/>
      <c r="M15" s="224"/>
      <c r="N15" s="224"/>
      <c r="O15" s="221">
        <f t="shared" si="1"/>
        <v>124146</v>
      </c>
    </row>
    <row r="16" spans="1:15" ht="14.25" customHeight="1">
      <c r="A16" s="218" t="s">
        <v>2704</v>
      </c>
      <c r="B16" s="225"/>
      <c r="C16" s="120" t="s">
        <v>2626</v>
      </c>
      <c r="D16" s="222">
        <v>113</v>
      </c>
      <c r="E16" s="219">
        <v>15</v>
      </c>
      <c r="F16" s="222">
        <v>2</v>
      </c>
      <c r="G16" s="224">
        <v>16000</v>
      </c>
      <c r="H16" s="220">
        <f t="shared" si="0"/>
        <v>384000</v>
      </c>
      <c r="I16" s="224"/>
      <c r="J16" s="224"/>
      <c r="K16" s="224">
        <v>6634</v>
      </c>
      <c r="L16" s="224"/>
      <c r="M16" s="224"/>
      <c r="N16" s="224"/>
      <c r="O16" s="221">
        <f t="shared" si="1"/>
        <v>390634</v>
      </c>
    </row>
    <row r="17" spans="1:15" ht="14.25" customHeight="1">
      <c r="A17" s="218" t="s">
        <v>2705</v>
      </c>
      <c r="B17" s="225"/>
      <c r="C17" s="120" t="s">
        <v>2626</v>
      </c>
      <c r="D17" s="222">
        <v>113</v>
      </c>
      <c r="E17" s="219">
        <v>15</v>
      </c>
      <c r="F17" s="222">
        <v>1</v>
      </c>
      <c r="G17" s="224">
        <v>6564</v>
      </c>
      <c r="H17" s="220">
        <f t="shared" si="0"/>
        <v>78768</v>
      </c>
      <c r="I17" s="224"/>
      <c r="J17" s="224"/>
      <c r="K17" s="224">
        <v>2721</v>
      </c>
      <c r="L17" s="224"/>
      <c r="M17" s="224"/>
      <c r="N17" s="224"/>
      <c r="O17" s="221">
        <f t="shared" si="1"/>
        <v>81489</v>
      </c>
    </row>
    <row r="18" spans="1:15" ht="14.25" customHeight="1">
      <c r="A18" s="218" t="s">
        <v>2706</v>
      </c>
      <c r="B18" s="225"/>
      <c r="C18" s="120" t="s">
        <v>2626</v>
      </c>
      <c r="D18" s="222">
        <v>113</v>
      </c>
      <c r="E18" s="219">
        <v>15</v>
      </c>
      <c r="F18" s="222">
        <v>1</v>
      </c>
      <c r="G18" s="224">
        <v>6000</v>
      </c>
      <c r="H18" s="220">
        <f t="shared" si="0"/>
        <v>72000</v>
      </c>
      <c r="I18" s="224"/>
      <c r="J18" s="224"/>
      <c r="K18" s="224">
        <v>2487</v>
      </c>
      <c r="L18" s="224"/>
      <c r="M18" s="224"/>
      <c r="N18" s="224"/>
      <c r="O18" s="221">
        <f t="shared" si="1"/>
        <v>74487</v>
      </c>
    </row>
    <row r="19" spans="1:15" ht="14.25" customHeight="1">
      <c r="A19" s="205" t="s">
        <v>2707</v>
      </c>
      <c r="B19" s="205"/>
      <c r="C19" s="120" t="s">
        <v>2626</v>
      </c>
      <c r="D19" s="222">
        <v>113</v>
      </c>
      <c r="E19" s="219">
        <v>15</v>
      </c>
      <c r="F19" s="222">
        <v>1</v>
      </c>
      <c r="G19" s="224">
        <v>4994</v>
      </c>
      <c r="H19" s="220">
        <f t="shared" si="0"/>
        <v>59928</v>
      </c>
      <c r="I19" s="224"/>
      <c r="J19" s="224"/>
      <c r="K19" s="224">
        <v>2070</v>
      </c>
      <c r="L19" s="224"/>
      <c r="M19" s="224"/>
      <c r="N19" s="224"/>
      <c r="O19" s="221">
        <f t="shared" si="1"/>
        <v>61998</v>
      </c>
    </row>
    <row r="20" spans="1:15" ht="14.25" customHeight="1">
      <c r="A20" s="218" t="s">
        <v>2708</v>
      </c>
      <c r="B20" s="225"/>
      <c r="C20" s="120" t="s">
        <v>2709</v>
      </c>
      <c r="D20" s="222">
        <v>113</v>
      </c>
      <c r="E20" s="219">
        <v>15</v>
      </c>
      <c r="F20" s="222">
        <v>1</v>
      </c>
      <c r="G20" s="224">
        <v>16000</v>
      </c>
      <c r="H20" s="220">
        <f t="shared" si="0"/>
        <v>192000</v>
      </c>
      <c r="I20" s="224"/>
      <c r="J20" s="224"/>
      <c r="K20" s="224">
        <v>6633</v>
      </c>
      <c r="L20" s="224"/>
      <c r="M20" s="224"/>
      <c r="N20" s="224"/>
      <c r="O20" s="221">
        <f t="shared" si="1"/>
        <v>198633</v>
      </c>
    </row>
    <row r="21" spans="1:15" ht="14.25" customHeight="1">
      <c r="A21" s="218" t="s">
        <v>2710</v>
      </c>
      <c r="B21" s="225"/>
      <c r="C21" s="120" t="s">
        <v>2709</v>
      </c>
      <c r="D21" s="222">
        <v>113</v>
      </c>
      <c r="E21" s="219">
        <v>15</v>
      </c>
      <c r="F21" s="222">
        <v>1</v>
      </c>
      <c r="G21" s="224">
        <v>8000</v>
      </c>
      <c r="H21" s="220">
        <f t="shared" si="0"/>
        <v>96000</v>
      </c>
      <c r="I21" s="224"/>
      <c r="J21" s="224"/>
      <c r="K21" s="224">
        <v>3316</v>
      </c>
      <c r="L21" s="224"/>
      <c r="M21" s="224"/>
      <c r="N21" s="224"/>
      <c r="O21" s="221">
        <f t="shared" si="1"/>
        <v>99316</v>
      </c>
    </row>
    <row r="22" spans="1:15" ht="14.25" customHeight="1">
      <c r="A22" s="205" t="s">
        <v>2711</v>
      </c>
      <c r="B22" s="205"/>
      <c r="C22" s="120" t="s">
        <v>2709</v>
      </c>
      <c r="D22" s="222">
        <v>113</v>
      </c>
      <c r="E22" s="219">
        <v>15</v>
      </c>
      <c r="F22" s="222">
        <v>1</v>
      </c>
      <c r="G22" s="224">
        <v>4000</v>
      </c>
      <c r="H22" s="220">
        <f t="shared" si="0"/>
        <v>48000</v>
      </c>
      <c r="I22" s="224"/>
      <c r="J22" s="224"/>
      <c r="K22" s="224">
        <v>1658</v>
      </c>
      <c r="L22" s="224"/>
      <c r="M22" s="224"/>
      <c r="N22" s="224"/>
      <c r="O22" s="221">
        <f t="shared" si="1"/>
        <v>49658</v>
      </c>
    </row>
    <row r="23" spans="1:15" ht="14.25" customHeight="1">
      <c r="A23" s="205" t="s">
        <v>2712</v>
      </c>
      <c r="B23" s="205"/>
      <c r="C23" s="120" t="s">
        <v>2713</v>
      </c>
      <c r="D23" s="222">
        <v>113</v>
      </c>
      <c r="E23" s="219">
        <v>15</v>
      </c>
      <c r="F23" s="222">
        <v>2</v>
      </c>
      <c r="G23" s="224">
        <v>12800</v>
      </c>
      <c r="H23" s="220">
        <f t="shared" si="0"/>
        <v>307200</v>
      </c>
      <c r="I23" s="223"/>
      <c r="J23" s="223"/>
      <c r="K23" s="223">
        <v>5306</v>
      </c>
      <c r="L23" s="223"/>
      <c r="M23" s="223"/>
      <c r="N23" s="223"/>
      <c r="O23" s="221">
        <f t="shared" si="1"/>
        <v>312506</v>
      </c>
    </row>
    <row r="24" spans="1:15" ht="14.25" customHeight="1">
      <c r="A24" s="205" t="s">
        <v>2714</v>
      </c>
      <c r="B24" s="205"/>
      <c r="C24" s="120" t="s">
        <v>2713</v>
      </c>
      <c r="D24" s="222">
        <v>113</v>
      </c>
      <c r="E24" s="219">
        <v>15</v>
      </c>
      <c r="F24" s="222">
        <v>1</v>
      </c>
      <c r="G24" s="224">
        <v>8415</v>
      </c>
      <c r="H24" s="220">
        <f t="shared" si="0"/>
        <v>100980</v>
      </c>
      <c r="I24" s="224"/>
      <c r="J24" s="224"/>
      <c r="K24" s="224">
        <v>3489</v>
      </c>
      <c r="L24" s="224"/>
      <c r="M24" s="224"/>
      <c r="N24" s="224"/>
      <c r="O24" s="221">
        <f t="shared" si="1"/>
        <v>104469</v>
      </c>
    </row>
    <row r="25" spans="1:15" ht="14.25" customHeight="1">
      <c r="A25" s="205" t="s">
        <v>2715</v>
      </c>
      <c r="B25" s="205"/>
      <c r="C25" s="120" t="s">
        <v>2713</v>
      </c>
      <c r="D25" s="222">
        <v>113</v>
      </c>
      <c r="E25" s="219">
        <v>15</v>
      </c>
      <c r="F25" s="222">
        <v>1</v>
      </c>
      <c r="G25" s="224">
        <v>10000</v>
      </c>
      <c r="H25" s="220">
        <f t="shared" si="0"/>
        <v>120000</v>
      </c>
      <c r="I25" s="224"/>
      <c r="J25" s="224"/>
      <c r="K25" s="224">
        <v>4146</v>
      </c>
      <c r="L25" s="224"/>
      <c r="M25" s="224"/>
      <c r="N25" s="224"/>
      <c r="O25" s="221">
        <f t="shared" si="1"/>
        <v>124146</v>
      </c>
    </row>
    <row r="26" spans="1:15" ht="14.25" customHeight="1">
      <c r="A26" s="205" t="s">
        <v>2712</v>
      </c>
      <c r="B26" s="205"/>
      <c r="C26" s="120" t="s">
        <v>2713</v>
      </c>
      <c r="D26" s="222">
        <v>113</v>
      </c>
      <c r="E26" s="219">
        <v>15</v>
      </c>
      <c r="F26" s="222">
        <v>2</v>
      </c>
      <c r="G26" s="224">
        <v>7203</v>
      </c>
      <c r="H26" s="220">
        <f t="shared" si="0"/>
        <v>172872</v>
      </c>
      <c r="I26" s="224"/>
      <c r="J26" s="224"/>
      <c r="K26" s="224">
        <v>2986</v>
      </c>
      <c r="L26" s="224"/>
      <c r="M26" s="224"/>
      <c r="N26" s="224"/>
      <c r="O26" s="221">
        <f t="shared" si="1"/>
        <v>175858</v>
      </c>
    </row>
    <row r="27" spans="1:15" ht="14.25" customHeight="1">
      <c r="A27" s="205" t="s">
        <v>2716</v>
      </c>
      <c r="B27" s="205"/>
      <c r="C27" s="120" t="s">
        <v>2713</v>
      </c>
      <c r="D27" s="222">
        <v>113</v>
      </c>
      <c r="E27" s="219">
        <v>15</v>
      </c>
      <c r="F27" s="222">
        <v>2</v>
      </c>
      <c r="G27" s="224">
        <v>12800</v>
      </c>
      <c r="H27" s="220">
        <f t="shared" si="0"/>
        <v>307200</v>
      </c>
      <c r="I27" s="224"/>
      <c r="J27" s="224"/>
      <c r="K27" s="224">
        <v>5306</v>
      </c>
      <c r="L27" s="224"/>
      <c r="M27" s="224"/>
      <c r="N27" s="224"/>
      <c r="O27" s="221">
        <f t="shared" si="1"/>
        <v>312506</v>
      </c>
    </row>
    <row r="28" spans="1:15" ht="14.25" customHeight="1">
      <c r="A28" s="205" t="s">
        <v>2716</v>
      </c>
      <c r="B28" s="205"/>
      <c r="C28" s="120" t="s">
        <v>2713</v>
      </c>
      <c r="D28" s="222">
        <v>113</v>
      </c>
      <c r="E28" s="219">
        <v>15</v>
      </c>
      <c r="F28" s="222">
        <v>1</v>
      </c>
      <c r="G28" s="224">
        <v>6564</v>
      </c>
      <c r="H28" s="220">
        <f t="shared" si="0"/>
        <v>78768</v>
      </c>
      <c r="I28" s="223"/>
      <c r="J28" s="223"/>
      <c r="K28" s="223">
        <v>2721</v>
      </c>
      <c r="L28" s="223"/>
      <c r="M28" s="223"/>
      <c r="N28" s="223"/>
      <c r="O28" s="221">
        <f t="shared" si="1"/>
        <v>81489</v>
      </c>
    </row>
    <row r="29" spans="1:15" ht="14.25" customHeight="1">
      <c r="A29" s="205" t="s">
        <v>2716</v>
      </c>
      <c r="B29" s="205"/>
      <c r="C29" s="120" t="s">
        <v>2713</v>
      </c>
      <c r="D29" s="222">
        <v>113</v>
      </c>
      <c r="E29" s="219">
        <v>15</v>
      </c>
      <c r="F29" s="222">
        <v>1</v>
      </c>
      <c r="G29" s="224">
        <v>6880</v>
      </c>
      <c r="H29" s="220">
        <f t="shared" si="0"/>
        <v>82560</v>
      </c>
      <c r="I29" s="224"/>
      <c r="J29" s="224"/>
      <c r="K29" s="224">
        <v>2721</v>
      </c>
      <c r="L29" s="224"/>
      <c r="M29" s="224"/>
      <c r="N29" s="224"/>
      <c r="O29" s="221">
        <f t="shared" si="1"/>
        <v>85281</v>
      </c>
    </row>
    <row r="30" spans="1:15" ht="14.25" customHeight="1">
      <c r="A30" s="205" t="s">
        <v>2716</v>
      </c>
      <c r="B30" s="205"/>
      <c r="C30" s="120" t="s">
        <v>2713</v>
      </c>
      <c r="D30" s="222">
        <v>113</v>
      </c>
      <c r="E30" s="219">
        <v>15</v>
      </c>
      <c r="F30" s="222">
        <v>1</v>
      </c>
      <c r="G30" s="224">
        <v>6000</v>
      </c>
      <c r="H30" s="220">
        <f t="shared" si="0"/>
        <v>72000</v>
      </c>
      <c r="I30" s="224"/>
      <c r="J30" s="224"/>
      <c r="K30" s="224">
        <v>1649</v>
      </c>
      <c r="L30" s="224"/>
      <c r="M30" s="224"/>
      <c r="N30" s="224"/>
      <c r="O30" s="221">
        <f t="shared" si="1"/>
        <v>73649</v>
      </c>
    </row>
    <row r="31" spans="1:15" ht="14.25" customHeight="1">
      <c r="A31" s="205" t="s">
        <v>2717</v>
      </c>
      <c r="B31" s="205"/>
      <c r="C31" s="120" t="s">
        <v>2718</v>
      </c>
      <c r="D31" s="222">
        <v>113</v>
      </c>
      <c r="E31" s="219">
        <v>15</v>
      </c>
      <c r="F31" s="222">
        <v>1</v>
      </c>
      <c r="G31" s="224">
        <v>3804</v>
      </c>
      <c r="H31" s="220">
        <f t="shared" si="0"/>
        <v>45648</v>
      </c>
      <c r="I31" s="224"/>
      <c r="J31" s="224"/>
      <c r="K31" s="224">
        <v>2902</v>
      </c>
      <c r="L31" s="224"/>
      <c r="M31" s="224"/>
      <c r="N31" s="224"/>
      <c r="O31" s="221">
        <f t="shared" si="1"/>
        <v>48550</v>
      </c>
    </row>
    <row r="32" spans="1:15" ht="14.25" customHeight="1">
      <c r="A32" s="205" t="s">
        <v>2719</v>
      </c>
      <c r="B32" s="205"/>
      <c r="C32" s="120" t="s">
        <v>2718</v>
      </c>
      <c r="D32" s="222">
        <v>113</v>
      </c>
      <c r="E32" s="219">
        <v>15</v>
      </c>
      <c r="F32" s="222">
        <v>1</v>
      </c>
      <c r="G32" s="224">
        <v>3738</v>
      </c>
      <c r="H32" s="220">
        <f t="shared" si="0"/>
        <v>44856</v>
      </c>
      <c r="I32" s="224"/>
      <c r="J32" s="224"/>
      <c r="K32" s="224">
        <v>1549</v>
      </c>
      <c r="L32" s="224"/>
      <c r="M32" s="224"/>
      <c r="N32" s="224"/>
      <c r="O32" s="221">
        <f t="shared" si="1"/>
        <v>46405</v>
      </c>
    </row>
    <row r="33" spans="1:15" ht="14.25" customHeight="1">
      <c r="A33" s="205" t="s">
        <v>2719</v>
      </c>
      <c r="B33" s="205"/>
      <c r="C33" s="120" t="s">
        <v>2718</v>
      </c>
      <c r="D33" s="222">
        <v>113</v>
      </c>
      <c r="E33" s="219">
        <v>15</v>
      </c>
      <c r="F33" s="222">
        <v>1</v>
      </c>
      <c r="G33" s="224">
        <v>4222</v>
      </c>
      <c r="H33" s="220">
        <f t="shared" si="0"/>
        <v>50664</v>
      </c>
      <c r="I33" s="224"/>
      <c r="J33" s="224"/>
      <c r="K33" s="224">
        <v>1750</v>
      </c>
      <c r="L33" s="224"/>
      <c r="M33" s="224"/>
      <c r="N33" s="224"/>
      <c r="O33" s="221">
        <f t="shared" si="1"/>
        <v>52414</v>
      </c>
    </row>
    <row r="34" spans="1:15" ht="14.25" customHeight="1">
      <c r="A34" s="205" t="s">
        <v>2719</v>
      </c>
      <c r="B34" s="205"/>
      <c r="C34" s="120" t="s">
        <v>2718</v>
      </c>
      <c r="D34" s="222">
        <v>113</v>
      </c>
      <c r="E34" s="219">
        <v>15</v>
      </c>
      <c r="F34" s="222">
        <v>1</v>
      </c>
      <c r="G34" s="224">
        <v>7658</v>
      </c>
      <c r="H34" s="220">
        <f t="shared" si="0"/>
        <v>91896</v>
      </c>
      <c r="I34" s="224"/>
      <c r="J34" s="224"/>
      <c r="K34" s="224">
        <v>3175</v>
      </c>
      <c r="L34" s="224"/>
      <c r="M34" s="224"/>
      <c r="N34" s="224"/>
      <c r="O34" s="221">
        <f t="shared" si="1"/>
        <v>95071</v>
      </c>
    </row>
    <row r="35" spans="1:15" ht="14.25" customHeight="1">
      <c r="A35" s="205" t="s">
        <v>2719</v>
      </c>
      <c r="B35" s="205"/>
      <c r="C35" s="120" t="s">
        <v>2718</v>
      </c>
      <c r="D35" s="222">
        <v>113</v>
      </c>
      <c r="E35" s="219">
        <v>15</v>
      </c>
      <c r="F35" s="222">
        <v>1</v>
      </c>
      <c r="G35" s="224">
        <v>5383</v>
      </c>
      <c r="H35" s="220">
        <f t="shared" si="0"/>
        <v>64596</v>
      </c>
      <c r="I35" s="223"/>
      <c r="J35" s="223"/>
      <c r="K35" s="223">
        <v>2232</v>
      </c>
      <c r="L35" s="223"/>
      <c r="M35" s="223"/>
      <c r="N35" s="223"/>
      <c r="O35" s="221">
        <f t="shared" si="1"/>
        <v>66828</v>
      </c>
    </row>
    <row r="36" spans="1:15" ht="14.25" customHeight="1">
      <c r="A36" s="205" t="s">
        <v>2719</v>
      </c>
      <c r="B36" s="205"/>
      <c r="C36" s="120" t="s">
        <v>2718</v>
      </c>
      <c r="D36" s="222">
        <v>113</v>
      </c>
      <c r="E36" s="219">
        <v>15</v>
      </c>
      <c r="F36" s="222">
        <v>1</v>
      </c>
      <c r="G36" s="224">
        <v>6366</v>
      </c>
      <c r="H36" s="220">
        <f t="shared" si="0"/>
        <v>76392</v>
      </c>
      <c r="I36" s="224"/>
      <c r="J36" s="224"/>
      <c r="K36" s="224">
        <v>2639</v>
      </c>
      <c r="L36" s="224"/>
      <c r="M36" s="224"/>
      <c r="N36" s="224"/>
      <c r="O36" s="221">
        <f t="shared" si="1"/>
        <v>79031</v>
      </c>
    </row>
    <row r="37" spans="1:15" ht="14.25" customHeight="1">
      <c r="A37" s="205" t="s">
        <v>2719</v>
      </c>
      <c r="B37" s="205"/>
      <c r="C37" s="120" t="s">
        <v>2718</v>
      </c>
      <c r="D37" s="222">
        <v>113</v>
      </c>
      <c r="E37" s="219">
        <v>15</v>
      </c>
      <c r="F37" s="222">
        <v>1</v>
      </c>
      <c r="G37" s="224">
        <v>3711</v>
      </c>
      <c r="H37" s="220">
        <f t="shared" si="0"/>
        <v>44532</v>
      </c>
      <c r="I37" s="223"/>
      <c r="J37" s="223"/>
      <c r="K37" s="223">
        <v>1538</v>
      </c>
      <c r="L37" s="223"/>
      <c r="M37" s="223"/>
      <c r="N37" s="223"/>
      <c r="O37" s="221">
        <f t="shared" si="1"/>
        <v>46070</v>
      </c>
    </row>
    <row r="38" spans="1:15" ht="14.25" customHeight="1">
      <c r="A38" s="205" t="s">
        <v>2719</v>
      </c>
      <c r="B38" s="205"/>
      <c r="C38" s="120" t="s">
        <v>2718</v>
      </c>
      <c r="D38" s="222">
        <v>113</v>
      </c>
      <c r="E38" s="219">
        <v>15</v>
      </c>
      <c r="F38" s="222">
        <v>1</v>
      </c>
      <c r="G38" s="224">
        <v>6859</v>
      </c>
      <c r="H38" s="220">
        <f t="shared" si="0"/>
        <v>82308</v>
      </c>
      <c r="I38" s="224"/>
      <c r="J38" s="224"/>
      <c r="K38" s="224">
        <v>2844</v>
      </c>
      <c r="L38" s="224"/>
      <c r="M38" s="224"/>
      <c r="N38" s="224"/>
      <c r="O38" s="221">
        <f t="shared" si="1"/>
        <v>85152</v>
      </c>
    </row>
    <row r="39" spans="1:15" ht="14.25" customHeight="1">
      <c r="A39" s="205" t="s">
        <v>2719</v>
      </c>
      <c r="B39" s="205"/>
      <c r="C39" s="120" t="s">
        <v>2718</v>
      </c>
      <c r="D39" s="222">
        <v>113</v>
      </c>
      <c r="E39" s="219">
        <v>15</v>
      </c>
      <c r="F39" s="222">
        <v>1</v>
      </c>
      <c r="G39" s="224">
        <v>2283</v>
      </c>
      <c r="H39" s="220">
        <f t="shared" si="0"/>
        <v>27396</v>
      </c>
      <c r="I39" s="224"/>
      <c r="J39" s="224"/>
      <c r="K39" s="224">
        <v>9460</v>
      </c>
      <c r="L39" s="224"/>
      <c r="M39" s="224"/>
      <c r="N39" s="224"/>
      <c r="O39" s="221">
        <f t="shared" si="1"/>
        <v>36856</v>
      </c>
    </row>
    <row r="40" spans="1:15" ht="14.25" customHeight="1">
      <c r="A40" s="205" t="s">
        <v>2719</v>
      </c>
      <c r="B40" s="205"/>
      <c r="C40" s="120" t="s">
        <v>2718</v>
      </c>
      <c r="D40" s="222">
        <v>113</v>
      </c>
      <c r="E40" s="219">
        <v>15</v>
      </c>
      <c r="F40" s="222">
        <v>1</v>
      </c>
      <c r="G40" s="224">
        <v>2272</v>
      </c>
      <c r="H40" s="220">
        <f t="shared" si="0"/>
        <v>27264</v>
      </c>
      <c r="I40" s="223"/>
      <c r="J40" s="223"/>
      <c r="K40" s="223">
        <v>9420</v>
      </c>
      <c r="L40" s="223"/>
      <c r="M40" s="223"/>
      <c r="N40" s="223"/>
      <c r="O40" s="221">
        <f t="shared" si="1"/>
        <v>36684</v>
      </c>
    </row>
    <row r="41" spans="1:15" ht="14.25" customHeight="1">
      <c r="A41" s="205" t="s">
        <v>2719</v>
      </c>
      <c r="B41" s="205"/>
      <c r="C41" s="120" t="s">
        <v>2718</v>
      </c>
      <c r="D41" s="222">
        <v>113</v>
      </c>
      <c r="E41" s="219">
        <v>15</v>
      </c>
      <c r="F41" s="222">
        <v>1</v>
      </c>
      <c r="G41" s="224">
        <v>2966</v>
      </c>
      <c r="H41" s="220">
        <f t="shared" si="0"/>
        <v>35592</v>
      </c>
      <c r="I41" s="223"/>
      <c r="J41" s="223"/>
      <c r="K41" s="223">
        <v>1230</v>
      </c>
      <c r="L41" s="223"/>
      <c r="M41" s="223"/>
      <c r="N41" s="223"/>
      <c r="O41" s="221">
        <f t="shared" si="1"/>
        <v>36822</v>
      </c>
    </row>
    <row r="42" spans="1:15" ht="14.25" customHeight="1">
      <c r="A42" s="205" t="s">
        <v>2720</v>
      </c>
      <c r="B42" s="205"/>
      <c r="C42" s="120" t="s">
        <v>2721</v>
      </c>
      <c r="D42" s="222">
        <v>113</v>
      </c>
      <c r="E42" s="219">
        <v>15</v>
      </c>
      <c r="F42" s="222">
        <v>1</v>
      </c>
      <c r="G42" s="224">
        <v>7000</v>
      </c>
      <c r="H42" s="220">
        <f t="shared" si="0"/>
        <v>84000</v>
      </c>
      <c r="I42" s="224"/>
      <c r="J42" s="224"/>
      <c r="K42" s="224">
        <v>1924</v>
      </c>
      <c r="L42" s="224"/>
      <c r="M42" s="224"/>
      <c r="N42" s="224"/>
      <c r="O42" s="221">
        <f t="shared" si="1"/>
        <v>85924</v>
      </c>
    </row>
    <row r="43" spans="1:15" ht="14.25" customHeight="1">
      <c r="A43" s="205" t="s">
        <v>2722</v>
      </c>
      <c r="B43" s="205"/>
      <c r="C43" s="120" t="s">
        <v>2721</v>
      </c>
      <c r="D43" s="222">
        <v>113</v>
      </c>
      <c r="E43" s="219">
        <v>15</v>
      </c>
      <c r="F43" s="222">
        <v>1</v>
      </c>
      <c r="G43" s="224">
        <v>5469</v>
      </c>
      <c r="H43" s="220">
        <f t="shared" si="0"/>
        <v>65628</v>
      </c>
      <c r="I43" s="224"/>
      <c r="J43" s="224"/>
      <c r="K43" s="224">
        <v>2267</v>
      </c>
      <c r="L43" s="224"/>
      <c r="M43" s="224"/>
      <c r="N43" s="224"/>
      <c r="O43" s="221">
        <f t="shared" si="1"/>
        <v>67895</v>
      </c>
    </row>
    <row r="44" spans="1:15" ht="14.25" customHeight="1">
      <c r="A44" s="205" t="s">
        <v>2723</v>
      </c>
      <c r="B44" s="205"/>
      <c r="C44" s="120" t="s">
        <v>2724</v>
      </c>
      <c r="D44" s="222">
        <v>113</v>
      </c>
      <c r="E44" s="219">
        <v>15</v>
      </c>
      <c r="F44" s="222">
        <v>1</v>
      </c>
      <c r="G44" s="224">
        <v>5000</v>
      </c>
      <c r="H44" s="220">
        <f t="shared" si="0"/>
        <v>60000</v>
      </c>
      <c r="I44" s="224"/>
      <c r="J44" s="224"/>
      <c r="K44" s="224">
        <v>2073</v>
      </c>
      <c r="L44" s="224"/>
      <c r="M44" s="224"/>
      <c r="N44" s="224"/>
      <c r="O44" s="221">
        <f t="shared" si="1"/>
        <v>62073</v>
      </c>
    </row>
    <row r="45" spans="1:15" ht="14.25" customHeight="1">
      <c r="A45" s="205" t="s">
        <v>2725</v>
      </c>
      <c r="B45" s="205"/>
      <c r="C45" s="120" t="s">
        <v>2724</v>
      </c>
      <c r="D45" s="222">
        <v>113</v>
      </c>
      <c r="E45" s="219">
        <v>15</v>
      </c>
      <c r="F45" s="222">
        <v>1</v>
      </c>
      <c r="G45" s="224">
        <v>4000</v>
      </c>
      <c r="H45" s="220">
        <f t="shared" si="0"/>
        <v>48000</v>
      </c>
      <c r="I45" s="224"/>
      <c r="J45" s="224"/>
      <c r="K45" s="224">
        <v>1658</v>
      </c>
      <c r="L45" s="224"/>
      <c r="M45" s="224"/>
      <c r="N45" s="224"/>
      <c r="O45" s="221">
        <f t="shared" si="1"/>
        <v>49658</v>
      </c>
    </row>
    <row r="46" spans="1:15" ht="14.25" customHeight="1">
      <c r="A46" s="205" t="s">
        <v>2726</v>
      </c>
      <c r="B46" s="205"/>
      <c r="C46" s="120" t="s">
        <v>2727</v>
      </c>
      <c r="D46" s="222">
        <v>113</v>
      </c>
      <c r="E46" s="219">
        <v>15</v>
      </c>
      <c r="F46" s="222">
        <v>1</v>
      </c>
      <c r="G46" s="224">
        <v>10000</v>
      </c>
      <c r="H46" s="220">
        <f t="shared" si="0"/>
        <v>120000</v>
      </c>
      <c r="I46" s="224"/>
      <c r="J46" s="224"/>
      <c r="K46" s="224">
        <v>4146</v>
      </c>
      <c r="L46" s="224"/>
      <c r="M46" s="224"/>
      <c r="N46" s="224"/>
      <c r="O46" s="221">
        <f t="shared" si="1"/>
        <v>124146</v>
      </c>
    </row>
    <row r="47" spans="1:15" ht="14.25" customHeight="1">
      <c r="A47" s="205" t="s">
        <v>2728</v>
      </c>
      <c r="B47" s="205"/>
      <c r="C47" s="120" t="s">
        <v>2727</v>
      </c>
      <c r="D47" s="222">
        <v>113</v>
      </c>
      <c r="E47" s="219">
        <v>15</v>
      </c>
      <c r="F47" s="222">
        <v>1</v>
      </c>
      <c r="G47" s="224">
        <v>2433</v>
      </c>
      <c r="H47" s="220">
        <f t="shared" si="0"/>
        <v>29196</v>
      </c>
      <c r="I47" s="224"/>
      <c r="J47" s="224"/>
      <c r="K47" s="224">
        <v>1009</v>
      </c>
      <c r="L47" s="224"/>
      <c r="M47" s="224"/>
      <c r="N47" s="224"/>
      <c r="O47" s="221">
        <f t="shared" si="1"/>
        <v>30205</v>
      </c>
    </row>
    <row r="48" spans="1:15" ht="14.25" customHeight="1">
      <c r="A48" s="205" t="s">
        <v>2729</v>
      </c>
      <c r="B48" s="205"/>
      <c r="C48" s="120" t="s">
        <v>2730</v>
      </c>
      <c r="D48" s="222">
        <v>113</v>
      </c>
      <c r="E48" s="219">
        <v>15</v>
      </c>
      <c r="F48" s="222">
        <v>2</v>
      </c>
      <c r="G48" s="224">
        <v>18932</v>
      </c>
      <c r="H48" s="220">
        <f t="shared" si="0"/>
        <v>454368</v>
      </c>
      <c r="I48" s="224"/>
      <c r="J48" s="224"/>
      <c r="K48" s="224">
        <v>7849</v>
      </c>
      <c r="L48" s="224"/>
      <c r="M48" s="224"/>
      <c r="N48" s="224"/>
      <c r="O48" s="221">
        <f t="shared" si="1"/>
        <v>462217</v>
      </c>
    </row>
    <row r="49" spans="1:15" ht="14.25" customHeight="1">
      <c r="A49" s="205" t="s">
        <v>2729</v>
      </c>
      <c r="B49" s="205"/>
      <c r="C49" s="120" t="s">
        <v>2730</v>
      </c>
      <c r="D49" s="222">
        <v>113</v>
      </c>
      <c r="E49" s="219">
        <v>15</v>
      </c>
      <c r="F49" s="222">
        <v>1</v>
      </c>
      <c r="G49" s="224">
        <v>10600</v>
      </c>
      <c r="H49" s="220">
        <f t="shared" si="0"/>
        <v>127200</v>
      </c>
      <c r="I49" s="224"/>
      <c r="J49" s="224"/>
      <c r="K49" s="224">
        <v>4394</v>
      </c>
      <c r="L49" s="224"/>
      <c r="M49" s="224"/>
      <c r="N49" s="224"/>
      <c r="O49" s="221">
        <f t="shared" si="1"/>
        <v>131594</v>
      </c>
    </row>
    <row r="50" spans="1:15" ht="14.25" customHeight="1">
      <c r="A50" s="205" t="s">
        <v>2731</v>
      </c>
      <c r="B50" s="205"/>
      <c r="C50" s="120" t="s">
        <v>2730</v>
      </c>
      <c r="D50" s="222">
        <v>113</v>
      </c>
      <c r="E50" s="219">
        <v>15</v>
      </c>
      <c r="F50" s="222">
        <v>1</v>
      </c>
      <c r="G50" s="224">
        <v>15304</v>
      </c>
      <c r="H50" s="220">
        <f t="shared" si="0"/>
        <v>183648</v>
      </c>
      <c r="I50" s="223"/>
      <c r="J50" s="223"/>
      <c r="K50" s="223">
        <v>6345</v>
      </c>
      <c r="L50" s="223"/>
      <c r="M50" s="223"/>
      <c r="N50" s="223"/>
      <c r="O50" s="221">
        <f t="shared" si="1"/>
        <v>189993</v>
      </c>
    </row>
    <row r="51" spans="1:15" ht="14.25" customHeight="1">
      <c r="A51" s="205" t="s">
        <v>2732</v>
      </c>
      <c r="B51" s="205"/>
      <c r="C51" s="120" t="s">
        <v>2730</v>
      </c>
      <c r="D51" s="222">
        <v>113</v>
      </c>
      <c r="E51" s="219">
        <v>15</v>
      </c>
      <c r="F51" s="222">
        <v>2</v>
      </c>
      <c r="G51" s="224">
        <v>21198</v>
      </c>
      <c r="H51" s="220">
        <f t="shared" si="0"/>
        <v>508752</v>
      </c>
      <c r="I51" s="224"/>
      <c r="J51" s="224"/>
      <c r="K51" s="224">
        <v>8788</v>
      </c>
      <c r="L51" s="224"/>
      <c r="M51" s="224"/>
      <c r="N51" s="224"/>
      <c r="O51" s="221">
        <f t="shared" si="1"/>
        <v>517540</v>
      </c>
    </row>
    <row r="52" spans="1:15" ht="14.25" customHeight="1">
      <c r="A52" s="205" t="s">
        <v>2733</v>
      </c>
      <c r="B52" s="205"/>
      <c r="C52" s="120" t="s">
        <v>2734</v>
      </c>
      <c r="D52" s="222">
        <v>113</v>
      </c>
      <c r="E52" s="219">
        <v>15</v>
      </c>
      <c r="F52" s="222">
        <v>1</v>
      </c>
      <c r="G52" s="224">
        <v>8366</v>
      </c>
      <c r="H52" s="220">
        <f t="shared" si="0"/>
        <v>100392</v>
      </c>
      <c r="I52" s="224"/>
      <c r="J52" s="224"/>
      <c r="K52" s="224">
        <v>3468</v>
      </c>
      <c r="L52" s="224"/>
      <c r="M52" s="224"/>
      <c r="N52" s="224"/>
      <c r="O52" s="221">
        <f t="shared" si="1"/>
        <v>103860</v>
      </c>
    </row>
    <row r="53" spans="1:15" ht="14.25" customHeight="1">
      <c r="A53" s="205" t="s">
        <v>2735</v>
      </c>
      <c r="B53" s="205"/>
      <c r="C53" s="120" t="s">
        <v>2734</v>
      </c>
      <c r="D53" s="222">
        <v>113</v>
      </c>
      <c r="E53" s="219">
        <v>15</v>
      </c>
      <c r="F53" s="222">
        <v>1</v>
      </c>
      <c r="G53" s="224">
        <v>6079</v>
      </c>
      <c r="H53" s="220">
        <f t="shared" si="0"/>
        <v>72948</v>
      </c>
      <c r="I53" s="224"/>
      <c r="J53" s="224"/>
      <c r="K53" s="224">
        <v>2520</v>
      </c>
      <c r="L53" s="224"/>
      <c r="M53" s="224"/>
      <c r="N53" s="224"/>
      <c r="O53" s="221">
        <f t="shared" si="1"/>
        <v>75468</v>
      </c>
    </row>
    <row r="54" spans="1:15" ht="14.25" customHeight="1">
      <c r="A54" s="205" t="s">
        <v>2735</v>
      </c>
      <c r="B54" s="205"/>
      <c r="C54" s="120" t="s">
        <v>2734</v>
      </c>
      <c r="D54" s="222">
        <v>113</v>
      </c>
      <c r="E54" s="219">
        <v>15</v>
      </c>
      <c r="F54" s="222">
        <v>1</v>
      </c>
      <c r="G54" s="224">
        <v>7200</v>
      </c>
      <c r="H54" s="220">
        <f t="shared" si="0"/>
        <v>86400</v>
      </c>
      <c r="I54" s="223"/>
      <c r="J54" s="223"/>
      <c r="K54" s="223">
        <v>2985</v>
      </c>
      <c r="L54" s="223"/>
      <c r="M54" s="223"/>
      <c r="N54" s="223"/>
      <c r="O54" s="221">
        <f t="shared" si="1"/>
        <v>89385</v>
      </c>
    </row>
    <row r="55" spans="1:15" ht="14.25" customHeight="1">
      <c r="A55" s="205" t="s">
        <v>2736</v>
      </c>
      <c r="B55" s="205"/>
      <c r="C55" s="120" t="s">
        <v>2737</v>
      </c>
      <c r="D55" s="222">
        <v>113</v>
      </c>
      <c r="E55" s="219">
        <v>15</v>
      </c>
      <c r="F55" s="222">
        <v>1</v>
      </c>
      <c r="G55" s="224">
        <v>6128</v>
      </c>
      <c r="H55" s="220">
        <f t="shared" si="0"/>
        <v>73536</v>
      </c>
      <c r="I55" s="224"/>
      <c r="J55" s="224"/>
      <c r="K55" s="224">
        <v>2540</v>
      </c>
      <c r="L55" s="224"/>
      <c r="M55" s="224"/>
      <c r="N55" s="224"/>
      <c r="O55" s="221">
        <f t="shared" si="1"/>
        <v>76076</v>
      </c>
    </row>
    <row r="56" spans="1:15" ht="14.25" customHeight="1">
      <c r="A56" s="205" t="s">
        <v>2736</v>
      </c>
      <c r="B56" s="205"/>
      <c r="C56" s="120" t="s">
        <v>2737</v>
      </c>
      <c r="D56" s="222">
        <v>113</v>
      </c>
      <c r="E56" s="219">
        <v>15</v>
      </c>
      <c r="F56" s="222">
        <v>1</v>
      </c>
      <c r="G56" s="224">
        <v>5000</v>
      </c>
      <c r="H56" s="220">
        <f t="shared" si="0"/>
        <v>60000</v>
      </c>
      <c r="I56" s="224"/>
      <c r="J56" s="224"/>
      <c r="K56" s="224">
        <v>2073</v>
      </c>
      <c r="L56" s="224"/>
      <c r="M56" s="224"/>
      <c r="N56" s="224"/>
      <c r="O56" s="221">
        <f t="shared" si="1"/>
        <v>62073</v>
      </c>
    </row>
    <row r="57" spans="1:15" ht="14.25" customHeight="1">
      <c r="A57" s="205" t="s">
        <v>2738</v>
      </c>
      <c r="B57" s="205"/>
      <c r="C57" s="120" t="s">
        <v>2737</v>
      </c>
      <c r="D57" s="222">
        <v>113</v>
      </c>
      <c r="E57" s="219">
        <v>15</v>
      </c>
      <c r="F57" s="222">
        <v>1</v>
      </c>
      <c r="G57" s="224">
        <v>6564</v>
      </c>
      <c r="H57" s="220">
        <f t="shared" si="0"/>
        <v>78768</v>
      </c>
      <c r="I57" s="224"/>
      <c r="J57" s="224"/>
      <c r="K57" s="224">
        <v>2721</v>
      </c>
      <c r="L57" s="224"/>
      <c r="M57" s="224"/>
      <c r="N57" s="224"/>
      <c r="O57" s="221">
        <f t="shared" si="1"/>
        <v>81489</v>
      </c>
    </row>
    <row r="58" spans="1:15" ht="14.25" customHeight="1">
      <c r="A58" s="205" t="s">
        <v>2739</v>
      </c>
      <c r="B58" s="205"/>
      <c r="C58" s="120" t="s">
        <v>2737</v>
      </c>
      <c r="D58" s="222">
        <v>113</v>
      </c>
      <c r="E58" s="219">
        <v>15</v>
      </c>
      <c r="F58" s="222">
        <v>1</v>
      </c>
      <c r="G58" s="224">
        <v>6191</v>
      </c>
      <c r="H58" s="220">
        <f t="shared" si="0"/>
        <v>74292</v>
      </c>
      <c r="I58" s="224"/>
      <c r="J58" s="224"/>
      <c r="K58" s="224">
        <v>2567</v>
      </c>
      <c r="L58" s="224"/>
      <c r="M58" s="224"/>
      <c r="N58" s="224"/>
      <c r="O58" s="221">
        <f t="shared" si="1"/>
        <v>76859</v>
      </c>
    </row>
    <row r="59" spans="1:15" ht="14.25" customHeight="1">
      <c r="A59" s="205" t="s">
        <v>2739</v>
      </c>
      <c r="B59" s="205"/>
      <c r="C59" s="120" t="s">
        <v>2737</v>
      </c>
      <c r="D59" s="222">
        <v>113</v>
      </c>
      <c r="E59" s="219">
        <v>15</v>
      </c>
      <c r="F59" s="222">
        <v>1</v>
      </c>
      <c r="G59" s="224">
        <v>6931</v>
      </c>
      <c r="H59" s="220">
        <f t="shared" si="0"/>
        <v>83172</v>
      </c>
      <c r="I59" s="224"/>
      <c r="J59" s="224"/>
      <c r="K59" s="224">
        <v>2873</v>
      </c>
      <c r="L59" s="224"/>
      <c r="M59" s="224"/>
      <c r="N59" s="224"/>
      <c r="O59" s="221">
        <f t="shared" si="1"/>
        <v>86045</v>
      </c>
    </row>
    <row r="60" spans="1:15" ht="14.25" customHeight="1">
      <c r="A60" s="205" t="s">
        <v>2740</v>
      </c>
      <c r="B60" s="205"/>
      <c r="C60" s="120" t="s">
        <v>2737</v>
      </c>
      <c r="D60" s="222">
        <v>113</v>
      </c>
      <c r="E60" s="219">
        <v>15</v>
      </c>
      <c r="F60" s="222">
        <v>2</v>
      </c>
      <c r="G60" s="224">
        <v>5000</v>
      </c>
      <c r="H60" s="220">
        <f t="shared" si="0"/>
        <v>120000</v>
      </c>
      <c r="I60" s="224"/>
      <c r="J60" s="224"/>
      <c r="K60" s="224">
        <v>2073</v>
      </c>
      <c r="L60" s="224"/>
      <c r="M60" s="224"/>
      <c r="N60" s="224"/>
      <c r="O60" s="221">
        <f t="shared" si="1"/>
        <v>122073</v>
      </c>
    </row>
    <row r="61" spans="1:15" ht="14.25" customHeight="1">
      <c r="A61" s="205" t="s">
        <v>2736</v>
      </c>
      <c r="B61" s="205"/>
      <c r="C61" s="120" t="s">
        <v>2737</v>
      </c>
      <c r="D61" s="222">
        <v>113</v>
      </c>
      <c r="E61" s="219">
        <v>15</v>
      </c>
      <c r="F61" s="222">
        <v>1</v>
      </c>
      <c r="G61" s="224">
        <v>6128</v>
      </c>
      <c r="H61" s="220">
        <f t="shared" si="0"/>
        <v>73536</v>
      </c>
      <c r="I61" s="224"/>
      <c r="J61" s="224"/>
      <c r="K61" s="224">
        <v>2540</v>
      </c>
      <c r="L61" s="224"/>
      <c r="M61" s="224"/>
      <c r="N61" s="224"/>
      <c r="O61" s="221">
        <f t="shared" si="1"/>
        <v>76076</v>
      </c>
    </row>
    <row r="62" spans="1:15" ht="14.25" customHeight="1">
      <c r="A62" s="205" t="s">
        <v>2736</v>
      </c>
      <c r="B62" s="205"/>
      <c r="C62" s="120" t="s">
        <v>2737</v>
      </c>
      <c r="D62" s="222">
        <v>113</v>
      </c>
      <c r="E62" s="219">
        <v>15</v>
      </c>
      <c r="F62" s="222">
        <v>1</v>
      </c>
      <c r="G62" s="224">
        <v>3711</v>
      </c>
      <c r="H62" s="220">
        <f t="shared" si="0"/>
        <v>44532</v>
      </c>
      <c r="I62" s="224"/>
      <c r="J62" s="224"/>
      <c r="K62" s="224">
        <v>1538</v>
      </c>
      <c r="L62" s="224"/>
      <c r="M62" s="224"/>
      <c r="N62" s="224"/>
      <c r="O62" s="221">
        <f t="shared" si="1"/>
        <v>46070</v>
      </c>
    </row>
    <row r="63" spans="1:15" ht="14.25" customHeight="1">
      <c r="A63" s="205" t="s">
        <v>2741</v>
      </c>
      <c r="B63" s="205"/>
      <c r="C63" s="120" t="s">
        <v>2737</v>
      </c>
      <c r="D63" s="222">
        <v>113</v>
      </c>
      <c r="E63" s="219">
        <v>15</v>
      </c>
      <c r="F63" s="222">
        <v>1</v>
      </c>
      <c r="G63" s="224">
        <v>8000</v>
      </c>
      <c r="H63" s="220">
        <f t="shared" si="0"/>
        <v>96000</v>
      </c>
      <c r="I63" s="224"/>
      <c r="J63" s="224"/>
      <c r="K63" s="224">
        <v>3317</v>
      </c>
      <c r="L63" s="224"/>
      <c r="M63" s="224"/>
      <c r="N63" s="224"/>
      <c r="O63" s="221">
        <f t="shared" si="1"/>
        <v>99317</v>
      </c>
    </row>
    <row r="64" spans="1:15" ht="14.25" customHeight="1">
      <c r="A64" s="205" t="s">
        <v>2742</v>
      </c>
      <c r="B64" s="205"/>
      <c r="C64" s="120" t="s">
        <v>2737</v>
      </c>
      <c r="D64" s="222">
        <v>113</v>
      </c>
      <c r="E64" s="219">
        <v>15</v>
      </c>
      <c r="F64" s="222">
        <v>1</v>
      </c>
      <c r="G64" s="224">
        <v>6718</v>
      </c>
      <c r="H64" s="220">
        <f t="shared" si="0"/>
        <v>80616</v>
      </c>
      <c r="I64" s="223"/>
      <c r="J64" s="223"/>
      <c r="K64" s="223">
        <v>2785</v>
      </c>
      <c r="L64" s="223"/>
      <c r="M64" s="223"/>
      <c r="N64" s="223"/>
      <c r="O64" s="221">
        <f t="shared" si="1"/>
        <v>83401</v>
      </c>
    </row>
    <row r="65" spans="1:15" ht="14.25" customHeight="1">
      <c r="A65" s="205" t="s">
        <v>2743</v>
      </c>
      <c r="B65" s="205"/>
      <c r="C65" s="120" t="s">
        <v>2737</v>
      </c>
      <c r="D65" s="222">
        <v>113</v>
      </c>
      <c r="E65" s="219">
        <v>15</v>
      </c>
      <c r="F65" s="222">
        <v>1</v>
      </c>
      <c r="G65" s="224">
        <v>8750</v>
      </c>
      <c r="H65" s="220">
        <f t="shared" si="0"/>
        <v>105000</v>
      </c>
      <c r="I65" s="224"/>
      <c r="J65" s="224"/>
      <c r="K65" s="224">
        <v>3628</v>
      </c>
      <c r="L65" s="224"/>
      <c r="M65" s="224"/>
      <c r="N65" s="224"/>
      <c r="O65" s="221">
        <f t="shared" si="1"/>
        <v>108628</v>
      </c>
    </row>
    <row r="66" spans="1:15" ht="14.25" customHeight="1">
      <c r="A66" s="205" t="s">
        <v>2743</v>
      </c>
      <c r="B66" s="205"/>
      <c r="C66" s="120" t="s">
        <v>2737</v>
      </c>
      <c r="D66" s="222">
        <v>113</v>
      </c>
      <c r="E66" s="219">
        <v>15</v>
      </c>
      <c r="F66" s="222">
        <v>1</v>
      </c>
      <c r="G66" s="224">
        <v>3596</v>
      </c>
      <c r="H66" s="220">
        <f t="shared" si="0"/>
        <v>43152</v>
      </c>
      <c r="I66" s="224"/>
      <c r="J66" s="224"/>
      <c r="K66" s="224">
        <v>1491</v>
      </c>
      <c r="L66" s="224"/>
      <c r="M66" s="224"/>
      <c r="N66" s="224"/>
      <c r="O66" s="221">
        <f t="shared" si="1"/>
        <v>44643</v>
      </c>
    </row>
    <row r="67" spans="1:15" ht="14.25" customHeight="1">
      <c r="A67" s="205" t="s">
        <v>2744</v>
      </c>
      <c r="B67" s="205"/>
      <c r="C67" s="120" t="s">
        <v>2737</v>
      </c>
      <c r="D67" s="222">
        <v>113</v>
      </c>
      <c r="E67" s="219">
        <v>15</v>
      </c>
      <c r="F67" s="222">
        <v>1</v>
      </c>
      <c r="G67" s="224">
        <v>4000</v>
      </c>
      <c r="H67" s="220">
        <f t="shared" si="0"/>
        <v>48000</v>
      </c>
      <c r="I67" s="224"/>
      <c r="J67" s="224"/>
      <c r="K67" s="224">
        <v>1658</v>
      </c>
      <c r="L67" s="224"/>
      <c r="M67" s="224"/>
      <c r="N67" s="224"/>
      <c r="O67" s="221">
        <f t="shared" si="1"/>
        <v>49658</v>
      </c>
    </row>
    <row r="68" spans="1:15" ht="14.25" customHeight="1">
      <c r="A68" s="205" t="s">
        <v>2745</v>
      </c>
      <c r="B68" s="205"/>
      <c r="C68" s="120" t="s">
        <v>2737</v>
      </c>
      <c r="D68" s="222">
        <v>113</v>
      </c>
      <c r="E68" s="219">
        <v>15</v>
      </c>
      <c r="F68" s="222">
        <v>1</v>
      </c>
      <c r="G68" s="224">
        <v>5000</v>
      </c>
      <c r="H68" s="220">
        <f t="shared" si="0"/>
        <v>60000</v>
      </c>
      <c r="I68" s="224"/>
      <c r="J68" s="224"/>
      <c r="K68" s="224">
        <v>2073</v>
      </c>
      <c r="L68" s="224"/>
      <c r="M68" s="224"/>
      <c r="N68" s="224"/>
      <c r="O68" s="221">
        <f t="shared" si="1"/>
        <v>62073</v>
      </c>
    </row>
    <row r="69" spans="1:15" ht="14.25" customHeight="1">
      <c r="A69" s="205" t="s">
        <v>2746</v>
      </c>
      <c r="B69" s="205"/>
      <c r="C69" s="120" t="s">
        <v>2737</v>
      </c>
      <c r="D69" s="222">
        <v>113</v>
      </c>
      <c r="E69" s="219">
        <v>15</v>
      </c>
      <c r="F69" s="222">
        <v>2</v>
      </c>
      <c r="G69" s="224">
        <v>8000</v>
      </c>
      <c r="H69" s="220">
        <f t="shared" si="0"/>
        <v>192000</v>
      </c>
      <c r="I69" s="224"/>
      <c r="J69" s="224"/>
      <c r="K69" s="224">
        <v>3317</v>
      </c>
      <c r="L69" s="224"/>
      <c r="M69" s="224"/>
      <c r="N69" s="224"/>
      <c r="O69" s="221">
        <f t="shared" si="1"/>
        <v>195317</v>
      </c>
    </row>
    <row r="70" spans="1:15" ht="14.25" customHeight="1">
      <c r="A70" s="205" t="s">
        <v>2747</v>
      </c>
      <c r="B70" s="205"/>
      <c r="C70" s="120" t="s">
        <v>2737</v>
      </c>
      <c r="D70" s="222">
        <v>113</v>
      </c>
      <c r="E70" s="219">
        <v>15</v>
      </c>
      <c r="F70" s="222">
        <v>1</v>
      </c>
      <c r="G70" s="224">
        <v>5418</v>
      </c>
      <c r="H70" s="220">
        <f t="shared" si="0"/>
        <v>65016</v>
      </c>
      <c r="I70" s="224"/>
      <c r="J70" s="224"/>
      <c r="K70" s="224">
        <v>2246</v>
      </c>
      <c r="L70" s="224"/>
      <c r="M70" s="224"/>
      <c r="N70" s="224"/>
      <c r="O70" s="221">
        <f t="shared" si="1"/>
        <v>67262</v>
      </c>
    </row>
    <row r="71" spans="1:15" ht="14.25" customHeight="1">
      <c r="A71" s="205" t="s">
        <v>2745</v>
      </c>
      <c r="B71" s="205"/>
      <c r="C71" s="120" t="s">
        <v>2737</v>
      </c>
      <c r="D71" s="222">
        <v>113</v>
      </c>
      <c r="E71" s="219">
        <v>15</v>
      </c>
      <c r="F71" s="222">
        <v>1</v>
      </c>
      <c r="G71" s="224">
        <v>5000</v>
      </c>
      <c r="H71" s="220">
        <f t="shared" si="0"/>
        <v>60000</v>
      </c>
      <c r="I71" s="224"/>
      <c r="J71" s="224"/>
      <c r="K71" s="224">
        <v>2073</v>
      </c>
      <c r="L71" s="224"/>
      <c r="M71" s="224"/>
      <c r="N71" s="224"/>
      <c r="O71" s="221">
        <f t="shared" si="1"/>
        <v>62073</v>
      </c>
    </row>
    <row r="72" spans="1:15" ht="14.25" customHeight="1">
      <c r="A72" s="205" t="s">
        <v>2748</v>
      </c>
      <c r="B72" s="205"/>
      <c r="C72" s="120" t="s">
        <v>2737</v>
      </c>
      <c r="D72" s="222">
        <v>113</v>
      </c>
      <c r="E72" s="219">
        <v>15</v>
      </c>
      <c r="F72" s="222">
        <v>1</v>
      </c>
      <c r="G72" s="224">
        <v>2094</v>
      </c>
      <c r="H72" s="220">
        <f t="shared" si="0"/>
        <v>25128</v>
      </c>
      <c r="I72" s="224"/>
      <c r="J72" s="224"/>
      <c r="K72" s="224">
        <v>1086</v>
      </c>
      <c r="L72" s="224"/>
      <c r="M72" s="224"/>
      <c r="N72" s="224"/>
      <c r="O72" s="221">
        <f t="shared" si="1"/>
        <v>26214</v>
      </c>
    </row>
    <row r="73" spans="1:15" ht="14.25" customHeight="1">
      <c r="A73" s="205" t="s">
        <v>2749</v>
      </c>
      <c r="B73" s="205"/>
      <c r="C73" s="120" t="s">
        <v>2737</v>
      </c>
      <c r="D73" s="222">
        <v>113</v>
      </c>
      <c r="E73" s="219">
        <v>15</v>
      </c>
      <c r="F73" s="222">
        <v>1</v>
      </c>
      <c r="G73" s="224">
        <v>2094</v>
      </c>
      <c r="H73" s="220">
        <f t="shared" si="0"/>
        <v>25128</v>
      </c>
      <c r="I73" s="224"/>
      <c r="J73" s="224"/>
      <c r="K73" s="224">
        <v>868</v>
      </c>
      <c r="L73" s="224"/>
      <c r="M73" s="224"/>
      <c r="N73" s="224"/>
      <c r="O73" s="221">
        <f t="shared" si="1"/>
        <v>25996</v>
      </c>
    </row>
    <row r="74" spans="1:15" ht="14.25" customHeight="1">
      <c r="A74" s="205" t="s">
        <v>2750</v>
      </c>
      <c r="B74" s="205"/>
      <c r="C74" s="120" t="s">
        <v>2737</v>
      </c>
      <c r="D74" s="222">
        <v>113</v>
      </c>
      <c r="E74" s="219">
        <v>15</v>
      </c>
      <c r="F74" s="222">
        <v>1</v>
      </c>
      <c r="G74" s="224">
        <v>2600</v>
      </c>
      <c r="H74" s="220">
        <f t="shared" si="0"/>
        <v>31200</v>
      </c>
      <c r="I74" s="223"/>
      <c r="J74" s="223"/>
      <c r="K74" s="223">
        <v>1078</v>
      </c>
      <c r="L74" s="223"/>
      <c r="M74" s="223"/>
      <c r="N74" s="223"/>
      <c r="O74" s="221">
        <f t="shared" si="1"/>
        <v>32278</v>
      </c>
    </row>
    <row r="75" spans="1:15" ht="14.25" customHeight="1">
      <c r="A75" s="205" t="s">
        <v>2751</v>
      </c>
      <c r="B75" s="205"/>
      <c r="C75" s="120" t="s">
        <v>2752</v>
      </c>
      <c r="D75" s="222">
        <v>113</v>
      </c>
      <c r="E75" s="219">
        <v>15</v>
      </c>
      <c r="F75" s="222">
        <v>1</v>
      </c>
      <c r="G75" s="224">
        <v>7660</v>
      </c>
      <c r="H75" s="220">
        <f t="shared" si="0"/>
        <v>91920</v>
      </c>
      <c r="I75" s="224"/>
      <c r="J75" s="224"/>
      <c r="K75" s="224">
        <v>3175</v>
      </c>
      <c r="L75" s="224"/>
      <c r="M75" s="224"/>
      <c r="N75" s="224"/>
      <c r="O75" s="221">
        <f t="shared" si="1"/>
        <v>95095</v>
      </c>
    </row>
    <row r="76" spans="1:15" ht="14.25" customHeight="1">
      <c r="A76" s="218" t="s">
        <v>2753</v>
      </c>
      <c r="B76" s="225"/>
      <c r="C76" s="120" t="s">
        <v>2754</v>
      </c>
      <c r="D76" s="222">
        <v>113</v>
      </c>
      <c r="E76" s="219">
        <v>15</v>
      </c>
      <c r="F76" s="222">
        <v>1</v>
      </c>
      <c r="G76" s="224">
        <v>7200</v>
      </c>
      <c r="H76" s="220">
        <f t="shared" si="0"/>
        <v>86400</v>
      </c>
      <c r="I76" s="224"/>
      <c r="J76" s="224"/>
      <c r="K76" s="224">
        <v>2985</v>
      </c>
      <c r="L76" s="224"/>
      <c r="M76" s="224"/>
      <c r="N76" s="224"/>
      <c r="O76" s="221">
        <f t="shared" si="1"/>
        <v>89385</v>
      </c>
    </row>
    <row r="77" spans="1:15" ht="14.25" customHeight="1">
      <c r="A77" s="218" t="s">
        <v>2753</v>
      </c>
      <c r="B77" s="225"/>
      <c r="C77" s="120" t="s">
        <v>2755</v>
      </c>
      <c r="D77" s="222">
        <v>113</v>
      </c>
      <c r="E77" s="219">
        <v>15</v>
      </c>
      <c r="F77" s="222">
        <v>1</v>
      </c>
      <c r="G77" s="224">
        <v>4962</v>
      </c>
      <c r="H77" s="220">
        <f t="shared" si="0"/>
        <v>59544</v>
      </c>
      <c r="I77" s="224"/>
      <c r="J77" s="224"/>
      <c r="K77" s="224">
        <v>2057</v>
      </c>
      <c r="L77" s="224"/>
      <c r="M77" s="224"/>
      <c r="N77" s="224"/>
      <c r="O77" s="221">
        <f t="shared" si="1"/>
        <v>61601</v>
      </c>
    </row>
    <row r="78" spans="1:15" ht="14.25" customHeight="1">
      <c r="A78" s="205" t="s">
        <v>2756</v>
      </c>
      <c r="B78" s="205"/>
      <c r="C78" s="120" t="s">
        <v>2757</v>
      </c>
      <c r="D78" s="222">
        <v>113</v>
      </c>
      <c r="E78" s="219">
        <v>15</v>
      </c>
      <c r="F78" s="222">
        <v>1</v>
      </c>
      <c r="G78" s="224">
        <v>4000</v>
      </c>
      <c r="H78" s="220">
        <f t="shared" si="0"/>
        <v>48000</v>
      </c>
      <c r="I78" s="224"/>
      <c r="J78" s="224"/>
      <c r="K78" s="224">
        <v>1658</v>
      </c>
      <c r="L78" s="224"/>
      <c r="M78" s="224"/>
      <c r="N78" s="224"/>
      <c r="O78" s="221">
        <f t="shared" si="1"/>
        <v>49658</v>
      </c>
    </row>
    <row r="79" spans="1:15" ht="14.25" customHeight="1">
      <c r="A79" s="205" t="s">
        <v>2758</v>
      </c>
      <c r="B79" s="205"/>
      <c r="C79" s="120" t="s">
        <v>2757</v>
      </c>
      <c r="D79" s="222">
        <v>113</v>
      </c>
      <c r="E79" s="219">
        <v>15</v>
      </c>
      <c r="F79" s="222">
        <v>1</v>
      </c>
      <c r="G79" s="224">
        <v>4684</v>
      </c>
      <c r="H79" s="220">
        <f t="shared" si="0"/>
        <v>56208</v>
      </c>
      <c r="I79" s="224"/>
      <c r="J79" s="224"/>
      <c r="K79" s="224">
        <v>1942</v>
      </c>
      <c r="L79" s="224"/>
      <c r="M79" s="224"/>
      <c r="N79" s="224"/>
      <c r="O79" s="221">
        <f t="shared" si="1"/>
        <v>58150</v>
      </c>
    </row>
    <row r="80" spans="1:15" ht="14.25" customHeight="1">
      <c r="A80" s="205" t="s">
        <v>2759</v>
      </c>
      <c r="B80" s="205"/>
      <c r="C80" s="120" t="s">
        <v>2757</v>
      </c>
      <c r="D80" s="222">
        <v>113</v>
      </c>
      <c r="E80" s="219">
        <v>15</v>
      </c>
      <c r="F80" s="222">
        <v>1</v>
      </c>
      <c r="G80" s="224">
        <v>4684</v>
      </c>
      <c r="H80" s="220">
        <f t="shared" si="0"/>
        <v>56208</v>
      </c>
      <c r="I80" s="224"/>
      <c r="J80" s="224"/>
      <c r="K80" s="224">
        <v>1942</v>
      </c>
      <c r="L80" s="224"/>
      <c r="M80" s="224"/>
      <c r="N80" s="224"/>
      <c r="O80" s="221">
        <f t="shared" si="1"/>
        <v>58150</v>
      </c>
    </row>
    <row r="81" spans="1:15" ht="14.25" customHeight="1">
      <c r="A81" s="205" t="s">
        <v>2759</v>
      </c>
      <c r="B81" s="205"/>
      <c r="C81" s="120" t="s">
        <v>2757</v>
      </c>
      <c r="D81" s="222">
        <v>113</v>
      </c>
      <c r="E81" s="219">
        <v>15</v>
      </c>
      <c r="F81" s="222">
        <v>1</v>
      </c>
      <c r="G81" s="224">
        <v>4000</v>
      </c>
      <c r="H81" s="220">
        <f t="shared" si="0"/>
        <v>48000</v>
      </c>
      <c r="I81" s="224"/>
      <c r="J81" s="224"/>
      <c r="K81" s="224">
        <v>1658</v>
      </c>
      <c r="L81" s="224"/>
      <c r="M81" s="224"/>
      <c r="N81" s="224"/>
      <c r="O81" s="221">
        <f t="shared" si="1"/>
        <v>49658</v>
      </c>
    </row>
    <row r="82" spans="1:15" ht="14.25" customHeight="1">
      <c r="A82" s="205" t="s">
        <v>2760</v>
      </c>
      <c r="B82" s="205"/>
      <c r="C82" s="120" t="s">
        <v>2757</v>
      </c>
      <c r="D82" s="222">
        <v>113</v>
      </c>
      <c r="E82" s="219">
        <v>15</v>
      </c>
      <c r="F82" s="222">
        <v>1</v>
      </c>
      <c r="G82" s="224">
        <v>4500</v>
      </c>
      <c r="H82" s="220">
        <f t="shared" si="0"/>
        <v>54000</v>
      </c>
      <c r="I82" s="223"/>
      <c r="J82" s="223"/>
      <c r="K82" s="223">
        <v>1865</v>
      </c>
      <c r="L82" s="223"/>
      <c r="M82" s="223"/>
      <c r="N82" s="223"/>
      <c r="O82" s="221">
        <f t="shared" si="1"/>
        <v>55865</v>
      </c>
    </row>
    <row r="83" spans="1:15" ht="14.25" customHeight="1">
      <c r="A83" s="205" t="s">
        <v>2761</v>
      </c>
      <c r="B83" s="205"/>
      <c r="C83" s="120" t="s">
        <v>2757</v>
      </c>
      <c r="D83" s="222">
        <v>113</v>
      </c>
      <c r="E83" s="219">
        <v>15</v>
      </c>
      <c r="F83" s="222">
        <v>1</v>
      </c>
      <c r="G83" s="224">
        <v>4000</v>
      </c>
      <c r="H83" s="220">
        <f t="shared" si="0"/>
        <v>48000</v>
      </c>
      <c r="I83" s="224"/>
      <c r="J83" s="224"/>
      <c r="K83" s="224">
        <v>1658</v>
      </c>
      <c r="L83" s="224"/>
      <c r="M83" s="224"/>
      <c r="N83" s="224"/>
      <c r="O83" s="221">
        <f t="shared" si="1"/>
        <v>49658</v>
      </c>
    </row>
    <row r="84" spans="1:15" ht="14.25" customHeight="1">
      <c r="A84" s="205" t="s">
        <v>2762</v>
      </c>
      <c r="B84" s="205"/>
      <c r="C84" s="120" t="s">
        <v>2757</v>
      </c>
      <c r="D84" s="222">
        <v>113</v>
      </c>
      <c r="E84" s="219">
        <v>15</v>
      </c>
      <c r="F84" s="222">
        <v>2</v>
      </c>
      <c r="G84" s="224">
        <v>8000</v>
      </c>
      <c r="H84" s="220">
        <f t="shared" si="0"/>
        <v>192000</v>
      </c>
      <c r="I84" s="224"/>
      <c r="J84" s="224"/>
      <c r="K84" s="224">
        <v>3317</v>
      </c>
      <c r="L84" s="224"/>
      <c r="M84" s="224"/>
      <c r="N84" s="224"/>
      <c r="O84" s="221">
        <f t="shared" si="1"/>
        <v>195317</v>
      </c>
    </row>
    <row r="85" spans="1:15" ht="14.25" customHeight="1">
      <c r="A85" s="218" t="s">
        <v>2763</v>
      </c>
      <c r="B85" s="225"/>
      <c r="C85" s="120" t="s">
        <v>2763</v>
      </c>
      <c r="D85" s="222">
        <v>113</v>
      </c>
      <c r="E85" s="219">
        <v>15</v>
      </c>
      <c r="F85" s="222">
        <v>1</v>
      </c>
      <c r="G85" s="224">
        <v>2968</v>
      </c>
      <c r="H85" s="220">
        <f t="shared" si="0"/>
        <v>35616</v>
      </c>
      <c r="I85" s="223"/>
      <c r="J85" s="223"/>
      <c r="K85" s="223">
        <v>1230</v>
      </c>
      <c r="L85" s="223"/>
      <c r="M85" s="223"/>
      <c r="N85" s="223"/>
      <c r="O85" s="221">
        <f t="shared" si="1"/>
        <v>36846</v>
      </c>
    </row>
    <row r="86" spans="1:15" ht="14.25" customHeight="1">
      <c r="A86" s="218" t="s">
        <v>2763</v>
      </c>
      <c r="B86" s="225"/>
      <c r="C86" s="120" t="s">
        <v>2763</v>
      </c>
      <c r="D86" s="222">
        <v>113</v>
      </c>
      <c r="E86" s="219">
        <v>15</v>
      </c>
      <c r="F86" s="222">
        <v>1</v>
      </c>
      <c r="G86" s="224">
        <v>6044</v>
      </c>
      <c r="H86" s="220">
        <f t="shared" si="0"/>
        <v>72528</v>
      </c>
      <c r="I86" s="224"/>
      <c r="J86" s="224"/>
      <c r="K86" s="224">
        <v>2505</v>
      </c>
      <c r="L86" s="224"/>
      <c r="M86" s="224"/>
      <c r="N86" s="224"/>
      <c r="O86" s="221">
        <f t="shared" si="1"/>
        <v>75033</v>
      </c>
    </row>
    <row r="87" spans="1:15" ht="14.25" customHeight="1">
      <c r="A87" s="218" t="s">
        <v>2763</v>
      </c>
      <c r="B87" s="225"/>
      <c r="C87" s="120" t="s">
        <v>2763</v>
      </c>
      <c r="D87" s="222">
        <v>113</v>
      </c>
      <c r="E87" s="219">
        <v>15</v>
      </c>
      <c r="F87" s="222">
        <v>1</v>
      </c>
      <c r="G87" s="224">
        <v>2501</v>
      </c>
      <c r="H87" s="220">
        <f t="shared" si="0"/>
        <v>30012</v>
      </c>
      <c r="I87" s="224"/>
      <c r="J87" s="224"/>
      <c r="K87" s="224">
        <v>1037</v>
      </c>
      <c r="L87" s="224"/>
      <c r="M87" s="224"/>
      <c r="N87" s="224"/>
      <c r="O87" s="221">
        <f t="shared" si="1"/>
        <v>31049</v>
      </c>
    </row>
    <row r="88" spans="1:15" ht="14.25" customHeight="1">
      <c r="A88" s="218" t="s">
        <v>2763</v>
      </c>
      <c r="B88" s="225"/>
      <c r="C88" s="120" t="s">
        <v>2763</v>
      </c>
      <c r="D88" s="222">
        <v>113</v>
      </c>
      <c r="E88" s="219">
        <v>15</v>
      </c>
      <c r="F88" s="222">
        <v>1</v>
      </c>
      <c r="G88" s="224">
        <v>6067</v>
      </c>
      <c r="H88" s="220">
        <f t="shared" si="0"/>
        <v>72804</v>
      </c>
      <c r="I88" s="224"/>
      <c r="J88" s="224"/>
      <c r="K88" s="224">
        <v>2515</v>
      </c>
      <c r="L88" s="224"/>
      <c r="M88" s="224"/>
      <c r="N88" s="224"/>
      <c r="O88" s="221">
        <f t="shared" si="1"/>
        <v>75319</v>
      </c>
    </row>
    <row r="89" spans="1:15" ht="14.25" customHeight="1">
      <c r="A89" s="218" t="s">
        <v>2763</v>
      </c>
      <c r="B89" s="225"/>
      <c r="C89" s="120" t="s">
        <v>2763</v>
      </c>
      <c r="D89" s="222">
        <v>113</v>
      </c>
      <c r="E89" s="219">
        <v>15</v>
      </c>
      <c r="F89" s="222">
        <v>1</v>
      </c>
      <c r="G89" s="224">
        <v>5470</v>
      </c>
      <c r="H89" s="220">
        <f t="shared" si="0"/>
        <v>65640</v>
      </c>
      <c r="I89" s="224"/>
      <c r="J89" s="224"/>
      <c r="K89" s="224">
        <v>2268</v>
      </c>
      <c r="L89" s="224"/>
      <c r="M89" s="224"/>
      <c r="N89" s="224"/>
      <c r="O89" s="221">
        <f t="shared" si="1"/>
        <v>67908</v>
      </c>
    </row>
    <row r="90" spans="1:15" ht="14.25" customHeight="1">
      <c r="A90" s="218" t="s">
        <v>2763</v>
      </c>
      <c r="B90" s="225"/>
      <c r="C90" s="120" t="s">
        <v>2763</v>
      </c>
      <c r="D90" s="222">
        <v>113</v>
      </c>
      <c r="E90" s="219">
        <v>15</v>
      </c>
      <c r="F90" s="222">
        <v>1</v>
      </c>
      <c r="G90" s="224">
        <v>8343</v>
      </c>
      <c r="H90" s="220">
        <f t="shared" si="0"/>
        <v>100116</v>
      </c>
      <c r="I90" s="224"/>
      <c r="J90" s="224"/>
      <c r="K90" s="224">
        <v>3459</v>
      </c>
      <c r="L90" s="224"/>
      <c r="M90" s="224"/>
      <c r="N90" s="224"/>
      <c r="O90" s="221">
        <f t="shared" si="1"/>
        <v>103575</v>
      </c>
    </row>
    <row r="91" spans="1:15" ht="14.25" customHeight="1">
      <c r="A91" s="218" t="s">
        <v>2763</v>
      </c>
      <c r="B91" s="225"/>
      <c r="C91" s="120" t="s">
        <v>2763</v>
      </c>
      <c r="D91" s="222">
        <v>113</v>
      </c>
      <c r="E91" s="219">
        <v>15</v>
      </c>
      <c r="F91" s="222">
        <v>1</v>
      </c>
      <c r="G91" s="224">
        <v>6238</v>
      </c>
      <c r="H91" s="220">
        <f t="shared" si="0"/>
        <v>74856</v>
      </c>
      <c r="I91" s="223"/>
      <c r="J91" s="223"/>
      <c r="K91" s="223">
        <v>2586</v>
      </c>
      <c r="L91" s="223"/>
      <c r="M91" s="223"/>
      <c r="N91" s="223"/>
      <c r="O91" s="221">
        <f t="shared" si="1"/>
        <v>77442</v>
      </c>
    </row>
    <row r="92" spans="1:15" ht="14.25" customHeight="1">
      <c r="A92" s="218" t="s">
        <v>2763</v>
      </c>
      <c r="B92" s="225"/>
      <c r="C92" s="120" t="s">
        <v>2763</v>
      </c>
      <c r="D92" s="222">
        <v>113</v>
      </c>
      <c r="E92" s="219">
        <v>15</v>
      </c>
      <c r="F92" s="222">
        <v>1</v>
      </c>
      <c r="G92" s="224">
        <v>3922</v>
      </c>
      <c r="H92" s="220">
        <f t="shared" si="0"/>
        <v>47064</v>
      </c>
      <c r="I92" s="224"/>
      <c r="J92" s="224"/>
      <c r="K92" s="224">
        <v>1626</v>
      </c>
      <c r="L92" s="224"/>
      <c r="M92" s="224"/>
      <c r="N92" s="224"/>
      <c r="O92" s="221">
        <f t="shared" si="1"/>
        <v>48690</v>
      </c>
    </row>
    <row r="93" spans="1:15" ht="14.25" customHeight="1">
      <c r="A93" s="218" t="s">
        <v>2763</v>
      </c>
      <c r="B93" s="225"/>
      <c r="C93" s="120" t="s">
        <v>2763</v>
      </c>
      <c r="D93" s="222">
        <v>113</v>
      </c>
      <c r="E93" s="219">
        <v>15</v>
      </c>
      <c r="F93" s="222">
        <v>1</v>
      </c>
      <c r="G93" s="224">
        <v>6652</v>
      </c>
      <c r="H93" s="220">
        <f t="shared" si="0"/>
        <v>79824</v>
      </c>
      <c r="I93" s="224"/>
      <c r="J93" s="224"/>
      <c r="K93" s="224">
        <v>2758</v>
      </c>
      <c r="L93" s="224"/>
      <c r="M93" s="224"/>
      <c r="N93" s="224"/>
      <c r="O93" s="221">
        <f t="shared" si="1"/>
        <v>82582</v>
      </c>
    </row>
    <row r="94" spans="1:15" ht="14.25" customHeight="1">
      <c r="A94" s="218" t="s">
        <v>2763</v>
      </c>
      <c r="B94" s="225"/>
      <c r="C94" s="120" t="s">
        <v>2763</v>
      </c>
      <c r="D94" s="222">
        <v>113</v>
      </c>
      <c r="E94" s="219">
        <v>15</v>
      </c>
      <c r="F94" s="222">
        <v>1</v>
      </c>
      <c r="G94" s="224">
        <v>6821</v>
      </c>
      <c r="H94" s="220">
        <f t="shared" si="0"/>
        <v>81852</v>
      </c>
      <c r="I94" s="224"/>
      <c r="J94" s="224"/>
      <c r="K94" s="224">
        <v>2829</v>
      </c>
      <c r="L94" s="224"/>
      <c r="M94" s="224"/>
      <c r="N94" s="224"/>
      <c r="O94" s="221">
        <f t="shared" si="1"/>
        <v>84681</v>
      </c>
    </row>
    <row r="95" spans="1:15" ht="14.25" customHeight="1">
      <c r="A95" s="357"/>
      <c r="B95" s="262"/>
      <c r="C95" s="120"/>
      <c r="D95" s="222">
        <v>113</v>
      </c>
      <c r="E95" s="219"/>
      <c r="F95" s="222"/>
      <c r="G95" s="223"/>
      <c r="H95" s="220" t="str">
        <f t="shared" si="0"/>
        <v>SE REQUIERE ASIGNAR LA FUENTE DE FINANCIAMIENTO</v>
      </c>
      <c r="I95" s="223"/>
      <c r="J95" s="223"/>
      <c r="K95" s="223"/>
      <c r="L95" s="223"/>
      <c r="M95" s="223"/>
      <c r="N95" s="223"/>
      <c r="O95" s="221">
        <f t="shared" si="1"/>
        <v>0</v>
      </c>
    </row>
    <row r="96" spans="1:15" ht="14.25" customHeight="1">
      <c r="A96" s="357"/>
      <c r="B96" s="262"/>
      <c r="C96" s="120"/>
      <c r="D96" s="222">
        <v>113</v>
      </c>
      <c r="E96" s="219"/>
      <c r="F96" s="222"/>
      <c r="G96" s="224"/>
      <c r="H96" s="220" t="str">
        <f t="shared" si="0"/>
        <v>SE REQUIERE ASIGNAR LA FUENTE DE FINANCIAMIENTO</v>
      </c>
      <c r="I96" s="224"/>
      <c r="J96" s="224"/>
      <c r="K96" s="224"/>
      <c r="L96" s="224"/>
      <c r="M96" s="224"/>
      <c r="N96" s="224"/>
      <c r="O96" s="221">
        <f t="shared" si="1"/>
        <v>0</v>
      </c>
    </row>
    <row r="97" spans="1:15" ht="14.25" customHeight="1">
      <c r="A97" s="357"/>
      <c r="B97" s="262"/>
      <c r="C97" s="120"/>
      <c r="D97" s="222">
        <v>113</v>
      </c>
      <c r="E97" s="219"/>
      <c r="F97" s="222"/>
      <c r="G97" s="224"/>
      <c r="H97" s="220" t="str">
        <f t="shared" si="0"/>
        <v>SE REQUIERE ASIGNAR LA FUENTE DE FINANCIAMIENTO</v>
      </c>
      <c r="I97" s="224"/>
      <c r="J97" s="224"/>
      <c r="K97" s="224"/>
      <c r="L97" s="224"/>
      <c r="M97" s="224"/>
      <c r="N97" s="224"/>
      <c r="O97" s="221">
        <f t="shared" si="1"/>
        <v>0</v>
      </c>
    </row>
    <row r="98" spans="1:15" ht="14.25" customHeight="1">
      <c r="A98" s="357"/>
      <c r="B98" s="262"/>
      <c r="C98" s="120"/>
      <c r="D98" s="222">
        <v>113</v>
      </c>
      <c r="E98" s="219"/>
      <c r="F98" s="222"/>
      <c r="G98" s="224"/>
      <c r="H98" s="220" t="str">
        <f t="shared" si="0"/>
        <v>SE REQUIERE ASIGNAR LA FUENTE DE FINANCIAMIENTO</v>
      </c>
      <c r="I98" s="224"/>
      <c r="J98" s="224"/>
      <c r="K98" s="224"/>
      <c r="L98" s="224"/>
      <c r="M98" s="224"/>
      <c r="N98" s="224"/>
      <c r="O98" s="221">
        <f t="shared" si="1"/>
        <v>0</v>
      </c>
    </row>
    <row r="99" spans="1:15" ht="14.25" customHeight="1">
      <c r="A99" s="357"/>
      <c r="B99" s="262"/>
      <c r="C99" s="120"/>
      <c r="D99" s="222">
        <v>113</v>
      </c>
      <c r="E99" s="219"/>
      <c r="F99" s="222"/>
      <c r="G99" s="224"/>
      <c r="H99" s="220" t="str">
        <f t="shared" si="0"/>
        <v>SE REQUIERE ASIGNAR LA FUENTE DE FINANCIAMIENTO</v>
      </c>
      <c r="I99" s="224"/>
      <c r="J99" s="224"/>
      <c r="K99" s="224"/>
      <c r="L99" s="224"/>
      <c r="M99" s="224"/>
      <c r="N99" s="224"/>
      <c r="O99" s="221">
        <f t="shared" si="1"/>
        <v>0</v>
      </c>
    </row>
    <row r="100" spans="1:15" ht="14.25" customHeight="1">
      <c r="A100" s="357"/>
      <c r="B100" s="262"/>
      <c r="C100" s="120"/>
      <c r="D100" s="222">
        <v>113</v>
      </c>
      <c r="E100" s="219"/>
      <c r="F100" s="222"/>
      <c r="G100" s="224"/>
      <c r="H100" s="220" t="str">
        <f t="shared" si="0"/>
        <v>SE REQUIERE ASIGNAR LA FUENTE DE FINANCIAMIENTO</v>
      </c>
      <c r="I100" s="224"/>
      <c r="J100" s="224"/>
      <c r="K100" s="224"/>
      <c r="L100" s="224"/>
      <c r="M100" s="224"/>
      <c r="N100" s="224"/>
      <c r="O100" s="221">
        <f t="shared" si="1"/>
        <v>0</v>
      </c>
    </row>
    <row r="101" spans="1:15" ht="14.25" customHeight="1">
      <c r="A101" s="357"/>
      <c r="B101" s="262"/>
      <c r="C101" s="120"/>
      <c r="D101" s="222">
        <v>113</v>
      </c>
      <c r="E101" s="219"/>
      <c r="F101" s="222"/>
      <c r="G101" s="224"/>
      <c r="H101" s="220" t="str">
        <f t="shared" si="0"/>
        <v>SE REQUIERE ASIGNAR LA FUENTE DE FINANCIAMIENTO</v>
      </c>
      <c r="I101" s="224"/>
      <c r="J101" s="224"/>
      <c r="K101" s="224"/>
      <c r="L101" s="224"/>
      <c r="M101" s="224"/>
      <c r="N101" s="224"/>
      <c r="O101" s="221">
        <f t="shared" si="1"/>
        <v>0</v>
      </c>
    </row>
    <row r="102" spans="1:15" ht="14.25" customHeight="1">
      <c r="A102" s="357"/>
      <c r="B102" s="262"/>
      <c r="C102" s="120"/>
      <c r="D102" s="222">
        <v>113</v>
      </c>
      <c r="E102" s="219"/>
      <c r="F102" s="222"/>
      <c r="G102" s="224"/>
      <c r="H102" s="220" t="str">
        <f t="shared" si="0"/>
        <v>SE REQUIERE ASIGNAR LA FUENTE DE FINANCIAMIENTO</v>
      </c>
      <c r="I102" s="224"/>
      <c r="J102" s="224"/>
      <c r="K102" s="224"/>
      <c r="L102" s="224"/>
      <c r="M102" s="224"/>
      <c r="N102" s="224"/>
      <c r="O102" s="221">
        <f t="shared" si="1"/>
        <v>0</v>
      </c>
    </row>
    <row r="103" spans="1:15" ht="14.25" customHeight="1">
      <c r="A103" s="357"/>
      <c r="B103" s="262"/>
      <c r="C103" s="120"/>
      <c r="D103" s="222">
        <v>113</v>
      </c>
      <c r="E103" s="219"/>
      <c r="F103" s="222"/>
      <c r="G103" s="224"/>
      <c r="H103" s="220" t="str">
        <f t="shared" si="0"/>
        <v>SE REQUIERE ASIGNAR LA FUENTE DE FINANCIAMIENTO</v>
      </c>
      <c r="I103" s="224"/>
      <c r="J103" s="224"/>
      <c r="K103" s="224"/>
      <c r="L103" s="224"/>
      <c r="M103" s="224"/>
      <c r="N103" s="224"/>
      <c r="O103" s="221">
        <f t="shared" si="1"/>
        <v>0</v>
      </c>
    </row>
    <row r="104" spans="1:15" ht="14.25" customHeight="1">
      <c r="A104" s="357"/>
      <c r="B104" s="262"/>
      <c r="C104" s="120"/>
      <c r="D104" s="222">
        <v>113</v>
      </c>
      <c r="E104" s="219"/>
      <c r="F104" s="222"/>
      <c r="G104" s="224"/>
      <c r="H104" s="220" t="str">
        <f t="shared" si="0"/>
        <v>SE REQUIERE ASIGNAR LA FUENTE DE FINANCIAMIENTO</v>
      </c>
      <c r="I104" s="224"/>
      <c r="J104" s="224"/>
      <c r="K104" s="224"/>
      <c r="L104" s="224"/>
      <c r="M104" s="224"/>
      <c r="N104" s="224"/>
      <c r="O104" s="221">
        <f t="shared" si="1"/>
        <v>0</v>
      </c>
    </row>
    <row r="105" spans="1:15" ht="14.25" customHeight="1">
      <c r="A105" s="357"/>
      <c r="B105" s="262"/>
      <c r="C105" s="120"/>
      <c r="D105" s="222">
        <v>113</v>
      </c>
      <c r="E105" s="219"/>
      <c r="F105" s="222"/>
      <c r="G105" s="223"/>
      <c r="H105" s="220" t="str">
        <f t="shared" si="0"/>
        <v>SE REQUIERE ASIGNAR LA FUENTE DE FINANCIAMIENTO</v>
      </c>
      <c r="I105" s="223"/>
      <c r="J105" s="223"/>
      <c r="K105" s="223"/>
      <c r="L105" s="223"/>
      <c r="M105" s="223"/>
      <c r="N105" s="223"/>
      <c r="O105" s="221">
        <f t="shared" si="1"/>
        <v>0</v>
      </c>
    </row>
    <row r="106" spans="1:15" ht="14.25" customHeight="1">
      <c r="A106" s="357"/>
      <c r="B106" s="262"/>
      <c r="C106" s="120"/>
      <c r="D106" s="222">
        <v>113</v>
      </c>
      <c r="E106" s="219"/>
      <c r="F106" s="222"/>
      <c r="G106" s="223"/>
      <c r="H106" s="220" t="str">
        <f t="shared" si="0"/>
        <v>SE REQUIERE ASIGNAR LA FUENTE DE FINANCIAMIENTO</v>
      </c>
      <c r="I106" s="223"/>
      <c r="J106" s="223"/>
      <c r="K106" s="223"/>
      <c r="L106" s="223"/>
      <c r="M106" s="223"/>
      <c r="N106" s="223"/>
      <c r="O106" s="221">
        <f t="shared" si="1"/>
        <v>0</v>
      </c>
    </row>
    <row r="107" spans="1:15" ht="14.25" customHeight="1">
      <c r="A107" s="357"/>
      <c r="B107" s="262"/>
      <c r="C107" s="120"/>
      <c r="D107" s="222">
        <v>113</v>
      </c>
      <c r="E107" s="219"/>
      <c r="F107" s="222"/>
      <c r="G107" s="224"/>
      <c r="H107" s="220" t="str">
        <f t="shared" si="0"/>
        <v>SE REQUIERE ASIGNAR LA FUENTE DE FINANCIAMIENTO</v>
      </c>
      <c r="I107" s="224"/>
      <c r="J107" s="224"/>
      <c r="K107" s="224"/>
      <c r="L107" s="224"/>
      <c r="M107" s="224"/>
      <c r="N107" s="224"/>
      <c r="O107" s="221">
        <f t="shared" si="1"/>
        <v>0</v>
      </c>
    </row>
    <row r="108" spans="1:15" ht="14.25" customHeight="1">
      <c r="A108" s="357"/>
      <c r="B108" s="262"/>
      <c r="C108" s="120"/>
      <c r="D108" s="222">
        <v>113</v>
      </c>
      <c r="E108" s="219"/>
      <c r="F108" s="222"/>
      <c r="G108" s="224"/>
      <c r="H108" s="220" t="str">
        <f t="shared" si="0"/>
        <v>SE REQUIERE ASIGNAR LA FUENTE DE FINANCIAMIENTO</v>
      </c>
      <c r="I108" s="224"/>
      <c r="J108" s="224"/>
      <c r="K108" s="224"/>
      <c r="L108" s="224"/>
      <c r="M108" s="224"/>
      <c r="N108" s="224"/>
      <c r="O108" s="221">
        <f t="shared" si="1"/>
        <v>0</v>
      </c>
    </row>
    <row r="109" spans="1:15" ht="14.25" customHeight="1">
      <c r="A109" s="357"/>
      <c r="B109" s="262"/>
      <c r="C109" s="120"/>
      <c r="D109" s="222">
        <v>113</v>
      </c>
      <c r="E109" s="219"/>
      <c r="F109" s="222"/>
      <c r="G109" s="224"/>
      <c r="H109" s="220" t="str">
        <f t="shared" si="0"/>
        <v>SE REQUIERE ASIGNAR LA FUENTE DE FINANCIAMIENTO</v>
      </c>
      <c r="I109" s="224"/>
      <c r="J109" s="224"/>
      <c r="K109" s="224"/>
      <c r="L109" s="224"/>
      <c r="M109" s="224"/>
      <c r="N109" s="224"/>
      <c r="O109" s="221">
        <f t="shared" si="1"/>
        <v>0</v>
      </c>
    </row>
    <row r="110" spans="1:15" ht="14.25" customHeight="1">
      <c r="A110" s="357"/>
      <c r="B110" s="262"/>
      <c r="C110" s="120"/>
      <c r="D110" s="222">
        <v>113</v>
      </c>
      <c r="E110" s="219"/>
      <c r="F110" s="222"/>
      <c r="G110" s="224"/>
      <c r="H110" s="220" t="str">
        <f t="shared" si="0"/>
        <v>SE REQUIERE ASIGNAR LA FUENTE DE FINANCIAMIENTO</v>
      </c>
      <c r="I110" s="224"/>
      <c r="J110" s="224"/>
      <c r="K110" s="224"/>
      <c r="L110" s="224"/>
      <c r="M110" s="224"/>
      <c r="N110" s="224"/>
      <c r="O110" s="221">
        <f t="shared" si="1"/>
        <v>0</v>
      </c>
    </row>
    <row r="111" spans="1:15" ht="14.25" customHeight="1">
      <c r="A111" s="357"/>
      <c r="B111" s="262"/>
      <c r="C111" s="120"/>
      <c r="D111" s="222">
        <v>113</v>
      </c>
      <c r="E111" s="219"/>
      <c r="F111" s="222"/>
      <c r="G111" s="224"/>
      <c r="H111" s="220" t="str">
        <f t="shared" si="0"/>
        <v>SE REQUIERE ASIGNAR LA FUENTE DE FINANCIAMIENTO</v>
      </c>
      <c r="I111" s="224"/>
      <c r="J111" s="224"/>
      <c r="K111" s="224"/>
      <c r="L111" s="224"/>
      <c r="M111" s="224"/>
      <c r="N111" s="224"/>
      <c r="O111" s="221">
        <f t="shared" si="1"/>
        <v>0</v>
      </c>
    </row>
    <row r="112" spans="1:15" ht="14.25" customHeight="1">
      <c r="A112" s="357"/>
      <c r="B112" s="262"/>
      <c r="C112" s="120"/>
      <c r="D112" s="222">
        <v>113</v>
      </c>
      <c r="E112" s="219"/>
      <c r="F112" s="222"/>
      <c r="G112" s="224"/>
      <c r="H112" s="220" t="str">
        <f t="shared" si="0"/>
        <v>SE REQUIERE ASIGNAR LA FUENTE DE FINANCIAMIENTO</v>
      </c>
      <c r="I112" s="224"/>
      <c r="J112" s="224"/>
      <c r="K112" s="224"/>
      <c r="L112" s="224"/>
      <c r="M112" s="224"/>
      <c r="N112" s="224"/>
      <c r="O112" s="221">
        <f t="shared" si="1"/>
        <v>0</v>
      </c>
    </row>
    <row r="113" spans="1:15" ht="14.25" customHeight="1">
      <c r="A113" s="357"/>
      <c r="B113" s="262"/>
      <c r="C113" s="120"/>
      <c r="D113" s="222">
        <v>113</v>
      </c>
      <c r="E113" s="219"/>
      <c r="F113" s="222"/>
      <c r="G113" s="224"/>
      <c r="H113" s="220" t="str">
        <f t="shared" si="0"/>
        <v>SE REQUIERE ASIGNAR LA FUENTE DE FINANCIAMIENTO</v>
      </c>
      <c r="I113" s="224"/>
      <c r="J113" s="224"/>
      <c r="K113" s="224"/>
      <c r="L113" s="224"/>
      <c r="M113" s="224"/>
      <c r="N113" s="224"/>
      <c r="O113" s="221">
        <f t="shared" si="1"/>
        <v>0</v>
      </c>
    </row>
    <row r="114" spans="1:15" ht="14.25" customHeight="1">
      <c r="A114" s="357"/>
      <c r="B114" s="262"/>
      <c r="C114" s="120"/>
      <c r="D114" s="222">
        <v>113</v>
      </c>
      <c r="E114" s="219"/>
      <c r="F114" s="222"/>
      <c r="G114" s="224"/>
      <c r="H114" s="220" t="str">
        <f t="shared" si="0"/>
        <v>SE REQUIERE ASIGNAR LA FUENTE DE FINANCIAMIENTO</v>
      </c>
      <c r="I114" s="224"/>
      <c r="J114" s="224"/>
      <c r="K114" s="224"/>
      <c r="L114" s="224"/>
      <c r="M114" s="224"/>
      <c r="N114" s="224"/>
      <c r="O114" s="221">
        <f t="shared" si="1"/>
        <v>0</v>
      </c>
    </row>
    <row r="115" spans="1:15" ht="14.25" customHeight="1">
      <c r="A115" s="357"/>
      <c r="B115" s="262"/>
      <c r="C115" s="120"/>
      <c r="D115" s="222">
        <v>113</v>
      </c>
      <c r="E115" s="219"/>
      <c r="F115" s="222"/>
      <c r="G115" s="224"/>
      <c r="H115" s="220" t="str">
        <f t="shared" si="0"/>
        <v>SE REQUIERE ASIGNAR LA FUENTE DE FINANCIAMIENTO</v>
      </c>
      <c r="I115" s="224"/>
      <c r="J115" s="224"/>
      <c r="K115" s="224"/>
      <c r="L115" s="224"/>
      <c r="M115" s="224"/>
      <c r="N115" s="224"/>
      <c r="O115" s="221">
        <f t="shared" si="1"/>
        <v>0</v>
      </c>
    </row>
    <row r="116" spans="1:15" ht="14.25" customHeight="1">
      <c r="A116" s="357"/>
      <c r="B116" s="262"/>
      <c r="C116" s="120"/>
      <c r="D116" s="222">
        <v>113</v>
      </c>
      <c r="E116" s="219"/>
      <c r="F116" s="222"/>
      <c r="G116" s="223"/>
      <c r="H116" s="220" t="str">
        <f t="shared" si="0"/>
        <v>SE REQUIERE ASIGNAR LA FUENTE DE FINANCIAMIENTO</v>
      </c>
      <c r="I116" s="223"/>
      <c r="J116" s="223"/>
      <c r="K116" s="223"/>
      <c r="L116" s="223"/>
      <c r="M116" s="223"/>
      <c r="N116" s="223"/>
      <c r="O116" s="221">
        <f t="shared" si="1"/>
        <v>0</v>
      </c>
    </row>
    <row r="117" spans="1:15" ht="14.25" customHeight="1">
      <c r="A117" s="357"/>
      <c r="B117" s="262"/>
      <c r="C117" s="120"/>
      <c r="D117" s="222">
        <v>113</v>
      </c>
      <c r="E117" s="219"/>
      <c r="F117" s="222"/>
      <c r="G117" s="224"/>
      <c r="H117" s="220" t="str">
        <f t="shared" si="0"/>
        <v>SE REQUIERE ASIGNAR LA FUENTE DE FINANCIAMIENTO</v>
      </c>
      <c r="I117" s="224"/>
      <c r="J117" s="224"/>
      <c r="K117" s="224"/>
      <c r="L117" s="224"/>
      <c r="M117" s="224"/>
      <c r="N117" s="224"/>
      <c r="O117" s="221">
        <f t="shared" si="1"/>
        <v>0</v>
      </c>
    </row>
    <row r="118" spans="1:15" ht="14.25" customHeight="1">
      <c r="A118" s="357"/>
      <c r="B118" s="262"/>
      <c r="C118" s="120"/>
      <c r="D118" s="222">
        <v>113</v>
      </c>
      <c r="E118" s="219"/>
      <c r="F118" s="222"/>
      <c r="G118" s="224"/>
      <c r="H118" s="220" t="str">
        <f t="shared" si="0"/>
        <v>SE REQUIERE ASIGNAR LA FUENTE DE FINANCIAMIENTO</v>
      </c>
      <c r="I118" s="224"/>
      <c r="J118" s="224"/>
      <c r="K118" s="224"/>
      <c r="L118" s="224"/>
      <c r="M118" s="224"/>
      <c r="N118" s="224"/>
      <c r="O118" s="221">
        <f t="shared" si="1"/>
        <v>0</v>
      </c>
    </row>
    <row r="119" spans="1:15" ht="14.25" customHeight="1">
      <c r="A119" s="357"/>
      <c r="B119" s="262"/>
      <c r="C119" s="120"/>
      <c r="D119" s="222">
        <v>113</v>
      </c>
      <c r="E119" s="219"/>
      <c r="F119" s="222"/>
      <c r="G119" s="224"/>
      <c r="H119" s="220" t="str">
        <f t="shared" si="0"/>
        <v>SE REQUIERE ASIGNAR LA FUENTE DE FINANCIAMIENTO</v>
      </c>
      <c r="I119" s="224"/>
      <c r="J119" s="224"/>
      <c r="K119" s="224"/>
      <c r="L119" s="224"/>
      <c r="M119" s="224"/>
      <c r="N119" s="224"/>
      <c r="O119" s="221">
        <f t="shared" si="1"/>
        <v>0</v>
      </c>
    </row>
    <row r="120" spans="1:15" ht="14.25" customHeight="1">
      <c r="A120" s="357"/>
      <c r="B120" s="262"/>
      <c r="C120" s="120"/>
      <c r="D120" s="222">
        <v>113</v>
      </c>
      <c r="E120" s="219"/>
      <c r="F120" s="222"/>
      <c r="G120" s="224"/>
      <c r="H120" s="220" t="str">
        <f t="shared" si="0"/>
        <v>SE REQUIERE ASIGNAR LA FUENTE DE FINANCIAMIENTO</v>
      </c>
      <c r="I120" s="224"/>
      <c r="J120" s="224"/>
      <c r="K120" s="224"/>
      <c r="L120" s="224"/>
      <c r="M120" s="224"/>
      <c r="N120" s="224"/>
      <c r="O120" s="221">
        <f t="shared" si="1"/>
        <v>0</v>
      </c>
    </row>
    <row r="121" spans="1:15" ht="14.25" customHeight="1">
      <c r="A121" s="357"/>
      <c r="B121" s="262"/>
      <c r="C121" s="120"/>
      <c r="D121" s="222">
        <v>113</v>
      </c>
      <c r="E121" s="219"/>
      <c r="F121" s="222"/>
      <c r="G121" s="224"/>
      <c r="H121" s="220" t="str">
        <f t="shared" si="0"/>
        <v>SE REQUIERE ASIGNAR LA FUENTE DE FINANCIAMIENTO</v>
      </c>
      <c r="I121" s="224"/>
      <c r="J121" s="224"/>
      <c r="K121" s="224"/>
      <c r="L121" s="224"/>
      <c r="M121" s="224"/>
      <c r="N121" s="224"/>
      <c r="O121" s="221">
        <f t="shared" si="1"/>
        <v>0</v>
      </c>
    </row>
    <row r="122" spans="1:15" ht="14.25" customHeight="1">
      <c r="A122" s="357"/>
      <c r="B122" s="262"/>
      <c r="C122" s="120"/>
      <c r="D122" s="222">
        <v>113</v>
      </c>
      <c r="E122" s="219"/>
      <c r="F122" s="222"/>
      <c r="G122" s="224"/>
      <c r="H122" s="220" t="str">
        <f t="shared" si="0"/>
        <v>SE REQUIERE ASIGNAR LA FUENTE DE FINANCIAMIENTO</v>
      </c>
      <c r="I122" s="224"/>
      <c r="J122" s="224"/>
      <c r="K122" s="224"/>
      <c r="L122" s="224"/>
      <c r="M122" s="224"/>
      <c r="N122" s="224"/>
      <c r="O122" s="221">
        <f t="shared" si="1"/>
        <v>0</v>
      </c>
    </row>
    <row r="123" spans="1:15" ht="14.25" customHeight="1">
      <c r="A123" s="357"/>
      <c r="B123" s="262"/>
      <c r="C123" s="120"/>
      <c r="D123" s="222">
        <v>113</v>
      </c>
      <c r="E123" s="219"/>
      <c r="F123" s="222"/>
      <c r="G123" s="224"/>
      <c r="H123" s="220" t="str">
        <f t="shared" si="0"/>
        <v>SE REQUIERE ASIGNAR LA FUENTE DE FINANCIAMIENTO</v>
      </c>
      <c r="I123" s="224"/>
      <c r="J123" s="224"/>
      <c r="K123" s="224"/>
      <c r="L123" s="224"/>
      <c r="M123" s="224"/>
      <c r="N123" s="224"/>
      <c r="O123" s="221">
        <f t="shared" si="1"/>
        <v>0</v>
      </c>
    </row>
    <row r="124" spans="1:15" ht="14.25" customHeight="1">
      <c r="A124" s="357"/>
      <c r="B124" s="262"/>
      <c r="C124" s="120"/>
      <c r="D124" s="222">
        <v>113</v>
      </c>
      <c r="E124" s="219"/>
      <c r="F124" s="222"/>
      <c r="G124" s="224"/>
      <c r="H124" s="220" t="str">
        <f t="shared" si="0"/>
        <v>SE REQUIERE ASIGNAR LA FUENTE DE FINANCIAMIENTO</v>
      </c>
      <c r="I124" s="224"/>
      <c r="J124" s="224"/>
      <c r="K124" s="224"/>
      <c r="L124" s="224"/>
      <c r="M124" s="224"/>
      <c r="N124" s="224"/>
      <c r="O124" s="221">
        <f t="shared" si="1"/>
        <v>0</v>
      </c>
    </row>
    <row r="125" spans="1:15" ht="14.25" customHeight="1">
      <c r="A125" s="357"/>
      <c r="B125" s="262"/>
      <c r="C125" s="120"/>
      <c r="D125" s="222">
        <v>113</v>
      </c>
      <c r="E125" s="219"/>
      <c r="F125" s="222"/>
      <c r="G125" s="224"/>
      <c r="H125" s="220" t="str">
        <f t="shared" si="0"/>
        <v>SE REQUIERE ASIGNAR LA FUENTE DE FINANCIAMIENTO</v>
      </c>
      <c r="I125" s="224"/>
      <c r="J125" s="224"/>
      <c r="K125" s="224"/>
      <c r="L125" s="224"/>
      <c r="M125" s="224"/>
      <c r="N125" s="224"/>
      <c r="O125" s="221">
        <f t="shared" si="1"/>
        <v>0</v>
      </c>
    </row>
    <row r="126" spans="1:15" ht="14.25" customHeight="1">
      <c r="A126" s="357"/>
      <c r="B126" s="262"/>
      <c r="C126" s="120"/>
      <c r="D126" s="222">
        <v>113</v>
      </c>
      <c r="E126" s="219"/>
      <c r="F126" s="222"/>
      <c r="G126" s="223"/>
      <c r="H126" s="220" t="str">
        <f t="shared" si="0"/>
        <v>SE REQUIERE ASIGNAR LA FUENTE DE FINANCIAMIENTO</v>
      </c>
      <c r="I126" s="223"/>
      <c r="J126" s="223"/>
      <c r="K126" s="223"/>
      <c r="L126" s="223"/>
      <c r="M126" s="223"/>
      <c r="N126" s="223"/>
      <c r="O126" s="221">
        <f t="shared" si="1"/>
        <v>0</v>
      </c>
    </row>
    <row r="127" spans="1:15" ht="14.25" customHeight="1">
      <c r="A127" s="357"/>
      <c r="B127" s="262"/>
      <c r="C127" s="120"/>
      <c r="D127" s="222">
        <v>113</v>
      </c>
      <c r="E127" s="219"/>
      <c r="F127" s="222"/>
      <c r="G127" s="224"/>
      <c r="H127" s="220" t="str">
        <f t="shared" si="0"/>
        <v>SE REQUIERE ASIGNAR LA FUENTE DE FINANCIAMIENTO</v>
      </c>
      <c r="I127" s="224"/>
      <c r="J127" s="224"/>
      <c r="K127" s="224"/>
      <c r="L127" s="224"/>
      <c r="M127" s="224"/>
      <c r="N127" s="224"/>
      <c r="O127" s="221">
        <f t="shared" si="1"/>
        <v>0</v>
      </c>
    </row>
    <row r="128" spans="1:15" ht="14.25" customHeight="1">
      <c r="A128" s="357"/>
      <c r="B128" s="262"/>
      <c r="C128" s="120"/>
      <c r="D128" s="222">
        <v>113</v>
      </c>
      <c r="E128" s="219"/>
      <c r="F128" s="222"/>
      <c r="G128" s="224"/>
      <c r="H128" s="220" t="str">
        <f t="shared" si="0"/>
        <v>SE REQUIERE ASIGNAR LA FUENTE DE FINANCIAMIENTO</v>
      </c>
      <c r="I128" s="224"/>
      <c r="J128" s="224"/>
      <c r="K128" s="224"/>
      <c r="L128" s="224"/>
      <c r="M128" s="224"/>
      <c r="N128" s="224"/>
      <c r="O128" s="221">
        <f t="shared" si="1"/>
        <v>0</v>
      </c>
    </row>
    <row r="129" spans="1:15" ht="14.25" customHeight="1">
      <c r="A129" s="357"/>
      <c r="B129" s="262"/>
      <c r="C129" s="120"/>
      <c r="D129" s="222">
        <v>113</v>
      </c>
      <c r="E129" s="219"/>
      <c r="F129" s="222"/>
      <c r="G129" s="224"/>
      <c r="H129" s="220" t="str">
        <f t="shared" si="0"/>
        <v>SE REQUIERE ASIGNAR LA FUENTE DE FINANCIAMIENTO</v>
      </c>
      <c r="I129" s="224"/>
      <c r="J129" s="224"/>
      <c r="K129" s="224"/>
      <c r="L129" s="224"/>
      <c r="M129" s="224"/>
      <c r="N129" s="224"/>
      <c r="O129" s="221">
        <f t="shared" si="1"/>
        <v>0</v>
      </c>
    </row>
    <row r="130" spans="1:15" ht="14.25" customHeight="1">
      <c r="A130" s="357"/>
      <c r="B130" s="262"/>
      <c r="C130" s="120"/>
      <c r="D130" s="222">
        <v>113</v>
      </c>
      <c r="E130" s="219"/>
      <c r="F130" s="222"/>
      <c r="G130" s="224"/>
      <c r="H130" s="220" t="str">
        <f t="shared" si="0"/>
        <v>SE REQUIERE ASIGNAR LA FUENTE DE FINANCIAMIENTO</v>
      </c>
      <c r="I130" s="224"/>
      <c r="J130" s="224"/>
      <c r="K130" s="224"/>
      <c r="L130" s="224"/>
      <c r="M130" s="224"/>
      <c r="N130" s="224"/>
      <c r="O130" s="221">
        <f t="shared" si="1"/>
        <v>0</v>
      </c>
    </row>
    <row r="131" spans="1:15" ht="14.25" customHeight="1">
      <c r="A131" s="357"/>
      <c r="B131" s="262"/>
      <c r="C131" s="120"/>
      <c r="D131" s="222">
        <v>113</v>
      </c>
      <c r="E131" s="219"/>
      <c r="F131" s="222"/>
      <c r="G131" s="224"/>
      <c r="H131" s="220" t="str">
        <f t="shared" si="0"/>
        <v>SE REQUIERE ASIGNAR LA FUENTE DE FINANCIAMIENTO</v>
      </c>
      <c r="I131" s="224"/>
      <c r="J131" s="224"/>
      <c r="K131" s="224"/>
      <c r="L131" s="224"/>
      <c r="M131" s="224"/>
      <c r="N131" s="224"/>
      <c r="O131" s="221">
        <f t="shared" si="1"/>
        <v>0</v>
      </c>
    </row>
    <row r="132" spans="1:15" ht="14.25" customHeight="1">
      <c r="A132" s="357"/>
      <c r="B132" s="262"/>
      <c r="C132" s="120"/>
      <c r="D132" s="222">
        <v>113</v>
      </c>
      <c r="E132" s="219"/>
      <c r="F132" s="222"/>
      <c r="G132" s="224"/>
      <c r="H132" s="220" t="str">
        <f t="shared" si="0"/>
        <v>SE REQUIERE ASIGNAR LA FUENTE DE FINANCIAMIENTO</v>
      </c>
      <c r="I132" s="224"/>
      <c r="J132" s="224"/>
      <c r="K132" s="224"/>
      <c r="L132" s="224"/>
      <c r="M132" s="224"/>
      <c r="N132" s="224"/>
      <c r="O132" s="221">
        <f t="shared" si="1"/>
        <v>0</v>
      </c>
    </row>
    <row r="133" spans="1:15" ht="14.25" customHeight="1">
      <c r="A133" s="357"/>
      <c r="B133" s="262"/>
      <c r="C133" s="120"/>
      <c r="D133" s="222">
        <v>113</v>
      </c>
      <c r="E133" s="219"/>
      <c r="F133" s="222"/>
      <c r="G133" s="224"/>
      <c r="H133" s="220" t="str">
        <f t="shared" si="0"/>
        <v>SE REQUIERE ASIGNAR LA FUENTE DE FINANCIAMIENTO</v>
      </c>
      <c r="I133" s="224"/>
      <c r="J133" s="224"/>
      <c r="K133" s="224"/>
      <c r="L133" s="224"/>
      <c r="M133" s="224"/>
      <c r="N133" s="224"/>
      <c r="O133" s="221">
        <f t="shared" si="1"/>
        <v>0</v>
      </c>
    </row>
    <row r="134" spans="1:15" ht="14.25" customHeight="1">
      <c r="A134" s="357"/>
      <c r="B134" s="262"/>
      <c r="C134" s="120"/>
      <c r="D134" s="222">
        <v>113</v>
      </c>
      <c r="E134" s="219"/>
      <c r="F134" s="222"/>
      <c r="G134" s="224"/>
      <c r="H134" s="220" t="str">
        <f t="shared" si="0"/>
        <v>SE REQUIERE ASIGNAR LA FUENTE DE FINANCIAMIENTO</v>
      </c>
      <c r="I134" s="224"/>
      <c r="J134" s="224"/>
      <c r="K134" s="224"/>
      <c r="L134" s="224"/>
      <c r="M134" s="224"/>
      <c r="N134" s="224"/>
      <c r="O134" s="221">
        <f t="shared" si="1"/>
        <v>0</v>
      </c>
    </row>
    <row r="135" spans="1:15" ht="14.25" customHeight="1">
      <c r="A135" s="357"/>
      <c r="B135" s="262"/>
      <c r="C135" s="120"/>
      <c r="D135" s="222">
        <v>113</v>
      </c>
      <c r="E135" s="219"/>
      <c r="F135" s="222"/>
      <c r="G135" s="224"/>
      <c r="H135" s="220" t="str">
        <f t="shared" si="0"/>
        <v>SE REQUIERE ASIGNAR LA FUENTE DE FINANCIAMIENTO</v>
      </c>
      <c r="I135" s="224"/>
      <c r="J135" s="224"/>
      <c r="K135" s="224"/>
      <c r="L135" s="224"/>
      <c r="M135" s="224"/>
      <c r="N135" s="224"/>
      <c r="O135" s="221">
        <f t="shared" si="1"/>
        <v>0</v>
      </c>
    </row>
    <row r="136" spans="1:15" ht="14.25" customHeight="1">
      <c r="A136" s="357"/>
      <c r="B136" s="262"/>
      <c r="C136" s="120"/>
      <c r="D136" s="222">
        <v>113</v>
      </c>
      <c r="E136" s="219"/>
      <c r="F136" s="222"/>
      <c r="G136" s="223"/>
      <c r="H136" s="220" t="str">
        <f t="shared" si="0"/>
        <v>SE REQUIERE ASIGNAR LA FUENTE DE FINANCIAMIENTO</v>
      </c>
      <c r="I136" s="223"/>
      <c r="J136" s="223"/>
      <c r="K136" s="223"/>
      <c r="L136" s="223"/>
      <c r="M136" s="223"/>
      <c r="N136" s="223"/>
      <c r="O136" s="221">
        <f t="shared" si="1"/>
        <v>0</v>
      </c>
    </row>
    <row r="137" spans="1:15" ht="14.25" customHeight="1">
      <c r="A137" s="357"/>
      <c r="B137" s="262"/>
      <c r="C137" s="120"/>
      <c r="D137" s="222">
        <v>113</v>
      </c>
      <c r="E137" s="219"/>
      <c r="F137" s="222"/>
      <c r="G137" s="224"/>
      <c r="H137" s="220" t="str">
        <f t="shared" si="0"/>
        <v>SE REQUIERE ASIGNAR LA FUENTE DE FINANCIAMIENTO</v>
      </c>
      <c r="I137" s="224"/>
      <c r="J137" s="224"/>
      <c r="K137" s="224"/>
      <c r="L137" s="224"/>
      <c r="M137" s="224"/>
      <c r="N137" s="224"/>
      <c r="O137" s="221">
        <f t="shared" si="1"/>
        <v>0</v>
      </c>
    </row>
    <row r="138" spans="1:15" ht="14.25" customHeight="1">
      <c r="A138" s="357"/>
      <c r="B138" s="262"/>
      <c r="C138" s="120"/>
      <c r="D138" s="222">
        <v>113</v>
      </c>
      <c r="E138" s="219"/>
      <c r="F138" s="222"/>
      <c r="G138" s="224"/>
      <c r="H138" s="220" t="str">
        <f t="shared" si="0"/>
        <v>SE REQUIERE ASIGNAR LA FUENTE DE FINANCIAMIENTO</v>
      </c>
      <c r="I138" s="224"/>
      <c r="J138" s="224"/>
      <c r="K138" s="224"/>
      <c r="L138" s="224"/>
      <c r="M138" s="224"/>
      <c r="N138" s="224"/>
      <c r="O138" s="221">
        <f t="shared" si="1"/>
        <v>0</v>
      </c>
    </row>
    <row r="139" spans="1:15" ht="14.25" customHeight="1">
      <c r="A139" s="357"/>
      <c r="B139" s="262"/>
      <c r="C139" s="120"/>
      <c r="D139" s="222">
        <v>113</v>
      </c>
      <c r="E139" s="219"/>
      <c r="F139" s="222"/>
      <c r="G139" s="224"/>
      <c r="H139" s="220" t="str">
        <f t="shared" si="0"/>
        <v>SE REQUIERE ASIGNAR LA FUENTE DE FINANCIAMIENTO</v>
      </c>
      <c r="I139" s="224"/>
      <c r="J139" s="224"/>
      <c r="K139" s="224"/>
      <c r="L139" s="224"/>
      <c r="M139" s="224"/>
      <c r="N139" s="224"/>
      <c r="O139" s="221">
        <f t="shared" si="1"/>
        <v>0</v>
      </c>
    </row>
    <row r="140" spans="1:15" ht="14.25" customHeight="1">
      <c r="A140" s="357"/>
      <c r="B140" s="262"/>
      <c r="C140" s="120"/>
      <c r="D140" s="222">
        <v>113</v>
      </c>
      <c r="E140" s="219"/>
      <c r="F140" s="222"/>
      <c r="G140" s="224"/>
      <c r="H140" s="220" t="str">
        <f t="shared" si="0"/>
        <v>SE REQUIERE ASIGNAR LA FUENTE DE FINANCIAMIENTO</v>
      </c>
      <c r="I140" s="224"/>
      <c r="J140" s="224"/>
      <c r="K140" s="224"/>
      <c r="L140" s="224"/>
      <c r="M140" s="224"/>
      <c r="N140" s="224"/>
      <c r="O140" s="221">
        <f t="shared" si="1"/>
        <v>0</v>
      </c>
    </row>
    <row r="141" spans="1:15" ht="14.25" customHeight="1">
      <c r="A141" s="357"/>
      <c r="B141" s="262"/>
      <c r="C141" s="120"/>
      <c r="D141" s="222">
        <v>113</v>
      </c>
      <c r="E141" s="219"/>
      <c r="F141" s="222"/>
      <c r="G141" s="224"/>
      <c r="H141" s="220" t="str">
        <f t="shared" si="0"/>
        <v>SE REQUIERE ASIGNAR LA FUENTE DE FINANCIAMIENTO</v>
      </c>
      <c r="I141" s="224"/>
      <c r="J141" s="224"/>
      <c r="K141" s="224"/>
      <c r="L141" s="224"/>
      <c r="M141" s="224"/>
      <c r="N141" s="224"/>
      <c r="O141" s="221">
        <f t="shared" si="1"/>
        <v>0</v>
      </c>
    </row>
    <row r="142" spans="1:15" ht="14.25" customHeight="1">
      <c r="A142" s="357"/>
      <c r="B142" s="262"/>
      <c r="C142" s="120"/>
      <c r="D142" s="222">
        <v>113</v>
      </c>
      <c r="E142" s="219"/>
      <c r="F142" s="222"/>
      <c r="G142" s="224"/>
      <c r="H142" s="220" t="str">
        <f t="shared" si="0"/>
        <v>SE REQUIERE ASIGNAR LA FUENTE DE FINANCIAMIENTO</v>
      </c>
      <c r="I142" s="224"/>
      <c r="J142" s="224"/>
      <c r="K142" s="224"/>
      <c r="L142" s="224"/>
      <c r="M142" s="224"/>
      <c r="N142" s="224"/>
      <c r="O142" s="221">
        <f t="shared" si="1"/>
        <v>0</v>
      </c>
    </row>
    <row r="143" spans="1:15" ht="14.25" customHeight="1">
      <c r="A143" s="357"/>
      <c r="B143" s="262"/>
      <c r="C143" s="120"/>
      <c r="D143" s="222">
        <v>113</v>
      </c>
      <c r="E143" s="219"/>
      <c r="F143" s="222"/>
      <c r="G143" s="224"/>
      <c r="H143" s="220" t="str">
        <f t="shared" si="0"/>
        <v>SE REQUIERE ASIGNAR LA FUENTE DE FINANCIAMIENTO</v>
      </c>
      <c r="I143" s="224"/>
      <c r="J143" s="224"/>
      <c r="K143" s="224"/>
      <c r="L143" s="224"/>
      <c r="M143" s="224"/>
      <c r="N143" s="224"/>
      <c r="O143" s="221">
        <f t="shared" si="1"/>
        <v>0</v>
      </c>
    </row>
    <row r="144" spans="1:15" ht="14.25" customHeight="1">
      <c r="A144" s="357"/>
      <c r="B144" s="262"/>
      <c r="C144" s="120"/>
      <c r="D144" s="222">
        <v>113</v>
      </c>
      <c r="E144" s="219"/>
      <c r="F144" s="222"/>
      <c r="G144" s="224"/>
      <c r="H144" s="220" t="str">
        <f t="shared" si="0"/>
        <v>SE REQUIERE ASIGNAR LA FUENTE DE FINANCIAMIENTO</v>
      </c>
      <c r="I144" s="224"/>
      <c r="J144" s="224"/>
      <c r="K144" s="224"/>
      <c r="L144" s="224"/>
      <c r="M144" s="224"/>
      <c r="N144" s="224"/>
      <c r="O144" s="221">
        <f t="shared" si="1"/>
        <v>0</v>
      </c>
    </row>
    <row r="145" spans="1:15" ht="14.25" customHeight="1">
      <c r="A145" s="357"/>
      <c r="B145" s="262"/>
      <c r="C145" s="120"/>
      <c r="D145" s="222">
        <v>113</v>
      </c>
      <c r="E145" s="219"/>
      <c r="F145" s="222"/>
      <c r="G145" s="224"/>
      <c r="H145" s="220" t="str">
        <f t="shared" si="0"/>
        <v>SE REQUIERE ASIGNAR LA FUENTE DE FINANCIAMIENTO</v>
      </c>
      <c r="I145" s="224"/>
      <c r="J145" s="224"/>
      <c r="K145" s="224"/>
      <c r="L145" s="224"/>
      <c r="M145" s="224"/>
      <c r="N145" s="224"/>
      <c r="O145" s="221">
        <f t="shared" si="1"/>
        <v>0</v>
      </c>
    </row>
    <row r="146" spans="1:15" ht="14.25" customHeight="1">
      <c r="A146" s="357"/>
      <c r="B146" s="262"/>
      <c r="C146" s="120"/>
      <c r="D146" s="222">
        <v>113</v>
      </c>
      <c r="E146" s="219"/>
      <c r="F146" s="222"/>
      <c r="G146" s="223"/>
      <c r="H146" s="220" t="str">
        <f t="shared" si="0"/>
        <v>SE REQUIERE ASIGNAR LA FUENTE DE FINANCIAMIENTO</v>
      </c>
      <c r="I146" s="223"/>
      <c r="J146" s="223"/>
      <c r="K146" s="223"/>
      <c r="L146" s="223"/>
      <c r="M146" s="223"/>
      <c r="N146" s="223"/>
      <c r="O146" s="221">
        <f t="shared" si="1"/>
        <v>0</v>
      </c>
    </row>
    <row r="147" spans="1:15" ht="14.25" customHeight="1">
      <c r="A147" s="357"/>
      <c r="B147" s="262"/>
      <c r="C147" s="120"/>
      <c r="D147" s="222">
        <v>113</v>
      </c>
      <c r="E147" s="219"/>
      <c r="F147" s="222"/>
      <c r="G147" s="224"/>
      <c r="H147" s="220" t="str">
        <f t="shared" si="0"/>
        <v>SE REQUIERE ASIGNAR LA FUENTE DE FINANCIAMIENTO</v>
      </c>
      <c r="I147" s="224"/>
      <c r="J147" s="224"/>
      <c r="K147" s="224"/>
      <c r="L147" s="224"/>
      <c r="M147" s="224"/>
      <c r="N147" s="224"/>
      <c r="O147" s="221">
        <f t="shared" si="1"/>
        <v>0</v>
      </c>
    </row>
    <row r="148" spans="1:15" ht="14.25" customHeight="1">
      <c r="A148" s="357"/>
      <c r="B148" s="262"/>
      <c r="C148" s="120"/>
      <c r="D148" s="222">
        <v>113</v>
      </c>
      <c r="E148" s="219"/>
      <c r="F148" s="222"/>
      <c r="G148" s="224"/>
      <c r="H148" s="220" t="str">
        <f t="shared" si="0"/>
        <v>SE REQUIERE ASIGNAR LA FUENTE DE FINANCIAMIENTO</v>
      </c>
      <c r="I148" s="224"/>
      <c r="J148" s="224"/>
      <c r="K148" s="224"/>
      <c r="L148" s="224"/>
      <c r="M148" s="224"/>
      <c r="N148" s="224"/>
      <c r="O148" s="221">
        <f t="shared" si="1"/>
        <v>0</v>
      </c>
    </row>
    <row r="149" spans="1:15" ht="14.25" customHeight="1">
      <c r="A149" s="357"/>
      <c r="B149" s="262"/>
      <c r="C149" s="120"/>
      <c r="D149" s="222">
        <v>113</v>
      </c>
      <c r="E149" s="219"/>
      <c r="F149" s="222"/>
      <c r="G149" s="224"/>
      <c r="H149" s="220" t="str">
        <f t="shared" si="0"/>
        <v>SE REQUIERE ASIGNAR LA FUENTE DE FINANCIAMIENTO</v>
      </c>
      <c r="I149" s="224"/>
      <c r="J149" s="224"/>
      <c r="K149" s="224"/>
      <c r="L149" s="224"/>
      <c r="M149" s="224"/>
      <c r="N149" s="224"/>
      <c r="O149" s="221">
        <f t="shared" si="1"/>
        <v>0</v>
      </c>
    </row>
    <row r="150" spans="1:15" ht="14.25" customHeight="1">
      <c r="A150" s="357"/>
      <c r="B150" s="262"/>
      <c r="C150" s="120"/>
      <c r="D150" s="222">
        <v>113</v>
      </c>
      <c r="E150" s="219"/>
      <c r="F150" s="222"/>
      <c r="G150" s="224"/>
      <c r="H150" s="220" t="str">
        <f t="shared" si="0"/>
        <v>SE REQUIERE ASIGNAR LA FUENTE DE FINANCIAMIENTO</v>
      </c>
      <c r="I150" s="224"/>
      <c r="J150" s="224"/>
      <c r="K150" s="224"/>
      <c r="L150" s="224"/>
      <c r="M150" s="224"/>
      <c r="N150" s="224"/>
      <c r="O150" s="221">
        <f t="shared" si="1"/>
        <v>0</v>
      </c>
    </row>
    <row r="151" spans="1:15" ht="14.25" customHeight="1">
      <c r="A151" s="357"/>
      <c r="B151" s="262"/>
      <c r="C151" s="120"/>
      <c r="D151" s="222">
        <v>113</v>
      </c>
      <c r="E151" s="219"/>
      <c r="F151" s="222"/>
      <c r="G151" s="224"/>
      <c r="H151" s="220" t="str">
        <f t="shared" si="0"/>
        <v>SE REQUIERE ASIGNAR LA FUENTE DE FINANCIAMIENTO</v>
      </c>
      <c r="I151" s="224"/>
      <c r="J151" s="224"/>
      <c r="K151" s="224"/>
      <c r="L151" s="224"/>
      <c r="M151" s="224"/>
      <c r="N151" s="224"/>
      <c r="O151" s="221">
        <f t="shared" si="1"/>
        <v>0</v>
      </c>
    </row>
    <row r="152" spans="1:15" ht="14.25" customHeight="1">
      <c r="A152" s="357"/>
      <c r="B152" s="262"/>
      <c r="C152" s="120"/>
      <c r="D152" s="222">
        <v>113</v>
      </c>
      <c r="E152" s="219"/>
      <c r="F152" s="222"/>
      <c r="G152" s="224"/>
      <c r="H152" s="220" t="str">
        <f t="shared" si="0"/>
        <v>SE REQUIERE ASIGNAR LA FUENTE DE FINANCIAMIENTO</v>
      </c>
      <c r="I152" s="224"/>
      <c r="J152" s="224"/>
      <c r="K152" s="224"/>
      <c r="L152" s="224"/>
      <c r="M152" s="224"/>
      <c r="N152" s="224"/>
      <c r="O152" s="221">
        <f t="shared" si="1"/>
        <v>0</v>
      </c>
    </row>
    <row r="153" spans="1:15" ht="14.25" customHeight="1">
      <c r="A153" s="357"/>
      <c r="B153" s="262"/>
      <c r="C153" s="120"/>
      <c r="D153" s="222">
        <v>113</v>
      </c>
      <c r="E153" s="219"/>
      <c r="F153" s="222"/>
      <c r="G153" s="224"/>
      <c r="H153" s="220" t="str">
        <f t="shared" si="0"/>
        <v>SE REQUIERE ASIGNAR LA FUENTE DE FINANCIAMIENTO</v>
      </c>
      <c r="I153" s="224"/>
      <c r="J153" s="224"/>
      <c r="K153" s="224"/>
      <c r="L153" s="224"/>
      <c r="M153" s="224"/>
      <c r="N153" s="224"/>
      <c r="O153" s="221">
        <f t="shared" si="1"/>
        <v>0</v>
      </c>
    </row>
    <row r="154" spans="1:15" ht="14.25" customHeight="1">
      <c r="A154" s="357"/>
      <c r="B154" s="262"/>
      <c r="C154" s="120"/>
      <c r="D154" s="222">
        <v>113</v>
      </c>
      <c r="E154" s="219"/>
      <c r="F154" s="222"/>
      <c r="G154" s="224"/>
      <c r="H154" s="220" t="str">
        <f t="shared" si="0"/>
        <v>SE REQUIERE ASIGNAR LA FUENTE DE FINANCIAMIENTO</v>
      </c>
      <c r="I154" s="224"/>
      <c r="J154" s="224"/>
      <c r="K154" s="224"/>
      <c r="L154" s="224"/>
      <c r="M154" s="224"/>
      <c r="N154" s="224"/>
      <c r="O154" s="221">
        <f t="shared" si="1"/>
        <v>0</v>
      </c>
    </row>
    <row r="155" spans="1:15" ht="14.25" customHeight="1">
      <c r="A155" s="357"/>
      <c r="B155" s="262"/>
      <c r="C155" s="120"/>
      <c r="D155" s="222">
        <v>113</v>
      </c>
      <c r="E155" s="219"/>
      <c r="F155" s="222"/>
      <c r="G155" s="224"/>
      <c r="H155" s="220" t="str">
        <f t="shared" si="0"/>
        <v>SE REQUIERE ASIGNAR LA FUENTE DE FINANCIAMIENTO</v>
      </c>
      <c r="I155" s="224"/>
      <c r="J155" s="224"/>
      <c r="K155" s="224"/>
      <c r="L155" s="224"/>
      <c r="M155" s="224"/>
      <c r="N155" s="224"/>
      <c r="O155" s="221">
        <f t="shared" si="1"/>
        <v>0</v>
      </c>
    </row>
    <row r="156" spans="1:15" ht="14.25" customHeight="1">
      <c r="A156" s="357"/>
      <c r="B156" s="262"/>
      <c r="C156" s="120"/>
      <c r="D156" s="222">
        <v>113</v>
      </c>
      <c r="E156" s="219"/>
      <c r="F156" s="222"/>
      <c r="G156" s="223"/>
      <c r="H156" s="220" t="str">
        <f t="shared" si="0"/>
        <v>SE REQUIERE ASIGNAR LA FUENTE DE FINANCIAMIENTO</v>
      </c>
      <c r="I156" s="223"/>
      <c r="J156" s="223"/>
      <c r="K156" s="223"/>
      <c r="L156" s="223"/>
      <c r="M156" s="223"/>
      <c r="N156" s="223"/>
      <c r="O156" s="221">
        <f t="shared" si="1"/>
        <v>0</v>
      </c>
    </row>
    <row r="157" spans="1:15" ht="14.25" customHeight="1">
      <c r="A157" s="357"/>
      <c r="B157" s="262"/>
      <c r="C157" s="120"/>
      <c r="D157" s="222">
        <v>113</v>
      </c>
      <c r="E157" s="219"/>
      <c r="F157" s="222"/>
      <c r="G157" s="224"/>
      <c r="H157" s="220" t="str">
        <f t="shared" si="0"/>
        <v>SE REQUIERE ASIGNAR LA FUENTE DE FINANCIAMIENTO</v>
      </c>
      <c r="I157" s="224"/>
      <c r="J157" s="224"/>
      <c r="K157" s="224"/>
      <c r="L157" s="224"/>
      <c r="M157" s="224"/>
      <c r="N157" s="224"/>
      <c r="O157" s="221">
        <f t="shared" si="1"/>
        <v>0</v>
      </c>
    </row>
    <row r="158" spans="1:15" ht="14.25" customHeight="1">
      <c r="A158" s="357"/>
      <c r="B158" s="262"/>
      <c r="C158" s="120"/>
      <c r="D158" s="222">
        <v>113</v>
      </c>
      <c r="E158" s="219"/>
      <c r="F158" s="222"/>
      <c r="G158" s="224"/>
      <c r="H158" s="220" t="str">
        <f t="shared" si="0"/>
        <v>SE REQUIERE ASIGNAR LA FUENTE DE FINANCIAMIENTO</v>
      </c>
      <c r="I158" s="224"/>
      <c r="J158" s="224"/>
      <c r="K158" s="224"/>
      <c r="L158" s="224"/>
      <c r="M158" s="224"/>
      <c r="N158" s="224"/>
      <c r="O158" s="221">
        <f t="shared" si="1"/>
        <v>0</v>
      </c>
    </row>
    <row r="159" spans="1:15" ht="14.25" customHeight="1">
      <c r="A159" s="357"/>
      <c r="B159" s="262"/>
      <c r="C159" s="120"/>
      <c r="D159" s="222">
        <v>113</v>
      </c>
      <c r="E159" s="219"/>
      <c r="F159" s="222"/>
      <c r="G159" s="224"/>
      <c r="H159" s="220" t="str">
        <f t="shared" si="0"/>
        <v>SE REQUIERE ASIGNAR LA FUENTE DE FINANCIAMIENTO</v>
      </c>
      <c r="I159" s="224"/>
      <c r="J159" s="224"/>
      <c r="K159" s="224"/>
      <c r="L159" s="224"/>
      <c r="M159" s="224"/>
      <c r="N159" s="224"/>
      <c r="O159" s="221">
        <f t="shared" si="1"/>
        <v>0</v>
      </c>
    </row>
    <row r="160" spans="1:15" ht="14.25" customHeight="1">
      <c r="A160" s="357"/>
      <c r="B160" s="262"/>
      <c r="C160" s="120"/>
      <c r="D160" s="222">
        <v>113</v>
      </c>
      <c r="E160" s="219"/>
      <c r="F160" s="222"/>
      <c r="G160" s="224"/>
      <c r="H160" s="220" t="str">
        <f t="shared" si="0"/>
        <v>SE REQUIERE ASIGNAR LA FUENTE DE FINANCIAMIENTO</v>
      </c>
      <c r="I160" s="224"/>
      <c r="J160" s="224"/>
      <c r="K160" s="224"/>
      <c r="L160" s="224"/>
      <c r="M160" s="224"/>
      <c r="N160" s="224"/>
      <c r="O160" s="221">
        <f t="shared" si="1"/>
        <v>0</v>
      </c>
    </row>
    <row r="161" spans="1:15" ht="14.25" customHeight="1">
      <c r="A161" s="357"/>
      <c r="B161" s="262"/>
      <c r="C161" s="120"/>
      <c r="D161" s="222">
        <v>113</v>
      </c>
      <c r="E161" s="219"/>
      <c r="F161" s="222"/>
      <c r="G161" s="224"/>
      <c r="H161" s="220" t="str">
        <f t="shared" si="0"/>
        <v>SE REQUIERE ASIGNAR LA FUENTE DE FINANCIAMIENTO</v>
      </c>
      <c r="I161" s="224"/>
      <c r="J161" s="224"/>
      <c r="K161" s="224"/>
      <c r="L161" s="224"/>
      <c r="M161" s="224"/>
      <c r="N161" s="224"/>
      <c r="O161" s="221">
        <f t="shared" si="1"/>
        <v>0</v>
      </c>
    </row>
    <row r="162" spans="1:15" ht="14.25" customHeight="1">
      <c r="A162" s="357"/>
      <c r="B162" s="262"/>
      <c r="C162" s="120"/>
      <c r="D162" s="222">
        <v>113</v>
      </c>
      <c r="E162" s="219"/>
      <c r="F162" s="222"/>
      <c r="G162" s="224"/>
      <c r="H162" s="220" t="str">
        <f t="shared" si="0"/>
        <v>SE REQUIERE ASIGNAR LA FUENTE DE FINANCIAMIENTO</v>
      </c>
      <c r="I162" s="224"/>
      <c r="J162" s="224"/>
      <c r="K162" s="224"/>
      <c r="L162" s="224"/>
      <c r="M162" s="224"/>
      <c r="N162" s="224"/>
      <c r="O162" s="221">
        <f t="shared" si="1"/>
        <v>0</v>
      </c>
    </row>
    <row r="163" spans="1:15" ht="14.25" customHeight="1">
      <c r="A163" s="357"/>
      <c r="B163" s="262"/>
      <c r="C163" s="120"/>
      <c r="D163" s="222">
        <v>113</v>
      </c>
      <c r="E163" s="219"/>
      <c r="F163" s="222"/>
      <c r="G163" s="224"/>
      <c r="H163" s="220" t="str">
        <f t="shared" si="0"/>
        <v>SE REQUIERE ASIGNAR LA FUENTE DE FINANCIAMIENTO</v>
      </c>
      <c r="I163" s="224"/>
      <c r="J163" s="224"/>
      <c r="K163" s="224"/>
      <c r="L163" s="224"/>
      <c r="M163" s="224"/>
      <c r="N163" s="224"/>
      <c r="O163" s="221">
        <f t="shared" si="1"/>
        <v>0</v>
      </c>
    </row>
    <row r="164" spans="1:15" ht="14.25" customHeight="1">
      <c r="A164" s="357"/>
      <c r="B164" s="262"/>
      <c r="C164" s="120"/>
      <c r="D164" s="222">
        <v>113</v>
      </c>
      <c r="E164" s="219"/>
      <c r="F164" s="222"/>
      <c r="G164" s="223"/>
      <c r="H164" s="220" t="str">
        <f t="shared" si="0"/>
        <v>SE REQUIERE ASIGNAR LA FUENTE DE FINANCIAMIENTO</v>
      </c>
      <c r="I164" s="223"/>
      <c r="J164" s="223"/>
      <c r="K164" s="223"/>
      <c r="L164" s="223"/>
      <c r="M164" s="223"/>
      <c r="N164" s="223"/>
      <c r="O164" s="221">
        <f t="shared" si="1"/>
        <v>0</v>
      </c>
    </row>
    <row r="165" spans="1:15" ht="14.25" customHeight="1">
      <c r="A165" s="357"/>
      <c r="B165" s="262"/>
      <c r="C165" s="120"/>
      <c r="D165" s="222">
        <v>113</v>
      </c>
      <c r="E165" s="219"/>
      <c r="F165" s="222"/>
      <c r="G165" s="224"/>
      <c r="H165" s="220" t="str">
        <f t="shared" si="0"/>
        <v>SE REQUIERE ASIGNAR LA FUENTE DE FINANCIAMIENTO</v>
      </c>
      <c r="I165" s="224"/>
      <c r="J165" s="224"/>
      <c r="K165" s="224"/>
      <c r="L165" s="224"/>
      <c r="M165" s="224"/>
      <c r="N165" s="224"/>
      <c r="O165" s="221">
        <f t="shared" si="1"/>
        <v>0</v>
      </c>
    </row>
    <row r="166" spans="1:15" ht="14.25" customHeight="1">
      <c r="A166" s="357"/>
      <c r="B166" s="262"/>
      <c r="C166" s="120"/>
      <c r="D166" s="222">
        <v>113</v>
      </c>
      <c r="E166" s="219"/>
      <c r="F166" s="222"/>
      <c r="G166" s="224"/>
      <c r="H166" s="220" t="str">
        <f t="shared" si="0"/>
        <v>SE REQUIERE ASIGNAR LA FUENTE DE FINANCIAMIENTO</v>
      </c>
      <c r="I166" s="224"/>
      <c r="J166" s="224"/>
      <c r="K166" s="224"/>
      <c r="L166" s="224"/>
      <c r="M166" s="224"/>
      <c r="N166" s="224"/>
      <c r="O166" s="221">
        <f t="shared" si="1"/>
        <v>0</v>
      </c>
    </row>
    <row r="167" spans="1:15" ht="14.25" customHeight="1">
      <c r="A167" s="357"/>
      <c r="B167" s="262"/>
      <c r="C167" s="120"/>
      <c r="D167" s="222">
        <v>113</v>
      </c>
      <c r="E167" s="219"/>
      <c r="F167" s="222"/>
      <c r="G167" s="224"/>
      <c r="H167" s="220" t="str">
        <f t="shared" si="0"/>
        <v>SE REQUIERE ASIGNAR LA FUENTE DE FINANCIAMIENTO</v>
      </c>
      <c r="I167" s="224"/>
      <c r="J167" s="224"/>
      <c r="K167" s="224"/>
      <c r="L167" s="224"/>
      <c r="M167" s="224"/>
      <c r="N167" s="224"/>
      <c r="O167" s="221">
        <f t="shared" si="1"/>
        <v>0</v>
      </c>
    </row>
    <row r="168" spans="1:15" ht="14.25" customHeight="1">
      <c r="A168" s="357"/>
      <c r="B168" s="262"/>
      <c r="C168" s="120"/>
      <c r="D168" s="222">
        <v>113</v>
      </c>
      <c r="E168" s="219"/>
      <c r="F168" s="222"/>
      <c r="G168" s="224"/>
      <c r="H168" s="220" t="str">
        <f t="shared" si="0"/>
        <v>SE REQUIERE ASIGNAR LA FUENTE DE FINANCIAMIENTO</v>
      </c>
      <c r="I168" s="224"/>
      <c r="J168" s="224"/>
      <c r="K168" s="224"/>
      <c r="L168" s="224"/>
      <c r="M168" s="224"/>
      <c r="N168" s="224"/>
      <c r="O168" s="221">
        <f t="shared" si="1"/>
        <v>0</v>
      </c>
    </row>
    <row r="169" spans="1:15" ht="14.25" customHeight="1">
      <c r="A169" s="357"/>
      <c r="B169" s="262"/>
      <c r="C169" s="120"/>
      <c r="D169" s="222">
        <v>113</v>
      </c>
      <c r="E169" s="219"/>
      <c r="F169" s="222"/>
      <c r="G169" s="224"/>
      <c r="H169" s="220" t="str">
        <f t="shared" si="0"/>
        <v>SE REQUIERE ASIGNAR LA FUENTE DE FINANCIAMIENTO</v>
      </c>
      <c r="I169" s="224"/>
      <c r="J169" s="224"/>
      <c r="K169" s="224"/>
      <c r="L169" s="224"/>
      <c r="M169" s="224"/>
      <c r="N169" s="224"/>
      <c r="O169" s="221">
        <f t="shared" si="1"/>
        <v>0</v>
      </c>
    </row>
    <row r="170" spans="1:15" ht="14.25" customHeight="1">
      <c r="A170" s="357"/>
      <c r="B170" s="262"/>
      <c r="C170" s="120"/>
      <c r="D170" s="222">
        <v>113</v>
      </c>
      <c r="E170" s="219"/>
      <c r="F170" s="222"/>
      <c r="G170" s="224"/>
      <c r="H170" s="220" t="str">
        <f t="shared" si="0"/>
        <v>SE REQUIERE ASIGNAR LA FUENTE DE FINANCIAMIENTO</v>
      </c>
      <c r="I170" s="224"/>
      <c r="J170" s="224"/>
      <c r="K170" s="224"/>
      <c r="L170" s="224"/>
      <c r="M170" s="224"/>
      <c r="N170" s="224"/>
      <c r="O170" s="221">
        <f t="shared" si="1"/>
        <v>0</v>
      </c>
    </row>
    <row r="171" spans="1:15" ht="14.25" customHeight="1">
      <c r="A171" s="357"/>
      <c r="B171" s="262"/>
      <c r="C171" s="120"/>
      <c r="D171" s="222">
        <v>113</v>
      </c>
      <c r="E171" s="219"/>
      <c r="F171" s="222"/>
      <c r="G171" s="224"/>
      <c r="H171" s="220" t="str">
        <f t="shared" si="0"/>
        <v>SE REQUIERE ASIGNAR LA FUENTE DE FINANCIAMIENTO</v>
      </c>
      <c r="I171" s="224"/>
      <c r="J171" s="224"/>
      <c r="K171" s="224"/>
      <c r="L171" s="224"/>
      <c r="M171" s="224"/>
      <c r="N171" s="224"/>
      <c r="O171" s="221">
        <f t="shared" si="1"/>
        <v>0</v>
      </c>
    </row>
    <row r="172" spans="1:15" ht="14.25" customHeight="1">
      <c r="A172" s="357"/>
      <c r="B172" s="262"/>
      <c r="C172" s="120"/>
      <c r="D172" s="222">
        <v>113</v>
      </c>
      <c r="E172" s="219"/>
      <c r="F172" s="222"/>
      <c r="G172" s="224"/>
      <c r="H172" s="220" t="str">
        <f t="shared" si="0"/>
        <v>SE REQUIERE ASIGNAR LA FUENTE DE FINANCIAMIENTO</v>
      </c>
      <c r="I172" s="224"/>
      <c r="J172" s="224"/>
      <c r="K172" s="224"/>
      <c r="L172" s="224"/>
      <c r="M172" s="224"/>
      <c r="N172" s="224"/>
      <c r="O172" s="221">
        <f t="shared" si="1"/>
        <v>0</v>
      </c>
    </row>
    <row r="173" spans="1:15" ht="14.25" customHeight="1">
      <c r="A173" s="357"/>
      <c r="B173" s="262"/>
      <c r="C173" s="120"/>
      <c r="D173" s="222">
        <v>113</v>
      </c>
      <c r="E173" s="219"/>
      <c r="F173" s="222"/>
      <c r="G173" s="224"/>
      <c r="H173" s="220" t="str">
        <f t="shared" si="0"/>
        <v>SE REQUIERE ASIGNAR LA FUENTE DE FINANCIAMIENTO</v>
      </c>
      <c r="I173" s="224"/>
      <c r="J173" s="224"/>
      <c r="K173" s="224"/>
      <c r="L173" s="224"/>
      <c r="M173" s="224"/>
      <c r="N173" s="224"/>
      <c r="O173" s="221">
        <f t="shared" si="1"/>
        <v>0</v>
      </c>
    </row>
    <row r="174" spans="1:15" ht="14.25" customHeight="1">
      <c r="A174" s="357"/>
      <c r="B174" s="262"/>
      <c r="C174" s="120"/>
      <c r="D174" s="222">
        <v>113</v>
      </c>
      <c r="E174" s="219"/>
      <c r="F174" s="222"/>
      <c r="G174" s="223"/>
      <c r="H174" s="220" t="str">
        <f t="shared" si="0"/>
        <v>SE REQUIERE ASIGNAR LA FUENTE DE FINANCIAMIENTO</v>
      </c>
      <c r="I174" s="223"/>
      <c r="J174" s="223"/>
      <c r="K174" s="223"/>
      <c r="L174" s="223"/>
      <c r="M174" s="223"/>
      <c r="N174" s="223"/>
      <c r="O174" s="221">
        <f t="shared" si="1"/>
        <v>0</v>
      </c>
    </row>
    <row r="175" spans="1:15" ht="14.25" customHeight="1">
      <c r="A175" s="357"/>
      <c r="B175" s="262"/>
      <c r="C175" s="120"/>
      <c r="D175" s="222">
        <v>113</v>
      </c>
      <c r="E175" s="219"/>
      <c r="F175" s="222"/>
      <c r="G175" s="224"/>
      <c r="H175" s="220" t="str">
        <f t="shared" si="0"/>
        <v>SE REQUIERE ASIGNAR LA FUENTE DE FINANCIAMIENTO</v>
      </c>
      <c r="I175" s="224"/>
      <c r="J175" s="224"/>
      <c r="K175" s="224"/>
      <c r="L175" s="224"/>
      <c r="M175" s="224"/>
      <c r="N175" s="224"/>
      <c r="O175" s="221">
        <f t="shared" si="1"/>
        <v>0</v>
      </c>
    </row>
    <row r="176" spans="1:15" ht="14.25" customHeight="1">
      <c r="A176" s="357"/>
      <c r="B176" s="262"/>
      <c r="C176" s="120"/>
      <c r="D176" s="222">
        <v>113</v>
      </c>
      <c r="E176" s="219"/>
      <c r="F176" s="222"/>
      <c r="G176" s="224"/>
      <c r="H176" s="220" t="str">
        <f t="shared" si="0"/>
        <v>SE REQUIERE ASIGNAR LA FUENTE DE FINANCIAMIENTO</v>
      </c>
      <c r="I176" s="224"/>
      <c r="J176" s="224"/>
      <c r="K176" s="224"/>
      <c r="L176" s="224"/>
      <c r="M176" s="224"/>
      <c r="N176" s="224"/>
      <c r="O176" s="221">
        <f t="shared" si="1"/>
        <v>0</v>
      </c>
    </row>
    <row r="177" spans="1:15" ht="14.25" customHeight="1">
      <c r="A177" s="357"/>
      <c r="B177" s="262"/>
      <c r="C177" s="120"/>
      <c r="D177" s="222">
        <v>113</v>
      </c>
      <c r="E177" s="219"/>
      <c r="F177" s="222"/>
      <c r="G177" s="224"/>
      <c r="H177" s="220" t="str">
        <f t="shared" si="0"/>
        <v>SE REQUIERE ASIGNAR LA FUENTE DE FINANCIAMIENTO</v>
      </c>
      <c r="I177" s="224"/>
      <c r="J177" s="224"/>
      <c r="K177" s="224"/>
      <c r="L177" s="224"/>
      <c r="M177" s="224"/>
      <c r="N177" s="224"/>
      <c r="O177" s="221">
        <f t="shared" si="1"/>
        <v>0</v>
      </c>
    </row>
    <row r="178" spans="1:15" ht="14.25" customHeight="1">
      <c r="A178" s="357"/>
      <c r="B178" s="262"/>
      <c r="C178" s="120"/>
      <c r="D178" s="222">
        <v>113</v>
      </c>
      <c r="E178" s="219"/>
      <c r="F178" s="222"/>
      <c r="G178" s="224"/>
      <c r="H178" s="220" t="str">
        <f t="shared" si="0"/>
        <v>SE REQUIERE ASIGNAR LA FUENTE DE FINANCIAMIENTO</v>
      </c>
      <c r="I178" s="224"/>
      <c r="J178" s="224"/>
      <c r="K178" s="224"/>
      <c r="L178" s="224"/>
      <c r="M178" s="224"/>
      <c r="N178" s="224"/>
      <c r="O178" s="221">
        <f t="shared" si="1"/>
        <v>0</v>
      </c>
    </row>
    <row r="179" spans="1:15" ht="14.25" customHeight="1">
      <c r="A179" s="357"/>
      <c r="B179" s="262"/>
      <c r="C179" s="120"/>
      <c r="D179" s="222">
        <v>113</v>
      </c>
      <c r="E179" s="219"/>
      <c r="F179" s="222"/>
      <c r="G179" s="224"/>
      <c r="H179" s="220" t="str">
        <f t="shared" si="0"/>
        <v>SE REQUIERE ASIGNAR LA FUENTE DE FINANCIAMIENTO</v>
      </c>
      <c r="I179" s="224"/>
      <c r="J179" s="224"/>
      <c r="K179" s="224"/>
      <c r="L179" s="224"/>
      <c r="M179" s="224"/>
      <c r="N179" s="224"/>
      <c r="O179" s="221">
        <f t="shared" si="1"/>
        <v>0</v>
      </c>
    </row>
    <row r="180" spans="1:15" ht="14.25" customHeight="1">
      <c r="A180" s="357"/>
      <c r="B180" s="262"/>
      <c r="C180" s="120"/>
      <c r="D180" s="222">
        <v>113</v>
      </c>
      <c r="E180" s="219"/>
      <c r="F180" s="222"/>
      <c r="G180" s="223"/>
      <c r="H180" s="220" t="str">
        <f t="shared" si="0"/>
        <v>SE REQUIERE ASIGNAR LA FUENTE DE FINANCIAMIENTO</v>
      </c>
      <c r="I180" s="223"/>
      <c r="J180" s="223"/>
      <c r="K180" s="223"/>
      <c r="L180" s="223"/>
      <c r="M180" s="223"/>
      <c r="N180" s="223"/>
      <c r="O180" s="221">
        <f t="shared" si="1"/>
        <v>0</v>
      </c>
    </row>
    <row r="181" spans="1:15" ht="14.25" customHeight="1">
      <c r="A181" s="357"/>
      <c r="B181" s="262"/>
      <c r="C181" s="120"/>
      <c r="D181" s="222">
        <v>113</v>
      </c>
      <c r="E181" s="219"/>
      <c r="F181" s="222"/>
      <c r="G181" s="224"/>
      <c r="H181" s="220" t="str">
        <f t="shared" si="0"/>
        <v>SE REQUIERE ASIGNAR LA FUENTE DE FINANCIAMIENTO</v>
      </c>
      <c r="I181" s="224"/>
      <c r="J181" s="224"/>
      <c r="K181" s="224"/>
      <c r="L181" s="224"/>
      <c r="M181" s="224"/>
      <c r="N181" s="224"/>
      <c r="O181" s="221">
        <f t="shared" si="1"/>
        <v>0</v>
      </c>
    </row>
    <row r="182" spans="1:15" ht="14.25" customHeight="1">
      <c r="A182" s="357"/>
      <c r="B182" s="262"/>
      <c r="C182" s="120"/>
      <c r="D182" s="222">
        <v>113</v>
      </c>
      <c r="E182" s="219"/>
      <c r="F182" s="222"/>
      <c r="G182" s="224"/>
      <c r="H182" s="220" t="str">
        <f t="shared" si="0"/>
        <v>SE REQUIERE ASIGNAR LA FUENTE DE FINANCIAMIENTO</v>
      </c>
      <c r="I182" s="224"/>
      <c r="J182" s="224"/>
      <c r="K182" s="224"/>
      <c r="L182" s="224"/>
      <c r="M182" s="224"/>
      <c r="N182" s="224"/>
      <c r="O182" s="221">
        <f t="shared" si="1"/>
        <v>0</v>
      </c>
    </row>
    <row r="183" spans="1:15" ht="14.25" customHeight="1">
      <c r="A183" s="357"/>
      <c r="B183" s="262"/>
      <c r="C183" s="120"/>
      <c r="D183" s="222">
        <v>113</v>
      </c>
      <c r="E183" s="219"/>
      <c r="F183" s="222"/>
      <c r="G183" s="224"/>
      <c r="H183" s="220" t="str">
        <f t="shared" si="0"/>
        <v>SE REQUIERE ASIGNAR LA FUENTE DE FINANCIAMIENTO</v>
      </c>
      <c r="I183" s="224"/>
      <c r="J183" s="224"/>
      <c r="K183" s="224"/>
      <c r="L183" s="224"/>
      <c r="M183" s="224"/>
      <c r="N183" s="224"/>
      <c r="O183" s="221">
        <f t="shared" si="1"/>
        <v>0</v>
      </c>
    </row>
    <row r="184" spans="1:15" ht="14.25" customHeight="1">
      <c r="A184" s="357"/>
      <c r="B184" s="262"/>
      <c r="C184" s="120"/>
      <c r="D184" s="222">
        <v>113</v>
      </c>
      <c r="E184" s="219"/>
      <c r="F184" s="222"/>
      <c r="G184" s="224"/>
      <c r="H184" s="220" t="str">
        <f t="shared" si="0"/>
        <v>SE REQUIERE ASIGNAR LA FUENTE DE FINANCIAMIENTO</v>
      </c>
      <c r="I184" s="224"/>
      <c r="J184" s="224"/>
      <c r="K184" s="224"/>
      <c r="L184" s="224"/>
      <c r="M184" s="224"/>
      <c r="N184" s="224"/>
      <c r="O184" s="221">
        <f t="shared" si="1"/>
        <v>0</v>
      </c>
    </row>
    <row r="185" spans="1:15" ht="14.25" customHeight="1">
      <c r="A185" s="357"/>
      <c r="B185" s="262"/>
      <c r="C185" s="120"/>
      <c r="D185" s="222">
        <v>113</v>
      </c>
      <c r="E185" s="219"/>
      <c r="F185" s="222"/>
      <c r="G185" s="224"/>
      <c r="H185" s="220" t="str">
        <f t="shared" si="0"/>
        <v>SE REQUIERE ASIGNAR LA FUENTE DE FINANCIAMIENTO</v>
      </c>
      <c r="I185" s="224"/>
      <c r="J185" s="224"/>
      <c r="K185" s="224"/>
      <c r="L185" s="224"/>
      <c r="M185" s="224"/>
      <c r="N185" s="224"/>
      <c r="O185" s="221">
        <f t="shared" si="1"/>
        <v>0</v>
      </c>
    </row>
    <row r="186" spans="1:15" ht="14.25" customHeight="1">
      <c r="A186" s="357"/>
      <c r="B186" s="262"/>
      <c r="C186" s="120"/>
      <c r="D186" s="222">
        <v>113</v>
      </c>
      <c r="E186" s="219"/>
      <c r="F186" s="222"/>
      <c r="G186" s="224"/>
      <c r="H186" s="220" t="str">
        <f t="shared" si="0"/>
        <v>SE REQUIERE ASIGNAR LA FUENTE DE FINANCIAMIENTO</v>
      </c>
      <c r="I186" s="224"/>
      <c r="J186" s="224"/>
      <c r="K186" s="224"/>
      <c r="L186" s="224"/>
      <c r="M186" s="224"/>
      <c r="N186" s="224"/>
      <c r="O186" s="221">
        <f t="shared" si="1"/>
        <v>0</v>
      </c>
    </row>
    <row r="187" spans="1:15" ht="14.25" customHeight="1">
      <c r="A187" s="357"/>
      <c r="B187" s="262"/>
      <c r="C187" s="120"/>
      <c r="D187" s="222">
        <v>113</v>
      </c>
      <c r="E187" s="219"/>
      <c r="F187" s="222"/>
      <c r="G187" s="224"/>
      <c r="H187" s="220" t="str">
        <f t="shared" si="0"/>
        <v>SE REQUIERE ASIGNAR LA FUENTE DE FINANCIAMIENTO</v>
      </c>
      <c r="I187" s="224"/>
      <c r="J187" s="224"/>
      <c r="K187" s="224"/>
      <c r="L187" s="224"/>
      <c r="M187" s="224"/>
      <c r="N187" s="224"/>
      <c r="O187" s="221">
        <f t="shared" si="1"/>
        <v>0</v>
      </c>
    </row>
    <row r="188" spans="1:15" ht="14.25" customHeight="1">
      <c r="A188" s="357"/>
      <c r="B188" s="262"/>
      <c r="C188" s="120"/>
      <c r="D188" s="222">
        <v>113</v>
      </c>
      <c r="E188" s="219"/>
      <c r="F188" s="222"/>
      <c r="G188" s="224"/>
      <c r="H188" s="220" t="str">
        <f t="shared" si="0"/>
        <v>SE REQUIERE ASIGNAR LA FUENTE DE FINANCIAMIENTO</v>
      </c>
      <c r="I188" s="224"/>
      <c r="J188" s="224"/>
      <c r="K188" s="224"/>
      <c r="L188" s="224"/>
      <c r="M188" s="224"/>
      <c r="N188" s="224"/>
      <c r="O188" s="221">
        <f t="shared" si="1"/>
        <v>0</v>
      </c>
    </row>
    <row r="189" spans="1:15" ht="14.25" customHeight="1">
      <c r="A189" s="357"/>
      <c r="B189" s="262"/>
      <c r="C189" s="120"/>
      <c r="D189" s="222">
        <v>113</v>
      </c>
      <c r="E189" s="219"/>
      <c r="F189" s="222"/>
      <c r="G189" s="224"/>
      <c r="H189" s="220" t="str">
        <f t="shared" si="0"/>
        <v>SE REQUIERE ASIGNAR LA FUENTE DE FINANCIAMIENTO</v>
      </c>
      <c r="I189" s="224"/>
      <c r="J189" s="224"/>
      <c r="K189" s="224"/>
      <c r="L189" s="224"/>
      <c r="M189" s="224"/>
      <c r="N189" s="224"/>
      <c r="O189" s="221">
        <f t="shared" si="1"/>
        <v>0</v>
      </c>
    </row>
    <row r="190" spans="1:15" ht="14.25" customHeight="1">
      <c r="A190" s="357"/>
      <c r="B190" s="262"/>
      <c r="C190" s="120"/>
      <c r="D190" s="222">
        <v>113</v>
      </c>
      <c r="E190" s="219"/>
      <c r="F190" s="222"/>
      <c r="G190" s="223"/>
      <c r="H190" s="220" t="str">
        <f t="shared" si="0"/>
        <v>SE REQUIERE ASIGNAR LA FUENTE DE FINANCIAMIENTO</v>
      </c>
      <c r="I190" s="223"/>
      <c r="J190" s="223"/>
      <c r="K190" s="223"/>
      <c r="L190" s="223"/>
      <c r="M190" s="223"/>
      <c r="N190" s="223"/>
      <c r="O190" s="221">
        <f t="shared" si="1"/>
        <v>0</v>
      </c>
    </row>
    <row r="191" spans="1:15" ht="14.25" customHeight="1">
      <c r="A191" s="357"/>
      <c r="B191" s="262"/>
      <c r="C191" s="120"/>
      <c r="D191" s="222">
        <v>113</v>
      </c>
      <c r="E191" s="219"/>
      <c r="F191" s="222"/>
      <c r="G191" s="223"/>
      <c r="H191" s="220" t="str">
        <f t="shared" si="0"/>
        <v>SE REQUIERE ASIGNAR LA FUENTE DE FINANCIAMIENTO</v>
      </c>
      <c r="I191" s="223"/>
      <c r="J191" s="223"/>
      <c r="K191" s="223"/>
      <c r="L191" s="223"/>
      <c r="M191" s="223"/>
      <c r="N191" s="223"/>
      <c r="O191" s="221">
        <f t="shared" si="1"/>
        <v>0</v>
      </c>
    </row>
    <row r="192" spans="1:15" ht="14.25" customHeight="1">
      <c r="A192" s="357"/>
      <c r="B192" s="262"/>
      <c r="C192" s="120"/>
      <c r="D192" s="222">
        <v>113</v>
      </c>
      <c r="E192" s="219"/>
      <c r="F192" s="222"/>
      <c r="G192" s="224"/>
      <c r="H192" s="220" t="str">
        <f t="shared" si="0"/>
        <v>SE REQUIERE ASIGNAR LA FUENTE DE FINANCIAMIENTO</v>
      </c>
      <c r="I192" s="224"/>
      <c r="J192" s="224"/>
      <c r="K192" s="224"/>
      <c r="L192" s="224"/>
      <c r="M192" s="224"/>
      <c r="N192" s="224"/>
      <c r="O192" s="221">
        <f t="shared" si="1"/>
        <v>0</v>
      </c>
    </row>
    <row r="193" spans="1:15" ht="14.25" customHeight="1">
      <c r="A193" s="357"/>
      <c r="B193" s="262"/>
      <c r="C193" s="120"/>
      <c r="D193" s="222">
        <v>113</v>
      </c>
      <c r="E193" s="219"/>
      <c r="F193" s="222"/>
      <c r="G193" s="224"/>
      <c r="H193" s="220" t="str">
        <f t="shared" si="0"/>
        <v>SE REQUIERE ASIGNAR LA FUENTE DE FINANCIAMIENTO</v>
      </c>
      <c r="I193" s="224"/>
      <c r="J193" s="224"/>
      <c r="K193" s="224"/>
      <c r="L193" s="224"/>
      <c r="M193" s="224"/>
      <c r="N193" s="224"/>
      <c r="O193" s="221">
        <f t="shared" si="1"/>
        <v>0</v>
      </c>
    </row>
    <row r="194" spans="1:15" ht="14.25" customHeight="1">
      <c r="A194" s="357"/>
      <c r="B194" s="262"/>
      <c r="C194" s="120"/>
      <c r="D194" s="222">
        <v>113</v>
      </c>
      <c r="E194" s="219"/>
      <c r="F194" s="222"/>
      <c r="G194" s="224"/>
      <c r="H194" s="220" t="str">
        <f t="shared" si="0"/>
        <v>SE REQUIERE ASIGNAR LA FUENTE DE FINANCIAMIENTO</v>
      </c>
      <c r="I194" s="224"/>
      <c r="J194" s="224"/>
      <c r="K194" s="224"/>
      <c r="L194" s="224"/>
      <c r="M194" s="224"/>
      <c r="N194" s="224"/>
      <c r="O194" s="221">
        <f t="shared" si="1"/>
        <v>0</v>
      </c>
    </row>
    <row r="195" spans="1:15" ht="14.25" customHeight="1">
      <c r="A195" s="357"/>
      <c r="B195" s="262"/>
      <c r="C195" s="120"/>
      <c r="D195" s="222">
        <v>113</v>
      </c>
      <c r="E195" s="219"/>
      <c r="F195" s="222"/>
      <c r="G195" s="224"/>
      <c r="H195" s="220" t="str">
        <f t="shared" si="0"/>
        <v>SE REQUIERE ASIGNAR LA FUENTE DE FINANCIAMIENTO</v>
      </c>
      <c r="I195" s="224"/>
      <c r="J195" s="224"/>
      <c r="K195" s="224"/>
      <c r="L195" s="224"/>
      <c r="M195" s="224"/>
      <c r="N195" s="224"/>
      <c r="O195" s="221">
        <f t="shared" si="1"/>
        <v>0</v>
      </c>
    </row>
    <row r="196" spans="1:15" ht="14.25" customHeight="1">
      <c r="A196" s="357"/>
      <c r="B196" s="262"/>
      <c r="C196" s="120"/>
      <c r="D196" s="222">
        <v>113</v>
      </c>
      <c r="E196" s="219"/>
      <c r="F196" s="222"/>
      <c r="G196" s="224"/>
      <c r="H196" s="220" t="str">
        <f t="shared" si="0"/>
        <v>SE REQUIERE ASIGNAR LA FUENTE DE FINANCIAMIENTO</v>
      </c>
      <c r="I196" s="224"/>
      <c r="J196" s="224"/>
      <c r="K196" s="224"/>
      <c r="L196" s="224"/>
      <c r="M196" s="224"/>
      <c r="N196" s="224"/>
      <c r="O196" s="221">
        <f t="shared" si="1"/>
        <v>0</v>
      </c>
    </row>
    <row r="197" spans="1:15" ht="14.25" customHeight="1">
      <c r="A197" s="357"/>
      <c r="B197" s="262"/>
      <c r="C197" s="120"/>
      <c r="D197" s="222">
        <v>113</v>
      </c>
      <c r="E197" s="219"/>
      <c r="F197" s="222"/>
      <c r="G197" s="224"/>
      <c r="H197" s="220" t="str">
        <f t="shared" si="0"/>
        <v>SE REQUIERE ASIGNAR LA FUENTE DE FINANCIAMIENTO</v>
      </c>
      <c r="I197" s="224"/>
      <c r="J197" s="224"/>
      <c r="K197" s="224"/>
      <c r="L197" s="224"/>
      <c r="M197" s="224"/>
      <c r="N197" s="224"/>
      <c r="O197" s="221">
        <f t="shared" si="1"/>
        <v>0</v>
      </c>
    </row>
    <row r="198" spans="1:15" ht="14.25" customHeight="1">
      <c r="A198" s="357"/>
      <c r="B198" s="262"/>
      <c r="C198" s="120"/>
      <c r="D198" s="222">
        <v>113</v>
      </c>
      <c r="E198" s="219"/>
      <c r="F198" s="222"/>
      <c r="G198" s="224"/>
      <c r="H198" s="220" t="str">
        <f t="shared" si="0"/>
        <v>SE REQUIERE ASIGNAR LA FUENTE DE FINANCIAMIENTO</v>
      </c>
      <c r="I198" s="224"/>
      <c r="J198" s="224"/>
      <c r="K198" s="224"/>
      <c r="L198" s="224"/>
      <c r="M198" s="224"/>
      <c r="N198" s="224"/>
      <c r="O198" s="221">
        <f t="shared" si="1"/>
        <v>0</v>
      </c>
    </row>
    <row r="199" spans="1:15" ht="14.25" customHeight="1">
      <c r="A199" s="357"/>
      <c r="B199" s="262"/>
      <c r="C199" s="120"/>
      <c r="D199" s="222">
        <v>113</v>
      </c>
      <c r="E199" s="219"/>
      <c r="F199" s="222"/>
      <c r="G199" s="224"/>
      <c r="H199" s="220" t="str">
        <f t="shared" si="0"/>
        <v>SE REQUIERE ASIGNAR LA FUENTE DE FINANCIAMIENTO</v>
      </c>
      <c r="I199" s="224"/>
      <c r="J199" s="224"/>
      <c r="K199" s="224"/>
      <c r="L199" s="224"/>
      <c r="M199" s="224"/>
      <c r="N199" s="224"/>
      <c r="O199" s="221">
        <f t="shared" si="1"/>
        <v>0</v>
      </c>
    </row>
    <row r="200" spans="1:15" ht="14.25" customHeight="1">
      <c r="A200" s="357"/>
      <c r="B200" s="262"/>
      <c r="C200" s="120"/>
      <c r="D200" s="222">
        <v>113</v>
      </c>
      <c r="E200" s="219"/>
      <c r="F200" s="222"/>
      <c r="G200" s="224"/>
      <c r="H200" s="220" t="str">
        <f t="shared" si="0"/>
        <v>SE REQUIERE ASIGNAR LA FUENTE DE FINANCIAMIENTO</v>
      </c>
      <c r="I200" s="224"/>
      <c r="J200" s="224"/>
      <c r="K200" s="224"/>
      <c r="L200" s="224"/>
      <c r="M200" s="224"/>
      <c r="N200" s="224"/>
      <c r="O200" s="221">
        <f t="shared" si="1"/>
        <v>0</v>
      </c>
    </row>
    <row r="201" spans="1:15" ht="14.25" customHeight="1">
      <c r="A201" s="357"/>
      <c r="B201" s="262"/>
      <c r="C201" s="120"/>
      <c r="D201" s="222">
        <v>113</v>
      </c>
      <c r="E201" s="219"/>
      <c r="F201" s="222"/>
      <c r="G201" s="223"/>
      <c r="H201" s="220" t="str">
        <f t="shared" si="0"/>
        <v>SE REQUIERE ASIGNAR LA FUENTE DE FINANCIAMIENTO</v>
      </c>
      <c r="I201" s="223"/>
      <c r="J201" s="223"/>
      <c r="K201" s="223"/>
      <c r="L201" s="223"/>
      <c r="M201" s="223"/>
      <c r="N201" s="223"/>
      <c r="O201" s="221">
        <f t="shared" si="1"/>
        <v>0</v>
      </c>
    </row>
    <row r="202" spans="1:15" ht="14.25" customHeight="1">
      <c r="A202" s="357"/>
      <c r="B202" s="262"/>
      <c r="C202" s="120"/>
      <c r="D202" s="222">
        <v>113</v>
      </c>
      <c r="E202" s="219"/>
      <c r="F202" s="222"/>
      <c r="G202" s="224"/>
      <c r="H202" s="220" t="str">
        <f t="shared" si="0"/>
        <v>SE REQUIERE ASIGNAR LA FUENTE DE FINANCIAMIENTO</v>
      </c>
      <c r="I202" s="224"/>
      <c r="J202" s="224"/>
      <c r="K202" s="224"/>
      <c r="L202" s="224"/>
      <c r="M202" s="224"/>
      <c r="N202" s="224"/>
      <c r="O202" s="221">
        <f t="shared" si="1"/>
        <v>0</v>
      </c>
    </row>
    <row r="203" spans="1:15" ht="14.25" customHeight="1">
      <c r="A203" s="357"/>
      <c r="B203" s="262"/>
      <c r="C203" s="120"/>
      <c r="D203" s="222">
        <v>113</v>
      </c>
      <c r="E203" s="219"/>
      <c r="F203" s="222"/>
      <c r="G203" s="224"/>
      <c r="H203" s="220" t="str">
        <f t="shared" si="0"/>
        <v>SE REQUIERE ASIGNAR LA FUENTE DE FINANCIAMIENTO</v>
      </c>
      <c r="I203" s="224"/>
      <c r="J203" s="224"/>
      <c r="K203" s="224"/>
      <c r="L203" s="224"/>
      <c r="M203" s="224"/>
      <c r="N203" s="224"/>
      <c r="O203" s="221">
        <f t="shared" si="1"/>
        <v>0</v>
      </c>
    </row>
    <row r="204" spans="1:15" ht="14.25" customHeight="1">
      <c r="A204" s="357"/>
      <c r="B204" s="262"/>
      <c r="C204" s="120"/>
      <c r="D204" s="222">
        <v>113</v>
      </c>
      <c r="E204" s="219"/>
      <c r="F204" s="222"/>
      <c r="G204" s="224"/>
      <c r="H204" s="220" t="str">
        <f t="shared" si="0"/>
        <v>SE REQUIERE ASIGNAR LA FUENTE DE FINANCIAMIENTO</v>
      </c>
      <c r="I204" s="224"/>
      <c r="J204" s="224"/>
      <c r="K204" s="224"/>
      <c r="L204" s="224"/>
      <c r="M204" s="224"/>
      <c r="N204" s="224"/>
      <c r="O204" s="221">
        <f t="shared" si="1"/>
        <v>0</v>
      </c>
    </row>
    <row r="205" spans="1:15" ht="14.25" customHeight="1">
      <c r="A205" s="357"/>
      <c r="B205" s="262"/>
      <c r="C205" s="120"/>
      <c r="D205" s="222">
        <v>113</v>
      </c>
      <c r="E205" s="219"/>
      <c r="F205" s="222"/>
      <c r="G205" s="224"/>
      <c r="H205" s="220" t="str">
        <f t="shared" si="0"/>
        <v>SE REQUIERE ASIGNAR LA FUENTE DE FINANCIAMIENTO</v>
      </c>
      <c r="I205" s="224"/>
      <c r="J205" s="224"/>
      <c r="K205" s="224"/>
      <c r="L205" s="224"/>
      <c r="M205" s="224"/>
      <c r="N205" s="224"/>
      <c r="O205" s="221">
        <f t="shared" si="1"/>
        <v>0</v>
      </c>
    </row>
    <row r="206" spans="1:15" ht="14.25" customHeight="1">
      <c r="A206" s="357"/>
      <c r="B206" s="262"/>
      <c r="C206" s="120"/>
      <c r="D206" s="222">
        <v>113</v>
      </c>
      <c r="E206" s="219"/>
      <c r="F206" s="222"/>
      <c r="G206" s="224"/>
      <c r="H206" s="220" t="str">
        <f t="shared" si="0"/>
        <v>SE REQUIERE ASIGNAR LA FUENTE DE FINANCIAMIENTO</v>
      </c>
      <c r="I206" s="224"/>
      <c r="J206" s="224"/>
      <c r="K206" s="224"/>
      <c r="L206" s="224"/>
      <c r="M206" s="224"/>
      <c r="N206" s="224"/>
      <c r="O206" s="221">
        <f t="shared" si="1"/>
        <v>0</v>
      </c>
    </row>
    <row r="207" spans="1:15" ht="14.25" customHeight="1">
      <c r="A207" s="357"/>
      <c r="B207" s="262"/>
      <c r="C207" s="120"/>
      <c r="D207" s="222">
        <v>113</v>
      </c>
      <c r="E207" s="219"/>
      <c r="F207" s="222"/>
      <c r="G207" s="223"/>
      <c r="H207" s="220" t="str">
        <f t="shared" si="0"/>
        <v>SE REQUIERE ASIGNAR LA FUENTE DE FINANCIAMIENTO</v>
      </c>
      <c r="I207" s="223"/>
      <c r="J207" s="223"/>
      <c r="K207" s="223"/>
      <c r="L207" s="223"/>
      <c r="M207" s="223"/>
      <c r="N207" s="223"/>
      <c r="O207" s="221">
        <f t="shared" si="1"/>
        <v>0</v>
      </c>
    </row>
    <row r="208" spans="1:15" ht="14.25" customHeight="1">
      <c r="A208" s="357"/>
      <c r="B208" s="262"/>
      <c r="C208" s="120"/>
      <c r="D208" s="222">
        <v>113</v>
      </c>
      <c r="E208" s="219"/>
      <c r="F208" s="222"/>
      <c r="G208" s="224"/>
      <c r="H208" s="220" t="str">
        <f t="shared" si="0"/>
        <v>SE REQUIERE ASIGNAR LA FUENTE DE FINANCIAMIENTO</v>
      </c>
      <c r="I208" s="224"/>
      <c r="J208" s="224"/>
      <c r="K208" s="224"/>
      <c r="L208" s="224"/>
      <c r="M208" s="224"/>
      <c r="N208" s="224"/>
      <c r="O208" s="221">
        <f t="shared" si="1"/>
        <v>0</v>
      </c>
    </row>
    <row r="209" spans="1:15" ht="14.25" customHeight="1">
      <c r="A209" s="357"/>
      <c r="B209" s="262"/>
      <c r="C209" s="120"/>
      <c r="D209" s="222">
        <v>113</v>
      </c>
      <c r="E209" s="219"/>
      <c r="F209" s="222"/>
      <c r="G209" s="224"/>
      <c r="H209" s="220" t="str">
        <f t="shared" si="0"/>
        <v>SE REQUIERE ASIGNAR LA FUENTE DE FINANCIAMIENTO</v>
      </c>
      <c r="I209" s="224"/>
      <c r="J209" s="224"/>
      <c r="K209" s="224"/>
      <c r="L209" s="224"/>
      <c r="M209" s="224"/>
      <c r="N209" s="224"/>
      <c r="O209" s="221">
        <f t="shared" si="1"/>
        <v>0</v>
      </c>
    </row>
    <row r="210" spans="1:15" ht="14.25" customHeight="1">
      <c r="A210" s="357"/>
      <c r="B210" s="262"/>
      <c r="C210" s="120"/>
      <c r="D210" s="222">
        <v>113</v>
      </c>
      <c r="E210" s="219"/>
      <c r="F210" s="222"/>
      <c r="G210" s="224"/>
      <c r="H210" s="220" t="str">
        <f t="shared" si="0"/>
        <v>SE REQUIERE ASIGNAR LA FUENTE DE FINANCIAMIENTO</v>
      </c>
      <c r="I210" s="224"/>
      <c r="J210" s="224"/>
      <c r="K210" s="224"/>
      <c r="L210" s="224"/>
      <c r="M210" s="224"/>
      <c r="N210" s="224"/>
      <c r="O210" s="221">
        <f t="shared" si="1"/>
        <v>0</v>
      </c>
    </row>
    <row r="211" spans="1:15" ht="14.25" customHeight="1">
      <c r="A211" s="357"/>
      <c r="B211" s="262"/>
      <c r="C211" s="120"/>
      <c r="D211" s="222">
        <v>113</v>
      </c>
      <c r="E211" s="219"/>
      <c r="F211" s="222"/>
      <c r="G211" s="224"/>
      <c r="H211" s="220" t="str">
        <f t="shared" si="0"/>
        <v>SE REQUIERE ASIGNAR LA FUENTE DE FINANCIAMIENTO</v>
      </c>
      <c r="I211" s="224"/>
      <c r="J211" s="224"/>
      <c r="K211" s="224"/>
      <c r="L211" s="224"/>
      <c r="M211" s="224"/>
      <c r="N211" s="224"/>
      <c r="O211" s="221">
        <f t="shared" si="1"/>
        <v>0</v>
      </c>
    </row>
    <row r="212" spans="1:15" ht="14.25" customHeight="1">
      <c r="A212" s="357"/>
      <c r="B212" s="262"/>
      <c r="C212" s="120"/>
      <c r="D212" s="222">
        <v>113</v>
      </c>
      <c r="E212" s="219"/>
      <c r="F212" s="222"/>
      <c r="G212" s="224"/>
      <c r="H212" s="220" t="str">
        <f t="shared" si="0"/>
        <v>SE REQUIERE ASIGNAR LA FUENTE DE FINANCIAMIENTO</v>
      </c>
      <c r="I212" s="224"/>
      <c r="J212" s="224"/>
      <c r="K212" s="224"/>
      <c r="L212" s="224"/>
      <c r="M212" s="224"/>
      <c r="N212" s="224"/>
      <c r="O212" s="221">
        <f t="shared" si="1"/>
        <v>0</v>
      </c>
    </row>
    <row r="213" spans="1:15" ht="14.25" customHeight="1">
      <c r="A213" s="357"/>
      <c r="B213" s="262"/>
      <c r="C213" s="120"/>
      <c r="D213" s="222">
        <v>113</v>
      </c>
      <c r="E213" s="219"/>
      <c r="F213" s="222"/>
      <c r="G213" s="224"/>
      <c r="H213" s="220" t="str">
        <f t="shared" si="0"/>
        <v>SE REQUIERE ASIGNAR LA FUENTE DE FINANCIAMIENTO</v>
      </c>
      <c r="I213" s="224"/>
      <c r="J213" s="224"/>
      <c r="K213" s="224"/>
      <c r="L213" s="224"/>
      <c r="M213" s="224"/>
      <c r="N213" s="224"/>
      <c r="O213" s="221">
        <f t="shared" si="1"/>
        <v>0</v>
      </c>
    </row>
    <row r="214" spans="1:15" ht="14.25" customHeight="1">
      <c r="A214" s="357"/>
      <c r="B214" s="262"/>
      <c r="C214" s="120"/>
      <c r="D214" s="222">
        <v>113</v>
      </c>
      <c r="E214" s="219"/>
      <c r="F214" s="222"/>
      <c r="G214" s="224"/>
      <c r="H214" s="220" t="str">
        <f t="shared" si="0"/>
        <v>SE REQUIERE ASIGNAR LA FUENTE DE FINANCIAMIENTO</v>
      </c>
      <c r="I214" s="224"/>
      <c r="J214" s="224"/>
      <c r="K214" s="224"/>
      <c r="L214" s="224"/>
      <c r="M214" s="224"/>
      <c r="N214" s="224"/>
      <c r="O214" s="221">
        <f t="shared" si="1"/>
        <v>0</v>
      </c>
    </row>
    <row r="215" spans="1:15" ht="14.25" customHeight="1">
      <c r="A215" s="357"/>
      <c r="B215" s="262"/>
      <c r="C215" s="120"/>
      <c r="D215" s="222">
        <v>113</v>
      </c>
      <c r="E215" s="219"/>
      <c r="F215" s="222"/>
      <c r="G215" s="224"/>
      <c r="H215" s="220" t="str">
        <f t="shared" si="0"/>
        <v>SE REQUIERE ASIGNAR LA FUENTE DE FINANCIAMIENTO</v>
      </c>
      <c r="I215" s="224"/>
      <c r="J215" s="224"/>
      <c r="K215" s="224"/>
      <c r="L215" s="224"/>
      <c r="M215" s="224"/>
      <c r="N215" s="224"/>
      <c r="O215" s="221">
        <f t="shared" si="1"/>
        <v>0</v>
      </c>
    </row>
    <row r="216" spans="1:15" ht="14.25" customHeight="1">
      <c r="A216" s="357"/>
      <c r="B216" s="262"/>
      <c r="C216" s="120"/>
      <c r="D216" s="222">
        <v>113</v>
      </c>
      <c r="E216" s="219"/>
      <c r="F216" s="222"/>
      <c r="G216" s="224"/>
      <c r="H216" s="220" t="str">
        <f t="shared" si="0"/>
        <v>SE REQUIERE ASIGNAR LA FUENTE DE FINANCIAMIENTO</v>
      </c>
      <c r="I216" s="224"/>
      <c r="J216" s="224"/>
      <c r="K216" s="224"/>
      <c r="L216" s="224"/>
      <c r="M216" s="224"/>
      <c r="N216" s="224"/>
      <c r="O216" s="221">
        <f t="shared" si="1"/>
        <v>0</v>
      </c>
    </row>
    <row r="217" spans="1:15" ht="14.25" customHeight="1">
      <c r="A217" s="357"/>
      <c r="B217" s="262"/>
      <c r="C217" s="120"/>
      <c r="D217" s="222">
        <v>113</v>
      </c>
      <c r="E217" s="219"/>
      <c r="F217" s="222"/>
      <c r="G217" s="223"/>
      <c r="H217" s="220" t="str">
        <f t="shared" si="0"/>
        <v>SE REQUIERE ASIGNAR LA FUENTE DE FINANCIAMIENTO</v>
      </c>
      <c r="I217" s="223"/>
      <c r="J217" s="223"/>
      <c r="K217" s="223"/>
      <c r="L217" s="223"/>
      <c r="M217" s="223"/>
      <c r="N217" s="223"/>
      <c r="O217" s="221">
        <f t="shared" si="1"/>
        <v>0</v>
      </c>
    </row>
    <row r="218" spans="1:15" ht="14.25" customHeight="1">
      <c r="A218" s="357"/>
      <c r="B218" s="262"/>
      <c r="C218" s="120"/>
      <c r="D218" s="222">
        <v>113</v>
      </c>
      <c r="E218" s="219"/>
      <c r="F218" s="222"/>
      <c r="G218" s="224"/>
      <c r="H218" s="220" t="str">
        <f t="shared" si="0"/>
        <v>SE REQUIERE ASIGNAR LA FUENTE DE FINANCIAMIENTO</v>
      </c>
      <c r="I218" s="224"/>
      <c r="J218" s="224"/>
      <c r="K218" s="224"/>
      <c r="L218" s="224"/>
      <c r="M218" s="224"/>
      <c r="N218" s="224"/>
      <c r="O218" s="221">
        <f t="shared" si="1"/>
        <v>0</v>
      </c>
    </row>
    <row r="219" spans="1:15" ht="14.25" customHeight="1">
      <c r="A219" s="357"/>
      <c r="B219" s="262"/>
      <c r="C219" s="120"/>
      <c r="D219" s="222">
        <v>113</v>
      </c>
      <c r="E219" s="219"/>
      <c r="F219" s="222"/>
      <c r="G219" s="224"/>
      <c r="H219" s="220" t="str">
        <f t="shared" si="0"/>
        <v>SE REQUIERE ASIGNAR LA FUENTE DE FINANCIAMIENTO</v>
      </c>
      <c r="I219" s="224"/>
      <c r="J219" s="224"/>
      <c r="K219" s="224"/>
      <c r="L219" s="224"/>
      <c r="M219" s="224"/>
      <c r="N219" s="224"/>
      <c r="O219" s="221">
        <f t="shared" si="1"/>
        <v>0</v>
      </c>
    </row>
    <row r="220" spans="1:15" ht="14.25" customHeight="1">
      <c r="A220" s="357"/>
      <c r="B220" s="262"/>
      <c r="C220" s="120"/>
      <c r="D220" s="222">
        <v>113</v>
      </c>
      <c r="E220" s="219"/>
      <c r="F220" s="222"/>
      <c r="G220" s="224"/>
      <c r="H220" s="220" t="str">
        <f t="shared" si="0"/>
        <v>SE REQUIERE ASIGNAR LA FUENTE DE FINANCIAMIENTO</v>
      </c>
      <c r="I220" s="224"/>
      <c r="J220" s="224"/>
      <c r="K220" s="224"/>
      <c r="L220" s="224"/>
      <c r="M220" s="224"/>
      <c r="N220" s="224"/>
      <c r="O220" s="221">
        <f t="shared" si="1"/>
        <v>0</v>
      </c>
    </row>
    <row r="221" spans="1:15" ht="14.25" customHeight="1">
      <c r="A221" s="357"/>
      <c r="B221" s="262"/>
      <c r="C221" s="120"/>
      <c r="D221" s="222">
        <v>113</v>
      </c>
      <c r="E221" s="219"/>
      <c r="F221" s="222"/>
      <c r="G221" s="224"/>
      <c r="H221" s="220" t="str">
        <f t="shared" si="0"/>
        <v>SE REQUIERE ASIGNAR LA FUENTE DE FINANCIAMIENTO</v>
      </c>
      <c r="I221" s="224"/>
      <c r="J221" s="224"/>
      <c r="K221" s="224"/>
      <c r="L221" s="224"/>
      <c r="M221" s="224"/>
      <c r="N221" s="224"/>
      <c r="O221" s="221">
        <f t="shared" si="1"/>
        <v>0</v>
      </c>
    </row>
    <row r="222" spans="1:15" ht="14.25" customHeight="1">
      <c r="A222" s="357"/>
      <c r="B222" s="262"/>
      <c r="C222" s="120"/>
      <c r="D222" s="222">
        <v>113</v>
      </c>
      <c r="E222" s="219"/>
      <c r="F222" s="222"/>
      <c r="G222" s="224"/>
      <c r="H222" s="220" t="str">
        <f t="shared" si="0"/>
        <v>SE REQUIERE ASIGNAR LA FUENTE DE FINANCIAMIENTO</v>
      </c>
      <c r="I222" s="224"/>
      <c r="J222" s="224"/>
      <c r="K222" s="224"/>
      <c r="L222" s="224"/>
      <c r="M222" s="224"/>
      <c r="N222" s="224"/>
      <c r="O222" s="221">
        <f t="shared" si="1"/>
        <v>0</v>
      </c>
    </row>
    <row r="223" spans="1:15" ht="14.25" customHeight="1">
      <c r="A223" s="357"/>
      <c r="B223" s="262"/>
      <c r="C223" s="120"/>
      <c r="D223" s="222">
        <v>113</v>
      </c>
      <c r="E223" s="219"/>
      <c r="F223" s="222"/>
      <c r="G223" s="224"/>
      <c r="H223" s="220" t="str">
        <f t="shared" si="0"/>
        <v>SE REQUIERE ASIGNAR LA FUENTE DE FINANCIAMIENTO</v>
      </c>
      <c r="I223" s="224"/>
      <c r="J223" s="224"/>
      <c r="K223" s="224"/>
      <c r="L223" s="224"/>
      <c r="M223" s="224"/>
      <c r="N223" s="224"/>
      <c r="O223" s="221">
        <f t="shared" si="1"/>
        <v>0</v>
      </c>
    </row>
    <row r="224" spans="1:15" ht="14.25" customHeight="1">
      <c r="A224" s="357"/>
      <c r="B224" s="262"/>
      <c r="C224" s="120"/>
      <c r="D224" s="222">
        <v>113</v>
      </c>
      <c r="E224" s="219"/>
      <c r="F224" s="222"/>
      <c r="G224" s="224"/>
      <c r="H224" s="220" t="str">
        <f t="shared" si="0"/>
        <v>SE REQUIERE ASIGNAR LA FUENTE DE FINANCIAMIENTO</v>
      </c>
      <c r="I224" s="224"/>
      <c r="J224" s="224"/>
      <c r="K224" s="224"/>
      <c r="L224" s="224"/>
      <c r="M224" s="224"/>
      <c r="N224" s="224"/>
      <c r="O224" s="221">
        <f t="shared" si="1"/>
        <v>0</v>
      </c>
    </row>
    <row r="225" spans="1:15" ht="14.25" customHeight="1">
      <c r="A225" s="357"/>
      <c r="B225" s="262"/>
      <c r="C225" s="120"/>
      <c r="D225" s="222">
        <v>113</v>
      </c>
      <c r="E225" s="219"/>
      <c r="F225" s="222"/>
      <c r="G225" s="224"/>
      <c r="H225" s="220" t="str">
        <f t="shared" si="0"/>
        <v>SE REQUIERE ASIGNAR LA FUENTE DE FINANCIAMIENTO</v>
      </c>
      <c r="I225" s="224"/>
      <c r="J225" s="224"/>
      <c r="K225" s="224"/>
      <c r="L225" s="224"/>
      <c r="M225" s="224"/>
      <c r="N225" s="224"/>
      <c r="O225" s="221">
        <f t="shared" si="1"/>
        <v>0</v>
      </c>
    </row>
    <row r="226" spans="1:15" ht="14.25" customHeight="1">
      <c r="A226" s="357"/>
      <c r="B226" s="262"/>
      <c r="C226" s="120"/>
      <c r="D226" s="222">
        <v>113</v>
      </c>
      <c r="E226" s="219"/>
      <c r="F226" s="222"/>
      <c r="G226" s="223"/>
      <c r="H226" s="220" t="str">
        <f t="shared" si="0"/>
        <v>SE REQUIERE ASIGNAR LA FUENTE DE FINANCIAMIENTO</v>
      </c>
      <c r="I226" s="223"/>
      <c r="J226" s="223"/>
      <c r="K226" s="223"/>
      <c r="L226" s="223"/>
      <c r="M226" s="223"/>
      <c r="N226" s="223"/>
      <c r="O226" s="221">
        <f t="shared" si="1"/>
        <v>0</v>
      </c>
    </row>
    <row r="227" spans="1:15" ht="14.25" customHeight="1">
      <c r="A227" s="357"/>
      <c r="B227" s="262"/>
      <c r="C227" s="120"/>
      <c r="D227" s="222">
        <v>113</v>
      </c>
      <c r="E227" s="219"/>
      <c r="F227" s="222"/>
      <c r="G227" s="224"/>
      <c r="H227" s="220" t="str">
        <f t="shared" si="0"/>
        <v>SE REQUIERE ASIGNAR LA FUENTE DE FINANCIAMIENTO</v>
      </c>
      <c r="I227" s="224"/>
      <c r="J227" s="224"/>
      <c r="K227" s="224"/>
      <c r="L227" s="224"/>
      <c r="M227" s="224"/>
      <c r="N227" s="224"/>
      <c r="O227" s="221">
        <f t="shared" si="1"/>
        <v>0</v>
      </c>
    </row>
    <row r="228" spans="1:15" ht="14.25" customHeight="1">
      <c r="A228" s="357"/>
      <c r="B228" s="262"/>
      <c r="C228" s="120"/>
      <c r="D228" s="222">
        <v>113</v>
      </c>
      <c r="E228" s="219"/>
      <c r="F228" s="222"/>
      <c r="G228" s="224"/>
      <c r="H228" s="220" t="str">
        <f t="shared" si="0"/>
        <v>SE REQUIERE ASIGNAR LA FUENTE DE FINANCIAMIENTO</v>
      </c>
      <c r="I228" s="224"/>
      <c r="J228" s="224"/>
      <c r="K228" s="224"/>
      <c r="L228" s="224"/>
      <c r="M228" s="224"/>
      <c r="N228" s="224"/>
      <c r="O228" s="221">
        <f t="shared" si="1"/>
        <v>0</v>
      </c>
    </row>
    <row r="229" spans="1:15" ht="14.25" customHeight="1">
      <c r="A229" s="357"/>
      <c r="B229" s="262"/>
      <c r="C229" s="120"/>
      <c r="D229" s="222">
        <v>113</v>
      </c>
      <c r="E229" s="219"/>
      <c r="F229" s="222"/>
      <c r="G229" s="224"/>
      <c r="H229" s="220" t="str">
        <f t="shared" si="0"/>
        <v>SE REQUIERE ASIGNAR LA FUENTE DE FINANCIAMIENTO</v>
      </c>
      <c r="I229" s="224"/>
      <c r="J229" s="224"/>
      <c r="K229" s="224"/>
      <c r="L229" s="224"/>
      <c r="M229" s="224"/>
      <c r="N229" s="224"/>
      <c r="O229" s="221">
        <f t="shared" si="1"/>
        <v>0</v>
      </c>
    </row>
    <row r="230" spans="1:15" ht="14.25" customHeight="1">
      <c r="A230" s="357"/>
      <c r="B230" s="262"/>
      <c r="C230" s="120"/>
      <c r="D230" s="222">
        <v>113</v>
      </c>
      <c r="E230" s="219"/>
      <c r="F230" s="222"/>
      <c r="G230" s="223"/>
      <c r="H230" s="220" t="str">
        <f t="shared" si="0"/>
        <v>SE REQUIERE ASIGNAR LA FUENTE DE FINANCIAMIENTO</v>
      </c>
      <c r="I230" s="223"/>
      <c r="J230" s="223"/>
      <c r="K230" s="223"/>
      <c r="L230" s="223"/>
      <c r="M230" s="223"/>
      <c r="N230" s="223"/>
      <c r="O230" s="221">
        <f t="shared" si="1"/>
        <v>0</v>
      </c>
    </row>
    <row r="231" spans="1:15" ht="14.25" customHeight="1">
      <c r="A231" s="357"/>
      <c r="B231" s="262"/>
      <c r="C231" s="120"/>
      <c r="D231" s="222">
        <v>113</v>
      </c>
      <c r="E231" s="219"/>
      <c r="F231" s="222"/>
      <c r="G231" s="224"/>
      <c r="H231" s="220" t="str">
        <f t="shared" si="0"/>
        <v>SE REQUIERE ASIGNAR LA FUENTE DE FINANCIAMIENTO</v>
      </c>
      <c r="I231" s="224"/>
      <c r="J231" s="224"/>
      <c r="K231" s="224"/>
      <c r="L231" s="224"/>
      <c r="M231" s="224"/>
      <c r="N231" s="224"/>
      <c r="O231" s="221">
        <f t="shared" si="1"/>
        <v>0</v>
      </c>
    </row>
    <row r="232" spans="1:15" ht="14.25" customHeight="1">
      <c r="A232" s="357"/>
      <c r="B232" s="262"/>
      <c r="C232" s="120"/>
      <c r="D232" s="222">
        <v>113</v>
      </c>
      <c r="E232" s="219"/>
      <c r="F232" s="222"/>
      <c r="G232" s="224"/>
      <c r="H232" s="220" t="str">
        <f t="shared" si="0"/>
        <v>SE REQUIERE ASIGNAR LA FUENTE DE FINANCIAMIENTO</v>
      </c>
      <c r="I232" s="224"/>
      <c r="J232" s="224"/>
      <c r="K232" s="224"/>
      <c r="L232" s="224"/>
      <c r="M232" s="224"/>
      <c r="N232" s="224"/>
      <c r="O232" s="221">
        <f t="shared" si="1"/>
        <v>0</v>
      </c>
    </row>
    <row r="233" spans="1:15" ht="14.25" customHeight="1">
      <c r="A233" s="357"/>
      <c r="B233" s="262"/>
      <c r="C233" s="120"/>
      <c r="D233" s="222">
        <v>113</v>
      </c>
      <c r="E233" s="219"/>
      <c r="F233" s="222"/>
      <c r="G233" s="224"/>
      <c r="H233" s="220" t="str">
        <f t="shared" si="0"/>
        <v>SE REQUIERE ASIGNAR LA FUENTE DE FINANCIAMIENTO</v>
      </c>
      <c r="I233" s="224"/>
      <c r="J233" s="224"/>
      <c r="K233" s="224"/>
      <c r="L233" s="224"/>
      <c r="M233" s="224"/>
      <c r="N233" s="224"/>
      <c r="O233" s="221">
        <f t="shared" si="1"/>
        <v>0</v>
      </c>
    </row>
    <row r="234" spans="1:15" ht="14.25" customHeight="1">
      <c r="A234" s="357"/>
      <c r="B234" s="262"/>
      <c r="C234" s="120"/>
      <c r="D234" s="222">
        <v>113</v>
      </c>
      <c r="E234" s="219"/>
      <c r="F234" s="222"/>
      <c r="G234" s="224"/>
      <c r="H234" s="220" t="str">
        <f t="shared" si="0"/>
        <v>SE REQUIERE ASIGNAR LA FUENTE DE FINANCIAMIENTO</v>
      </c>
      <c r="I234" s="224"/>
      <c r="J234" s="224"/>
      <c r="K234" s="224"/>
      <c r="L234" s="224"/>
      <c r="M234" s="224"/>
      <c r="N234" s="224"/>
      <c r="O234" s="221">
        <f t="shared" si="1"/>
        <v>0</v>
      </c>
    </row>
    <row r="235" spans="1:15" ht="14.25" customHeight="1">
      <c r="A235" s="357"/>
      <c r="B235" s="262"/>
      <c r="C235" s="120"/>
      <c r="D235" s="222">
        <v>113</v>
      </c>
      <c r="E235" s="219"/>
      <c r="F235" s="222"/>
      <c r="G235" s="224"/>
      <c r="H235" s="220" t="str">
        <f t="shared" si="0"/>
        <v>SE REQUIERE ASIGNAR LA FUENTE DE FINANCIAMIENTO</v>
      </c>
      <c r="I235" s="224"/>
      <c r="J235" s="224"/>
      <c r="K235" s="224"/>
      <c r="L235" s="224"/>
      <c r="M235" s="224"/>
      <c r="N235" s="224"/>
      <c r="O235" s="221">
        <f t="shared" si="1"/>
        <v>0</v>
      </c>
    </row>
    <row r="236" spans="1:15" ht="14.25" customHeight="1">
      <c r="A236" s="357"/>
      <c r="B236" s="262"/>
      <c r="C236" s="120"/>
      <c r="D236" s="222">
        <v>113</v>
      </c>
      <c r="E236" s="219"/>
      <c r="F236" s="222"/>
      <c r="G236" s="224"/>
      <c r="H236" s="220" t="str">
        <f t="shared" si="0"/>
        <v>SE REQUIERE ASIGNAR LA FUENTE DE FINANCIAMIENTO</v>
      </c>
      <c r="I236" s="224"/>
      <c r="J236" s="224"/>
      <c r="K236" s="224"/>
      <c r="L236" s="224"/>
      <c r="M236" s="224"/>
      <c r="N236" s="224"/>
      <c r="O236" s="221">
        <f t="shared" si="1"/>
        <v>0</v>
      </c>
    </row>
    <row r="237" spans="1:15" ht="14.25" customHeight="1">
      <c r="A237" s="357"/>
      <c r="B237" s="262"/>
      <c r="C237" s="120"/>
      <c r="D237" s="222">
        <v>113</v>
      </c>
      <c r="E237" s="219"/>
      <c r="F237" s="222"/>
      <c r="G237" s="224"/>
      <c r="H237" s="220" t="str">
        <f t="shared" si="0"/>
        <v>SE REQUIERE ASIGNAR LA FUENTE DE FINANCIAMIENTO</v>
      </c>
      <c r="I237" s="224"/>
      <c r="J237" s="224"/>
      <c r="K237" s="224"/>
      <c r="L237" s="224"/>
      <c r="M237" s="224"/>
      <c r="N237" s="224"/>
      <c r="O237" s="221">
        <f t="shared" si="1"/>
        <v>0</v>
      </c>
    </row>
    <row r="238" spans="1:15" ht="14.25" customHeight="1">
      <c r="A238" s="357"/>
      <c r="B238" s="262"/>
      <c r="C238" s="120"/>
      <c r="D238" s="222">
        <v>113</v>
      </c>
      <c r="E238" s="219"/>
      <c r="F238" s="222"/>
      <c r="G238" s="223"/>
      <c r="H238" s="220" t="str">
        <f t="shared" si="0"/>
        <v>SE REQUIERE ASIGNAR LA FUENTE DE FINANCIAMIENTO</v>
      </c>
      <c r="I238" s="223"/>
      <c r="J238" s="223"/>
      <c r="K238" s="223"/>
      <c r="L238" s="223"/>
      <c r="M238" s="223"/>
      <c r="N238" s="223"/>
      <c r="O238" s="221">
        <f t="shared" si="1"/>
        <v>0</v>
      </c>
    </row>
    <row r="239" spans="1:15" ht="14.25" customHeight="1">
      <c r="A239" s="357"/>
      <c r="B239" s="262"/>
      <c r="C239" s="120"/>
      <c r="D239" s="222">
        <v>113</v>
      </c>
      <c r="E239" s="219"/>
      <c r="F239" s="222"/>
      <c r="G239" s="224"/>
      <c r="H239" s="220" t="str">
        <f t="shared" si="0"/>
        <v>SE REQUIERE ASIGNAR LA FUENTE DE FINANCIAMIENTO</v>
      </c>
      <c r="I239" s="224"/>
      <c r="J239" s="224"/>
      <c r="K239" s="224"/>
      <c r="L239" s="224"/>
      <c r="M239" s="224"/>
      <c r="N239" s="224"/>
      <c r="O239" s="221">
        <f t="shared" si="1"/>
        <v>0</v>
      </c>
    </row>
    <row r="240" spans="1:15" ht="14.25" customHeight="1">
      <c r="A240" s="357"/>
      <c r="B240" s="262"/>
      <c r="C240" s="120"/>
      <c r="D240" s="222">
        <v>113</v>
      </c>
      <c r="E240" s="219"/>
      <c r="F240" s="222"/>
      <c r="G240" s="223"/>
      <c r="H240" s="220" t="str">
        <f t="shared" si="0"/>
        <v>SE REQUIERE ASIGNAR LA FUENTE DE FINANCIAMIENTO</v>
      </c>
      <c r="I240" s="223"/>
      <c r="J240" s="223"/>
      <c r="K240" s="223"/>
      <c r="L240" s="223"/>
      <c r="M240" s="223"/>
      <c r="N240" s="223"/>
      <c r="O240" s="221">
        <f t="shared" si="1"/>
        <v>0</v>
      </c>
    </row>
    <row r="241" spans="1:15" ht="14.25" customHeight="1">
      <c r="A241" s="357"/>
      <c r="B241" s="262"/>
      <c r="C241" s="120"/>
      <c r="D241" s="222">
        <v>113</v>
      </c>
      <c r="E241" s="219"/>
      <c r="F241" s="222"/>
      <c r="G241" s="224"/>
      <c r="H241" s="220" t="str">
        <f t="shared" si="0"/>
        <v>SE REQUIERE ASIGNAR LA FUENTE DE FINANCIAMIENTO</v>
      </c>
      <c r="I241" s="224"/>
      <c r="J241" s="224"/>
      <c r="K241" s="224"/>
      <c r="L241" s="224"/>
      <c r="M241" s="224"/>
      <c r="N241" s="224"/>
      <c r="O241" s="221">
        <f t="shared" si="1"/>
        <v>0</v>
      </c>
    </row>
    <row r="242" spans="1:15" ht="14.25" customHeight="1">
      <c r="A242" s="357"/>
      <c r="B242" s="262"/>
      <c r="C242" s="120"/>
      <c r="D242" s="222">
        <v>113</v>
      </c>
      <c r="E242" s="219"/>
      <c r="F242" s="222"/>
      <c r="G242" s="224"/>
      <c r="H242" s="220" t="str">
        <f t="shared" si="0"/>
        <v>SE REQUIERE ASIGNAR LA FUENTE DE FINANCIAMIENTO</v>
      </c>
      <c r="I242" s="224"/>
      <c r="J242" s="224"/>
      <c r="K242" s="224"/>
      <c r="L242" s="224"/>
      <c r="M242" s="224"/>
      <c r="N242" s="224"/>
      <c r="O242" s="221">
        <f t="shared" si="1"/>
        <v>0</v>
      </c>
    </row>
    <row r="243" spans="1:15" ht="14.25" customHeight="1">
      <c r="A243" s="357"/>
      <c r="B243" s="262"/>
      <c r="C243" s="120"/>
      <c r="D243" s="222">
        <v>113</v>
      </c>
      <c r="E243" s="219"/>
      <c r="F243" s="222"/>
      <c r="G243" s="224"/>
      <c r="H243" s="220" t="str">
        <f t="shared" si="0"/>
        <v>SE REQUIERE ASIGNAR LA FUENTE DE FINANCIAMIENTO</v>
      </c>
      <c r="I243" s="224"/>
      <c r="J243" s="224"/>
      <c r="K243" s="224"/>
      <c r="L243" s="224"/>
      <c r="M243" s="224"/>
      <c r="N243" s="224"/>
      <c r="O243" s="221">
        <f t="shared" si="1"/>
        <v>0</v>
      </c>
    </row>
    <row r="244" spans="1:15" ht="14.25" customHeight="1">
      <c r="A244" s="357"/>
      <c r="B244" s="262"/>
      <c r="C244" s="120"/>
      <c r="D244" s="222">
        <v>113</v>
      </c>
      <c r="E244" s="219"/>
      <c r="F244" s="222"/>
      <c r="G244" s="224"/>
      <c r="H244" s="220" t="str">
        <f t="shared" si="0"/>
        <v>SE REQUIERE ASIGNAR LA FUENTE DE FINANCIAMIENTO</v>
      </c>
      <c r="I244" s="224"/>
      <c r="J244" s="224"/>
      <c r="K244" s="224"/>
      <c r="L244" s="224"/>
      <c r="M244" s="224"/>
      <c r="N244" s="224"/>
      <c r="O244" s="221">
        <f t="shared" si="1"/>
        <v>0</v>
      </c>
    </row>
    <row r="245" spans="1:15" ht="14.25" customHeight="1">
      <c r="A245" s="357"/>
      <c r="B245" s="262"/>
      <c r="C245" s="120"/>
      <c r="D245" s="222">
        <v>113</v>
      </c>
      <c r="E245" s="219"/>
      <c r="F245" s="222"/>
      <c r="G245" s="224"/>
      <c r="H245" s="220" t="str">
        <f t="shared" si="0"/>
        <v>SE REQUIERE ASIGNAR LA FUENTE DE FINANCIAMIENTO</v>
      </c>
      <c r="I245" s="224"/>
      <c r="J245" s="224"/>
      <c r="K245" s="224"/>
      <c r="L245" s="224"/>
      <c r="M245" s="224"/>
      <c r="N245" s="224"/>
      <c r="O245" s="221">
        <f t="shared" si="1"/>
        <v>0</v>
      </c>
    </row>
    <row r="246" spans="1:15" ht="14.25" customHeight="1">
      <c r="A246" s="357"/>
      <c r="B246" s="262"/>
      <c r="C246" s="120"/>
      <c r="D246" s="222">
        <v>113</v>
      </c>
      <c r="E246" s="219"/>
      <c r="F246" s="222"/>
      <c r="G246" s="223"/>
      <c r="H246" s="220" t="str">
        <f t="shared" si="0"/>
        <v>SE REQUIERE ASIGNAR LA FUENTE DE FINANCIAMIENTO</v>
      </c>
      <c r="I246" s="223"/>
      <c r="J246" s="223"/>
      <c r="K246" s="223"/>
      <c r="L246" s="223"/>
      <c r="M246" s="223"/>
      <c r="N246" s="223"/>
      <c r="O246" s="221">
        <f t="shared" si="1"/>
        <v>0</v>
      </c>
    </row>
    <row r="247" spans="1:15" ht="14.25" customHeight="1">
      <c r="A247" s="357"/>
      <c r="B247" s="262"/>
      <c r="C247" s="120"/>
      <c r="D247" s="222">
        <v>113</v>
      </c>
      <c r="E247" s="219"/>
      <c r="F247" s="222"/>
      <c r="G247" s="224"/>
      <c r="H247" s="220" t="str">
        <f t="shared" si="0"/>
        <v>SE REQUIERE ASIGNAR LA FUENTE DE FINANCIAMIENTO</v>
      </c>
      <c r="I247" s="224"/>
      <c r="J247" s="224"/>
      <c r="K247" s="224"/>
      <c r="L247" s="224"/>
      <c r="M247" s="224"/>
      <c r="N247" s="224"/>
      <c r="O247" s="221">
        <f t="shared" si="1"/>
        <v>0</v>
      </c>
    </row>
    <row r="248" spans="1:15" ht="14.25" customHeight="1">
      <c r="A248" s="357"/>
      <c r="B248" s="262"/>
      <c r="C248" s="120"/>
      <c r="D248" s="222">
        <v>113</v>
      </c>
      <c r="E248" s="219"/>
      <c r="F248" s="222"/>
      <c r="G248" s="224"/>
      <c r="H248" s="220" t="str">
        <f t="shared" si="0"/>
        <v>SE REQUIERE ASIGNAR LA FUENTE DE FINANCIAMIENTO</v>
      </c>
      <c r="I248" s="224"/>
      <c r="J248" s="224"/>
      <c r="K248" s="224"/>
      <c r="L248" s="224"/>
      <c r="M248" s="224"/>
      <c r="N248" s="224"/>
      <c r="O248" s="221">
        <f t="shared" si="1"/>
        <v>0</v>
      </c>
    </row>
    <row r="249" spans="1:15" ht="14.25" customHeight="1">
      <c r="A249" s="357"/>
      <c r="B249" s="262"/>
      <c r="C249" s="120"/>
      <c r="D249" s="222">
        <v>113</v>
      </c>
      <c r="E249" s="219"/>
      <c r="F249" s="222"/>
      <c r="G249" s="224"/>
      <c r="H249" s="220" t="str">
        <f t="shared" si="0"/>
        <v>SE REQUIERE ASIGNAR LA FUENTE DE FINANCIAMIENTO</v>
      </c>
      <c r="I249" s="224"/>
      <c r="J249" s="224"/>
      <c r="K249" s="224"/>
      <c r="L249" s="224"/>
      <c r="M249" s="224"/>
      <c r="N249" s="224"/>
      <c r="O249" s="221">
        <f t="shared" si="1"/>
        <v>0</v>
      </c>
    </row>
    <row r="250" spans="1:15" ht="14.25" customHeight="1">
      <c r="A250" s="357"/>
      <c r="B250" s="262"/>
      <c r="C250" s="120"/>
      <c r="D250" s="222">
        <v>113</v>
      </c>
      <c r="E250" s="219"/>
      <c r="F250" s="222"/>
      <c r="G250" s="223"/>
      <c r="H250" s="220" t="str">
        <f t="shared" si="0"/>
        <v>SE REQUIERE ASIGNAR LA FUENTE DE FINANCIAMIENTO</v>
      </c>
      <c r="I250" s="223"/>
      <c r="J250" s="223"/>
      <c r="K250" s="223"/>
      <c r="L250" s="223"/>
      <c r="M250" s="223"/>
      <c r="N250" s="223"/>
      <c r="O250" s="221">
        <f t="shared" si="1"/>
        <v>0</v>
      </c>
    </row>
    <row r="251" spans="1:15" ht="14.25" customHeight="1">
      <c r="A251" s="357"/>
      <c r="B251" s="262"/>
      <c r="C251" s="120"/>
      <c r="D251" s="222">
        <v>113</v>
      </c>
      <c r="E251" s="219"/>
      <c r="F251" s="222"/>
      <c r="G251" s="223"/>
      <c r="H251" s="220" t="str">
        <f t="shared" si="0"/>
        <v>SE REQUIERE ASIGNAR LA FUENTE DE FINANCIAMIENTO</v>
      </c>
      <c r="I251" s="223"/>
      <c r="J251" s="223"/>
      <c r="K251" s="223"/>
      <c r="L251" s="223"/>
      <c r="M251" s="223"/>
      <c r="N251" s="223"/>
      <c r="O251" s="221">
        <f t="shared" si="1"/>
        <v>0</v>
      </c>
    </row>
    <row r="252" spans="1:15" ht="14.25" customHeight="1">
      <c r="A252" s="357"/>
      <c r="B252" s="262"/>
      <c r="C252" s="120"/>
      <c r="D252" s="222">
        <v>113</v>
      </c>
      <c r="E252" s="219"/>
      <c r="F252" s="222"/>
      <c r="G252" s="224"/>
      <c r="H252" s="220" t="str">
        <f t="shared" si="0"/>
        <v>SE REQUIERE ASIGNAR LA FUENTE DE FINANCIAMIENTO</v>
      </c>
      <c r="I252" s="224"/>
      <c r="J252" s="224"/>
      <c r="K252" s="224"/>
      <c r="L252" s="224"/>
      <c r="M252" s="224"/>
      <c r="N252" s="224"/>
      <c r="O252" s="221">
        <f t="shared" si="1"/>
        <v>0</v>
      </c>
    </row>
    <row r="253" spans="1:15" ht="14.25" customHeight="1">
      <c r="A253" s="357"/>
      <c r="B253" s="262"/>
      <c r="C253" s="120"/>
      <c r="D253" s="222">
        <v>113</v>
      </c>
      <c r="E253" s="219"/>
      <c r="F253" s="222"/>
      <c r="G253" s="224"/>
      <c r="H253" s="220" t="str">
        <f t="shared" si="0"/>
        <v>SE REQUIERE ASIGNAR LA FUENTE DE FINANCIAMIENTO</v>
      </c>
      <c r="I253" s="224"/>
      <c r="J253" s="224"/>
      <c r="K253" s="224"/>
      <c r="L253" s="224"/>
      <c r="M253" s="224"/>
      <c r="N253" s="224"/>
      <c r="O253" s="221">
        <f t="shared" si="1"/>
        <v>0</v>
      </c>
    </row>
    <row r="254" spans="1:15" ht="14.25" customHeight="1">
      <c r="A254" s="357"/>
      <c r="B254" s="262"/>
      <c r="C254" s="120"/>
      <c r="D254" s="222">
        <v>113</v>
      </c>
      <c r="E254" s="219"/>
      <c r="F254" s="222"/>
      <c r="G254" s="224"/>
      <c r="H254" s="220" t="str">
        <f t="shared" si="0"/>
        <v>SE REQUIERE ASIGNAR LA FUENTE DE FINANCIAMIENTO</v>
      </c>
      <c r="I254" s="224"/>
      <c r="J254" s="224"/>
      <c r="K254" s="224"/>
      <c r="L254" s="224"/>
      <c r="M254" s="224"/>
      <c r="N254" s="224"/>
      <c r="O254" s="221">
        <f t="shared" si="1"/>
        <v>0</v>
      </c>
    </row>
    <row r="255" spans="1:15" ht="14.25" customHeight="1">
      <c r="A255" s="357"/>
      <c r="B255" s="262"/>
      <c r="C255" s="120"/>
      <c r="D255" s="222">
        <v>113</v>
      </c>
      <c r="E255" s="219"/>
      <c r="F255" s="222"/>
      <c r="G255" s="224"/>
      <c r="H255" s="220" t="str">
        <f t="shared" si="0"/>
        <v>SE REQUIERE ASIGNAR LA FUENTE DE FINANCIAMIENTO</v>
      </c>
      <c r="I255" s="224"/>
      <c r="J255" s="224"/>
      <c r="K255" s="224"/>
      <c r="L255" s="224"/>
      <c r="M255" s="224"/>
      <c r="N255" s="224"/>
      <c r="O255" s="221">
        <f t="shared" si="1"/>
        <v>0</v>
      </c>
    </row>
    <row r="256" spans="1:15" ht="14.25" customHeight="1">
      <c r="A256" s="357"/>
      <c r="B256" s="262"/>
      <c r="C256" s="120"/>
      <c r="D256" s="222">
        <v>113</v>
      </c>
      <c r="E256" s="219"/>
      <c r="F256" s="222"/>
      <c r="G256" s="224"/>
      <c r="H256" s="220" t="str">
        <f t="shared" si="0"/>
        <v>SE REQUIERE ASIGNAR LA FUENTE DE FINANCIAMIENTO</v>
      </c>
      <c r="I256" s="224"/>
      <c r="J256" s="224"/>
      <c r="K256" s="224"/>
      <c r="L256" s="224"/>
      <c r="M256" s="224"/>
      <c r="N256" s="224"/>
      <c r="O256" s="221">
        <f t="shared" si="1"/>
        <v>0</v>
      </c>
    </row>
    <row r="257" spans="1:15" ht="14.25" customHeight="1">
      <c r="A257" s="357"/>
      <c r="B257" s="262"/>
      <c r="C257" s="120"/>
      <c r="D257" s="222">
        <v>113</v>
      </c>
      <c r="E257" s="219"/>
      <c r="F257" s="222"/>
      <c r="G257" s="224"/>
      <c r="H257" s="220" t="str">
        <f t="shared" si="0"/>
        <v>SE REQUIERE ASIGNAR LA FUENTE DE FINANCIAMIENTO</v>
      </c>
      <c r="I257" s="224"/>
      <c r="J257" s="224"/>
      <c r="K257" s="224"/>
      <c r="L257" s="224"/>
      <c r="M257" s="224"/>
      <c r="N257" s="224"/>
      <c r="O257" s="221">
        <f t="shared" si="1"/>
        <v>0</v>
      </c>
    </row>
    <row r="258" spans="1:15" ht="14.25" customHeight="1">
      <c r="A258" s="357"/>
      <c r="B258" s="262"/>
      <c r="C258" s="120"/>
      <c r="D258" s="222">
        <v>113</v>
      </c>
      <c r="E258" s="219"/>
      <c r="F258" s="222"/>
      <c r="G258" s="223"/>
      <c r="H258" s="220" t="str">
        <f t="shared" si="0"/>
        <v>SE REQUIERE ASIGNAR LA FUENTE DE FINANCIAMIENTO</v>
      </c>
      <c r="I258" s="223"/>
      <c r="J258" s="223"/>
      <c r="K258" s="223"/>
      <c r="L258" s="223"/>
      <c r="M258" s="223"/>
      <c r="N258" s="223"/>
      <c r="O258" s="221">
        <f t="shared" si="1"/>
        <v>0</v>
      </c>
    </row>
    <row r="259" spans="1:15" ht="14.25" customHeight="1">
      <c r="A259" s="357"/>
      <c r="B259" s="262"/>
      <c r="C259" s="120"/>
      <c r="D259" s="222">
        <v>113</v>
      </c>
      <c r="E259" s="219"/>
      <c r="F259" s="222"/>
      <c r="G259" s="224"/>
      <c r="H259" s="220" t="str">
        <f t="shared" si="0"/>
        <v>SE REQUIERE ASIGNAR LA FUENTE DE FINANCIAMIENTO</v>
      </c>
      <c r="I259" s="224"/>
      <c r="J259" s="224"/>
      <c r="K259" s="224"/>
      <c r="L259" s="224"/>
      <c r="M259" s="224"/>
      <c r="N259" s="224"/>
      <c r="O259" s="221">
        <f t="shared" si="1"/>
        <v>0</v>
      </c>
    </row>
    <row r="260" spans="1:15" ht="14.25" customHeight="1">
      <c r="A260" s="357"/>
      <c r="B260" s="262"/>
      <c r="C260" s="120"/>
      <c r="D260" s="222">
        <v>113</v>
      </c>
      <c r="E260" s="219"/>
      <c r="F260" s="222"/>
      <c r="G260" s="224"/>
      <c r="H260" s="220" t="str">
        <f t="shared" si="0"/>
        <v>SE REQUIERE ASIGNAR LA FUENTE DE FINANCIAMIENTO</v>
      </c>
      <c r="I260" s="224"/>
      <c r="J260" s="224"/>
      <c r="K260" s="224"/>
      <c r="L260" s="224"/>
      <c r="M260" s="224"/>
      <c r="N260" s="224"/>
      <c r="O260" s="221">
        <f t="shared" si="1"/>
        <v>0</v>
      </c>
    </row>
    <row r="261" spans="1:15" ht="14.25" customHeight="1">
      <c r="A261" s="357"/>
      <c r="B261" s="262"/>
      <c r="C261" s="120"/>
      <c r="D261" s="222">
        <v>113</v>
      </c>
      <c r="E261" s="219"/>
      <c r="F261" s="222"/>
      <c r="G261" s="224"/>
      <c r="H261" s="220" t="str">
        <f t="shared" si="0"/>
        <v>SE REQUIERE ASIGNAR LA FUENTE DE FINANCIAMIENTO</v>
      </c>
      <c r="I261" s="224"/>
      <c r="J261" s="224"/>
      <c r="K261" s="224"/>
      <c r="L261" s="224"/>
      <c r="M261" s="224"/>
      <c r="N261" s="224"/>
      <c r="O261" s="221">
        <f t="shared" si="1"/>
        <v>0</v>
      </c>
    </row>
    <row r="262" spans="1:15" ht="14.25" customHeight="1">
      <c r="A262" s="357"/>
      <c r="B262" s="262"/>
      <c r="C262" s="120"/>
      <c r="D262" s="222">
        <v>113</v>
      </c>
      <c r="E262" s="219"/>
      <c r="F262" s="222"/>
      <c r="G262" s="224"/>
      <c r="H262" s="220" t="str">
        <f t="shared" si="0"/>
        <v>SE REQUIERE ASIGNAR LA FUENTE DE FINANCIAMIENTO</v>
      </c>
      <c r="I262" s="224"/>
      <c r="J262" s="224"/>
      <c r="K262" s="224"/>
      <c r="L262" s="224"/>
      <c r="M262" s="224"/>
      <c r="N262" s="224"/>
      <c r="O262" s="221">
        <f t="shared" si="1"/>
        <v>0</v>
      </c>
    </row>
    <row r="263" spans="1:15" ht="14.25" customHeight="1">
      <c r="A263" s="357"/>
      <c r="B263" s="262"/>
      <c r="C263" s="120"/>
      <c r="D263" s="222">
        <v>113</v>
      </c>
      <c r="E263" s="219"/>
      <c r="F263" s="222"/>
      <c r="G263" s="223"/>
      <c r="H263" s="220" t="str">
        <f t="shared" si="0"/>
        <v>SE REQUIERE ASIGNAR LA FUENTE DE FINANCIAMIENTO</v>
      </c>
      <c r="I263" s="223"/>
      <c r="J263" s="223"/>
      <c r="K263" s="223"/>
      <c r="L263" s="223"/>
      <c r="M263" s="223"/>
      <c r="N263" s="223"/>
      <c r="O263" s="221">
        <f t="shared" si="1"/>
        <v>0</v>
      </c>
    </row>
    <row r="264" spans="1:15" ht="14.25" customHeight="1">
      <c r="A264" s="357"/>
      <c r="B264" s="262"/>
      <c r="C264" s="120"/>
      <c r="D264" s="222">
        <v>113</v>
      </c>
      <c r="E264" s="219"/>
      <c r="F264" s="222"/>
      <c r="G264" s="224"/>
      <c r="H264" s="220" t="str">
        <f t="shared" si="0"/>
        <v>SE REQUIERE ASIGNAR LA FUENTE DE FINANCIAMIENTO</v>
      </c>
      <c r="I264" s="224"/>
      <c r="J264" s="224"/>
      <c r="K264" s="224"/>
      <c r="L264" s="224"/>
      <c r="M264" s="224"/>
      <c r="N264" s="224"/>
      <c r="O264" s="221">
        <f t="shared" si="1"/>
        <v>0</v>
      </c>
    </row>
    <row r="265" spans="1:15" ht="14.25" customHeight="1">
      <c r="A265" s="357"/>
      <c r="B265" s="262"/>
      <c r="C265" s="120"/>
      <c r="D265" s="222">
        <v>113</v>
      </c>
      <c r="E265" s="219"/>
      <c r="F265" s="222"/>
      <c r="G265" s="224"/>
      <c r="H265" s="220" t="str">
        <f t="shared" si="0"/>
        <v>SE REQUIERE ASIGNAR LA FUENTE DE FINANCIAMIENTO</v>
      </c>
      <c r="I265" s="224"/>
      <c r="J265" s="224"/>
      <c r="K265" s="224"/>
      <c r="L265" s="224"/>
      <c r="M265" s="224"/>
      <c r="N265" s="224"/>
      <c r="O265" s="221">
        <f t="shared" si="1"/>
        <v>0</v>
      </c>
    </row>
    <row r="266" spans="1:15" ht="14.25" customHeight="1">
      <c r="A266" s="357"/>
      <c r="B266" s="262"/>
      <c r="C266" s="120"/>
      <c r="D266" s="222">
        <v>113</v>
      </c>
      <c r="E266" s="219"/>
      <c r="F266" s="222"/>
      <c r="G266" s="223"/>
      <c r="H266" s="220" t="str">
        <f t="shared" si="0"/>
        <v>SE REQUIERE ASIGNAR LA FUENTE DE FINANCIAMIENTO</v>
      </c>
      <c r="I266" s="223"/>
      <c r="J266" s="223"/>
      <c r="K266" s="223"/>
      <c r="L266" s="223"/>
      <c r="M266" s="223"/>
      <c r="N266" s="223"/>
      <c r="O266" s="221">
        <f t="shared" si="1"/>
        <v>0</v>
      </c>
    </row>
    <row r="267" spans="1:15" ht="14.25" customHeight="1">
      <c r="A267" s="357"/>
      <c r="B267" s="262"/>
      <c r="C267" s="120"/>
      <c r="D267" s="222">
        <v>113</v>
      </c>
      <c r="E267" s="219"/>
      <c r="F267" s="222"/>
      <c r="G267" s="224"/>
      <c r="H267" s="220" t="str">
        <f t="shared" si="0"/>
        <v>SE REQUIERE ASIGNAR LA FUENTE DE FINANCIAMIENTO</v>
      </c>
      <c r="I267" s="224"/>
      <c r="J267" s="224"/>
      <c r="K267" s="224"/>
      <c r="L267" s="224"/>
      <c r="M267" s="224"/>
      <c r="N267" s="224"/>
      <c r="O267" s="221">
        <f t="shared" si="1"/>
        <v>0</v>
      </c>
    </row>
    <row r="268" spans="1:15" ht="14.25" customHeight="1">
      <c r="A268" s="357"/>
      <c r="B268" s="262"/>
      <c r="C268" s="120"/>
      <c r="D268" s="222">
        <v>113</v>
      </c>
      <c r="E268" s="219"/>
      <c r="F268" s="222"/>
      <c r="G268" s="224"/>
      <c r="H268" s="220" t="str">
        <f t="shared" si="0"/>
        <v>SE REQUIERE ASIGNAR LA FUENTE DE FINANCIAMIENTO</v>
      </c>
      <c r="I268" s="224"/>
      <c r="J268" s="224"/>
      <c r="K268" s="224"/>
      <c r="L268" s="224"/>
      <c r="M268" s="224"/>
      <c r="N268" s="224"/>
      <c r="O268" s="221">
        <f t="shared" si="1"/>
        <v>0</v>
      </c>
    </row>
    <row r="269" spans="1:15" ht="14.25" customHeight="1">
      <c r="A269" s="357"/>
      <c r="B269" s="262"/>
      <c r="C269" s="120"/>
      <c r="D269" s="222">
        <v>113</v>
      </c>
      <c r="E269" s="219"/>
      <c r="F269" s="222"/>
      <c r="G269" s="224"/>
      <c r="H269" s="220" t="str">
        <f t="shared" si="0"/>
        <v>SE REQUIERE ASIGNAR LA FUENTE DE FINANCIAMIENTO</v>
      </c>
      <c r="I269" s="224"/>
      <c r="J269" s="224"/>
      <c r="K269" s="224"/>
      <c r="L269" s="224"/>
      <c r="M269" s="224"/>
      <c r="N269" s="224"/>
      <c r="O269" s="221">
        <f t="shared" si="1"/>
        <v>0</v>
      </c>
    </row>
    <row r="270" spans="1:15" ht="14.25" customHeight="1">
      <c r="A270" s="357"/>
      <c r="B270" s="262"/>
      <c r="C270" s="120"/>
      <c r="D270" s="222">
        <v>113</v>
      </c>
      <c r="E270" s="219"/>
      <c r="F270" s="222"/>
      <c r="G270" s="224"/>
      <c r="H270" s="220" t="str">
        <f t="shared" si="0"/>
        <v>SE REQUIERE ASIGNAR LA FUENTE DE FINANCIAMIENTO</v>
      </c>
      <c r="I270" s="224"/>
      <c r="J270" s="224"/>
      <c r="K270" s="224"/>
      <c r="L270" s="224"/>
      <c r="M270" s="224"/>
      <c r="N270" s="224"/>
      <c r="O270" s="221">
        <f t="shared" si="1"/>
        <v>0</v>
      </c>
    </row>
    <row r="271" spans="1:15" ht="14.25" customHeight="1">
      <c r="A271" s="357"/>
      <c r="B271" s="262"/>
      <c r="C271" s="120"/>
      <c r="D271" s="222">
        <v>113</v>
      </c>
      <c r="E271" s="219"/>
      <c r="F271" s="222"/>
      <c r="G271" s="224"/>
      <c r="H271" s="220" t="str">
        <f t="shared" si="0"/>
        <v>SE REQUIERE ASIGNAR LA FUENTE DE FINANCIAMIENTO</v>
      </c>
      <c r="I271" s="224"/>
      <c r="J271" s="224"/>
      <c r="K271" s="224"/>
      <c r="L271" s="224"/>
      <c r="M271" s="224"/>
      <c r="N271" s="224"/>
      <c r="O271" s="221">
        <f t="shared" si="1"/>
        <v>0</v>
      </c>
    </row>
    <row r="272" spans="1:15" ht="14.25" customHeight="1">
      <c r="A272" s="357"/>
      <c r="B272" s="262"/>
      <c r="C272" s="120"/>
      <c r="D272" s="222">
        <v>113</v>
      </c>
      <c r="E272" s="219"/>
      <c r="F272" s="222"/>
      <c r="G272" s="224"/>
      <c r="H272" s="220" t="str">
        <f t="shared" si="0"/>
        <v>SE REQUIERE ASIGNAR LA FUENTE DE FINANCIAMIENTO</v>
      </c>
      <c r="I272" s="224"/>
      <c r="J272" s="224"/>
      <c r="K272" s="224"/>
      <c r="L272" s="224"/>
      <c r="M272" s="224"/>
      <c r="N272" s="224"/>
      <c r="O272" s="221">
        <f t="shared" si="1"/>
        <v>0</v>
      </c>
    </row>
    <row r="273" spans="1:15" ht="14.25" customHeight="1">
      <c r="A273" s="357"/>
      <c r="B273" s="262"/>
      <c r="C273" s="120"/>
      <c r="D273" s="222">
        <v>113</v>
      </c>
      <c r="E273" s="219"/>
      <c r="F273" s="222"/>
      <c r="G273" s="223"/>
      <c r="H273" s="220" t="str">
        <f t="shared" si="0"/>
        <v>SE REQUIERE ASIGNAR LA FUENTE DE FINANCIAMIENTO</v>
      </c>
      <c r="I273" s="223"/>
      <c r="J273" s="223"/>
      <c r="K273" s="223"/>
      <c r="L273" s="223"/>
      <c r="M273" s="223"/>
      <c r="N273" s="223"/>
      <c r="O273" s="221">
        <f t="shared" si="1"/>
        <v>0</v>
      </c>
    </row>
    <row r="274" spans="1:15" ht="14.25" customHeight="1">
      <c r="A274" s="357"/>
      <c r="B274" s="262"/>
      <c r="C274" s="120"/>
      <c r="D274" s="222">
        <v>113</v>
      </c>
      <c r="E274" s="219"/>
      <c r="F274" s="222"/>
      <c r="G274" s="224"/>
      <c r="H274" s="220" t="str">
        <f t="shared" si="0"/>
        <v>SE REQUIERE ASIGNAR LA FUENTE DE FINANCIAMIENTO</v>
      </c>
      <c r="I274" s="224"/>
      <c r="J274" s="224"/>
      <c r="K274" s="224"/>
      <c r="L274" s="224"/>
      <c r="M274" s="224"/>
      <c r="N274" s="224"/>
      <c r="O274" s="221">
        <f t="shared" si="1"/>
        <v>0</v>
      </c>
    </row>
    <row r="275" spans="1:15" ht="14.25" customHeight="1">
      <c r="A275" s="357"/>
      <c r="B275" s="262"/>
      <c r="C275" s="120"/>
      <c r="D275" s="222">
        <v>113</v>
      </c>
      <c r="E275" s="219"/>
      <c r="F275" s="222"/>
      <c r="G275" s="223"/>
      <c r="H275" s="220" t="str">
        <f t="shared" si="0"/>
        <v>SE REQUIERE ASIGNAR LA FUENTE DE FINANCIAMIENTO</v>
      </c>
      <c r="I275" s="223"/>
      <c r="J275" s="223"/>
      <c r="K275" s="223"/>
      <c r="L275" s="223"/>
      <c r="M275" s="223"/>
      <c r="N275" s="223"/>
      <c r="O275" s="221">
        <f t="shared" si="1"/>
        <v>0</v>
      </c>
    </row>
    <row r="276" spans="1:15" ht="14.25" customHeight="1">
      <c r="A276" s="357"/>
      <c r="B276" s="262"/>
      <c r="C276" s="120"/>
      <c r="D276" s="222">
        <v>113</v>
      </c>
      <c r="E276" s="219"/>
      <c r="F276" s="222"/>
      <c r="G276" s="224"/>
      <c r="H276" s="220" t="str">
        <f t="shared" si="0"/>
        <v>SE REQUIERE ASIGNAR LA FUENTE DE FINANCIAMIENTO</v>
      </c>
      <c r="I276" s="224"/>
      <c r="J276" s="224"/>
      <c r="K276" s="224"/>
      <c r="L276" s="224"/>
      <c r="M276" s="224"/>
      <c r="N276" s="224"/>
      <c r="O276" s="221">
        <f t="shared" si="1"/>
        <v>0</v>
      </c>
    </row>
    <row r="277" spans="1:15" ht="14.25" customHeight="1">
      <c r="A277" s="357"/>
      <c r="B277" s="262"/>
      <c r="C277" s="120"/>
      <c r="D277" s="222">
        <v>113</v>
      </c>
      <c r="E277" s="219"/>
      <c r="F277" s="222"/>
      <c r="G277" s="224"/>
      <c r="H277" s="220" t="str">
        <f t="shared" si="0"/>
        <v>SE REQUIERE ASIGNAR LA FUENTE DE FINANCIAMIENTO</v>
      </c>
      <c r="I277" s="224"/>
      <c r="J277" s="224"/>
      <c r="K277" s="224"/>
      <c r="L277" s="224"/>
      <c r="M277" s="224"/>
      <c r="N277" s="224"/>
      <c r="O277" s="221">
        <f t="shared" si="1"/>
        <v>0</v>
      </c>
    </row>
    <row r="278" spans="1:15" ht="14.25" customHeight="1">
      <c r="A278" s="357"/>
      <c r="B278" s="262"/>
      <c r="C278" s="120"/>
      <c r="D278" s="222">
        <v>113</v>
      </c>
      <c r="E278" s="219"/>
      <c r="F278" s="222"/>
      <c r="G278" s="224"/>
      <c r="H278" s="220" t="str">
        <f t="shared" si="0"/>
        <v>SE REQUIERE ASIGNAR LA FUENTE DE FINANCIAMIENTO</v>
      </c>
      <c r="I278" s="224"/>
      <c r="J278" s="224"/>
      <c r="K278" s="224"/>
      <c r="L278" s="224"/>
      <c r="M278" s="224"/>
      <c r="N278" s="224"/>
      <c r="O278" s="221">
        <f t="shared" si="1"/>
        <v>0</v>
      </c>
    </row>
    <row r="279" spans="1:15" ht="14.25" customHeight="1">
      <c r="A279" s="357"/>
      <c r="B279" s="262"/>
      <c r="C279" s="120"/>
      <c r="D279" s="222">
        <v>113</v>
      </c>
      <c r="E279" s="219"/>
      <c r="F279" s="222"/>
      <c r="G279" s="224"/>
      <c r="H279" s="220" t="str">
        <f t="shared" si="0"/>
        <v>SE REQUIERE ASIGNAR LA FUENTE DE FINANCIAMIENTO</v>
      </c>
      <c r="I279" s="224"/>
      <c r="J279" s="224"/>
      <c r="K279" s="224"/>
      <c r="L279" s="224"/>
      <c r="M279" s="224"/>
      <c r="N279" s="224"/>
      <c r="O279" s="221">
        <f t="shared" si="1"/>
        <v>0</v>
      </c>
    </row>
    <row r="280" spans="1:15" ht="14.25" customHeight="1">
      <c r="A280" s="357"/>
      <c r="B280" s="262"/>
      <c r="C280" s="120"/>
      <c r="D280" s="222">
        <v>113</v>
      </c>
      <c r="E280" s="219"/>
      <c r="F280" s="222"/>
      <c r="G280" s="224"/>
      <c r="H280" s="220" t="str">
        <f t="shared" si="0"/>
        <v>SE REQUIERE ASIGNAR LA FUENTE DE FINANCIAMIENTO</v>
      </c>
      <c r="I280" s="224"/>
      <c r="J280" s="224"/>
      <c r="K280" s="224"/>
      <c r="L280" s="224"/>
      <c r="M280" s="224"/>
      <c r="N280" s="224"/>
      <c r="O280" s="221">
        <f t="shared" si="1"/>
        <v>0</v>
      </c>
    </row>
    <row r="281" spans="1:15" ht="14.25" customHeight="1">
      <c r="A281" s="357"/>
      <c r="B281" s="262"/>
      <c r="C281" s="120"/>
      <c r="D281" s="222">
        <v>113</v>
      </c>
      <c r="E281" s="219"/>
      <c r="F281" s="222"/>
      <c r="G281" s="224"/>
      <c r="H281" s="220" t="str">
        <f t="shared" si="0"/>
        <v>SE REQUIERE ASIGNAR LA FUENTE DE FINANCIAMIENTO</v>
      </c>
      <c r="I281" s="224"/>
      <c r="J281" s="224"/>
      <c r="K281" s="224"/>
      <c r="L281" s="224"/>
      <c r="M281" s="224"/>
      <c r="N281" s="224"/>
      <c r="O281" s="221">
        <f t="shared" si="1"/>
        <v>0</v>
      </c>
    </row>
    <row r="282" spans="1:15" ht="14.25" customHeight="1">
      <c r="A282" s="357"/>
      <c r="B282" s="262"/>
      <c r="C282" s="120"/>
      <c r="D282" s="222">
        <v>113</v>
      </c>
      <c r="E282" s="219"/>
      <c r="F282" s="222"/>
      <c r="G282" s="224"/>
      <c r="H282" s="220" t="str">
        <f t="shared" si="0"/>
        <v>SE REQUIERE ASIGNAR LA FUENTE DE FINANCIAMIENTO</v>
      </c>
      <c r="I282" s="224"/>
      <c r="J282" s="224"/>
      <c r="K282" s="224"/>
      <c r="L282" s="224"/>
      <c r="M282" s="224"/>
      <c r="N282" s="224"/>
      <c r="O282" s="221">
        <f t="shared" si="1"/>
        <v>0</v>
      </c>
    </row>
    <row r="283" spans="1:15" ht="14.25" customHeight="1">
      <c r="A283" s="357"/>
      <c r="B283" s="262"/>
      <c r="C283" s="120"/>
      <c r="D283" s="222">
        <v>113</v>
      </c>
      <c r="E283" s="219"/>
      <c r="F283" s="222"/>
      <c r="G283" s="224"/>
      <c r="H283" s="220" t="str">
        <f t="shared" si="0"/>
        <v>SE REQUIERE ASIGNAR LA FUENTE DE FINANCIAMIENTO</v>
      </c>
      <c r="I283" s="224"/>
      <c r="J283" s="224"/>
      <c r="K283" s="224"/>
      <c r="L283" s="224"/>
      <c r="M283" s="224"/>
      <c r="N283" s="224"/>
      <c r="O283" s="221">
        <f t="shared" si="1"/>
        <v>0</v>
      </c>
    </row>
    <row r="284" spans="1:15" ht="14.25" customHeight="1">
      <c r="A284" s="357"/>
      <c r="B284" s="262"/>
      <c r="C284" s="120"/>
      <c r="D284" s="222">
        <v>113</v>
      </c>
      <c r="E284" s="219"/>
      <c r="F284" s="222"/>
      <c r="G284" s="223"/>
      <c r="H284" s="220" t="str">
        <f t="shared" si="0"/>
        <v>SE REQUIERE ASIGNAR LA FUENTE DE FINANCIAMIENTO</v>
      </c>
      <c r="I284" s="223"/>
      <c r="J284" s="223"/>
      <c r="K284" s="223"/>
      <c r="L284" s="223"/>
      <c r="M284" s="223"/>
      <c r="N284" s="223"/>
      <c r="O284" s="221">
        <f t="shared" si="1"/>
        <v>0</v>
      </c>
    </row>
    <row r="285" spans="1:15" ht="14.25" customHeight="1">
      <c r="A285" s="357"/>
      <c r="B285" s="262"/>
      <c r="C285" s="120"/>
      <c r="D285" s="222">
        <v>113</v>
      </c>
      <c r="E285" s="219"/>
      <c r="F285" s="222"/>
      <c r="G285" s="224"/>
      <c r="H285" s="220" t="str">
        <f t="shared" si="0"/>
        <v>SE REQUIERE ASIGNAR LA FUENTE DE FINANCIAMIENTO</v>
      </c>
      <c r="I285" s="224"/>
      <c r="J285" s="224"/>
      <c r="K285" s="224"/>
      <c r="L285" s="224"/>
      <c r="M285" s="224"/>
      <c r="N285" s="224"/>
      <c r="O285" s="221">
        <f t="shared" si="1"/>
        <v>0</v>
      </c>
    </row>
    <row r="286" spans="1:15" ht="14.25" customHeight="1">
      <c r="A286" s="357"/>
      <c r="B286" s="262"/>
      <c r="C286" s="120"/>
      <c r="D286" s="222">
        <v>113</v>
      </c>
      <c r="E286" s="219"/>
      <c r="F286" s="222"/>
      <c r="G286" s="224"/>
      <c r="H286" s="220" t="str">
        <f t="shared" si="0"/>
        <v>SE REQUIERE ASIGNAR LA FUENTE DE FINANCIAMIENTO</v>
      </c>
      <c r="I286" s="224"/>
      <c r="J286" s="224"/>
      <c r="K286" s="224"/>
      <c r="L286" s="224"/>
      <c r="M286" s="224"/>
      <c r="N286" s="224"/>
      <c r="O286" s="221">
        <f t="shared" si="1"/>
        <v>0</v>
      </c>
    </row>
    <row r="287" spans="1:15" ht="14.25" customHeight="1">
      <c r="A287" s="357"/>
      <c r="B287" s="262"/>
      <c r="C287" s="120"/>
      <c r="D287" s="222">
        <v>113</v>
      </c>
      <c r="E287" s="219"/>
      <c r="F287" s="222"/>
      <c r="G287" s="224"/>
      <c r="H287" s="220" t="str">
        <f t="shared" si="0"/>
        <v>SE REQUIERE ASIGNAR LA FUENTE DE FINANCIAMIENTO</v>
      </c>
      <c r="I287" s="224"/>
      <c r="J287" s="224"/>
      <c r="K287" s="224"/>
      <c r="L287" s="224"/>
      <c r="M287" s="224"/>
      <c r="N287" s="224"/>
      <c r="O287" s="221">
        <f t="shared" si="1"/>
        <v>0</v>
      </c>
    </row>
    <row r="288" spans="1:15" ht="14.25" customHeight="1">
      <c r="A288" s="357"/>
      <c r="B288" s="262"/>
      <c r="C288" s="120"/>
      <c r="D288" s="222">
        <v>113</v>
      </c>
      <c r="E288" s="219"/>
      <c r="F288" s="222"/>
      <c r="G288" s="224"/>
      <c r="H288" s="220" t="str">
        <f t="shared" si="0"/>
        <v>SE REQUIERE ASIGNAR LA FUENTE DE FINANCIAMIENTO</v>
      </c>
      <c r="I288" s="224"/>
      <c r="J288" s="224"/>
      <c r="K288" s="224"/>
      <c r="L288" s="224"/>
      <c r="M288" s="224"/>
      <c r="N288" s="224"/>
      <c r="O288" s="221">
        <f t="shared" si="1"/>
        <v>0</v>
      </c>
    </row>
    <row r="289" spans="1:15" ht="14.25" customHeight="1">
      <c r="A289" s="357"/>
      <c r="B289" s="262"/>
      <c r="C289" s="120"/>
      <c r="D289" s="222">
        <v>113</v>
      </c>
      <c r="E289" s="219"/>
      <c r="F289" s="222"/>
      <c r="G289" s="224"/>
      <c r="H289" s="220" t="str">
        <f t="shared" si="0"/>
        <v>SE REQUIERE ASIGNAR LA FUENTE DE FINANCIAMIENTO</v>
      </c>
      <c r="I289" s="224"/>
      <c r="J289" s="224"/>
      <c r="K289" s="224"/>
      <c r="L289" s="224"/>
      <c r="M289" s="224"/>
      <c r="N289" s="224"/>
      <c r="O289" s="221">
        <f t="shared" si="1"/>
        <v>0</v>
      </c>
    </row>
    <row r="290" spans="1:15" ht="14.25" customHeight="1">
      <c r="A290" s="357"/>
      <c r="B290" s="262"/>
      <c r="C290" s="120"/>
      <c r="D290" s="222">
        <v>113</v>
      </c>
      <c r="E290" s="219"/>
      <c r="F290" s="222"/>
      <c r="G290" s="224"/>
      <c r="H290" s="220" t="str">
        <f t="shared" si="0"/>
        <v>SE REQUIERE ASIGNAR LA FUENTE DE FINANCIAMIENTO</v>
      </c>
      <c r="I290" s="224"/>
      <c r="J290" s="224"/>
      <c r="K290" s="224"/>
      <c r="L290" s="224"/>
      <c r="M290" s="224"/>
      <c r="N290" s="224"/>
      <c r="O290" s="221">
        <f t="shared" si="1"/>
        <v>0</v>
      </c>
    </row>
    <row r="291" spans="1:15" ht="14.25" customHeight="1">
      <c r="A291" s="357"/>
      <c r="B291" s="262"/>
      <c r="C291" s="120"/>
      <c r="D291" s="222">
        <v>113</v>
      </c>
      <c r="E291" s="219"/>
      <c r="F291" s="222"/>
      <c r="G291" s="224"/>
      <c r="H291" s="220" t="str">
        <f t="shared" si="0"/>
        <v>SE REQUIERE ASIGNAR LA FUENTE DE FINANCIAMIENTO</v>
      </c>
      <c r="I291" s="224"/>
      <c r="J291" s="224"/>
      <c r="K291" s="224"/>
      <c r="L291" s="224"/>
      <c r="M291" s="224"/>
      <c r="N291" s="224"/>
      <c r="O291" s="221">
        <f t="shared" si="1"/>
        <v>0</v>
      </c>
    </row>
    <row r="292" spans="1:15" ht="14.25" customHeight="1">
      <c r="A292" s="357"/>
      <c r="B292" s="262"/>
      <c r="C292" s="120"/>
      <c r="D292" s="222">
        <v>113</v>
      </c>
      <c r="E292" s="219"/>
      <c r="F292" s="222"/>
      <c r="G292" s="224"/>
      <c r="H292" s="220" t="str">
        <f t="shared" si="0"/>
        <v>SE REQUIERE ASIGNAR LA FUENTE DE FINANCIAMIENTO</v>
      </c>
      <c r="I292" s="224"/>
      <c r="J292" s="224"/>
      <c r="K292" s="224"/>
      <c r="L292" s="224"/>
      <c r="M292" s="224"/>
      <c r="N292" s="224"/>
      <c r="O292" s="221">
        <f t="shared" si="1"/>
        <v>0</v>
      </c>
    </row>
    <row r="293" spans="1:15" ht="14.25" customHeight="1">
      <c r="A293" s="357"/>
      <c r="B293" s="262"/>
      <c r="C293" s="120"/>
      <c r="D293" s="222">
        <v>113</v>
      </c>
      <c r="E293" s="219"/>
      <c r="F293" s="222"/>
      <c r="G293" s="224"/>
      <c r="H293" s="220" t="str">
        <f t="shared" si="0"/>
        <v>SE REQUIERE ASIGNAR LA FUENTE DE FINANCIAMIENTO</v>
      </c>
      <c r="I293" s="224"/>
      <c r="J293" s="224"/>
      <c r="K293" s="224"/>
      <c r="L293" s="224"/>
      <c r="M293" s="224"/>
      <c r="N293" s="224"/>
      <c r="O293" s="221">
        <f t="shared" si="1"/>
        <v>0</v>
      </c>
    </row>
    <row r="294" spans="1:15" ht="14.25" customHeight="1">
      <c r="A294" s="357"/>
      <c r="B294" s="262"/>
      <c r="C294" s="120"/>
      <c r="D294" s="222">
        <v>113</v>
      </c>
      <c r="E294" s="219"/>
      <c r="F294" s="222"/>
      <c r="G294" s="223"/>
      <c r="H294" s="220" t="str">
        <f t="shared" si="0"/>
        <v>SE REQUIERE ASIGNAR LA FUENTE DE FINANCIAMIENTO</v>
      </c>
      <c r="I294" s="223"/>
      <c r="J294" s="223"/>
      <c r="K294" s="223"/>
      <c r="L294" s="223"/>
      <c r="M294" s="223"/>
      <c r="N294" s="223"/>
      <c r="O294" s="221">
        <f t="shared" si="1"/>
        <v>0</v>
      </c>
    </row>
    <row r="295" spans="1:15" ht="14.25" customHeight="1">
      <c r="A295" s="357"/>
      <c r="B295" s="262"/>
      <c r="C295" s="120"/>
      <c r="D295" s="222">
        <v>113</v>
      </c>
      <c r="E295" s="219"/>
      <c r="F295" s="222"/>
      <c r="G295" s="224"/>
      <c r="H295" s="220" t="str">
        <f t="shared" si="0"/>
        <v>SE REQUIERE ASIGNAR LA FUENTE DE FINANCIAMIENTO</v>
      </c>
      <c r="I295" s="224"/>
      <c r="J295" s="224"/>
      <c r="K295" s="224"/>
      <c r="L295" s="224"/>
      <c r="M295" s="224"/>
      <c r="N295" s="224"/>
      <c r="O295" s="221">
        <f t="shared" si="1"/>
        <v>0</v>
      </c>
    </row>
    <row r="296" spans="1:15" ht="14.25" customHeight="1">
      <c r="A296" s="357"/>
      <c r="B296" s="262"/>
      <c r="C296" s="120"/>
      <c r="D296" s="222">
        <v>113</v>
      </c>
      <c r="E296" s="219"/>
      <c r="F296" s="222"/>
      <c r="G296" s="224"/>
      <c r="H296" s="220" t="str">
        <f t="shared" si="0"/>
        <v>SE REQUIERE ASIGNAR LA FUENTE DE FINANCIAMIENTO</v>
      </c>
      <c r="I296" s="224"/>
      <c r="J296" s="224"/>
      <c r="K296" s="224"/>
      <c r="L296" s="224"/>
      <c r="M296" s="224"/>
      <c r="N296" s="224"/>
      <c r="O296" s="221">
        <f t="shared" si="1"/>
        <v>0</v>
      </c>
    </row>
    <row r="297" spans="1:15" ht="14.25" customHeight="1">
      <c r="A297" s="357"/>
      <c r="B297" s="262"/>
      <c r="C297" s="120"/>
      <c r="D297" s="222">
        <v>113</v>
      </c>
      <c r="E297" s="219"/>
      <c r="F297" s="222"/>
      <c r="G297" s="224"/>
      <c r="H297" s="220" t="str">
        <f t="shared" si="0"/>
        <v>SE REQUIERE ASIGNAR LA FUENTE DE FINANCIAMIENTO</v>
      </c>
      <c r="I297" s="224"/>
      <c r="J297" s="224"/>
      <c r="K297" s="224"/>
      <c r="L297" s="224"/>
      <c r="M297" s="224"/>
      <c r="N297" s="224"/>
      <c r="O297" s="221">
        <f t="shared" si="1"/>
        <v>0</v>
      </c>
    </row>
    <row r="298" spans="1:15" ht="14.25" customHeight="1">
      <c r="A298" s="357"/>
      <c r="B298" s="262"/>
      <c r="C298" s="120"/>
      <c r="D298" s="222">
        <v>113</v>
      </c>
      <c r="E298" s="219"/>
      <c r="F298" s="222"/>
      <c r="G298" s="224"/>
      <c r="H298" s="220" t="str">
        <f t="shared" si="0"/>
        <v>SE REQUIERE ASIGNAR LA FUENTE DE FINANCIAMIENTO</v>
      </c>
      <c r="I298" s="224"/>
      <c r="J298" s="224"/>
      <c r="K298" s="224"/>
      <c r="L298" s="224"/>
      <c r="M298" s="224"/>
      <c r="N298" s="224"/>
      <c r="O298" s="221">
        <f t="shared" si="1"/>
        <v>0</v>
      </c>
    </row>
    <row r="299" spans="1:15" ht="14.25" customHeight="1">
      <c r="A299" s="357"/>
      <c r="B299" s="262"/>
      <c r="C299" s="120"/>
      <c r="D299" s="222">
        <v>113</v>
      </c>
      <c r="E299" s="219"/>
      <c r="F299" s="222"/>
      <c r="G299" s="223"/>
      <c r="H299" s="220" t="str">
        <f t="shared" si="0"/>
        <v>SE REQUIERE ASIGNAR LA FUENTE DE FINANCIAMIENTO</v>
      </c>
      <c r="I299" s="223"/>
      <c r="J299" s="223"/>
      <c r="K299" s="223"/>
      <c r="L299" s="223"/>
      <c r="M299" s="223"/>
      <c r="N299" s="223"/>
      <c r="O299" s="221">
        <f t="shared" si="1"/>
        <v>0</v>
      </c>
    </row>
    <row r="300" spans="1:15" ht="14.25" customHeight="1">
      <c r="A300" s="357"/>
      <c r="B300" s="262"/>
      <c r="C300" s="120"/>
      <c r="D300" s="222">
        <v>113</v>
      </c>
      <c r="E300" s="219"/>
      <c r="F300" s="222"/>
      <c r="G300" s="224"/>
      <c r="H300" s="220" t="str">
        <f t="shared" si="0"/>
        <v>SE REQUIERE ASIGNAR LA FUENTE DE FINANCIAMIENTO</v>
      </c>
      <c r="I300" s="224"/>
      <c r="J300" s="224"/>
      <c r="K300" s="224"/>
      <c r="L300" s="224"/>
      <c r="M300" s="224"/>
      <c r="N300" s="224"/>
      <c r="O300" s="221">
        <f t="shared" si="1"/>
        <v>0</v>
      </c>
    </row>
    <row r="301" spans="1:15" ht="14.25" customHeight="1">
      <c r="A301" s="357"/>
      <c r="B301" s="262"/>
      <c r="C301" s="120"/>
      <c r="D301" s="222">
        <v>113</v>
      </c>
      <c r="E301" s="219"/>
      <c r="F301" s="222"/>
      <c r="G301" s="224"/>
      <c r="H301" s="220" t="str">
        <f t="shared" si="0"/>
        <v>SE REQUIERE ASIGNAR LA FUENTE DE FINANCIAMIENTO</v>
      </c>
      <c r="I301" s="224"/>
      <c r="J301" s="224"/>
      <c r="K301" s="224"/>
      <c r="L301" s="224"/>
      <c r="M301" s="224"/>
      <c r="N301" s="224"/>
      <c r="O301" s="221">
        <f t="shared" si="1"/>
        <v>0</v>
      </c>
    </row>
    <row r="302" spans="1:15" ht="14.25" customHeight="1">
      <c r="A302" s="357"/>
      <c r="B302" s="262"/>
      <c r="C302" s="120"/>
      <c r="D302" s="222">
        <v>113</v>
      </c>
      <c r="E302" s="219"/>
      <c r="F302" s="222"/>
      <c r="G302" s="224"/>
      <c r="H302" s="220" t="str">
        <f t="shared" si="0"/>
        <v>SE REQUIERE ASIGNAR LA FUENTE DE FINANCIAMIENTO</v>
      </c>
      <c r="I302" s="224"/>
      <c r="J302" s="224"/>
      <c r="K302" s="224"/>
      <c r="L302" s="224"/>
      <c r="M302" s="224"/>
      <c r="N302" s="224"/>
      <c r="O302" s="221">
        <f t="shared" si="1"/>
        <v>0</v>
      </c>
    </row>
    <row r="303" spans="1:15" ht="14.25" customHeight="1">
      <c r="A303" s="357"/>
      <c r="B303" s="262"/>
      <c r="C303" s="120"/>
      <c r="D303" s="222">
        <v>113</v>
      </c>
      <c r="E303" s="219"/>
      <c r="F303" s="222"/>
      <c r="G303" s="224"/>
      <c r="H303" s="220" t="str">
        <f t="shared" si="0"/>
        <v>SE REQUIERE ASIGNAR LA FUENTE DE FINANCIAMIENTO</v>
      </c>
      <c r="I303" s="224"/>
      <c r="J303" s="224"/>
      <c r="K303" s="224"/>
      <c r="L303" s="224"/>
      <c r="M303" s="224"/>
      <c r="N303" s="224"/>
      <c r="O303" s="221">
        <f t="shared" si="1"/>
        <v>0</v>
      </c>
    </row>
    <row r="304" spans="1:15" ht="14.25" customHeight="1">
      <c r="A304" s="357"/>
      <c r="B304" s="262"/>
      <c r="C304" s="120"/>
      <c r="D304" s="222">
        <v>113</v>
      </c>
      <c r="E304" s="219"/>
      <c r="F304" s="222"/>
      <c r="G304" s="224"/>
      <c r="H304" s="220" t="str">
        <f t="shared" si="0"/>
        <v>SE REQUIERE ASIGNAR LA FUENTE DE FINANCIAMIENTO</v>
      </c>
      <c r="I304" s="224"/>
      <c r="J304" s="224"/>
      <c r="K304" s="224"/>
      <c r="L304" s="224"/>
      <c r="M304" s="224"/>
      <c r="N304" s="224"/>
      <c r="O304" s="221">
        <f t="shared" si="1"/>
        <v>0</v>
      </c>
    </row>
    <row r="305" spans="1:15" ht="14.25" customHeight="1">
      <c r="A305" s="357"/>
      <c r="B305" s="262"/>
      <c r="C305" s="120"/>
      <c r="D305" s="222">
        <v>113</v>
      </c>
      <c r="E305" s="219"/>
      <c r="F305" s="222"/>
      <c r="G305" s="224"/>
      <c r="H305" s="220" t="str">
        <f t="shared" si="0"/>
        <v>SE REQUIERE ASIGNAR LA FUENTE DE FINANCIAMIENTO</v>
      </c>
      <c r="I305" s="224"/>
      <c r="J305" s="224"/>
      <c r="K305" s="224"/>
      <c r="L305" s="224"/>
      <c r="M305" s="224"/>
      <c r="N305" s="224"/>
      <c r="O305" s="221">
        <f t="shared" si="1"/>
        <v>0</v>
      </c>
    </row>
    <row r="306" spans="1:15" ht="14.25" customHeight="1">
      <c r="A306" s="357"/>
      <c r="B306" s="262"/>
      <c r="C306" s="120"/>
      <c r="D306" s="222">
        <v>113</v>
      </c>
      <c r="E306" s="219"/>
      <c r="F306" s="222"/>
      <c r="G306" s="224"/>
      <c r="H306" s="220" t="str">
        <f t="shared" si="0"/>
        <v>SE REQUIERE ASIGNAR LA FUENTE DE FINANCIAMIENTO</v>
      </c>
      <c r="I306" s="224"/>
      <c r="J306" s="224"/>
      <c r="K306" s="224"/>
      <c r="L306" s="224"/>
      <c r="M306" s="224"/>
      <c r="N306" s="224"/>
      <c r="O306" s="221">
        <f t="shared" si="1"/>
        <v>0</v>
      </c>
    </row>
    <row r="307" spans="1:15" ht="14.25" customHeight="1">
      <c r="A307" s="357"/>
      <c r="B307" s="262"/>
      <c r="C307" s="120"/>
      <c r="D307" s="222">
        <v>113</v>
      </c>
      <c r="E307" s="219"/>
      <c r="F307" s="222"/>
      <c r="G307" s="224"/>
      <c r="H307" s="220" t="str">
        <f t="shared" si="0"/>
        <v>SE REQUIERE ASIGNAR LA FUENTE DE FINANCIAMIENTO</v>
      </c>
      <c r="I307" s="224"/>
      <c r="J307" s="224"/>
      <c r="K307" s="224"/>
      <c r="L307" s="224"/>
      <c r="M307" s="224"/>
      <c r="N307" s="224"/>
      <c r="O307" s="221">
        <f t="shared" si="1"/>
        <v>0</v>
      </c>
    </row>
    <row r="308" spans="1:15" ht="14.25" customHeight="1">
      <c r="A308" s="357"/>
      <c r="B308" s="262"/>
      <c r="C308" s="120"/>
      <c r="D308" s="222">
        <v>113</v>
      </c>
      <c r="E308" s="219"/>
      <c r="F308" s="222"/>
      <c r="G308" s="224"/>
      <c r="H308" s="220" t="str">
        <f t="shared" si="0"/>
        <v>SE REQUIERE ASIGNAR LA FUENTE DE FINANCIAMIENTO</v>
      </c>
      <c r="I308" s="224"/>
      <c r="J308" s="224"/>
      <c r="K308" s="224"/>
      <c r="L308" s="224"/>
      <c r="M308" s="224"/>
      <c r="N308" s="224"/>
      <c r="O308" s="221">
        <f t="shared" si="1"/>
        <v>0</v>
      </c>
    </row>
    <row r="309" spans="1:15" ht="14.25" customHeight="1">
      <c r="A309" s="357"/>
      <c r="B309" s="262"/>
      <c r="C309" s="120"/>
      <c r="D309" s="222">
        <v>113</v>
      </c>
      <c r="E309" s="219"/>
      <c r="F309" s="222"/>
      <c r="G309" s="223"/>
      <c r="H309" s="220" t="str">
        <f t="shared" si="0"/>
        <v>SE REQUIERE ASIGNAR LA FUENTE DE FINANCIAMIENTO</v>
      </c>
      <c r="I309" s="223"/>
      <c r="J309" s="223"/>
      <c r="K309" s="223"/>
      <c r="L309" s="223"/>
      <c r="M309" s="223"/>
      <c r="N309" s="223"/>
      <c r="O309" s="221">
        <f t="shared" si="1"/>
        <v>0</v>
      </c>
    </row>
    <row r="310" spans="1:15" ht="14.25" customHeight="1">
      <c r="A310" s="357"/>
      <c r="B310" s="262"/>
      <c r="C310" s="120"/>
      <c r="D310" s="222">
        <v>113</v>
      </c>
      <c r="E310" s="219"/>
      <c r="F310" s="222"/>
      <c r="G310" s="223"/>
      <c r="H310" s="220" t="str">
        <f t="shared" si="0"/>
        <v>SE REQUIERE ASIGNAR LA FUENTE DE FINANCIAMIENTO</v>
      </c>
      <c r="I310" s="223"/>
      <c r="J310" s="223"/>
      <c r="K310" s="223"/>
      <c r="L310" s="223"/>
      <c r="M310" s="223"/>
      <c r="N310" s="223"/>
      <c r="O310" s="221">
        <f t="shared" si="1"/>
        <v>0</v>
      </c>
    </row>
    <row r="311" spans="1:15" ht="14.25" customHeight="1">
      <c r="A311" s="357"/>
      <c r="B311" s="262"/>
      <c r="C311" s="120"/>
      <c r="D311" s="222">
        <v>113</v>
      </c>
      <c r="E311" s="219"/>
      <c r="F311" s="222"/>
      <c r="G311" s="224"/>
      <c r="H311" s="220" t="str">
        <f t="shared" si="0"/>
        <v>SE REQUIERE ASIGNAR LA FUENTE DE FINANCIAMIENTO</v>
      </c>
      <c r="I311" s="224"/>
      <c r="J311" s="224"/>
      <c r="K311" s="224"/>
      <c r="L311" s="224"/>
      <c r="M311" s="224"/>
      <c r="N311" s="224"/>
      <c r="O311" s="221">
        <f t="shared" si="1"/>
        <v>0</v>
      </c>
    </row>
    <row r="312" spans="1:15" ht="14.25" customHeight="1">
      <c r="A312" s="357"/>
      <c r="B312" s="262"/>
      <c r="C312" s="120"/>
      <c r="D312" s="222">
        <v>113</v>
      </c>
      <c r="E312" s="219"/>
      <c r="F312" s="222"/>
      <c r="G312" s="224"/>
      <c r="H312" s="220" t="str">
        <f t="shared" si="0"/>
        <v>SE REQUIERE ASIGNAR LA FUENTE DE FINANCIAMIENTO</v>
      </c>
      <c r="I312" s="224"/>
      <c r="J312" s="224"/>
      <c r="K312" s="224"/>
      <c r="L312" s="224"/>
      <c r="M312" s="224"/>
      <c r="N312" s="224"/>
      <c r="O312" s="221">
        <f t="shared" si="1"/>
        <v>0</v>
      </c>
    </row>
    <row r="313" spans="1:15" ht="14.25" customHeight="1">
      <c r="A313" s="357"/>
      <c r="B313" s="262"/>
      <c r="C313" s="120"/>
      <c r="D313" s="222">
        <v>113</v>
      </c>
      <c r="E313" s="219"/>
      <c r="F313" s="222"/>
      <c r="G313" s="224"/>
      <c r="H313" s="220" t="str">
        <f t="shared" si="0"/>
        <v>SE REQUIERE ASIGNAR LA FUENTE DE FINANCIAMIENTO</v>
      </c>
      <c r="I313" s="224"/>
      <c r="J313" s="224"/>
      <c r="K313" s="224"/>
      <c r="L313" s="224"/>
      <c r="M313" s="224"/>
      <c r="N313" s="224"/>
      <c r="O313" s="221">
        <f t="shared" si="1"/>
        <v>0</v>
      </c>
    </row>
    <row r="314" spans="1:15" ht="14.25" customHeight="1">
      <c r="A314" s="357"/>
      <c r="B314" s="262"/>
      <c r="C314" s="120"/>
      <c r="D314" s="222">
        <v>113</v>
      </c>
      <c r="E314" s="219"/>
      <c r="F314" s="222"/>
      <c r="G314" s="224"/>
      <c r="H314" s="220" t="str">
        <f t="shared" si="0"/>
        <v>SE REQUIERE ASIGNAR LA FUENTE DE FINANCIAMIENTO</v>
      </c>
      <c r="I314" s="224"/>
      <c r="J314" s="224"/>
      <c r="K314" s="224"/>
      <c r="L314" s="224"/>
      <c r="M314" s="224"/>
      <c r="N314" s="224"/>
      <c r="O314" s="221">
        <f t="shared" si="1"/>
        <v>0</v>
      </c>
    </row>
    <row r="315" spans="1:15" ht="14.25" customHeight="1">
      <c r="A315" s="357"/>
      <c r="B315" s="262"/>
      <c r="C315" s="120"/>
      <c r="D315" s="222">
        <v>113</v>
      </c>
      <c r="E315" s="219"/>
      <c r="F315" s="222"/>
      <c r="G315" s="224"/>
      <c r="H315" s="220" t="str">
        <f t="shared" si="0"/>
        <v>SE REQUIERE ASIGNAR LA FUENTE DE FINANCIAMIENTO</v>
      </c>
      <c r="I315" s="224"/>
      <c r="J315" s="224"/>
      <c r="K315" s="224"/>
      <c r="L315" s="224"/>
      <c r="M315" s="224"/>
      <c r="N315" s="224"/>
      <c r="O315" s="221">
        <f t="shared" si="1"/>
        <v>0</v>
      </c>
    </row>
    <row r="316" spans="1:15" ht="14.25" customHeight="1">
      <c r="A316" s="357"/>
      <c r="B316" s="262"/>
      <c r="C316" s="120"/>
      <c r="D316" s="222">
        <v>113</v>
      </c>
      <c r="E316" s="219"/>
      <c r="F316" s="222"/>
      <c r="G316" s="224"/>
      <c r="H316" s="220" t="str">
        <f t="shared" si="0"/>
        <v>SE REQUIERE ASIGNAR LA FUENTE DE FINANCIAMIENTO</v>
      </c>
      <c r="I316" s="224"/>
      <c r="J316" s="224"/>
      <c r="K316" s="224"/>
      <c r="L316" s="224"/>
      <c r="M316" s="224"/>
      <c r="N316" s="224"/>
      <c r="O316" s="221">
        <f t="shared" si="1"/>
        <v>0</v>
      </c>
    </row>
    <row r="317" spans="1:15" ht="14.25" customHeight="1">
      <c r="A317" s="357"/>
      <c r="B317" s="262"/>
      <c r="C317" s="120"/>
      <c r="D317" s="222">
        <v>113</v>
      </c>
      <c r="E317" s="219"/>
      <c r="F317" s="222"/>
      <c r="G317" s="224"/>
      <c r="H317" s="220" t="str">
        <f t="shared" si="0"/>
        <v>SE REQUIERE ASIGNAR LA FUENTE DE FINANCIAMIENTO</v>
      </c>
      <c r="I317" s="224"/>
      <c r="J317" s="224"/>
      <c r="K317" s="224"/>
      <c r="L317" s="224"/>
      <c r="M317" s="224"/>
      <c r="N317" s="224"/>
      <c r="O317" s="221">
        <f t="shared" si="1"/>
        <v>0</v>
      </c>
    </row>
    <row r="318" spans="1:15" ht="14.25" customHeight="1">
      <c r="A318" s="357"/>
      <c r="B318" s="262"/>
      <c r="C318" s="120"/>
      <c r="D318" s="222">
        <v>113</v>
      </c>
      <c r="E318" s="219"/>
      <c r="F318" s="222"/>
      <c r="G318" s="224"/>
      <c r="H318" s="220" t="str">
        <f t="shared" si="0"/>
        <v>SE REQUIERE ASIGNAR LA FUENTE DE FINANCIAMIENTO</v>
      </c>
      <c r="I318" s="224"/>
      <c r="J318" s="224"/>
      <c r="K318" s="224"/>
      <c r="L318" s="224"/>
      <c r="M318" s="224"/>
      <c r="N318" s="224"/>
      <c r="O318" s="221">
        <f t="shared" si="1"/>
        <v>0</v>
      </c>
    </row>
    <row r="319" spans="1:15" ht="14.25" customHeight="1">
      <c r="A319" s="357"/>
      <c r="B319" s="262"/>
      <c r="C319" s="120"/>
      <c r="D319" s="222">
        <v>113</v>
      </c>
      <c r="E319" s="219"/>
      <c r="F319" s="222"/>
      <c r="G319" s="223"/>
      <c r="H319" s="220" t="str">
        <f t="shared" si="0"/>
        <v>SE REQUIERE ASIGNAR LA FUENTE DE FINANCIAMIENTO</v>
      </c>
      <c r="I319" s="223"/>
      <c r="J319" s="223"/>
      <c r="K319" s="223"/>
      <c r="L319" s="223"/>
      <c r="M319" s="223"/>
      <c r="N319" s="223"/>
      <c r="O319" s="221">
        <f t="shared" si="1"/>
        <v>0</v>
      </c>
    </row>
    <row r="320" spans="1:15" ht="14.25" customHeight="1">
      <c r="A320" s="357"/>
      <c r="B320" s="262"/>
      <c r="C320" s="120"/>
      <c r="D320" s="222">
        <v>113</v>
      </c>
      <c r="E320" s="219"/>
      <c r="F320" s="222"/>
      <c r="G320" s="224"/>
      <c r="H320" s="220" t="str">
        <f t="shared" si="0"/>
        <v>SE REQUIERE ASIGNAR LA FUENTE DE FINANCIAMIENTO</v>
      </c>
      <c r="I320" s="224"/>
      <c r="J320" s="224"/>
      <c r="K320" s="224"/>
      <c r="L320" s="224"/>
      <c r="M320" s="224"/>
      <c r="N320" s="224"/>
      <c r="O320" s="221">
        <f t="shared" si="1"/>
        <v>0</v>
      </c>
    </row>
    <row r="321" spans="1:15" ht="14.25" customHeight="1">
      <c r="A321" s="357"/>
      <c r="B321" s="262"/>
      <c r="C321" s="120"/>
      <c r="D321" s="222">
        <v>113</v>
      </c>
      <c r="E321" s="219"/>
      <c r="F321" s="222"/>
      <c r="G321" s="224"/>
      <c r="H321" s="220" t="str">
        <f t="shared" si="0"/>
        <v>SE REQUIERE ASIGNAR LA FUENTE DE FINANCIAMIENTO</v>
      </c>
      <c r="I321" s="224"/>
      <c r="J321" s="224"/>
      <c r="K321" s="224"/>
      <c r="L321" s="224"/>
      <c r="M321" s="224"/>
      <c r="N321" s="224"/>
      <c r="O321" s="221">
        <f t="shared" si="1"/>
        <v>0</v>
      </c>
    </row>
    <row r="322" spans="1:15" ht="14.25" customHeight="1">
      <c r="A322" s="357"/>
      <c r="B322" s="262"/>
      <c r="C322" s="120"/>
      <c r="D322" s="222">
        <v>113</v>
      </c>
      <c r="E322" s="219"/>
      <c r="F322" s="222"/>
      <c r="G322" s="224"/>
      <c r="H322" s="220" t="str">
        <f t="shared" si="0"/>
        <v>SE REQUIERE ASIGNAR LA FUENTE DE FINANCIAMIENTO</v>
      </c>
      <c r="I322" s="224"/>
      <c r="J322" s="224"/>
      <c r="K322" s="224"/>
      <c r="L322" s="224"/>
      <c r="M322" s="224"/>
      <c r="N322" s="224"/>
      <c r="O322" s="221">
        <f t="shared" si="1"/>
        <v>0</v>
      </c>
    </row>
    <row r="323" spans="1:15" ht="14.25" customHeight="1">
      <c r="A323" s="357"/>
      <c r="B323" s="262"/>
      <c r="C323" s="120"/>
      <c r="D323" s="222">
        <v>113</v>
      </c>
      <c r="E323" s="219"/>
      <c r="F323" s="222"/>
      <c r="G323" s="224"/>
      <c r="H323" s="220" t="str">
        <f t="shared" si="0"/>
        <v>SE REQUIERE ASIGNAR LA FUENTE DE FINANCIAMIENTO</v>
      </c>
      <c r="I323" s="224"/>
      <c r="J323" s="224"/>
      <c r="K323" s="224"/>
      <c r="L323" s="224"/>
      <c r="M323" s="224"/>
      <c r="N323" s="224"/>
      <c r="O323" s="221">
        <f t="shared" si="1"/>
        <v>0</v>
      </c>
    </row>
    <row r="324" spans="1:15" ht="14.25" customHeight="1">
      <c r="A324" s="357"/>
      <c r="B324" s="262"/>
      <c r="C324" s="120"/>
      <c r="D324" s="222">
        <v>113</v>
      </c>
      <c r="E324" s="219"/>
      <c r="F324" s="222"/>
      <c r="G324" s="224"/>
      <c r="H324" s="220" t="str">
        <f t="shared" si="0"/>
        <v>SE REQUIERE ASIGNAR LA FUENTE DE FINANCIAMIENTO</v>
      </c>
      <c r="I324" s="224"/>
      <c r="J324" s="224"/>
      <c r="K324" s="224"/>
      <c r="L324" s="224"/>
      <c r="M324" s="224"/>
      <c r="N324" s="224"/>
      <c r="O324" s="221">
        <f t="shared" si="1"/>
        <v>0</v>
      </c>
    </row>
    <row r="325" spans="1:15" ht="14.25" customHeight="1">
      <c r="A325" s="357"/>
      <c r="B325" s="262"/>
      <c r="C325" s="120"/>
      <c r="D325" s="222">
        <v>113</v>
      </c>
      <c r="E325" s="219"/>
      <c r="F325" s="222"/>
      <c r="G325" s="224"/>
      <c r="H325" s="220" t="str">
        <f t="shared" si="0"/>
        <v>SE REQUIERE ASIGNAR LA FUENTE DE FINANCIAMIENTO</v>
      </c>
      <c r="I325" s="224"/>
      <c r="J325" s="224"/>
      <c r="K325" s="224"/>
      <c r="L325" s="224"/>
      <c r="M325" s="224"/>
      <c r="N325" s="224"/>
      <c r="O325" s="221">
        <f t="shared" si="1"/>
        <v>0</v>
      </c>
    </row>
    <row r="326" spans="1:15" ht="14.25" customHeight="1">
      <c r="A326" s="357"/>
      <c r="B326" s="262"/>
      <c r="C326" s="120"/>
      <c r="D326" s="222">
        <v>113</v>
      </c>
      <c r="E326" s="219"/>
      <c r="F326" s="222"/>
      <c r="G326" s="224"/>
      <c r="H326" s="220" t="str">
        <f t="shared" si="0"/>
        <v>SE REQUIERE ASIGNAR LA FUENTE DE FINANCIAMIENTO</v>
      </c>
      <c r="I326" s="224"/>
      <c r="J326" s="224"/>
      <c r="K326" s="224"/>
      <c r="L326" s="224"/>
      <c r="M326" s="224"/>
      <c r="N326" s="224"/>
      <c r="O326" s="221">
        <f t="shared" si="1"/>
        <v>0</v>
      </c>
    </row>
    <row r="327" spans="1:15" ht="14.25" customHeight="1">
      <c r="A327" s="357"/>
      <c r="B327" s="262"/>
      <c r="C327" s="120"/>
      <c r="D327" s="222">
        <v>113</v>
      </c>
      <c r="E327" s="219"/>
      <c r="F327" s="222"/>
      <c r="G327" s="224"/>
      <c r="H327" s="220" t="str">
        <f t="shared" si="0"/>
        <v>SE REQUIERE ASIGNAR LA FUENTE DE FINANCIAMIENTO</v>
      </c>
      <c r="I327" s="224"/>
      <c r="J327" s="224"/>
      <c r="K327" s="224"/>
      <c r="L327" s="224"/>
      <c r="M327" s="224"/>
      <c r="N327" s="224"/>
      <c r="O327" s="221">
        <f t="shared" si="1"/>
        <v>0</v>
      </c>
    </row>
    <row r="328" spans="1:15" ht="14.25" customHeight="1">
      <c r="A328" s="357"/>
      <c r="B328" s="262"/>
      <c r="C328" s="120"/>
      <c r="D328" s="222">
        <v>113</v>
      </c>
      <c r="E328" s="219"/>
      <c r="F328" s="222"/>
      <c r="G328" s="223"/>
      <c r="H328" s="220" t="str">
        <f t="shared" si="0"/>
        <v>SE REQUIERE ASIGNAR LA FUENTE DE FINANCIAMIENTO</v>
      </c>
      <c r="I328" s="223"/>
      <c r="J328" s="223"/>
      <c r="K328" s="223"/>
      <c r="L328" s="223"/>
      <c r="M328" s="223"/>
      <c r="N328" s="223"/>
      <c r="O328" s="221">
        <f t="shared" si="1"/>
        <v>0</v>
      </c>
    </row>
    <row r="329" spans="1:15" ht="14.25" customHeight="1">
      <c r="A329" s="357"/>
      <c r="B329" s="262"/>
      <c r="C329" s="120"/>
      <c r="D329" s="222">
        <v>113</v>
      </c>
      <c r="E329" s="219"/>
      <c r="F329" s="222"/>
      <c r="G329" s="224"/>
      <c r="H329" s="220" t="str">
        <f t="shared" si="0"/>
        <v>SE REQUIERE ASIGNAR LA FUENTE DE FINANCIAMIENTO</v>
      </c>
      <c r="I329" s="224"/>
      <c r="J329" s="224"/>
      <c r="K329" s="224"/>
      <c r="L329" s="224"/>
      <c r="M329" s="224"/>
      <c r="N329" s="224"/>
      <c r="O329" s="221">
        <f t="shared" si="1"/>
        <v>0</v>
      </c>
    </row>
    <row r="330" spans="1:15" ht="14.25" customHeight="1">
      <c r="A330" s="357"/>
      <c r="B330" s="262"/>
      <c r="C330" s="120"/>
      <c r="D330" s="222">
        <v>113</v>
      </c>
      <c r="E330" s="219"/>
      <c r="F330" s="222"/>
      <c r="G330" s="224"/>
      <c r="H330" s="220" t="str">
        <f t="shared" si="0"/>
        <v>SE REQUIERE ASIGNAR LA FUENTE DE FINANCIAMIENTO</v>
      </c>
      <c r="I330" s="224"/>
      <c r="J330" s="224"/>
      <c r="K330" s="224"/>
      <c r="L330" s="224"/>
      <c r="M330" s="224"/>
      <c r="N330" s="224"/>
      <c r="O330" s="221">
        <f t="shared" si="1"/>
        <v>0</v>
      </c>
    </row>
    <row r="331" spans="1:15" ht="14.25" customHeight="1">
      <c r="A331" s="357"/>
      <c r="B331" s="262"/>
      <c r="C331" s="120"/>
      <c r="D331" s="222">
        <v>113</v>
      </c>
      <c r="E331" s="219"/>
      <c r="F331" s="222"/>
      <c r="G331" s="223"/>
      <c r="H331" s="220" t="str">
        <f t="shared" si="0"/>
        <v>SE REQUIERE ASIGNAR LA FUENTE DE FINANCIAMIENTO</v>
      </c>
      <c r="I331" s="223"/>
      <c r="J331" s="223"/>
      <c r="K331" s="223"/>
      <c r="L331" s="223"/>
      <c r="M331" s="223"/>
      <c r="N331" s="223"/>
      <c r="O331" s="221">
        <f t="shared" si="1"/>
        <v>0</v>
      </c>
    </row>
    <row r="332" spans="1:15" ht="14.25" customHeight="1">
      <c r="A332" s="357"/>
      <c r="B332" s="262"/>
      <c r="C332" s="120"/>
      <c r="D332" s="222">
        <v>113</v>
      </c>
      <c r="E332" s="219"/>
      <c r="F332" s="222"/>
      <c r="G332" s="223"/>
      <c r="H332" s="220" t="str">
        <f t="shared" si="0"/>
        <v>SE REQUIERE ASIGNAR LA FUENTE DE FINANCIAMIENTO</v>
      </c>
      <c r="I332" s="223"/>
      <c r="J332" s="223"/>
      <c r="K332" s="223"/>
      <c r="L332" s="223"/>
      <c r="M332" s="223"/>
      <c r="N332" s="223"/>
      <c r="O332" s="221">
        <f t="shared" si="1"/>
        <v>0</v>
      </c>
    </row>
    <row r="333" spans="1:15" ht="14.25" customHeight="1">
      <c r="A333" s="357"/>
      <c r="B333" s="262"/>
      <c r="C333" s="120"/>
      <c r="D333" s="222">
        <v>113</v>
      </c>
      <c r="E333" s="219"/>
      <c r="F333" s="222"/>
      <c r="G333" s="224"/>
      <c r="H333" s="220" t="str">
        <f t="shared" si="0"/>
        <v>SE REQUIERE ASIGNAR LA FUENTE DE FINANCIAMIENTO</v>
      </c>
      <c r="I333" s="224"/>
      <c r="J333" s="224"/>
      <c r="K333" s="224"/>
      <c r="L333" s="224"/>
      <c r="M333" s="224"/>
      <c r="N333" s="224"/>
      <c r="O333" s="221">
        <f t="shared" si="1"/>
        <v>0</v>
      </c>
    </row>
    <row r="334" spans="1:15" ht="14.25" customHeight="1">
      <c r="A334" s="357"/>
      <c r="B334" s="262"/>
      <c r="C334" s="120"/>
      <c r="D334" s="222">
        <v>113</v>
      </c>
      <c r="E334" s="219"/>
      <c r="F334" s="222"/>
      <c r="G334" s="224"/>
      <c r="H334" s="220" t="str">
        <f t="shared" si="0"/>
        <v>SE REQUIERE ASIGNAR LA FUENTE DE FINANCIAMIENTO</v>
      </c>
      <c r="I334" s="224"/>
      <c r="J334" s="224"/>
      <c r="K334" s="224"/>
      <c r="L334" s="224"/>
      <c r="M334" s="224"/>
      <c r="N334" s="224"/>
      <c r="O334" s="221">
        <f t="shared" si="1"/>
        <v>0</v>
      </c>
    </row>
    <row r="335" spans="1:15" ht="14.25" customHeight="1">
      <c r="A335" s="357"/>
      <c r="B335" s="262"/>
      <c r="C335" s="120"/>
      <c r="D335" s="222">
        <v>113</v>
      </c>
      <c r="E335" s="219"/>
      <c r="F335" s="222"/>
      <c r="G335" s="223"/>
      <c r="H335" s="220" t="str">
        <f t="shared" si="0"/>
        <v>SE REQUIERE ASIGNAR LA FUENTE DE FINANCIAMIENTO</v>
      </c>
      <c r="I335" s="223"/>
      <c r="J335" s="223"/>
      <c r="K335" s="223"/>
      <c r="L335" s="223"/>
      <c r="M335" s="223"/>
      <c r="N335" s="223"/>
      <c r="O335" s="221">
        <f t="shared" si="1"/>
        <v>0</v>
      </c>
    </row>
    <row r="336" spans="1:15" ht="14.25" customHeight="1">
      <c r="A336" s="357"/>
      <c r="B336" s="262"/>
      <c r="C336" s="120"/>
      <c r="D336" s="222">
        <v>113</v>
      </c>
      <c r="E336" s="219"/>
      <c r="F336" s="222"/>
      <c r="G336" s="224"/>
      <c r="H336" s="220" t="str">
        <f t="shared" si="0"/>
        <v>SE REQUIERE ASIGNAR LA FUENTE DE FINANCIAMIENTO</v>
      </c>
      <c r="I336" s="224"/>
      <c r="J336" s="224"/>
      <c r="K336" s="224"/>
      <c r="L336" s="224"/>
      <c r="M336" s="224"/>
      <c r="N336" s="224"/>
      <c r="O336" s="221">
        <f t="shared" si="1"/>
        <v>0</v>
      </c>
    </row>
    <row r="337" spans="1:15" ht="14.25" customHeight="1">
      <c r="A337" s="357"/>
      <c r="B337" s="262"/>
      <c r="C337" s="120"/>
      <c r="D337" s="222">
        <v>113</v>
      </c>
      <c r="E337" s="219"/>
      <c r="F337" s="222"/>
      <c r="G337" s="224"/>
      <c r="H337" s="220" t="str">
        <f t="shared" si="0"/>
        <v>SE REQUIERE ASIGNAR LA FUENTE DE FINANCIAMIENTO</v>
      </c>
      <c r="I337" s="224"/>
      <c r="J337" s="224"/>
      <c r="K337" s="224"/>
      <c r="L337" s="224"/>
      <c r="M337" s="224"/>
      <c r="N337" s="224"/>
      <c r="O337" s="221">
        <f t="shared" si="1"/>
        <v>0</v>
      </c>
    </row>
    <row r="338" spans="1:15" ht="14.25" customHeight="1">
      <c r="A338" s="357"/>
      <c r="B338" s="262"/>
      <c r="C338" s="120"/>
      <c r="D338" s="222">
        <v>113</v>
      </c>
      <c r="E338" s="219"/>
      <c r="F338" s="222"/>
      <c r="G338" s="224"/>
      <c r="H338" s="220" t="str">
        <f t="shared" si="0"/>
        <v>SE REQUIERE ASIGNAR LA FUENTE DE FINANCIAMIENTO</v>
      </c>
      <c r="I338" s="224"/>
      <c r="J338" s="224"/>
      <c r="K338" s="224"/>
      <c r="L338" s="224"/>
      <c r="M338" s="224"/>
      <c r="N338" s="224"/>
      <c r="O338" s="221">
        <f t="shared" si="1"/>
        <v>0</v>
      </c>
    </row>
    <row r="339" spans="1:15" ht="14.25" customHeight="1">
      <c r="A339" s="357"/>
      <c r="B339" s="262"/>
      <c r="C339" s="120"/>
      <c r="D339" s="222">
        <v>113</v>
      </c>
      <c r="E339" s="219"/>
      <c r="F339" s="222"/>
      <c r="G339" s="224"/>
      <c r="H339" s="220" t="str">
        <f t="shared" si="0"/>
        <v>SE REQUIERE ASIGNAR LA FUENTE DE FINANCIAMIENTO</v>
      </c>
      <c r="I339" s="224"/>
      <c r="J339" s="224"/>
      <c r="K339" s="224"/>
      <c r="L339" s="224"/>
      <c r="M339" s="224"/>
      <c r="N339" s="224"/>
      <c r="O339" s="221">
        <f t="shared" si="1"/>
        <v>0</v>
      </c>
    </row>
    <row r="340" spans="1:15" ht="14.25" customHeight="1">
      <c r="A340" s="357"/>
      <c r="B340" s="262"/>
      <c r="C340" s="120"/>
      <c r="D340" s="222">
        <v>113</v>
      </c>
      <c r="E340" s="219"/>
      <c r="F340" s="222"/>
      <c r="G340" s="224"/>
      <c r="H340" s="220" t="str">
        <f t="shared" si="0"/>
        <v>SE REQUIERE ASIGNAR LA FUENTE DE FINANCIAMIENTO</v>
      </c>
      <c r="I340" s="224"/>
      <c r="J340" s="224"/>
      <c r="K340" s="224"/>
      <c r="L340" s="224"/>
      <c r="M340" s="224"/>
      <c r="N340" s="224"/>
      <c r="O340" s="221">
        <f t="shared" si="1"/>
        <v>0</v>
      </c>
    </row>
    <row r="341" spans="1:15" ht="14.25" customHeight="1">
      <c r="A341" s="357"/>
      <c r="B341" s="262"/>
      <c r="C341" s="120"/>
      <c r="D341" s="222">
        <v>113</v>
      </c>
      <c r="E341" s="219"/>
      <c r="F341" s="222"/>
      <c r="G341" s="224"/>
      <c r="H341" s="220" t="str">
        <f t="shared" si="0"/>
        <v>SE REQUIERE ASIGNAR LA FUENTE DE FINANCIAMIENTO</v>
      </c>
      <c r="I341" s="224"/>
      <c r="J341" s="224"/>
      <c r="K341" s="224"/>
      <c r="L341" s="224"/>
      <c r="M341" s="224"/>
      <c r="N341" s="224"/>
      <c r="O341" s="221">
        <f t="shared" si="1"/>
        <v>0</v>
      </c>
    </row>
    <row r="342" spans="1:15" ht="14.25" customHeight="1">
      <c r="A342" s="357"/>
      <c r="B342" s="262"/>
      <c r="C342" s="120"/>
      <c r="D342" s="222">
        <v>113</v>
      </c>
      <c r="E342" s="219"/>
      <c r="F342" s="222"/>
      <c r="G342" s="224"/>
      <c r="H342" s="220" t="str">
        <f t="shared" si="0"/>
        <v>SE REQUIERE ASIGNAR LA FUENTE DE FINANCIAMIENTO</v>
      </c>
      <c r="I342" s="224"/>
      <c r="J342" s="224"/>
      <c r="K342" s="224"/>
      <c r="L342" s="224"/>
      <c r="M342" s="224"/>
      <c r="N342" s="224"/>
      <c r="O342" s="221">
        <f t="shared" si="1"/>
        <v>0</v>
      </c>
    </row>
    <row r="343" spans="1:15" ht="14.25" customHeight="1">
      <c r="A343" s="357"/>
      <c r="B343" s="262"/>
      <c r="C343" s="120"/>
      <c r="D343" s="222">
        <v>113</v>
      </c>
      <c r="E343" s="219"/>
      <c r="F343" s="222"/>
      <c r="G343" s="224"/>
      <c r="H343" s="220" t="str">
        <f t="shared" si="0"/>
        <v>SE REQUIERE ASIGNAR LA FUENTE DE FINANCIAMIENTO</v>
      </c>
      <c r="I343" s="224"/>
      <c r="J343" s="224"/>
      <c r="K343" s="224"/>
      <c r="L343" s="224"/>
      <c r="M343" s="224"/>
      <c r="N343" s="224"/>
      <c r="O343" s="221">
        <f t="shared" si="1"/>
        <v>0</v>
      </c>
    </row>
    <row r="344" spans="1:15" ht="14.25" customHeight="1">
      <c r="A344" s="357"/>
      <c r="B344" s="262"/>
      <c r="C344" s="120"/>
      <c r="D344" s="222">
        <v>113</v>
      </c>
      <c r="E344" s="219"/>
      <c r="F344" s="222"/>
      <c r="G344" s="224"/>
      <c r="H344" s="220" t="str">
        <f t="shared" si="0"/>
        <v>SE REQUIERE ASIGNAR LA FUENTE DE FINANCIAMIENTO</v>
      </c>
      <c r="I344" s="224"/>
      <c r="J344" s="224"/>
      <c r="K344" s="224"/>
      <c r="L344" s="224"/>
      <c r="M344" s="224"/>
      <c r="N344" s="224"/>
      <c r="O344" s="221">
        <f t="shared" si="1"/>
        <v>0</v>
      </c>
    </row>
    <row r="345" spans="1:15" ht="14.25" customHeight="1">
      <c r="A345" s="357"/>
      <c r="B345" s="262"/>
      <c r="C345" s="120"/>
      <c r="D345" s="222">
        <v>113</v>
      </c>
      <c r="E345" s="219"/>
      <c r="F345" s="222"/>
      <c r="G345" s="223"/>
      <c r="H345" s="220" t="str">
        <f t="shared" si="0"/>
        <v>SE REQUIERE ASIGNAR LA FUENTE DE FINANCIAMIENTO</v>
      </c>
      <c r="I345" s="223"/>
      <c r="J345" s="223"/>
      <c r="K345" s="223"/>
      <c r="L345" s="223"/>
      <c r="M345" s="223"/>
      <c r="N345" s="223"/>
      <c r="O345" s="221">
        <f t="shared" si="1"/>
        <v>0</v>
      </c>
    </row>
    <row r="346" spans="1:15" ht="14.25" customHeight="1">
      <c r="A346" s="357"/>
      <c r="B346" s="262"/>
      <c r="C346" s="120"/>
      <c r="D346" s="222">
        <v>113</v>
      </c>
      <c r="E346" s="219"/>
      <c r="F346" s="222"/>
      <c r="G346" s="224"/>
      <c r="H346" s="220" t="str">
        <f t="shared" si="0"/>
        <v>SE REQUIERE ASIGNAR LA FUENTE DE FINANCIAMIENTO</v>
      </c>
      <c r="I346" s="224"/>
      <c r="J346" s="224"/>
      <c r="K346" s="224"/>
      <c r="L346" s="224"/>
      <c r="M346" s="224"/>
      <c r="N346" s="224"/>
      <c r="O346" s="221">
        <f t="shared" si="1"/>
        <v>0</v>
      </c>
    </row>
    <row r="347" spans="1:15" ht="14.25" customHeight="1">
      <c r="A347" s="357"/>
      <c r="B347" s="262"/>
      <c r="C347" s="120"/>
      <c r="D347" s="222">
        <v>113</v>
      </c>
      <c r="E347" s="219"/>
      <c r="F347" s="222"/>
      <c r="G347" s="224"/>
      <c r="H347" s="220" t="str">
        <f t="shared" si="0"/>
        <v>SE REQUIERE ASIGNAR LA FUENTE DE FINANCIAMIENTO</v>
      </c>
      <c r="I347" s="224"/>
      <c r="J347" s="224"/>
      <c r="K347" s="224"/>
      <c r="L347" s="224"/>
      <c r="M347" s="224"/>
      <c r="N347" s="224"/>
      <c r="O347" s="221">
        <f t="shared" si="1"/>
        <v>0</v>
      </c>
    </row>
    <row r="348" spans="1:15" ht="14.25" customHeight="1">
      <c r="A348" s="357"/>
      <c r="B348" s="262"/>
      <c r="C348" s="120"/>
      <c r="D348" s="222">
        <v>113</v>
      </c>
      <c r="E348" s="219"/>
      <c r="F348" s="222"/>
      <c r="G348" s="224"/>
      <c r="H348" s="220" t="str">
        <f t="shared" si="0"/>
        <v>SE REQUIERE ASIGNAR LA FUENTE DE FINANCIAMIENTO</v>
      </c>
      <c r="I348" s="224"/>
      <c r="J348" s="224"/>
      <c r="K348" s="224"/>
      <c r="L348" s="224"/>
      <c r="M348" s="224"/>
      <c r="N348" s="224"/>
      <c r="O348" s="221">
        <f t="shared" si="1"/>
        <v>0</v>
      </c>
    </row>
    <row r="349" spans="1:15" ht="14.25" customHeight="1">
      <c r="A349" s="357"/>
      <c r="B349" s="262"/>
      <c r="C349" s="120"/>
      <c r="D349" s="222">
        <v>113</v>
      </c>
      <c r="E349" s="219"/>
      <c r="F349" s="222"/>
      <c r="G349" s="224"/>
      <c r="H349" s="220" t="str">
        <f t="shared" si="0"/>
        <v>SE REQUIERE ASIGNAR LA FUENTE DE FINANCIAMIENTO</v>
      </c>
      <c r="I349" s="224"/>
      <c r="J349" s="224"/>
      <c r="K349" s="224"/>
      <c r="L349" s="224"/>
      <c r="M349" s="224"/>
      <c r="N349" s="224"/>
      <c r="O349" s="221">
        <f t="shared" si="1"/>
        <v>0</v>
      </c>
    </row>
    <row r="350" spans="1:15" ht="14.25" customHeight="1">
      <c r="A350" s="357"/>
      <c r="B350" s="262"/>
      <c r="C350" s="120"/>
      <c r="D350" s="222">
        <v>113</v>
      </c>
      <c r="E350" s="219"/>
      <c r="F350" s="222"/>
      <c r="G350" s="224"/>
      <c r="H350" s="220" t="str">
        <f t="shared" si="0"/>
        <v>SE REQUIERE ASIGNAR LA FUENTE DE FINANCIAMIENTO</v>
      </c>
      <c r="I350" s="224"/>
      <c r="J350" s="224"/>
      <c r="K350" s="224"/>
      <c r="L350" s="224"/>
      <c r="M350" s="224"/>
      <c r="N350" s="224"/>
      <c r="O350" s="221">
        <f t="shared" si="1"/>
        <v>0</v>
      </c>
    </row>
    <row r="351" spans="1:15" ht="14.25" customHeight="1">
      <c r="A351" s="357"/>
      <c r="B351" s="262"/>
      <c r="C351" s="120"/>
      <c r="D351" s="222">
        <v>113</v>
      </c>
      <c r="E351" s="219"/>
      <c r="F351" s="222"/>
      <c r="G351" s="224"/>
      <c r="H351" s="220" t="str">
        <f t="shared" si="0"/>
        <v>SE REQUIERE ASIGNAR LA FUENTE DE FINANCIAMIENTO</v>
      </c>
      <c r="I351" s="224"/>
      <c r="J351" s="224"/>
      <c r="K351" s="224"/>
      <c r="L351" s="224"/>
      <c r="M351" s="224"/>
      <c r="N351" s="224"/>
      <c r="O351" s="221">
        <f t="shared" si="1"/>
        <v>0</v>
      </c>
    </row>
    <row r="352" spans="1:15" ht="14.25" customHeight="1">
      <c r="A352" s="357"/>
      <c r="B352" s="262"/>
      <c r="C352" s="120"/>
      <c r="D352" s="222">
        <v>113</v>
      </c>
      <c r="E352" s="219"/>
      <c r="F352" s="222"/>
      <c r="G352" s="223"/>
      <c r="H352" s="220" t="str">
        <f t="shared" si="0"/>
        <v>SE REQUIERE ASIGNAR LA FUENTE DE FINANCIAMIENTO</v>
      </c>
      <c r="I352" s="223"/>
      <c r="J352" s="223"/>
      <c r="K352" s="223"/>
      <c r="L352" s="223"/>
      <c r="M352" s="223"/>
      <c r="N352" s="223"/>
      <c r="O352" s="221">
        <f t="shared" si="1"/>
        <v>0</v>
      </c>
    </row>
    <row r="353" spans="1:15" ht="14.25" customHeight="1">
      <c r="A353" s="357"/>
      <c r="B353" s="262"/>
      <c r="C353" s="120"/>
      <c r="D353" s="222">
        <v>113</v>
      </c>
      <c r="E353" s="219"/>
      <c r="F353" s="222"/>
      <c r="G353" s="224"/>
      <c r="H353" s="220" t="str">
        <f t="shared" si="0"/>
        <v>SE REQUIERE ASIGNAR LA FUENTE DE FINANCIAMIENTO</v>
      </c>
      <c r="I353" s="224"/>
      <c r="J353" s="224"/>
      <c r="K353" s="224"/>
      <c r="L353" s="224"/>
      <c r="M353" s="224"/>
      <c r="N353" s="224"/>
      <c r="O353" s="221">
        <f t="shared" si="1"/>
        <v>0</v>
      </c>
    </row>
    <row r="354" spans="1:15" ht="14.25" customHeight="1">
      <c r="A354" s="357"/>
      <c r="B354" s="262"/>
      <c r="C354" s="120"/>
      <c r="D354" s="222">
        <v>113</v>
      </c>
      <c r="E354" s="219"/>
      <c r="F354" s="222"/>
      <c r="G354" s="224"/>
      <c r="H354" s="220" t="str">
        <f t="shared" si="0"/>
        <v>SE REQUIERE ASIGNAR LA FUENTE DE FINANCIAMIENTO</v>
      </c>
      <c r="I354" s="224"/>
      <c r="J354" s="224"/>
      <c r="K354" s="224"/>
      <c r="L354" s="224"/>
      <c r="M354" s="224"/>
      <c r="N354" s="224"/>
      <c r="O354" s="221">
        <f t="shared" si="1"/>
        <v>0</v>
      </c>
    </row>
    <row r="355" spans="1:15" ht="14.25" customHeight="1">
      <c r="A355" s="357"/>
      <c r="B355" s="262"/>
      <c r="C355" s="120"/>
      <c r="D355" s="222">
        <v>113</v>
      </c>
      <c r="E355" s="219"/>
      <c r="F355" s="222"/>
      <c r="G355" s="224"/>
      <c r="H355" s="220" t="str">
        <f t="shared" si="0"/>
        <v>SE REQUIERE ASIGNAR LA FUENTE DE FINANCIAMIENTO</v>
      </c>
      <c r="I355" s="224"/>
      <c r="J355" s="224"/>
      <c r="K355" s="224"/>
      <c r="L355" s="224"/>
      <c r="M355" s="224"/>
      <c r="N355" s="224"/>
      <c r="O355" s="221">
        <f t="shared" si="1"/>
        <v>0</v>
      </c>
    </row>
    <row r="356" spans="1:15" ht="14.25" customHeight="1">
      <c r="A356" s="357"/>
      <c r="B356" s="262"/>
      <c r="C356" s="120"/>
      <c r="D356" s="222">
        <v>113</v>
      </c>
      <c r="E356" s="219"/>
      <c r="F356" s="222"/>
      <c r="G356" s="224"/>
      <c r="H356" s="220" t="str">
        <f t="shared" si="0"/>
        <v>SE REQUIERE ASIGNAR LA FUENTE DE FINANCIAMIENTO</v>
      </c>
      <c r="I356" s="224"/>
      <c r="J356" s="224"/>
      <c r="K356" s="224"/>
      <c r="L356" s="224"/>
      <c r="M356" s="224"/>
      <c r="N356" s="224"/>
      <c r="O356" s="221">
        <f t="shared" si="1"/>
        <v>0</v>
      </c>
    </row>
    <row r="357" spans="1:15" ht="14.25" customHeight="1">
      <c r="A357" s="357"/>
      <c r="B357" s="262"/>
      <c r="C357" s="120"/>
      <c r="D357" s="222">
        <v>113</v>
      </c>
      <c r="E357" s="219"/>
      <c r="F357" s="222"/>
      <c r="G357" s="224"/>
      <c r="H357" s="220" t="str">
        <f t="shared" si="0"/>
        <v>SE REQUIERE ASIGNAR LA FUENTE DE FINANCIAMIENTO</v>
      </c>
      <c r="I357" s="224"/>
      <c r="J357" s="224"/>
      <c r="K357" s="224"/>
      <c r="L357" s="224"/>
      <c r="M357" s="224"/>
      <c r="N357" s="224"/>
      <c r="O357" s="221">
        <f t="shared" si="1"/>
        <v>0</v>
      </c>
    </row>
    <row r="358" spans="1:15" ht="14.25" customHeight="1">
      <c r="A358" s="357"/>
      <c r="B358" s="262"/>
      <c r="C358" s="120"/>
      <c r="D358" s="222">
        <v>113</v>
      </c>
      <c r="E358" s="219"/>
      <c r="F358" s="222"/>
      <c r="G358" s="224"/>
      <c r="H358" s="220" t="str">
        <f t="shared" si="0"/>
        <v>SE REQUIERE ASIGNAR LA FUENTE DE FINANCIAMIENTO</v>
      </c>
      <c r="I358" s="224"/>
      <c r="J358" s="224"/>
      <c r="K358" s="224"/>
      <c r="L358" s="224"/>
      <c r="M358" s="224"/>
      <c r="N358" s="224"/>
      <c r="O358" s="221">
        <f t="shared" si="1"/>
        <v>0</v>
      </c>
    </row>
    <row r="359" spans="1:15" ht="14.25" customHeight="1">
      <c r="A359" s="357"/>
      <c r="B359" s="262"/>
      <c r="C359" s="120"/>
      <c r="D359" s="222">
        <v>113</v>
      </c>
      <c r="E359" s="219"/>
      <c r="F359" s="222"/>
      <c r="G359" s="224"/>
      <c r="H359" s="220" t="str">
        <f t="shared" si="0"/>
        <v>SE REQUIERE ASIGNAR LA FUENTE DE FINANCIAMIENTO</v>
      </c>
      <c r="I359" s="224"/>
      <c r="J359" s="224"/>
      <c r="K359" s="224"/>
      <c r="L359" s="224"/>
      <c r="M359" s="224"/>
      <c r="N359" s="224"/>
      <c r="O359" s="221">
        <f t="shared" si="1"/>
        <v>0</v>
      </c>
    </row>
    <row r="360" spans="1:15" ht="14.25" customHeight="1">
      <c r="A360" s="357"/>
      <c r="B360" s="262"/>
      <c r="C360" s="120"/>
      <c r="D360" s="222">
        <v>113</v>
      </c>
      <c r="E360" s="219"/>
      <c r="F360" s="222"/>
      <c r="G360" s="224"/>
      <c r="H360" s="220" t="str">
        <f t="shared" si="0"/>
        <v>SE REQUIERE ASIGNAR LA FUENTE DE FINANCIAMIENTO</v>
      </c>
      <c r="I360" s="224"/>
      <c r="J360" s="224"/>
      <c r="K360" s="224"/>
      <c r="L360" s="224"/>
      <c r="M360" s="224"/>
      <c r="N360" s="224"/>
      <c r="O360" s="221">
        <f t="shared" si="1"/>
        <v>0</v>
      </c>
    </row>
    <row r="361" spans="1:15" ht="14.25" customHeight="1">
      <c r="A361" s="357"/>
      <c r="B361" s="262"/>
      <c r="C361" s="120"/>
      <c r="D361" s="222">
        <v>113</v>
      </c>
      <c r="E361" s="219"/>
      <c r="F361" s="222"/>
      <c r="G361" s="224"/>
      <c r="H361" s="220" t="str">
        <f t="shared" si="0"/>
        <v>SE REQUIERE ASIGNAR LA FUENTE DE FINANCIAMIENTO</v>
      </c>
      <c r="I361" s="224"/>
      <c r="J361" s="224"/>
      <c r="K361" s="224"/>
      <c r="L361" s="224"/>
      <c r="M361" s="224"/>
      <c r="N361" s="224"/>
      <c r="O361" s="221">
        <f t="shared" si="1"/>
        <v>0</v>
      </c>
    </row>
    <row r="362" spans="1:15" ht="14.25" customHeight="1">
      <c r="A362" s="357"/>
      <c r="B362" s="262"/>
      <c r="C362" s="120"/>
      <c r="D362" s="222">
        <v>113</v>
      </c>
      <c r="E362" s="219"/>
      <c r="F362" s="222"/>
      <c r="G362" s="223"/>
      <c r="H362" s="220" t="str">
        <f t="shared" si="0"/>
        <v>SE REQUIERE ASIGNAR LA FUENTE DE FINANCIAMIENTO</v>
      </c>
      <c r="I362" s="223"/>
      <c r="J362" s="223"/>
      <c r="K362" s="223"/>
      <c r="L362" s="223"/>
      <c r="M362" s="223"/>
      <c r="N362" s="223"/>
      <c r="O362" s="221">
        <f t="shared" si="1"/>
        <v>0</v>
      </c>
    </row>
    <row r="363" spans="1:15" ht="14.25" customHeight="1">
      <c r="A363" s="357"/>
      <c r="B363" s="262"/>
      <c r="C363" s="120"/>
      <c r="D363" s="222">
        <v>113</v>
      </c>
      <c r="E363" s="219"/>
      <c r="F363" s="222"/>
      <c r="G363" s="224"/>
      <c r="H363" s="220" t="str">
        <f t="shared" si="0"/>
        <v>SE REQUIERE ASIGNAR LA FUENTE DE FINANCIAMIENTO</v>
      </c>
      <c r="I363" s="224"/>
      <c r="J363" s="224"/>
      <c r="K363" s="224"/>
      <c r="L363" s="224"/>
      <c r="M363" s="224"/>
      <c r="N363" s="224"/>
      <c r="O363" s="221">
        <f t="shared" si="1"/>
        <v>0</v>
      </c>
    </row>
    <row r="364" spans="1:15" ht="14.25" customHeight="1">
      <c r="A364" s="357"/>
      <c r="B364" s="262"/>
      <c r="C364" s="120"/>
      <c r="D364" s="222">
        <v>113</v>
      </c>
      <c r="E364" s="219"/>
      <c r="F364" s="222"/>
      <c r="G364" s="224"/>
      <c r="H364" s="220" t="str">
        <f t="shared" si="0"/>
        <v>SE REQUIERE ASIGNAR LA FUENTE DE FINANCIAMIENTO</v>
      </c>
      <c r="I364" s="224"/>
      <c r="J364" s="224"/>
      <c r="K364" s="224"/>
      <c r="L364" s="224"/>
      <c r="M364" s="224"/>
      <c r="N364" s="224"/>
      <c r="O364" s="221">
        <f t="shared" si="1"/>
        <v>0</v>
      </c>
    </row>
    <row r="365" spans="1:15" ht="14.25" customHeight="1">
      <c r="A365" s="357"/>
      <c r="B365" s="262"/>
      <c r="C365" s="120"/>
      <c r="D365" s="222">
        <v>113</v>
      </c>
      <c r="E365" s="219"/>
      <c r="F365" s="222"/>
      <c r="G365" s="224"/>
      <c r="H365" s="220" t="str">
        <f t="shared" si="0"/>
        <v>SE REQUIERE ASIGNAR LA FUENTE DE FINANCIAMIENTO</v>
      </c>
      <c r="I365" s="224"/>
      <c r="J365" s="224"/>
      <c r="K365" s="224"/>
      <c r="L365" s="224"/>
      <c r="M365" s="224"/>
      <c r="N365" s="224"/>
      <c r="O365" s="221">
        <f t="shared" si="1"/>
        <v>0</v>
      </c>
    </row>
    <row r="366" spans="1:15" ht="14.25" customHeight="1">
      <c r="A366" s="357"/>
      <c r="B366" s="262"/>
      <c r="C366" s="120"/>
      <c r="D366" s="222">
        <v>113</v>
      </c>
      <c r="E366" s="219"/>
      <c r="F366" s="222"/>
      <c r="G366" s="224"/>
      <c r="H366" s="220" t="str">
        <f t="shared" si="0"/>
        <v>SE REQUIERE ASIGNAR LA FUENTE DE FINANCIAMIENTO</v>
      </c>
      <c r="I366" s="224"/>
      <c r="J366" s="224"/>
      <c r="K366" s="224"/>
      <c r="L366" s="224"/>
      <c r="M366" s="224"/>
      <c r="N366" s="224"/>
      <c r="O366" s="221">
        <f t="shared" si="1"/>
        <v>0</v>
      </c>
    </row>
    <row r="367" spans="1:15" ht="14.25" customHeight="1">
      <c r="A367" s="357"/>
      <c r="B367" s="262"/>
      <c r="C367" s="120"/>
      <c r="D367" s="222">
        <v>113</v>
      </c>
      <c r="E367" s="219"/>
      <c r="F367" s="222"/>
      <c r="G367" s="224"/>
      <c r="H367" s="220" t="str">
        <f t="shared" si="0"/>
        <v>SE REQUIERE ASIGNAR LA FUENTE DE FINANCIAMIENTO</v>
      </c>
      <c r="I367" s="224"/>
      <c r="J367" s="224"/>
      <c r="K367" s="224"/>
      <c r="L367" s="224"/>
      <c r="M367" s="224"/>
      <c r="N367" s="224"/>
      <c r="O367" s="221">
        <f t="shared" si="1"/>
        <v>0</v>
      </c>
    </row>
    <row r="368" spans="1:15" ht="14.25" customHeight="1">
      <c r="A368" s="357"/>
      <c r="B368" s="262"/>
      <c r="C368" s="120"/>
      <c r="D368" s="222">
        <v>113</v>
      </c>
      <c r="E368" s="219"/>
      <c r="F368" s="222"/>
      <c r="G368" s="224"/>
      <c r="H368" s="220" t="str">
        <f t="shared" si="0"/>
        <v>SE REQUIERE ASIGNAR LA FUENTE DE FINANCIAMIENTO</v>
      </c>
      <c r="I368" s="224"/>
      <c r="J368" s="224"/>
      <c r="K368" s="224"/>
      <c r="L368" s="224"/>
      <c r="M368" s="224"/>
      <c r="N368" s="224"/>
      <c r="O368" s="221">
        <f t="shared" si="1"/>
        <v>0</v>
      </c>
    </row>
    <row r="369" spans="1:15" ht="14.25" customHeight="1">
      <c r="A369" s="357"/>
      <c r="B369" s="262"/>
      <c r="C369" s="120"/>
      <c r="D369" s="222">
        <v>113</v>
      </c>
      <c r="E369" s="219"/>
      <c r="F369" s="222"/>
      <c r="G369" s="224"/>
      <c r="H369" s="220" t="str">
        <f t="shared" si="0"/>
        <v>SE REQUIERE ASIGNAR LA FUENTE DE FINANCIAMIENTO</v>
      </c>
      <c r="I369" s="224"/>
      <c r="J369" s="224"/>
      <c r="K369" s="224"/>
      <c r="L369" s="224"/>
      <c r="M369" s="224"/>
      <c r="N369" s="224"/>
      <c r="O369" s="221">
        <f t="shared" si="1"/>
        <v>0</v>
      </c>
    </row>
    <row r="370" spans="1:15" ht="14.25" customHeight="1">
      <c r="A370" s="357"/>
      <c r="B370" s="262"/>
      <c r="C370" s="120"/>
      <c r="D370" s="222">
        <v>113</v>
      </c>
      <c r="E370" s="219"/>
      <c r="F370" s="222"/>
      <c r="G370" s="224"/>
      <c r="H370" s="220" t="str">
        <f t="shared" si="0"/>
        <v>SE REQUIERE ASIGNAR LA FUENTE DE FINANCIAMIENTO</v>
      </c>
      <c r="I370" s="224"/>
      <c r="J370" s="224"/>
      <c r="K370" s="224"/>
      <c r="L370" s="224"/>
      <c r="M370" s="224"/>
      <c r="N370" s="224"/>
      <c r="O370" s="221">
        <f t="shared" si="1"/>
        <v>0</v>
      </c>
    </row>
    <row r="371" spans="1:15" ht="14.25" customHeight="1">
      <c r="A371" s="357"/>
      <c r="B371" s="262"/>
      <c r="C371" s="120"/>
      <c r="D371" s="222">
        <v>113</v>
      </c>
      <c r="E371" s="219"/>
      <c r="F371" s="222"/>
      <c r="G371" s="224"/>
      <c r="H371" s="220" t="str">
        <f t="shared" si="0"/>
        <v>SE REQUIERE ASIGNAR LA FUENTE DE FINANCIAMIENTO</v>
      </c>
      <c r="I371" s="224"/>
      <c r="J371" s="224"/>
      <c r="K371" s="224"/>
      <c r="L371" s="224"/>
      <c r="M371" s="224"/>
      <c r="N371" s="224"/>
      <c r="O371" s="221">
        <f t="shared" si="1"/>
        <v>0</v>
      </c>
    </row>
    <row r="372" spans="1:15" ht="14.25" customHeight="1">
      <c r="A372" s="357"/>
      <c r="B372" s="262"/>
      <c r="C372" s="120"/>
      <c r="D372" s="222">
        <v>113</v>
      </c>
      <c r="E372" s="219"/>
      <c r="F372" s="222"/>
      <c r="G372" s="223"/>
      <c r="H372" s="220" t="str">
        <f t="shared" si="0"/>
        <v>SE REQUIERE ASIGNAR LA FUENTE DE FINANCIAMIENTO</v>
      </c>
      <c r="I372" s="223"/>
      <c r="J372" s="223"/>
      <c r="K372" s="223"/>
      <c r="L372" s="223"/>
      <c r="M372" s="223"/>
      <c r="N372" s="223"/>
      <c r="O372" s="221">
        <f t="shared" si="1"/>
        <v>0</v>
      </c>
    </row>
    <row r="373" spans="1:15" ht="14.25" customHeight="1">
      <c r="A373" s="357"/>
      <c r="B373" s="262"/>
      <c r="C373" s="120"/>
      <c r="D373" s="222">
        <v>113</v>
      </c>
      <c r="E373" s="219"/>
      <c r="F373" s="222"/>
      <c r="G373" s="224"/>
      <c r="H373" s="220" t="str">
        <f t="shared" si="0"/>
        <v>SE REQUIERE ASIGNAR LA FUENTE DE FINANCIAMIENTO</v>
      </c>
      <c r="I373" s="224"/>
      <c r="J373" s="224"/>
      <c r="K373" s="224"/>
      <c r="L373" s="224"/>
      <c r="M373" s="224"/>
      <c r="N373" s="224"/>
      <c r="O373" s="221">
        <f t="shared" si="1"/>
        <v>0</v>
      </c>
    </row>
    <row r="374" spans="1:15" ht="14.25" customHeight="1">
      <c r="A374" s="357"/>
      <c r="B374" s="262"/>
      <c r="C374" s="120"/>
      <c r="D374" s="222">
        <v>113</v>
      </c>
      <c r="E374" s="219"/>
      <c r="F374" s="222"/>
      <c r="G374" s="224"/>
      <c r="H374" s="220" t="str">
        <f t="shared" si="0"/>
        <v>SE REQUIERE ASIGNAR LA FUENTE DE FINANCIAMIENTO</v>
      </c>
      <c r="I374" s="224"/>
      <c r="J374" s="224"/>
      <c r="K374" s="224"/>
      <c r="L374" s="224"/>
      <c r="M374" s="224"/>
      <c r="N374" s="224"/>
      <c r="O374" s="221">
        <f t="shared" si="1"/>
        <v>0</v>
      </c>
    </row>
    <row r="375" spans="1:15" ht="14.25" customHeight="1">
      <c r="A375" s="357"/>
      <c r="B375" s="262"/>
      <c r="C375" s="120"/>
      <c r="D375" s="222">
        <v>113</v>
      </c>
      <c r="E375" s="219"/>
      <c r="F375" s="222"/>
      <c r="G375" s="223"/>
      <c r="H375" s="220" t="str">
        <f t="shared" si="0"/>
        <v>SE REQUIERE ASIGNAR LA FUENTE DE FINANCIAMIENTO</v>
      </c>
      <c r="I375" s="223"/>
      <c r="J375" s="223"/>
      <c r="K375" s="223"/>
      <c r="L375" s="223"/>
      <c r="M375" s="223"/>
      <c r="N375" s="223"/>
      <c r="O375" s="221">
        <f t="shared" si="1"/>
        <v>0</v>
      </c>
    </row>
    <row r="376" spans="1:15" ht="14.25" customHeight="1">
      <c r="A376" s="357"/>
      <c r="B376" s="262"/>
      <c r="C376" s="120"/>
      <c r="D376" s="222">
        <v>113</v>
      </c>
      <c r="E376" s="219"/>
      <c r="F376" s="222"/>
      <c r="G376" s="224"/>
      <c r="H376" s="220" t="str">
        <f t="shared" si="0"/>
        <v>SE REQUIERE ASIGNAR LA FUENTE DE FINANCIAMIENTO</v>
      </c>
      <c r="I376" s="224"/>
      <c r="J376" s="224"/>
      <c r="K376" s="224"/>
      <c r="L376" s="224"/>
      <c r="M376" s="224"/>
      <c r="N376" s="224"/>
      <c r="O376" s="221">
        <f t="shared" si="1"/>
        <v>0</v>
      </c>
    </row>
    <row r="377" spans="1:15" ht="14.25" customHeight="1">
      <c r="A377" s="357"/>
      <c r="B377" s="262"/>
      <c r="C377" s="120"/>
      <c r="D377" s="222">
        <v>113</v>
      </c>
      <c r="E377" s="219"/>
      <c r="F377" s="222"/>
      <c r="G377" s="224"/>
      <c r="H377" s="220" t="str">
        <f t="shared" si="0"/>
        <v>SE REQUIERE ASIGNAR LA FUENTE DE FINANCIAMIENTO</v>
      </c>
      <c r="I377" s="224"/>
      <c r="J377" s="224"/>
      <c r="K377" s="224"/>
      <c r="L377" s="224"/>
      <c r="M377" s="224"/>
      <c r="N377" s="224"/>
      <c r="O377" s="221">
        <f t="shared" si="1"/>
        <v>0</v>
      </c>
    </row>
    <row r="378" spans="1:15" ht="14.25" customHeight="1">
      <c r="A378" s="357"/>
      <c r="B378" s="262"/>
      <c r="C378" s="120"/>
      <c r="D378" s="222">
        <v>113</v>
      </c>
      <c r="E378" s="219"/>
      <c r="F378" s="222"/>
      <c r="G378" s="224"/>
      <c r="H378" s="220" t="str">
        <f t="shared" si="0"/>
        <v>SE REQUIERE ASIGNAR LA FUENTE DE FINANCIAMIENTO</v>
      </c>
      <c r="I378" s="224"/>
      <c r="J378" s="224"/>
      <c r="K378" s="224"/>
      <c r="L378" s="224"/>
      <c r="M378" s="224"/>
      <c r="N378" s="224"/>
      <c r="O378" s="221">
        <f t="shared" si="1"/>
        <v>0</v>
      </c>
    </row>
    <row r="379" spans="1:15" ht="14.25" customHeight="1">
      <c r="A379" s="357"/>
      <c r="B379" s="262"/>
      <c r="C379" s="120"/>
      <c r="D379" s="222">
        <v>113</v>
      </c>
      <c r="E379" s="219"/>
      <c r="F379" s="222"/>
      <c r="G379" s="223"/>
      <c r="H379" s="220" t="str">
        <f t="shared" si="0"/>
        <v>SE REQUIERE ASIGNAR LA FUENTE DE FINANCIAMIENTO</v>
      </c>
      <c r="I379" s="223"/>
      <c r="J379" s="223"/>
      <c r="K379" s="223"/>
      <c r="L379" s="223"/>
      <c r="M379" s="223"/>
      <c r="N379" s="223"/>
      <c r="O379" s="221">
        <f t="shared" si="1"/>
        <v>0</v>
      </c>
    </row>
    <row r="380" spans="1:15" ht="14.25" customHeight="1">
      <c r="A380" s="357"/>
      <c r="B380" s="262"/>
      <c r="C380" s="120"/>
      <c r="D380" s="222">
        <v>113</v>
      </c>
      <c r="E380" s="219"/>
      <c r="F380" s="222"/>
      <c r="G380" s="223"/>
      <c r="H380" s="220" t="str">
        <f t="shared" si="0"/>
        <v>SE REQUIERE ASIGNAR LA FUENTE DE FINANCIAMIENTO</v>
      </c>
      <c r="I380" s="223"/>
      <c r="J380" s="223"/>
      <c r="K380" s="223"/>
      <c r="L380" s="223"/>
      <c r="M380" s="223"/>
      <c r="N380" s="223"/>
      <c r="O380" s="221">
        <f t="shared" si="1"/>
        <v>0</v>
      </c>
    </row>
    <row r="381" spans="1:15" ht="14.25" customHeight="1">
      <c r="A381" s="357"/>
      <c r="B381" s="262"/>
      <c r="C381" s="120"/>
      <c r="D381" s="222">
        <v>113</v>
      </c>
      <c r="E381" s="219"/>
      <c r="F381" s="222"/>
      <c r="G381" s="224"/>
      <c r="H381" s="220" t="str">
        <f t="shared" si="0"/>
        <v>SE REQUIERE ASIGNAR LA FUENTE DE FINANCIAMIENTO</v>
      </c>
      <c r="I381" s="224"/>
      <c r="J381" s="224"/>
      <c r="K381" s="224"/>
      <c r="L381" s="224"/>
      <c r="M381" s="224"/>
      <c r="N381" s="224"/>
      <c r="O381" s="221">
        <f t="shared" si="1"/>
        <v>0</v>
      </c>
    </row>
    <row r="382" spans="1:15" ht="14.25" customHeight="1">
      <c r="A382" s="357"/>
      <c r="B382" s="262"/>
      <c r="C382" s="120"/>
      <c r="D382" s="222">
        <v>113</v>
      </c>
      <c r="E382" s="219"/>
      <c r="F382" s="222"/>
      <c r="G382" s="224"/>
      <c r="H382" s="220" t="str">
        <f t="shared" si="0"/>
        <v>SE REQUIERE ASIGNAR LA FUENTE DE FINANCIAMIENTO</v>
      </c>
      <c r="I382" s="224"/>
      <c r="J382" s="224"/>
      <c r="K382" s="224"/>
      <c r="L382" s="224"/>
      <c r="M382" s="224"/>
      <c r="N382" s="224"/>
      <c r="O382" s="221">
        <f t="shared" si="1"/>
        <v>0</v>
      </c>
    </row>
    <row r="383" spans="1:15" ht="14.25" customHeight="1">
      <c r="A383" s="357"/>
      <c r="B383" s="262"/>
      <c r="C383" s="120"/>
      <c r="D383" s="222">
        <v>113</v>
      </c>
      <c r="E383" s="219"/>
      <c r="F383" s="222"/>
      <c r="G383" s="224"/>
      <c r="H383" s="220" t="str">
        <f t="shared" si="0"/>
        <v>SE REQUIERE ASIGNAR LA FUENTE DE FINANCIAMIENTO</v>
      </c>
      <c r="I383" s="224"/>
      <c r="J383" s="224"/>
      <c r="K383" s="224"/>
      <c r="L383" s="224"/>
      <c r="M383" s="224"/>
      <c r="N383" s="224"/>
      <c r="O383" s="221">
        <f t="shared" si="1"/>
        <v>0</v>
      </c>
    </row>
    <row r="384" spans="1:15" ht="14.25" customHeight="1">
      <c r="A384" s="357"/>
      <c r="B384" s="262"/>
      <c r="C384" s="120"/>
      <c r="D384" s="222">
        <v>113</v>
      </c>
      <c r="E384" s="219"/>
      <c r="F384" s="222"/>
      <c r="G384" s="224"/>
      <c r="H384" s="220" t="str">
        <f t="shared" si="0"/>
        <v>SE REQUIERE ASIGNAR LA FUENTE DE FINANCIAMIENTO</v>
      </c>
      <c r="I384" s="224"/>
      <c r="J384" s="224"/>
      <c r="K384" s="224"/>
      <c r="L384" s="224"/>
      <c r="M384" s="224"/>
      <c r="N384" s="224"/>
      <c r="O384" s="221">
        <f t="shared" si="1"/>
        <v>0</v>
      </c>
    </row>
    <row r="385" spans="1:15" ht="14.25" customHeight="1">
      <c r="A385" s="357"/>
      <c r="B385" s="262"/>
      <c r="C385" s="120"/>
      <c r="D385" s="222">
        <v>113</v>
      </c>
      <c r="E385" s="219"/>
      <c r="F385" s="222"/>
      <c r="G385" s="224"/>
      <c r="H385" s="220" t="str">
        <f t="shared" si="0"/>
        <v>SE REQUIERE ASIGNAR LA FUENTE DE FINANCIAMIENTO</v>
      </c>
      <c r="I385" s="224"/>
      <c r="J385" s="224"/>
      <c r="K385" s="224"/>
      <c r="L385" s="224"/>
      <c r="M385" s="224"/>
      <c r="N385" s="224"/>
      <c r="O385" s="221">
        <f t="shared" si="1"/>
        <v>0</v>
      </c>
    </row>
    <row r="386" spans="1:15" ht="14.25" customHeight="1">
      <c r="A386" s="357"/>
      <c r="B386" s="262"/>
      <c r="C386" s="120"/>
      <c r="D386" s="222">
        <v>113</v>
      </c>
      <c r="E386" s="219"/>
      <c r="F386" s="222"/>
      <c r="G386" s="224"/>
      <c r="H386" s="220" t="str">
        <f t="shared" si="0"/>
        <v>SE REQUIERE ASIGNAR LA FUENTE DE FINANCIAMIENTO</v>
      </c>
      <c r="I386" s="224"/>
      <c r="J386" s="224"/>
      <c r="K386" s="224"/>
      <c r="L386" s="224"/>
      <c r="M386" s="224"/>
      <c r="N386" s="224"/>
      <c r="O386" s="221">
        <f t="shared" si="1"/>
        <v>0</v>
      </c>
    </row>
    <row r="387" spans="1:15" ht="14.25" customHeight="1">
      <c r="A387" s="357"/>
      <c r="B387" s="262"/>
      <c r="C387" s="120"/>
      <c r="D387" s="222">
        <v>113</v>
      </c>
      <c r="E387" s="219"/>
      <c r="F387" s="222"/>
      <c r="G387" s="223"/>
      <c r="H387" s="220" t="str">
        <f t="shared" si="0"/>
        <v>SE REQUIERE ASIGNAR LA FUENTE DE FINANCIAMIENTO</v>
      </c>
      <c r="I387" s="223"/>
      <c r="J387" s="223"/>
      <c r="K387" s="223"/>
      <c r="L387" s="223"/>
      <c r="M387" s="223"/>
      <c r="N387" s="223"/>
      <c r="O387" s="221">
        <f t="shared" si="1"/>
        <v>0</v>
      </c>
    </row>
    <row r="388" spans="1:15" ht="14.25" customHeight="1">
      <c r="A388" s="357"/>
      <c r="B388" s="262"/>
      <c r="C388" s="120"/>
      <c r="D388" s="222">
        <v>113</v>
      </c>
      <c r="E388" s="219"/>
      <c r="F388" s="222"/>
      <c r="G388" s="224"/>
      <c r="H388" s="220" t="str">
        <f t="shared" si="0"/>
        <v>SE REQUIERE ASIGNAR LA FUENTE DE FINANCIAMIENTO</v>
      </c>
      <c r="I388" s="224"/>
      <c r="J388" s="224"/>
      <c r="K388" s="224"/>
      <c r="L388" s="224"/>
      <c r="M388" s="224"/>
      <c r="N388" s="224"/>
      <c r="O388" s="221">
        <f t="shared" si="1"/>
        <v>0</v>
      </c>
    </row>
    <row r="389" spans="1:15" ht="14.25" customHeight="1">
      <c r="A389" s="357"/>
      <c r="B389" s="262"/>
      <c r="C389" s="120"/>
      <c r="D389" s="222">
        <v>113</v>
      </c>
      <c r="E389" s="219"/>
      <c r="F389" s="222"/>
      <c r="G389" s="224"/>
      <c r="H389" s="220" t="str">
        <f t="shared" si="0"/>
        <v>SE REQUIERE ASIGNAR LA FUENTE DE FINANCIAMIENTO</v>
      </c>
      <c r="I389" s="224"/>
      <c r="J389" s="224"/>
      <c r="K389" s="224"/>
      <c r="L389" s="224"/>
      <c r="M389" s="224"/>
      <c r="N389" s="224"/>
      <c r="O389" s="221">
        <f t="shared" si="1"/>
        <v>0</v>
      </c>
    </row>
    <row r="390" spans="1:15" ht="14.25" customHeight="1">
      <c r="A390" s="357"/>
      <c r="B390" s="262"/>
      <c r="C390" s="120"/>
      <c r="D390" s="222">
        <v>113</v>
      </c>
      <c r="E390" s="219"/>
      <c r="F390" s="222"/>
      <c r="G390" s="224"/>
      <c r="H390" s="220" t="str">
        <f t="shared" si="0"/>
        <v>SE REQUIERE ASIGNAR LA FUENTE DE FINANCIAMIENTO</v>
      </c>
      <c r="I390" s="224"/>
      <c r="J390" s="224"/>
      <c r="K390" s="224"/>
      <c r="L390" s="224"/>
      <c r="M390" s="224"/>
      <c r="N390" s="224"/>
      <c r="O390" s="221">
        <f t="shared" si="1"/>
        <v>0</v>
      </c>
    </row>
    <row r="391" spans="1:15" ht="15" customHeight="1">
      <c r="A391" s="357"/>
      <c r="B391" s="262"/>
      <c r="C391" s="120"/>
      <c r="D391" s="222">
        <v>113</v>
      </c>
      <c r="E391" s="219"/>
      <c r="F391" s="222"/>
      <c r="G391" s="224"/>
      <c r="H391" s="220" t="str">
        <f t="shared" si="0"/>
        <v>SE REQUIERE ASIGNAR LA FUENTE DE FINANCIAMIENTO</v>
      </c>
      <c r="I391" s="224"/>
      <c r="J391" s="224"/>
      <c r="K391" s="224"/>
      <c r="L391" s="224"/>
      <c r="M391" s="224"/>
      <c r="N391" s="224"/>
      <c r="O391" s="221">
        <f t="shared" si="1"/>
        <v>0</v>
      </c>
    </row>
    <row r="392" spans="1:15" ht="14.25" customHeight="1">
      <c r="A392" s="357"/>
      <c r="B392" s="262"/>
      <c r="C392" s="120"/>
      <c r="D392" s="222">
        <v>113</v>
      </c>
      <c r="E392" s="219"/>
      <c r="F392" s="222"/>
      <c r="G392" s="224"/>
      <c r="H392" s="220" t="str">
        <f t="shared" si="0"/>
        <v>SE REQUIERE ASIGNAR LA FUENTE DE FINANCIAMIENTO</v>
      </c>
      <c r="I392" s="224"/>
      <c r="J392" s="224"/>
      <c r="K392" s="224"/>
      <c r="L392" s="224"/>
      <c r="M392" s="224"/>
      <c r="N392" s="224"/>
      <c r="O392" s="221">
        <f t="shared" si="1"/>
        <v>0</v>
      </c>
    </row>
    <row r="393" spans="1:15" ht="14.25" customHeight="1">
      <c r="A393" s="357"/>
      <c r="B393" s="262"/>
      <c r="C393" s="120"/>
      <c r="D393" s="222">
        <v>113</v>
      </c>
      <c r="E393" s="219"/>
      <c r="F393" s="222"/>
      <c r="G393" s="223"/>
      <c r="H393" s="220" t="str">
        <f t="shared" si="0"/>
        <v>SE REQUIERE ASIGNAR LA FUENTE DE FINANCIAMIENTO</v>
      </c>
      <c r="I393" s="223"/>
      <c r="J393" s="223"/>
      <c r="K393" s="223"/>
      <c r="L393" s="223"/>
      <c r="M393" s="223"/>
      <c r="N393" s="223"/>
      <c r="O393" s="221">
        <f t="shared" si="1"/>
        <v>0</v>
      </c>
    </row>
    <row r="394" spans="1:15" ht="14.25" customHeight="1">
      <c r="A394" s="357"/>
      <c r="B394" s="262"/>
      <c r="C394" s="120"/>
      <c r="D394" s="222">
        <v>113</v>
      </c>
      <c r="E394" s="219"/>
      <c r="F394" s="222"/>
      <c r="G394" s="224"/>
      <c r="H394" s="220" t="str">
        <f t="shared" si="0"/>
        <v>SE REQUIERE ASIGNAR LA FUENTE DE FINANCIAMIENTO</v>
      </c>
      <c r="I394" s="224"/>
      <c r="J394" s="224"/>
      <c r="K394" s="224"/>
      <c r="L394" s="224"/>
      <c r="M394" s="224"/>
      <c r="N394" s="224"/>
      <c r="O394" s="221">
        <f t="shared" si="1"/>
        <v>0</v>
      </c>
    </row>
    <row r="395" spans="1:15" ht="14.25" customHeight="1">
      <c r="A395" s="357"/>
      <c r="B395" s="262"/>
      <c r="C395" s="120"/>
      <c r="D395" s="222">
        <v>113</v>
      </c>
      <c r="E395" s="219"/>
      <c r="F395" s="222"/>
      <c r="G395" s="224"/>
      <c r="H395" s="220" t="str">
        <f t="shared" si="0"/>
        <v>SE REQUIERE ASIGNAR LA FUENTE DE FINANCIAMIENTO</v>
      </c>
      <c r="I395" s="224"/>
      <c r="J395" s="224"/>
      <c r="K395" s="224"/>
      <c r="L395" s="224"/>
      <c r="M395" s="224"/>
      <c r="N395" s="224"/>
      <c r="O395" s="221">
        <f t="shared" si="1"/>
        <v>0</v>
      </c>
    </row>
    <row r="396" spans="1:15" ht="14.25" customHeight="1">
      <c r="A396" s="357"/>
      <c r="B396" s="262"/>
      <c r="C396" s="120"/>
      <c r="D396" s="222">
        <v>113</v>
      </c>
      <c r="E396" s="219"/>
      <c r="F396" s="222"/>
      <c r="G396" s="224"/>
      <c r="H396" s="220" t="str">
        <f t="shared" si="0"/>
        <v>SE REQUIERE ASIGNAR LA FUENTE DE FINANCIAMIENTO</v>
      </c>
      <c r="I396" s="224"/>
      <c r="J396" s="224"/>
      <c r="K396" s="224"/>
      <c r="L396" s="224"/>
      <c r="M396" s="224"/>
      <c r="N396" s="224"/>
      <c r="O396" s="221">
        <f t="shared" si="1"/>
        <v>0</v>
      </c>
    </row>
    <row r="397" spans="1:15" ht="14.25" customHeight="1">
      <c r="A397" s="357"/>
      <c r="B397" s="262"/>
      <c r="C397" s="120"/>
      <c r="D397" s="222">
        <v>113</v>
      </c>
      <c r="E397" s="219"/>
      <c r="F397" s="222"/>
      <c r="G397" s="223"/>
      <c r="H397" s="220" t="str">
        <f t="shared" si="0"/>
        <v>SE REQUIERE ASIGNAR LA FUENTE DE FINANCIAMIENTO</v>
      </c>
      <c r="I397" s="223"/>
      <c r="J397" s="223"/>
      <c r="K397" s="223"/>
      <c r="L397" s="223"/>
      <c r="M397" s="223"/>
      <c r="N397" s="223"/>
      <c r="O397" s="221">
        <f t="shared" si="1"/>
        <v>0</v>
      </c>
    </row>
    <row r="398" spans="1:15" ht="14.25" customHeight="1">
      <c r="A398" s="357"/>
      <c r="B398" s="262"/>
      <c r="C398" s="120"/>
      <c r="D398" s="222">
        <v>113</v>
      </c>
      <c r="E398" s="219"/>
      <c r="F398" s="222"/>
      <c r="G398" s="223"/>
      <c r="H398" s="220" t="str">
        <f t="shared" si="0"/>
        <v>SE REQUIERE ASIGNAR LA FUENTE DE FINANCIAMIENTO</v>
      </c>
      <c r="I398" s="223"/>
      <c r="J398" s="223"/>
      <c r="K398" s="223"/>
      <c r="L398" s="223"/>
      <c r="M398" s="223"/>
      <c r="N398" s="223"/>
      <c r="O398" s="221">
        <f t="shared" si="1"/>
        <v>0</v>
      </c>
    </row>
    <row r="399" spans="1:15" ht="14.25" customHeight="1">
      <c r="A399" s="357"/>
      <c r="B399" s="262"/>
      <c r="C399" s="120"/>
      <c r="D399" s="222">
        <v>113</v>
      </c>
      <c r="E399" s="219"/>
      <c r="F399" s="222"/>
      <c r="G399" s="224"/>
      <c r="H399" s="220" t="str">
        <f t="shared" si="0"/>
        <v>SE REQUIERE ASIGNAR LA FUENTE DE FINANCIAMIENTO</v>
      </c>
      <c r="I399" s="224"/>
      <c r="J399" s="224"/>
      <c r="K399" s="224"/>
      <c r="L399" s="224"/>
      <c r="M399" s="224"/>
      <c r="N399" s="224"/>
      <c r="O399" s="221">
        <f t="shared" si="1"/>
        <v>0</v>
      </c>
    </row>
    <row r="400" spans="1:15" ht="14.25" customHeight="1">
      <c r="A400" s="357"/>
      <c r="B400" s="262"/>
      <c r="C400" s="120"/>
      <c r="D400" s="222">
        <v>113</v>
      </c>
      <c r="E400" s="219"/>
      <c r="F400" s="222"/>
      <c r="G400" s="224"/>
      <c r="H400" s="220" t="str">
        <f t="shared" si="0"/>
        <v>SE REQUIERE ASIGNAR LA FUENTE DE FINANCIAMIENTO</v>
      </c>
      <c r="I400" s="224"/>
      <c r="J400" s="224"/>
      <c r="K400" s="224"/>
      <c r="L400" s="224"/>
      <c r="M400" s="224"/>
      <c r="N400" s="224"/>
      <c r="O400" s="221">
        <f t="shared" si="1"/>
        <v>0</v>
      </c>
    </row>
    <row r="401" spans="1:15" ht="14.25" customHeight="1">
      <c r="A401" s="357"/>
      <c r="B401" s="262"/>
      <c r="C401" s="120"/>
      <c r="D401" s="222">
        <v>113</v>
      </c>
      <c r="E401" s="219"/>
      <c r="F401" s="222"/>
      <c r="G401" s="224"/>
      <c r="H401" s="220" t="str">
        <f t="shared" si="0"/>
        <v>SE REQUIERE ASIGNAR LA FUENTE DE FINANCIAMIENTO</v>
      </c>
      <c r="I401" s="224"/>
      <c r="J401" s="224"/>
      <c r="K401" s="224"/>
      <c r="L401" s="224"/>
      <c r="M401" s="224"/>
      <c r="N401" s="224"/>
      <c r="O401" s="221">
        <f t="shared" si="1"/>
        <v>0</v>
      </c>
    </row>
    <row r="402" spans="1:15" ht="14.25" customHeight="1">
      <c r="A402" s="357"/>
      <c r="B402" s="262"/>
      <c r="C402" s="120"/>
      <c r="D402" s="222">
        <v>113</v>
      </c>
      <c r="E402" s="219"/>
      <c r="F402" s="222"/>
      <c r="G402" s="224"/>
      <c r="H402" s="220" t="str">
        <f t="shared" si="0"/>
        <v>SE REQUIERE ASIGNAR LA FUENTE DE FINANCIAMIENTO</v>
      </c>
      <c r="I402" s="224"/>
      <c r="J402" s="224"/>
      <c r="K402" s="224"/>
      <c r="L402" s="224"/>
      <c r="M402" s="224"/>
      <c r="N402" s="224"/>
      <c r="O402" s="221">
        <f t="shared" si="1"/>
        <v>0</v>
      </c>
    </row>
    <row r="403" spans="1:15" ht="15" customHeight="1">
      <c r="A403" s="357"/>
      <c r="B403" s="262"/>
      <c r="C403" s="120"/>
      <c r="D403" s="222">
        <v>113</v>
      </c>
      <c r="E403" s="219"/>
      <c r="F403" s="222"/>
      <c r="G403" s="224"/>
      <c r="H403" s="220" t="str">
        <f t="shared" si="0"/>
        <v>SE REQUIERE ASIGNAR LA FUENTE DE FINANCIAMIENTO</v>
      </c>
      <c r="I403" s="224"/>
      <c r="J403" s="224"/>
      <c r="K403" s="224"/>
      <c r="L403" s="224"/>
      <c r="M403" s="224"/>
      <c r="N403" s="224"/>
      <c r="O403" s="221">
        <f t="shared" si="1"/>
        <v>0</v>
      </c>
    </row>
    <row r="404" spans="1:15" ht="14.25" customHeight="1">
      <c r="A404" s="357"/>
      <c r="B404" s="262"/>
      <c r="C404" s="120"/>
      <c r="D404" s="222">
        <v>113</v>
      </c>
      <c r="E404" s="219"/>
      <c r="F404" s="222"/>
      <c r="G404" s="224"/>
      <c r="H404" s="220" t="str">
        <f t="shared" si="0"/>
        <v>SE REQUIERE ASIGNAR LA FUENTE DE FINANCIAMIENTO</v>
      </c>
      <c r="I404" s="224"/>
      <c r="J404" s="224"/>
      <c r="K404" s="224"/>
      <c r="L404" s="224"/>
      <c r="M404" s="224"/>
      <c r="N404" s="224"/>
      <c r="O404" s="221">
        <f t="shared" si="1"/>
        <v>0</v>
      </c>
    </row>
    <row r="405" spans="1:15" ht="14.25" customHeight="1">
      <c r="A405" s="357"/>
      <c r="B405" s="262"/>
      <c r="C405" s="120"/>
      <c r="D405" s="222">
        <v>113</v>
      </c>
      <c r="E405" s="219"/>
      <c r="F405" s="222"/>
      <c r="G405" s="224"/>
      <c r="H405" s="220" t="str">
        <f t="shared" si="0"/>
        <v>SE REQUIERE ASIGNAR LA FUENTE DE FINANCIAMIENTO</v>
      </c>
      <c r="I405" s="224"/>
      <c r="J405" s="224"/>
      <c r="K405" s="224"/>
      <c r="L405" s="224"/>
      <c r="M405" s="224"/>
      <c r="N405" s="224"/>
      <c r="O405" s="221">
        <f t="shared" si="1"/>
        <v>0</v>
      </c>
    </row>
    <row r="406" spans="1:15" ht="14.25" customHeight="1">
      <c r="A406" s="357"/>
      <c r="B406" s="262"/>
      <c r="C406" s="120"/>
      <c r="D406" s="222">
        <v>113</v>
      </c>
      <c r="E406" s="219"/>
      <c r="F406" s="222"/>
      <c r="G406" s="224"/>
      <c r="H406" s="220" t="str">
        <f t="shared" si="0"/>
        <v>SE REQUIERE ASIGNAR LA FUENTE DE FINANCIAMIENTO</v>
      </c>
      <c r="I406" s="224"/>
      <c r="J406" s="224"/>
      <c r="K406" s="224"/>
      <c r="L406" s="224"/>
      <c r="M406" s="224"/>
      <c r="N406" s="224"/>
      <c r="O406" s="221">
        <f t="shared" si="1"/>
        <v>0</v>
      </c>
    </row>
    <row r="407" spans="1:15" ht="14.25" customHeight="1">
      <c r="A407" s="357"/>
      <c r="B407" s="262"/>
      <c r="C407" s="120"/>
      <c r="D407" s="222">
        <v>113</v>
      </c>
      <c r="E407" s="219"/>
      <c r="F407" s="222"/>
      <c r="G407" s="223"/>
      <c r="H407" s="220" t="str">
        <f t="shared" si="0"/>
        <v>SE REQUIERE ASIGNAR LA FUENTE DE FINANCIAMIENTO</v>
      </c>
      <c r="I407" s="223"/>
      <c r="J407" s="223"/>
      <c r="K407" s="223"/>
      <c r="L407" s="223"/>
      <c r="M407" s="223"/>
      <c r="N407" s="223"/>
      <c r="O407" s="221">
        <f t="shared" si="1"/>
        <v>0</v>
      </c>
    </row>
    <row r="408" spans="1:15" ht="14.25" customHeight="1">
      <c r="A408" s="357"/>
      <c r="B408" s="262"/>
      <c r="C408" s="120"/>
      <c r="D408" s="222">
        <v>113</v>
      </c>
      <c r="E408" s="219"/>
      <c r="F408" s="222"/>
      <c r="G408" s="224"/>
      <c r="H408" s="220" t="str">
        <f t="shared" si="0"/>
        <v>SE REQUIERE ASIGNAR LA FUENTE DE FINANCIAMIENTO</v>
      </c>
      <c r="I408" s="224"/>
      <c r="J408" s="224"/>
      <c r="K408" s="224"/>
      <c r="L408" s="224"/>
      <c r="M408" s="224"/>
      <c r="N408" s="224"/>
      <c r="O408" s="221">
        <f t="shared" si="1"/>
        <v>0</v>
      </c>
    </row>
    <row r="409" spans="1:15" ht="14.25" customHeight="1">
      <c r="A409" s="357"/>
      <c r="B409" s="262"/>
      <c r="C409" s="120"/>
      <c r="D409" s="222">
        <v>113</v>
      </c>
      <c r="E409" s="219"/>
      <c r="F409" s="222"/>
      <c r="G409" s="224"/>
      <c r="H409" s="220" t="str">
        <f t="shared" si="0"/>
        <v>SE REQUIERE ASIGNAR LA FUENTE DE FINANCIAMIENTO</v>
      </c>
      <c r="I409" s="224"/>
      <c r="J409" s="224"/>
      <c r="K409" s="224"/>
      <c r="L409" s="224"/>
      <c r="M409" s="224"/>
      <c r="N409" s="224"/>
      <c r="O409" s="221">
        <f t="shared" si="1"/>
        <v>0</v>
      </c>
    </row>
    <row r="410" spans="1:15" ht="14.25" customHeight="1">
      <c r="A410" s="357"/>
      <c r="B410" s="262"/>
      <c r="C410" s="120"/>
      <c r="D410" s="222">
        <v>113</v>
      </c>
      <c r="E410" s="219"/>
      <c r="F410" s="222"/>
      <c r="G410" s="224"/>
      <c r="H410" s="220" t="str">
        <f t="shared" si="0"/>
        <v>SE REQUIERE ASIGNAR LA FUENTE DE FINANCIAMIENTO</v>
      </c>
      <c r="I410" s="224"/>
      <c r="J410" s="224"/>
      <c r="K410" s="224"/>
      <c r="L410" s="224"/>
      <c r="M410" s="224"/>
      <c r="N410" s="224"/>
      <c r="O410" s="221">
        <f t="shared" si="1"/>
        <v>0</v>
      </c>
    </row>
    <row r="411" spans="1:15" ht="14.25" customHeight="1">
      <c r="A411" s="357"/>
      <c r="B411" s="262"/>
      <c r="C411" s="120"/>
      <c r="D411" s="222">
        <v>113</v>
      </c>
      <c r="E411" s="219"/>
      <c r="F411" s="222"/>
      <c r="G411" s="224"/>
      <c r="H411" s="220" t="str">
        <f t="shared" si="0"/>
        <v>SE REQUIERE ASIGNAR LA FUENTE DE FINANCIAMIENTO</v>
      </c>
      <c r="I411" s="224"/>
      <c r="J411" s="224"/>
      <c r="K411" s="224"/>
      <c r="L411" s="224"/>
      <c r="M411" s="224"/>
      <c r="N411" s="224"/>
      <c r="O411" s="221">
        <f t="shared" si="1"/>
        <v>0</v>
      </c>
    </row>
    <row r="412" spans="1:15" ht="14.25" customHeight="1">
      <c r="A412" s="357"/>
      <c r="B412" s="262"/>
      <c r="C412" s="120"/>
      <c r="D412" s="222">
        <v>113</v>
      </c>
      <c r="E412" s="219"/>
      <c r="F412" s="222"/>
      <c r="G412" s="224"/>
      <c r="H412" s="220" t="str">
        <f t="shared" si="0"/>
        <v>SE REQUIERE ASIGNAR LA FUENTE DE FINANCIAMIENTO</v>
      </c>
      <c r="I412" s="224"/>
      <c r="J412" s="224"/>
      <c r="K412" s="224"/>
      <c r="L412" s="224"/>
      <c r="M412" s="224"/>
      <c r="N412" s="224"/>
      <c r="O412" s="221">
        <f t="shared" si="1"/>
        <v>0</v>
      </c>
    </row>
    <row r="413" spans="1:15" ht="14.25" customHeight="1">
      <c r="A413" s="357"/>
      <c r="B413" s="262"/>
      <c r="C413" s="120"/>
      <c r="D413" s="222">
        <v>113</v>
      </c>
      <c r="E413" s="219"/>
      <c r="F413" s="222"/>
      <c r="G413" s="224"/>
      <c r="H413" s="220" t="str">
        <f t="shared" si="0"/>
        <v>SE REQUIERE ASIGNAR LA FUENTE DE FINANCIAMIENTO</v>
      </c>
      <c r="I413" s="224"/>
      <c r="J413" s="224"/>
      <c r="K413" s="224"/>
      <c r="L413" s="224"/>
      <c r="M413" s="224"/>
      <c r="N413" s="224"/>
      <c r="O413" s="221">
        <f t="shared" si="1"/>
        <v>0</v>
      </c>
    </row>
    <row r="414" spans="1:15" ht="14.25" customHeight="1">
      <c r="A414" s="357"/>
      <c r="B414" s="262"/>
      <c r="C414" s="120"/>
      <c r="D414" s="222">
        <v>113</v>
      </c>
      <c r="E414" s="219"/>
      <c r="F414" s="222"/>
      <c r="G414" s="224"/>
      <c r="H414" s="220" t="str">
        <f t="shared" si="0"/>
        <v>SE REQUIERE ASIGNAR LA FUENTE DE FINANCIAMIENTO</v>
      </c>
      <c r="I414" s="224"/>
      <c r="J414" s="224"/>
      <c r="K414" s="224"/>
      <c r="L414" s="224"/>
      <c r="M414" s="224"/>
      <c r="N414" s="224"/>
      <c r="O414" s="221">
        <f t="shared" si="1"/>
        <v>0</v>
      </c>
    </row>
    <row r="415" spans="1:15" ht="14.25" customHeight="1">
      <c r="A415" s="357"/>
      <c r="B415" s="262"/>
      <c r="C415" s="120"/>
      <c r="D415" s="222">
        <v>113</v>
      </c>
      <c r="E415" s="219"/>
      <c r="F415" s="222"/>
      <c r="G415" s="224"/>
      <c r="H415" s="220" t="str">
        <f t="shared" si="0"/>
        <v>SE REQUIERE ASIGNAR LA FUENTE DE FINANCIAMIENTO</v>
      </c>
      <c r="I415" s="224"/>
      <c r="J415" s="224"/>
      <c r="K415" s="224"/>
      <c r="L415" s="224"/>
      <c r="M415" s="224"/>
      <c r="N415" s="224"/>
      <c r="O415" s="221">
        <f t="shared" si="1"/>
        <v>0</v>
      </c>
    </row>
    <row r="416" spans="1:15" ht="14.25" customHeight="1">
      <c r="A416" s="357"/>
      <c r="B416" s="262"/>
      <c r="C416" s="120"/>
      <c r="D416" s="222">
        <v>113</v>
      </c>
      <c r="E416" s="219"/>
      <c r="F416" s="222"/>
      <c r="G416" s="223"/>
      <c r="H416" s="220" t="str">
        <f t="shared" si="0"/>
        <v>SE REQUIERE ASIGNAR LA FUENTE DE FINANCIAMIENTO</v>
      </c>
      <c r="I416" s="223"/>
      <c r="J416" s="223"/>
      <c r="K416" s="223"/>
      <c r="L416" s="223"/>
      <c r="M416" s="223"/>
      <c r="N416" s="223"/>
      <c r="O416" s="221">
        <f t="shared" si="1"/>
        <v>0</v>
      </c>
    </row>
    <row r="417" spans="1:15" ht="14.25" customHeight="1">
      <c r="A417" s="357"/>
      <c r="B417" s="262"/>
      <c r="C417" s="120"/>
      <c r="D417" s="222">
        <v>113</v>
      </c>
      <c r="E417" s="219"/>
      <c r="F417" s="222"/>
      <c r="G417" s="224"/>
      <c r="H417" s="220" t="str">
        <f t="shared" si="0"/>
        <v>SE REQUIERE ASIGNAR LA FUENTE DE FINANCIAMIENTO</v>
      </c>
      <c r="I417" s="224"/>
      <c r="J417" s="224"/>
      <c r="K417" s="224"/>
      <c r="L417" s="224"/>
      <c r="M417" s="224"/>
      <c r="N417" s="224"/>
      <c r="O417" s="221">
        <f t="shared" si="1"/>
        <v>0</v>
      </c>
    </row>
    <row r="418" spans="1:15" ht="14.25" customHeight="1">
      <c r="A418" s="357"/>
      <c r="B418" s="262"/>
      <c r="C418" s="120"/>
      <c r="D418" s="222">
        <v>113</v>
      </c>
      <c r="E418" s="219"/>
      <c r="F418" s="222"/>
      <c r="G418" s="224"/>
      <c r="H418" s="220" t="str">
        <f t="shared" si="0"/>
        <v>SE REQUIERE ASIGNAR LA FUENTE DE FINANCIAMIENTO</v>
      </c>
      <c r="I418" s="224"/>
      <c r="J418" s="224"/>
      <c r="K418" s="224"/>
      <c r="L418" s="224"/>
      <c r="M418" s="224"/>
      <c r="N418" s="224"/>
      <c r="O418" s="221">
        <f t="shared" si="1"/>
        <v>0</v>
      </c>
    </row>
    <row r="419" spans="1:15" ht="14.25" customHeight="1">
      <c r="A419" s="357"/>
      <c r="B419" s="262"/>
      <c r="C419" s="120"/>
      <c r="D419" s="222">
        <v>113</v>
      </c>
      <c r="E419" s="219"/>
      <c r="F419" s="222"/>
      <c r="G419" s="223"/>
      <c r="H419" s="220" t="str">
        <f t="shared" si="0"/>
        <v>SE REQUIERE ASIGNAR LA FUENTE DE FINANCIAMIENTO</v>
      </c>
      <c r="I419" s="223"/>
      <c r="J419" s="223"/>
      <c r="K419" s="223"/>
      <c r="L419" s="223"/>
      <c r="M419" s="223"/>
      <c r="N419" s="223"/>
      <c r="O419" s="221">
        <f t="shared" si="1"/>
        <v>0</v>
      </c>
    </row>
    <row r="420" spans="1:15" ht="14.25" customHeight="1">
      <c r="A420" s="357"/>
      <c r="B420" s="262"/>
      <c r="C420" s="120"/>
      <c r="D420" s="222">
        <v>113</v>
      </c>
      <c r="E420" s="219"/>
      <c r="F420" s="222"/>
      <c r="G420" s="224"/>
      <c r="H420" s="220" t="str">
        <f t="shared" si="0"/>
        <v>SE REQUIERE ASIGNAR LA FUENTE DE FINANCIAMIENTO</v>
      </c>
      <c r="I420" s="224"/>
      <c r="J420" s="224"/>
      <c r="K420" s="224"/>
      <c r="L420" s="224"/>
      <c r="M420" s="224"/>
      <c r="N420" s="224"/>
      <c r="O420" s="221">
        <f t="shared" si="1"/>
        <v>0</v>
      </c>
    </row>
    <row r="421" spans="1:15" ht="14.25" customHeight="1">
      <c r="A421" s="357"/>
      <c r="B421" s="262"/>
      <c r="C421" s="120"/>
      <c r="D421" s="222">
        <v>113</v>
      </c>
      <c r="E421" s="219"/>
      <c r="F421" s="222"/>
      <c r="G421" s="224"/>
      <c r="H421" s="220" t="str">
        <f t="shared" si="0"/>
        <v>SE REQUIERE ASIGNAR LA FUENTE DE FINANCIAMIENTO</v>
      </c>
      <c r="I421" s="224"/>
      <c r="J421" s="224"/>
      <c r="K421" s="224"/>
      <c r="L421" s="224"/>
      <c r="M421" s="224"/>
      <c r="N421" s="224"/>
      <c r="O421" s="221">
        <f t="shared" si="1"/>
        <v>0</v>
      </c>
    </row>
    <row r="422" spans="1:15" ht="14.25" customHeight="1">
      <c r="A422" s="357"/>
      <c r="B422" s="262"/>
      <c r="C422" s="120"/>
      <c r="D422" s="222">
        <v>113</v>
      </c>
      <c r="E422" s="219"/>
      <c r="F422" s="222"/>
      <c r="G422" s="223"/>
      <c r="H422" s="220" t="str">
        <f t="shared" si="0"/>
        <v>SE REQUIERE ASIGNAR LA FUENTE DE FINANCIAMIENTO</v>
      </c>
      <c r="I422" s="223"/>
      <c r="J422" s="223"/>
      <c r="K422" s="223"/>
      <c r="L422" s="223"/>
      <c r="M422" s="223"/>
      <c r="N422" s="223"/>
      <c r="O422" s="221">
        <f t="shared" si="1"/>
        <v>0</v>
      </c>
    </row>
    <row r="423" spans="1:15" ht="14.25" customHeight="1">
      <c r="A423" s="357"/>
      <c r="B423" s="262"/>
      <c r="C423" s="120"/>
      <c r="D423" s="222">
        <v>113</v>
      </c>
      <c r="E423" s="219"/>
      <c r="F423" s="222"/>
      <c r="G423" s="224"/>
      <c r="H423" s="220" t="str">
        <f t="shared" si="0"/>
        <v>SE REQUIERE ASIGNAR LA FUENTE DE FINANCIAMIENTO</v>
      </c>
      <c r="I423" s="224"/>
      <c r="J423" s="224"/>
      <c r="K423" s="224"/>
      <c r="L423" s="224"/>
      <c r="M423" s="224"/>
      <c r="N423" s="224"/>
      <c r="O423" s="221">
        <f t="shared" si="1"/>
        <v>0</v>
      </c>
    </row>
    <row r="424" spans="1:15" ht="14.25" customHeight="1">
      <c r="A424" s="357"/>
      <c r="B424" s="262"/>
      <c r="C424" s="120"/>
      <c r="D424" s="222">
        <v>113</v>
      </c>
      <c r="E424" s="219"/>
      <c r="F424" s="222"/>
      <c r="G424" s="223"/>
      <c r="H424" s="220" t="str">
        <f t="shared" si="0"/>
        <v>SE REQUIERE ASIGNAR LA FUENTE DE FINANCIAMIENTO</v>
      </c>
      <c r="I424" s="223"/>
      <c r="J424" s="223"/>
      <c r="K424" s="223"/>
      <c r="L424" s="223"/>
      <c r="M424" s="223"/>
      <c r="N424" s="223"/>
      <c r="O424" s="221">
        <f t="shared" si="1"/>
        <v>0</v>
      </c>
    </row>
    <row r="425" spans="1:15" ht="14.25" customHeight="1">
      <c r="A425" s="357"/>
      <c r="B425" s="262"/>
      <c r="C425" s="120"/>
      <c r="D425" s="222">
        <v>113</v>
      </c>
      <c r="E425" s="219"/>
      <c r="F425" s="222"/>
      <c r="G425" s="224"/>
      <c r="H425" s="220" t="str">
        <f t="shared" si="0"/>
        <v>SE REQUIERE ASIGNAR LA FUENTE DE FINANCIAMIENTO</v>
      </c>
      <c r="I425" s="224"/>
      <c r="J425" s="224"/>
      <c r="K425" s="224"/>
      <c r="L425" s="224"/>
      <c r="M425" s="224"/>
      <c r="N425" s="224"/>
      <c r="O425" s="221">
        <f t="shared" si="1"/>
        <v>0</v>
      </c>
    </row>
    <row r="426" spans="1:15" ht="14.25" customHeight="1">
      <c r="A426" s="357"/>
      <c r="B426" s="262"/>
      <c r="C426" s="120"/>
      <c r="D426" s="222">
        <v>113</v>
      </c>
      <c r="E426" s="219"/>
      <c r="F426" s="222"/>
      <c r="G426" s="224"/>
      <c r="H426" s="220" t="str">
        <f t="shared" si="0"/>
        <v>SE REQUIERE ASIGNAR LA FUENTE DE FINANCIAMIENTO</v>
      </c>
      <c r="I426" s="224"/>
      <c r="J426" s="224"/>
      <c r="K426" s="224"/>
      <c r="L426" s="224"/>
      <c r="M426" s="224"/>
      <c r="N426" s="224"/>
      <c r="O426" s="221">
        <f t="shared" si="1"/>
        <v>0</v>
      </c>
    </row>
    <row r="427" spans="1:15" ht="14.25" customHeight="1">
      <c r="A427" s="357"/>
      <c r="B427" s="262"/>
      <c r="C427" s="120"/>
      <c r="D427" s="222">
        <v>113</v>
      </c>
      <c r="E427" s="219"/>
      <c r="F427" s="222"/>
      <c r="G427" s="223"/>
      <c r="H427" s="220" t="str">
        <f t="shared" si="0"/>
        <v>SE REQUIERE ASIGNAR LA FUENTE DE FINANCIAMIENTO</v>
      </c>
      <c r="I427" s="223"/>
      <c r="J427" s="223"/>
      <c r="K427" s="223"/>
      <c r="L427" s="223"/>
      <c r="M427" s="223"/>
      <c r="N427" s="223"/>
      <c r="O427" s="221">
        <f t="shared" si="1"/>
        <v>0</v>
      </c>
    </row>
    <row r="428" spans="1:15" ht="14.25" customHeight="1">
      <c r="A428" s="357"/>
      <c r="B428" s="262"/>
      <c r="C428" s="120"/>
      <c r="D428" s="222">
        <v>113</v>
      </c>
      <c r="E428" s="219"/>
      <c r="F428" s="222"/>
      <c r="G428" s="224"/>
      <c r="H428" s="220" t="str">
        <f t="shared" si="0"/>
        <v>SE REQUIERE ASIGNAR LA FUENTE DE FINANCIAMIENTO</v>
      </c>
      <c r="I428" s="224"/>
      <c r="J428" s="224"/>
      <c r="K428" s="224"/>
      <c r="L428" s="224"/>
      <c r="M428" s="224"/>
      <c r="N428" s="224"/>
      <c r="O428" s="221">
        <f t="shared" si="1"/>
        <v>0</v>
      </c>
    </row>
    <row r="429" spans="1:15" ht="14.25" customHeight="1">
      <c r="A429" s="36"/>
      <c r="B429" s="350" t="s">
        <v>2764</v>
      </c>
      <c r="C429" s="258"/>
      <c r="D429" s="258"/>
      <c r="E429" s="252"/>
      <c r="F429" s="226">
        <f t="shared" ref="F429:O429" si="2">SUM(F3:F428)</f>
        <v>105</v>
      </c>
      <c r="G429" s="221">
        <f t="shared" si="2"/>
        <v>721591</v>
      </c>
      <c r="H429" s="221">
        <f t="shared" si="2"/>
        <v>20349744</v>
      </c>
      <c r="I429" s="221">
        <f t="shared" si="2"/>
        <v>0</v>
      </c>
      <c r="J429" s="221">
        <f t="shared" si="2"/>
        <v>0</v>
      </c>
      <c r="K429" s="221">
        <f t="shared" si="2"/>
        <v>336084</v>
      </c>
      <c r="L429" s="221">
        <f t="shared" si="2"/>
        <v>0</v>
      </c>
      <c r="M429" s="221">
        <f t="shared" si="2"/>
        <v>0</v>
      </c>
      <c r="N429" s="221">
        <f t="shared" si="2"/>
        <v>0</v>
      </c>
      <c r="O429" s="221">
        <f t="shared" si="2"/>
        <v>20685828</v>
      </c>
    </row>
    <row r="430" spans="1:15" ht="14.25" customHeight="1">
      <c r="A430" s="36"/>
      <c r="B430" s="36"/>
      <c r="D430" s="227"/>
      <c r="E430" s="227"/>
      <c r="F430" s="227"/>
    </row>
    <row r="431" spans="1:15" ht="14.25" customHeight="1">
      <c r="A431" s="36"/>
      <c r="B431" s="36"/>
      <c r="D431" s="227"/>
      <c r="E431" s="227"/>
      <c r="F431" s="227"/>
    </row>
    <row r="432" spans="1:15" ht="14.25" customHeight="1">
      <c r="A432" s="36"/>
      <c r="B432" s="36"/>
      <c r="D432" s="227"/>
      <c r="E432" s="227"/>
      <c r="F432" s="227"/>
    </row>
    <row r="433" spans="1:6" ht="14.25" customHeight="1">
      <c r="A433" s="36"/>
      <c r="B433" s="36"/>
      <c r="D433" s="227"/>
      <c r="E433" s="227"/>
      <c r="F433" s="227"/>
    </row>
    <row r="434" spans="1:6" ht="14.25" customHeight="1">
      <c r="A434" s="36"/>
      <c r="B434" s="36"/>
      <c r="D434" s="227"/>
      <c r="E434" s="227"/>
      <c r="F434" s="227"/>
    </row>
    <row r="435" spans="1:6" ht="14.25" customHeight="1">
      <c r="A435" s="36"/>
      <c r="B435" s="36"/>
      <c r="D435" s="227"/>
      <c r="E435" s="227"/>
      <c r="F435" s="227"/>
    </row>
    <row r="436" spans="1:6" ht="14.25" customHeight="1">
      <c r="A436" s="36"/>
      <c r="B436" s="36"/>
      <c r="D436" s="227"/>
      <c r="E436" s="227"/>
      <c r="F436" s="227"/>
    </row>
    <row r="437" spans="1:6" ht="14.25" customHeight="1">
      <c r="A437" s="36"/>
      <c r="B437" s="36"/>
      <c r="D437" s="227"/>
      <c r="E437" s="227"/>
      <c r="F437" s="227"/>
    </row>
    <row r="438" spans="1:6" ht="14.25" customHeight="1">
      <c r="A438" s="36"/>
      <c r="B438" s="36"/>
      <c r="D438" s="227"/>
      <c r="E438" s="227"/>
      <c r="F438" s="227"/>
    </row>
    <row r="439" spans="1:6" ht="14.25" customHeight="1">
      <c r="A439" s="36"/>
      <c r="B439" s="36"/>
      <c r="D439" s="227"/>
      <c r="E439" s="227"/>
      <c r="F439" s="227"/>
    </row>
    <row r="440" spans="1:6" ht="14.25" customHeight="1">
      <c r="A440" s="36"/>
      <c r="B440" s="36"/>
      <c r="D440" s="227"/>
      <c r="E440" s="227"/>
      <c r="F440" s="227"/>
    </row>
    <row r="441" spans="1:6" ht="14.25" customHeight="1">
      <c r="A441" s="36"/>
      <c r="B441" s="36"/>
      <c r="D441" s="227"/>
      <c r="E441" s="227"/>
      <c r="F441" s="227"/>
    </row>
    <row r="442" spans="1:6" ht="14.25" customHeight="1">
      <c r="A442" s="36"/>
      <c r="B442" s="36"/>
      <c r="D442" s="227"/>
      <c r="E442" s="227"/>
      <c r="F442" s="227"/>
    </row>
    <row r="443" spans="1:6" ht="14.25" customHeight="1">
      <c r="A443" s="36"/>
      <c r="B443" s="36"/>
      <c r="D443" s="227"/>
      <c r="E443" s="227"/>
      <c r="F443" s="227"/>
    </row>
    <row r="444" spans="1:6" ht="14.25" customHeight="1">
      <c r="A444" s="36"/>
      <c r="B444" s="36"/>
      <c r="D444" s="227"/>
      <c r="E444" s="227"/>
      <c r="F444" s="227"/>
    </row>
    <row r="445" spans="1:6" ht="14.25" customHeight="1">
      <c r="A445" s="36"/>
      <c r="B445" s="36"/>
      <c r="D445" s="227"/>
      <c r="E445" s="227"/>
      <c r="F445" s="227"/>
    </row>
    <row r="446" spans="1:6" ht="14.25" customHeight="1">
      <c r="A446" s="36"/>
      <c r="B446" s="36"/>
      <c r="D446" s="227"/>
      <c r="E446" s="227"/>
      <c r="F446" s="227"/>
    </row>
    <row r="447" spans="1:6" ht="14.25" customHeight="1">
      <c r="A447" s="36"/>
      <c r="B447" s="36"/>
      <c r="D447" s="227"/>
      <c r="E447" s="227"/>
      <c r="F447" s="227"/>
    </row>
    <row r="448" spans="1:6" ht="14.25" customHeight="1">
      <c r="A448" s="36"/>
      <c r="B448" s="36"/>
      <c r="D448" s="227"/>
      <c r="E448" s="227"/>
      <c r="F448" s="227"/>
    </row>
    <row r="449" spans="1:6" ht="14.25" customHeight="1">
      <c r="A449" s="36"/>
      <c r="B449" s="36"/>
      <c r="D449" s="227"/>
      <c r="E449" s="227"/>
      <c r="F449" s="227"/>
    </row>
    <row r="450" spans="1:6" ht="14.25" customHeight="1">
      <c r="A450" s="36"/>
      <c r="B450" s="36"/>
      <c r="D450" s="227"/>
      <c r="E450" s="227"/>
      <c r="F450" s="227"/>
    </row>
    <row r="451" spans="1:6" ht="14.25" customHeight="1">
      <c r="A451" s="36"/>
      <c r="B451" s="36"/>
      <c r="D451" s="227"/>
      <c r="E451" s="227"/>
      <c r="F451" s="227"/>
    </row>
    <row r="452" spans="1:6" ht="14.25" customHeight="1">
      <c r="A452" s="36"/>
      <c r="B452" s="36"/>
      <c r="D452" s="227"/>
      <c r="E452" s="227"/>
      <c r="F452" s="227"/>
    </row>
    <row r="453" spans="1:6" ht="14.25" customHeight="1">
      <c r="A453" s="36"/>
      <c r="B453" s="36"/>
      <c r="D453" s="227"/>
      <c r="E453" s="227"/>
      <c r="F453" s="227"/>
    </row>
    <row r="454" spans="1:6" ht="14.25" customHeight="1">
      <c r="A454" s="36"/>
      <c r="B454" s="36"/>
      <c r="D454" s="227"/>
      <c r="E454" s="227"/>
      <c r="F454" s="227"/>
    </row>
    <row r="455" spans="1:6" ht="14.25" customHeight="1">
      <c r="A455" s="36"/>
      <c r="B455" s="36"/>
      <c r="D455" s="227"/>
      <c r="E455" s="227"/>
      <c r="F455" s="227"/>
    </row>
    <row r="456" spans="1:6" ht="14.25" customHeight="1">
      <c r="A456" s="36"/>
      <c r="B456" s="36"/>
      <c r="D456" s="227"/>
      <c r="E456" s="227"/>
      <c r="F456" s="227"/>
    </row>
    <row r="457" spans="1:6" ht="14.25" customHeight="1">
      <c r="A457" s="36"/>
      <c r="B457" s="36"/>
      <c r="D457" s="227"/>
      <c r="E457" s="227"/>
      <c r="F457" s="227"/>
    </row>
    <row r="458" spans="1:6" ht="14.25" customHeight="1">
      <c r="A458" s="36"/>
      <c r="B458" s="36"/>
      <c r="D458" s="227"/>
      <c r="E458" s="227"/>
      <c r="F458" s="227"/>
    </row>
    <row r="459" spans="1:6" ht="14.25" customHeight="1">
      <c r="A459" s="36"/>
      <c r="B459" s="36"/>
      <c r="D459" s="227"/>
      <c r="E459" s="227"/>
      <c r="F459" s="227"/>
    </row>
    <row r="460" spans="1:6" ht="14.25" customHeight="1">
      <c r="A460" s="36"/>
      <c r="B460" s="36"/>
      <c r="D460" s="227"/>
      <c r="E460" s="227"/>
      <c r="F460" s="227"/>
    </row>
    <row r="461" spans="1:6" ht="14.25" customHeight="1">
      <c r="A461" s="36"/>
      <c r="B461" s="36"/>
      <c r="D461" s="227"/>
      <c r="E461" s="227"/>
      <c r="F461" s="227"/>
    </row>
    <row r="462" spans="1:6" ht="14.25" customHeight="1">
      <c r="A462" s="36"/>
      <c r="B462" s="36"/>
      <c r="D462" s="227"/>
      <c r="E462" s="227"/>
      <c r="F462" s="227"/>
    </row>
    <row r="463" spans="1:6" ht="14.25" customHeight="1">
      <c r="A463" s="36"/>
      <c r="B463" s="36"/>
      <c r="D463" s="227"/>
      <c r="E463" s="227"/>
      <c r="F463" s="227"/>
    </row>
    <row r="464" spans="1:6" ht="14.25" customHeight="1">
      <c r="A464" s="36"/>
      <c r="B464" s="36"/>
      <c r="D464" s="227"/>
      <c r="E464" s="227"/>
      <c r="F464" s="227"/>
    </row>
    <row r="465" spans="1:6" ht="14.25" customHeight="1">
      <c r="A465" s="36"/>
      <c r="B465" s="36"/>
      <c r="D465" s="227"/>
      <c r="E465" s="227"/>
      <c r="F465" s="227"/>
    </row>
    <row r="466" spans="1:6" ht="14.25" customHeight="1">
      <c r="A466" s="36"/>
      <c r="B466" s="36"/>
      <c r="D466" s="227"/>
      <c r="E466" s="227"/>
      <c r="F466" s="227"/>
    </row>
    <row r="467" spans="1:6" ht="14.25" customHeight="1">
      <c r="A467" s="36"/>
      <c r="B467" s="36"/>
      <c r="D467" s="227"/>
      <c r="E467" s="227"/>
      <c r="F467" s="227"/>
    </row>
    <row r="468" spans="1:6" ht="14.25" customHeight="1">
      <c r="A468" s="36"/>
      <c r="B468" s="36"/>
      <c r="D468" s="227"/>
      <c r="E468" s="227"/>
      <c r="F468" s="227"/>
    </row>
    <row r="469" spans="1:6" ht="14.25" customHeight="1">
      <c r="A469" s="36"/>
      <c r="B469" s="36"/>
      <c r="D469" s="227"/>
      <c r="E469" s="227"/>
      <c r="F469" s="227"/>
    </row>
    <row r="470" spans="1:6" ht="14.25" customHeight="1">
      <c r="A470" s="36"/>
      <c r="B470" s="36"/>
      <c r="D470" s="227"/>
      <c r="E470" s="227"/>
      <c r="F470" s="227"/>
    </row>
    <row r="471" spans="1:6" ht="14.25" customHeight="1">
      <c r="A471" s="36"/>
      <c r="B471" s="36"/>
      <c r="D471" s="227"/>
      <c r="E471" s="227"/>
      <c r="F471" s="227"/>
    </row>
    <row r="472" spans="1:6" ht="14.25" customHeight="1">
      <c r="A472" s="36"/>
      <c r="B472" s="36"/>
      <c r="D472" s="227"/>
      <c r="E472" s="227"/>
      <c r="F472" s="227"/>
    </row>
    <row r="473" spans="1:6" ht="14.25" customHeight="1">
      <c r="A473" s="36"/>
      <c r="B473" s="36"/>
      <c r="D473" s="227"/>
      <c r="E473" s="227"/>
      <c r="F473" s="227"/>
    </row>
    <row r="474" spans="1:6" ht="14.25" customHeight="1">
      <c r="A474" s="36"/>
      <c r="B474" s="36"/>
      <c r="D474" s="227"/>
      <c r="E474" s="227"/>
      <c r="F474" s="227"/>
    </row>
    <row r="475" spans="1:6" ht="14.25" customHeight="1">
      <c r="A475" s="36"/>
      <c r="B475" s="36"/>
      <c r="D475" s="227"/>
      <c r="E475" s="227"/>
      <c r="F475" s="227"/>
    </row>
    <row r="476" spans="1:6" ht="14.25" customHeight="1">
      <c r="A476" s="36"/>
      <c r="B476" s="36"/>
      <c r="D476" s="227"/>
      <c r="E476" s="227"/>
      <c r="F476" s="227"/>
    </row>
    <row r="477" spans="1:6" ht="14.25" customHeight="1">
      <c r="A477" s="36"/>
      <c r="B477" s="36"/>
      <c r="D477" s="227"/>
      <c r="E477" s="227"/>
      <c r="F477" s="227"/>
    </row>
    <row r="478" spans="1:6" ht="14.25" customHeight="1">
      <c r="A478" s="36"/>
      <c r="B478" s="36"/>
      <c r="D478" s="227"/>
      <c r="E478" s="227"/>
      <c r="F478" s="227"/>
    </row>
    <row r="479" spans="1:6" ht="14.25" customHeight="1">
      <c r="A479" s="36"/>
      <c r="B479" s="36"/>
      <c r="D479" s="227"/>
      <c r="E479" s="227"/>
      <c r="F479" s="227"/>
    </row>
    <row r="480" spans="1:6" ht="14.25" customHeight="1">
      <c r="A480" s="36"/>
      <c r="B480" s="36"/>
      <c r="D480" s="227"/>
      <c r="E480" s="227"/>
      <c r="F480" s="227"/>
    </row>
    <row r="481" spans="1:6" ht="14.25" customHeight="1">
      <c r="A481" s="36"/>
      <c r="B481" s="36"/>
      <c r="D481" s="227"/>
      <c r="E481" s="227"/>
      <c r="F481" s="227"/>
    </row>
    <row r="482" spans="1:6" ht="14.25" customHeight="1">
      <c r="A482" s="36"/>
      <c r="B482" s="36"/>
      <c r="D482" s="227"/>
      <c r="E482" s="227"/>
      <c r="F482" s="227"/>
    </row>
    <row r="483" spans="1:6" ht="14.25" customHeight="1">
      <c r="A483" s="36"/>
      <c r="B483" s="36"/>
      <c r="D483" s="227"/>
      <c r="E483" s="227"/>
      <c r="F483" s="227"/>
    </row>
    <row r="484" spans="1:6" ht="14.25" customHeight="1">
      <c r="A484" s="36"/>
      <c r="B484" s="36"/>
      <c r="D484" s="227"/>
      <c r="E484" s="227"/>
      <c r="F484" s="227"/>
    </row>
    <row r="485" spans="1:6" ht="14.25" customHeight="1">
      <c r="A485" s="36"/>
      <c r="B485" s="36"/>
      <c r="D485" s="227"/>
      <c r="E485" s="227"/>
      <c r="F485" s="227"/>
    </row>
    <row r="486" spans="1:6" ht="14.25" customHeight="1">
      <c r="A486" s="36"/>
      <c r="B486" s="36"/>
      <c r="D486" s="227"/>
      <c r="E486" s="227"/>
      <c r="F486" s="227"/>
    </row>
    <row r="487" spans="1:6" ht="14.25" customHeight="1">
      <c r="A487" s="36"/>
      <c r="B487" s="36"/>
      <c r="D487" s="227"/>
      <c r="E487" s="227"/>
      <c r="F487" s="227"/>
    </row>
    <row r="488" spans="1:6" ht="14.25" customHeight="1">
      <c r="A488" s="36"/>
      <c r="B488" s="36"/>
      <c r="D488" s="227"/>
      <c r="E488" s="227"/>
      <c r="F488" s="227"/>
    </row>
    <row r="489" spans="1:6" ht="14.25" customHeight="1">
      <c r="A489" s="36"/>
      <c r="B489" s="36"/>
      <c r="D489" s="227"/>
      <c r="E489" s="227"/>
      <c r="F489" s="227"/>
    </row>
    <row r="490" spans="1:6" ht="14.25" customHeight="1">
      <c r="A490" s="36"/>
      <c r="B490" s="36"/>
      <c r="D490" s="227"/>
      <c r="E490" s="227"/>
      <c r="F490" s="227"/>
    </row>
    <row r="491" spans="1:6" ht="14.25" customHeight="1">
      <c r="A491" s="36"/>
      <c r="B491" s="36"/>
      <c r="D491" s="227"/>
      <c r="E491" s="227"/>
      <c r="F491" s="227"/>
    </row>
    <row r="492" spans="1:6" ht="14.25" customHeight="1">
      <c r="A492" s="36"/>
      <c r="B492" s="36"/>
      <c r="D492" s="227"/>
      <c r="E492" s="227"/>
      <c r="F492" s="227"/>
    </row>
    <row r="493" spans="1:6" ht="14.25" customHeight="1">
      <c r="A493" s="36"/>
      <c r="B493" s="36"/>
      <c r="D493" s="227"/>
      <c r="E493" s="227"/>
      <c r="F493" s="227"/>
    </row>
    <row r="494" spans="1:6" ht="14.25" customHeight="1">
      <c r="A494" s="36"/>
      <c r="B494" s="36"/>
      <c r="D494" s="227"/>
      <c r="E494" s="227"/>
      <c r="F494" s="227"/>
    </row>
    <row r="495" spans="1:6" ht="14.25" customHeight="1">
      <c r="A495" s="36"/>
      <c r="B495" s="36"/>
      <c r="D495" s="227"/>
      <c r="E495" s="227"/>
      <c r="F495" s="227"/>
    </row>
    <row r="496" spans="1:6" ht="14.25" customHeight="1">
      <c r="A496" s="36"/>
      <c r="B496" s="36"/>
      <c r="D496" s="227"/>
      <c r="E496" s="227"/>
      <c r="F496" s="227"/>
    </row>
    <row r="497" spans="1:6" ht="14.25" customHeight="1">
      <c r="A497" s="36"/>
      <c r="B497" s="36"/>
      <c r="D497" s="227"/>
      <c r="E497" s="227"/>
      <c r="F497" s="227"/>
    </row>
    <row r="498" spans="1:6" ht="14.25" customHeight="1">
      <c r="A498" s="36"/>
      <c r="B498" s="36"/>
      <c r="D498" s="227"/>
      <c r="E498" s="227"/>
      <c r="F498" s="227"/>
    </row>
    <row r="499" spans="1:6" ht="14.25" customHeight="1">
      <c r="A499" s="36"/>
      <c r="B499" s="36"/>
      <c r="D499" s="227"/>
      <c r="E499" s="227"/>
      <c r="F499" s="227"/>
    </row>
    <row r="500" spans="1:6" ht="14.25" customHeight="1">
      <c r="A500" s="36"/>
      <c r="B500" s="36"/>
      <c r="D500" s="227"/>
      <c r="E500" s="227"/>
      <c r="F500" s="227"/>
    </row>
    <row r="501" spans="1:6" ht="14.25" customHeight="1">
      <c r="A501" s="36"/>
      <c r="B501" s="36"/>
      <c r="D501" s="227"/>
      <c r="E501" s="227"/>
      <c r="F501" s="227"/>
    </row>
    <row r="502" spans="1:6" ht="14.25" customHeight="1">
      <c r="A502" s="36"/>
      <c r="B502" s="36"/>
      <c r="D502" s="227"/>
      <c r="E502" s="227"/>
      <c r="F502" s="227"/>
    </row>
    <row r="503" spans="1:6" ht="14.25" customHeight="1">
      <c r="A503" s="36"/>
      <c r="B503" s="36"/>
      <c r="D503" s="227"/>
      <c r="E503" s="227"/>
      <c r="F503" s="227"/>
    </row>
    <row r="504" spans="1:6" ht="14.25" customHeight="1">
      <c r="A504" s="36"/>
      <c r="B504" s="36"/>
      <c r="D504" s="227"/>
      <c r="E504" s="227"/>
      <c r="F504" s="227"/>
    </row>
    <row r="505" spans="1:6" ht="14.25" customHeight="1">
      <c r="A505" s="36"/>
      <c r="B505" s="36"/>
      <c r="D505" s="227"/>
      <c r="E505" s="227"/>
      <c r="F505" s="227"/>
    </row>
    <row r="506" spans="1:6" ht="14.25" customHeight="1">
      <c r="A506" s="36"/>
      <c r="B506" s="36"/>
      <c r="D506" s="227"/>
      <c r="E506" s="227"/>
      <c r="F506" s="227"/>
    </row>
    <row r="507" spans="1:6" ht="14.25" customHeight="1">
      <c r="A507" s="36"/>
      <c r="B507" s="36"/>
      <c r="D507" s="227"/>
      <c r="E507" s="227"/>
      <c r="F507" s="227"/>
    </row>
    <row r="508" spans="1:6" ht="14.25" customHeight="1">
      <c r="A508" s="36"/>
      <c r="B508" s="36"/>
      <c r="D508" s="227"/>
      <c r="E508" s="227"/>
      <c r="F508" s="227"/>
    </row>
    <row r="509" spans="1:6" ht="14.25" customHeight="1">
      <c r="A509" s="36"/>
      <c r="B509" s="36"/>
      <c r="D509" s="227"/>
      <c r="E509" s="227"/>
      <c r="F509" s="227"/>
    </row>
    <row r="510" spans="1:6" ht="14.25" customHeight="1">
      <c r="A510" s="36"/>
      <c r="B510" s="36"/>
      <c r="D510" s="227"/>
      <c r="E510" s="227"/>
      <c r="F510" s="227"/>
    </row>
    <row r="511" spans="1:6" ht="14.25" customHeight="1">
      <c r="A511" s="36"/>
      <c r="B511" s="36"/>
      <c r="D511" s="227"/>
      <c r="E511" s="227"/>
      <c r="F511" s="227"/>
    </row>
    <row r="512" spans="1:6" ht="14.25" customHeight="1">
      <c r="A512" s="36"/>
      <c r="B512" s="36"/>
      <c r="D512" s="227"/>
      <c r="E512" s="227"/>
      <c r="F512" s="227"/>
    </row>
    <row r="513" spans="1:6" ht="14.25" customHeight="1">
      <c r="A513" s="36"/>
      <c r="B513" s="36"/>
      <c r="D513" s="227"/>
      <c r="E513" s="227"/>
      <c r="F513" s="227"/>
    </row>
    <row r="514" spans="1:6" ht="14.25" customHeight="1">
      <c r="A514" s="36"/>
      <c r="B514" s="36"/>
      <c r="D514" s="227"/>
      <c r="E514" s="227"/>
      <c r="F514" s="227"/>
    </row>
    <row r="515" spans="1:6" ht="14.25" customHeight="1">
      <c r="A515" s="36"/>
      <c r="B515" s="36"/>
      <c r="D515" s="227"/>
      <c r="E515" s="227"/>
      <c r="F515" s="227"/>
    </row>
    <row r="516" spans="1:6" ht="14.25" customHeight="1">
      <c r="A516" s="36"/>
      <c r="B516" s="36"/>
      <c r="D516" s="227"/>
      <c r="E516" s="227"/>
      <c r="F516" s="227"/>
    </row>
    <row r="517" spans="1:6" ht="14.25" customHeight="1">
      <c r="A517" s="36"/>
      <c r="B517" s="36"/>
      <c r="D517" s="227"/>
      <c r="E517" s="227"/>
      <c r="F517" s="227"/>
    </row>
    <row r="518" spans="1:6" ht="14.25" customHeight="1">
      <c r="A518" s="36"/>
      <c r="B518" s="36"/>
      <c r="D518" s="227"/>
      <c r="E518" s="227"/>
      <c r="F518" s="227"/>
    </row>
    <row r="519" spans="1:6" ht="14.25" customHeight="1">
      <c r="A519" s="36"/>
      <c r="B519" s="36"/>
      <c r="D519" s="227"/>
      <c r="E519" s="227"/>
      <c r="F519" s="227"/>
    </row>
    <row r="520" spans="1:6" ht="14.25" customHeight="1">
      <c r="A520" s="36"/>
      <c r="B520" s="36"/>
      <c r="D520" s="227"/>
      <c r="E520" s="227"/>
      <c r="F520" s="227"/>
    </row>
    <row r="521" spans="1:6" ht="14.25" customHeight="1">
      <c r="A521" s="36"/>
      <c r="B521" s="36"/>
      <c r="D521" s="227"/>
      <c r="E521" s="227"/>
      <c r="F521" s="227"/>
    </row>
    <row r="522" spans="1:6" ht="14.25" customHeight="1">
      <c r="A522" s="36"/>
      <c r="B522" s="36"/>
      <c r="D522" s="227"/>
      <c r="E522" s="227"/>
      <c r="F522" s="227"/>
    </row>
    <row r="523" spans="1:6" ht="14.25" customHeight="1">
      <c r="A523" s="36"/>
      <c r="B523" s="36"/>
      <c r="D523" s="227"/>
      <c r="E523" s="227"/>
      <c r="F523" s="227"/>
    </row>
    <row r="524" spans="1:6" ht="14.25" customHeight="1">
      <c r="A524" s="36"/>
      <c r="B524" s="36"/>
      <c r="D524" s="227"/>
      <c r="E524" s="227"/>
      <c r="F524" s="227"/>
    </row>
    <row r="525" spans="1:6" ht="14.25" customHeight="1">
      <c r="A525" s="36"/>
      <c r="B525" s="36"/>
      <c r="D525" s="227"/>
      <c r="E525" s="227"/>
      <c r="F525" s="227"/>
    </row>
    <row r="526" spans="1:6" ht="14.25" customHeight="1">
      <c r="A526" s="36"/>
      <c r="B526" s="36"/>
      <c r="D526" s="227"/>
      <c r="E526" s="227"/>
      <c r="F526" s="227"/>
    </row>
    <row r="527" spans="1:6" ht="14.25" customHeight="1">
      <c r="A527" s="36"/>
      <c r="B527" s="36"/>
      <c r="D527" s="227"/>
      <c r="E527" s="227"/>
      <c r="F527" s="227"/>
    </row>
    <row r="528" spans="1:6" ht="14.25" customHeight="1">
      <c r="A528" s="36"/>
      <c r="B528" s="36"/>
      <c r="D528" s="227"/>
      <c r="E528" s="227"/>
      <c r="F528" s="227"/>
    </row>
    <row r="529" spans="1:6" ht="14.25" customHeight="1">
      <c r="A529" s="36"/>
      <c r="B529" s="36"/>
      <c r="D529" s="227"/>
      <c r="E529" s="227"/>
      <c r="F529" s="227"/>
    </row>
    <row r="530" spans="1:6" ht="14.25" customHeight="1">
      <c r="A530" s="36"/>
      <c r="B530" s="36"/>
      <c r="D530" s="227"/>
      <c r="E530" s="227"/>
      <c r="F530" s="227"/>
    </row>
    <row r="531" spans="1:6" ht="14.25" customHeight="1">
      <c r="A531" s="36"/>
      <c r="B531" s="36"/>
      <c r="D531" s="227"/>
      <c r="E531" s="227"/>
      <c r="F531" s="227"/>
    </row>
    <row r="532" spans="1:6" ht="14.25" customHeight="1">
      <c r="A532" s="36"/>
      <c r="B532" s="36"/>
      <c r="D532" s="227"/>
      <c r="E532" s="227"/>
      <c r="F532" s="227"/>
    </row>
    <row r="533" spans="1:6" ht="14.25" customHeight="1">
      <c r="A533" s="36"/>
      <c r="B533" s="36"/>
      <c r="D533" s="227"/>
      <c r="E533" s="227"/>
      <c r="F533" s="227"/>
    </row>
    <row r="534" spans="1:6" ht="14.25" customHeight="1">
      <c r="A534" s="36"/>
      <c r="B534" s="36"/>
      <c r="D534" s="227"/>
      <c r="E534" s="227"/>
      <c r="F534" s="227"/>
    </row>
    <row r="535" spans="1:6" ht="14.25" customHeight="1">
      <c r="A535" s="36"/>
      <c r="B535" s="36"/>
      <c r="D535" s="227"/>
      <c r="E535" s="227"/>
      <c r="F535" s="227"/>
    </row>
    <row r="536" spans="1:6" ht="14.25" customHeight="1">
      <c r="A536" s="36"/>
      <c r="B536" s="36"/>
      <c r="D536" s="227"/>
      <c r="E536" s="227"/>
      <c r="F536" s="227"/>
    </row>
    <row r="537" spans="1:6" ht="14.25" customHeight="1">
      <c r="A537" s="36"/>
      <c r="B537" s="36"/>
      <c r="D537" s="227"/>
      <c r="E537" s="227"/>
      <c r="F537" s="227"/>
    </row>
    <row r="538" spans="1:6" ht="14.25" customHeight="1">
      <c r="A538" s="36"/>
      <c r="B538" s="36"/>
      <c r="D538" s="227"/>
      <c r="E538" s="227"/>
      <c r="F538" s="227"/>
    </row>
    <row r="539" spans="1:6" ht="14.25" customHeight="1">
      <c r="A539" s="36"/>
      <c r="B539" s="36"/>
      <c r="D539" s="227"/>
      <c r="E539" s="227"/>
      <c r="F539" s="227"/>
    </row>
    <row r="540" spans="1:6" ht="14.25" customHeight="1">
      <c r="A540" s="36"/>
      <c r="B540" s="36"/>
      <c r="D540" s="227"/>
      <c r="E540" s="227"/>
      <c r="F540" s="227"/>
    </row>
    <row r="541" spans="1:6" ht="14.25" customHeight="1">
      <c r="A541" s="36"/>
      <c r="B541" s="36"/>
      <c r="D541" s="227"/>
      <c r="E541" s="227"/>
      <c r="F541" s="227"/>
    </row>
    <row r="542" spans="1:6" ht="14.25" customHeight="1">
      <c r="A542" s="36"/>
      <c r="B542" s="36"/>
      <c r="D542" s="227"/>
      <c r="E542" s="227"/>
      <c r="F542" s="227"/>
    </row>
    <row r="543" spans="1:6" ht="14.25" customHeight="1">
      <c r="A543" s="36"/>
      <c r="B543" s="36"/>
      <c r="D543" s="227"/>
      <c r="E543" s="227"/>
      <c r="F543" s="227"/>
    </row>
    <row r="544" spans="1:6" ht="14.25" customHeight="1">
      <c r="A544" s="36"/>
      <c r="B544" s="36"/>
      <c r="D544" s="227"/>
      <c r="E544" s="227"/>
      <c r="F544" s="227"/>
    </row>
    <row r="545" spans="1:6" ht="14.25" customHeight="1">
      <c r="A545" s="36"/>
      <c r="B545" s="36"/>
      <c r="D545" s="227"/>
      <c r="E545" s="227"/>
      <c r="F545" s="227"/>
    </row>
    <row r="546" spans="1:6" ht="14.25" customHeight="1">
      <c r="A546" s="36"/>
      <c r="B546" s="36"/>
      <c r="D546" s="227"/>
      <c r="E546" s="227"/>
      <c r="F546" s="227"/>
    </row>
    <row r="547" spans="1:6" ht="14.25" customHeight="1">
      <c r="A547" s="36"/>
      <c r="B547" s="36"/>
      <c r="D547" s="227"/>
      <c r="E547" s="227"/>
      <c r="F547" s="227"/>
    </row>
    <row r="548" spans="1:6" ht="14.25" customHeight="1">
      <c r="A548" s="36"/>
      <c r="B548" s="36"/>
      <c r="D548" s="227"/>
      <c r="E548" s="227"/>
      <c r="F548" s="227"/>
    </row>
    <row r="549" spans="1:6" ht="14.25" customHeight="1">
      <c r="A549" s="36"/>
      <c r="B549" s="36"/>
      <c r="D549" s="227"/>
      <c r="E549" s="227"/>
      <c r="F549" s="227"/>
    </row>
    <row r="550" spans="1:6" ht="14.25" customHeight="1">
      <c r="A550" s="36"/>
      <c r="B550" s="36"/>
      <c r="D550" s="227"/>
      <c r="E550" s="227"/>
      <c r="F550" s="227"/>
    </row>
    <row r="551" spans="1:6" ht="14.25" customHeight="1">
      <c r="A551" s="36"/>
      <c r="B551" s="36"/>
      <c r="D551" s="227"/>
      <c r="E551" s="227"/>
      <c r="F551" s="227"/>
    </row>
    <row r="552" spans="1:6" ht="14.25" customHeight="1">
      <c r="A552" s="36"/>
      <c r="B552" s="36"/>
      <c r="D552" s="227"/>
      <c r="E552" s="227"/>
      <c r="F552" s="227"/>
    </row>
    <row r="553" spans="1:6" ht="14.25" customHeight="1">
      <c r="A553" s="36"/>
      <c r="B553" s="36"/>
      <c r="D553" s="227"/>
      <c r="E553" s="227"/>
      <c r="F553" s="227"/>
    </row>
    <row r="554" spans="1:6" ht="14.25" customHeight="1">
      <c r="A554" s="36"/>
      <c r="B554" s="36"/>
      <c r="D554" s="227"/>
      <c r="E554" s="227"/>
      <c r="F554" s="227"/>
    </row>
    <row r="555" spans="1:6" ht="14.25" customHeight="1">
      <c r="A555" s="36"/>
      <c r="B555" s="36"/>
      <c r="D555" s="227"/>
      <c r="E555" s="227"/>
      <c r="F555" s="227"/>
    </row>
    <row r="556" spans="1:6" ht="14.25" customHeight="1">
      <c r="A556" s="36"/>
      <c r="B556" s="36"/>
      <c r="D556" s="227"/>
      <c r="E556" s="227"/>
      <c r="F556" s="227"/>
    </row>
    <row r="557" spans="1:6" ht="14.25" customHeight="1">
      <c r="A557" s="36"/>
      <c r="B557" s="36"/>
      <c r="D557" s="227"/>
      <c r="E557" s="227"/>
      <c r="F557" s="227"/>
    </row>
    <row r="558" spans="1:6" ht="14.25" customHeight="1">
      <c r="A558" s="36"/>
      <c r="B558" s="36"/>
      <c r="D558" s="227"/>
      <c r="E558" s="227"/>
      <c r="F558" s="227"/>
    </row>
    <row r="559" spans="1:6" ht="14.25" customHeight="1">
      <c r="A559" s="36"/>
      <c r="B559" s="36"/>
      <c r="D559" s="227"/>
      <c r="E559" s="227"/>
      <c r="F559" s="227"/>
    </row>
    <row r="560" spans="1:6" ht="14.25" customHeight="1">
      <c r="A560" s="36"/>
      <c r="B560" s="36"/>
      <c r="D560" s="227"/>
      <c r="E560" s="227"/>
      <c r="F560" s="227"/>
    </row>
    <row r="561" spans="1:6" ht="14.25" customHeight="1">
      <c r="A561" s="36"/>
      <c r="B561" s="36"/>
      <c r="D561" s="227"/>
      <c r="E561" s="227"/>
      <c r="F561" s="227"/>
    </row>
    <row r="562" spans="1:6" ht="14.25" customHeight="1">
      <c r="A562" s="36"/>
      <c r="B562" s="36"/>
      <c r="D562" s="227"/>
      <c r="E562" s="227"/>
      <c r="F562" s="227"/>
    </row>
    <row r="563" spans="1:6" ht="14.25" customHeight="1">
      <c r="A563" s="36"/>
      <c r="B563" s="36"/>
      <c r="D563" s="227"/>
      <c r="E563" s="227"/>
      <c r="F563" s="227"/>
    </row>
    <row r="564" spans="1:6" ht="14.25" customHeight="1">
      <c r="A564" s="36"/>
      <c r="B564" s="36"/>
      <c r="D564" s="227"/>
      <c r="E564" s="227"/>
      <c r="F564" s="227"/>
    </row>
    <row r="565" spans="1:6" ht="14.25" customHeight="1">
      <c r="A565" s="36"/>
      <c r="B565" s="36"/>
      <c r="D565" s="227"/>
      <c r="E565" s="227"/>
      <c r="F565" s="227"/>
    </row>
    <row r="566" spans="1:6" ht="14.25" customHeight="1">
      <c r="A566" s="36"/>
      <c r="B566" s="36"/>
      <c r="D566" s="227"/>
      <c r="E566" s="227"/>
      <c r="F566" s="227"/>
    </row>
    <row r="567" spans="1:6" ht="14.25" customHeight="1">
      <c r="A567" s="36"/>
      <c r="B567" s="36"/>
      <c r="D567" s="227"/>
      <c r="E567" s="227"/>
      <c r="F567" s="227"/>
    </row>
    <row r="568" spans="1:6" ht="14.25" customHeight="1">
      <c r="A568" s="36"/>
      <c r="B568" s="36"/>
      <c r="D568" s="227"/>
      <c r="E568" s="227"/>
      <c r="F568" s="227"/>
    </row>
    <row r="569" spans="1:6" ht="14.25" customHeight="1">
      <c r="A569" s="36"/>
      <c r="B569" s="36"/>
      <c r="D569" s="227"/>
      <c r="E569" s="227"/>
      <c r="F569" s="227"/>
    </row>
    <row r="570" spans="1:6" ht="14.25" customHeight="1">
      <c r="A570" s="36"/>
      <c r="B570" s="36"/>
      <c r="D570" s="227"/>
      <c r="E570" s="227"/>
      <c r="F570" s="227"/>
    </row>
    <row r="571" spans="1:6" ht="14.25" customHeight="1">
      <c r="A571" s="36"/>
      <c r="B571" s="36"/>
      <c r="D571" s="227"/>
      <c r="E571" s="227"/>
      <c r="F571" s="227"/>
    </row>
    <row r="572" spans="1:6" ht="14.25" customHeight="1">
      <c r="A572" s="36"/>
      <c r="B572" s="36"/>
      <c r="D572" s="227"/>
      <c r="E572" s="227"/>
      <c r="F572" s="227"/>
    </row>
    <row r="573" spans="1:6" ht="14.25" customHeight="1">
      <c r="A573" s="36"/>
      <c r="B573" s="36"/>
      <c r="D573" s="227"/>
      <c r="E573" s="227"/>
      <c r="F573" s="227"/>
    </row>
    <row r="574" spans="1:6" ht="14.25" customHeight="1">
      <c r="A574" s="36"/>
      <c r="B574" s="36"/>
      <c r="D574" s="227"/>
      <c r="E574" s="227"/>
      <c r="F574" s="227"/>
    </row>
    <row r="575" spans="1:6" ht="14.25" customHeight="1">
      <c r="A575" s="36"/>
      <c r="B575" s="36"/>
      <c r="D575" s="227"/>
      <c r="E575" s="227"/>
      <c r="F575" s="227"/>
    </row>
    <row r="576" spans="1:6" ht="14.25" customHeight="1">
      <c r="A576" s="36"/>
      <c r="B576" s="36"/>
      <c r="D576" s="227"/>
      <c r="E576" s="227"/>
      <c r="F576" s="227"/>
    </row>
    <row r="577" spans="1:6" ht="14.25" customHeight="1">
      <c r="A577" s="36"/>
      <c r="B577" s="36"/>
      <c r="D577" s="227"/>
      <c r="E577" s="227"/>
      <c r="F577" s="227"/>
    </row>
    <row r="578" spans="1:6" ht="14.25" customHeight="1">
      <c r="A578" s="36"/>
      <c r="B578" s="36"/>
      <c r="D578" s="227"/>
      <c r="E578" s="227"/>
      <c r="F578" s="227"/>
    </row>
    <row r="579" spans="1:6" ht="14.25" customHeight="1">
      <c r="A579" s="36"/>
      <c r="B579" s="36"/>
      <c r="D579" s="227"/>
      <c r="E579" s="227"/>
      <c r="F579" s="227"/>
    </row>
    <row r="580" spans="1:6" ht="14.25" customHeight="1">
      <c r="A580" s="36"/>
      <c r="B580" s="36"/>
      <c r="D580" s="227"/>
      <c r="E580" s="227"/>
      <c r="F580" s="227"/>
    </row>
    <row r="581" spans="1:6" ht="14.25" customHeight="1">
      <c r="A581" s="36"/>
      <c r="B581" s="36"/>
      <c r="D581" s="227"/>
      <c r="E581" s="227"/>
      <c r="F581" s="227"/>
    </row>
    <row r="582" spans="1:6" ht="14.25" customHeight="1">
      <c r="A582" s="36"/>
      <c r="B582" s="36"/>
      <c r="D582" s="227"/>
      <c r="E582" s="227"/>
      <c r="F582" s="227"/>
    </row>
    <row r="583" spans="1:6" ht="14.25" customHeight="1">
      <c r="A583" s="36"/>
      <c r="B583" s="36"/>
      <c r="D583" s="227"/>
      <c r="E583" s="227"/>
      <c r="F583" s="227"/>
    </row>
    <row r="584" spans="1:6" ht="14.25" customHeight="1">
      <c r="A584" s="36"/>
      <c r="B584" s="36"/>
      <c r="D584" s="227"/>
      <c r="E584" s="227"/>
      <c r="F584" s="227"/>
    </row>
    <row r="585" spans="1:6" ht="14.25" customHeight="1">
      <c r="A585" s="36"/>
      <c r="B585" s="36"/>
      <c r="D585" s="227"/>
      <c r="E585" s="227"/>
      <c r="F585" s="227"/>
    </row>
    <row r="586" spans="1:6" ht="14.25" customHeight="1">
      <c r="A586" s="36"/>
      <c r="B586" s="36"/>
      <c r="D586" s="227"/>
      <c r="E586" s="227"/>
      <c r="F586" s="227"/>
    </row>
    <row r="587" spans="1:6" ht="14.25" customHeight="1">
      <c r="A587" s="36"/>
      <c r="B587" s="36"/>
      <c r="D587" s="227"/>
      <c r="E587" s="227"/>
      <c r="F587" s="227"/>
    </row>
    <row r="588" spans="1:6" ht="14.25" customHeight="1">
      <c r="A588" s="36"/>
      <c r="B588" s="36"/>
      <c r="D588" s="227"/>
      <c r="E588" s="227"/>
      <c r="F588" s="227"/>
    </row>
    <row r="589" spans="1:6" ht="14.25" customHeight="1">
      <c r="A589" s="36"/>
      <c r="B589" s="36"/>
      <c r="D589" s="227"/>
      <c r="E589" s="227"/>
      <c r="F589" s="227"/>
    </row>
    <row r="590" spans="1:6" ht="14.25" customHeight="1">
      <c r="A590" s="36"/>
      <c r="B590" s="36"/>
      <c r="D590" s="227"/>
      <c r="E590" s="227"/>
      <c r="F590" s="227"/>
    </row>
    <row r="591" spans="1:6" ht="14.25" customHeight="1">
      <c r="A591" s="36"/>
      <c r="B591" s="36"/>
      <c r="D591" s="227"/>
      <c r="E591" s="227"/>
      <c r="F591" s="227"/>
    </row>
    <row r="592" spans="1:6" ht="14.25" customHeight="1">
      <c r="A592" s="36"/>
      <c r="B592" s="36"/>
      <c r="D592" s="227"/>
      <c r="E592" s="227"/>
      <c r="F592" s="227"/>
    </row>
    <row r="593" spans="1:6" ht="14.25" customHeight="1">
      <c r="A593" s="36"/>
      <c r="B593" s="36"/>
      <c r="D593" s="227"/>
      <c r="E593" s="227"/>
      <c r="F593" s="227"/>
    </row>
    <row r="594" spans="1:6" ht="14.25" customHeight="1">
      <c r="A594" s="36"/>
      <c r="B594" s="36"/>
      <c r="D594" s="227"/>
      <c r="E594" s="227"/>
      <c r="F594" s="227"/>
    </row>
    <row r="595" spans="1:6" ht="14.25" customHeight="1">
      <c r="A595" s="36"/>
      <c r="B595" s="36"/>
      <c r="D595" s="227"/>
      <c r="E595" s="227"/>
      <c r="F595" s="227"/>
    </row>
    <row r="596" spans="1:6" ht="14.25" customHeight="1">
      <c r="A596" s="36"/>
      <c r="B596" s="36"/>
      <c r="D596" s="227"/>
      <c r="E596" s="227"/>
      <c r="F596" s="227"/>
    </row>
    <row r="597" spans="1:6" ht="14.25" customHeight="1">
      <c r="A597" s="36"/>
      <c r="B597" s="36"/>
      <c r="D597" s="227"/>
      <c r="E597" s="227"/>
      <c r="F597" s="227"/>
    </row>
    <row r="598" spans="1:6" ht="14.25" customHeight="1">
      <c r="A598" s="36"/>
      <c r="B598" s="36"/>
      <c r="D598" s="227"/>
      <c r="E598" s="227"/>
      <c r="F598" s="227"/>
    </row>
    <row r="599" spans="1:6" ht="14.25" customHeight="1">
      <c r="A599" s="36"/>
      <c r="B599" s="36"/>
      <c r="D599" s="227"/>
      <c r="E599" s="227"/>
      <c r="F599" s="227"/>
    </row>
    <row r="600" spans="1:6" ht="14.25" customHeight="1">
      <c r="A600" s="36"/>
      <c r="B600" s="36"/>
      <c r="D600" s="227"/>
      <c r="E600" s="227"/>
      <c r="F600" s="227"/>
    </row>
    <row r="601" spans="1:6" ht="14.25" customHeight="1">
      <c r="A601" s="36"/>
      <c r="B601" s="36"/>
      <c r="D601" s="227"/>
      <c r="E601" s="227"/>
      <c r="F601" s="227"/>
    </row>
    <row r="602" spans="1:6" ht="14.25" customHeight="1">
      <c r="A602" s="36"/>
      <c r="B602" s="36"/>
      <c r="D602" s="227"/>
      <c r="E602" s="227"/>
      <c r="F602" s="227"/>
    </row>
    <row r="603" spans="1:6" ht="14.25" customHeight="1">
      <c r="A603" s="36"/>
      <c r="B603" s="36"/>
      <c r="D603" s="227"/>
      <c r="E603" s="227"/>
      <c r="F603" s="227"/>
    </row>
    <row r="604" spans="1:6" ht="14.25" customHeight="1">
      <c r="A604" s="36"/>
      <c r="B604" s="36"/>
      <c r="D604" s="227"/>
      <c r="E604" s="227"/>
      <c r="F604" s="227"/>
    </row>
    <row r="605" spans="1:6" ht="14.25" customHeight="1">
      <c r="A605" s="36"/>
      <c r="B605" s="36"/>
      <c r="D605" s="227"/>
      <c r="E605" s="227"/>
      <c r="F605" s="227"/>
    </row>
    <row r="606" spans="1:6" ht="14.25" customHeight="1">
      <c r="A606" s="36"/>
      <c r="B606" s="36"/>
      <c r="D606" s="227"/>
      <c r="E606" s="227"/>
      <c r="F606" s="227"/>
    </row>
    <row r="607" spans="1:6" ht="14.25" customHeight="1">
      <c r="A607" s="36"/>
      <c r="B607" s="36"/>
      <c r="D607" s="227"/>
      <c r="E607" s="227"/>
      <c r="F607" s="227"/>
    </row>
    <row r="608" spans="1:6" ht="14.25" customHeight="1">
      <c r="A608" s="36"/>
      <c r="B608" s="36"/>
      <c r="D608" s="227"/>
      <c r="E608" s="227"/>
      <c r="F608" s="227"/>
    </row>
    <row r="609" spans="1:6" ht="14.25" customHeight="1">
      <c r="A609" s="36"/>
      <c r="B609" s="36"/>
      <c r="D609" s="227"/>
      <c r="E609" s="227"/>
      <c r="F609" s="227"/>
    </row>
    <row r="610" spans="1:6" ht="14.25" customHeight="1">
      <c r="A610" s="36"/>
      <c r="B610" s="36"/>
      <c r="D610" s="227"/>
      <c r="E610" s="227"/>
      <c r="F610" s="227"/>
    </row>
    <row r="611" spans="1:6" ht="14.25" customHeight="1">
      <c r="A611" s="36"/>
      <c r="B611" s="36"/>
      <c r="D611" s="227"/>
      <c r="E611" s="227"/>
      <c r="F611" s="227"/>
    </row>
    <row r="612" spans="1:6" ht="14.25" customHeight="1">
      <c r="A612" s="36"/>
      <c r="B612" s="36"/>
      <c r="D612" s="227"/>
      <c r="E612" s="227"/>
      <c r="F612" s="227"/>
    </row>
    <row r="613" spans="1:6" ht="14.25" customHeight="1">
      <c r="A613" s="36"/>
      <c r="B613" s="36"/>
      <c r="D613" s="227"/>
      <c r="E613" s="227"/>
      <c r="F613" s="227"/>
    </row>
    <row r="614" spans="1:6" ht="14.25" customHeight="1">
      <c r="A614" s="36"/>
      <c r="B614" s="36"/>
      <c r="D614" s="227"/>
      <c r="E614" s="227"/>
      <c r="F614" s="227"/>
    </row>
    <row r="615" spans="1:6" ht="14.25" customHeight="1">
      <c r="A615" s="36"/>
      <c r="B615" s="36"/>
      <c r="D615" s="227"/>
      <c r="E615" s="227"/>
      <c r="F615" s="227"/>
    </row>
    <row r="616" spans="1:6" ht="14.25" customHeight="1">
      <c r="A616" s="36"/>
      <c r="B616" s="36"/>
      <c r="D616" s="227"/>
      <c r="E616" s="227"/>
      <c r="F616" s="227"/>
    </row>
    <row r="617" spans="1:6" ht="14.25" customHeight="1">
      <c r="A617" s="36"/>
      <c r="B617" s="36"/>
      <c r="D617" s="227"/>
      <c r="E617" s="227"/>
      <c r="F617" s="227"/>
    </row>
    <row r="618" spans="1:6" ht="14.25" customHeight="1">
      <c r="A618" s="36"/>
      <c r="B618" s="36"/>
      <c r="D618" s="227"/>
      <c r="E618" s="227"/>
      <c r="F618" s="227"/>
    </row>
    <row r="619" spans="1:6" ht="14.25" customHeight="1">
      <c r="A619" s="36"/>
      <c r="B619" s="36"/>
      <c r="D619" s="227"/>
      <c r="E619" s="227"/>
      <c r="F619" s="227"/>
    </row>
    <row r="620" spans="1:6" ht="14.25" customHeight="1">
      <c r="A620" s="36"/>
      <c r="B620" s="36"/>
      <c r="D620" s="227"/>
      <c r="E620" s="227"/>
      <c r="F620" s="227"/>
    </row>
    <row r="621" spans="1:6" ht="14.25" customHeight="1">
      <c r="A621" s="36"/>
      <c r="B621" s="36"/>
      <c r="D621" s="227"/>
      <c r="E621" s="227"/>
      <c r="F621" s="227"/>
    </row>
    <row r="622" spans="1:6" ht="14.25" customHeight="1">
      <c r="A622" s="36"/>
      <c r="B622" s="36"/>
      <c r="D622" s="227"/>
      <c r="E622" s="227"/>
      <c r="F622" s="227"/>
    </row>
    <row r="623" spans="1:6" ht="14.25" customHeight="1">
      <c r="A623" s="36"/>
      <c r="B623" s="36"/>
      <c r="D623" s="227"/>
      <c r="E623" s="227"/>
      <c r="F623" s="227"/>
    </row>
    <row r="624" spans="1:6" ht="14.25" customHeight="1">
      <c r="A624" s="36"/>
      <c r="B624" s="36"/>
      <c r="D624" s="227"/>
      <c r="E624" s="227"/>
      <c r="F624" s="227"/>
    </row>
    <row r="625" spans="1:6" ht="14.25" customHeight="1">
      <c r="A625" s="36"/>
      <c r="B625" s="36"/>
      <c r="D625" s="227"/>
      <c r="E625" s="227"/>
      <c r="F625" s="227"/>
    </row>
    <row r="626" spans="1:6" ht="14.25" customHeight="1">
      <c r="A626" s="36"/>
      <c r="B626" s="36"/>
      <c r="D626" s="227"/>
      <c r="E626" s="227"/>
      <c r="F626" s="227"/>
    </row>
    <row r="627" spans="1:6" ht="14.25" customHeight="1">
      <c r="A627" s="36"/>
      <c r="B627" s="36"/>
      <c r="D627" s="227"/>
      <c r="E627" s="227"/>
      <c r="F627" s="227"/>
    </row>
    <row r="628" spans="1:6" ht="14.25" customHeight="1">
      <c r="A628" s="36"/>
      <c r="B628" s="36"/>
      <c r="D628" s="227"/>
      <c r="E628" s="227"/>
      <c r="F628" s="227"/>
    </row>
    <row r="629" spans="1:6" ht="14.25" customHeight="1">
      <c r="A629" s="36"/>
      <c r="B629" s="36"/>
      <c r="D629" s="227"/>
      <c r="E629" s="227"/>
      <c r="F629" s="227"/>
    </row>
    <row r="630" spans="1:6" ht="14.25" customHeight="1">
      <c r="A630" s="36"/>
      <c r="B630" s="36"/>
      <c r="D630" s="227"/>
      <c r="E630" s="227"/>
      <c r="F630" s="227"/>
    </row>
    <row r="631" spans="1:6" ht="14.25" customHeight="1">
      <c r="A631" s="36"/>
      <c r="B631" s="36"/>
      <c r="D631" s="227"/>
      <c r="E631" s="227"/>
      <c r="F631" s="227"/>
    </row>
    <row r="632" spans="1:6" ht="14.25" customHeight="1">
      <c r="A632" s="36"/>
      <c r="B632" s="36"/>
      <c r="D632" s="227"/>
      <c r="E632" s="227"/>
      <c r="F632" s="227"/>
    </row>
    <row r="633" spans="1:6" ht="14.25" customHeight="1">
      <c r="A633" s="36"/>
      <c r="B633" s="36"/>
      <c r="D633" s="227"/>
      <c r="E633" s="227"/>
      <c r="F633" s="227"/>
    </row>
    <row r="634" spans="1:6" ht="14.25" customHeight="1">
      <c r="A634" s="36"/>
      <c r="B634" s="36"/>
      <c r="D634" s="227"/>
      <c r="E634" s="227"/>
      <c r="F634" s="227"/>
    </row>
    <row r="635" spans="1:6" ht="14.25" customHeight="1">
      <c r="A635" s="36"/>
      <c r="B635" s="36"/>
      <c r="D635" s="227"/>
      <c r="E635" s="227"/>
      <c r="F635" s="227"/>
    </row>
    <row r="636" spans="1:6" ht="14.25" customHeight="1">
      <c r="A636" s="36"/>
      <c r="B636" s="36"/>
      <c r="D636" s="227"/>
      <c r="E636" s="227"/>
      <c r="F636" s="227"/>
    </row>
    <row r="637" spans="1:6" ht="14.25" customHeight="1">
      <c r="A637" s="36"/>
      <c r="B637" s="36"/>
      <c r="D637" s="227"/>
      <c r="E637" s="227"/>
      <c r="F637" s="227"/>
    </row>
    <row r="638" spans="1:6" ht="14.25" customHeight="1">
      <c r="A638" s="36"/>
      <c r="B638" s="36"/>
      <c r="D638" s="227"/>
      <c r="E638" s="227"/>
      <c r="F638" s="227"/>
    </row>
    <row r="639" spans="1:6" ht="14.25" customHeight="1">
      <c r="A639" s="36"/>
      <c r="B639" s="36"/>
      <c r="D639" s="227"/>
      <c r="E639" s="227"/>
      <c r="F639" s="227"/>
    </row>
    <row r="640" spans="1:6" ht="14.25" customHeight="1">
      <c r="A640" s="36"/>
      <c r="B640" s="36"/>
      <c r="D640" s="227"/>
      <c r="E640" s="227"/>
      <c r="F640" s="227"/>
    </row>
    <row r="641" spans="1:6" ht="14.25" customHeight="1">
      <c r="A641" s="36"/>
      <c r="B641" s="36"/>
      <c r="D641" s="227"/>
      <c r="E641" s="227"/>
      <c r="F641" s="227"/>
    </row>
    <row r="642" spans="1:6" ht="14.25" customHeight="1">
      <c r="A642" s="36"/>
      <c r="B642" s="36"/>
      <c r="D642" s="227"/>
      <c r="E642" s="227"/>
      <c r="F642" s="227"/>
    </row>
    <row r="643" spans="1:6" ht="14.25" customHeight="1">
      <c r="A643" s="36"/>
      <c r="B643" s="36"/>
      <c r="D643" s="227"/>
      <c r="E643" s="227"/>
      <c r="F643" s="227"/>
    </row>
    <row r="644" spans="1:6" ht="14.25" customHeight="1">
      <c r="A644" s="36"/>
      <c r="B644" s="36"/>
      <c r="D644" s="227"/>
      <c r="E644" s="227"/>
      <c r="F644" s="227"/>
    </row>
    <row r="645" spans="1:6" ht="14.25" customHeight="1">
      <c r="A645" s="36"/>
      <c r="B645" s="36"/>
      <c r="D645" s="227"/>
      <c r="E645" s="227"/>
      <c r="F645" s="227"/>
    </row>
    <row r="646" spans="1:6" ht="14.25" customHeight="1">
      <c r="A646" s="36"/>
      <c r="B646" s="36"/>
      <c r="D646" s="227"/>
      <c r="E646" s="227"/>
      <c r="F646" s="227"/>
    </row>
    <row r="647" spans="1:6" ht="14.25" customHeight="1">
      <c r="A647" s="36"/>
      <c r="B647" s="36"/>
      <c r="D647" s="227"/>
      <c r="E647" s="227"/>
      <c r="F647" s="227"/>
    </row>
    <row r="648" spans="1:6" ht="14.25" customHeight="1">
      <c r="A648" s="36"/>
      <c r="B648" s="36"/>
      <c r="D648" s="227"/>
      <c r="E648" s="227"/>
      <c r="F648" s="227"/>
    </row>
    <row r="649" spans="1:6" ht="14.25" customHeight="1">
      <c r="A649" s="36"/>
      <c r="B649" s="36"/>
      <c r="D649" s="227"/>
      <c r="E649" s="227"/>
      <c r="F649" s="227"/>
    </row>
    <row r="650" spans="1:6" ht="14.25" customHeight="1">
      <c r="A650" s="36"/>
      <c r="B650" s="36"/>
      <c r="D650" s="227"/>
      <c r="E650" s="227"/>
      <c r="F650" s="227"/>
    </row>
    <row r="651" spans="1:6" ht="14.25" customHeight="1">
      <c r="A651" s="36"/>
      <c r="B651" s="36"/>
      <c r="D651" s="227"/>
      <c r="E651" s="227"/>
      <c r="F651" s="227"/>
    </row>
    <row r="652" spans="1:6" ht="14.25" customHeight="1">
      <c r="A652" s="36"/>
      <c r="B652" s="36"/>
      <c r="D652" s="227"/>
      <c r="E652" s="227"/>
      <c r="F652" s="227"/>
    </row>
    <row r="653" spans="1:6" ht="14.25" customHeight="1">
      <c r="A653" s="36"/>
      <c r="B653" s="36"/>
      <c r="D653" s="227"/>
      <c r="E653" s="227"/>
      <c r="F653" s="227"/>
    </row>
    <row r="654" spans="1:6" ht="14.25" customHeight="1">
      <c r="A654" s="36"/>
      <c r="B654" s="36"/>
      <c r="D654" s="227"/>
      <c r="E654" s="227"/>
      <c r="F654" s="227"/>
    </row>
    <row r="655" spans="1:6" ht="14.25" customHeight="1">
      <c r="A655" s="36"/>
      <c r="B655" s="36"/>
      <c r="D655" s="227"/>
      <c r="E655" s="227"/>
      <c r="F655" s="227"/>
    </row>
    <row r="656" spans="1:6" ht="14.25" customHeight="1">
      <c r="A656" s="36"/>
      <c r="B656" s="36"/>
      <c r="D656" s="227"/>
      <c r="E656" s="227"/>
      <c r="F656" s="227"/>
    </row>
    <row r="657" spans="1:6" ht="14.25" customHeight="1">
      <c r="A657" s="36"/>
      <c r="B657" s="36"/>
      <c r="D657" s="227"/>
      <c r="E657" s="227"/>
      <c r="F657" s="227"/>
    </row>
    <row r="658" spans="1:6" ht="14.25" customHeight="1">
      <c r="A658" s="36"/>
      <c r="B658" s="36"/>
      <c r="D658" s="227"/>
      <c r="E658" s="227"/>
      <c r="F658" s="227"/>
    </row>
    <row r="659" spans="1:6" ht="14.25" customHeight="1">
      <c r="A659" s="36"/>
      <c r="B659" s="36"/>
      <c r="D659" s="227"/>
      <c r="E659" s="227"/>
      <c r="F659" s="227"/>
    </row>
    <row r="660" spans="1:6" ht="14.25" customHeight="1">
      <c r="A660" s="36"/>
      <c r="B660" s="36"/>
      <c r="D660" s="227"/>
      <c r="E660" s="227"/>
      <c r="F660" s="227"/>
    </row>
    <row r="661" spans="1:6" ht="14.25" customHeight="1">
      <c r="A661" s="36"/>
      <c r="B661" s="36"/>
      <c r="D661" s="227"/>
      <c r="E661" s="227"/>
      <c r="F661" s="227"/>
    </row>
    <row r="662" spans="1:6" ht="14.25" customHeight="1">
      <c r="A662" s="36"/>
      <c r="B662" s="36"/>
      <c r="D662" s="227"/>
      <c r="E662" s="227"/>
      <c r="F662" s="227"/>
    </row>
    <row r="663" spans="1:6" ht="14.25" customHeight="1">
      <c r="A663" s="36"/>
      <c r="B663" s="36"/>
      <c r="D663" s="227"/>
      <c r="E663" s="227"/>
      <c r="F663" s="227"/>
    </row>
    <row r="664" spans="1:6" ht="14.25" customHeight="1">
      <c r="A664" s="36"/>
      <c r="B664" s="36"/>
      <c r="D664" s="227"/>
      <c r="E664" s="227"/>
      <c r="F664" s="227"/>
    </row>
    <row r="665" spans="1:6" ht="14.25" customHeight="1">
      <c r="A665" s="36"/>
      <c r="B665" s="36"/>
      <c r="D665" s="227"/>
      <c r="E665" s="227"/>
      <c r="F665" s="227"/>
    </row>
    <row r="666" spans="1:6" ht="14.25" customHeight="1">
      <c r="A666" s="36"/>
      <c r="B666" s="36"/>
      <c r="D666" s="227"/>
      <c r="E666" s="227"/>
      <c r="F666" s="227"/>
    </row>
    <row r="667" spans="1:6" ht="14.25" customHeight="1">
      <c r="A667" s="36"/>
      <c r="B667" s="36"/>
      <c r="D667" s="227"/>
      <c r="E667" s="227"/>
      <c r="F667" s="227"/>
    </row>
    <row r="668" spans="1:6" ht="14.25" customHeight="1">
      <c r="A668" s="36"/>
      <c r="B668" s="36"/>
      <c r="D668" s="227"/>
      <c r="E668" s="227"/>
      <c r="F668" s="227"/>
    </row>
    <row r="669" spans="1:6" ht="14.25" customHeight="1">
      <c r="A669" s="36"/>
      <c r="B669" s="36"/>
      <c r="D669" s="227"/>
      <c r="E669" s="227"/>
      <c r="F669" s="227"/>
    </row>
    <row r="670" spans="1:6" ht="14.25" customHeight="1">
      <c r="A670" s="36"/>
      <c r="B670" s="36"/>
      <c r="D670" s="227"/>
      <c r="E670" s="227"/>
      <c r="F670" s="227"/>
    </row>
    <row r="671" spans="1:6" ht="14.25" customHeight="1">
      <c r="A671" s="36"/>
      <c r="B671" s="36"/>
      <c r="D671" s="227"/>
      <c r="E671" s="227"/>
      <c r="F671" s="227"/>
    </row>
    <row r="672" spans="1:6" ht="14.25" customHeight="1">
      <c r="A672" s="36"/>
      <c r="B672" s="36"/>
      <c r="D672" s="227"/>
      <c r="E672" s="227"/>
      <c r="F672" s="227"/>
    </row>
    <row r="673" spans="1:6" ht="14.25" customHeight="1">
      <c r="A673" s="36"/>
      <c r="B673" s="36"/>
      <c r="D673" s="227"/>
      <c r="E673" s="227"/>
      <c r="F673" s="227"/>
    </row>
    <row r="674" spans="1:6" ht="14.25" customHeight="1">
      <c r="A674" s="36"/>
      <c r="B674" s="36"/>
      <c r="D674" s="227"/>
      <c r="E674" s="227"/>
      <c r="F674" s="227"/>
    </row>
    <row r="675" spans="1:6" ht="14.25" customHeight="1">
      <c r="A675" s="36"/>
      <c r="B675" s="36"/>
      <c r="D675" s="227"/>
      <c r="E675" s="227"/>
      <c r="F675" s="227"/>
    </row>
    <row r="676" spans="1:6" ht="14.25" customHeight="1">
      <c r="A676" s="36"/>
      <c r="B676" s="36"/>
      <c r="D676" s="227"/>
      <c r="E676" s="227"/>
      <c r="F676" s="227"/>
    </row>
    <row r="677" spans="1:6" ht="14.25" customHeight="1">
      <c r="A677" s="36"/>
      <c r="B677" s="36"/>
      <c r="D677" s="227"/>
      <c r="E677" s="227"/>
      <c r="F677" s="227"/>
    </row>
    <row r="678" spans="1:6" ht="14.25" customHeight="1">
      <c r="A678" s="36"/>
      <c r="B678" s="36"/>
      <c r="D678" s="227"/>
      <c r="E678" s="227"/>
      <c r="F678" s="227"/>
    </row>
    <row r="679" spans="1:6" ht="14.25" customHeight="1">
      <c r="A679" s="36"/>
      <c r="B679" s="36"/>
      <c r="D679" s="227"/>
      <c r="E679" s="227"/>
      <c r="F679" s="227"/>
    </row>
    <row r="680" spans="1:6" ht="14.25" customHeight="1">
      <c r="A680" s="36"/>
      <c r="B680" s="36"/>
      <c r="D680" s="227"/>
      <c r="E680" s="227"/>
      <c r="F680" s="227"/>
    </row>
    <row r="681" spans="1:6" ht="14.25" customHeight="1">
      <c r="A681" s="36"/>
      <c r="B681" s="36"/>
      <c r="D681" s="227"/>
      <c r="E681" s="227"/>
      <c r="F681" s="227"/>
    </row>
    <row r="682" spans="1:6" ht="14.25" customHeight="1">
      <c r="A682" s="36"/>
      <c r="B682" s="36"/>
      <c r="D682" s="227"/>
      <c r="E682" s="227"/>
      <c r="F682" s="227"/>
    </row>
    <row r="683" spans="1:6" ht="14.25" customHeight="1">
      <c r="A683" s="36"/>
      <c r="B683" s="36"/>
      <c r="D683" s="227"/>
      <c r="E683" s="227"/>
      <c r="F683" s="227"/>
    </row>
    <row r="684" spans="1:6" ht="14.25" customHeight="1">
      <c r="A684" s="36"/>
      <c r="B684" s="36"/>
      <c r="D684" s="227"/>
      <c r="E684" s="227"/>
      <c r="F684" s="227"/>
    </row>
    <row r="685" spans="1:6" ht="14.25" customHeight="1">
      <c r="A685" s="36"/>
      <c r="B685" s="36"/>
      <c r="D685" s="227"/>
      <c r="E685" s="227"/>
      <c r="F685" s="227"/>
    </row>
    <row r="686" spans="1:6" ht="14.25" customHeight="1">
      <c r="A686" s="36"/>
      <c r="B686" s="36"/>
      <c r="D686" s="227"/>
      <c r="E686" s="227"/>
      <c r="F686" s="227"/>
    </row>
    <row r="687" spans="1:6" ht="14.25" customHeight="1">
      <c r="A687" s="36"/>
      <c r="B687" s="36"/>
      <c r="D687" s="227"/>
      <c r="E687" s="227"/>
      <c r="F687" s="227"/>
    </row>
    <row r="688" spans="1:6" ht="14.25" customHeight="1">
      <c r="A688" s="36"/>
      <c r="B688" s="36"/>
      <c r="D688" s="227"/>
      <c r="E688" s="227"/>
      <c r="F688" s="227"/>
    </row>
    <row r="689" spans="1:6" ht="14.25" customHeight="1">
      <c r="A689" s="36"/>
      <c r="B689" s="36"/>
      <c r="D689" s="227"/>
      <c r="E689" s="227"/>
      <c r="F689" s="227"/>
    </row>
    <row r="690" spans="1:6" ht="14.25" customHeight="1">
      <c r="A690" s="36"/>
      <c r="B690" s="36"/>
      <c r="D690" s="227"/>
      <c r="E690" s="227"/>
      <c r="F690" s="227"/>
    </row>
    <row r="691" spans="1:6" ht="14.25" customHeight="1">
      <c r="A691" s="36"/>
      <c r="B691" s="36"/>
      <c r="D691" s="227"/>
      <c r="E691" s="227"/>
      <c r="F691" s="227"/>
    </row>
    <row r="692" spans="1:6" ht="14.25" customHeight="1">
      <c r="A692" s="36"/>
      <c r="B692" s="36"/>
      <c r="D692" s="227"/>
      <c r="E692" s="227"/>
      <c r="F692" s="227"/>
    </row>
    <row r="693" spans="1:6" ht="14.25" customHeight="1">
      <c r="A693" s="36"/>
      <c r="B693" s="36"/>
      <c r="D693" s="227"/>
      <c r="E693" s="227"/>
      <c r="F693" s="227"/>
    </row>
    <row r="694" spans="1:6" ht="14.25" customHeight="1">
      <c r="A694" s="36"/>
      <c r="B694" s="36"/>
      <c r="D694" s="227"/>
      <c r="E694" s="227"/>
      <c r="F694" s="227"/>
    </row>
    <row r="695" spans="1:6" ht="14.25" customHeight="1">
      <c r="A695" s="36"/>
      <c r="B695" s="36"/>
      <c r="D695" s="227"/>
      <c r="E695" s="227"/>
      <c r="F695" s="227"/>
    </row>
    <row r="696" spans="1:6" ht="14.25" customHeight="1">
      <c r="A696" s="36"/>
      <c r="B696" s="36"/>
      <c r="D696" s="227"/>
      <c r="E696" s="227"/>
      <c r="F696" s="227"/>
    </row>
    <row r="697" spans="1:6" ht="14.25" customHeight="1">
      <c r="A697" s="36"/>
      <c r="B697" s="36"/>
      <c r="D697" s="227"/>
      <c r="E697" s="227"/>
      <c r="F697" s="227"/>
    </row>
    <row r="698" spans="1:6" ht="14.25" customHeight="1">
      <c r="A698" s="36"/>
      <c r="B698" s="36"/>
      <c r="D698" s="227"/>
      <c r="E698" s="227"/>
      <c r="F698" s="227"/>
    </row>
    <row r="699" spans="1:6" ht="14.25" customHeight="1">
      <c r="A699" s="36"/>
      <c r="B699" s="36"/>
      <c r="D699" s="227"/>
      <c r="E699" s="227"/>
      <c r="F699" s="227"/>
    </row>
    <row r="700" spans="1:6" ht="14.25" customHeight="1">
      <c r="A700" s="36"/>
      <c r="B700" s="36"/>
      <c r="D700" s="227"/>
      <c r="E700" s="227"/>
      <c r="F700" s="227"/>
    </row>
    <row r="701" spans="1:6" ht="14.25" customHeight="1">
      <c r="A701" s="36"/>
      <c r="B701" s="36"/>
      <c r="D701" s="227"/>
      <c r="E701" s="227"/>
      <c r="F701" s="227"/>
    </row>
    <row r="702" spans="1:6" ht="14.25" customHeight="1">
      <c r="A702" s="36"/>
      <c r="B702" s="36"/>
      <c r="D702" s="227"/>
      <c r="E702" s="227"/>
      <c r="F702" s="227"/>
    </row>
    <row r="703" spans="1:6" ht="14.25" customHeight="1">
      <c r="A703" s="36"/>
      <c r="B703" s="36"/>
      <c r="D703" s="227"/>
      <c r="E703" s="227"/>
      <c r="F703" s="227"/>
    </row>
    <row r="704" spans="1:6" ht="14.25" customHeight="1">
      <c r="A704" s="36"/>
      <c r="B704" s="36"/>
      <c r="D704" s="227"/>
      <c r="E704" s="227"/>
      <c r="F704" s="227"/>
    </row>
    <row r="705" spans="1:6" ht="14.25" customHeight="1">
      <c r="A705" s="36"/>
      <c r="B705" s="36"/>
      <c r="D705" s="227"/>
      <c r="E705" s="227"/>
      <c r="F705" s="227"/>
    </row>
    <row r="706" spans="1:6" ht="14.25" customHeight="1">
      <c r="A706" s="36"/>
      <c r="B706" s="36"/>
      <c r="D706" s="227"/>
      <c r="E706" s="227"/>
      <c r="F706" s="227"/>
    </row>
    <row r="707" spans="1:6" ht="14.25" customHeight="1">
      <c r="A707" s="36"/>
      <c r="B707" s="36"/>
      <c r="D707" s="227"/>
      <c r="E707" s="227"/>
      <c r="F707" s="227"/>
    </row>
    <row r="708" spans="1:6" ht="14.25" customHeight="1">
      <c r="A708" s="36"/>
      <c r="B708" s="36"/>
      <c r="D708" s="227"/>
      <c r="E708" s="227"/>
      <c r="F708" s="227"/>
    </row>
    <row r="709" spans="1:6" ht="14.25" customHeight="1">
      <c r="A709" s="36"/>
      <c r="B709" s="36"/>
      <c r="D709" s="227"/>
      <c r="E709" s="227"/>
      <c r="F709" s="227"/>
    </row>
    <row r="710" spans="1:6" ht="14.25" customHeight="1">
      <c r="A710" s="36"/>
      <c r="B710" s="36"/>
      <c r="D710" s="227"/>
      <c r="E710" s="227"/>
      <c r="F710" s="227"/>
    </row>
    <row r="711" spans="1:6" ht="14.25" customHeight="1">
      <c r="A711" s="36"/>
      <c r="B711" s="36"/>
      <c r="D711" s="227"/>
      <c r="E711" s="227"/>
      <c r="F711" s="227"/>
    </row>
    <row r="712" spans="1:6" ht="14.25" customHeight="1">
      <c r="A712" s="36"/>
      <c r="B712" s="36"/>
      <c r="D712" s="227"/>
      <c r="E712" s="227"/>
      <c r="F712" s="227"/>
    </row>
    <row r="713" spans="1:6" ht="14.25" customHeight="1">
      <c r="A713" s="36"/>
      <c r="B713" s="36"/>
      <c r="D713" s="227"/>
      <c r="E713" s="227"/>
      <c r="F713" s="227"/>
    </row>
    <row r="714" spans="1:6" ht="14.25" customHeight="1">
      <c r="A714" s="36"/>
      <c r="B714" s="36"/>
      <c r="D714" s="227"/>
      <c r="E714" s="227"/>
      <c r="F714" s="227"/>
    </row>
    <row r="715" spans="1:6" ht="14.25" customHeight="1">
      <c r="A715" s="36"/>
      <c r="B715" s="36"/>
      <c r="D715" s="227"/>
      <c r="E715" s="227"/>
      <c r="F715" s="227"/>
    </row>
    <row r="716" spans="1:6" ht="14.25" customHeight="1">
      <c r="A716" s="36"/>
      <c r="B716" s="36"/>
      <c r="D716" s="227"/>
      <c r="E716" s="227"/>
      <c r="F716" s="227"/>
    </row>
    <row r="717" spans="1:6" ht="14.25" customHeight="1">
      <c r="A717" s="36"/>
      <c r="B717" s="36"/>
      <c r="D717" s="227"/>
      <c r="E717" s="227"/>
      <c r="F717" s="227"/>
    </row>
    <row r="718" spans="1:6" ht="14.25" customHeight="1">
      <c r="A718" s="36"/>
      <c r="B718" s="36"/>
      <c r="D718" s="227"/>
      <c r="E718" s="227"/>
      <c r="F718" s="227"/>
    </row>
    <row r="719" spans="1:6" ht="14.25" customHeight="1">
      <c r="A719" s="36"/>
      <c r="B719" s="36"/>
      <c r="D719" s="227"/>
      <c r="E719" s="227"/>
      <c r="F719" s="227"/>
    </row>
    <row r="720" spans="1:6" ht="14.25" customHeight="1">
      <c r="A720" s="36"/>
      <c r="B720" s="36"/>
      <c r="D720" s="227"/>
      <c r="E720" s="227"/>
      <c r="F720" s="227"/>
    </row>
    <row r="721" spans="1:6" ht="14.25" customHeight="1">
      <c r="A721" s="36"/>
      <c r="B721" s="36"/>
      <c r="D721" s="227"/>
      <c r="E721" s="227"/>
      <c r="F721" s="227"/>
    </row>
    <row r="722" spans="1:6" ht="14.25" customHeight="1">
      <c r="A722" s="36"/>
      <c r="B722" s="36"/>
      <c r="D722" s="227"/>
      <c r="E722" s="227"/>
      <c r="F722" s="227"/>
    </row>
    <row r="723" spans="1:6" ht="14.25" customHeight="1">
      <c r="A723" s="36"/>
      <c r="B723" s="36"/>
      <c r="D723" s="227"/>
      <c r="E723" s="227"/>
      <c r="F723" s="227"/>
    </row>
    <row r="724" spans="1:6" ht="14.25" customHeight="1">
      <c r="A724" s="36"/>
      <c r="B724" s="36"/>
      <c r="D724" s="227"/>
      <c r="E724" s="227"/>
      <c r="F724" s="227"/>
    </row>
    <row r="725" spans="1:6" ht="14.25" customHeight="1">
      <c r="A725" s="36"/>
      <c r="B725" s="36"/>
      <c r="D725" s="227"/>
      <c r="E725" s="227"/>
      <c r="F725" s="227"/>
    </row>
    <row r="726" spans="1:6" ht="14.25" customHeight="1">
      <c r="A726" s="36"/>
      <c r="B726" s="36"/>
      <c r="D726" s="227"/>
      <c r="E726" s="227"/>
      <c r="F726" s="227"/>
    </row>
    <row r="727" spans="1:6" ht="14.25" customHeight="1">
      <c r="A727" s="36"/>
      <c r="B727" s="36"/>
      <c r="D727" s="227"/>
      <c r="E727" s="227"/>
      <c r="F727" s="227"/>
    </row>
    <row r="728" spans="1:6" ht="14.25" customHeight="1">
      <c r="A728" s="36"/>
      <c r="B728" s="36"/>
      <c r="D728" s="227"/>
      <c r="E728" s="227"/>
      <c r="F728" s="227"/>
    </row>
    <row r="729" spans="1:6" ht="14.25" customHeight="1">
      <c r="A729" s="36"/>
      <c r="B729" s="36"/>
      <c r="D729" s="227"/>
      <c r="E729" s="227"/>
      <c r="F729" s="227"/>
    </row>
    <row r="730" spans="1:6" ht="14.25" customHeight="1">
      <c r="A730" s="36"/>
      <c r="B730" s="36"/>
      <c r="D730" s="227"/>
      <c r="E730" s="227"/>
      <c r="F730" s="227"/>
    </row>
    <row r="731" spans="1:6" ht="14.25" customHeight="1">
      <c r="A731" s="36"/>
      <c r="B731" s="36"/>
      <c r="D731" s="227"/>
      <c r="E731" s="227"/>
      <c r="F731" s="227"/>
    </row>
    <row r="732" spans="1:6" ht="14.25" customHeight="1">
      <c r="A732" s="36"/>
      <c r="B732" s="36"/>
      <c r="D732" s="227"/>
      <c r="E732" s="227"/>
      <c r="F732" s="227"/>
    </row>
    <row r="733" spans="1:6" ht="14.25" customHeight="1">
      <c r="A733" s="36"/>
      <c r="B733" s="36"/>
      <c r="D733" s="227"/>
      <c r="E733" s="227"/>
      <c r="F733" s="227"/>
    </row>
    <row r="734" spans="1:6" ht="14.25" customHeight="1">
      <c r="A734" s="36"/>
      <c r="B734" s="36"/>
      <c r="D734" s="227"/>
      <c r="E734" s="227"/>
      <c r="F734" s="227"/>
    </row>
    <row r="735" spans="1:6" ht="14.25" customHeight="1">
      <c r="A735" s="36"/>
      <c r="B735" s="36"/>
      <c r="D735" s="227"/>
      <c r="E735" s="227"/>
      <c r="F735" s="227"/>
    </row>
    <row r="736" spans="1:6" ht="14.25" customHeight="1">
      <c r="A736" s="36"/>
      <c r="B736" s="36"/>
      <c r="D736" s="227"/>
      <c r="E736" s="227"/>
      <c r="F736" s="227"/>
    </row>
    <row r="737" spans="1:6" ht="14.25" customHeight="1">
      <c r="A737" s="36"/>
      <c r="B737" s="36"/>
      <c r="D737" s="227"/>
      <c r="E737" s="227"/>
      <c r="F737" s="227"/>
    </row>
    <row r="738" spans="1:6" ht="14.25" customHeight="1">
      <c r="A738" s="36"/>
      <c r="B738" s="36"/>
      <c r="D738" s="227"/>
      <c r="E738" s="227"/>
      <c r="F738" s="227"/>
    </row>
    <row r="739" spans="1:6" ht="14.25" customHeight="1">
      <c r="A739" s="36"/>
      <c r="B739" s="36"/>
      <c r="D739" s="227"/>
      <c r="E739" s="227"/>
      <c r="F739" s="227"/>
    </row>
    <row r="740" spans="1:6" ht="14.25" customHeight="1">
      <c r="A740" s="36"/>
      <c r="B740" s="36"/>
      <c r="D740" s="227"/>
      <c r="E740" s="227"/>
      <c r="F740" s="227"/>
    </row>
    <row r="741" spans="1:6" ht="14.25" customHeight="1">
      <c r="A741" s="36"/>
      <c r="B741" s="36"/>
      <c r="D741" s="227"/>
      <c r="E741" s="227"/>
      <c r="F741" s="227"/>
    </row>
    <row r="742" spans="1:6" ht="14.25" customHeight="1">
      <c r="A742" s="36"/>
      <c r="B742" s="36"/>
      <c r="D742" s="227"/>
      <c r="E742" s="227"/>
      <c r="F742" s="227"/>
    </row>
    <row r="743" spans="1:6" ht="14.25" customHeight="1">
      <c r="A743" s="36"/>
      <c r="B743" s="36"/>
      <c r="D743" s="227"/>
      <c r="E743" s="227"/>
      <c r="F743" s="227"/>
    </row>
    <row r="744" spans="1:6" ht="14.25" customHeight="1">
      <c r="A744" s="36"/>
      <c r="B744" s="36"/>
      <c r="D744" s="227"/>
      <c r="E744" s="227"/>
      <c r="F744" s="227"/>
    </row>
    <row r="745" spans="1:6" ht="14.25" customHeight="1">
      <c r="A745" s="36"/>
      <c r="B745" s="36"/>
      <c r="D745" s="227"/>
      <c r="E745" s="227"/>
      <c r="F745" s="227"/>
    </row>
    <row r="746" spans="1:6" ht="14.25" customHeight="1">
      <c r="A746" s="36"/>
      <c r="B746" s="36"/>
      <c r="D746" s="227"/>
      <c r="E746" s="227"/>
      <c r="F746" s="227"/>
    </row>
    <row r="747" spans="1:6" ht="14.25" customHeight="1">
      <c r="A747" s="36"/>
      <c r="B747" s="36"/>
      <c r="D747" s="227"/>
      <c r="E747" s="227"/>
      <c r="F747" s="227"/>
    </row>
    <row r="748" spans="1:6" ht="14.25" customHeight="1">
      <c r="A748" s="36"/>
      <c r="B748" s="36"/>
      <c r="D748" s="227"/>
      <c r="E748" s="227"/>
      <c r="F748" s="227"/>
    </row>
    <row r="749" spans="1:6" ht="14.25" customHeight="1">
      <c r="A749" s="36"/>
      <c r="B749" s="36"/>
      <c r="D749" s="227"/>
      <c r="E749" s="227"/>
      <c r="F749" s="227"/>
    </row>
    <row r="750" spans="1:6" ht="14.25" customHeight="1">
      <c r="A750" s="36"/>
      <c r="B750" s="36"/>
      <c r="D750" s="227"/>
      <c r="E750" s="227"/>
      <c r="F750" s="227"/>
    </row>
    <row r="751" spans="1:6" ht="14.25" customHeight="1">
      <c r="A751" s="36"/>
      <c r="B751" s="36"/>
      <c r="D751" s="227"/>
      <c r="E751" s="227"/>
      <c r="F751" s="227"/>
    </row>
    <row r="752" spans="1:6" ht="14.25" customHeight="1">
      <c r="A752" s="36"/>
      <c r="B752" s="36"/>
      <c r="D752" s="227"/>
      <c r="E752" s="227"/>
      <c r="F752" s="227"/>
    </row>
    <row r="753" spans="1:6" ht="14.25" customHeight="1">
      <c r="A753" s="36"/>
      <c r="B753" s="36"/>
      <c r="D753" s="227"/>
      <c r="E753" s="227"/>
      <c r="F753" s="227"/>
    </row>
    <row r="754" spans="1:6" ht="14.25" customHeight="1">
      <c r="A754" s="36"/>
      <c r="B754" s="36"/>
      <c r="D754" s="227"/>
      <c r="E754" s="227"/>
      <c r="F754" s="227"/>
    </row>
    <row r="755" spans="1:6" ht="14.25" customHeight="1">
      <c r="A755" s="36"/>
      <c r="B755" s="36"/>
      <c r="D755" s="227"/>
      <c r="E755" s="227"/>
      <c r="F755" s="227"/>
    </row>
    <row r="756" spans="1:6" ht="14.25" customHeight="1">
      <c r="A756" s="36"/>
      <c r="B756" s="36"/>
      <c r="D756" s="227"/>
      <c r="E756" s="227"/>
      <c r="F756" s="227"/>
    </row>
    <row r="757" spans="1:6" ht="14.25" customHeight="1">
      <c r="A757" s="36"/>
      <c r="B757" s="36"/>
      <c r="D757" s="227"/>
      <c r="E757" s="227"/>
      <c r="F757" s="227"/>
    </row>
    <row r="758" spans="1:6" ht="14.25" customHeight="1">
      <c r="A758" s="36"/>
      <c r="B758" s="36"/>
      <c r="D758" s="227"/>
      <c r="E758" s="227"/>
      <c r="F758" s="227"/>
    </row>
    <row r="759" spans="1:6" ht="14.25" customHeight="1">
      <c r="A759" s="36"/>
      <c r="B759" s="36"/>
      <c r="D759" s="227"/>
      <c r="E759" s="227"/>
      <c r="F759" s="227"/>
    </row>
    <row r="760" spans="1:6" ht="14.25" customHeight="1">
      <c r="A760" s="36"/>
      <c r="B760" s="36"/>
      <c r="D760" s="227"/>
      <c r="E760" s="227"/>
      <c r="F760" s="227"/>
    </row>
    <row r="761" spans="1:6" ht="14.25" customHeight="1">
      <c r="A761" s="36"/>
      <c r="B761" s="36"/>
      <c r="D761" s="227"/>
      <c r="E761" s="227"/>
      <c r="F761" s="227"/>
    </row>
    <row r="762" spans="1:6" ht="14.25" customHeight="1">
      <c r="A762" s="36"/>
      <c r="B762" s="36"/>
      <c r="D762" s="227"/>
      <c r="E762" s="227"/>
      <c r="F762" s="227"/>
    </row>
    <row r="763" spans="1:6" ht="14.25" customHeight="1">
      <c r="A763" s="36"/>
      <c r="B763" s="36"/>
      <c r="D763" s="227"/>
      <c r="E763" s="227"/>
      <c r="F763" s="227"/>
    </row>
    <row r="764" spans="1:6" ht="14.25" customHeight="1">
      <c r="A764" s="36"/>
      <c r="B764" s="36"/>
      <c r="D764" s="227"/>
      <c r="E764" s="227"/>
      <c r="F764" s="227"/>
    </row>
    <row r="765" spans="1:6" ht="14.25" customHeight="1">
      <c r="A765" s="36"/>
      <c r="B765" s="36"/>
      <c r="D765" s="227"/>
      <c r="E765" s="227"/>
      <c r="F765" s="227"/>
    </row>
    <row r="766" spans="1:6" ht="14.25" customHeight="1">
      <c r="A766" s="36"/>
      <c r="B766" s="36"/>
      <c r="D766" s="227"/>
      <c r="E766" s="227"/>
      <c r="F766" s="227"/>
    </row>
    <row r="767" spans="1:6" ht="14.25" customHeight="1">
      <c r="A767" s="36"/>
      <c r="B767" s="36"/>
      <c r="D767" s="227"/>
      <c r="E767" s="227"/>
      <c r="F767" s="227"/>
    </row>
    <row r="768" spans="1:6" ht="14.25" customHeight="1">
      <c r="A768" s="36"/>
      <c r="B768" s="36"/>
      <c r="D768" s="227"/>
      <c r="E768" s="227"/>
      <c r="F768" s="227"/>
    </row>
    <row r="769" spans="1:6" ht="14.25" customHeight="1">
      <c r="A769" s="36"/>
      <c r="B769" s="36"/>
      <c r="D769" s="227"/>
      <c r="E769" s="227"/>
      <c r="F769" s="227"/>
    </row>
    <row r="770" spans="1:6" ht="14.25" customHeight="1">
      <c r="A770" s="36"/>
      <c r="B770" s="36"/>
      <c r="D770" s="227"/>
      <c r="E770" s="227"/>
      <c r="F770" s="227"/>
    </row>
    <row r="771" spans="1:6" ht="14.25" customHeight="1">
      <c r="A771" s="36"/>
      <c r="B771" s="36"/>
      <c r="D771" s="227"/>
      <c r="E771" s="227"/>
      <c r="F771" s="227"/>
    </row>
    <row r="772" spans="1:6" ht="14.25" customHeight="1">
      <c r="A772" s="36"/>
      <c r="B772" s="36"/>
      <c r="D772" s="227"/>
      <c r="E772" s="227"/>
      <c r="F772" s="227"/>
    </row>
    <row r="773" spans="1:6" ht="14.25" customHeight="1">
      <c r="A773" s="36"/>
      <c r="B773" s="36"/>
      <c r="D773" s="227"/>
      <c r="E773" s="227"/>
      <c r="F773" s="227"/>
    </row>
    <row r="774" spans="1:6" ht="14.25" customHeight="1">
      <c r="A774" s="36"/>
      <c r="B774" s="36"/>
      <c r="D774" s="227"/>
      <c r="E774" s="227"/>
      <c r="F774" s="227"/>
    </row>
    <row r="775" spans="1:6" ht="14.25" customHeight="1">
      <c r="A775" s="36"/>
      <c r="B775" s="36"/>
      <c r="D775" s="227"/>
      <c r="E775" s="227"/>
      <c r="F775" s="227"/>
    </row>
    <row r="776" spans="1:6" ht="14.25" customHeight="1">
      <c r="A776" s="36"/>
      <c r="B776" s="36"/>
      <c r="D776" s="227"/>
      <c r="E776" s="227"/>
      <c r="F776" s="227"/>
    </row>
    <row r="777" spans="1:6" ht="14.25" customHeight="1">
      <c r="A777" s="36"/>
      <c r="B777" s="36"/>
      <c r="D777" s="227"/>
      <c r="E777" s="227"/>
      <c r="F777" s="227"/>
    </row>
    <row r="778" spans="1:6" ht="14.25" customHeight="1">
      <c r="A778" s="36"/>
      <c r="B778" s="36"/>
      <c r="D778" s="227"/>
      <c r="E778" s="227"/>
      <c r="F778" s="227"/>
    </row>
    <row r="779" spans="1:6" ht="14.25" customHeight="1">
      <c r="A779" s="36"/>
      <c r="B779" s="36"/>
      <c r="D779" s="227"/>
      <c r="E779" s="227"/>
      <c r="F779" s="227"/>
    </row>
    <row r="780" spans="1:6" ht="14.25" customHeight="1">
      <c r="A780" s="36"/>
      <c r="B780" s="36"/>
      <c r="D780" s="227"/>
      <c r="E780" s="227"/>
      <c r="F780" s="227"/>
    </row>
    <row r="781" spans="1:6" ht="14.25" customHeight="1">
      <c r="A781" s="36"/>
      <c r="B781" s="36"/>
      <c r="D781" s="227"/>
      <c r="E781" s="227"/>
      <c r="F781" s="227"/>
    </row>
    <row r="782" spans="1:6" ht="14.25" customHeight="1">
      <c r="A782" s="36"/>
      <c r="B782" s="36"/>
      <c r="D782" s="227"/>
      <c r="E782" s="227"/>
      <c r="F782" s="227"/>
    </row>
    <row r="783" spans="1:6" ht="14.25" customHeight="1">
      <c r="A783" s="36"/>
      <c r="B783" s="36"/>
      <c r="D783" s="227"/>
      <c r="E783" s="227"/>
      <c r="F783" s="227"/>
    </row>
    <row r="784" spans="1:6" ht="14.25" customHeight="1">
      <c r="A784" s="36"/>
      <c r="B784" s="36"/>
      <c r="D784" s="227"/>
      <c r="E784" s="227"/>
      <c r="F784" s="227"/>
    </row>
    <row r="785" spans="1:6" ht="14.25" customHeight="1">
      <c r="A785" s="36"/>
      <c r="B785" s="36"/>
      <c r="D785" s="227"/>
      <c r="E785" s="227"/>
      <c r="F785" s="227"/>
    </row>
    <row r="786" spans="1:6" ht="14.25" customHeight="1">
      <c r="A786" s="36"/>
      <c r="B786" s="36"/>
      <c r="D786" s="227"/>
      <c r="E786" s="227"/>
      <c r="F786" s="227"/>
    </row>
    <row r="787" spans="1:6" ht="14.25" customHeight="1">
      <c r="A787" s="36"/>
      <c r="B787" s="36"/>
      <c r="D787" s="227"/>
      <c r="E787" s="227"/>
      <c r="F787" s="227"/>
    </row>
    <row r="788" spans="1:6" ht="14.25" customHeight="1">
      <c r="A788" s="36"/>
      <c r="B788" s="36"/>
      <c r="D788" s="227"/>
      <c r="E788" s="227"/>
      <c r="F788" s="227"/>
    </row>
    <row r="789" spans="1:6" ht="14.25" customHeight="1">
      <c r="A789" s="36"/>
      <c r="B789" s="36"/>
      <c r="D789" s="227"/>
      <c r="E789" s="227"/>
      <c r="F789" s="227"/>
    </row>
    <row r="790" spans="1:6" ht="14.25" customHeight="1">
      <c r="A790" s="36"/>
      <c r="B790" s="36"/>
      <c r="D790" s="227"/>
      <c r="E790" s="227"/>
      <c r="F790" s="227"/>
    </row>
    <row r="791" spans="1:6" ht="14.25" customHeight="1">
      <c r="A791" s="36"/>
      <c r="B791" s="36"/>
      <c r="D791" s="227"/>
      <c r="E791" s="227"/>
      <c r="F791" s="227"/>
    </row>
    <row r="792" spans="1:6" ht="14.25" customHeight="1">
      <c r="A792" s="36"/>
      <c r="B792" s="36"/>
      <c r="D792" s="227"/>
      <c r="E792" s="227"/>
      <c r="F792" s="227"/>
    </row>
    <row r="793" spans="1:6" ht="14.25" customHeight="1">
      <c r="A793" s="36"/>
      <c r="B793" s="36"/>
      <c r="D793" s="227"/>
      <c r="E793" s="227"/>
      <c r="F793" s="227"/>
    </row>
    <row r="794" spans="1:6" ht="14.25" customHeight="1">
      <c r="A794" s="36"/>
      <c r="B794" s="36"/>
      <c r="D794" s="227"/>
      <c r="E794" s="227"/>
      <c r="F794" s="227"/>
    </row>
    <row r="795" spans="1:6" ht="14.25" customHeight="1">
      <c r="A795" s="36"/>
      <c r="B795" s="36"/>
      <c r="D795" s="227"/>
      <c r="E795" s="227"/>
      <c r="F795" s="227"/>
    </row>
    <row r="796" spans="1:6" ht="14.25" customHeight="1">
      <c r="A796" s="36"/>
      <c r="B796" s="36"/>
      <c r="D796" s="227"/>
      <c r="E796" s="227"/>
      <c r="F796" s="227"/>
    </row>
    <row r="797" spans="1:6" ht="14.25" customHeight="1">
      <c r="A797" s="36"/>
      <c r="B797" s="36"/>
      <c r="D797" s="227"/>
      <c r="E797" s="227"/>
      <c r="F797" s="227"/>
    </row>
    <row r="798" spans="1:6" ht="14.25" customHeight="1">
      <c r="A798" s="36"/>
      <c r="B798" s="36"/>
      <c r="D798" s="227"/>
      <c r="E798" s="227"/>
      <c r="F798" s="227"/>
    </row>
    <row r="799" spans="1:6" ht="14.25" customHeight="1">
      <c r="A799" s="36"/>
      <c r="B799" s="36"/>
      <c r="D799" s="227"/>
      <c r="E799" s="227"/>
      <c r="F799" s="227"/>
    </row>
    <row r="800" spans="1:6" ht="14.25" customHeight="1">
      <c r="A800" s="36"/>
      <c r="B800" s="36"/>
      <c r="D800" s="227"/>
      <c r="E800" s="227"/>
      <c r="F800" s="227"/>
    </row>
    <row r="801" spans="1:6" ht="14.25" customHeight="1">
      <c r="A801" s="36"/>
      <c r="B801" s="36"/>
      <c r="D801" s="227"/>
      <c r="E801" s="227"/>
      <c r="F801" s="227"/>
    </row>
    <row r="802" spans="1:6" ht="14.25" customHeight="1">
      <c r="A802" s="36"/>
      <c r="B802" s="36"/>
      <c r="D802" s="227"/>
      <c r="E802" s="227"/>
      <c r="F802" s="227"/>
    </row>
    <row r="803" spans="1:6" ht="14.25" customHeight="1">
      <c r="A803" s="36"/>
      <c r="B803" s="36"/>
      <c r="D803" s="227"/>
      <c r="E803" s="227"/>
      <c r="F803" s="227"/>
    </row>
    <row r="804" spans="1:6" ht="14.25" customHeight="1">
      <c r="A804" s="36"/>
      <c r="B804" s="36"/>
      <c r="D804" s="227"/>
      <c r="E804" s="227"/>
      <c r="F804" s="227"/>
    </row>
    <row r="805" spans="1:6" ht="14.25" customHeight="1">
      <c r="A805" s="36"/>
      <c r="B805" s="36"/>
      <c r="D805" s="227"/>
      <c r="E805" s="227"/>
      <c r="F805" s="227"/>
    </row>
    <row r="806" spans="1:6" ht="14.25" customHeight="1">
      <c r="A806" s="36"/>
      <c r="B806" s="36"/>
      <c r="D806" s="227"/>
      <c r="E806" s="227"/>
      <c r="F806" s="227"/>
    </row>
    <row r="807" spans="1:6" ht="14.25" customHeight="1">
      <c r="A807" s="36"/>
      <c r="B807" s="36"/>
      <c r="D807" s="227"/>
      <c r="E807" s="227"/>
      <c r="F807" s="227"/>
    </row>
    <row r="808" spans="1:6" ht="14.25" customHeight="1">
      <c r="A808" s="36"/>
      <c r="B808" s="36"/>
      <c r="D808" s="227"/>
      <c r="E808" s="227"/>
      <c r="F808" s="227"/>
    </row>
    <row r="809" spans="1:6" ht="14.25" customHeight="1">
      <c r="A809" s="36"/>
      <c r="B809" s="36"/>
      <c r="D809" s="227"/>
      <c r="E809" s="227"/>
      <c r="F809" s="227"/>
    </row>
    <row r="810" spans="1:6" ht="14.25" customHeight="1">
      <c r="A810" s="36"/>
      <c r="B810" s="36"/>
      <c r="D810" s="227"/>
      <c r="E810" s="227"/>
      <c r="F810" s="227"/>
    </row>
    <row r="811" spans="1:6" ht="14.25" customHeight="1">
      <c r="A811" s="36"/>
      <c r="B811" s="36"/>
      <c r="D811" s="227"/>
      <c r="E811" s="227"/>
      <c r="F811" s="227"/>
    </row>
    <row r="812" spans="1:6" ht="14.25" customHeight="1">
      <c r="A812" s="36"/>
      <c r="B812" s="36"/>
      <c r="D812" s="227"/>
      <c r="E812" s="227"/>
      <c r="F812" s="227"/>
    </row>
    <row r="813" spans="1:6" ht="14.25" customHeight="1">
      <c r="A813" s="36"/>
      <c r="B813" s="36"/>
      <c r="D813" s="227"/>
      <c r="E813" s="227"/>
      <c r="F813" s="227"/>
    </row>
    <row r="814" spans="1:6" ht="14.25" customHeight="1">
      <c r="A814" s="36"/>
      <c r="B814" s="36"/>
      <c r="D814" s="227"/>
      <c r="E814" s="227"/>
      <c r="F814" s="227"/>
    </row>
    <row r="815" spans="1:6" ht="14.25" customHeight="1">
      <c r="A815" s="36"/>
      <c r="B815" s="36"/>
      <c r="D815" s="227"/>
      <c r="E815" s="227"/>
      <c r="F815" s="227"/>
    </row>
    <row r="816" spans="1:6" ht="14.25" customHeight="1">
      <c r="A816" s="36"/>
      <c r="B816" s="36"/>
      <c r="D816" s="227"/>
      <c r="E816" s="227"/>
      <c r="F816" s="227"/>
    </row>
    <row r="817" spans="1:6" ht="14.25" customHeight="1">
      <c r="A817" s="36"/>
      <c r="B817" s="36"/>
      <c r="D817" s="227"/>
      <c r="E817" s="227"/>
      <c r="F817" s="227"/>
    </row>
    <row r="818" spans="1:6" ht="14.25" customHeight="1">
      <c r="A818" s="36"/>
      <c r="B818" s="36"/>
      <c r="D818" s="227"/>
      <c r="E818" s="227"/>
      <c r="F818" s="227"/>
    </row>
    <row r="819" spans="1:6" ht="14.25" customHeight="1">
      <c r="A819" s="36"/>
      <c r="B819" s="36"/>
      <c r="D819" s="227"/>
      <c r="E819" s="227"/>
      <c r="F819" s="227"/>
    </row>
    <row r="820" spans="1:6" ht="14.25" customHeight="1">
      <c r="A820" s="36"/>
      <c r="B820" s="36"/>
      <c r="D820" s="227"/>
      <c r="E820" s="227"/>
      <c r="F820" s="227"/>
    </row>
    <row r="821" spans="1:6" ht="14.25" customHeight="1">
      <c r="A821" s="36"/>
      <c r="B821" s="36"/>
      <c r="D821" s="227"/>
      <c r="E821" s="227"/>
      <c r="F821" s="227"/>
    </row>
    <row r="822" spans="1:6" ht="14.25" customHeight="1">
      <c r="A822" s="36"/>
      <c r="B822" s="36"/>
      <c r="D822" s="227"/>
      <c r="E822" s="227"/>
      <c r="F822" s="227"/>
    </row>
    <row r="823" spans="1:6" ht="14.25" customHeight="1">
      <c r="A823" s="36"/>
      <c r="B823" s="36"/>
      <c r="D823" s="227"/>
      <c r="E823" s="227"/>
      <c r="F823" s="227"/>
    </row>
    <row r="824" spans="1:6" ht="14.25" customHeight="1">
      <c r="A824" s="36"/>
      <c r="B824" s="36"/>
      <c r="D824" s="227"/>
      <c r="E824" s="227"/>
      <c r="F824" s="227"/>
    </row>
    <row r="825" spans="1:6" ht="14.25" customHeight="1">
      <c r="A825" s="36"/>
      <c r="B825" s="36"/>
      <c r="D825" s="227"/>
      <c r="E825" s="227"/>
      <c r="F825" s="227"/>
    </row>
    <row r="826" spans="1:6" ht="14.25" customHeight="1">
      <c r="A826" s="36"/>
      <c r="B826" s="36"/>
      <c r="D826" s="227"/>
      <c r="E826" s="227"/>
      <c r="F826" s="227"/>
    </row>
    <row r="827" spans="1:6" ht="14.25" customHeight="1">
      <c r="A827" s="36"/>
      <c r="B827" s="36"/>
      <c r="D827" s="227"/>
      <c r="E827" s="227"/>
      <c r="F827" s="227"/>
    </row>
    <row r="828" spans="1:6" ht="14.25" customHeight="1">
      <c r="A828" s="36"/>
      <c r="B828" s="36"/>
      <c r="D828" s="227"/>
      <c r="E828" s="227"/>
      <c r="F828" s="227"/>
    </row>
    <row r="829" spans="1:6" ht="14.25" customHeight="1">
      <c r="A829" s="36"/>
      <c r="B829" s="36"/>
      <c r="D829" s="227"/>
      <c r="E829" s="227"/>
      <c r="F829" s="227"/>
    </row>
    <row r="830" spans="1:6" ht="14.25" customHeight="1">
      <c r="A830" s="36"/>
      <c r="B830" s="36"/>
      <c r="D830" s="227"/>
      <c r="E830" s="227"/>
      <c r="F830" s="227"/>
    </row>
    <row r="831" spans="1:6" ht="14.25" customHeight="1">
      <c r="A831" s="36"/>
      <c r="B831" s="36"/>
      <c r="D831" s="227"/>
      <c r="E831" s="227"/>
      <c r="F831" s="227"/>
    </row>
    <row r="832" spans="1:6" ht="14.25" customHeight="1">
      <c r="A832" s="36"/>
      <c r="B832" s="36"/>
      <c r="D832" s="227"/>
      <c r="E832" s="227"/>
      <c r="F832" s="227"/>
    </row>
    <row r="833" spans="1:6" ht="14.25" customHeight="1">
      <c r="A833" s="36"/>
      <c r="B833" s="36"/>
      <c r="D833" s="227"/>
      <c r="E833" s="227"/>
      <c r="F833" s="227"/>
    </row>
    <row r="834" spans="1:6" ht="14.25" customHeight="1">
      <c r="A834" s="36"/>
      <c r="B834" s="36"/>
      <c r="D834" s="227"/>
      <c r="E834" s="227"/>
      <c r="F834" s="227"/>
    </row>
    <row r="835" spans="1:6" ht="14.25" customHeight="1">
      <c r="A835" s="36"/>
      <c r="B835" s="36"/>
      <c r="D835" s="227"/>
      <c r="E835" s="227"/>
      <c r="F835" s="227"/>
    </row>
    <row r="836" spans="1:6" ht="14.25" customHeight="1">
      <c r="A836" s="36"/>
      <c r="B836" s="36"/>
      <c r="D836" s="227"/>
      <c r="E836" s="227"/>
      <c r="F836" s="227"/>
    </row>
    <row r="837" spans="1:6" ht="14.25" customHeight="1">
      <c r="A837" s="36"/>
      <c r="B837" s="36"/>
      <c r="D837" s="227"/>
      <c r="E837" s="227"/>
      <c r="F837" s="227"/>
    </row>
    <row r="838" spans="1:6" ht="14.25" customHeight="1">
      <c r="A838" s="36"/>
      <c r="B838" s="36"/>
      <c r="D838" s="227"/>
      <c r="E838" s="227"/>
      <c r="F838" s="227"/>
    </row>
    <row r="839" spans="1:6" ht="14.25" customHeight="1">
      <c r="A839" s="36"/>
      <c r="B839" s="36"/>
      <c r="D839" s="227"/>
      <c r="E839" s="227"/>
      <c r="F839" s="227"/>
    </row>
    <row r="840" spans="1:6" ht="14.25" customHeight="1">
      <c r="A840" s="36"/>
      <c r="B840" s="36"/>
      <c r="D840" s="227"/>
      <c r="E840" s="227"/>
      <c r="F840" s="227"/>
    </row>
    <row r="841" spans="1:6" ht="14.25" customHeight="1">
      <c r="A841" s="36"/>
      <c r="B841" s="36"/>
      <c r="D841" s="227"/>
      <c r="E841" s="227"/>
      <c r="F841" s="227"/>
    </row>
    <row r="842" spans="1:6" ht="14.25" customHeight="1">
      <c r="A842" s="36"/>
      <c r="B842" s="36"/>
      <c r="D842" s="227"/>
      <c r="E842" s="227"/>
      <c r="F842" s="227"/>
    </row>
    <row r="843" spans="1:6" ht="14.25" customHeight="1">
      <c r="A843" s="36"/>
      <c r="B843" s="36"/>
      <c r="D843" s="227"/>
      <c r="E843" s="227"/>
      <c r="F843" s="227"/>
    </row>
    <row r="844" spans="1:6" ht="14.25" customHeight="1">
      <c r="A844" s="36"/>
      <c r="B844" s="36"/>
      <c r="D844" s="227"/>
      <c r="E844" s="227"/>
      <c r="F844" s="227"/>
    </row>
    <row r="845" spans="1:6" ht="14.25" customHeight="1">
      <c r="A845" s="36"/>
      <c r="B845" s="36"/>
      <c r="D845" s="227"/>
      <c r="E845" s="227"/>
      <c r="F845" s="227"/>
    </row>
    <row r="846" spans="1:6" ht="14.25" customHeight="1">
      <c r="A846" s="36"/>
      <c r="B846" s="36"/>
      <c r="D846" s="227"/>
      <c r="E846" s="227"/>
      <c r="F846" s="227"/>
    </row>
    <row r="847" spans="1:6" ht="14.25" customHeight="1">
      <c r="A847" s="36"/>
      <c r="B847" s="36"/>
      <c r="D847" s="227"/>
      <c r="E847" s="227"/>
      <c r="F847" s="227"/>
    </row>
    <row r="848" spans="1:6" ht="14.25" customHeight="1">
      <c r="A848" s="36"/>
      <c r="B848" s="36"/>
      <c r="D848" s="227"/>
      <c r="E848" s="227"/>
      <c r="F848" s="227"/>
    </row>
    <row r="849" spans="1:6" ht="14.25" customHeight="1">
      <c r="A849" s="36"/>
      <c r="B849" s="36"/>
      <c r="D849" s="227"/>
      <c r="E849" s="227"/>
      <c r="F849" s="227"/>
    </row>
    <row r="850" spans="1:6" ht="14.25" customHeight="1">
      <c r="A850" s="36"/>
      <c r="B850" s="36"/>
      <c r="D850" s="227"/>
      <c r="E850" s="227"/>
      <c r="F850" s="227"/>
    </row>
    <row r="851" spans="1:6" ht="14.25" customHeight="1">
      <c r="A851" s="36"/>
      <c r="B851" s="36"/>
      <c r="D851" s="227"/>
      <c r="E851" s="227"/>
      <c r="F851" s="227"/>
    </row>
    <row r="852" spans="1:6" ht="14.25" customHeight="1">
      <c r="A852" s="36"/>
      <c r="B852" s="36"/>
      <c r="D852" s="227"/>
      <c r="E852" s="227"/>
      <c r="F852" s="227"/>
    </row>
    <row r="853" spans="1:6" ht="14.25" customHeight="1">
      <c r="A853" s="36"/>
      <c r="B853" s="36"/>
      <c r="D853" s="227"/>
      <c r="E853" s="227"/>
      <c r="F853" s="227"/>
    </row>
    <row r="854" spans="1:6" ht="14.25" customHeight="1">
      <c r="A854" s="36"/>
      <c r="B854" s="36"/>
      <c r="D854" s="227"/>
      <c r="E854" s="227"/>
      <c r="F854" s="227"/>
    </row>
    <row r="855" spans="1:6" ht="14.25" customHeight="1">
      <c r="A855" s="36"/>
      <c r="B855" s="36"/>
      <c r="D855" s="227"/>
      <c r="E855" s="227"/>
      <c r="F855" s="227"/>
    </row>
    <row r="856" spans="1:6" ht="14.25" customHeight="1">
      <c r="A856" s="36"/>
      <c r="B856" s="36"/>
      <c r="D856" s="227"/>
      <c r="E856" s="227"/>
      <c r="F856" s="227"/>
    </row>
    <row r="857" spans="1:6" ht="14.25" customHeight="1">
      <c r="A857" s="36"/>
      <c r="B857" s="36"/>
      <c r="D857" s="227"/>
      <c r="E857" s="227"/>
      <c r="F857" s="227"/>
    </row>
    <row r="858" spans="1:6" ht="14.25" customHeight="1">
      <c r="A858" s="36"/>
      <c r="B858" s="36"/>
      <c r="D858" s="227"/>
      <c r="E858" s="227"/>
      <c r="F858" s="227"/>
    </row>
    <row r="859" spans="1:6" ht="14.25" customHeight="1">
      <c r="A859" s="36"/>
      <c r="B859" s="36"/>
      <c r="D859" s="227"/>
      <c r="E859" s="227"/>
      <c r="F859" s="227"/>
    </row>
    <row r="860" spans="1:6" ht="14.25" customHeight="1">
      <c r="A860" s="36"/>
      <c r="B860" s="36"/>
      <c r="D860" s="227"/>
      <c r="E860" s="227"/>
      <c r="F860" s="227"/>
    </row>
    <row r="861" spans="1:6" ht="14.25" customHeight="1">
      <c r="A861" s="36"/>
      <c r="B861" s="36"/>
      <c r="D861" s="227"/>
      <c r="E861" s="227"/>
      <c r="F861" s="227"/>
    </row>
    <row r="862" spans="1:6" ht="14.25" customHeight="1">
      <c r="A862" s="36"/>
      <c r="B862" s="36"/>
      <c r="D862" s="227"/>
      <c r="E862" s="227"/>
      <c r="F862" s="227"/>
    </row>
    <row r="863" spans="1:6" ht="14.25" customHeight="1">
      <c r="A863" s="36"/>
      <c r="B863" s="36"/>
      <c r="D863" s="227"/>
      <c r="E863" s="227"/>
      <c r="F863" s="227"/>
    </row>
    <row r="864" spans="1:6" ht="14.25" customHeight="1">
      <c r="A864" s="36"/>
      <c r="B864" s="36"/>
      <c r="D864" s="227"/>
      <c r="E864" s="227"/>
      <c r="F864" s="227"/>
    </row>
    <row r="865" spans="1:6" ht="14.25" customHeight="1">
      <c r="A865" s="36"/>
      <c r="B865" s="36"/>
      <c r="D865" s="227"/>
      <c r="E865" s="227"/>
      <c r="F865" s="227"/>
    </row>
    <row r="866" spans="1:6" ht="14.25" customHeight="1">
      <c r="A866" s="36"/>
      <c r="B866" s="36"/>
      <c r="D866" s="227"/>
      <c r="E866" s="227"/>
      <c r="F866" s="227"/>
    </row>
    <row r="867" spans="1:6" ht="14.25" customHeight="1">
      <c r="A867" s="36"/>
      <c r="B867" s="36"/>
      <c r="D867" s="227"/>
      <c r="E867" s="227"/>
      <c r="F867" s="227"/>
    </row>
    <row r="868" spans="1:6" ht="14.25" customHeight="1">
      <c r="A868" s="36"/>
      <c r="B868" s="36"/>
      <c r="D868" s="227"/>
      <c r="E868" s="227"/>
      <c r="F868" s="227"/>
    </row>
    <row r="869" spans="1:6" ht="14.25" customHeight="1">
      <c r="A869" s="36"/>
      <c r="B869" s="36"/>
      <c r="D869" s="227"/>
      <c r="E869" s="227"/>
      <c r="F869" s="227"/>
    </row>
    <row r="870" spans="1:6" ht="14.25" customHeight="1">
      <c r="A870" s="36"/>
      <c r="B870" s="36"/>
      <c r="D870" s="227"/>
      <c r="E870" s="227"/>
      <c r="F870" s="227"/>
    </row>
    <row r="871" spans="1:6" ht="14.25" customHeight="1">
      <c r="A871" s="36"/>
      <c r="B871" s="36"/>
      <c r="D871" s="227"/>
      <c r="E871" s="227"/>
      <c r="F871" s="227"/>
    </row>
    <row r="872" spans="1:6" ht="14.25" customHeight="1">
      <c r="A872" s="36"/>
      <c r="B872" s="36"/>
      <c r="D872" s="227"/>
      <c r="E872" s="227"/>
      <c r="F872" s="227"/>
    </row>
    <row r="873" spans="1:6" ht="14.25" customHeight="1">
      <c r="A873" s="36"/>
      <c r="B873" s="36"/>
      <c r="D873" s="227"/>
      <c r="E873" s="227"/>
      <c r="F873" s="227"/>
    </row>
    <row r="874" spans="1:6" ht="14.25" customHeight="1">
      <c r="A874" s="36"/>
      <c r="B874" s="36"/>
      <c r="D874" s="227"/>
      <c r="E874" s="227"/>
      <c r="F874" s="227"/>
    </row>
    <row r="875" spans="1:6" ht="14.25" customHeight="1">
      <c r="A875" s="36"/>
      <c r="B875" s="36"/>
      <c r="D875" s="227"/>
      <c r="E875" s="227"/>
      <c r="F875" s="227"/>
    </row>
    <row r="876" spans="1:6" ht="14.25" customHeight="1">
      <c r="A876" s="36"/>
      <c r="B876" s="36"/>
      <c r="D876" s="227"/>
      <c r="E876" s="227"/>
      <c r="F876" s="227"/>
    </row>
    <row r="877" spans="1:6" ht="14.25" customHeight="1">
      <c r="A877" s="36"/>
      <c r="B877" s="36"/>
      <c r="D877" s="227"/>
      <c r="E877" s="227"/>
      <c r="F877" s="227"/>
    </row>
    <row r="878" spans="1:6" ht="14.25" customHeight="1">
      <c r="A878" s="36"/>
      <c r="B878" s="36"/>
      <c r="D878" s="227"/>
      <c r="E878" s="227"/>
      <c r="F878" s="227"/>
    </row>
    <row r="879" spans="1:6" ht="14.25" customHeight="1">
      <c r="A879" s="36"/>
      <c r="B879" s="36"/>
      <c r="D879" s="227"/>
      <c r="E879" s="227"/>
      <c r="F879" s="227"/>
    </row>
    <row r="880" spans="1:6" ht="14.25" customHeight="1">
      <c r="A880" s="36"/>
      <c r="B880" s="36"/>
      <c r="D880" s="227"/>
      <c r="E880" s="227"/>
      <c r="F880" s="227"/>
    </row>
    <row r="881" spans="1:6" ht="14.25" customHeight="1">
      <c r="A881" s="36"/>
      <c r="B881" s="36"/>
      <c r="D881" s="227"/>
      <c r="E881" s="227"/>
      <c r="F881" s="227"/>
    </row>
    <row r="882" spans="1:6" ht="14.25" customHeight="1">
      <c r="A882" s="36"/>
      <c r="B882" s="36"/>
      <c r="D882" s="227"/>
      <c r="E882" s="227"/>
      <c r="F882" s="227"/>
    </row>
    <row r="883" spans="1:6" ht="14.25" customHeight="1">
      <c r="A883" s="36"/>
      <c r="B883" s="36"/>
      <c r="D883" s="227"/>
      <c r="E883" s="227"/>
      <c r="F883" s="227"/>
    </row>
    <row r="884" spans="1:6" ht="14.25" customHeight="1">
      <c r="A884" s="36"/>
      <c r="B884" s="36"/>
      <c r="D884" s="227"/>
      <c r="E884" s="227"/>
      <c r="F884" s="227"/>
    </row>
    <row r="885" spans="1:6" ht="14.25" customHeight="1">
      <c r="A885" s="36"/>
      <c r="B885" s="36"/>
      <c r="D885" s="227"/>
      <c r="E885" s="227"/>
      <c r="F885" s="227"/>
    </row>
    <row r="886" spans="1:6" ht="14.25" customHeight="1">
      <c r="A886" s="36"/>
      <c r="B886" s="36"/>
      <c r="D886" s="227"/>
      <c r="E886" s="227"/>
      <c r="F886" s="227"/>
    </row>
    <row r="887" spans="1:6" ht="14.25" customHeight="1">
      <c r="A887" s="36"/>
      <c r="B887" s="36"/>
      <c r="D887" s="227"/>
      <c r="E887" s="227"/>
      <c r="F887" s="227"/>
    </row>
    <row r="888" spans="1:6" ht="14.25" customHeight="1">
      <c r="A888" s="36"/>
      <c r="B888" s="36"/>
      <c r="D888" s="227"/>
      <c r="E888" s="227"/>
      <c r="F888" s="227"/>
    </row>
    <row r="889" spans="1:6" ht="14.25" customHeight="1">
      <c r="A889" s="36"/>
      <c r="B889" s="36"/>
      <c r="D889" s="227"/>
      <c r="E889" s="227"/>
      <c r="F889" s="227"/>
    </row>
    <row r="890" spans="1:6" ht="14.25" customHeight="1">
      <c r="A890" s="36"/>
      <c r="B890" s="36"/>
      <c r="D890" s="227"/>
      <c r="E890" s="227"/>
      <c r="F890" s="227"/>
    </row>
    <row r="891" spans="1:6" ht="14.25" customHeight="1">
      <c r="A891" s="36"/>
      <c r="B891" s="36"/>
      <c r="D891" s="227"/>
      <c r="E891" s="227"/>
      <c r="F891" s="227"/>
    </row>
    <row r="892" spans="1:6" ht="14.25" customHeight="1">
      <c r="A892" s="36"/>
      <c r="B892" s="36"/>
      <c r="D892" s="227"/>
      <c r="E892" s="227"/>
      <c r="F892" s="227"/>
    </row>
    <row r="893" spans="1:6" ht="14.25" customHeight="1">
      <c r="A893" s="36"/>
      <c r="B893" s="36"/>
      <c r="D893" s="227"/>
      <c r="E893" s="227"/>
      <c r="F893" s="227"/>
    </row>
    <row r="894" spans="1:6" ht="14.25" customHeight="1">
      <c r="A894" s="36"/>
      <c r="B894" s="36"/>
      <c r="D894" s="227"/>
      <c r="E894" s="227"/>
      <c r="F894" s="227"/>
    </row>
    <row r="895" spans="1:6" ht="14.25" customHeight="1">
      <c r="A895" s="36"/>
      <c r="B895" s="36"/>
      <c r="D895" s="227"/>
      <c r="E895" s="227"/>
      <c r="F895" s="227"/>
    </row>
    <row r="896" spans="1:6" ht="14.25" customHeight="1">
      <c r="A896" s="36"/>
      <c r="B896" s="36"/>
      <c r="D896" s="227"/>
      <c r="E896" s="227"/>
      <c r="F896" s="227"/>
    </row>
    <row r="897" spans="1:6" ht="14.25" customHeight="1">
      <c r="A897" s="36"/>
      <c r="B897" s="36"/>
      <c r="D897" s="227"/>
      <c r="E897" s="227"/>
      <c r="F897" s="227"/>
    </row>
    <row r="898" spans="1:6" ht="14.25" customHeight="1">
      <c r="A898" s="36"/>
      <c r="B898" s="36"/>
      <c r="D898" s="227"/>
      <c r="E898" s="227"/>
      <c r="F898" s="227"/>
    </row>
    <row r="899" spans="1:6" ht="14.25" customHeight="1">
      <c r="A899" s="36"/>
      <c r="B899" s="36"/>
      <c r="D899" s="227"/>
      <c r="E899" s="227"/>
      <c r="F899" s="227"/>
    </row>
    <row r="900" spans="1:6" ht="14.25" customHeight="1">
      <c r="A900" s="36"/>
      <c r="B900" s="36"/>
      <c r="D900" s="227"/>
      <c r="E900" s="227"/>
      <c r="F900" s="227"/>
    </row>
    <row r="901" spans="1:6" ht="14.25" customHeight="1">
      <c r="A901" s="36"/>
      <c r="B901" s="36"/>
      <c r="D901" s="227"/>
      <c r="E901" s="227"/>
      <c r="F901" s="227"/>
    </row>
    <row r="902" spans="1:6" ht="14.25" customHeight="1">
      <c r="A902" s="36"/>
      <c r="B902" s="36"/>
      <c r="D902" s="227"/>
      <c r="E902" s="227"/>
      <c r="F902" s="227"/>
    </row>
    <row r="903" spans="1:6" ht="14.25" customHeight="1">
      <c r="A903" s="36"/>
      <c r="B903" s="36"/>
      <c r="D903" s="227"/>
      <c r="E903" s="227"/>
      <c r="F903" s="227"/>
    </row>
    <row r="904" spans="1:6" ht="14.25" customHeight="1">
      <c r="A904" s="36"/>
      <c r="B904" s="36"/>
      <c r="D904" s="227"/>
      <c r="E904" s="227"/>
      <c r="F904" s="227"/>
    </row>
    <row r="905" spans="1:6" ht="14.25" customHeight="1">
      <c r="A905" s="36"/>
      <c r="B905" s="36"/>
      <c r="D905" s="227"/>
      <c r="E905" s="227"/>
      <c r="F905" s="227"/>
    </row>
    <row r="906" spans="1:6" ht="14.25" customHeight="1">
      <c r="A906" s="36"/>
      <c r="B906" s="36"/>
      <c r="D906" s="227"/>
      <c r="E906" s="227"/>
      <c r="F906" s="227"/>
    </row>
    <row r="907" spans="1:6" ht="14.25" customHeight="1">
      <c r="A907" s="36"/>
      <c r="B907" s="36"/>
      <c r="D907" s="227"/>
      <c r="E907" s="227"/>
      <c r="F907" s="227"/>
    </row>
    <row r="908" spans="1:6" ht="14.25" customHeight="1">
      <c r="A908" s="36"/>
      <c r="B908" s="36"/>
      <c r="D908" s="227"/>
      <c r="E908" s="227"/>
      <c r="F908" s="227"/>
    </row>
    <row r="909" spans="1:6" ht="14.25" customHeight="1">
      <c r="A909" s="36"/>
      <c r="B909" s="36"/>
      <c r="D909" s="227"/>
      <c r="E909" s="227"/>
      <c r="F909" s="227"/>
    </row>
    <row r="910" spans="1:6" ht="14.25" customHeight="1">
      <c r="A910" s="36"/>
      <c r="B910" s="36"/>
      <c r="D910" s="227"/>
      <c r="E910" s="227"/>
      <c r="F910" s="227"/>
    </row>
    <row r="911" spans="1:6" ht="14.25" customHeight="1">
      <c r="A911" s="36"/>
      <c r="B911" s="36"/>
      <c r="D911" s="227"/>
      <c r="E911" s="227"/>
      <c r="F911" s="227"/>
    </row>
    <row r="912" spans="1:6" ht="14.25" customHeight="1">
      <c r="A912" s="36"/>
      <c r="B912" s="36"/>
      <c r="D912" s="227"/>
      <c r="E912" s="227"/>
      <c r="F912" s="227"/>
    </row>
    <row r="913" spans="1:6" ht="14.25" customHeight="1">
      <c r="A913" s="36"/>
      <c r="B913" s="36"/>
      <c r="D913" s="227"/>
      <c r="E913" s="227"/>
      <c r="F913" s="227"/>
    </row>
    <row r="914" spans="1:6" ht="14.25" customHeight="1">
      <c r="A914" s="36"/>
      <c r="B914" s="36"/>
      <c r="D914" s="227"/>
      <c r="E914" s="227"/>
      <c r="F914" s="227"/>
    </row>
    <row r="915" spans="1:6" ht="14.25" customHeight="1">
      <c r="A915" s="36"/>
      <c r="B915" s="36"/>
      <c r="D915" s="227"/>
      <c r="E915" s="227"/>
      <c r="F915" s="227"/>
    </row>
    <row r="916" spans="1:6" ht="14.25" customHeight="1">
      <c r="A916" s="36"/>
      <c r="B916" s="36"/>
      <c r="D916" s="227"/>
      <c r="E916" s="227"/>
      <c r="F916" s="227"/>
    </row>
    <row r="917" spans="1:6" ht="14.25" customHeight="1">
      <c r="A917" s="36"/>
      <c r="B917" s="36"/>
      <c r="D917" s="227"/>
      <c r="E917" s="227"/>
      <c r="F917" s="227"/>
    </row>
    <row r="918" spans="1:6" ht="14.25" customHeight="1">
      <c r="A918" s="36"/>
      <c r="B918" s="36"/>
      <c r="D918" s="227"/>
      <c r="E918" s="227"/>
      <c r="F918" s="227"/>
    </row>
    <row r="919" spans="1:6" ht="14.25" customHeight="1">
      <c r="A919" s="36"/>
      <c r="B919" s="36"/>
      <c r="D919" s="227"/>
      <c r="E919" s="227"/>
      <c r="F919" s="227"/>
    </row>
    <row r="920" spans="1:6" ht="14.25" customHeight="1">
      <c r="A920" s="36"/>
      <c r="B920" s="36"/>
      <c r="D920" s="227"/>
      <c r="E920" s="227"/>
      <c r="F920" s="227"/>
    </row>
    <row r="921" spans="1:6" ht="14.25" customHeight="1">
      <c r="A921" s="36"/>
      <c r="B921" s="36"/>
      <c r="D921" s="227"/>
      <c r="E921" s="227"/>
      <c r="F921" s="227"/>
    </row>
    <row r="922" spans="1:6" ht="14.25" customHeight="1">
      <c r="A922" s="36"/>
      <c r="B922" s="36"/>
      <c r="D922" s="227"/>
      <c r="E922" s="227"/>
      <c r="F922" s="227"/>
    </row>
    <row r="923" spans="1:6" ht="14.25" customHeight="1">
      <c r="A923" s="36"/>
      <c r="B923" s="36"/>
      <c r="D923" s="227"/>
      <c r="E923" s="227"/>
      <c r="F923" s="227"/>
    </row>
    <row r="924" spans="1:6" ht="14.25" customHeight="1">
      <c r="A924" s="36"/>
      <c r="B924" s="36"/>
      <c r="D924" s="227"/>
      <c r="E924" s="227"/>
      <c r="F924" s="227"/>
    </row>
    <row r="925" spans="1:6" ht="14.25" customHeight="1">
      <c r="A925" s="36"/>
      <c r="B925" s="36"/>
      <c r="D925" s="227"/>
      <c r="E925" s="227"/>
      <c r="F925" s="227"/>
    </row>
    <row r="926" spans="1:6" ht="14.25" customHeight="1">
      <c r="A926" s="36"/>
      <c r="B926" s="36"/>
      <c r="D926" s="227"/>
      <c r="E926" s="227"/>
      <c r="F926" s="227"/>
    </row>
    <row r="927" spans="1:6" ht="14.25" customHeight="1">
      <c r="A927" s="36"/>
      <c r="B927" s="36"/>
      <c r="D927" s="227"/>
      <c r="E927" s="227"/>
      <c r="F927" s="227"/>
    </row>
    <row r="928" spans="1:6" ht="14.25" customHeight="1">
      <c r="A928" s="36"/>
      <c r="B928" s="36"/>
      <c r="D928" s="227"/>
      <c r="E928" s="227"/>
      <c r="F928" s="227"/>
    </row>
    <row r="929" spans="1:6" ht="14.25" customHeight="1">
      <c r="A929" s="36"/>
      <c r="B929" s="36"/>
      <c r="D929" s="227"/>
      <c r="E929" s="227"/>
      <c r="F929" s="227"/>
    </row>
    <row r="930" spans="1:6" ht="14.25" customHeight="1">
      <c r="A930" s="36"/>
      <c r="B930" s="36"/>
      <c r="D930" s="227"/>
      <c r="E930" s="227"/>
      <c r="F930" s="227"/>
    </row>
    <row r="931" spans="1:6" ht="14.25" customHeight="1">
      <c r="A931" s="36"/>
      <c r="B931" s="36"/>
      <c r="D931" s="227"/>
      <c r="E931" s="227"/>
      <c r="F931" s="227"/>
    </row>
    <row r="932" spans="1:6" ht="14.25" customHeight="1">
      <c r="A932" s="36"/>
      <c r="B932" s="36"/>
      <c r="D932" s="227"/>
      <c r="E932" s="227"/>
      <c r="F932" s="227"/>
    </row>
    <row r="933" spans="1:6" ht="14.25" customHeight="1">
      <c r="A933" s="36"/>
      <c r="B933" s="36"/>
      <c r="D933" s="227"/>
      <c r="E933" s="227"/>
      <c r="F933" s="227"/>
    </row>
    <row r="934" spans="1:6" ht="14.25" customHeight="1">
      <c r="A934" s="36"/>
      <c r="B934" s="36"/>
      <c r="D934" s="227"/>
      <c r="E934" s="227"/>
      <c r="F934" s="227"/>
    </row>
    <row r="935" spans="1:6" ht="14.25" customHeight="1">
      <c r="A935" s="36"/>
      <c r="B935" s="36"/>
      <c r="D935" s="227"/>
      <c r="E935" s="227"/>
      <c r="F935" s="227"/>
    </row>
    <row r="936" spans="1:6" ht="14.25" customHeight="1">
      <c r="A936" s="36"/>
      <c r="B936" s="36"/>
      <c r="D936" s="227"/>
      <c r="E936" s="227"/>
      <c r="F936" s="227"/>
    </row>
    <row r="937" spans="1:6" ht="14.25" customHeight="1">
      <c r="A937" s="36"/>
      <c r="B937" s="36"/>
      <c r="D937" s="227"/>
      <c r="E937" s="227"/>
      <c r="F937" s="227"/>
    </row>
    <row r="938" spans="1:6" ht="14.25" customHeight="1">
      <c r="A938" s="36"/>
      <c r="B938" s="36"/>
      <c r="D938" s="227"/>
      <c r="E938" s="227"/>
      <c r="F938" s="227"/>
    </row>
    <row r="939" spans="1:6" ht="14.25" customHeight="1">
      <c r="A939" s="36"/>
      <c r="B939" s="36"/>
      <c r="D939" s="227"/>
      <c r="E939" s="227"/>
      <c r="F939" s="227"/>
    </row>
    <row r="940" spans="1:6" ht="14.25" customHeight="1">
      <c r="A940" s="36"/>
      <c r="B940" s="36"/>
      <c r="D940" s="227"/>
      <c r="E940" s="227"/>
      <c r="F940" s="227"/>
    </row>
    <row r="941" spans="1:6" ht="14.25" customHeight="1">
      <c r="A941" s="36"/>
      <c r="B941" s="36"/>
      <c r="D941" s="227"/>
      <c r="E941" s="227"/>
      <c r="F941" s="227"/>
    </row>
    <row r="942" spans="1:6" ht="14.25" customHeight="1">
      <c r="A942" s="36"/>
      <c r="B942" s="36"/>
      <c r="D942" s="227"/>
      <c r="E942" s="227"/>
      <c r="F942" s="227"/>
    </row>
    <row r="943" spans="1:6" ht="14.25" customHeight="1">
      <c r="A943" s="36"/>
      <c r="B943" s="36"/>
      <c r="D943" s="227"/>
      <c r="E943" s="227"/>
      <c r="F943" s="227"/>
    </row>
    <row r="944" spans="1:6" ht="14.25" customHeight="1">
      <c r="A944" s="36"/>
      <c r="B944" s="36"/>
      <c r="D944" s="227"/>
      <c r="E944" s="227"/>
      <c r="F944" s="227"/>
    </row>
    <row r="945" spans="1:6" ht="14.25" customHeight="1">
      <c r="A945" s="36"/>
      <c r="B945" s="36"/>
      <c r="D945" s="227"/>
      <c r="E945" s="227"/>
      <c r="F945" s="227"/>
    </row>
    <row r="946" spans="1:6" ht="14.25" customHeight="1">
      <c r="A946" s="36"/>
      <c r="B946" s="36"/>
      <c r="D946" s="227"/>
      <c r="E946" s="227"/>
      <c r="F946" s="227"/>
    </row>
    <row r="947" spans="1:6" ht="14.25" customHeight="1">
      <c r="A947" s="36"/>
      <c r="B947" s="36"/>
      <c r="D947" s="227"/>
      <c r="E947" s="227"/>
      <c r="F947" s="227"/>
    </row>
    <row r="948" spans="1:6" ht="14.25" customHeight="1">
      <c r="A948" s="36"/>
      <c r="B948" s="36"/>
      <c r="D948" s="227"/>
      <c r="E948" s="227"/>
      <c r="F948" s="227"/>
    </row>
    <row r="949" spans="1:6" ht="14.25" customHeight="1">
      <c r="A949" s="36"/>
      <c r="B949" s="36"/>
      <c r="D949" s="227"/>
      <c r="E949" s="227"/>
      <c r="F949" s="227"/>
    </row>
    <row r="950" spans="1:6" ht="14.25" customHeight="1">
      <c r="A950" s="36"/>
      <c r="B950" s="36"/>
      <c r="D950" s="227"/>
      <c r="E950" s="227"/>
      <c r="F950" s="227"/>
    </row>
    <row r="951" spans="1:6" ht="14.25" customHeight="1">
      <c r="A951" s="36"/>
      <c r="B951" s="36"/>
      <c r="D951" s="227"/>
      <c r="E951" s="227"/>
      <c r="F951" s="227"/>
    </row>
    <row r="952" spans="1:6" ht="14.25" customHeight="1">
      <c r="A952" s="36"/>
      <c r="B952" s="36"/>
      <c r="D952" s="227"/>
      <c r="E952" s="227"/>
      <c r="F952" s="227"/>
    </row>
    <row r="953" spans="1:6" ht="14.25" customHeight="1">
      <c r="A953" s="36"/>
      <c r="B953" s="36"/>
      <c r="D953" s="227"/>
      <c r="E953" s="227"/>
      <c r="F953" s="227"/>
    </row>
    <row r="954" spans="1:6" ht="14.25" customHeight="1">
      <c r="A954" s="36"/>
      <c r="B954" s="36"/>
      <c r="D954" s="227"/>
      <c r="E954" s="227"/>
      <c r="F954" s="227"/>
    </row>
    <row r="955" spans="1:6" ht="14.25" customHeight="1">
      <c r="A955" s="36"/>
      <c r="B955" s="36"/>
      <c r="D955" s="227"/>
      <c r="E955" s="227"/>
      <c r="F955" s="227"/>
    </row>
    <row r="956" spans="1:6" ht="14.25" customHeight="1">
      <c r="A956" s="36"/>
      <c r="B956" s="36"/>
      <c r="D956" s="227"/>
      <c r="E956" s="227"/>
      <c r="F956" s="227"/>
    </row>
    <row r="957" spans="1:6" ht="14.25" customHeight="1">
      <c r="A957" s="36"/>
      <c r="B957" s="36"/>
      <c r="D957" s="227"/>
      <c r="E957" s="227"/>
      <c r="F957" s="227"/>
    </row>
    <row r="958" spans="1:6" ht="14.25" customHeight="1">
      <c r="A958" s="36"/>
      <c r="B958" s="36"/>
      <c r="D958" s="227"/>
      <c r="E958" s="227"/>
      <c r="F958" s="227"/>
    </row>
    <row r="959" spans="1:6" ht="14.25" customHeight="1">
      <c r="A959" s="36"/>
      <c r="B959" s="36"/>
      <c r="D959" s="227"/>
      <c r="E959" s="227"/>
      <c r="F959" s="227"/>
    </row>
    <row r="960" spans="1:6" ht="14.25" customHeight="1">
      <c r="A960" s="36"/>
      <c r="B960" s="36"/>
      <c r="D960" s="227"/>
      <c r="E960" s="227"/>
      <c r="F960" s="227"/>
    </row>
    <row r="961" spans="1:6" ht="14.25" customHeight="1">
      <c r="A961" s="36"/>
      <c r="B961" s="36"/>
      <c r="D961" s="227"/>
      <c r="E961" s="227"/>
      <c r="F961" s="227"/>
    </row>
    <row r="962" spans="1:6" ht="14.25" customHeight="1">
      <c r="A962" s="36"/>
      <c r="B962" s="36"/>
      <c r="D962" s="227"/>
      <c r="E962" s="227"/>
      <c r="F962" s="227"/>
    </row>
    <row r="963" spans="1:6" ht="14.25" customHeight="1">
      <c r="A963" s="36"/>
      <c r="B963" s="36"/>
      <c r="D963" s="227"/>
      <c r="E963" s="227"/>
      <c r="F963" s="227"/>
    </row>
    <row r="964" spans="1:6" ht="14.25" customHeight="1">
      <c r="A964" s="36"/>
      <c r="B964" s="36"/>
      <c r="D964" s="227"/>
      <c r="E964" s="227"/>
      <c r="F964" s="227"/>
    </row>
    <row r="965" spans="1:6" ht="14.25" customHeight="1">
      <c r="A965" s="36"/>
      <c r="B965" s="36"/>
      <c r="D965" s="227"/>
      <c r="E965" s="227"/>
      <c r="F965" s="227"/>
    </row>
    <row r="966" spans="1:6" ht="14.25" customHeight="1">
      <c r="A966" s="36"/>
      <c r="B966" s="36"/>
      <c r="D966" s="227"/>
      <c r="E966" s="227"/>
      <c r="F966" s="227"/>
    </row>
    <row r="967" spans="1:6" ht="14.25" customHeight="1">
      <c r="A967" s="36"/>
      <c r="B967" s="36"/>
      <c r="D967" s="227"/>
      <c r="E967" s="227"/>
      <c r="F967" s="227"/>
    </row>
    <row r="968" spans="1:6" ht="14.25" customHeight="1">
      <c r="A968" s="36"/>
      <c r="B968" s="36"/>
      <c r="D968" s="227"/>
      <c r="E968" s="227"/>
      <c r="F968" s="227"/>
    </row>
    <row r="969" spans="1:6" ht="14.25" customHeight="1">
      <c r="A969" s="36"/>
      <c r="B969" s="36"/>
      <c r="D969" s="227"/>
      <c r="E969" s="227"/>
      <c r="F969" s="227"/>
    </row>
    <row r="970" spans="1:6" ht="14.25" customHeight="1">
      <c r="A970" s="36"/>
      <c r="B970" s="36"/>
      <c r="D970" s="227"/>
      <c r="E970" s="227"/>
      <c r="F970" s="227"/>
    </row>
    <row r="971" spans="1:6" ht="14.25" customHeight="1">
      <c r="A971" s="36"/>
      <c r="B971" s="36"/>
      <c r="D971" s="227"/>
      <c r="E971" s="227"/>
      <c r="F971" s="227"/>
    </row>
    <row r="972" spans="1:6" ht="14.25" customHeight="1">
      <c r="A972" s="36"/>
      <c r="B972" s="36"/>
      <c r="D972" s="227"/>
      <c r="E972" s="227"/>
      <c r="F972" s="227"/>
    </row>
    <row r="973" spans="1:6" ht="14.25" customHeight="1">
      <c r="A973" s="36"/>
      <c r="B973" s="36"/>
      <c r="D973" s="227"/>
      <c r="E973" s="227"/>
      <c r="F973" s="227"/>
    </row>
    <row r="974" spans="1:6" ht="14.25" customHeight="1">
      <c r="A974" s="36"/>
      <c r="B974" s="36"/>
      <c r="D974" s="227"/>
      <c r="E974" s="227"/>
      <c r="F974" s="227"/>
    </row>
    <row r="975" spans="1:6" ht="14.25" customHeight="1">
      <c r="A975" s="36"/>
      <c r="B975" s="36"/>
      <c r="D975" s="227"/>
      <c r="E975" s="227"/>
      <c r="F975" s="227"/>
    </row>
    <row r="976" spans="1:6" ht="14.25" customHeight="1">
      <c r="A976" s="36"/>
      <c r="B976" s="36"/>
      <c r="D976" s="227"/>
      <c r="E976" s="227"/>
      <c r="F976" s="227"/>
    </row>
    <row r="977" spans="1:6" ht="14.25" customHeight="1">
      <c r="A977" s="36"/>
      <c r="B977" s="36"/>
      <c r="D977" s="227"/>
      <c r="E977" s="227"/>
      <c r="F977" s="227"/>
    </row>
    <row r="978" spans="1:6" ht="14.25" customHeight="1">
      <c r="A978" s="36"/>
      <c r="B978" s="36"/>
      <c r="D978" s="227"/>
      <c r="E978" s="227"/>
      <c r="F978" s="227"/>
    </row>
    <row r="979" spans="1:6" ht="14.25" customHeight="1">
      <c r="A979" s="36"/>
      <c r="B979" s="36"/>
      <c r="D979" s="227"/>
      <c r="E979" s="227"/>
      <c r="F979" s="227"/>
    </row>
    <row r="980" spans="1:6" ht="14.25" customHeight="1">
      <c r="A980" s="36"/>
      <c r="B980" s="36"/>
      <c r="D980" s="227"/>
      <c r="E980" s="227"/>
      <c r="F980" s="227"/>
    </row>
    <row r="981" spans="1:6" ht="14.25" customHeight="1">
      <c r="A981" s="36"/>
      <c r="B981" s="36"/>
      <c r="D981" s="227"/>
      <c r="E981" s="227"/>
      <c r="F981" s="227"/>
    </row>
    <row r="982" spans="1:6" ht="14.25" customHeight="1">
      <c r="A982" s="36"/>
      <c r="B982" s="36"/>
      <c r="D982" s="227"/>
      <c r="E982" s="227"/>
      <c r="F982" s="227"/>
    </row>
    <row r="983" spans="1:6" ht="14.25" customHeight="1">
      <c r="A983" s="36"/>
      <c r="B983" s="36"/>
      <c r="D983" s="227"/>
      <c r="E983" s="227"/>
      <c r="F983" s="227"/>
    </row>
    <row r="984" spans="1:6" ht="14.25" customHeight="1">
      <c r="A984" s="36"/>
      <c r="B984" s="36"/>
      <c r="D984" s="227"/>
      <c r="E984" s="227"/>
      <c r="F984" s="227"/>
    </row>
    <row r="985" spans="1:6" ht="14.25" customHeight="1">
      <c r="A985" s="36"/>
      <c r="B985" s="36"/>
      <c r="D985" s="227"/>
      <c r="E985" s="227"/>
      <c r="F985" s="227"/>
    </row>
    <row r="986" spans="1:6" ht="14.25" customHeight="1">
      <c r="A986" s="36"/>
      <c r="B986" s="36"/>
      <c r="D986" s="227"/>
      <c r="E986" s="227"/>
      <c r="F986" s="227"/>
    </row>
    <row r="987" spans="1:6" ht="14.25" customHeight="1">
      <c r="A987" s="36"/>
      <c r="B987" s="36"/>
      <c r="D987" s="227"/>
      <c r="E987" s="227"/>
      <c r="F987" s="227"/>
    </row>
    <row r="988" spans="1:6" ht="14.25" customHeight="1">
      <c r="A988" s="36"/>
      <c r="B988" s="36"/>
      <c r="D988" s="227"/>
      <c r="E988" s="227"/>
      <c r="F988" s="227"/>
    </row>
    <row r="989" spans="1:6" ht="14.25" customHeight="1">
      <c r="A989" s="36"/>
      <c r="B989" s="36"/>
      <c r="D989" s="227"/>
      <c r="E989" s="227"/>
      <c r="F989" s="227"/>
    </row>
    <row r="990" spans="1:6" ht="14.25" customHeight="1">
      <c r="A990" s="36"/>
      <c r="B990" s="36"/>
      <c r="D990" s="227"/>
      <c r="E990" s="227"/>
      <c r="F990" s="227"/>
    </row>
    <row r="991" spans="1:6" ht="14.25" customHeight="1">
      <c r="A991" s="36"/>
      <c r="B991" s="36"/>
      <c r="D991" s="227"/>
      <c r="E991" s="227"/>
      <c r="F991" s="227"/>
    </row>
    <row r="992" spans="1:6" ht="14.25" customHeight="1">
      <c r="A992" s="36"/>
      <c r="B992" s="36"/>
      <c r="D992" s="227"/>
      <c r="E992" s="227"/>
      <c r="F992" s="227"/>
    </row>
    <row r="993" spans="1:6" ht="14.25" customHeight="1">
      <c r="A993" s="36"/>
      <c r="B993" s="36"/>
      <c r="D993" s="227"/>
      <c r="E993" s="227"/>
      <c r="F993" s="227"/>
    </row>
    <row r="994" spans="1:6" ht="14.25" customHeight="1">
      <c r="A994" s="36"/>
      <c r="B994" s="36"/>
      <c r="D994" s="227"/>
      <c r="E994" s="227"/>
      <c r="F994" s="227"/>
    </row>
    <row r="995" spans="1:6" ht="14.25" customHeight="1">
      <c r="A995" s="36"/>
      <c r="B995" s="36"/>
      <c r="D995" s="227"/>
      <c r="E995" s="227"/>
      <c r="F995" s="227"/>
    </row>
    <row r="996" spans="1:6" ht="14.25" customHeight="1">
      <c r="A996" s="36"/>
      <c r="B996" s="36"/>
      <c r="D996" s="227"/>
      <c r="E996" s="227"/>
      <c r="F996" s="227"/>
    </row>
    <row r="997" spans="1:6" ht="14.25" customHeight="1">
      <c r="A997" s="36"/>
      <c r="B997" s="36"/>
      <c r="D997" s="227"/>
      <c r="E997" s="227"/>
      <c r="F997" s="227"/>
    </row>
    <row r="998" spans="1:6" ht="14.25" customHeight="1">
      <c r="A998" s="36"/>
      <c r="B998" s="36"/>
      <c r="D998" s="227"/>
      <c r="E998" s="227"/>
      <c r="F998" s="227"/>
    </row>
    <row r="999" spans="1:6" ht="14.25" customHeight="1">
      <c r="A999" s="36"/>
      <c r="B999" s="36"/>
      <c r="D999" s="227"/>
      <c r="E999" s="227"/>
      <c r="F999" s="227"/>
    </row>
    <row r="1000" spans="1:6" ht="14.25" customHeight="1">
      <c r="A1000" s="36"/>
      <c r="B1000" s="36"/>
      <c r="D1000" s="227"/>
      <c r="E1000" s="227"/>
      <c r="F1000" s="227"/>
    </row>
  </sheetData>
  <mergeCells count="346">
    <mergeCell ref="A1:B2"/>
    <mergeCell ref="C1:C2"/>
    <mergeCell ref="D1:D2"/>
    <mergeCell ref="E1:E2"/>
    <mergeCell ref="F1:F2"/>
    <mergeCell ref="G1:H1"/>
    <mergeCell ref="O1:O2"/>
    <mergeCell ref="A3:B3"/>
    <mergeCell ref="A4:B4"/>
    <mergeCell ref="A5:B5"/>
    <mergeCell ref="A6:B6"/>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319:B319"/>
    <mergeCell ref="A320:B320"/>
    <mergeCell ref="A321:B321"/>
    <mergeCell ref="A322:B322"/>
    <mergeCell ref="A323:B323"/>
    <mergeCell ref="A324:B324"/>
    <mergeCell ref="A325:B325"/>
    <mergeCell ref="A326:B326"/>
    <mergeCell ref="A327:B327"/>
    <mergeCell ref="A328:B328"/>
    <mergeCell ref="A378:B378"/>
    <mergeCell ref="A379:B379"/>
    <mergeCell ref="A380:B380"/>
    <mergeCell ref="A381:B381"/>
    <mergeCell ref="A382:B382"/>
    <mergeCell ref="A383:B383"/>
    <mergeCell ref="A384:B384"/>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41:B341"/>
    <mergeCell ref="A342:B342"/>
    <mergeCell ref="A343:B343"/>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12:B412"/>
    <mergeCell ref="A413:B413"/>
    <mergeCell ref="A414:B414"/>
    <mergeCell ref="A415:B415"/>
    <mergeCell ref="A416:B416"/>
    <mergeCell ref="A417:B417"/>
    <mergeCell ref="A418:B418"/>
    <mergeCell ref="A419:B419"/>
    <mergeCell ref="A427:B427"/>
    <mergeCell ref="A428:B428"/>
    <mergeCell ref="B429:E429"/>
    <mergeCell ref="A420:B420"/>
    <mergeCell ref="A421:B421"/>
    <mergeCell ref="A422:B422"/>
    <mergeCell ref="A423:B423"/>
    <mergeCell ref="A424:B424"/>
    <mergeCell ref="A425:B425"/>
    <mergeCell ref="A426:B426"/>
    <mergeCell ref="A344:B344"/>
    <mergeCell ref="A345:B345"/>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71:B371"/>
    <mergeCell ref="A372:B372"/>
    <mergeCell ref="A373:B373"/>
    <mergeCell ref="A374:B374"/>
    <mergeCell ref="A375:B375"/>
    <mergeCell ref="A376:B376"/>
    <mergeCell ref="A377:B377"/>
    <mergeCell ref="A362:B362"/>
    <mergeCell ref="A363:B363"/>
    <mergeCell ref="A364:B364"/>
    <mergeCell ref="A365:B365"/>
    <mergeCell ref="A366:B366"/>
    <mergeCell ref="A367:B367"/>
    <mergeCell ref="A368:B368"/>
    <mergeCell ref="A369:B369"/>
    <mergeCell ref="A370:B370"/>
  </mergeCells>
  <conditionalFormatting sqref="G3:G428">
    <cfRule type="cellIs" dxfId="80" priority="1" operator="lessThanOrEqual">
      <formula>0</formula>
    </cfRule>
  </conditionalFormatting>
  <conditionalFormatting sqref="E3:F428">
    <cfRule type="cellIs" dxfId="79" priority="2" operator="lessThanOrEqual">
      <formula>0</formula>
    </cfRule>
  </conditionalFormatting>
  <conditionalFormatting sqref="A7:C428">
    <cfRule type="cellIs" dxfId="78" priority="3" operator="lessThanOrEqual">
      <formula>0</formula>
    </cfRule>
  </conditionalFormatting>
  <conditionalFormatting sqref="I3:I428">
    <cfRule type="cellIs" dxfId="77" priority="4" operator="lessThanOrEqual">
      <formula>0</formula>
    </cfRule>
  </conditionalFormatting>
  <conditionalFormatting sqref="J3:J428">
    <cfRule type="cellIs" dxfId="76" priority="5" operator="lessThanOrEqual">
      <formula>0</formula>
    </cfRule>
  </conditionalFormatting>
  <conditionalFormatting sqref="K3:K428">
    <cfRule type="cellIs" dxfId="75" priority="6" operator="lessThanOrEqual">
      <formula>0</formula>
    </cfRule>
  </conditionalFormatting>
  <conditionalFormatting sqref="L3:L428">
    <cfRule type="cellIs" dxfId="74" priority="7" operator="lessThanOrEqual">
      <formula>0</formula>
    </cfRule>
  </conditionalFormatting>
  <conditionalFormatting sqref="M3:M428">
    <cfRule type="cellIs" dxfId="73" priority="8" operator="lessThanOrEqual">
      <formula>0</formula>
    </cfRule>
  </conditionalFormatting>
  <conditionalFormatting sqref="N3:N428">
    <cfRule type="cellIs" dxfId="72" priority="9" operator="lessThanOrEqual">
      <formula>0</formula>
    </cfRule>
  </conditionalFormatting>
  <dataValidations count="5">
    <dataValidation type="decimal" operator="greaterThanOrEqual" allowBlank="1" showInputMessage="1" showErrorMessage="1" prompt="Valor de la celda - La celda sólo permite números enteros y en positivo, favor de capturar cantidades sin centavos y evitar números en negativos." sqref="D3:D428 F3:F428">
      <formula1>0</formula1>
    </dataValidation>
    <dataValidation type="decimal" operator="greaterThan" allowBlank="1" showErrorMessage="1" sqref="G429 I429:N429">
      <formula1>0</formula1>
    </dataValidation>
    <dataValidation type="list" allowBlank="1" showInputMessage="1" showErrorMessage="1" prompt="Valor de la celda - La celda sólo permite números de la lista desplegable." sqref="E3:E4">
      <formula1>"11.0,15.0,16.0,17.0"</formula1>
    </dataValidation>
    <dataValidation type="decimal" operator="greaterThan" allowBlank="1" showInputMessage="1" showErrorMessage="1" prompt="Valor de la celda - La celda sólo permite números enteros y en positivo, favor de capturar cantidades sin centavos y evitar números en negativos." sqref="G3:G428 I3:N428">
      <formula1>0</formula1>
    </dataValidation>
    <dataValidation type="list" allowBlank="1" showInputMessage="1" showErrorMessage="1" prompt="Valor de la celda - La celda sólo permite números de la lista desplegable." sqref="E5:E428">
      <formula1>"11.0,14.0,15.0,16.0,17.0,25.0"</formula1>
    </dataValidation>
  </dataValidations>
  <printOptions horizontalCentered="1"/>
  <pageMargins left="0.70866141732283472" right="0.70866141732283472" top="1.3385826771653544" bottom="0.74803149606299213" header="0" footer="0"/>
  <pageSetup paperSize="5" scale="70" orientation="landscape"/>
  <headerFooter>
    <oddHeader>&amp;CPRESUPUESTO DE EGRESOS  PLANTILLA DE PERSONAL DE CARACTER PERMANENTE Ente público de &amp;F Ejercicio fiscal 2022</oddHeader>
    <oddFooter>&amp;RPágina &amp;P de</oddFooter>
  </headerFooter>
</worksheet>
</file>

<file path=xl/worksheets/sheet15.xml><?xml version="1.0" encoding="utf-8"?>
<worksheet xmlns="http://schemas.openxmlformats.org/spreadsheetml/2006/main" xmlns:r="http://schemas.openxmlformats.org/officeDocument/2006/relationships">
  <sheetPr>
    <tabColor rgb="FFA5A5A5"/>
  </sheetPr>
  <dimension ref="A1:Z1000"/>
  <sheetViews>
    <sheetView showGridLines="0" workbookViewId="0">
      <pane ySplit="1" topLeftCell="A2" activePane="bottomLeft" state="frozen"/>
      <selection pane="bottomLeft" activeCell="B3" sqref="B3"/>
    </sheetView>
  </sheetViews>
  <sheetFormatPr baseColWidth="10" defaultColWidth="14.42578125" defaultRowHeight="15" customHeight="1"/>
  <cols>
    <col min="1" max="1" width="6" customWidth="1"/>
    <col min="2" max="2" width="1.140625" customWidth="1"/>
    <col min="3" max="3" width="67.140625" customWidth="1"/>
    <col min="4" max="6" width="17.42578125" customWidth="1"/>
    <col min="7" max="26" width="10.7109375" customWidth="1"/>
  </cols>
  <sheetData>
    <row r="1" spans="1:26" ht="14.25" customHeight="1">
      <c r="A1" s="105" t="s">
        <v>2568</v>
      </c>
      <c r="B1" s="378" t="s">
        <v>2593</v>
      </c>
      <c r="C1" s="262"/>
      <c r="D1" s="106" t="s">
        <v>2765</v>
      </c>
      <c r="E1" s="106" t="s">
        <v>2766</v>
      </c>
      <c r="F1" s="107" t="s">
        <v>2582</v>
      </c>
      <c r="G1" s="42"/>
      <c r="H1" s="42"/>
      <c r="I1" s="42"/>
      <c r="J1" s="42"/>
      <c r="K1" s="42"/>
      <c r="L1" s="42"/>
      <c r="M1" s="42"/>
      <c r="N1" s="42"/>
      <c r="O1" s="42"/>
      <c r="P1" s="42"/>
      <c r="Q1" s="42"/>
      <c r="R1" s="42"/>
      <c r="S1" s="42"/>
      <c r="T1" s="42"/>
      <c r="U1" s="42"/>
      <c r="V1" s="42"/>
      <c r="W1" s="42"/>
      <c r="X1" s="42"/>
      <c r="Y1" s="42"/>
      <c r="Z1" s="42"/>
    </row>
    <row r="2" spans="1:26" ht="14.25" customHeight="1">
      <c r="A2" s="228">
        <v>1000</v>
      </c>
      <c r="B2" s="379" t="s">
        <v>1667</v>
      </c>
      <c r="C2" s="262"/>
      <c r="D2" s="111">
        <f t="shared" ref="D2:E2" si="0">D3+D5+D9+D10+D11+D12+D13+D19</f>
        <v>2440226.0499999998</v>
      </c>
      <c r="E2" s="111">
        <f t="shared" si="0"/>
        <v>0</v>
      </c>
      <c r="F2" s="111">
        <f t="shared" ref="F2:F140" si="1">D2+E2</f>
        <v>2440226.0499999998</v>
      </c>
      <c r="G2" s="42"/>
      <c r="H2" s="42"/>
      <c r="I2" s="42"/>
      <c r="J2" s="42"/>
      <c r="K2" s="42"/>
      <c r="L2" s="42"/>
      <c r="M2" s="42"/>
      <c r="N2" s="42"/>
      <c r="O2" s="42"/>
      <c r="P2" s="42"/>
      <c r="Q2" s="42"/>
      <c r="R2" s="42"/>
      <c r="S2" s="42"/>
      <c r="T2" s="42"/>
      <c r="U2" s="42"/>
      <c r="V2" s="42"/>
      <c r="W2" s="42"/>
      <c r="X2" s="42"/>
      <c r="Y2" s="42"/>
      <c r="Z2" s="42"/>
    </row>
    <row r="3" spans="1:26" ht="14.25" customHeight="1">
      <c r="A3" s="229">
        <v>1100</v>
      </c>
      <c r="B3" s="380" t="s">
        <v>1668</v>
      </c>
      <c r="C3" s="262"/>
      <c r="D3" s="115">
        <f t="shared" ref="D3:E3" si="2">SUM(D4)</f>
        <v>36698.050000000003</v>
      </c>
      <c r="E3" s="115">
        <f t="shared" si="2"/>
        <v>0</v>
      </c>
      <c r="F3" s="115">
        <f t="shared" si="1"/>
        <v>36698.050000000003</v>
      </c>
      <c r="G3" s="42"/>
      <c r="H3" s="42"/>
      <c r="I3" s="42"/>
      <c r="J3" s="42"/>
      <c r="K3" s="42"/>
      <c r="L3" s="42"/>
      <c r="M3" s="42"/>
      <c r="N3" s="42"/>
      <c r="O3" s="42"/>
      <c r="P3" s="42"/>
      <c r="Q3" s="42"/>
      <c r="R3" s="42"/>
      <c r="S3" s="42"/>
      <c r="T3" s="42"/>
      <c r="U3" s="42"/>
      <c r="V3" s="42"/>
      <c r="W3" s="42"/>
      <c r="X3" s="42"/>
      <c r="Y3" s="42"/>
      <c r="Z3" s="42"/>
    </row>
    <row r="4" spans="1:26" ht="14.25" customHeight="1">
      <c r="A4" s="370">
        <v>1101</v>
      </c>
      <c r="B4" s="265"/>
      <c r="C4" s="125" t="s">
        <v>1669</v>
      </c>
      <c r="D4" s="119">
        <f>'CRI-M'!P4</f>
        <v>36698.050000000003</v>
      </c>
      <c r="E4" s="120"/>
      <c r="F4" s="120">
        <f t="shared" si="1"/>
        <v>36698.050000000003</v>
      </c>
      <c r="G4" s="42"/>
      <c r="H4" s="42"/>
      <c r="I4" s="42"/>
      <c r="J4" s="42"/>
      <c r="K4" s="42"/>
      <c r="L4" s="42"/>
      <c r="M4" s="42"/>
      <c r="N4" s="42"/>
      <c r="O4" s="42"/>
      <c r="P4" s="42"/>
      <c r="Q4" s="42"/>
      <c r="R4" s="42"/>
      <c r="S4" s="42"/>
      <c r="T4" s="42"/>
      <c r="U4" s="42"/>
      <c r="V4" s="42"/>
      <c r="W4" s="42"/>
      <c r="X4" s="42"/>
      <c r="Y4" s="42"/>
      <c r="Z4" s="42"/>
    </row>
    <row r="5" spans="1:26" ht="14.25" customHeight="1">
      <c r="A5" s="229">
        <v>1200</v>
      </c>
      <c r="B5" s="376" t="s">
        <v>1670</v>
      </c>
      <c r="C5" s="262"/>
      <c r="D5" s="115">
        <f t="shared" ref="D5:E5" si="3">SUM(D6:D8)</f>
        <v>2252064</v>
      </c>
      <c r="E5" s="115">
        <f t="shared" si="3"/>
        <v>0</v>
      </c>
      <c r="F5" s="115">
        <f t="shared" si="1"/>
        <v>2252064</v>
      </c>
      <c r="G5" s="42"/>
      <c r="H5" s="42"/>
      <c r="I5" s="42"/>
      <c r="J5" s="42"/>
      <c r="K5" s="42"/>
      <c r="L5" s="42"/>
      <c r="M5" s="42"/>
      <c r="N5" s="42"/>
      <c r="O5" s="42"/>
      <c r="P5" s="42"/>
      <c r="Q5" s="42"/>
      <c r="R5" s="42"/>
      <c r="S5" s="42"/>
      <c r="T5" s="42"/>
      <c r="U5" s="42"/>
      <c r="V5" s="42"/>
      <c r="W5" s="42"/>
      <c r="X5" s="42"/>
      <c r="Y5" s="42"/>
      <c r="Z5" s="42"/>
    </row>
    <row r="6" spans="1:26" ht="14.25" customHeight="1">
      <c r="A6" s="370">
        <v>1201</v>
      </c>
      <c r="B6" s="265"/>
      <c r="C6" s="125" t="s">
        <v>1671</v>
      </c>
      <c r="D6" s="119">
        <f>'CRI-M'!P6</f>
        <v>1352532</v>
      </c>
      <c r="E6" s="120"/>
      <c r="F6" s="120">
        <f t="shared" si="1"/>
        <v>1352532</v>
      </c>
      <c r="G6" s="42"/>
      <c r="H6" s="42"/>
      <c r="I6" s="42"/>
      <c r="J6" s="42"/>
      <c r="K6" s="42"/>
      <c r="L6" s="42"/>
      <c r="M6" s="42"/>
      <c r="N6" s="42"/>
      <c r="O6" s="42"/>
      <c r="P6" s="42"/>
      <c r="Q6" s="42"/>
      <c r="R6" s="42"/>
      <c r="S6" s="42"/>
      <c r="T6" s="42"/>
      <c r="U6" s="42"/>
      <c r="V6" s="42"/>
      <c r="W6" s="42"/>
      <c r="X6" s="42"/>
      <c r="Y6" s="42"/>
      <c r="Z6" s="42"/>
    </row>
    <row r="7" spans="1:26" ht="14.25" customHeight="1">
      <c r="A7" s="370">
        <v>1202</v>
      </c>
      <c r="B7" s="265"/>
      <c r="C7" s="125" t="s">
        <v>1672</v>
      </c>
      <c r="D7" s="119">
        <f>'CRI-M'!P7</f>
        <v>899532</v>
      </c>
      <c r="E7" s="120"/>
      <c r="F7" s="120">
        <f t="shared" si="1"/>
        <v>899532</v>
      </c>
      <c r="G7" s="42"/>
      <c r="H7" s="42"/>
      <c r="I7" s="42"/>
      <c r="J7" s="42"/>
      <c r="K7" s="42"/>
      <c r="L7" s="42"/>
      <c r="M7" s="42"/>
      <c r="N7" s="42"/>
      <c r="O7" s="42"/>
      <c r="P7" s="42"/>
      <c r="Q7" s="42"/>
      <c r="R7" s="42"/>
      <c r="S7" s="42"/>
      <c r="T7" s="42"/>
      <c r="U7" s="42"/>
      <c r="V7" s="42"/>
      <c r="W7" s="42"/>
      <c r="X7" s="42"/>
      <c r="Y7" s="42"/>
      <c r="Z7" s="42"/>
    </row>
    <row r="8" spans="1:26" ht="14.25" customHeight="1">
      <c r="A8" s="370">
        <v>1203</v>
      </c>
      <c r="B8" s="265"/>
      <c r="C8" s="125" t="s">
        <v>1673</v>
      </c>
      <c r="D8" s="119">
        <f>'CRI-M'!P8</f>
        <v>0</v>
      </c>
      <c r="E8" s="120"/>
      <c r="F8" s="120">
        <f t="shared" si="1"/>
        <v>0</v>
      </c>
      <c r="G8" s="42"/>
      <c r="H8" s="42"/>
      <c r="I8" s="42"/>
      <c r="J8" s="42"/>
      <c r="K8" s="42"/>
      <c r="L8" s="42"/>
      <c r="M8" s="42"/>
      <c r="N8" s="42"/>
      <c r="O8" s="42"/>
      <c r="P8" s="42"/>
      <c r="Q8" s="42"/>
      <c r="R8" s="42"/>
      <c r="S8" s="42"/>
      <c r="T8" s="42"/>
      <c r="U8" s="42"/>
      <c r="V8" s="42"/>
      <c r="W8" s="42"/>
      <c r="X8" s="42"/>
      <c r="Y8" s="42"/>
      <c r="Z8" s="42"/>
    </row>
    <row r="9" spans="1:26" ht="14.25" customHeight="1">
      <c r="A9" s="229">
        <v>1300</v>
      </c>
      <c r="B9" s="376" t="s">
        <v>1674</v>
      </c>
      <c r="C9" s="262"/>
      <c r="D9" s="122">
        <v>0</v>
      </c>
      <c r="E9" s="122">
        <v>0</v>
      </c>
      <c r="F9" s="122">
        <f t="shared" si="1"/>
        <v>0</v>
      </c>
      <c r="G9" s="42"/>
      <c r="H9" s="42"/>
      <c r="I9" s="42"/>
      <c r="J9" s="42"/>
      <c r="K9" s="42"/>
      <c r="L9" s="42"/>
      <c r="M9" s="42"/>
      <c r="N9" s="42"/>
      <c r="O9" s="42"/>
      <c r="P9" s="42"/>
      <c r="Q9" s="42"/>
      <c r="R9" s="42"/>
      <c r="S9" s="42"/>
      <c r="T9" s="42"/>
      <c r="U9" s="42"/>
      <c r="V9" s="42"/>
      <c r="W9" s="42"/>
      <c r="X9" s="42"/>
      <c r="Y9" s="42"/>
      <c r="Z9" s="42"/>
    </row>
    <row r="10" spans="1:26" ht="14.25" customHeight="1">
      <c r="A10" s="229">
        <v>1400</v>
      </c>
      <c r="B10" s="376" t="s">
        <v>1675</v>
      </c>
      <c r="C10" s="262"/>
      <c r="D10" s="122">
        <v>0</v>
      </c>
      <c r="E10" s="122">
        <v>0</v>
      </c>
      <c r="F10" s="122">
        <f t="shared" si="1"/>
        <v>0</v>
      </c>
      <c r="G10" s="42"/>
      <c r="H10" s="42"/>
      <c r="I10" s="42"/>
      <c r="J10" s="42"/>
      <c r="K10" s="42"/>
      <c r="L10" s="42"/>
      <c r="M10" s="42"/>
      <c r="N10" s="42"/>
      <c r="O10" s="42"/>
      <c r="P10" s="42"/>
      <c r="Q10" s="42"/>
      <c r="R10" s="42"/>
      <c r="S10" s="42"/>
      <c r="T10" s="42"/>
      <c r="U10" s="42"/>
      <c r="V10" s="42"/>
      <c r="W10" s="42"/>
      <c r="X10" s="42"/>
      <c r="Y10" s="42"/>
      <c r="Z10" s="42"/>
    </row>
    <row r="11" spans="1:26" ht="14.25" customHeight="1">
      <c r="A11" s="229">
        <v>1500</v>
      </c>
      <c r="B11" s="376" t="s">
        <v>1676</v>
      </c>
      <c r="C11" s="262"/>
      <c r="D11" s="122">
        <v>0</v>
      </c>
      <c r="E11" s="122">
        <v>0</v>
      </c>
      <c r="F11" s="122">
        <f t="shared" si="1"/>
        <v>0</v>
      </c>
      <c r="G11" s="42"/>
      <c r="H11" s="42"/>
      <c r="I11" s="42"/>
      <c r="J11" s="42"/>
      <c r="K11" s="42"/>
      <c r="L11" s="42"/>
      <c r="M11" s="42"/>
      <c r="N11" s="42"/>
      <c r="O11" s="42"/>
      <c r="P11" s="42"/>
      <c r="Q11" s="42"/>
      <c r="R11" s="42"/>
      <c r="S11" s="42"/>
      <c r="T11" s="42"/>
      <c r="U11" s="42"/>
      <c r="V11" s="42"/>
      <c r="W11" s="42"/>
      <c r="X11" s="42"/>
      <c r="Y11" s="42"/>
      <c r="Z11" s="42"/>
    </row>
    <row r="12" spans="1:26" ht="14.25" customHeight="1">
      <c r="A12" s="229">
        <v>1600</v>
      </c>
      <c r="B12" s="376" t="s">
        <v>1677</v>
      </c>
      <c r="C12" s="262"/>
      <c r="D12" s="122">
        <v>0</v>
      </c>
      <c r="E12" s="122">
        <v>0</v>
      </c>
      <c r="F12" s="122">
        <f t="shared" si="1"/>
        <v>0</v>
      </c>
      <c r="G12" s="42"/>
      <c r="H12" s="42"/>
      <c r="I12" s="42"/>
      <c r="J12" s="42"/>
      <c r="K12" s="42"/>
      <c r="L12" s="42"/>
      <c r="M12" s="42"/>
      <c r="N12" s="42"/>
      <c r="O12" s="42"/>
      <c r="P12" s="42"/>
      <c r="Q12" s="42"/>
      <c r="R12" s="42"/>
      <c r="S12" s="42"/>
      <c r="T12" s="42"/>
      <c r="U12" s="42"/>
      <c r="V12" s="42"/>
      <c r="W12" s="42"/>
      <c r="X12" s="42"/>
      <c r="Y12" s="42"/>
      <c r="Z12" s="42"/>
    </row>
    <row r="13" spans="1:26" ht="14.25" customHeight="1">
      <c r="A13" s="229">
        <v>1700</v>
      </c>
      <c r="B13" s="376" t="s">
        <v>1678</v>
      </c>
      <c r="C13" s="262"/>
      <c r="D13" s="122">
        <f t="shared" ref="D13:E13" si="4">SUM(D14:D18)</f>
        <v>151464</v>
      </c>
      <c r="E13" s="122">
        <f t="shared" si="4"/>
        <v>0</v>
      </c>
      <c r="F13" s="122">
        <f t="shared" si="1"/>
        <v>151464</v>
      </c>
      <c r="G13" s="42"/>
      <c r="H13" s="42"/>
      <c r="I13" s="42"/>
      <c r="J13" s="42"/>
      <c r="K13" s="42"/>
      <c r="L13" s="42"/>
      <c r="M13" s="42"/>
      <c r="N13" s="42"/>
      <c r="O13" s="42"/>
      <c r="P13" s="42"/>
      <c r="Q13" s="42"/>
      <c r="R13" s="42"/>
      <c r="S13" s="42"/>
      <c r="T13" s="42"/>
      <c r="U13" s="42"/>
      <c r="V13" s="42"/>
      <c r="W13" s="42"/>
      <c r="X13" s="42"/>
      <c r="Y13" s="42"/>
      <c r="Z13" s="42"/>
    </row>
    <row r="14" spans="1:26" ht="14.25" customHeight="1">
      <c r="A14" s="370">
        <v>1701</v>
      </c>
      <c r="B14" s="265"/>
      <c r="C14" s="125" t="s">
        <v>1679</v>
      </c>
      <c r="D14" s="119">
        <f>'CRI-M'!P14</f>
        <v>99912</v>
      </c>
      <c r="E14" s="120"/>
      <c r="F14" s="120">
        <f t="shared" si="1"/>
        <v>99912</v>
      </c>
      <c r="G14" s="42"/>
      <c r="H14" s="42"/>
      <c r="I14" s="42"/>
      <c r="J14" s="42"/>
      <c r="K14" s="42"/>
      <c r="L14" s="42"/>
      <c r="M14" s="42"/>
      <c r="N14" s="42"/>
      <c r="O14" s="42"/>
      <c r="P14" s="42"/>
      <c r="Q14" s="42"/>
      <c r="R14" s="42"/>
      <c r="S14" s="42"/>
      <c r="T14" s="42"/>
      <c r="U14" s="42"/>
      <c r="V14" s="42"/>
      <c r="W14" s="42"/>
      <c r="X14" s="42"/>
      <c r="Y14" s="42"/>
      <c r="Z14" s="42"/>
    </row>
    <row r="15" spans="1:26" ht="14.25" customHeight="1">
      <c r="A15" s="370">
        <v>1702</v>
      </c>
      <c r="B15" s="265"/>
      <c r="C15" s="125" t="s">
        <v>1680</v>
      </c>
      <c r="D15" s="119">
        <f>'CRI-M'!P15</f>
        <v>0</v>
      </c>
      <c r="E15" s="120"/>
      <c r="F15" s="120">
        <f t="shared" si="1"/>
        <v>0</v>
      </c>
      <c r="G15" s="42"/>
      <c r="H15" s="42"/>
      <c r="I15" s="42"/>
      <c r="J15" s="42"/>
      <c r="K15" s="42"/>
      <c r="L15" s="42"/>
      <c r="M15" s="42"/>
      <c r="N15" s="42"/>
      <c r="O15" s="42"/>
      <c r="P15" s="42"/>
      <c r="Q15" s="42"/>
      <c r="R15" s="42"/>
      <c r="S15" s="42"/>
      <c r="T15" s="42"/>
      <c r="U15" s="42"/>
      <c r="V15" s="42"/>
      <c r="W15" s="42"/>
      <c r="X15" s="42"/>
      <c r="Y15" s="42"/>
      <c r="Z15" s="42"/>
    </row>
    <row r="16" spans="1:26" ht="14.25" customHeight="1">
      <c r="A16" s="370">
        <v>1703</v>
      </c>
      <c r="B16" s="265"/>
      <c r="C16" s="125" t="s">
        <v>1681</v>
      </c>
      <c r="D16" s="119">
        <f>'CRI-M'!P16</f>
        <v>0</v>
      </c>
      <c r="E16" s="120"/>
      <c r="F16" s="120">
        <f t="shared" si="1"/>
        <v>0</v>
      </c>
      <c r="G16" s="42"/>
      <c r="H16" s="42"/>
      <c r="I16" s="42"/>
      <c r="J16" s="42"/>
      <c r="K16" s="42"/>
      <c r="L16" s="42"/>
      <c r="M16" s="42"/>
      <c r="N16" s="42"/>
      <c r="O16" s="42"/>
      <c r="P16" s="42"/>
      <c r="Q16" s="42"/>
      <c r="R16" s="42"/>
      <c r="S16" s="42"/>
      <c r="T16" s="42"/>
      <c r="U16" s="42"/>
      <c r="V16" s="42"/>
      <c r="W16" s="42"/>
      <c r="X16" s="42"/>
      <c r="Y16" s="42"/>
      <c r="Z16" s="42"/>
    </row>
    <row r="17" spans="1:26" ht="14.25" customHeight="1">
      <c r="A17" s="370">
        <v>1704</v>
      </c>
      <c r="B17" s="265"/>
      <c r="C17" s="125" t="s">
        <v>1682</v>
      </c>
      <c r="D17" s="119">
        <f>'CRI-M'!P17</f>
        <v>51552</v>
      </c>
      <c r="E17" s="120"/>
      <c r="F17" s="120">
        <f t="shared" si="1"/>
        <v>51552</v>
      </c>
      <c r="G17" s="42"/>
      <c r="H17" s="42"/>
      <c r="I17" s="42"/>
      <c r="J17" s="42"/>
      <c r="K17" s="42"/>
      <c r="L17" s="42"/>
      <c r="M17" s="42"/>
      <c r="N17" s="42"/>
      <c r="O17" s="42"/>
      <c r="P17" s="42"/>
      <c r="Q17" s="42"/>
      <c r="R17" s="42"/>
      <c r="S17" s="42"/>
      <c r="T17" s="42"/>
      <c r="U17" s="42"/>
      <c r="V17" s="42"/>
      <c r="W17" s="42"/>
      <c r="X17" s="42"/>
      <c r="Y17" s="42"/>
      <c r="Z17" s="42"/>
    </row>
    <row r="18" spans="1:26" ht="14.25" customHeight="1">
      <c r="A18" s="370">
        <v>1709</v>
      </c>
      <c r="B18" s="265"/>
      <c r="C18" s="125" t="s">
        <v>1683</v>
      </c>
      <c r="D18" s="119">
        <f>'CRI-M'!P18</f>
        <v>0</v>
      </c>
      <c r="E18" s="120"/>
      <c r="F18" s="120">
        <f t="shared" si="1"/>
        <v>0</v>
      </c>
      <c r="G18" s="42"/>
      <c r="H18" s="42"/>
      <c r="I18" s="42"/>
      <c r="J18" s="42"/>
      <c r="K18" s="42"/>
      <c r="L18" s="42"/>
      <c r="M18" s="42"/>
      <c r="N18" s="42"/>
      <c r="O18" s="42"/>
      <c r="P18" s="42"/>
      <c r="Q18" s="42"/>
      <c r="R18" s="42"/>
      <c r="S18" s="42"/>
      <c r="T18" s="42"/>
      <c r="U18" s="42"/>
      <c r="V18" s="42"/>
      <c r="W18" s="42"/>
      <c r="X18" s="42"/>
      <c r="Y18" s="42"/>
      <c r="Z18" s="42"/>
    </row>
    <row r="19" spans="1:26" ht="14.25" customHeight="1">
      <c r="A19" s="229">
        <v>1800</v>
      </c>
      <c r="B19" s="376" t="s">
        <v>1684</v>
      </c>
      <c r="C19" s="262"/>
      <c r="D19" s="122">
        <f t="shared" ref="D19:E19" si="5">SUM(D20)</f>
        <v>0</v>
      </c>
      <c r="E19" s="122">
        <f t="shared" si="5"/>
        <v>0</v>
      </c>
      <c r="F19" s="122">
        <f t="shared" si="1"/>
        <v>0</v>
      </c>
      <c r="G19" s="42"/>
      <c r="H19" s="42"/>
      <c r="I19" s="42"/>
      <c r="J19" s="42"/>
      <c r="K19" s="42"/>
      <c r="L19" s="42"/>
      <c r="M19" s="42"/>
      <c r="N19" s="42"/>
      <c r="O19" s="42"/>
      <c r="P19" s="42"/>
      <c r="Q19" s="42"/>
      <c r="R19" s="42"/>
      <c r="S19" s="42"/>
      <c r="T19" s="42"/>
      <c r="U19" s="42"/>
      <c r="V19" s="42"/>
      <c r="W19" s="42"/>
      <c r="X19" s="42"/>
      <c r="Y19" s="42"/>
      <c r="Z19" s="42"/>
    </row>
    <row r="20" spans="1:26" ht="14.25" customHeight="1">
      <c r="A20" s="370">
        <v>1801</v>
      </c>
      <c r="B20" s="265"/>
      <c r="C20" s="125" t="s">
        <v>1684</v>
      </c>
      <c r="D20" s="119">
        <f>'CRI-M'!P20</f>
        <v>0</v>
      </c>
      <c r="E20" s="120"/>
      <c r="F20" s="120">
        <f t="shared" si="1"/>
        <v>0</v>
      </c>
      <c r="G20" s="42"/>
      <c r="H20" s="42"/>
      <c r="I20" s="42"/>
      <c r="J20" s="42"/>
      <c r="K20" s="42"/>
      <c r="L20" s="42"/>
      <c r="M20" s="42"/>
      <c r="N20" s="42"/>
      <c r="O20" s="42"/>
      <c r="P20" s="42"/>
      <c r="Q20" s="42"/>
      <c r="R20" s="42"/>
      <c r="S20" s="42"/>
      <c r="T20" s="42"/>
      <c r="U20" s="42"/>
      <c r="V20" s="42"/>
      <c r="W20" s="42"/>
      <c r="X20" s="42"/>
      <c r="Y20" s="42"/>
      <c r="Z20" s="42"/>
    </row>
    <row r="21" spans="1:26" ht="14.25" customHeight="1">
      <c r="A21" s="228">
        <v>2000</v>
      </c>
      <c r="B21" s="377" t="s">
        <v>1685</v>
      </c>
      <c r="C21" s="262"/>
      <c r="D21" s="111">
        <f t="shared" ref="D21:E21" si="6">SUM(D22:D26)</f>
        <v>0</v>
      </c>
      <c r="E21" s="111">
        <f t="shared" si="6"/>
        <v>0</v>
      </c>
      <c r="F21" s="111">
        <f t="shared" si="1"/>
        <v>0</v>
      </c>
      <c r="G21" s="42"/>
      <c r="H21" s="42"/>
      <c r="I21" s="42"/>
      <c r="J21" s="42"/>
      <c r="K21" s="42"/>
      <c r="L21" s="42"/>
      <c r="M21" s="42"/>
      <c r="N21" s="42"/>
      <c r="O21" s="42"/>
      <c r="P21" s="42"/>
      <c r="Q21" s="42"/>
      <c r="R21" s="42"/>
      <c r="S21" s="42"/>
      <c r="T21" s="42"/>
      <c r="U21" s="42"/>
      <c r="V21" s="42"/>
      <c r="W21" s="42"/>
      <c r="X21" s="42"/>
      <c r="Y21" s="42"/>
      <c r="Z21" s="42"/>
    </row>
    <row r="22" spans="1:26" ht="14.25" customHeight="1">
      <c r="A22" s="229">
        <v>2100</v>
      </c>
      <c r="B22" s="376" t="s">
        <v>1686</v>
      </c>
      <c r="C22" s="262"/>
      <c r="D22" s="115"/>
      <c r="E22" s="115"/>
      <c r="F22" s="115">
        <f t="shared" si="1"/>
        <v>0</v>
      </c>
      <c r="G22" s="42"/>
      <c r="H22" s="42"/>
      <c r="I22" s="42"/>
      <c r="J22" s="42"/>
      <c r="K22" s="42"/>
      <c r="L22" s="42"/>
      <c r="M22" s="42"/>
      <c r="N22" s="42"/>
      <c r="O22" s="42"/>
      <c r="P22" s="42"/>
      <c r="Q22" s="42"/>
      <c r="R22" s="42"/>
      <c r="S22" s="42"/>
      <c r="T22" s="42"/>
      <c r="U22" s="42"/>
      <c r="V22" s="42"/>
      <c r="W22" s="42"/>
      <c r="X22" s="42"/>
      <c r="Y22" s="42"/>
      <c r="Z22" s="42"/>
    </row>
    <row r="23" spans="1:26" ht="14.25" customHeight="1">
      <c r="A23" s="229">
        <v>2200</v>
      </c>
      <c r="B23" s="376" t="s">
        <v>2767</v>
      </c>
      <c r="C23" s="262"/>
      <c r="D23" s="115"/>
      <c r="E23" s="115"/>
      <c r="F23" s="115">
        <f t="shared" si="1"/>
        <v>0</v>
      </c>
      <c r="G23" s="42"/>
      <c r="H23" s="42"/>
      <c r="I23" s="42"/>
      <c r="J23" s="42"/>
      <c r="K23" s="42"/>
      <c r="L23" s="42"/>
      <c r="M23" s="42"/>
      <c r="N23" s="42"/>
      <c r="O23" s="42"/>
      <c r="P23" s="42"/>
      <c r="Q23" s="42"/>
      <c r="R23" s="42"/>
      <c r="S23" s="42"/>
      <c r="T23" s="42"/>
      <c r="U23" s="42"/>
      <c r="V23" s="42"/>
      <c r="W23" s="42"/>
      <c r="X23" s="42"/>
      <c r="Y23" s="42"/>
      <c r="Z23" s="42"/>
    </row>
    <row r="24" spans="1:26" ht="14.25" customHeight="1">
      <c r="A24" s="229">
        <v>2300</v>
      </c>
      <c r="B24" s="376" t="s">
        <v>1688</v>
      </c>
      <c r="C24" s="262"/>
      <c r="D24" s="115"/>
      <c r="E24" s="115"/>
      <c r="F24" s="115">
        <f t="shared" si="1"/>
        <v>0</v>
      </c>
      <c r="G24" s="42"/>
      <c r="H24" s="42"/>
      <c r="I24" s="42"/>
      <c r="J24" s="42"/>
      <c r="K24" s="42"/>
      <c r="L24" s="42"/>
      <c r="M24" s="42"/>
      <c r="N24" s="42"/>
      <c r="O24" s="42"/>
      <c r="P24" s="42"/>
      <c r="Q24" s="42"/>
      <c r="R24" s="42"/>
      <c r="S24" s="42"/>
      <c r="T24" s="42"/>
      <c r="U24" s="42"/>
      <c r="V24" s="42"/>
      <c r="W24" s="42"/>
      <c r="X24" s="42"/>
      <c r="Y24" s="42"/>
      <c r="Z24" s="42"/>
    </row>
    <row r="25" spans="1:26" ht="14.25" customHeight="1">
      <c r="A25" s="229">
        <v>2400</v>
      </c>
      <c r="B25" s="376" t="s">
        <v>2768</v>
      </c>
      <c r="C25" s="262"/>
      <c r="D25" s="115"/>
      <c r="E25" s="115"/>
      <c r="F25" s="115">
        <f t="shared" si="1"/>
        <v>0</v>
      </c>
      <c r="G25" s="42"/>
      <c r="H25" s="42"/>
      <c r="I25" s="42"/>
      <c r="J25" s="42"/>
      <c r="K25" s="42"/>
      <c r="L25" s="42"/>
      <c r="M25" s="42"/>
      <c r="N25" s="42"/>
      <c r="O25" s="42"/>
      <c r="P25" s="42"/>
      <c r="Q25" s="42"/>
      <c r="R25" s="42"/>
      <c r="S25" s="42"/>
      <c r="T25" s="42"/>
      <c r="U25" s="42"/>
      <c r="V25" s="42"/>
      <c r="W25" s="42"/>
      <c r="X25" s="42"/>
      <c r="Y25" s="42"/>
      <c r="Z25" s="42"/>
    </row>
    <row r="26" spans="1:26" ht="14.25" customHeight="1">
      <c r="A26" s="229">
        <v>2500</v>
      </c>
      <c r="B26" s="376" t="s">
        <v>2769</v>
      </c>
      <c r="C26" s="262"/>
      <c r="D26" s="115"/>
      <c r="E26" s="115"/>
      <c r="F26" s="115">
        <f t="shared" si="1"/>
        <v>0</v>
      </c>
      <c r="G26" s="42"/>
      <c r="H26" s="42"/>
      <c r="I26" s="42"/>
      <c r="J26" s="42"/>
      <c r="K26" s="42"/>
      <c r="L26" s="42"/>
      <c r="M26" s="42"/>
      <c r="N26" s="42"/>
      <c r="O26" s="42"/>
      <c r="P26" s="42"/>
      <c r="Q26" s="42"/>
      <c r="R26" s="42"/>
      <c r="S26" s="42"/>
      <c r="T26" s="42"/>
      <c r="U26" s="42"/>
      <c r="V26" s="42"/>
      <c r="W26" s="42"/>
      <c r="X26" s="42"/>
      <c r="Y26" s="42"/>
      <c r="Z26" s="42"/>
    </row>
    <row r="27" spans="1:26" ht="14.25" customHeight="1">
      <c r="A27" s="228">
        <v>3000</v>
      </c>
      <c r="B27" s="377" t="s">
        <v>1691</v>
      </c>
      <c r="C27" s="262"/>
      <c r="D27" s="111">
        <f t="shared" ref="D27:E27" si="7">SUM(D28)</f>
        <v>0</v>
      </c>
      <c r="E27" s="111">
        <f t="shared" si="7"/>
        <v>0</v>
      </c>
      <c r="F27" s="111">
        <f t="shared" si="1"/>
        <v>0</v>
      </c>
      <c r="G27" s="42"/>
      <c r="H27" s="42"/>
      <c r="I27" s="42"/>
      <c r="J27" s="42"/>
      <c r="K27" s="42"/>
      <c r="L27" s="42"/>
      <c r="M27" s="42"/>
      <c r="N27" s="42"/>
      <c r="O27" s="42"/>
      <c r="P27" s="42"/>
      <c r="Q27" s="42"/>
      <c r="R27" s="42"/>
      <c r="S27" s="42"/>
      <c r="T27" s="42"/>
      <c r="U27" s="42"/>
      <c r="V27" s="42"/>
      <c r="W27" s="42"/>
      <c r="X27" s="42"/>
      <c r="Y27" s="42"/>
      <c r="Z27" s="42"/>
    </row>
    <row r="28" spans="1:26" ht="14.25" customHeight="1">
      <c r="A28" s="229">
        <v>3100</v>
      </c>
      <c r="B28" s="376" t="s">
        <v>1692</v>
      </c>
      <c r="C28" s="262"/>
      <c r="D28" s="115">
        <f t="shared" ref="D28:E28" si="8">SUM(D29)</f>
        <v>0</v>
      </c>
      <c r="E28" s="115">
        <f t="shared" si="8"/>
        <v>0</v>
      </c>
      <c r="F28" s="115">
        <f t="shared" si="1"/>
        <v>0</v>
      </c>
      <c r="G28" s="42"/>
      <c r="H28" s="42"/>
      <c r="I28" s="42"/>
      <c r="J28" s="42"/>
      <c r="K28" s="42"/>
      <c r="L28" s="42"/>
      <c r="M28" s="42"/>
      <c r="N28" s="42"/>
      <c r="O28" s="42"/>
      <c r="P28" s="42"/>
      <c r="Q28" s="42"/>
      <c r="R28" s="42"/>
      <c r="S28" s="42"/>
      <c r="T28" s="42"/>
      <c r="U28" s="42"/>
      <c r="V28" s="42"/>
      <c r="W28" s="42"/>
      <c r="X28" s="42"/>
      <c r="Y28" s="42"/>
      <c r="Z28" s="42"/>
    </row>
    <row r="29" spans="1:26" ht="14.25" customHeight="1">
      <c r="A29" s="370">
        <v>3101</v>
      </c>
      <c r="B29" s="265"/>
      <c r="C29" s="125" t="s">
        <v>1692</v>
      </c>
      <c r="D29" s="119">
        <f>'CRI-M'!P29</f>
        <v>0</v>
      </c>
      <c r="E29" s="120"/>
      <c r="F29" s="120">
        <f t="shared" si="1"/>
        <v>0</v>
      </c>
      <c r="G29" s="42"/>
      <c r="H29" s="42"/>
      <c r="I29" s="42"/>
      <c r="J29" s="42"/>
      <c r="K29" s="42"/>
      <c r="L29" s="42"/>
      <c r="M29" s="42"/>
      <c r="N29" s="42"/>
      <c r="O29" s="42"/>
      <c r="P29" s="42"/>
      <c r="Q29" s="42"/>
      <c r="R29" s="42"/>
      <c r="S29" s="42"/>
      <c r="T29" s="42"/>
      <c r="U29" s="42"/>
      <c r="V29" s="42"/>
      <c r="W29" s="42"/>
      <c r="X29" s="42"/>
      <c r="Y29" s="42"/>
      <c r="Z29" s="42"/>
    </row>
    <row r="30" spans="1:26" ht="14.25" customHeight="1">
      <c r="A30" s="228">
        <v>4000</v>
      </c>
      <c r="B30" s="377" t="s">
        <v>1693</v>
      </c>
      <c r="C30" s="262"/>
      <c r="D30" s="111">
        <f t="shared" ref="D30:E30" si="9">D31+D36+D37+D52+D54</f>
        <v>3778224</v>
      </c>
      <c r="E30" s="111">
        <f t="shared" si="9"/>
        <v>0</v>
      </c>
      <c r="F30" s="111">
        <f t="shared" si="1"/>
        <v>3778224</v>
      </c>
      <c r="G30" s="42"/>
      <c r="H30" s="42"/>
      <c r="I30" s="42"/>
      <c r="J30" s="42"/>
      <c r="K30" s="42"/>
      <c r="L30" s="42"/>
      <c r="M30" s="42"/>
      <c r="N30" s="42"/>
      <c r="O30" s="42"/>
      <c r="P30" s="42"/>
      <c r="Q30" s="42"/>
      <c r="R30" s="42"/>
      <c r="S30" s="42"/>
      <c r="T30" s="42"/>
      <c r="U30" s="42"/>
      <c r="V30" s="42"/>
      <c r="W30" s="42"/>
      <c r="X30" s="42"/>
      <c r="Y30" s="42"/>
      <c r="Z30" s="42"/>
    </row>
    <row r="31" spans="1:26" ht="30" customHeight="1">
      <c r="A31" s="229">
        <v>4100</v>
      </c>
      <c r="B31" s="372" t="s">
        <v>1694</v>
      </c>
      <c r="C31" s="262"/>
      <c r="D31" s="115">
        <f t="shared" ref="D31:E31" si="10">SUM(D32:D35)</f>
        <v>427776</v>
      </c>
      <c r="E31" s="115">
        <f t="shared" si="10"/>
        <v>0</v>
      </c>
      <c r="F31" s="115">
        <f t="shared" si="1"/>
        <v>427776</v>
      </c>
      <c r="G31" s="42"/>
      <c r="H31" s="42"/>
      <c r="I31" s="42"/>
      <c r="J31" s="42"/>
      <c r="K31" s="42"/>
      <c r="L31" s="42"/>
      <c r="M31" s="42"/>
      <c r="N31" s="42"/>
      <c r="O31" s="42"/>
      <c r="P31" s="42"/>
      <c r="Q31" s="42"/>
      <c r="R31" s="42"/>
      <c r="S31" s="42"/>
      <c r="T31" s="42"/>
      <c r="U31" s="42"/>
      <c r="V31" s="42"/>
      <c r="W31" s="42"/>
      <c r="X31" s="42"/>
      <c r="Y31" s="42"/>
      <c r="Z31" s="42"/>
    </row>
    <row r="32" spans="1:26" ht="14.25" customHeight="1">
      <c r="A32" s="370">
        <v>4101</v>
      </c>
      <c r="B32" s="265"/>
      <c r="C32" s="125" t="s">
        <v>1695</v>
      </c>
      <c r="D32" s="119">
        <f>'CRI-M'!P32</f>
        <v>172512</v>
      </c>
      <c r="E32" s="120"/>
      <c r="F32" s="120">
        <f t="shared" si="1"/>
        <v>172512</v>
      </c>
      <c r="G32" s="42"/>
      <c r="H32" s="42"/>
      <c r="I32" s="42"/>
      <c r="J32" s="42"/>
      <c r="K32" s="42"/>
      <c r="L32" s="42"/>
      <c r="M32" s="42"/>
      <c r="N32" s="42"/>
      <c r="O32" s="42"/>
      <c r="P32" s="42"/>
      <c r="Q32" s="42"/>
      <c r="R32" s="42"/>
      <c r="S32" s="42"/>
      <c r="T32" s="42"/>
      <c r="U32" s="42"/>
      <c r="V32" s="42"/>
      <c r="W32" s="42"/>
      <c r="X32" s="42"/>
      <c r="Y32" s="42"/>
      <c r="Z32" s="42"/>
    </row>
    <row r="33" spans="1:26" ht="14.25" customHeight="1">
      <c r="A33" s="370">
        <v>4102</v>
      </c>
      <c r="B33" s="265"/>
      <c r="C33" s="125" t="s">
        <v>1696</v>
      </c>
      <c r="D33" s="119">
        <f>'CRI-M'!P33</f>
        <v>173832</v>
      </c>
      <c r="E33" s="120"/>
      <c r="F33" s="120">
        <f t="shared" si="1"/>
        <v>173832</v>
      </c>
      <c r="G33" s="42"/>
      <c r="H33" s="42"/>
      <c r="I33" s="42"/>
      <c r="J33" s="42"/>
      <c r="K33" s="42"/>
      <c r="L33" s="42"/>
      <c r="M33" s="42"/>
      <c r="N33" s="42"/>
      <c r="O33" s="42"/>
      <c r="P33" s="42"/>
      <c r="Q33" s="42"/>
      <c r="R33" s="42"/>
      <c r="S33" s="42"/>
      <c r="T33" s="42"/>
      <c r="U33" s="42"/>
      <c r="V33" s="42"/>
      <c r="W33" s="42"/>
      <c r="X33" s="42"/>
      <c r="Y33" s="42"/>
      <c r="Z33" s="42"/>
    </row>
    <row r="34" spans="1:26" ht="14.25" customHeight="1">
      <c r="A34" s="370">
        <v>4103</v>
      </c>
      <c r="B34" s="265"/>
      <c r="C34" s="125" t="s">
        <v>1697</v>
      </c>
      <c r="D34" s="119">
        <f>'CRI-M'!P34</f>
        <v>81432</v>
      </c>
      <c r="E34" s="120"/>
      <c r="F34" s="120">
        <f t="shared" si="1"/>
        <v>81432</v>
      </c>
      <c r="G34" s="42"/>
      <c r="H34" s="42"/>
      <c r="I34" s="42"/>
      <c r="J34" s="42"/>
      <c r="K34" s="42"/>
      <c r="L34" s="42"/>
      <c r="M34" s="42"/>
      <c r="N34" s="42"/>
      <c r="O34" s="42"/>
      <c r="P34" s="42"/>
      <c r="Q34" s="42"/>
      <c r="R34" s="42"/>
      <c r="S34" s="42"/>
      <c r="T34" s="42"/>
      <c r="U34" s="42"/>
      <c r="V34" s="42"/>
      <c r="W34" s="42"/>
      <c r="X34" s="42"/>
      <c r="Y34" s="42"/>
      <c r="Z34" s="42"/>
    </row>
    <row r="35" spans="1:26" ht="14.25" customHeight="1">
      <c r="A35" s="370">
        <v>4104</v>
      </c>
      <c r="B35" s="265"/>
      <c r="C35" s="125" t="s">
        <v>2770</v>
      </c>
      <c r="D35" s="119">
        <f>'CRI-M'!P35</f>
        <v>0</v>
      </c>
      <c r="E35" s="120"/>
      <c r="F35" s="120">
        <f t="shared" si="1"/>
        <v>0</v>
      </c>
      <c r="G35" s="42"/>
      <c r="H35" s="42"/>
      <c r="I35" s="42"/>
      <c r="J35" s="42"/>
      <c r="K35" s="42"/>
      <c r="L35" s="42"/>
      <c r="M35" s="42"/>
      <c r="N35" s="42"/>
      <c r="O35" s="42"/>
      <c r="P35" s="42"/>
      <c r="Q35" s="42"/>
      <c r="R35" s="42"/>
      <c r="S35" s="42"/>
      <c r="T35" s="42"/>
      <c r="U35" s="42"/>
      <c r="V35" s="42"/>
      <c r="W35" s="42"/>
      <c r="X35" s="42"/>
      <c r="Y35" s="42"/>
      <c r="Z35" s="42"/>
    </row>
    <row r="36" spans="1:26" ht="14.25" customHeight="1">
      <c r="A36" s="229">
        <v>4200</v>
      </c>
      <c r="B36" s="372" t="s">
        <v>1699</v>
      </c>
      <c r="C36" s="262"/>
      <c r="D36" s="115"/>
      <c r="E36" s="115"/>
      <c r="F36" s="115">
        <f t="shared" si="1"/>
        <v>0</v>
      </c>
      <c r="G36" s="42"/>
      <c r="H36" s="42"/>
      <c r="I36" s="42"/>
      <c r="J36" s="42"/>
      <c r="K36" s="42"/>
      <c r="L36" s="42"/>
      <c r="M36" s="42"/>
      <c r="N36" s="42"/>
      <c r="O36" s="42"/>
      <c r="P36" s="42"/>
      <c r="Q36" s="42"/>
      <c r="R36" s="42"/>
      <c r="S36" s="42"/>
      <c r="T36" s="42"/>
      <c r="U36" s="42"/>
      <c r="V36" s="42"/>
      <c r="W36" s="42"/>
      <c r="X36" s="42"/>
      <c r="Y36" s="42"/>
      <c r="Z36" s="42"/>
    </row>
    <row r="37" spans="1:26" ht="14.25" customHeight="1">
      <c r="A37" s="229">
        <v>4300</v>
      </c>
      <c r="B37" s="372" t="s">
        <v>1700</v>
      </c>
      <c r="C37" s="262"/>
      <c r="D37" s="115">
        <f t="shared" ref="D37:E37" si="11">SUM(D38:D51)</f>
        <v>3072744</v>
      </c>
      <c r="E37" s="115">
        <f t="shared" si="11"/>
        <v>0</v>
      </c>
      <c r="F37" s="115">
        <f t="shared" si="1"/>
        <v>3072744</v>
      </c>
      <c r="G37" s="42"/>
      <c r="H37" s="42"/>
      <c r="I37" s="42"/>
      <c r="J37" s="42"/>
      <c r="K37" s="42"/>
      <c r="L37" s="42"/>
      <c r="M37" s="42"/>
      <c r="N37" s="42"/>
      <c r="O37" s="42"/>
      <c r="P37" s="42"/>
      <c r="Q37" s="42"/>
      <c r="R37" s="42"/>
      <c r="S37" s="42"/>
      <c r="T37" s="42"/>
      <c r="U37" s="42"/>
      <c r="V37" s="42"/>
      <c r="W37" s="42"/>
      <c r="X37" s="42"/>
      <c r="Y37" s="42"/>
      <c r="Z37" s="42"/>
    </row>
    <row r="38" spans="1:26" ht="14.25" customHeight="1">
      <c r="A38" s="370" t="s">
        <v>2771</v>
      </c>
      <c r="B38" s="265"/>
      <c r="C38" s="125" t="s">
        <v>1701</v>
      </c>
      <c r="D38" s="119">
        <f>'CRI-M'!P38</f>
        <v>237852</v>
      </c>
      <c r="E38" s="120"/>
      <c r="F38" s="120">
        <f t="shared" si="1"/>
        <v>237852</v>
      </c>
      <c r="G38" s="42"/>
      <c r="H38" s="42"/>
      <c r="I38" s="42"/>
      <c r="J38" s="42"/>
      <c r="K38" s="42"/>
      <c r="L38" s="42"/>
      <c r="M38" s="42"/>
      <c r="N38" s="42"/>
      <c r="O38" s="42"/>
      <c r="P38" s="42"/>
      <c r="Q38" s="42"/>
      <c r="R38" s="42"/>
      <c r="S38" s="42"/>
      <c r="T38" s="42"/>
      <c r="U38" s="42"/>
      <c r="V38" s="42"/>
      <c r="W38" s="42"/>
      <c r="X38" s="42"/>
      <c r="Y38" s="42"/>
      <c r="Z38" s="42"/>
    </row>
    <row r="39" spans="1:26" ht="14.25" customHeight="1">
      <c r="A39" s="370" t="s">
        <v>2772</v>
      </c>
      <c r="B39" s="265"/>
      <c r="C39" s="125" t="s">
        <v>1702</v>
      </c>
      <c r="D39" s="119">
        <f>'CRI-M'!P39</f>
        <v>54432</v>
      </c>
      <c r="E39" s="120"/>
      <c r="F39" s="120">
        <f t="shared" si="1"/>
        <v>54432</v>
      </c>
      <c r="G39" s="42"/>
      <c r="H39" s="42"/>
      <c r="I39" s="42"/>
      <c r="J39" s="42"/>
      <c r="K39" s="42"/>
      <c r="L39" s="42"/>
      <c r="M39" s="42"/>
      <c r="N39" s="42"/>
      <c r="O39" s="42"/>
      <c r="P39" s="42"/>
      <c r="Q39" s="42"/>
      <c r="R39" s="42"/>
      <c r="S39" s="42"/>
      <c r="T39" s="42"/>
      <c r="U39" s="42"/>
      <c r="V39" s="42"/>
      <c r="W39" s="42"/>
      <c r="X39" s="42"/>
      <c r="Y39" s="42"/>
      <c r="Z39" s="42"/>
    </row>
    <row r="40" spans="1:26" ht="14.25" customHeight="1">
      <c r="A40" s="370">
        <v>4303</v>
      </c>
      <c r="B40" s="265"/>
      <c r="C40" s="125" t="s">
        <v>1703</v>
      </c>
      <c r="D40" s="119">
        <f>'CRI-M'!P40</f>
        <v>58632</v>
      </c>
      <c r="E40" s="120"/>
      <c r="F40" s="120">
        <f t="shared" si="1"/>
        <v>58632</v>
      </c>
      <c r="G40" s="42"/>
      <c r="H40" s="42"/>
      <c r="I40" s="42"/>
      <c r="J40" s="42"/>
      <c r="K40" s="42"/>
      <c r="L40" s="42"/>
      <c r="M40" s="42"/>
      <c r="N40" s="42"/>
      <c r="O40" s="42"/>
      <c r="P40" s="42"/>
      <c r="Q40" s="42"/>
      <c r="R40" s="42"/>
      <c r="S40" s="42"/>
      <c r="T40" s="42"/>
      <c r="U40" s="42"/>
      <c r="V40" s="42"/>
      <c r="W40" s="42"/>
      <c r="X40" s="42"/>
      <c r="Y40" s="42"/>
      <c r="Z40" s="42"/>
    </row>
    <row r="41" spans="1:26" ht="14.25" customHeight="1">
      <c r="A41" s="370">
        <v>4304</v>
      </c>
      <c r="B41" s="265"/>
      <c r="C41" s="125" t="s">
        <v>1704</v>
      </c>
      <c r="D41" s="119">
        <f>'CRI-M'!P41</f>
        <v>52512</v>
      </c>
      <c r="E41" s="120"/>
      <c r="F41" s="120">
        <f t="shared" si="1"/>
        <v>52512</v>
      </c>
      <c r="G41" s="42"/>
      <c r="H41" s="42"/>
      <c r="I41" s="42"/>
      <c r="J41" s="42"/>
      <c r="K41" s="42"/>
      <c r="L41" s="42"/>
      <c r="M41" s="42"/>
      <c r="N41" s="42"/>
      <c r="O41" s="42"/>
      <c r="P41" s="42"/>
      <c r="Q41" s="42"/>
      <c r="R41" s="42"/>
      <c r="S41" s="42"/>
      <c r="T41" s="42"/>
      <c r="U41" s="42"/>
      <c r="V41" s="42"/>
      <c r="W41" s="42"/>
      <c r="X41" s="42"/>
      <c r="Y41" s="42"/>
      <c r="Z41" s="42"/>
    </row>
    <row r="42" spans="1:26" ht="14.25" customHeight="1">
      <c r="A42" s="370">
        <v>4305</v>
      </c>
      <c r="B42" s="265"/>
      <c r="C42" s="125" t="s">
        <v>1705</v>
      </c>
      <c r="D42" s="119">
        <f>'CRI-M'!P42</f>
        <v>0</v>
      </c>
      <c r="E42" s="120"/>
      <c r="F42" s="120">
        <f t="shared" si="1"/>
        <v>0</v>
      </c>
      <c r="G42" s="42"/>
      <c r="H42" s="42"/>
      <c r="I42" s="42"/>
      <c r="J42" s="42"/>
      <c r="K42" s="42"/>
      <c r="L42" s="42"/>
      <c r="M42" s="42"/>
      <c r="N42" s="42"/>
      <c r="O42" s="42"/>
      <c r="P42" s="42"/>
      <c r="Q42" s="42"/>
      <c r="R42" s="42"/>
      <c r="S42" s="42"/>
      <c r="T42" s="42"/>
      <c r="U42" s="42"/>
      <c r="V42" s="42"/>
      <c r="W42" s="42"/>
      <c r="X42" s="42"/>
      <c r="Y42" s="42"/>
      <c r="Z42" s="42"/>
    </row>
    <row r="43" spans="1:26" ht="14.25" customHeight="1">
      <c r="A43" s="370">
        <v>4306</v>
      </c>
      <c r="B43" s="265"/>
      <c r="C43" s="125" t="s">
        <v>1706</v>
      </c>
      <c r="D43" s="119">
        <f>'CRI-M'!P43</f>
        <v>0</v>
      </c>
      <c r="E43" s="120"/>
      <c r="F43" s="120">
        <f t="shared" si="1"/>
        <v>0</v>
      </c>
      <c r="G43" s="42"/>
      <c r="H43" s="42"/>
      <c r="I43" s="42"/>
      <c r="J43" s="42"/>
      <c r="K43" s="42"/>
      <c r="L43" s="42"/>
      <c r="M43" s="42"/>
      <c r="N43" s="42"/>
      <c r="O43" s="42"/>
      <c r="P43" s="42"/>
      <c r="Q43" s="42"/>
      <c r="R43" s="42"/>
      <c r="S43" s="42"/>
      <c r="T43" s="42"/>
      <c r="U43" s="42"/>
      <c r="V43" s="42"/>
      <c r="W43" s="42"/>
      <c r="X43" s="42"/>
      <c r="Y43" s="42"/>
      <c r="Z43" s="42"/>
    </row>
    <row r="44" spans="1:26" ht="14.25" customHeight="1">
      <c r="A44" s="370">
        <v>4307</v>
      </c>
      <c r="B44" s="265"/>
      <c r="C44" s="125" t="s">
        <v>1707</v>
      </c>
      <c r="D44" s="119">
        <f>'CRI-M'!P44</f>
        <v>0</v>
      </c>
      <c r="E44" s="120"/>
      <c r="F44" s="120">
        <f t="shared" si="1"/>
        <v>0</v>
      </c>
      <c r="G44" s="42"/>
      <c r="H44" s="42"/>
      <c r="I44" s="42"/>
      <c r="J44" s="42"/>
      <c r="K44" s="42"/>
      <c r="L44" s="42"/>
      <c r="M44" s="42"/>
      <c r="N44" s="42"/>
      <c r="O44" s="42"/>
      <c r="P44" s="42"/>
      <c r="Q44" s="42"/>
      <c r="R44" s="42"/>
      <c r="S44" s="42"/>
      <c r="T44" s="42"/>
      <c r="U44" s="42"/>
      <c r="V44" s="42"/>
      <c r="W44" s="42"/>
      <c r="X44" s="42"/>
      <c r="Y44" s="42"/>
      <c r="Z44" s="42"/>
    </row>
    <row r="45" spans="1:26" ht="14.25" customHeight="1">
      <c r="A45" s="370">
        <v>4308</v>
      </c>
      <c r="B45" s="265"/>
      <c r="C45" s="125" t="s">
        <v>1708</v>
      </c>
      <c r="D45" s="119">
        <f>'CRI-M'!P45</f>
        <v>50232</v>
      </c>
      <c r="E45" s="120"/>
      <c r="F45" s="120">
        <f t="shared" si="1"/>
        <v>50232</v>
      </c>
      <c r="G45" s="42"/>
      <c r="H45" s="42"/>
      <c r="I45" s="42"/>
      <c r="J45" s="42"/>
      <c r="K45" s="42"/>
      <c r="L45" s="42"/>
      <c r="M45" s="42"/>
      <c r="N45" s="42"/>
      <c r="O45" s="42"/>
      <c r="P45" s="42"/>
      <c r="Q45" s="42"/>
      <c r="R45" s="42"/>
      <c r="S45" s="42"/>
      <c r="T45" s="42"/>
      <c r="U45" s="42"/>
      <c r="V45" s="42"/>
      <c r="W45" s="42"/>
      <c r="X45" s="42"/>
      <c r="Y45" s="42"/>
      <c r="Z45" s="42"/>
    </row>
    <row r="46" spans="1:26" ht="14.25" customHeight="1">
      <c r="A46" s="370">
        <v>4309</v>
      </c>
      <c r="B46" s="265"/>
      <c r="C46" s="125" t="s">
        <v>1709</v>
      </c>
      <c r="D46" s="119">
        <f>'CRI-M'!P46</f>
        <v>59052</v>
      </c>
      <c r="E46" s="120"/>
      <c r="F46" s="120">
        <f t="shared" si="1"/>
        <v>59052</v>
      </c>
      <c r="G46" s="42"/>
      <c r="H46" s="42"/>
      <c r="I46" s="42"/>
      <c r="J46" s="42"/>
      <c r="K46" s="42"/>
      <c r="L46" s="42"/>
      <c r="M46" s="42"/>
      <c r="N46" s="42"/>
      <c r="O46" s="42"/>
      <c r="P46" s="42"/>
      <c r="Q46" s="42"/>
      <c r="R46" s="42"/>
      <c r="S46" s="42"/>
      <c r="T46" s="42"/>
      <c r="U46" s="42"/>
      <c r="V46" s="42"/>
      <c r="W46" s="42"/>
      <c r="X46" s="42"/>
      <c r="Y46" s="42"/>
      <c r="Z46" s="42"/>
    </row>
    <row r="47" spans="1:26" ht="14.25" customHeight="1">
      <c r="A47" s="370">
        <v>4310</v>
      </c>
      <c r="B47" s="265"/>
      <c r="C47" s="125" t="s">
        <v>1710</v>
      </c>
      <c r="D47" s="119">
        <f>'CRI-M'!P47</f>
        <v>2067756</v>
      </c>
      <c r="E47" s="120"/>
      <c r="F47" s="120">
        <f t="shared" si="1"/>
        <v>2067756</v>
      </c>
      <c r="G47" s="42"/>
      <c r="H47" s="42"/>
      <c r="I47" s="42"/>
      <c r="J47" s="42"/>
      <c r="K47" s="42"/>
      <c r="L47" s="42"/>
      <c r="M47" s="42"/>
      <c r="N47" s="42"/>
      <c r="O47" s="42"/>
      <c r="P47" s="42"/>
      <c r="Q47" s="42"/>
      <c r="R47" s="42"/>
      <c r="S47" s="42"/>
      <c r="T47" s="42"/>
      <c r="U47" s="42"/>
      <c r="V47" s="42"/>
      <c r="W47" s="42"/>
      <c r="X47" s="42"/>
      <c r="Y47" s="42"/>
      <c r="Z47" s="42"/>
    </row>
    <row r="48" spans="1:26" ht="14.25" customHeight="1">
      <c r="A48" s="370">
        <v>4311</v>
      </c>
      <c r="B48" s="265"/>
      <c r="C48" s="125" t="s">
        <v>1711</v>
      </c>
      <c r="D48" s="119">
        <f>'CRI-M'!P48</f>
        <v>74136</v>
      </c>
      <c r="E48" s="120"/>
      <c r="F48" s="120">
        <f t="shared" si="1"/>
        <v>74136</v>
      </c>
      <c r="G48" s="42"/>
      <c r="H48" s="42"/>
      <c r="I48" s="42"/>
      <c r="J48" s="42"/>
      <c r="K48" s="42"/>
      <c r="L48" s="42"/>
      <c r="M48" s="42"/>
      <c r="N48" s="42"/>
      <c r="O48" s="42"/>
      <c r="P48" s="42"/>
      <c r="Q48" s="42"/>
      <c r="R48" s="42"/>
      <c r="S48" s="42"/>
      <c r="T48" s="42"/>
      <c r="U48" s="42"/>
      <c r="V48" s="42"/>
      <c r="W48" s="42"/>
      <c r="X48" s="42"/>
      <c r="Y48" s="42"/>
      <c r="Z48" s="42"/>
    </row>
    <row r="49" spans="1:26" ht="14.25" customHeight="1">
      <c r="A49" s="370">
        <v>4312</v>
      </c>
      <c r="B49" s="265"/>
      <c r="C49" s="125" t="s">
        <v>1712</v>
      </c>
      <c r="D49" s="119">
        <f>'CRI-M'!P49</f>
        <v>48372</v>
      </c>
      <c r="E49" s="120"/>
      <c r="F49" s="120">
        <f t="shared" si="1"/>
        <v>48372</v>
      </c>
      <c r="G49" s="42"/>
      <c r="H49" s="42"/>
      <c r="I49" s="42"/>
      <c r="J49" s="42"/>
      <c r="K49" s="42"/>
      <c r="L49" s="42"/>
      <c r="M49" s="42"/>
      <c r="N49" s="42"/>
      <c r="O49" s="42"/>
      <c r="P49" s="42"/>
      <c r="Q49" s="42"/>
      <c r="R49" s="42"/>
      <c r="S49" s="42"/>
      <c r="T49" s="42"/>
      <c r="U49" s="42"/>
      <c r="V49" s="42"/>
      <c r="W49" s="42"/>
      <c r="X49" s="42"/>
      <c r="Y49" s="42"/>
      <c r="Z49" s="42"/>
    </row>
    <row r="50" spans="1:26" ht="14.25" customHeight="1">
      <c r="A50" s="370">
        <v>4313</v>
      </c>
      <c r="B50" s="265"/>
      <c r="C50" s="125" t="s">
        <v>1713</v>
      </c>
      <c r="D50" s="119">
        <f>'CRI-M'!P50</f>
        <v>155052</v>
      </c>
      <c r="E50" s="120"/>
      <c r="F50" s="120">
        <f t="shared" si="1"/>
        <v>155052</v>
      </c>
      <c r="G50" s="42"/>
      <c r="H50" s="42"/>
      <c r="I50" s="42"/>
      <c r="J50" s="42"/>
      <c r="K50" s="42"/>
      <c r="L50" s="42"/>
      <c r="M50" s="42"/>
      <c r="N50" s="42"/>
      <c r="O50" s="42"/>
      <c r="P50" s="42"/>
      <c r="Q50" s="42"/>
      <c r="R50" s="42"/>
      <c r="S50" s="42"/>
      <c r="T50" s="42"/>
      <c r="U50" s="42"/>
      <c r="V50" s="42"/>
      <c r="W50" s="42"/>
      <c r="X50" s="42"/>
      <c r="Y50" s="42"/>
      <c r="Z50" s="42"/>
    </row>
    <row r="51" spans="1:26" ht="14.25" customHeight="1">
      <c r="A51" s="370">
        <v>4314</v>
      </c>
      <c r="B51" s="265"/>
      <c r="C51" s="125" t="s">
        <v>1714</v>
      </c>
      <c r="D51" s="119">
        <f>'CRI-M'!P51</f>
        <v>214716</v>
      </c>
      <c r="E51" s="120"/>
      <c r="F51" s="120">
        <f t="shared" si="1"/>
        <v>214716</v>
      </c>
      <c r="G51" s="42"/>
      <c r="H51" s="42"/>
      <c r="I51" s="42"/>
      <c r="J51" s="42"/>
      <c r="K51" s="42"/>
      <c r="L51" s="42"/>
      <c r="M51" s="42"/>
      <c r="N51" s="42"/>
      <c r="O51" s="42"/>
      <c r="P51" s="42"/>
      <c r="Q51" s="42"/>
      <c r="R51" s="42"/>
      <c r="S51" s="42"/>
      <c r="T51" s="42"/>
      <c r="U51" s="42"/>
      <c r="V51" s="42"/>
      <c r="W51" s="42"/>
      <c r="X51" s="42"/>
      <c r="Y51" s="42"/>
      <c r="Z51" s="42"/>
    </row>
    <row r="52" spans="1:26" ht="14.25" customHeight="1">
      <c r="A52" s="229">
        <v>4400</v>
      </c>
      <c r="B52" s="372" t="s">
        <v>1715</v>
      </c>
      <c r="C52" s="262"/>
      <c r="D52" s="115">
        <f t="shared" ref="D52:E52" si="12">SUM(D53)</f>
        <v>230568</v>
      </c>
      <c r="E52" s="115">
        <f t="shared" si="12"/>
        <v>0</v>
      </c>
      <c r="F52" s="115">
        <f t="shared" si="1"/>
        <v>230568</v>
      </c>
      <c r="G52" s="42"/>
      <c r="H52" s="42"/>
      <c r="I52" s="42"/>
      <c r="J52" s="42"/>
      <c r="K52" s="42"/>
      <c r="L52" s="42"/>
      <c r="M52" s="42"/>
      <c r="N52" s="42"/>
      <c r="O52" s="42"/>
      <c r="P52" s="42"/>
      <c r="Q52" s="42"/>
      <c r="R52" s="42"/>
      <c r="S52" s="42"/>
      <c r="T52" s="42"/>
      <c r="U52" s="42"/>
      <c r="V52" s="42"/>
      <c r="W52" s="42"/>
      <c r="X52" s="42"/>
      <c r="Y52" s="42"/>
      <c r="Z52" s="42"/>
    </row>
    <row r="53" spans="1:26" ht="14.25" customHeight="1">
      <c r="A53" s="370">
        <v>4401</v>
      </c>
      <c r="B53" s="265"/>
      <c r="C53" s="125" t="s">
        <v>1715</v>
      </c>
      <c r="D53" s="119">
        <f>'CRI-M'!P53</f>
        <v>230568</v>
      </c>
      <c r="E53" s="120"/>
      <c r="F53" s="120">
        <f t="shared" si="1"/>
        <v>230568</v>
      </c>
      <c r="G53" s="42"/>
      <c r="H53" s="42"/>
      <c r="I53" s="42"/>
      <c r="J53" s="42"/>
      <c r="K53" s="42"/>
      <c r="L53" s="42"/>
      <c r="M53" s="42"/>
      <c r="N53" s="42"/>
      <c r="O53" s="42"/>
      <c r="P53" s="42"/>
      <c r="Q53" s="42"/>
      <c r="R53" s="42"/>
      <c r="S53" s="42"/>
      <c r="T53" s="42"/>
      <c r="U53" s="42"/>
      <c r="V53" s="42"/>
      <c r="W53" s="42"/>
      <c r="X53" s="42"/>
      <c r="Y53" s="42"/>
      <c r="Z53" s="42"/>
    </row>
    <row r="54" spans="1:26" ht="14.25" customHeight="1">
      <c r="A54" s="229">
        <v>4500</v>
      </c>
      <c r="B54" s="372" t="s">
        <v>1716</v>
      </c>
      <c r="C54" s="262"/>
      <c r="D54" s="115">
        <f t="shared" ref="D54:E54" si="13">SUM(D55:D59)</f>
        <v>47136</v>
      </c>
      <c r="E54" s="115">
        <f t="shared" si="13"/>
        <v>0</v>
      </c>
      <c r="F54" s="115">
        <f t="shared" si="1"/>
        <v>47136</v>
      </c>
      <c r="G54" s="42"/>
      <c r="H54" s="42"/>
      <c r="I54" s="42"/>
      <c r="J54" s="42"/>
      <c r="K54" s="42"/>
      <c r="L54" s="42"/>
      <c r="M54" s="42"/>
      <c r="N54" s="42"/>
      <c r="O54" s="42"/>
      <c r="P54" s="42"/>
      <c r="Q54" s="42"/>
      <c r="R54" s="42"/>
      <c r="S54" s="42"/>
      <c r="T54" s="42"/>
      <c r="U54" s="42"/>
      <c r="V54" s="42"/>
      <c r="W54" s="42"/>
      <c r="X54" s="42"/>
      <c r="Y54" s="42"/>
      <c r="Z54" s="42"/>
    </row>
    <row r="55" spans="1:26" ht="14.25" customHeight="1">
      <c r="A55" s="370">
        <v>4501</v>
      </c>
      <c r="B55" s="265"/>
      <c r="C55" s="125" t="s">
        <v>1679</v>
      </c>
      <c r="D55" s="119">
        <f>'CRI-M'!P55</f>
        <v>47136</v>
      </c>
      <c r="E55" s="120"/>
      <c r="F55" s="120">
        <f t="shared" si="1"/>
        <v>47136</v>
      </c>
      <c r="G55" s="42"/>
      <c r="H55" s="42"/>
      <c r="I55" s="42"/>
      <c r="J55" s="42"/>
      <c r="K55" s="42"/>
      <c r="L55" s="42"/>
      <c r="M55" s="42"/>
      <c r="N55" s="42"/>
      <c r="O55" s="42"/>
      <c r="P55" s="42"/>
      <c r="Q55" s="42"/>
      <c r="R55" s="42"/>
      <c r="S55" s="42"/>
      <c r="T55" s="42"/>
      <c r="U55" s="42"/>
      <c r="V55" s="42"/>
      <c r="W55" s="42"/>
      <c r="X55" s="42"/>
      <c r="Y55" s="42"/>
      <c r="Z55" s="42"/>
    </row>
    <row r="56" spans="1:26" ht="14.25" customHeight="1">
      <c r="A56" s="370">
        <v>4502</v>
      </c>
      <c r="B56" s="265"/>
      <c r="C56" s="125" t="s">
        <v>1680</v>
      </c>
      <c r="D56" s="119">
        <f>'CRI-M'!P56</f>
        <v>0</v>
      </c>
      <c r="E56" s="120"/>
      <c r="F56" s="120">
        <f t="shared" si="1"/>
        <v>0</v>
      </c>
      <c r="G56" s="42"/>
      <c r="H56" s="42"/>
      <c r="I56" s="42"/>
      <c r="J56" s="42"/>
      <c r="K56" s="42"/>
      <c r="L56" s="42"/>
      <c r="M56" s="42"/>
      <c r="N56" s="42"/>
      <c r="O56" s="42"/>
      <c r="P56" s="42"/>
      <c r="Q56" s="42"/>
      <c r="R56" s="42"/>
      <c r="S56" s="42"/>
      <c r="T56" s="42"/>
      <c r="U56" s="42"/>
      <c r="V56" s="42"/>
      <c r="W56" s="42"/>
      <c r="X56" s="42"/>
      <c r="Y56" s="42"/>
      <c r="Z56" s="42"/>
    </row>
    <row r="57" spans="1:26" ht="14.25" customHeight="1">
      <c r="A57" s="370">
        <v>4503</v>
      </c>
      <c r="B57" s="265"/>
      <c r="C57" s="125" t="s">
        <v>1681</v>
      </c>
      <c r="D57" s="119">
        <f>'CRI-M'!P57</f>
        <v>0</v>
      </c>
      <c r="E57" s="120"/>
      <c r="F57" s="120">
        <f t="shared" si="1"/>
        <v>0</v>
      </c>
      <c r="G57" s="42"/>
      <c r="H57" s="42"/>
      <c r="I57" s="42"/>
      <c r="J57" s="42"/>
      <c r="K57" s="42"/>
      <c r="L57" s="42"/>
      <c r="M57" s="42"/>
      <c r="N57" s="42"/>
      <c r="O57" s="42"/>
      <c r="P57" s="42"/>
      <c r="Q57" s="42"/>
      <c r="R57" s="42"/>
      <c r="S57" s="42"/>
      <c r="T57" s="42"/>
      <c r="U57" s="42"/>
      <c r="V57" s="42"/>
      <c r="W57" s="42"/>
      <c r="X57" s="42"/>
      <c r="Y57" s="42"/>
      <c r="Z57" s="42"/>
    </row>
    <row r="58" spans="1:26" ht="14.25" customHeight="1">
      <c r="A58" s="370">
        <v>4504</v>
      </c>
      <c r="B58" s="265"/>
      <c r="C58" s="125" t="s">
        <v>1682</v>
      </c>
      <c r="D58" s="119">
        <f>'CRI-M'!P58</f>
        <v>0</v>
      </c>
      <c r="E58" s="120"/>
      <c r="F58" s="120">
        <f t="shared" si="1"/>
        <v>0</v>
      </c>
      <c r="G58" s="42"/>
      <c r="H58" s="42"/>
      <c r="I58" s="42"/>
      <c r="J58" s="42"/>
      <c r="K58" s="42"/>
      <c r="L58" s="42"/>
      <c r="M58" s="42"/>
      <c r="N58" s="42"/>
      <c r="O58" s="42"/>
      <c r="P58" s="42"/>
      <c r="Q58" s="42"/>
      <c r="R58" s="42"/>
      <c r="S58" s="42"/>
      <c r="T58" s="42"/>
      <c r="U58" s="42"/>
      <c r="V58" s="42"/>
      <c r="W58" s="42"/>
      <c r="X58" s="42"/>
      <c r="Y58" s="42"/>
      <c r="Z58" s="42"/>
    </row>
    <row r="59" spans="1:26" ht="14.25" customHeight="1">
      <c r="A59" s="370">
        <v>4509</v>
      </c>
      <c r="B59" s="265"/>
      <c r="C59" s="125" t="s">
        <v>1683</v>
      </c>
      <c r="D59" s="119">
        <f>'CRI-M'!P59</f>
        <v>0</v>
      </c>
      <c r="E59" s="120"/>
      <c r="F59" s="120">
        <f t="shared" si="1"/>
        <v>0</v>
      </c>
      <c r="G59" s="42"/>
      <c r="H59" s="42"/>
      <c r="I59" s="42"/>
      <c r="J59" s="42"/>
      <c r="K59" s="42"/>
      <c r="L59" s="42"/>
      <c r="M59" s="42"/>
      <c r="N59" s="42"/>
      <c r="O59" s="42"/>
      <c r="P59" s="42"/>
      <c r="Q59" s="42"/>
      <c r="R59" s="42"/>
      <c r="S59" s="42"/>
      <c r="T59" s="42"/>
      <c r="U59" s="42"/>
      <c r="V59" s="42"/>
      <c r="W59" s="42"/>
      <c r="X59" s="42"/>
      <c r="Y59" s="42"/>
      <c r="Z59" s="42"/>
    </row>
    <row r="60" spans="1:26" ht="14.25" customHeight="1">
      <c r="A60" s="228">
        <v>5000</v>
      </c>
      <c r="B60" s="374" t="s">
        <v>1717</v>
      </c>
      <c r="C60" s="262"/>
      <c r="D60" s="111">
        <f t="shared" ref="D60:E60" si="14">D61+D64</f>
        <v>249948</v>
      </c>
      <c r="E60" s="111">
        <f t="shared" si="14"/>
        <v>0</v>
      </c>
      <c r="F60" s="111">
        <f t="shared" si="1"/>
        <v>249948</v>
      </c>
      <c r="G60" s="42"/>
      <c r="H60" s="42"/>
      <c r="I60" s="42"/>
      <c r="J60" s="42"/>
      <c r="K60" s="42"/>
      <c r="L60" s="42"/>
      <c r="M60" s="42"/>
      <c r="N60" s="42"/>
      <c r="O60" s="42"/>
      <c r="P60" s="42"/>
      <c r="Q60" s="42"/>
      <c r="R60" s="42"/>
      <c r="S60" s="42"/>
      <c r="T60" s="42"/>
      <c r="U60" s="42"/>
      <c r="V60" s="42"/>
      <c r="W60" s="42"/>
      <c r="X60" s="42"/>
      <c r="Y60" s="42"/>
      <c r="Z60" s="42"/>
    </row>
    <row r="61" spans="1:26" ht="14.25" customHeight="1">
      <c r="A61" s="229">
        <v>5100</v>
      </c>
      <c r="B61" s="372" t="s">
        <v>1718</v>
      </c>
      <c r="C61" s="262"/>
      <c r="D61" s="115">
        <f t="shared" ref="D61:E61" si="15">SUM(D62:D63)</f>
        <v>249948</v>
      </c>
      <c r="E61" s="115">
        <f t="shared" si="15"/>
        <v>0</v>
      </c>
      <c r="F61" s="115">
        <f t="shared" si="1"/>
        <v>249948</v>
      </c>
      <c r="G61" s="42"/>
      <c r="H61" s="42"/>
      <c r="I61" s="42"/>
      <c r="J61" s="42"/>
      <c r="K61" s="42"/>
      <c r="L61" s="42"/>
      <c r="M61" s="42"/>
      <c r="N61" s="42"/>
      <c r="O61" s="42"/>
      <c r="P61" s="42"/>
      <c r="Q61" s="42"/>
      <c r="R61" s="42"/>
      <c r="S61" s="42"/>
      <c r="T61" s="42"/>
      <c r="U61" s="42"/>
      <c r="V61" s="42"/>
      <c r="W61" s="42"/>
      <c r="X61" s="42"/>
      <c r="Y61" s="42"/>
      <c r="Z61" s="42"/>
    </row>
    <row r="62" spans="1:26" ht="15" customHeight="1">
      <c r="A62" s="370">
        <v>5101</v>
      </c>
      <c r="B62" s="265"/>
      <c r="C62" s="125" t="s">
        <v>1719</v>
      </c>
      <c r="D62" s="119">
        <f>'CRI-M'!P62</f>
        <v>47904</v>
      </c>
      <c r="E62" s="120"/>
      <c r="F62" s="120">
        <f t="shared" si="1"/>
        <v>47904</v>
      </c>
      <c r="G62" s="42"/>
      <c r="H62" s="42"/>
      <c r="I62" s="42"/>
      <c r="J62" s="42"/>
      <c r="K62" s="42"/>
      <c r="L62" s="42"/>
      <c r="M62" s="42"/>
      <c r="N62" s="42"/>
      <c r="O62" s="42"/>
      <c r="P62" s="42"/>
      <c r="Q62" s="42"/>
      <c r="R62" s="42"/>
      <c r="S62" s="42"/>
      <c r="T62" s="42"/>
      <c r="U62" s="42"/>
      <c r="V62" s="42"/>
      <c r="W62" s="42"/>
      <c r="X62" s="42"/>
      <c r="Y62" s="42"/>
      <c r="Z62" s="42"/>
    </row>
    <row r="63" spans="1:26" ht="14.25" customHeight="1">
      <c r="A63" s="370">
        <v>5102</v>
      </c>
      <c r="B63" s="265"/>
      <c r="C63" s="125" t="s">
        <v>1720</v>
      </c>
      <c r="D63" s="119">
        <f>'CRI-M'!P63</f>
        <v>202044</v>
      </c>
      <c r="E63" s="120"/>
      <c r="F63" s="120">
        <f t="shared" si="1"/>
        <v>202044</v>
      </c>
      <c r="G63" s="42"/>
      <c r="H63" s="42"/>
      <c r="I63" s="42"/>
      <c r="J63" s="42"/>
      <c r="K63" s="42"/>
      <c r="L63" s="42"/>
      <c r="M63" s="42"/>
      <c r="N63" s="42"/>
      <c r="O63" s="42"/>
      <c r="P63" s="42"/>
      <c r="Q63" s="42"/>
      <c r="R63" s="42"/>
      <c r="S63" s="42"/>
      <c r="T63" s="42"/>
      <c r="U63" s="42"/>
      <c r="V63" s="42"/>
      <c r="W63" s="42"/>
      <c r="X63" s="42"/>
      <c r="Y63" s="42"/>
      <c r="Z63" s="42"/>
    </row>
    <row r="64" spans="1:26" ht="14.25" customHeight="1">
      <c r="A64" s="229">
        <v>5200</v>
      </c>
      <c r="B64" s="372" t="s">
        <v>1721</v>
      </c>
      <c r="C64" s="262"/>
      <c r="D64" s="115"/>
      <c r="E64" s="115"/>
      <c r="F64" s="115">
        <f t="shared" si="1"/>
        <v>0</v>
      </c>
      <c r="G64" s="42"/>
      <c r="H64" s="42"/>
      <c r="I64" s="42"/>
      <c r="J64" s="42"/>
      <c r="K64" s="42"/>
      <c r="L64" s="42"/>
      <c r="M64" s="42"/>
      <c r="N64" s="42"/>
      <c r="O64" s="42"/>
      <c r="P64" s="42"/>
      <c r="Q64" s="42"/>
      <c r="R64" s="42"/>
      <c r="S64" s="42"/>
      <c r="T64" s="42"/>
      <c r="U64" s="42"/>
      <c r="V64" s="42"/>
      <c r="W64" s="42"/>
      <c r="X64" s="42"/>
      <c r="Y64" s="42"/>
      <c r="Z64" s="42"/>
    </row>
    <row r="65" spans="1:26" ht="14.25" customHeight="1">
      <c r="A65" s="228">
        <v>6000</v>
      </c>
      <c r="B65" s="374" t="s">
        <v>1722</v>
      </c>
      <c r="C65" s="262"/>
      <c r="D65" s="111">
        <f t="shared" ref="D65:E65" si="16">D66+D70+D73</f>
        <v>1993104</v>
      </c>
      <c r="E65" s="111">
        <f t="shared" si="16"/>
        <v>0</v>
      </c>
      <c r="F65" s="111">
        <f t="shared" si="1"/>
        <v>1993104</v>
      </c>
      <c r="G65" s="42"/>
      <c r="H65" s="42"/>
      <c r="I65" s="42"/>
      <c r="J65" s="42"/>
      <c r="K65" s="42"/>
      <c r="L65" s="42"/>
      <c r="M65" s="42"/>
      <c r="N65" s="42"/>
      <c r="O65" s="42"/>
      <c r="P65" s="42"/>
      <c r="Q65" s="42"/>
      <c r="R65" s="42"/>
      <c r="S65" s="42"/>
      <c r="T65" s="42"/>
      <c r="U65" s="42"/>
      <c r="V65" s="42"/>
      <c r="W65" s="42"/>
      <c r="X65" s="42"/>
      <c r="Y65" s="42"/>
      <c r="Z65" s="42"/>
    </row>
    <row r="66" spans="1:26" ht="14.25" customHeight="1">
      <c r="A66" s="229">
        <v>6100</v>
      </c>
      <c r="B66" s="372" t="s">
        <v>1723</v>
      </c>
      <c r="C66" s="262"/>
      <c r="D66" s="115">
        <f t="shared" ref="D66:E66" si="17">SUM(D67:D69)</f>
        <v>977616</v>
      </c>
      <c r="E66" s="115">
        <f t="shared" si="17"/>
        <v>0</v>
      </c>
      <c r="F66" s="115">
        <f t="shared" si="1"/>
        <v>977616</v>
      </c>
      <c r="G66" s="42"/>
      <c r="H66" s="42"/>
      <c r="I66" s="42"/>
      <c r="J66" s="42"/>
      <c r="K66" s="42"/>
      <c r="L66" s="42"/>
      <c r="M66" s="42"/>
      <c r="N66" s="42"/>
      <c r="O66" s="42"/>
      <c r="P66" s="42"/>
      <c r="Q66" s="42"/>
      <c r="R66" s="42"/>
      <c r="S66" s="42"/>
      <c r="T66" s="42"/>
      <c r="U66" s="42"/>
      <c r="V66" s="42"/>
      <c r="W66" s="42"/>
      <c r="X66" s="42"/>
      <c r="Y66" s="42"/>
      <c r="Z66" s="42"/>
    </row>
    <row r="67" spans="1:26" ht="14.25" customHeight="1">
      <c r="A67" s="370">
        <v>6101</v>
      </c>
      <c r="B67" s="265"/>
      <c r="C67" s="125" t="s">
        <v>1724</v>
      </c>
      <c r="D67" s="119">
        <f>'CRI-M'!P67</f>
        <v>0</v>
      </c>
      <c r="E67" s="120"/>
      <c r="F67" s="120">
        <f t="shared" si="1"/>
        <v>0</v>
      </c>
      <c r="G67" s="42"/>
      <c r="H67" s="42"/>
      <c r="I67" s="42"/>
      <c r="J67" s="42"/>
      <c r="K67" s="42"/>
      <c r="L67" s="42"/>
      <c r="M67" s="42"/>
      <c r="N67" s="42"/>
      <c r="O67" s="42"/>
      <c r="P67" s="42"/>
      <c r="Q67" s="42"/>
      <c r="R67" s="42"/>
      <c r="S67" s="42"/>
      <c r="T67" s="42"/>
      <c r="U67" s="42"/>
      <c r="V67" s="42"/>
      <c r="W67" s="42"/>
      <c r="X67" s="42"/>
      <c r="Y67" s="42"/>
      <c r="Z67" s="42"/>
    </row>
    <row r="68" spans="1:26" ht="14.25" customHeight="1">
      <c r="A68" s="370">
        <v>6102</v>
      </c>
      <c r="B68" s="265"/>
      <c r="C68" s="125" t="s">
        <v>1725</v>
      </c>
      <c r="D68" s="119">
        <f>'CRI-M'!P68</f>
        <v>0</v>
      </c>
      <c r="E68" s="120"/>
      <c r="F68" s="120">
        <f t="shared" si="1"/>
        <v>0</v>
      </c>
      <c r="G68" s="42"/>
      <c r="H68" s="42"/>
      <c r="I68" s="42"/>
      <c r="J68" s="42"/>
      <c r="K68" s="42"/>
      <c r="L68" s="42"/>
      <c r="M68" s="42"/>
      <c r="N68" s="42"/>
      <c r="O68" s="42"/>
      <c r="P68" s="42"/>
      <c r="Q68" s="42"/>
      <c r="R68" s="42"/>
      <c r="S68" s="42"/>
      <c r="T68" s="42"/>
      <c r="U68" s="42"/>
      <c r="V68" s="42"/>
      <c r="W68" s="42"/>
      <c r="X68" s="42"/>
      <c r="Y68" s="42"/>
      <c r="Z68" s="42"/>
    </row>
    <row r="69" spans="1:26" ht="14.25" customHeight="1">
      <c r="A69" s="370">
        <v>6103</v>
      </c>
      <c r="B69" s="265"/>
      <c r="C69" s="125" t="s">
        <v>1726</v>
      </c>
      <c r="D69" s="119">
        <f>'CRI-M'!P69</f>
        <v>977616</v>
      </c>
      <c r="E69" s="120"/>
      <c r="F69" s="120">
        <f t="shared" si="1"/>
        <v>977616</v>
      </c>
      <c r="G69" s="42"/>
      <c r="H69" s="42"/>
      <c r="I69" s="42"/>
      <c r="J69" s="42"/>
      <c r="K69" s="42"/>
      <c r="L69" s="42"/>
      <c r="M69" s="42"/>
      <c r="N69" s="42"/>
      <c r="O69" s="42"/>
      <c r="P69" s="42"/>
      <c r="Q69" s="42"/>
      <c r="R69" s="42"/>
      <c r="S69" s="42"/>
      <c r="T69" s="42"/>
      <c r="U69" s="42"/>
      <c r="V69" s="42"/>
      <c r="W69" s="42"/>
      <c r="X69" s="42"/>
      <c r="Y69" s="42"/>
      <c r="Z69" s="42"/>
    </row>
    <row r="70" spans="1:26" ht="14.25" customHeight="1">
      <c r="A70" s="229">
        <v>6200</v>
      </c>
      <c r="B70" s="372" t="s">
        <v>1727</v>
      </c>
      <c r="C70" s="262"/>
      <c r="D70" s="115">
        <f t="shared" ref="D70:E70" si="18">SUM(D71:D72)</f>
        <v>0</v>
      </c>
      <c r="E70" s="115">
        <f t="shared" si="18"/>
        <v>0</v>
      </c>
      <c r="F70" s="115">
        <f t="shared" si="1"/>
        <v>0</v>
      </c>
      <c r="G70" s="42"/>
      <c r="H70" s="42"/>
      <c r="I70" s="42"/>
      <c r="J70" s="42"/>
      <c r="K70" s="42"/>
      <c r="L70" s="42"/>
      <c r="M70" s="42"/>
      <c r="N70" s="42"/>
      <c r="O70" s="42"/>
      <c r="P70" s="42"/>
      <c r="Q70" s="42"/>
      <c r="R70" s="42"/>
      <c r="S70" s="42"/>
      <c r="T70" s="42"/>
      <c r="U70" s="42"/>
      <c r="V70" s="42"/>
      <c r="W70" s="42"/>
      <c r="X70" s="42"/>
      <c r="Y70" s="42"/>
      <c r="Z70" s="42"/>
    </row>
    <row r="71" spans="1:26" ht="14.25" customHeight="1">
      <c r="A71" s="370" t="s">
        <v>2773</v>
      </c>
      <c r="B71" s="265"/>
      <c r="C71" s="132" t="s">
        <v>1728</v>
      </c>
      <c r="D71" s="119">
        <f>'CRI-M'!P71</f>
        <v>0</v>
      </c>
      <c r="E71" s="120"/>
      <c r="F71" s="120">
        <f t="shared" si="1"/>
        <v>0</v>
      </c>
      <c r="G71" s="42"/>
      <c r="H71" s="42"/>
      <c r="I71" s="42"/>
      <c r="J71" s="42"/>
      <c r="K71" s="42"/>
      <c r="L71" s="42"/>
      <c r="M71" s="42"/>
      <c r="N71" s="42"/>
      <c r="O71" s="42"/>
      <c r="P71" s="42"/>
      <c r="Q71" s="42"/>
      <c r="R71" s="42"/>
      <c r="S71" s="42"/>
      <c r="T71" s="42"/>
      <c r="U71" s="42"/>
      <c r="V71" s="42"/>
      <c r="W71" s="42"/>
      <c r="X71" s="42"/>
      <c r="Y71" s="42"/>
      <c r="Z71" s="42"/>
    </row>
    <row r="72" spans="1:26" ht="14.25" customHeight="1">
      <c r="A72" s="370">
        <v>6202</v>
      </c>
      <c r="B72" s="265"/>
      <c r="C72" s="132" t="s">
        <v>2774</v>
      </c>
      <c r="D72" s="119">
        <f>'CRI-M'!P72</f>
        <v>0</v>
      </c>
      <c r="E72" s="120"/>
      <c r="F72" s="120">
        <f t="shared" si="1"/>
        <v>0</v>
      </c>
      <c r="G72" s="42"/>
      <c r="H72" s="42"/>
      <c r="I72" s="42"/>
      <c r="J72" s="42"/>
      <c r="K72" s="42"/>
      <c r="L72" s="42"/>
      <c r="M72" s="42"/>
      <c r="N72" s="42"/>
      <c r="O72" s="42"/>
      <c r="P72" s="42"/>
      <c r="Q72" s="42"/>
      <c r="R72" s="42"/>
      <c r="S72" s="42"/>
      <c r="T72" s="42"/>
      <c r="U72" s="42"/>
      <c r="V72" s="42"/>
      <c r="W72" s="42"/>
      <c r="X72" s="42"/>
      <c r="Y72" s="42"/>
      <c r="Z72" s="42"/>
    </row>
    <row r="73" spans="1:26" ht="14.25" customHeight="1">
      <c r="A73" s="229">
        <v>6300</v>
      </c>
      <c r="B73" s="372" t="s">
        <v>1730</v>
      </c>
      <c r="C73" s="262"/>
      <c r="D73" s="115">
        <f t="shared" ref="D73:E73" si="19">SUM(D74:D78)</f>
        <v>1015488</v>
      </c>
      <c r="E73" s="115">
        <f t="shared" si="19"/>
        <v>0</v>
      </c>
      <c r="F73" s="115">
        <f t="shared" si="1"/>
        <v>1015488</v>
      </c>
      <c r="G73" s="42"/>
      <c r="H73" s="42"/>
      <c r="I73" s="42"/>
      <c r="J73" s="42"/>
      <c r="K73" s="42"/>
      <c r="L73" s="42"/>
      <c r="M73" s="42"/>
      <c r="N73" s="42"/>
      <c r="O73" s="42"/>
      <c r="P73" s="42"/>
      <c r="Q73" s="42"/>
      <c r="R73" s="42"/>
      <c r="S73" s="42"/>
      <c r="T73" s="42"/>
      <c r="U73" s="42"/>
      <c r="V73" s="42"/>
      <c r="W73" s="42"/>
      <c r="X73" s="42"/>
      <c r="Y73" s="42"/>
      <c r="Z73" s="42"/>
    </row>
    <row r="74" spans="1:26" ht="14.25" customHeight="1">
      <c r="A74" s="370">
        <v>6301</v>
      </c>
      <c r="B74" s="265"/>
      <c r="C74" s="125" t="s">
        <v>1679</v>
      </c>
      <c r="D74" s="119">
        <f>'CRI-M'!P74</f>
        <v>0</v>
      </c>
      <c r="E74" s="120"/>
      <c r="F74" s="120">
        <f t="shared" si="1"/>
        <v>0</v>
      </c>
      <c r="G74" s="42"/>
      <c r="H74" s="42"/>
      <c r="I74" s="42"/>
      <c r="J74" s="42"/>
      <c r="K74" s="42"/>
      <c r="L74" s="42"/>
      <c r="M74" s="42"/>
      <c r="N74" s="42"/>
      <c r="O74" s="42"/>
      <c r="P74" s="42"/>
      <c r="Q74" s="42"/>
      <c r="R74" s="42"/>
      <c r="S74" s="42"/>
      <c r="T74" s="42"/>
      <c r="U74" s="42"/>
      <c r="V74" s="42"/>
      <c r="W74" s="42"/>
      <c r="X74" s="42"/>
      <c r="Y74" s="42"/>
      <c r="Z74" s="42"/>
    </row>
    <row r="75" spans="1:26" ht="14.25" customHeight="1">
      <c r="A75" s="370">
        <v>6302</v>
      </c>
      <c r="B75" s="265"/>
      <c r="C75" s="125" t="s">
        <v>1680</v>
      </c>
      <c r="D75" s="119">
        <f>'CRI-M'!P75</f>
        <v>0</v>
      </c>
      <c r="E75" s="120"/>
      <c r="F75" s="120">
        <f t="shared" si="1"/>
        <v>0</v>
      </c>
      <c r="G75" s="42"/>
      <c r="H75" s="42"/>
      <c r="I75" s="42"/>
      <c r="J75" s="42"/>
      <c r="K75" s="42"/>
      <c r="L75" s="42"/>
      <c r="M75" s="42"/>
      <c r="N75" s="42"/>
      <c r="O75" s="42"/>
      <c r="P75" s="42"/>
      <c r="Q75" s="42"/>
      <c r="R75" s="42"/>
      <c r="S75" s="42"/>
      <c r="T75" s="42"/>
      <c r="U75" s="42"/>
      <c r="V75" s="42"/>
      <c r="W75" s="42"/>
      <c r="X75" s="42"/>
      <c r="Y75" s="42"/>
      <c r="Z75" s="42"/>
    </row>
    <row r="76" spans="1:26" ht="14.25" customHeight="1">
      <c r="A76" s="370">
        <v>6303</v>
      </c>
      <c r="B76" s="265"/>
      <c r="C76" s="125" t="s">
        <v>1681</v>
      </c>
      <c r="D76" s="119">
        <f>'CRI-M'!P76</f>
        <v>72648</v>
      </c>
      <c r="E76" s="120"/>
      <c r="F76" s="120">
        <f t="shared" si="1"/>
        <v>72648</v>
      </c>
      <c r="G76" s="42"/>
      <c r="H76" s="42"/>
      <c r="I76" s="42"/>
      <c r="J76" s="42"/>
      <c r="K76" s="42"/>
      <c r="L76" s="42"/>
      <c r="M76" s="42"/>
      <c r="N76" s="42"/>
      <c r="O76" s="42"/>
      <c r="P76" s="42"/>
      <c r="Q76" s="42"/>
      <c r="R76" s="42"/>
      <c r="S76" s="42"/>
      <c r="T76" s="42"/>
      <c r="U76" s="42"/>
      <c r="V76" s="42"/>
      <c r="W76" s="42"/>
      <c r="X76" s="42"/>
      <c r="Y76" s="42"/>
      <c r="Z76" s="42"/>
    </row>
    <row r="77" spans="1:26" ht="14.25" customHeight="1">
      <c r="A77" s="370">
        <v>6304</v>
      </c>
      <c r="B77" s="265"/>
      <c r="C77" s="125" t="s">
        <v>1682</v>
      </c>
      <c r="D77" s="119">
        <f>'CRI-M'!P77</f>
        <v>0</v>
      </c>
      <c r="E77" s="120"/>
      <c r="F77" s="120">
        <f t="shared" si="1"/>
        <v>0</v>
      </c>
      <c r="G77" s="42"/>
      <c r="H77" s="42"/>
      <c r="I77" s="42"/>
      <c r="J77" s="42"/>
      <c r="K77" s="42"/>
      <c r="L77" s="42"/>
      <c r="M77" s="42"/>
      <c r="N77" s="42"/>
      <c r="O77" s="42"/>
      <c r="P77" s="42"/>
      <c r="Q77" s="42"/>
      <c r="R77" s="42"/>
      <c r="S77" s="42"/>
      <c r="T77" s="42"/>
      <c r="U77" s="42"/>
      <c r="V77" s="42"/>
      <c r="W77" s="42"/>
      <c r="X77" s="42"/>
      <c r="Y77" s="42"/>
      <c r="Z77" s="42"/>
    </row>
    <row r="78" spans="1:26" ht="14.25" customHeight="1">
      <c r="A78" s="370">
        <v>6309</v>
      </c>
      <c r="B78" s="265"/>
      <c r="C78" s="125" t="s">
        <v>1683</v>
      </c>
      <c r="D78" s="119">
        <f>'CRI-M'!P78</f>
        <v>942840</v>
      </c>
      <c r="E78" s="120"/>
      <c r="F78" s="120">
        <f t="shared" si="1"/>
        <v>942840</v>
      </c>
      <c r="G78" s="42"/>
      <c r="H78" s="42"/>
      <c r="I78" s="42"/>
      <c r="J78" s="42"/>
      <c r="K78" s="42"/>
      <c r="L78" s="42"/>
      <c r="M78" s="42"/>
      <c r="N78" s="42"/>
      <c r="O78" s="42"/>
      <c r="P78" s="42"/>
      <c r="Q78" s="42"/>
      <c r="R78" s="42"/>
      <c r="S78" s="42"/>
      <c r="T78" s="42"/>
      <c r="U78" s="42"/>
      <c r="V78" s="42"/>
      <c r="W78" s="42"/>
      <c r="X78" s="42"/>
      <c r="Y78" s="42"/>
      <c r="Z78" s="42"/>
    </row>
    <row r="79" spans="1:26" ht="30" customHeight="1">
      <c r="A79" s="228">
        <v>7000</v>
      </c>
      <c r="B79" s="373" t="s">
        <v>1731</v>
      </c>
      <c r="C79" s="262"/>
      <c r="D79" s="111">
        <f t="shared" ref="D79:E79" si="20">D80+D82+D83+D85+D86+D87+D88+D90+D91</f>
        <v>0</v>
      </c>
      <c r="E79" s="111">
        <f t="shared" si="20"/>
        <v>0</v>
      </c>
      <c r="F79" s="111">
        <f t="shared" si="1"/>
        <v>0</v>
      </c>
      <c r="G79" s="42"/>
      <c r="H79" s="42"/>
      <c r="I79" s="42"/>
      <c r="J79" s="42"/>
      <c r="K79" s="42"/>
      <c r="L79" s="42"/>
      <c r="M79" s="42"/>
      <c r="N79" s="42"/>
      <c r="O79" s="42"/>
      <c r="P79" s="42"/>
      <c r="Q79" s="42"/>
      <c r="R79" s="42"/>
      <c r="S79" s="42"/>
      <c r="T79" s="42"/>
      <c r="U79" s="42"/>
      <c r="V79" s="42"/>
      <c r="W79" s="42"/>
      <c r="X79" s="42"/>
      <c r="Y79" s="42"/>
      <c r="Z79" s="42"/>
    </row>
    <row r="80" spans="1:26" ht="30" customHeight="1">
      <c r="A80" s="230">
        <v>7100</v>
      </c>
      <c r="B80" s="372" t="s">
        <v>1732</v>
      </c>
      <c r="C80" s="262"/>
      <c r="D80" s="115">
        <f t="shared" ref="D80:E80" si="21">SUM(D81)</f>
        <v>0</v>
      </c>
      <c r="E80" s="115">
        <f t="shared" si="21"/>
        <v>0</v>
      </c>
      <c r="F80" s="115">
        <f t="shared" si="1"/>
        <v>0</v>
      </c>
      <c r="G80" s="42"/>
      <c r="H80" s="42"/>
      <c r="I80" s="42"/>
      <c r="J80" s="42"/>
      <c r="K80" s="42"/>
      <c r="L80" s="42"/>
      <c r="M80" s="42"/>
      <c r="N80" s="42"/>
      <c r="O80" s="42"/>
      <c r="P80" s="42"/>
      <c r="Q80" s="42"/>
      <c r="R80" s="42"/>
      <c r="S80" s="42"/>
      <c r="T80" s="42"/>
      <c r="U80" s="42"/>
      <c r="V80" s="42"/>
      <c r="W80" s="42"/>
      <c r="X80" s="42"/>
      <c r="Y80" s="42"/>
      <c r="Z80" s="42"/>
    </row>
    <row r="81" spans="1:26" ht="30" customHeight="1">
      <c r="A81" s="370">
        <v>7101</v>
      </c>
      <c r="B81" s="265"/>
      <c r="C81" s="125" t="s">
        <v>1732</v>
      </c>
      <c r="D81" s="119">
        <f>'CRI-M'!P81</f>
        <v>0</v>
      </c>
      <c r="E81" s="120"/>
      <c r="F81" s="120">
        <f t="shared" si="1"/>
        <v>0</v>
      </c>
      <c r="G81" s="42"/>
      <c r="H81" s="42"/>
      <c r="I81" s="42"/>
      <c r="J81" s="42"/>
      <c r="K81" s="42"/>
      <c r="L81" s="42"/>
      <c r="M81" s="42"/>
      <c r="N81" s="42"/>
      <c r="O81" s="42"/>
      <c r="P81" s="42"/>
      <c r="Q81" s="42"/>
      <c r="R81" s="42"/>
      <c r="S81" s="42"/>
      <c r="T81" s="42"/>
      <c r="U81" s="42"/>
      <c r="V81" s="42"/>
      <c r="W81" s="42"/>
      <c r="X81" s="42"/>
      <c r="Y81" s="42"/>
      <c r="Z81" s="42"/>
    </row>
    <row r="82" spans="1:26" ht="30" customHeight="1">
      <c r="A82" s="230">
        <v>7200</v>
      </c>
      <c r="B82" s="372" t="s">
        <v>1733</v>
      </c>
      <c r="C82" s="262"/>
      <c r="D82" s="115"/>
      <c r="E82" s="115"/>
      <c r="F82" s="115">
        <f t="shared" si="1"/>
        <v>0</v>
      </c>
      <c r="G82" s="42"/>
      <c r="H82" s="42"/>
      <c r="I82" s="42"/>
      <c r="J82" s="42"/>
      <c r="K82" s="42"/>
      <c r="L82" s="42"/>
      <c r="M82" s="42"/>
      <c r="N82" s="42"/>
      <c r="O82" s="42"/>
      <c r="P82" s="42"/>
      <c r="Q82" s="42"/>
      <c r="R82" s="42"/>
      <c r="S82" s="42"/>
      <c r="T82" s="42"/>
      <c r="U82" s="42"/>
      <c r="V82" s="42"/>
      <c r="W82" s="42"/>
      <c r="X82" s="42"/>
      <c r="Y82" s="42"/>
      <c r="Z82" s="42"/>
    </row>
    <row r="83" spans="1:26" ht="30" customHeight="1">
      <c r="A83" s="230">
        <v>7300</v>
      </c>
      <c r="B83" s="372" t="s">
        <v>1734</v>
      </c>
      <c r="C83" s="262"/>
      <c r="D83" s="115">
        <f t="shared" ref="D83:E83" si="22">SUM(D84)</f>
        <v>0</v>
      </c>
      <c r="E83" s="115">
        <f t="shared" si="22"/>
        <v>0</v>
      </c>
      <c r="F83" s="115">
        <f t="shared" si="1"/>
        <v>0</v>
      </c>
      <c r="G83" s="42"/>
      <c r="H83" s="42"/>
      <c r="I83" s="42"/>
      <c r="J83" s="42"/>
      <c r="K83" s="42"/>
      <c r="L83" s="42"/>
      <c r="M83" s="42"/>
      <c r="N83" s="42"/>
      <c r="O83" s="42"/>
      <c r="P83" s="42"/>
      <c r="Q83" s="42"/>
      <c r="R83" s="42"/>
      <c r="S83" s="42"/>
      <c r="T83" s="42"/>
      <c r="U83" s="42"/>
      <c r="V83" s="42"/>
      <c r="W83" s="42"/>
      <c r="X83" s="42"/>
      <c r="Y83" s="42"/>
      <c r="Z83" s="42"/>
    </row>
    <row r="84" spans="1:26" ht="30" customHeight="1">
      <c r="A84" s="370">
        <v>7301</v>
      </c>
      <c r="B84" s="265"/>
      <c r="C84" s="125" t="s">
        <v>1734</v>
      </c>
      <c r="D84" s="119">
        <f>'CRI-M'!P84</f>
        <v>0</v>
      </c>
      <c r="E84" s="120"/>
      <c r="F84" s="120">
        <f t="shared" si="1"/>
        <v>0</v>
      </c>
      <c r="G84" s="42"/>
      <c r="H84" s="42"/>
      <c r="I84" s="42"/>
      <c r="J84" s="42"/>
      <c r="K84" s="42"/>
      <c r="L84" s="42"/>
      <c r="M84" s="42"/>
      <c r="N84" s="42"/>
      <c r="O84" s="42"/>
      <c r="P84" s="42"/>
      <c r="Q84" s="42"/>
      <c r="R84" s="42"/>
      <c r="S84" s="42"/>
      <c r="T84" s="42"/>
      <c r="U84" s="42"/>
      <c r="V84" s="42"/>
      <c r="W84" s="42"/>
      <c r="X84" s="42"/>
      <c r="Y84" s="42"/>
      <c r="Z84" s="42"/>
    </row>
    <row r="85" spans="1:26" ht="45" customHeight="1">
      <c r="A85" s="230">
        <v>7400</v>
      </c>
      <c r="B85" s="372" t="s">
        <v>1735</v>
      </c>
      <c r="C85" s="262"/>
      <c r="D85" s="115"/>
      <c r="E85" s="115"/>
      <c r="F85" s="115">
        <f t="shared" si="1"/>
        <v>0</v>
      </c>
      <c r="G85" s="42"/>
      <c r="H85" s="42"/>
      <c r="I85" s="42"/>
      <c r="J85" s="42"/>
      <c r="K85" s="42"/>
      <c r="L85" s="42"/>
      <c r="M85" s="42"/>
      <c r="N85" s="42"/>
      <c r="O85" s="42"/>
      <c r="P85" s="42"/>
      <c r="Q85" s="42"/>
      <c r="R85" s="42"/>
      <c r="S85" s="42"/>
      <c r="T85" s="42"/>
      <c r="U85" s="42"/>
      <c r="V85" s="42"/>
      <c r="W85" s="42"/>
      <c r="X85" s="42"/>
      <c r="Y85" s="42"/>
      <c r="Z85" s="42"/>
    </row>
    <row r="86" spans="1:26" ht="45" customHeight="1">
      <c r="A86" s="230">
        <v>7500</v>
      </c>
      <c r="B86" s="372" t="s">
        <v>1736</v>
      </c>
      <c r="C86" s="262"/>
      <c r="D86" s="115"/>
      <c r="E86" s="115"/>
      <c r="F86" s="115">
        <f t="shared" si="1"/>
        <v>0</v>
      </c>
      <c r="G86" s="42"/>
      <c r="H86" s="42"/>
      <c r="I86" s="42"/>
      <c r="J86" s="42"/>
      <c r="K86" s="42"/>
      <c r="L86" s="42"/>
      <c r="M86" s="42"/>
      <c r="N86" s="42"/>
      <c r="O86" s="42"/>
      <c r="P86" s="42"/>
      <c r="Q86" s="42"/>
      <c r="R86" s="42"/>
      <c r="S86" s="42"/>
      <c r="T86" s="42"/>
      <c r="U86" s="42"/>
      <c r="V86" s="42"/>
      <c r="W86" s="42"/>
      <c r="X86" s="42"/>
      <c r="Y86" s="42"/>
      <c r="Z86" s="42"/>
    </row>
    <row r="87" spans="1:26" ht="45" customHeight="1">
      <c r="A87" s="230">
        <v>7600</v>
      </c>
      <c r="B87" s="372" t="s">
        <v>1737</v>
      </c>
      <c r="C87" s="262"/>
      <c r="D87" s="115"/>
      <c r="E87" s="115"/>
      <c r="F87" s="115">
        <f t="shared" si="1"/>
        <v>0</v>
      </c>
      <c r="G87" s="42"/>
      <c r="H87" s="42"/>
      <c r="I87" s="42"/>
      <c r="J87" s="42"/>
      <c r="K87" s="42"/>
      <c r="L87" s="42"/>
      <c r="M87" s="42"/>
      <c r="N87" s="42"/>
      <c r="O87" s="42"/>
      <c r="P87" s="42"/>
      <c r="Q87" s="42"/>
      <c r="R87" s="42"/>
      <c r="S87" s="42"/>
      <c r="T87" s="42"/>
      <c r="U87" s="42"/>
      <c r="V87" s="42"/>
      <c r="W87" s="42"/>
      <c r="X87" s="42"/>
      <c r="Y87" s="42"/>
      <c r="Z87" s="42"/>
    </row>
    <row r="88" spans="1:26" ht="30" customHeight="1">
      <c r="A88" s="230">
        <v>7700</v>
      </c>
      <c r="B88" s="372" t="s">
        <v>1738</v>
      </c>
      <c r="C88" s="262"/>
      <c r="D88" s="115">
        <f t="shared" ref="D88:E88" si="23">SUM(D89)</f>
        <v>0</v>
      </c>
      <c r="E88" s="115">
        <f t="shared" si="23"/>
        <v>0</v>
      </c>
      <c r="F88" s="115">
        <f t="shared" si="1"/>
        <v>0</v>
      </c>
      <c r="G88" s="42"/>
      <c r="H88" s="42"/>
      <c r="I88" s="42"/>
      <c r="J88" s="42"/>
      <c r="K88" s="42"/>
      <c r="L88" s="42"/>
      <c r="M88" s="42"/>
      <c r="N88" s="42"/>
      <c r="O88" s="42"/>
      <c r="P88" s="42"/>
      <c r="Q88" s="42"/>
      <c r="R88" s="42"/>
      <c r="S88" s="42"/>
      <c r="T88" s="42"/>
      <c r="U88" s="42"/>
      <c r="V88" s="42"/>
      <c r="W88" s="42"/>
      <c r="X88" s="42"/>
      <c r="Y88" s="42"/>
      <c r="Z88" s="42"/>
    </row>
    <row r="89" spans="1:26" ht="30" customHeight="1">
      <c r="A89" s="370">
        <v>7701</v>
      </c>
      <c r="B89" s="265"/>
      <c r="C89" s="125" t="s">
        <v>1738</v>
      </c>
      <c r="D89" s="119">
        <f>'CRI-M'!P89</f>
        <v>0</v>
      </c>
      <c r="E89" s="120"/>
      <c r="F89" s="120">
        <f t="shared" si="1"/>
        <v>0</v>
      </c>
      <c r="G89" s="42"/>
      <c r="H89" s="42"/>
      <c r="I89" s="42"/>
      <c r="J89" s="42"/>
      <c r="K89" s="42"/>
      <c r="L89" s="42"/>
      <c r="M89" s="42"/>
      <c r="N89" s="42"/>
      <c r="O89" s="42"/>
      <c r="P89" s="42"/>
      <c r="Q89" s="42"/>
      <c r="R89" s="42"/>
      <c r="S89" s="42"/>
      <c r="T89" s="42"/>
      <c r="U89" s="42"/>
      <c r="V89" s="42"/>
      <c r="W89" s="42"/>
      <c r="X89" s="42"/>
      <c r="Y89" s="42"/>
      <c r="Z89" s="42"/>
    </row>
    <row r="90" spans="1:26" ht="30" customHeight="1">
      <c r="A90" s="230">
        <v>7800</v>
      </c>
      <c r="B90" s="372" t="s">
        <v>1739</v>
      </c>
      <c r="C90" s="262"/>
      <c r="D90" s="115"/>
      <c r="E90" s="115"/>
      <c r="F90" s="115">
        <f t="shared" si="1"/>
        <v>0</v>
      </c>
      <c r="G90" s="42"/>
      <c r="H90" s="42"/>
      <c r="I90" s="42"/>
      <c r="J90" s="42"/>
      <c r="K90" s="42"/>
      <c r="L90" s="42"/>
      <c r="M90" s="42"/>
      <c r="N90" s="42"/>
      <c r="O90" s="42"/>
      <c r="P90" s="42"/>
      <c r="Q90" s="42"/>
      <c r="R90" s="42"/>
      <c r="S90" s="42"/>
      <c r="T90" s="42"/>
      <c r="U90" s="42"/>
      <c r="V90" s="42"/>
      <c r="W90" s="42"/>
      <c r="X90" s="42"/>
      <c r="Y90" s="42"/>
      <c r="Z90" s="42"/>
    </row>
    <row r="91" spans="1:26" ht="14.25" customHeight="1">
      <c r="A91" s="230">
        <v>7900</v>
      </c>
      <c r="B91" s="372" t="s">
        <v>1740</v>
      </c>
      <c r="C91" s="262"/>
      <c r="D91" s="115">
        <f t="shared" ref="D91:E91" si="24">SUM(D92)</f>
        <v>0</v>
      </c>
      <c r="E91" s="115">
        <f t="shared" si="24"/>
        <v>0</v>
      </c>
      <c r="F91" s="115">
        <f t="shared" si="1"/>
        <v>0</v>
      </c>
      <c r="G91" s="42"/>
      <c r="H91" s="42"/>
      <c r="I91" s="42"/>
      <c r="J91" s="42"/>
      <c r="K91" s="42"/>
      <c r="L91" s="42"/>
      <c r="M91" s="42"/>
      <c r="N91" s="42"/>
      <c r="O91" s="42"/>
      <c r="P91" s="42"/>
      <c r="Q91" s="42"/>
      <c r="R91" s="42"/>
      <c r="S91" s="42"/>
      <c r="T91" s="42"/>
      <c r="U91" s="42"/>
      <c r="V91" s="42"/>
      <c r="W91" s="42"/>
      <c r="X91" s="42"/>
      <c r="Y91" s="42"/>
      <c r="Z91" s="42"/>
    </row>
    <row r="92" spans="1:26" ht="15" customHeight="1">
      <c r="A92" s="370">
        <v>7901</v>
      </c>
      <c r="B92" s="265"/>
      <c r="C92" s="125" t="s">
        <v>1740</v>
      </c>
      <c r="D92" s="119">
        <f>'CRI-M'!P92</f>
        <v>0</v>
      </c>
      <c r="E92" s="120"/>
      <c r="F92" s="120">
        <f t="shared" si="1"/>
        <v>0</v>
      </c>
      <c r="G92" s="42"/>
      <c r="H92" s="42"/>
      <c r="I92" s="42"/>
      <c r="J92" s="42"/>
      <c r="K92" s="42"/>
      <c r="L92" s="42"/>
      <c r="M92" s="42"/>
      <c r="N92" s="42"/>
      <c r="O92" s="42"/>
      <c r="P92" s="42"/>
      <c r="Q92" s="42"/>
      <c r="R92" s="42"/>
      <c r="S92" s="42"/>
      <c r="T92" s="42"/>
      <c r="U92" s="42"/>
      <c r="V92" s="42"/>
      <c r="W92" s="42"/>
      <c r="X92" s="42"/>
      <c r="Y92" s="42"/>
      <c r="Z92" s="42"/>
    </row>
    <row r="93" spans="1:26" ht="30" customHeight="1">
      <c r="A93" s="228">
        <v>8000</v>
      </c>
      <c r="B93" s="371" t="s">
        <v>1741</v>
      </c>
      <c r="C93" s="262"/>
      <c r="D93" s="111">
        <f t="shared" ref="D93:E93" si="25">D94+D107+D110+D115+D121</f>
        <v>23973624</v>
      </c>
      <c r="E93" s="111">
        <f t="shared" si="25"/>
        <v>6337454</v>
      </c>
      <c r="F93" s="111">
        <f t="shared" si="1"/>
        <v>30311078</v>
      </c>
      <c r="G93" s="42"/>
      <c r="H93" s="42"/>
      <c r="I93" s="42"/>
      <c r="J93" s="42"/>
      <c r="K93" s="42"/>
      <c r="L93" s="42"/>
      <c r="M93" s="42"/>
      <c r="N93" s="42"/>
      <c r="O93" s="42"/>
      <c r="P93" s="42"/>
      <c r="Q93" s="42"/>
      <c r="R93" s="42"/>
      <c r="S93" s="42"/>
      <c r="T93" s="42"/>
      <c r="U93" s="42"/>
      <c r="V93" s="42"/>
      <c r="W93" s="42"/>
      <c r="X93" s="42"/>
      <c r="Y93" s="42"/>
      <c r="Z93" s="42"/>
    </row>
    <row r="94" spans="1:26" ht="14.25" customHeight="1">
      <c r="A94" s="229">
        <v>8100</v>
      </c>
      <c r="B94" s="372" t="s">
        <v>1742</v>
      </c>
      <c r="C94" s="262"/>
      <c r="D94" s="115">
        <f t="shared" ref="D94:E94" si="26">SUM(D95:D106)</f>
        <v>23973624</v>
      </c>
      <c r="E94" s="115">
        <f t="shared" si="26"/>
        <v>0</v>
      </c>
      <c r="F94" s="115">
        <f t="shared" si="1"/>
        <v>23973624</v>
      </c>
      <c r="G94" s="42"/>
      <c r="H94" s="42"/>
      <c r="I94" s="42"/>
      <c r="J94" s="42"/>
      <c r="K94" s="42"/>
      <c r="L94" s="42"/>
      <c r="M94" s="42"/>
      <c r="N94" s="42"/>
      <c r="O94" s="42"/>
      <c r="P94" s="42"/>
      <c r="Q94" s="42"/>
      <c r="R94" s="42"/>
      <c r="S94" s="42"/>
      <c r="T94" s="42"/>
      <c r="U94" s="42"/>
      <c r="V94" s="42"/>
      <c r="W94" s="42"/>
      <c r="X94" s="42"/>
      <c r="Y94" s="42"/>
      <c r="Z94" s="42"/>
    </row>
    <row r="95" spans="1:26" ht="14.25" customHeight="1">
      <c r="A95" s="370">
        <v>8101</v>
      </c>
      <c r="B95" s="265"/>
      <c r="C95" s="125" t="s">
        <v>1743</v>
      </c>
      <c r="D95" s="119">
        <f>'CRI-M'!P95</f>
        <v>23862456</v>
      </c>
      <c r="E95" s="120"/>
      <c r="F95" s="120">
        <f t="shared" si="1"/>
        <v>23862456</v>
      </c>
      <c r="G95" s="42"/>
      <c r="H95" s="42"/>
      <c r="I95" s="42"/>
      <c r="J95" s="42"/>
      <c r="K95" s="42"/>
      <c r="L95" s="42"/>
      <c r="M95" s="42"/>
      <c r="N95" s="42"/>
      <c r="O95" s="42"/>
      <c r="P95" s="42"/>
      <c r="Q95" s="42"/>
      <c r="R95" s="42"/>
      <c r="S95" s="42"/>
      <c r="T95" s="42"/>
      <c r="U95" s="42"/>
      <c r="V95" s="42"/>
      <c r="W95" s="42"/>
      <c r="X95" s="42"/>
      <c r="Y95" s="42"/>
      <c r="Z95" s="42"/>
    </row>
    <row r="96" spans="1:26" ht="14.25" customHeight="1">
      <c r="A96" s="370">
        <v>8102</v>
      </c>
      <c r="B96" s="265"/>
      <c r="C96" s="125" t="s">
        <v>1744</v>
      </c>
      <c r="D96" s="119">
        <f>'CRI-M'!P96</f>
        <v>0</v>
      </c>
      <c r="E96" s="120"/>
      <c r="F96" s="120">
        <f t="shared" si="1"/>
        <v>0</v>
      </c>
      <c r="G96" s="42"/>
      <c r="H96" s="42"/>
      <c r="I96" s="42"/>
      <c r="J96" s="42"/>
      <c r="K96" s="42"/>
      <c r="L96" s="42"/>
      <c r="M96" s="42"/>
      <c r="N96" s="42"/>
      <c r="O96" s="42"/>
      <c r="P96" s="42"/>
      <c r="Q96" s="42"/>
      <c r="R96" s="42"/>
      <c r="S96" s="42"/>
      <c r="T96" s="42"/>
      <c r="U96" s="42"/>
      <c r="V96" s="42"/>
      <c r="W96" s="42"/>
      <c r="X96" s="42"/>
      <c r="Y96" s="42"/>
      <c r="Z96" s="42"/>
    </row>
    <row r="97" spans="1:26" ht="14.25" customHeight="1">
      <c r="A97" s="370">
        <v>8103</v>
      </c>
      <c r="B97" s="265"/>
      <c r="C97" s="125" t="s">
        <v>1745</v>
      </c>
      <c r="D97" s="119">
        <f>'CRI-M'!P97</f>
        <v>0</v>
      </c>
      <c r="E97" s="120"/>
      <c r="F97" s="120">
        <f t="shared" si="1"/>
        <v>0</v>
      </c>
      <c r="G97" s="42"/>
      <c r="H97" s="42"/>
      <c r="I97" s="42"/>
      <c r="J97" s="42"/>
      <c r="K97" s="42"/>
      <c r="L97" s="42"/>
      <c r="M97" s="42"/>
      <c r="N97" s="42"/>
      <c r="O97" s="42"/>
      <c r="P97" s="42"/>
      <c r="Q97" s="42"/>
      <c r="R97" s="42"/>
      <c r="S97" s="42"/>
      <c r="T97" s="42"/>
      <c r="U97" s="42"/>
      <c r="V97" s="42"/>
      <c r="W97" s="42"/>
      <c r="X97" s="42"/>
      <c r="Y97" s="42"/>
      <c r="Z97" s="42"/>
    </row>
    <row r="98" spans="1:26" ht="14.25" customHeight="1">
      <c r="A98" s="370">
        <v>8104</v>
      </c>
      <c r="B98" s="265"/>
      <c r="C98" s="125" t="s">
        <v>1746</v>
      </c>
      <c r="D98" s="119">
        <f>'CRI-M'!P98</f>
        <v>0</v>
      </c>
      <c r="E98" s="120"/>
      <c r="F98" s="120">
        <f t="shared" si="1"/>
        <v>0</v>
      </c>
      <c r="G98" s="42"/>
      <c r="H98" s="42"/>
      <c r="I98" s="42"/>
      <c r="J98" s="42"/>
      <c r="K98" s="42"/>
      <c r="L98" s="42"/>
      <c r="M98" s="42"/>
      <c r="N98" s="42"/>
      <c r="O98" s="42"/>
      <c r="P98" s="42"/>
      <c r="Q98" s="42"/>
      <c r="R98" s="42"/>
      <c r="S98" s="42"/>
      <c r="T98" s="42"/>
      <c r="U98" s="42"/>
      <c r="V98" s="42"/>
      <c r="W98" s="42"/>
      <c r="X98" s="42"/>
      <c r="Y98" s="42"/>
      <c r="Z98" s="42"/>
    </row>
    <row r="99" spans="1:26" ht="14.25" customHeight="1">
      <c r="A99" s="370">
        <v>8105</v>
      </c>
      <c r="B99" s="265"/>
      <c r="C99" s="125" t="s">
        <v>1747</v>
      </c>
      <c r="D99" s="119">
        <f>'CRI-M'!P99</f>
        <v>0</v>
      </c>
      <c r="E99" s="120"/>
      <c r="F99" s="120">
        <f t="shared" si="1"/>
        <v>0</v>
      </c>
      <c r="G99" s="42"/>
      <c r="H99" s="42"/>
      <c r="I99" s="42"/>
      <c r="J99" s="42"/>
      <c r="K99" s="42"/>
      <c r="L99" s="42"/>
      <c r="M99" s="42"/>
      <c r="N99" s="42"/>
      <c r="O99" s="42"/>
      <c r="P99" s="42"/>
      <c r="Q99" s="42"/>
      <c r="R99" s="42"/>
      <c r="S99" s="42"/>
      <c r="T99" s="42"/>
      <c r="U99" s="42"/>
      <c r="V99" s="42"/>
      <c r="W99" s="42"/>
      <c r="X99" s="42"/>
      <c r="Y99" s="42"/>
      <c r="Z99" s="42"/>
    </row>
    <row r="100" spans="1:26" ht="14.25" customHeight="1">
      <c r="A100" s="370">
        <v>8106</v>
      </c>
      <c r="B100" s="265"/>
      <c r="C100" s="125" t="s">
        <v>1748</v>
      </c>
      <c r="D100" s="119">
        <f>'CRI-M'!P100</f>
        <v>0</v>
      </c>
      <c r="E100" s="120"/>
      <c r="F100" s="120">
        <f t="shared" si="1"/>
        <v>0</v>
      </c>
      <c r="G100" s="42"/>
      <c r="H100" s="42"/>
      <c r="I100" s="42"/>
      <c r="J100" s="42"/>
      <c r="K100" s="42"/>
      <c r="L100" s="42"/>
      <c r="M100" s="42"/>
      <c r="N100" s="42"/>
      <c r="O100" s="42"/>
      <c r="P100" s="42"/>
      <c r="Q100" s="42"/>
      <c r="R100" s="42"/>
      <c r="S100" s="42"/>
      <c r="T100" s="42"/>
      <c r="U100" s="42"/>
      <c r="V100" s="42"/>
      <c r="W100" s="42"/>
      <c r="X100" s="42"/>
      <c r="Y100" s="42"/>
      <c r="Z100" s="42"/>
    </row>
    <row r="101" spans="1:26" ht="14.25" customHeight="1">
      <c r="A101" s="370">
        <v>8107</v>
      </c>
      <c r="B101" s="265"/>
      <c r="C101" s="125" t="s">
        <v>1749</v>
      </c>
      <c r="D101" s="119">
        <f>'CRI-M'!P101</f>
        <v>0</v>
      </c>
      <c r="E101" s="120"/>
      <c r="F101" s="120">
        <f t="shared" si="1"/>
        <v>0</v>
      </c>
      <c r="G101" s="42"/>
      <c r="H101" s="42"/>
      <c r="I101" s="42"/>
      <c r="J101" s="42"/>
      <c r="K101" s="42"/>
      <c r="L101" s="42"/>
      <c r="M101" s="42"/>
      <c r="N101" s="42"/>
      <c r="O101" s="42"/>
      <c r="P101" s="42"/>
      <c r="Q101" s="42"/>
      <c r="R101" s="42"/>
      <c r="S101" s="42"/>
      <c r="T101" s="42"/>
      <c r="U101" s="42"/>
      <c r="V101" s="42"/>
      <c r="W101" s="42"/>
      <c r="X101" s="42"/>
      <c r="Y101" s="42"/>
      <c r="Z101" s="42"/>
    </row>
    <row r="102" spans="1:26" ht="14.25" customHeight="1">
      <c r="A102" s="370">
        <v>8108</v>
      </c>
      <c r="B102" s="265"/>
      <c r="C102" s="125" t="s">
        <v>1750</v>
      </c>
      <c r="D102" s="119">
        <f>'CRI-M'!P102</f>
        <v>0</v>
      </c>
      <c r="E102" s="120"/>
      <c r="F102" s="120">
        <f t="shared" si="1"/>
        <v>0</v>
      </c>
      <c r="G102" s="42"/>
      <c r="H102" s="42"/>
      <c r="I102" s="42"/>
      <c r="J102" s="42"/>
      <c r="K102" s="42"/>
      <c r="L102" s="42"/>
      <c r="M102" s="42"/>
      <c r="N102" s="42"/>
      <c r="O102" s="42"/>
      <c r="P102" s="42"/>
      <c r="Q102" s="42"/>
      <c r="R102" s="42"/>
      <c r="S102" s="42"/>
      <c r="T102" s="42"/>
      <c r="U102" s="42"/>
      <c r="V102" s="42"/>
      <c r="W102" s="42"/>
      <c r="X102" s="42"/>
      <c r="Y102" s="42"/>
      <c r="Z102" s="42"/>
    </row>
    <row r="103" spans="1:26" ht="14.25" customHeight="1">
      <c r="A103" s="370">
        <v>8109</v>
      </c>
      <c r="B103" s="265"/>
      <c r="C103" s="125" t="s">
        <v>1751</v>
      </c>
      <c r="D103" s="119">
        <f>'CRI-M'!P103</f>
        <v>0</v>
      </c>
      <c r="E103" s="120"/>
      <c r="F103" s="120">
        <f t="shared" si="1"/>
        <v>0</v>
      </c>
      <c r="G103" s="42"/>
      <c r="H103" s="42"/>
      <c r="I103" s="42"/>
      <c r="J103" s="42"/>
      <c r="K103" s="42"/>
      <c r="L103" s="42"/>
      <c r="M103" s="42"/>
      <c r="N103" s="42"/>
      <c r="O103" s="42"/>
      <c r="P103" s="42"/>
      <c r="Q103" s="42"/>
      <c r="R103" s="42"/>
      <c r="S103" s="42"/>
      <c r="T103" s="42"/>
      <c r="U103" s="42"/>
      <c r="V103" s="42"/>
      <c r="W103" s="42"/>
      <c r="X103" s="42"/>
      <c r="Y103" s="42"/>
      <c r="Z103" s="42"/>
    </row>
    <row r="104" spans="1:26" ht="14.25" customHeight="1">
      <c r="A104" s="370">
        <v>8110</v>
      </c>
      <c r="B104" s="265"/>
      <c r="C104" s="125" t="s">
        <v>1752</v>
      </c>
      <c r="D104" s="119">
        <f>'CRI-M'!P104</f>
        <v>0</v>
      </c>
      <c r="E104" s="120"/>
      <c r="F104" s="120">
        <f t="shared" si="1"/>
        <v>0</v>
      </c>
      <c r="G104" s="42"/>
      <c r="H104" s="42"/>
      <c r="I104" s="42"/>
      <c r="J104" s="42"/>
      <c r="K104" s="42"/>
      <c r="L104" s="42"/>
      <c r="M104" s="42"/>
      <c r="N104" s="42"/>
      <c r="O104" s="42"/>
      <c r="P104" s="42"/>
      <c r="Q104" s="42"/>
      <c r="R104" s="42"/>
      <c r="S104" s="42"/>
      <c r="T104" s="42"/>
      <c r="U104" s="42"/>
      <c r="V104" s="42"/>
      <c r="W104" s="42"/>
      <c r="X104" s="42"/>
      <c r="Y104" s="42"/>
      <c r="Z104" s="42"/>
    </row>
    <row r="105" spans="1:26" ht="14.25" customHeight="1">
      <c r="A105" s="370">
        <v>8111</v>
      </c>
      <c r="B105" s="265"/>
      <c r="C105" s="125" t="s">
        <v>1753</v>
      </c>
      <c r="D105" s="119">
        <f>'CRI-M'!P105</f>
        <v>0</v>
      </c>
      <c r="E105" s="120"/>
      <c r="F105" s="120">
        <f t="shared" si="1"/>
        <v>0</v>
      </c>
      <c r="G105" s="42"/>
      <c r="H105" s="42"/>
      <c r="I105" s="42"/>
      <c r="J105" s="42"/>
      <c r="K105" s="42"/>
      <c r="L105" s="42"/>
      <c r="M105" s="42"/>
      <c r="N105" s="42"/>
      <c r="O105" s="42"/>
      <c r="P105" s="42"/>
      <c r="Q105" s="42"/>
      <c r="R105" s="42"/>
      <c r="S105" s="42"/>
      <c r="T105" s="42"/>
      <c r="U105" s="42"/>
      <c r="V105" s="42"/>
      <c r="W105" s="42"/>
      <c r="X105" s="42"/>
      <c r="Y105" s="42"/>
      <c r="Z105" s="42"/>
    </row>
    <row r="106" spans="1:26" ht="14.25" customHeight="1">
      <c r="A106" s="370">
        <v>8112</v>
      </c>
      <c r="B106" s="265"/>
      <c r="C106" s="125" t="s">
        <v>1754</v>
      </c>
      <c r="D106" s="119">
        <f>'CRI-M'!P106</f>
        <v>111168</v>
      </c>
      <c r="E106" s="120"/>
      <c r="F106" s="120">
        <f t="shared" si="1"/>
        <v>111168</v>
      </c>
      <c r="G106" s="42"/>
      <c r="H106" s="42"/>
      <c r="I106" s="42"/>
      <c r="J106" s="42"/>
      <c r="K106" s="42"/>
      <c r="L106" s="42"/>
      <c r="M106" s="42"/>
      <c r="N106" s="42"/>
      <c r="O106" s="42"/>
      <c r="P106" s="42"/>
      <c r="Q106" s="42"/>
      <c r="R106" s="42"/>
      <c r="S106" s="42"/>
      <c r="T106" s="42"/>
      <c r="U106" s="42"/>
      <c r="V106" s="42"/>
      <c r="W106" s="42"/>
      <c r="X106" s="42"/>
      <c r="Y106" s="42"/>
      <c r="Z106" s="42"/>
    </row>
    <row r="107" spans="1:26" ht="14.25" customHeight="1">
      <c r="A107" s="229">
        <v>8200</v>
      </c>
      <c r="B107" s="372" t="s">
        <v>1755</v>
      </c>
      <c r="C107" s="262"/>
      <c r="D107" s="115">
        <f t="shared" ref="D107:E107" si="27">SUM(D108:D109)</f>
        <v>0</v>
      </c>
      <c r="E107" s="115">
        <f t="shared" si="27"/>
        <v>6282710</v>
      </c>
      <c r="F107" s="115">
        <f t="shared" si="1"/>
        <v>6282710</v>
      </c>
      <c r="G107" s="42"/>
      <c r="H107" s="42"/>
      <c r="I107" s="42"/>
      <c r="J107" s="42"/>
      <c r="K107" s="42"/>
      <c r="L107" s="42"/>
      <c r="M107" s="42"/>
      <c r="N107" s="42"/>
      <c r="O107" s="42"/>
      <c r="P107" s="42"/>
      <c r="Q107" s="42"/>
      <c r="R107" s="42"/>
      <c r="S107" s="42"/>
      <c r="T107" s="42"/>
      <c r="U107" s="42"/>
      <c r="V107" s="42"/>
      <c r="W107" s="42"/>
      <c r="X107" s="42"/>
      <c r="Y107" s="42"/>
      <c r="Z107" s="42"/>
    </row>
    <row r="108" spans="1:26" ht="14.25" customHeight="1">
      <c r="A108" s="370">
        <v>8201</v>
      </c>
      <c r="B108" s="265"/>
      <c r="C108" s="125" t="s">
        <v>1756</v>
      </c>
      <c r="D108" s="120"/>
      <c r="E108" s="119">
        <f>'CRI-M'!P108</f>
        <v>3184370</v>
      </c>
      <c r="F108" s="120">
        <f t="shared" si="1"/>
        <v>3184370</v>
      </c>
      <c r="G108" s="42"/>
      <c r="H108" s="42"/>
      <c r="I108" s="42"/>
      <c r="J108" s="42"/>
      <c r="K108" s="42"/>
      <c r="L108" s="42"/>
      <c r="M108" s="42"/>
      <c r="N108" s="42"/>
      <c r="O108" s="42"/>
      <c r="P108" s="42"/>
      <c r="Q108" s="42"/>
      <c r="R108" s="42"/>
      <c r="S108" s="42"/>
      <c r="T108" s="42"/>
      <c r="U108" s="42"/>
      <c r="V108" s="42"/>
      <c r="W108" s="42"/>
      <c r="X108" s="42"/>
      <c r="Y108" s="42"/>
      <c r="Z108" s="42"/>
    </row>
    <row r="109" spans="1:26" ht="14.25" customHeight="1">
      <c r="A109" s="370">
        <v>8202</v>
      </c>
      <c r="B109" s="265"/>
      <c r="C109" s="125" t="s">
        <v>1757</v>
      </c>
      <c r="D109" s="120"/>
      <c r="E109" s="119">
        <f>'CRI-M'!P109</f>
        <v>3098340</v>
      </c>
      <c r="F109" s="120">
        <f t="shared" si="1"/>
        <v>3098340</v>
      </c>
      <c r="G109" s="42"/>
      <c r="H109" s="42"/>
      <c r="I109" s="42"/>
      <c r="J109" s="42"/>
      <c r="K109" s="42"/>
      <c r="L109" s="42"/>
      <c r="M109" s="42"/>
      <c r="N109" s="42"/>
      <c r="O109" s="42"/>
      <c r="P109" s="42"/>
      <c r="Q109" s="42"/>
      <c r="R109" s="42"/>
      <c r="S109" s="42"/>
      <c r="T109" s="42"/>
      <c r="U109" s="42"/>
      <c r="V109" s="42"/>
      <c r="W109" s="42"/>
      <c r="X109" s="42"/>
      <c r="Y109" s="42"/>
      <c r="Z109" s="42"/>
    </row>
    <row r="110" spans="1:26" ht="14.25" customHeight="1">
      <c r="A110" s="229">
        <v>8300</v>
      </c>
      <c r="B110" s="372" t="s">
        <v>1758</v>
      </c>
      <c r="C110" s="262"/>
      <c r="D110" s="115">
        <f t="shared" ref="D110:E110" si="28">SUM(D111:D114)</f>
        <v>0</v>
      </c>
      <c r="E110" s="115">
        <f t="shared" si="28"/>
        <v>54744</v>
      </c>
      <c r="F110" s="115">
        <f t="shared" si="1"/>
        <v>54744</v>
      </c>
      <c r="G110" s="42"/>
      <c r="H110" s="42"/>
      <c r="I110" s="42"/>
      <c r="J110" s="42"/>
      <c r="K110" s="42"/>
      <c r="L110" s="42"/>
      <c r="M110" s="42"/>
      <c r="N110" s="42"/>
      <c r="O110" s="42"/>
      <c r="P110" s="42"/>
      <c r="Q110" s="42"/>
      <c r="R110" s="42"/>
      <c r="S110" s="42"/>
      <c r="T110" s="42"/>
      <c r="U110" s="42"/>
      <c r="V110" s="42"/>
      <c r="W110" s="42"/>
      <c r="X110" s="42"/>
      <c r="Y110" s="42"/>
      <c r="Z110" s="42"/>
    </row>
    <row r="111" spans="1:26" ht="15" customHeight="1">
      <c r="A111" s="370">
        <v>8301</v>
      </c>
      <c r="B111" s="265"/>
      <c r="C111" s="132" t="s">
        <v>1759</v>
      </c>
      <c r="D111" s="120"/>
      <c r="E111" s="119">
        <f>'CRI-M'!P111</f>
        <v>54744</v>
      </c>
      <c r="F111" s="120">
        <f t="shared" si="1"/>
        <v>54744</v>
      </c>
      <c r="G111" s="42"/>
      <c r="H111" s="42"/>
      <c r="I111" s="42"/>
      <c r="J111" s="42"/>
      <c r="K111" s="42"/>
      <c r="L111" s="42"/>
      <c r="M111" s="42"/>
      <c r="N111" s="42"/>
      <c r="O111" s="42"/>
      <c r="P111" s="42"/>
      <c r="Q111" s="42"/>
      <c r="R111" s="42"/>
      <c r="S111" s="42"/>
      <c r="T111" s="42"/>
      <c r="U111" s="42"/>
      <c r="V111" s="42"/>
      <c r="W111" s="42"/>
      <c r="X111" s="42"/>
      <c r="Y111" s="42"/>
      <c r="Z111" s="42"/>
    </row>
    <row r="112" spans="1:26" ht="15" customHeight="1">
      <c r="A112" s="370">
        <v>8302</v>
      </c>
      <c r="B112" s="265"/>
      <c r="C112" s="132" t="s">
        <v>1760</v>
      </c>
      <c r="D112" s="120"/>
      <c r="E112" s="119">
        <f>'CRI-M'!P112</f>
        <v>0</v>
      </c>
      <c r="F112" s="120">
        <f t="shared" si="1"/>
        <v>0</v>
      </c>
      <c r="G112" s="42"/>
      <c r="H112" s="42"/>
      <c r="I112" s="42"/>
      <c r="J112" s="42"/>
      <c r="K112" s="42"/>
      <c r="L112" s="42"/>
      <c r="M112" s="42"/>
      <c r="N112" s="42"/>
      <c r="O112" s="42"/>
      <c r="P112" s="42"/>
      <c r="Q112" s="42"/>
      <c r="R112" s="42"/>
      <c r="S112" s="42"/>
      <c r="T112" s="42"/>
      <c r="U112" s="42"/>
      <c r="V112" s="42"/>
      <c r="W112" s="42"/>
      <c r="X112" s="42"/>
      <c r="Y112" s="42"/>
      <c r="Z112" s="42"/>
    </row>
    <row r="113" spans="1:26" ht="15" customHeight="1">
      <c r="A113" s="370">
        <v>8303</v>
      </c>
      <c r="B113" s="265"/>
      <c r="C113" s="132" t="s">
        <v>1761</v>
      </c>
      <c r="D113" s="120"/>
      <c r="E113" s="119">
        <f>'CRI-M'!P113</f>
        <v>0</v>
      </c>
      <c r="F113" s="120">
        <f t="shared" si="1"/>
        <v>0</v>
      </c>
      <c r="G113" s="42"/>
      <c r="H113" s="42"/>
      <c r="I113" s="42"/>
      <c r="J113" s="42"/>
      <c r="K113" s="42"/>
      <c r="L113" s="42"/>
      <c r="M113" s="42"/>
      <c r="N113" s="42"/>
      <c r="O113" s="42"/>
      <c r="P113" s="42"/>
      <c r="Q113" s="42"/>
      <c r="R113" s="42"/>
      <c r="S113" s="42"/>
      <c r="T113" s="42"/>
      <c r="U113" s="42"/>
      <c r="V113" s="42"/>
      <c r="W113" s="42"/>
      <c r="X113" s="42"/>
      <c r="Y113" s="42"/>
      <c r="Z113" s="42"/>
    </row>
    <row r="114" spans="1:26" ht="15" customHeight="1">
      <c r="A114" s="370">
        <v>8304</v>
      </c>
      <c r="B114" s="265"/>
      <c r="C114" s="132" t="s">
        <v>2775</v>
      </c>
      <c r="D114" s="119">
        <f>'CRI-M'!P114</f>
        <v>0</v>
      </c>
      <c r="E114" s="119">
        <f>'CRI-M'!P115+'CRI-M'!P116</f>
        <v>0</v>
      </c>
      <c r="F114" s="120">
        <f t="shared" si="1"/>
        <v>0</v>
      </c>
      <c r="G114" s="42"/>
      <c r="H114" s="42"/>
      <c r="I114" s="42"/>
      <c r="J114" s="42"/>
      <c r="K114" s="42"/>
      <c r="L114" s="42"/>
      <c r="M114" s="42"/>
      <c r="N114" s="42"/>
      <c r="O114" s="42"/>
      <c r="P114" s="42"/>
      <c r="Q114" s="42"/>
      <c r="R114" s="42"/>
      <c r="S114" s="42"/>
      <c r="T114" s="42"/>
      <c r="U114" s="42"/>
      <c r="V114" s="42"/>
      <c r="W114" s="42"/>
      <c r="X114" s="42"/>
      <c r="Y114" s="42"/>
      <c r="Z114" s="42"/>
    </row>
    <row r="115" spans="1:26" ht="14.25" customHeight="1">
      <c r="A115" s="229">
        <v>8400</v>
      </c>
      <c r="B115" s="372" t="s">
        <v>1765</v>
      </c>
      <c r="C115" s="262"/>
      <c r="D115" s="115">
        <f t="shared" ref="D115:E115" si="29">SUM(D116:D120)</f>
        <v>0</v>
      </c>
      <c r="E115" s="115">
        <f t="shared" si="29"/>
        <v>0</v>
      </c>
      <c r="F115" s="115">
        <f t="shared" si="1"/>
        <v>0</v>
      </c>
      <c r="G115" s="42"/>
      <c r="H115" s="42"/>
      <c r="I115" s="42"/>
      <c r="J115" s="42"/>
      <c r="K115" s="42"/>
      <c r="L115" s="42"/>
      <c r="M115" s="42"/>
      <c r="N115" s="42"/>
      <c r="O115" s="42"/>
      <c r="P115" s="42"/>
      <c r="Q115" s="42"/>
      <c r="R115" s="42"/>
      <c r="S115" s="42"/>
      <c r="T115" s="42"/>
      <c r="U115" s="42"/>
      <c r="V115" s="42"/>
      <c r="W115" s="42"/>
      <c r="X115" s="42"/>
      <c r="Y115" s="42"/>
      <c r="Z115" s="42"/>
    </row>
    <row r="116" spans="1:26" ht="14.25" customHeight="1">
      <c r="A116" s="370">
        <v>8401</v>
      </c>
      <c r="B116" s="265"/>
      <c r="C116" s="132" t="s">
        <v>1766</v>
      </c>
      <c r="D116" s="119">
        <f>'CRI-M'!P118</f>
        <v>0</v>
      </c>
      <c r="E116" s="120"/>
      <c r="F116" s="120">
        <f t="shared" si="1"/>
        <v>0</v>
      </c>
      <c r="G116" s="42"/>
      <c r="H116" s="42"/>
      <c r="I116" s="42"/>
      <c r="J116" s="42"/>
      <c r="K116" s="42"/>
      <c r="L116" s="42"/>
      <c r="M116" s="42"/>
      <c r="N116" s="42"/>
      <c r="O116" s="42"/>
      <c r="P116" s="42"/>
      <c r="Q116" s="42"/>
      <c r="R116" s="42"/>
      <c r="S116" s="42"/>
      <c r="T116" s="42"/>
      <c r="U116" s="42"/>
      <c r="V116" s="42"/>
      <c r="W116" s="42"/>
      <c r="X116" s="42"/>
      <c r="Y116" s="42"/>
      <c r="Z116" s="42"/>
    </row>
    <row r="117" spans="1:26" ht="14.25" customHeight="1">
      <c r="A117" s="370">
        <v>8402</v>
      </c>
      <c r="B117" s="265"/>
      <c r="C117" s="132" t="s">
        <v>1767</v>
      </c>
      <c r="D117" s="119">
        <f>'CRI-M'!P119</f>
        <v>0</v>
      </c>
      <c r="E117" s="120"/>
      <c r="F117" s="120">
        <f t="shared" si="1"/>
        <v>0</v>
      </c>
      <c r="G117" s="42"/>
      <c r="H117" s="42"/>
      <c r="I117" s="42"/>
      <c r="J117" s="42"/>
      <c r="K117" s="42"/>
      <c r="L117" s="42"/>
      <c r="M117" s="42"/>
      <c r="N117" s="42"/>
      <c r="O117" s="42"/>
      <c r="P117" s="42"/>
      <c r="Q117" s="42"/>
      <c r="R117" s="42"/>
      <c r="S117" s="42"/>
      <c r="T117" s="42"/>
      <c r="U117" s="42"/>
      <c r="V117" s="42"/>
      <c r="W117" s="42"/>
      <c r="X117" s="42"/>
      <c r="Y117" s="42"/>
      <c r="Z117" s="42"/>
    </row>
    <row r="118" spans="1:26" ht="14.25" customHeight="1">
      <c r="A118" s="370">
        <v>8403</v>
      </c>
      <c r="B118" s="265"/>
      <c r="C118" s="132" t="s">
        <v>1768</v>
      </c>
      <c r="D118" s="119">
        <f>'CRI-M'!P120</f>
        <v>0</v>
      </c>
      <c r="E118" s="120"/>
      <c r="F118" s="120">
        <f t="shared" si="1"/>
        <v>0</v>
      </c>
      <c r="G118" s="42"/>
      <c r="H118" s="42"/>
      <c r="I118" s="42"/>
      <c r="J118" s="42"/>
      <c r="K118" s="42"/>
      <c r="L118" s="42"/>
      <c r="M118" s="42"/>
      <c r="N118" s="42"/>
      <c r="O118" s="42"/>
      <c r="P118" s="42"/>
      <c r="Q118" s="42"/>
      <c r="R118" s="42"/>
      <c r="S118" s="42"/>
      <c r="T118" s="42"/>
      <c r="U118" s="42"/>
      <c r="V118" s="42"/>
      <c r="W118" s="42"/>
      <c r="X118" s="42"/>
      <c r="Y118" s="42"/>
      <c r="Z118" s="42"/>
    </row>
    <row r="119" spans="1:26" ht="14.25" customHeight="1">
      <c r="A119" s="370">
        <v>8404</v>
      </c>
      <c r="B119" s="265"/>
      <c r="C119" s="132" t="s">
        <v>1769</v>
      </c>
      <c r="D119" s="119">
        <f>'CRI-M'!P121</f>
        <v>0</v>
      </c>
      <c r="E119" s="120"/>
      <c r="F119" s="120">
        <f t="shared" si="1"/>
        <v>0</v>
      </c>
      <c r="G119" s="42"/>
      <c r="H119" s="42"/>
      <c r="I119" s="42"/>
      <c r="J119" s="42"/>
      <c r="K119" s="42"/>
      <c r="L119" s="42"/>
      <c r="M119" s="42"/>
      <c r="N119" s="42"/>
      <c r="O119" s="42"/>
      <c r="P119" s="42"/>
      <c r="Q119" s="42"/>
      <c r="R119" s="42"/>
      <c r="S119" s="42"/>
      <c r="T119" s="42"/>
      <c r="U119" s="42"/>
      <c r="V119" s="42"/>
      <c r="W119" s="42"/>
      <c r="X119" s="42"/>
      <c r="Y119" s="42"/>
      <c r="Z119" s="42"/>
    </row>
    <row r="120" spans="1:26" ht="14.25" customHeight="1">
      <c r="A120" s="370">
        <v>8405</v>
      </c>
      <c r="B120" s="265"/>
      <c r="C120" s="132" t="s">
        <v>1770</v>
      </c>
      <c r="D120" s="119">
        <f>'CRI-M'!P122</f>
        <v>0</v>
      </c>
      <c r="E120" s="120"/>
      <c r="F120" s="120">
        <f t="shared" si="1"/>
        <v>0</v>
      </c>
      <c r="G120" s="42"/>
      <c r="H120" s="42"/>
      <c r="I120" s="42"/>
      <c r="J120" s="42"/>
      <c r="K120" s="42"/>
      <c r="L120" s="42"/>
      <c r="M120" s="42"/>
      <c r="N120" s="42"/>
      <c r="O120" s="42"/>
      <c r="P120" s="42"/>
      <c r="Q120" s="42"/>
      <c r="R120" s="42"/>
      <c r="S120" s="42"/>
      <c r="T120" s="42"/>
      <c r="U120" s="42"/>
      <c r="V120" s="42"/>
      <c r="W120" s="42"/>
      <c r="X120" s="42"/>
      <c r="Y120" s="42"/>
      <c r="Z120" s="42"/>
    </row>
    <row r="121" spans="1:26" ht="14.25" customHeight="1">
      <c r="A121" s="229">
        <v>8500</v>
      </c>
      <c r="B121" s="372" t="s">
        <v>1771</v>
      </c>
      <c r="C121" s="262"/>
      <c r="D121" s="115">
        <f t="shared" ref="D121:E121" si="30">SUM(D122:D123)</f>
        <v>0</v>
      </c>
      <c r="E121" s="115">
        <f t="shared" si="30"/>
        <v>0</v>
      </c>
      <c r="F121" s="115">
        <f t="shared" si="1"/>
        <v>0</v>
      </c>
      <c r="G121" s="42"/>
      <c r="H121" s="42"/>
      <c r="I121" s="42"/>
      <c r="J121" s="42"/>
      <c r="K121" s="42"/>
      <c r="L121" s="42"/>
      <c r="M121" s="42"/>
      <c r="N121" s="42"/>
      <c r="O121" s="42"/>
      <c r="P121" s="42"/>
      <c r="Q121" s="42"/>
      <c r="R121" s="42"/>
      <c r="S121" s="42"/>
      <c r="T121" s="42"/>
      <c r="U121" s="42"/>
      <c r="V121" s="42"/>
      <c r="W121" s="42"/>
      <c r="X121" s="42"/>
      <c r="Y121" s="42"/>
      <c r="Z121" s="42"/>
    </row>
    <row r="122" spans="1:26" ht="14.25" customHeight="1">
      <c r="A122" s="370">
        <v>8501</v>
      </c>
      <c r="B122" s="265"/>
      <c r="C122" s="132" t="s">
        <v>1772</v>
      </c>
      <c r="D122" s="120"/>
      <c r="E122" s="119">
        <f>'CRI-M'!P124</f>
        <v>0</v>
      </c>
      <c r="F122" s="120">
        <f t="shared" si="1"/>
        <v>0</v>
      </c>
      <c r="G122" s="42"/>
      <c r="H122" s="42"/>
      <c r="I122" s="42"/>
      <c r="J122" s="42"/>
      <c r="K122" s="42"/>
      <c r="L122" s="42"/>
      <c r="M122" s="42"/>
      <c r="N122" s="42"/>
      <c r="O122" s="42"/>
      <c r="P122" s="42"/>
      <c r="Q122" s="42"/>
      <c r="R122" s="42"/>
      <c r="S122" s="42"/>
      <c r="T122" s="42"/>
      <c r="U122" s="42"/>
      <c r="V122" s="42"/>
      <c r="W122" s="42"/>
      <c r="X122" s="42"/>
      <c r="Y122" s="42"/>
      <c r="Z122" s="42"/>
    </row>
    <row r="123" spans="1:26" ht="14.25" customHeight="1">
      <c r="A123" s="370">
        <v>8502</v>
      </c>
      <c r="B123" s="265"/>
      <c r="C123" s="132" t="s">
        <v>1773</v>
      </c>
      <c r="D123" s="120"/>
      <c r="E123" s="119">
        <f>'CRI-M'!P125</f>
        <v>0</v>
      </c>
      <c r="F123" s="120">
        <f t="shared" si="1"/>
        <v>0</v>
      </c>
      <c r="G123" s="42"/>
      <c r="H123" s="42"/>
      <c r="I123" s="42"/>
      <c r="J123" s="42"/>
      <c r="K123" s="42"/>
      <c r="L123" s="42"/>
      <c r="M123" s="42"/>
      <c r="N123" s="42"/>
      <c r="O123" s="42"/>
      <c r="P123" s="42"/>
      <c r="Q123" s="42"/>
      <c r="R123" s="42"/>
      <c r="S123" s="42"/>
      <c r="T123" s="42"/>
      <c r="U123" s="42"/>
      <c r="V123" s="42"/>
      <c r="W123" s="42"/>
      <c r="X123" s="42"/>
      <c r="Y123" s="42"/>
      <c r="Z123" s="42"/>
    </row>
    <row r="124" spans="1:26" ht="30" customHeight="1">
      <c r="A124" s="228">
        <v>9000</v>
      </c>
      <c r="B124" s="374" t="s">
        <v>1774</v>
      </c>
      <c r="C124" s="262"/>
      <c r="D124" s="111">
        <f t="shared" ref="D124:E124" si="31">D125+D127+D128+D130+D131+D133+D134</f>
        <v>0</v>
      </c>
      <c r="E124" s="111">
        <f t="shared" si="31"/>
        <v>0</v>
      </c>
      <c r="F124" s="111">
        <f t="shared" si="1"/>
        <v>0</v>
      </c>
      <c r="G124" s="42"/>
      <c r="H124" s="42"/>
      <c r="I124" s="42"/>
      <c r="J124" s="42"/>
      <c r="K124" s="42"/>
      <c r="L124" s="42"/>
      <c r="M124" s="42"/>
      <c r="N124" s="42"/>
      <c r="O124" s="42"/>
      <c r="P124" s="42"/>
      <c r="Q124" s="42"/>
      <c r="R124" s="42"/>
      <c r="S124" s="42"/>
      <c r="T124" s="42"/>
      <c r="U124" s="42"/>
      <c r="V124" s="42"/>
      <c r="W124" s="42"/>
      <c r="X124" s="42"/>
      <c r="Y124" s="42"/>
      <c r="Z124" s="42"/>
    </row>
    <row r="125" spans="1:26" ht="14.25" customHeight="1">
      <c r="A125" s="231">
        <v>9100</v>
      </c>
      <c r="B125" s="372" t="s">
        <v>1775</v>
      </c>
      <c r="C125" s="262"/>
      <c r="D125" s="115">
        <f t="shared" ref="D125:E125" si="32">SUM(D126)</f>
        <v>0</v>
      </c>
      <c r="E125" s="115">
        <f t="shared" si="32"/>
        <v>0</v>
      </c>
      <c r="F125" s="115">
        <f t="shared" si="1"/>
        <v>0</v>
      </c>
      <c r="G125" s="42"/>
      <c r="H125" s="42"/>
      <c r="I125" s="42"/>
      <c r="J125" s="42"/>
      <c r="K125" s="42"/>
      <c r="L125" s="42"/>
      <c r="M125" s="42"/>
      <c r="N125" s="42"/>
      <c r="O125" s="42"/>
      <c r="P125" s="42"/>
      <c r="Q125" s="42"/>
      <c r="R125" s="42"/>
      <c r="S125" s="42"/>
      <c r="T125" s="42"/>
      <c r="U125" s="42"/>
      <c r="V125" s="42"/>
      <c r="W125" s="42"/>
      <c r="X125" s="42"/>
      <c r="Y125" s="42"/>
      <c r="Z125" s="42"/>
    </row>
    <row r="126" spans="1:26" ht="14.25" customHeight="1">
      <c r="A126" s="370">
        <v>9101</v>
      </c>
      <c r="B126" s="265"/>
      <c r="C126" s="125" t="s">
        <v>1775</v>
      </c>
      <c r="D126" s="119">
        <f>'CRI-M'!P128</f>
        <v>0</v>
      </c>
      <c r="E126" s="119">
        <f>'CRI-M'!P129+'CRI-M'!P130</f>
        <v>0</v>
      </c>
      <c r="F126" s="120">
        <f t="shared" si="1"/>
        <v>0</v>
      </c>
      <c r="G126" s="42"/>
      <c r="H126" s="42"/>
      <c r="I126" s="42"/>
      <c r="J126" s="42"/>
      <c r="K126" s="42"/>
      <c r="L126" s="42"/>
      <c r="M126" s="42"/>
      <c r="N126" s="42"/>
      <c r="O126" s="42"/>
      <c r="P126" s="42"/>
      <c r="Q126" s="42"/>
      <c r="R126" s="42"/>
      <c r="S126" s="42"/>
      <c r="T126" s="42"/>
      <c r="U126" s="42"/>
      <c r="V126" s="42"/>
      <c r="W126" s="42"/>
      <c r="X126" s="42"/>
      <c r="Y126" s="42"/>
      <c r="Z126" s="42"/>
    </row>
    <row r="127" spans="1:26" ht="14.25" customHeight="1">
      <c r="A127" s="229">
        <v>9200</v>
      </c>
      <c r="B127" s="372" t="s">
        <v>1779</v>
      </c>
      <c r="C127" s="262"/>
      <c r="D127" s="115"/>
      <c r="E127" s="115"/>
      <c r="F127" s="115">
        <f t="shared" si="1"/>
        <v>0</v>
      </c>
      <c r="G127" s="42"/>
      <c r="H127" s="42"/>
      <c r="I127" s="42"/>
      <c r="J127" s="42"/>
      <c r="K127" s="42"/>
      <c r="L127" s="42"/>
      <c r="M127" s="42"/>
      <c r="N127" s="42"/>
      <c r="O127" s="42"/>
      <c r="P127" s="42"/>
      <c r="Q127" s="42"/>
      <c r="R127" s="42"/>
      <c r="S127" s="42"/>
      <c r="T127" s="42"/>
      <c r="U127" s="42"/>
      <c r="V127" s="42"/>
      <c r="W127" s="42"/>
      <c r="X127" s="42"/>
      <c r="Y127" s="42"/>
      <c r="Z127" s="42"/>
    </row>
    <row r="128" spans="1:26" ht="14.25" customHeight="1">
      <c r="A128" s="229">
        <v>9300</v>
      </c>
      <c r="B128" s="372" t="s">
        <v>1780</v>
      </c>
      <c r="C128" s="262"/>
      <c r="D128" s="115">
        <f t="shared" ref="D128:E128" si="33">SUM(D129)</f>
        <v>0</v>
      </c>
      <c r="E128" s="115">
        <f t="shared" si="33"/>
        <v>0</v>
      </c>
      <c r="F128" s="115">
        <f t="shared" si="1"/>
        <v>0</v>
      </c>
      <c r="G128" s="42"/>
      <c r="H128" s="42"/>
      <c r="I128" s="42"/>
      <c r="J128" s="42"/>
      <c r="K128" s="42"/>
      <c r="L128" s="42"/>
      <c r="M128" s="42"/>
      <c r="N128" s="42"/>
      <c r="O128" s="42"/>
      <c r="P128" s="42"/>
      <c r="Q128" s="42"/>
      <c r="R128" s="42"/>
      <c r="S128" s="42"/>
      <c r="T128" s="42"/>
      <c r="U128" s="42"/>
      <c r="V128" s="42"/>
      <c r="W128" s="42"/>
      <c r="X128" s="42"/>
      <c r="Y128" s="42"/>
      <c r="Z128" s="42"/>
    </row>
    <row r="129" spans="1:26" ht="14.25" customHeight="1">
      <c r="A129" s="370">
        <v>9301</v>
      </c>
      <c r="B129" s="265"/>
      <c r="C129" s="125" t="s">
        <v>1780</v>
      </c>
      <c r="D129" s="119">
        <f>'CRI-M'!P133</f>
        <v>0</v>
      </c>
      <c r="E129" s="119">
        <f>'CRI-M'!P134+'CRI-M'!P135</f>
        <v>0</v>
      </c>
      <c r="F129" s="120">
        <f t="shared" si="1"/>
        <v>0</v>
      </c>
      <c r="G129" s="42"/>
      <c r="H129" s="42"/>
      <c r="I129" s="42"/>
      <c r="J129" s="42"/>
      <c r="K129" s="42"/>
      <c r="L129" s="42"/>
      <c r="M129" s="42"/>
      <c r="N129" s="42"/>
      <c r="O129" s="42"/>
      <c r="P129" s="42"/>
      <c r="Q129" s="42"/>
      <c r="R129" s="42"/>
      <c r="S129" s="42"/>
      <c r="T129" s="42"/>
      <c r="U129" s="42"/>
      <c r="V129" s="42"/>
      <c r="W129" s="42"/>
      <c r="X129" s="42"/>
      <c r="Y129" s="42"/>
      <c r="Z129" s="42"/>
    </row>
    <row r="130" spans="1:26" ht="14.25" customHeight="1">
      <c r="A130" s="229">
        <v>9400</v>
      </c>
      <c r="B130" s="372" t="s">
        <v>1784</v>
      </c>
      <c r="C130" s="262"/>
      <c r="D130" s="115"/>
      <c r="E130" s="115"/>
      <c r="F130" s="115">
        <f t="shared" si="1"/>
        <v>0</v>
      </c>
      <c r="G130" s="42"/>
      <c r="H130" s="42"/>
      <c r="I130" s="42"/>
      <c r="J130" s="42"/>
      <c r="K130" s="42"/>
      <c r="L130" s="42"/>
      <c r="M130" s="42"/>
      <c r="N130" s="42"/>
      <c r="O130" s="42"/>
      <c r="P130" s="42"/>
      <c r="Q130" s="42"/>
      <c r="R130" s="42"/>
      <c r="S130" s="42"/>
      <c r="T130" s="42"/>
      <c r="U130" s="42"/>
      <c r="V130" s="42"/>
      <c r="W130" s="42"/>
      <c r="X130" s="42"/>
      <c r="Y130" s="42"/>
      <c r="Z130" s="42"/>
    </row>
    <row r="131" spans="1:26" ht="14.25" customHeight="1">
      <c r="A131" s="229">
        <v>9500</v>
      </c>
      <c r="B131" s="372" t="s">
        <v>2776</v>
      </c>
      <c r="C131" s="262"/>
      <c r="D131" s="115">
        <f t="shared" ref="D131:E131" si="34">SUM(D132)</f>
        <v>0</v>
      </c>
      <c r="E131" s="115">
        <f t="shared" si="34"/>
        <v>0</v>
      </c>
      <c r="F131" s="115">
        <f t="shared" si="1"/>
        <v>0</v>
      </c>
      <c r="G131" s="42"/>
      <c r="H131" s="42"/>
      <c r="I131" s="42"/>
      <c r="J131" s="42"/>
      <c r="K131" s="42"/>
      <c r="L131" s="42"/>
      <c r="M131" s="42"/>
      <c r="N131" s="42"/>
      <c r="O131" s="42"/>
      <c r="P131" s="42"/>
      <c r="Q131" s="42"/>
      <c r="R131" s="42"/>
      <c r="S131" s="42"/>
      <c r="T131" s="42"/>
      <c r="U131" s="42"/>
      <c r="V131" s="42"/>
      <c r="W131" s="42"/>
      <c r="X131" s="42"/>
      <c r="Y131" s="42"/>
      <c r="Z131" s="42"/>
    </row>
    <row r="132" spans="1:26" ht="14.25" customHeight="1">
      <c r="A132" s="370">
        <v>9501</v>
      </c>
      <c r="B132" s="265"/>
      <c r="C132" s="125" t="s">
        <v>2776</v>
      </c>
      <c r="D132" s="119">
        <f>'CRI-M'!P138</f>
        <v>0</v>
      </c>
      <c r="E132" s="120"/>
      <c r="F132" s="120">
        <f t="shared" si="1"/>
        <v>0</v>
      </c>
      <c r="G132" s="42"/>
      <c r="H132" s="42"/>
      <c r="I132" s="42"/>
      <c r="J132" s="42"/>
      <c r="K132" s="42"/>
      <c r="L132" s="42"/>
      <c r="M132" s="42"/>
      <c r="N132" s="42"/>
      <c r="O132" s="42"/>
      <c r="P132" s="42"/>
      <c r="Q132" s="42"/>
      <c r="R132" s="42"/>
      <c r="S132" s="42"/>
      <c r="T132" s="42"/>
      <c r="U132" s="42"/>
      <c r="V132" s="42"/>
      <c r="W132" s="42"/>
      <c r="X132" s="42"/>
      <c r="Y132" s="42"/>
      <c r="Z132" s="42"/>
    </row>
    <row r="133" spans="1:26" ht="14.25" customHeight="1">
      <c r="A133" s="229">
        <v>9600</v>
      </c>
      <c r="B133" s="372" t="s">
        <v>1786</v>
      </c>
      <c r="C133" s="262"/>
      <c r="D133" s="115"/>
      <c r="E133" s="115"/>
      <c r="F133" s="115">
        <f t="shared" si="1"/>
        <v>0</v>
      </c>
      <c r="G133" s="42"/>
      <c r="H133" s="42"/>
      <c r="I133" s="42"/>
      <c r="J133" s="42"/>
      <c r="K133" s="42"/>
      <c r="L133" s="42"/>
      <c r="M133" s="42"/>
      <c r="N133" s="42"/>
      <c r="O133" s="42"/>
      <c r="P133" s="42"/>
      <c r="Q133" s="42"/>
      <c r="R133" s="42"/>
      <c r="S133" s="42"/>
      <c r="T133" s="42"/>
      <c r="U133" s="42"/>
      <c r="V133" s="42"/>
      <c r="W133" s="42"/>
      <c r="X133" s="42"/>
      <c r="Y133" s="42"/>
      <c r="Z133" s="42"/>
    </row>
    <row r="134" spans="1:26" ht="30" customHeight="1">
      <c r="A134" s="229">
        <v>9700</v>
      </c>
      <c r="B134" s="372" t="s">
        <v>1787</v>
      </c>
      <c r="C134" s="262"/>
      <c r="D134" s="115">
        <f t="shared" ref="D134:E134" si="35">SUM(D135)</f>
        <v>0</v>
      </c>
      <c r="E134" s="115">
        <f t="shared" si="35"/>
        <v>0</v>
      </c>
      <c r="F134" s="115">
        <f t="shared" si="1"/>
        <v>0</v>
      </c>
      <c r="G134" s="42"/>
      <c r="H134" s="42"/>
      <c r="I134" s="42"/>
      <c r="J134" s="42"/>
      <c r="K134" s="42"/>
      <c r="L134" s="42"/>
      <c r="M134" s="42"/>
      <c r="N134" s="42"/>
      <c r="O134" s="42"/>
      <c r="P134" s="42"/>
      <c r="Q134" s="42"/>
      <c r="R134" s="42"/>
      <c r="S134" s="42"/>
      <c r="T134" s="42"/>
      <c r="U134" s="42"/>
      <c r="V134" s="42"/>
      <c r="W134" s="42"/>
      <c r="X134" s="42"/>
      <c r="Y134" s="42"/>
      <c r="Z134" s="42"/>
    </row>
    <row r="135" spans="1:26" ht="14.25" customHeight="1">
      <c r="A135" s="370" t="s">
        <v>2777</v>
      </c>
      <c r="B135" s="265"/>
      <c r="C135" s="125" t="s">
        <v>1787</v>
      </c>
      <c r="D135" s="119">
        <f>'CRI-M'!P141</f>
        <v>0</v>
      </c>
      <c r="E135" s="120"/>
      <c r="F135" s="120">
        <f t="shared" si="1"/>
        <v>0</v>
      </c>
      <c r="G135" s="42"/>
      <c r="H135" s="42"/>
      <c r="I135" s="42"/>
      <c r="J135" s="42"/>
      <c r="K135" s="42"/>
      <c r="L135" s="42"/>
      <c r="M135" s="42"/>
      <c r="N135" s="42"/>
      <c r="O135" s="42"/>
      <c r="P135" s="42"/>
      <c r="Q135" s="42"/>
      <c r="R135" s="42"/>
      <c r="S135" s="42"/>
      <c r="T135" s="42"/>
      <c r="U135" s="42"/>
      <c r="V135" s="42"/>
      <c r="W135" s="42"/>
      <c r="X135" s="42"/>
      <c r="Y135" s="42"/>
      <c r="Z135" s="42"/>
    </row>
    <row r="136" spans="1:26" ht="14.25" customHeight="1">
      <c r="A136" s="228">
        <v>0</v>
      </c>
      <c r="B136" s="374" t="s">
        <v>1788</v>
      </c>
      <c r="C136" s="262"/>
      <c r="D136" s="111">
        <f t="shared" ref="D136:E136" si="36">D137+D138+D139</f>
        <v>0</v>
      </c>
      <c r="E136" s="111">
        <f t="shared" si="36"/>
        <v>0</v>
      </c>
      <c r="F136" s="111">
        <f t="shared" si="1"/>
        <v>0</v>
      </c>
      <c r="G136" s="42"/>
      <c r="H136" s="42"/>
      <c r="I136" s="42"/>
      <c r="J136" s="42"/>
      <c r="K136" s="42"/>
      <c r="L136" s="42"/>
      <c r="M136" s="42"/>
      <c r="N136" s="42"/>
      <c r="O136" s="42"/>
      <c r="P136" s="42"/>
      <c r="Q136" s="42"/>
      <c r="R136" s="42"/>
      <c r="S136" s="42"/>
      <c r="T136" s="42"/>
      <c r="U136" s="42"/>
      <c r="V136" s="42"/>
      <c r="W136" s="42"/>
      <c r="X136" s="42"/>
      <c r="Y136" s="42"/>
      <c r="Z136" s="42"/>
    </row>
    <row r="137" spans="1:26" ht="14.25" customHeight="1">
      <c r="A137" s="229">
        <v>100</v>
      </c>
      <c r="B137" s="372" t="s">
        <v>1789</v>
      </c>
      <c r="C137" s="262"/>
      <c r="D137" s="115"/>
      <c r="E137" s="115"/>
      <c r="F137" s="115">
        <f t="shared" si="1"/>
        <v>0</v>
      </c>
      <c r="G137" s="42"/>
      <c r="H137" s="42"/>
      <c r="I137" s="42"/>
      <c r="J137" s="42"/>
      <c r="K137" s="42"/>
      <c r="L137" s="42"/>
      <c r="M137" s="42"/>
      <c r="N137" s="42"/>
      <c r="O137" s="42"/>
      <c r="P137" s="42"/>
      <c r="Q137" s="42"/>
      <c r="R137" s="42"/>
      <c r="S137" s="42"/>
      <c r="T137" s="42"/>
      <c r="U137" s="42"/>
      <c r="V137" s="42"/>
      <c r="W137" s="42"/>
      <c r="X137" s="42"/>
      <c r="Y137" s="42"/>
      <c r="Z137" s="42"/>
    </row>
    <row r="138" spans="1:26" ht="14.25" customHeight="1">
      <c r="A138" s="229">
        <v>200</v>
      </c>
      <c r="B138" s="372" t="s">
        <v>1790</v>
      </c>
      <c r="C138" s="262"/>
      <c r="D138" s="115"/>
      <c r="E138" s="115"/>
      <c r="F138" s="115">
        <f t="shared" si="1"/>
        <v>0</v>
      </c>
      <c r="G138" s="42"/>
      <c r="H138" s="42"/>
      <c r="I138" s="42"/>
      <c r="J138" s="42"/>
      <c r="K138" s="42"/>
      <c r="L138" s="42"/>
      <c r="M138" s="42"/>
      <c r="N138" s="42"/>
      <c r="O138" s="42"/>
      <c r="P138" s="42"/>
      <c r="Q138" s="42"/>
      <c r="R138" s="42"/>
      <c r="S138" s="42"/>
      <c r="T138" s="42"/>
      <c r="U138" s="42"/>
      <c r="V138" s="42"/>
      <c r="W138" s="42"/>
      <c r="X138" s="42"/>
      <c r="Y138" s="42"/>
      <c r="Z138" s="42"/>
    </row>
    <row r="139" spans="1:26" ht="14.25" customHeight="1">
      <c r="A139" s="229">
        <v>300</v>
      </c>
      <c r="B139" s="372" t="s">
        <v>1791</v>
      </c>
      <c r="C139" s="262"/>
      <c r="D139" s="115">
        <f t="shared" ref="D139:E139" si="37">SUM(D140)</f>
        <v>0</v>
      </c>
      <c r="E139" s="115">
        <f t="shared" si="37"/>
        <v>0</v>
      </c>
      <c r="F139" s="115">
        <f t="shared" si="1"/>
        <v>0</v>
      </c>
      <c r="G139" s="42"/>
      <c r="H139" s="42"/>
      <c r="I139" s="42"/>
      <c r="J139" s="42"/>
      <c r="K139" s="42"/>
      <c r="L139" s="42"/>
      <c r="M139" s="42"/>
      <c r="N139" s="42"/>
      <c r="O139" s="42"/>
      <c r="P139" s="42"/>
      <c r="Q139" s="42"/>
      <c r="R139" s="42"/>
      <c r="S139" s="42"/>
      <c r="T139" s="42"/>
      <c r="U139" s="42"/>
      <c r="V139" s="42"/>
      <c r="W139" s="42"/>
      <c r="X139" s="42"/>
      <c r="Y139" s="42"/>
      <c r="Z139" s="42"/>
    </row>
    <row r="140" spans="1:26" ht="14.25" customHeight="1">
      <c r="A140" s="375">
        <v>301</v>
      </c>
      <c r="B140" s="265"/>
      <c r="C140" s="125" t="s">
        <v>1791</v>
      </c>
      <c r="D140" s="120"/>
      <c r="E140" s="119">
        <f>'CRI-M'!P146</f>
        <v>0</v>
      </c>
      <c r="F140" s="120">
        <f t="shared" si="1"/>
        <v>0</v>
      </c>
      <c r="G140" s="42"/>
      <c r="H140" s="42"/>
      <c r="I140" s="42"/>
      <c r="J140" s="42"/>
      <c r="K140" s="42"/>
      <c r="L140" s="42"/>
      <c r="M140" s="42"/>
      <c r="N140" s="42"/>
      <c r="O140" s="42"/>
      <c r="P140" s="42"/>
      <c r="Q140" s="42"/>
      <c r="R140" s="42"/>
      <c r="S140" s="42"/>
      <c r="T140" s="42"/>
      <c r="U140" s="42"/>
      <c r="V140" s="42"/>
      <c r="W140" s="42"/>
      <c r="X140" s="42"/>
      <c r="Y140" s="42"/>
      <c r="Z140" s="42"/>
    </row>
    <row r="141" spans="1:26" ht="14.25" customHeight="1">
      <c r="A141" s="338" t="s">
        <v>1792</v>
      </c>
      <c r="B141" s="265"/>
      <c r="C141" s="262"/>
      <c r="D141" s="139">
        <f t="shared" ref="D141:F141" si="38">D2+D21+D27+D30+D60+D65+D79+D93+D124+D136</f>
        <v>32435126.050000001</v>
      </c>
      <c r="E141" s="139">
        <f t="shared" si="38"/>
        <v>6337454</v>
      </c>
      <c r="F141" s="139">
        <f t="shared" si="38"/>
        <v>38772580.049999997</v>
      </c>
      <c r="G141" s="42"/>
      <c r="H141" s="42"/>
      <c r="I141" s="42"/>
      <c r="J141" s="42"/>
      <c r="K141" s="42"/>
      <c r="L141" s="42"/>
      <c r="M141" s="42"/>
      <c r="N141" s="42"/>
      <c r="O141" s="42"/>
      <c r="P141" s="42"/>
      <c r="Q141" s="42"/>
      <c r="R141" s="42"/>
      <c r="S141" s="42"/>
      <c r="T141" s="42"/>
      <c r="U141" s="42"/>
      <c r="V141" s="42"/>
      <c r="W141" s="42"/>
      <c r="X141" s="42"/>
      <c r="Y141" s="42"/>
      <c r="Z141" s="42"/>
    </row>
    <row r="142" spans="1:26" ht="14.25" customHeight="1">
      <c r="A142" s="338" t="s">
        <v>2606</v>
      </c>
      <c r="B142" s="265"/>
      <c r="C142" s="262"/>
      <c r="D142" s="139">
        <f>SUM('CRI-M'!P148:P153)</f>
        <v>0</v>
      </c>
      <c r="E142" s="139">
        <f>SUM('CRI-M'!P154:P156)</f>
        <v>0</v>
      </c>
      <c r="F142" s="139">
        <f>D142+E142</f>
        <v>0</v>
      </c>
      <c r="G142" s="42"/>
      <c r="H142" s="42"/>
      <c r="I142" s="42"/>
      <c r="J142" s="42"/>
      <c r="K142" s="42"/>
      <c r="L142" s="42"/>
      <c r="M142" s="42"/>
      <c r="N142" s="42"/>
      <c r="O142" s="42"/>
      <c r="P142" s="42"/>
      <c r="Q142" s="42"/>
      <c r="R142" s="42"/>
      <c r="S142" s="42"/>
      <c r="T142" s="42"/>
      <c r="U142" s="42"/>
      <c r="V142" s="42"/>
      <c r="W142" s="42"/>
      <c r="X142" s="42"/>
      <c r="Y142" s="42"/>
      <c r="Z142" s="42"/>
    </row>
    <row r="143" spans="1:26" ht="14.25" customHeight="1">
      <c r="A143" s="338" t="s">
        <v>2778</v>
      </c>
      <c r="B143" s="265"/>
      <c r="C143" s="262"/>
      <c r="D143" s="139">
        <f t="shared" ref="D143:F143" si="39">D141+D142</f>
        <v>32435126.050000001</v>
      </c>
      <c r="E143" s="139">
        <f t="shared" si="39"/>
        <v>6337454</v>
      </c>
      <c r="F143" s="139">
        <f t="shared" si="39"/>
        <v>38772580.049999997</v>
      </c>
      <c r="G143" s="42"/>
      <c r="H143" s="42"/>
      <c r="I143" s="42"/>
      <c r="J143" s="42"/>
      <c r="K143" s="42"/>
      <c r="L143" s="42"/>
      <c r="M143" s="42"/>
      <c r="N143" s="42"/>
      <c r="O143" s="42"/>
      <c r="P143" s="42"/>
      <c r="Q143" s="42"/>
      <c r="R143" s="42"/>
      <c r="S143" s="42"/>
      <c r="T143" s="42"/>
      <c r="U143" s="42"/>
      <c r="V143" s="42"/>
      <c r="W143" s="42"/>
      <c r="X143" s="42"/>
      <c r="Y143" s="42"/>
      <c r="Z143" s="42"/>
    </row>
    <row r="144" spans="1:26" ht="6.75" customHeight="1">
      <c r="A144" s="149"/>
      <c r="B144" s="227"/>
      <c r="C144" s="150"/>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9.75" hidden="1" customHeight="1">
      <c r="A145" s="149"/>
      <c r="B145" s="227"/>
      <c r="C145" s="150"/>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2" hidden="1" customHeight="1">
      <c r="A146" s="149"/>
      <c r="B146" s="227"/>
      <c r="C146" s="150"/>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4.25" hidden="1" customHeight="1">
      <c r="A147" s="149"/>
      <c r="B147" s="227"/>
      <c r="C147" s="150"/>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4.25" hidden="1" customHeight="1">
      <c r="A148" s="149"/>
      <c r="B148" s="227"/>
      <c r="C148" s="150"/>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4.25" hidden="1" customHeight="1">
      <c r="A149" s="149"/>
      <c r="B149" s="227"/>
      <c r="C149" s="150"/>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4.25" customHeight="1">
      <c r="A150" s="149"/>
      <c r="B150" s="227"/>
      <c r="C150" s="150"/>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4.25" customHeight="1">
      <c r="A151" s="149"/>
      <c r="B151" s="227"/>
      <c r="C151" s="150"/>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4.25" customHeight="1">
      <c r="A152" s="149"/>
      <c r="B152" s="227"/>
      <c r="C152" s="150"/>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4.25" customHeight="1">
      <c r="A153" s="149"/>
      <c r="B153" s="227"/>
      <c r="C153" s="150"/>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4.25" customHeight="1">
      <c r="A154" s="149"/>
      <c r="B154" s="227"/>
      <c r="C154" s="150"/>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4.25" customHeight="1">
      <c r="A155" s="149"/>
      <c r="B155" s="227"/>
      <c r="C155" s="150"/>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4.25" customHeight="1">
      <c r="A156" s="149"/>
      <c r="B156" s="227"/>
      <c r="C156" s="150"/>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4.25" customHeight="1">
      <c r="A157" s="149"/>
      <c r="B157" s="227"/>
      <c r="C157" s="150"/>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4.25" customHeight="1">
      <c r="A158" s="149"/>
      <c r="B158" s="227"/>
      <c r="C158" s="150"/>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4.25" customHeight="1">
      <c r="A159" s="149"/>
      <c r="B159" s="227"/>
      <c r="C159" s="150"/>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4.25" customHeight="1">
      <c r="A160" s="149"/>
      <c r="B160" s="227"/>
      <c r="C160" s="150"/>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4.25" customHeight="1">
      <c r="A161" s="149"/>
      <c r="B161" s="227"/>
      <c r="C161" s="150"/>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4.25" customHeight="1">
      <c r="A162" s="149"/>
      <c r="B162" s="227"/>
      <c r="C162" s="150"/>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4.25" customHeight="1">
      <c r="A163" s="149"/>
      <c r="B163" s="227"/>
      <c r="C163" s="150"/>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4.25" customHeight="1">
      <c r="A164" s="149"/>
      <c r="B164" s="227"/>
      <c r="C164" s="150"/>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4.25" customHeight="1">
      <c r="A165" s="149"/>
      <c r="B165" s="227"/>
      <c r="C165" s="150"/>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4.25" customHeight="1">
      <c r="A166" s="149"/>
      <c r="B166" s="227"/>
      <c r="C166" s="150"/>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4.25" customHeight="1">
      <c r="A167" s="149"/>
      <c r="B167" s="227"/>
      <c r="C167" s="150"/>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4.25" customHeight="1">
      <c r="A168" s="149"/>
      <c r="B168" s="227"/>
      <c r="C168" s="150"/>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4.25" customHeight="1">
      <c r="A169" s="149"/>
      <c r="B169" s="227"/>
      <c r="C169" s="150"/>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4.25" customHeight="1">
      <c r="A170" s="149"/>
      <c r="B170" s="227"/>
      <c r="C170" s="150"/>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4.25" customHeight="1">
      <c r="A171" s="149"/>
      <c r="B171" s="227"/>
      <c r="C171" s="150"/>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4.25" customHeight="1">
      <c r="A172" s="149"/>
      <c r="B172" s="227"/>
      <c r="C172" s="150"/>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4.25" customHeight="1">
      <c r="A173" s="149"/>
      <c r="B173" s="227"/>
      <c r="C173" s="150"/>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4.25" customHeight="1">
      <c r="A174" s="149"/>
      <c r="B174" s="227"/>
      <c r="C174" s="150"/>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4.25" customHeight="1">
      <c r="A175" s="149"/>
      <c r="B175" s="227"/>
      <c r="C175" s="150"/>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4.25" customHeight="1">
      <c r="A176" s="149"/>
      <c r="B176" s="227"/>
      <c r="C176" s="150"/>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4.25" customHeight="1">
      <c r="A177" s="149"/>
      <c r="B177" s="227"/>
      <c r="C177" s="150"/>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4.25" customHeight="1">
      <c r="A178" s="149"/>
      <c r="B178" s="227"/>
      <c r="C178" s="150"/>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4.25" customHeight="1">
      <c r="A179" s="149"/>
      <c r="B179" s="227"/>
      <c r="C179" s="150"/>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4.25" customHeight="1">
      <c r="A180" s="149"/>
      <c r="B180" s="227"/>
      <c r="C180" s="150"/>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4.25" customHeight="1">
      <c r="A181" s="149"/>
      <c r="B181" s="227"/>
      <c r="C181" s="150"/>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4.25" customHeight="1">
      <c r="A182" s="149"/>
      <c r="B182" s="227"/>
      <c r="C182" s="150"/>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4.25" customHeight="1">
      <c r="A183" s="149"/>
      <c r="B183" s="227"/>
      <c r="C183" s="150"/>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4.25" customHeight="1">
      <c r="A184" s="149"/>
      <c r="B184" s="227"/>
      <c r="C184" s="150"/>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4.25" customHeight="1">
      <c r="A185" s="149"/>
      <c r="B185" s="227"/>
      <c r="C185" s="150"/>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4.25" customHeight="1">
      <c r="A186" s="149"/>
      <c r="B186" s="227"/>
      <c r="C186" s="150"/>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4.25" customHeight="1">
      <c r="A187" s="149"/>
      <c r="B187" s="227"/>
      <c r="C187" s="150"/>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4.25" customHeight="1">
      <c r="A188" s="149"/>
      <c r="B188" s="227"/>
      <c r="C188" s="150"/>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4.25" customHeight="1">
      <c r="A189" s="149"/>
      <c r="B189" s="227"/>
      <c r="C189" s="150"/>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4.25" customHeight="1">
      <c r="A190" s="149"/>
      <c r="B190" s="227"/>
      <c r="C190" s="150"/>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4.25" customHeight="1">
      <c r="A191" s="149"/>
      <c r="B191" s="227"/>
      <c r="C191" s="150"/>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4.25" customHeight="1">
      <c r="A192" s="149"/>
      <c r="B192" s="227"/>
      <c r="C192" s="150"/>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4.25" customHeight="1">
      <c r="A193" s="149"/>
      <c r="B193" s="227"/>
      <c r="C193" s="150"/>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4.25" customHeight="1">
      <c r="A194" s="149"/>
      <c r="B194" s="227"/>
      <c r="C194" s="150"/>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4.25" customHeight="1">
      <c r="A195" s="149"/>
      <c r="B195" s="227"/>
      <c r="C195" s="150"/>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4.25" customHeight="1">
      <c r="A196" s="149"/>
      <c r="B196" s="227"/>
      <c r="C196" s="150"/>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4.25" customHeight="1">
      <c r="A197" s="149"/>
      <c r="B197" s="227"/>
      <c r="C197" s="150"/>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4.25" customHeight="1">
      <c r="A198" s="149"/>
      <c r="B198" s="227"/>
      <c r="C198" s="150"/>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4.25" customHeight="1">
      <c r="A199" s="149"/>
      <c r="B199" s="227"/>
      <c r="C199" s="150"/>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4.25" customHeight="1">
      <c r="A200" s="149"/>
      <c r="B200" s="227"/>
      <c r="C200" s="150"/>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4.25" customHeight="1">
      <c r="A201" s="149"/>
      <c r="B201" s="227"/>
      <c r="C201" s="150"/>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4.25" customHeight="1">
      <c r="A202" s="149"/>
      <c r="B202" s="227"/>
      <c r="C202" s="150"/>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4.25" customHeight="1">
      <c r="A203" s="149"/>
      <c r="B203" s="227"/>
      <c r="C203" s="150"/>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4.25" customHeight="1">
      <c r="A204" s="149"/>
      <c r="B204" s="227"/>
      <c r="C204" s="150"/>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4.25" customHeight="1">
      <c r="A205" s="149"/>
      <c r="B205" s="227"/>
      <c r="C205" s="150"/>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4.25" customHeight="1">
      <c r="A206" s="149"/>
      <c r="B206" s="227"/>
      <c r="C206" s="150"/>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4.25" customHeight="1">
      <c r="A207" s="149"/>
      <c r="B207" s="227"/>
      <c r="C207" s="150"/>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4.25" customHeight="1">
      <c r="A208" s="149"/>
      <c r="B208" s="227"/>
      <c r="C208" s="150"/>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4.25" customHeight="1">
      <c r="A209" s="149"/>
      <c r="B209" s="227"/>
      <c r="C209" s="150"/>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4.25" customHeight="1">
      <c r="A210" s="149"/>
      <c r="B210" s="227"/>
      <c r="C210" s="150"/>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4.25" customHeight="1">
      <c r="A211" s="149"/>
      <c r="B211" s="227"/>
      <c r="C211" s="150"/>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4.25" customHeight="1">
      <c r="A212" s="149"/>
      <c r="B212" s="227"/>
      <c r="C212" s="150"/>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4.25" customHeight="1">
      <c r="A213" s="149"/>
      <c r="B213" s="227"/>
      <c r="C213" s="150"/>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4.25" customHeight="1">
      <c r="A214" s="149"/>
      <c r="B214" s="227"/>
      <c r="C214" s="150"/>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4.25" customHeight="1">
      <c r="A215" s="149"/>
      <c r="B215" s="227"/>
      <c r="C215" s="150"/>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4.25" customHeight="1">
      <c r="A216" s="149"/>
      <c r="B216" s="227"/>
      <c r="C216" s="150"/>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4.25" customHeight="1">
      <c r="A217" s="149"/>
      <c r="B217" s="227"/>
      <c r="C217" s="150"/>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4.25" customHeight="1">
      <c r="A218" s="149"/>
      <c r="B218" s="227"/>
      <c r="C218" s="150"/>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4.25" customHeight="1">
      <c r="A219" s="149"/>
      <c r="B219" s="227"/>
      <c r="C219" s="150"/>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4.25" customHeight="1">
      <c r="A220" s="149"/>
      <c r="B220" s="227"/>
      <c r="C220" s="150"/>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4.25" customHeight="1">
      <c r="A221" s="149"/>
      <c r="B221" s="227"/>
      <c r="C221" s="150"/>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4.25" customHeight="1">
      <c r="A222" s="149"/>
      <c r="B222" s="227"/>
      <c r="C222" s="150"/>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4.25" customHeight="1">
      <c r="A223" s="149"/>
      <c r="B223" s="227"/>
      <c r="C223" s="150"/>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4.25" customHeight="1">
      <c r="A224" s="149"/>
      <c r="B224" s="227"/>
      <c r="C224" s="150"/>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4.25" customHeight="1">
      <c r="A225" s="149"/>
      <c r="B225" s="227"/>
      <c r="C225" s="150"/>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4.25" customHeight="1">
      <c r="A226" s="149"/>
      <c r="B226" s="227"/>
      <c r="C226" s="150"/>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4.25" customHeight="1">
      <c r="A227" s="149"/>
      <c r="B227" s="227"/>
      <c r="C227" s="150"/>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4.25" customHeight="1">
      <c r="A228" s="149"/>
      <c r="B228" s="227"/>
      <c r="C228" s="150"/>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4.25" customHeight="1">
      <c r="A229" s="149"/>
      <c r="B229" s="227"/>
      <c r="C229" s="150"/>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4.25" customHeight="1">
      <c r="A230" s="149"/>
      <c r="B230" s="227"/>
      <c r="C230" s="150"/>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4.25" customHeight="1">
      <c r="A231" s="149"/>
      <c r="B231" s="227"/>
      <c r="C231" s="150"/>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4.25" customHeight="1">
      <c r="A232" s="149"/>
      <c r="B232" s="227"/>
      <c r="C232" s="150"/>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4.25" customHeight="1">
      <c r="A233" s="149"/>
      <c r="B233" s="227"/>
      <c r="C233" s="150"/>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4.25" customHeight="1">
      <c r="A234" s="149"/>
      <c r="B234" s="227"/>
      <c r="C234" s="150"/>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4.25" customHeight="1">
      <c r="A235" s="149"/>
      <c r="B235" s="227"/>
      <c r="C235" s="150"/>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4.25" customHeight="1">
      <c r="A236" s="149"/>
      <c r="B236" s="227"/>
      <c r="C236" s="150"/>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4.25" customHeight="1">
      <c r="A237" s="149"/>
      <c r="B237" s="227"/>
      <c r="C237" s="150"/>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4.25" customHeight="1">
      <c r="A238" s="149"/>
      <c r="B238" s="227"/>
      <c r="C238" s="150"/>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4.25" customHeight="1">
      <c r="A239" s="149"/>
      <c r="B239" s="227"/>
      <c r="C239" s="150"/>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4.25" customHeight="1">
      <c r="A240" s="149"/>
      <c r="B240" s="227"/>
      <c r="C240" s="150"/>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4.25" customHeight="1">
      <c r="A241" s="149"/>
      <c r="B241" s="227"/>
      <c r="C241" s="150"/>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4.25" customHeight="1">
      <c r="A242" s="149"/>
      <c r="B242" s="227"/>
      <c r="C242" s="150"/>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4.25" customHeight="1">
      <c r="A243" s="149"/>
      <c r="B243" s="227"/>
      <c r="C243" s="150"/>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4.25" customHeight="1">
      <c r="A244" s="149"/>
      <c r="B244" s="227"/>
      <c r="C244" s="150"/>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4.25" customHeight="1">
      <c r="A245" s="149"/>
      <c r="B245" s="227"/>
      <c r="C245" s="150"/>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4.25" customHeight="1">
      <c r="A246" s="149"/>
      <c r="B246" s="227"/>
      <c r="C246" s="150"/>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4.25" customHeight="1">
      <c r="A247" s="149"/>
      <c r="B247" s="227"/>
      <c r="C247" s="150"/>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4.25" customHeight="1">
      <c r="A248" s="149"/>
      <c r="B248" s="227"/>
      <c r="C248" s="150"/>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4.25" customHeight="1">
      <c r="A249" s="149"/>
      <c r="B249" s="227"/>
      <c r="C249" s="150"/>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4.25" customHeight="1">
      <c r="A250" s="149"/>
      <c r="B250" s="227"/>
      <c r="C250" s="150"/>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4.25" customHeight="1">
      <c r="A251" s="149"/>
      <c r="B251" s="227"/>
      <c r="C251" s="150"/>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4.25" customHeight="1">
      <c r="A252" s="149"/>
      <c r="B252" s="227"/>
      <c r="C252" s="150"/>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4.25" customHeight="1">
      <c r="A253" s="149"/>
      <c r="B253" s="227"/>
      <c r="C253" s="150"/>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4.25" customHeight="1">
      <c r="A254" s="149"/>
      <c r="B254" s="227"/>
      <c r="C254" s="150"/>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4.25" customHeight="1">
      <c r="A255" s="149"/>
      <c r="B255" s="227"/>
      <c r="C255" s="150"/>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4.25" customHeight="1">
      <c r="A256" s="149"/>
      <c r="B256" s="227"/>
      <c r="C256" s="150"/>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4.25" customHeight="1">
      <c r="A257" s="149"/>
      <c r="B257" s="227"/>
      <c r="C257" s="150"/>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4.25" customHeight="1">
      <c r="A258" s="149"/>
      <c r="B258" s="227"/>
      <c r="C258" s="150"/>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4.25" customHeight="1">
      <c r="A259" s="149"/>
      <c r="B259" s="227"/>
      <c r="C259" s="150"/>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4.25" customHeight="1">
      <c r="A260" s="149"/>
      <c r="B260" s="227"/>
      <c r="C260" s="150"/>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4.25" customHeight="1">
      <c r="A261" s="149"/>
      <c r="B261" s="227"/>
      <c r="C261" s="150"/>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4.25" customHeight="1">
      <c r="A262" s="149"/>
      <c r="B262" s="227"/>
      <c r="C262" s="150"/>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4.25" customHeight="1">
      <c r="A263" s="149"/>
      <c r="B263" s="227"/>
      <c r="C263" s="150"/>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4.25" customHeight="1">
      <c r="A264" s="149"/>
      <c r="B264" s="227"/>
      <c r="C264" s="150"/>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4.25" customHeight="1">
      <c r="A265" s="149"/>
      <c r="B265" s="227"/>
      <c r="C265" s="150"/>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4.25" customHeight="1">
      <c r="A266" s="149"/>
      <c r="B266" s="227"/>
      <c r="C266" s="150"/>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4.25" customHeight="1">
      <c r="A267" s="149"/>
      <c r="B267" s="227"/>
      <c r="C267" s="150"/>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4.25" customHeight="1">
      <c r="A268" s="149"/>
      <c r="B268" s="227"/>
      <c r="C268" s="150"/>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4.25" customHeight="1">
      <c r="A269" s="149"/>
      <c r="B269" s="227"/>
      <c r="C269" s="150"/>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4.25" customHeight="1">
      <c r="A270" s="149"/>
      <c r="B270" s="227"/>
      <c r="C270" s="150"/>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4.25" customHeight="1">
      <c r="A271" s="149"/>
      <c r="B271" s="227"/>
      <c r="C271" s="150"/>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4.25" customHeight="1">
      <c r="A272" s="149"/>
      <c r="B272" s="227"/>
      <c r="C272" s="150"/>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4.25" customHeight="1">
      <c r="A273" s="149"/>
      <c r="B273" s="227"/>
      <c r="C273" s="150"/>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4.25" customHeight="1">
      <c r="A274" s="149"/>
      <c r="B274" s="227"/>
      <c r="C274" s="150"/>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4.25" customHeight="1">
      <c r="A275" s="149"/>
      <c r="B275" s="227"/>
      <c r="C275" s="150"/>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4.25" customHeight="1">
      <c r="A276" s="149"/>
      <c r="B276" s="227"/>
      <c r="C276" s="150"/>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4.25" customHeight="1">
      <c r="A277" s="149"/>
      <c r="B277" s="227"/>
      <c r="C277" s="150"/>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4.25" customHeight="1">
      <c r="A278" s="149"/>
      <c r="B278" s="227"/>
      <c r="C278" s="150"/>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4.25" customHeight="1">
      <c r="A279" s="149"/>
      <c r="B279" s="227"/>
      <c r="C279" s="150"/>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4.25" customHeight="1">
      <c r="A280" s="149"/>
      <c r="B280" s="227"/>
      <c r="C280" s="150"/>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4.25" customHeight="1">
      <c r="A281" s="149"/>
      <c r="B281" s="227"/>
      <c r="C281" s="150"/>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4.25" customHeight="1">
      <c r="A282" s="149"/>
      <c r="B282" s="227"/>
      <c r="C282" s="150"/>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4.25" customHeight="1">
      <c r="A283" s="149"/>
      <c r="B283" s="227"/>
      <c r="C283" s="150"/>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4.25" customHeight="1">
      <c r="A284" s="149"/>
      <c r="B284" s="227"/>
      <c r="C284" s="150"/>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4.25" customHeight="1">
      <c r="A285" s="149"/>
      <c r="B285" s="227"/>
      <c r="C285" s="150"/>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4.25" customHeight="1">
      <c r="A286" s="149"/>
      <c r="B286" s="227"/>
      <c r="C286" s="150"/>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4.25" customHeight="1">
      <c r="A287" s="149"/>
      <c r="B287" s="227"/>
      <c r="C287" s="150"/>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4.25" customHeight="1">
      <c r="A288" s="149"/>
      <c r="B288" s="227"/>
      <c r="C288" s="150"/>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4.25" customHeight="1">
      <c r="A289" s="149"/>
      <c r="B289" s="227"/>
      <c r="C289" s="150"/>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4.25" customHeight="1">
      <c r="A290" s="149"/>
      <c r="B290" s="227"/>
      <c r="C290" s="150"/>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4.25" customHeight="1">
      <c r="A291" s="149"/>
      <c r="B291" s="227"/>
      <c r="C291" s="150"/>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4.25" customHeight="1">
      <c r="A292" s="149"/>
      <c r="B292" s="227"/>
      <c r="C292" s="150"/>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4.25" customHeight="1">
      <c r="A293" s="149"/>
      <c r="B293" s="227"/>
      <c r="C293" s="150"/>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4.25" customHeight="1">
      <c r="A294" s="149"/>
      <c r="B294" s="227"/>
      <c r="C294" s="150"/>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4.25" customHeight="1">
      <c r="A295" s="149"/>
      <c r="B295" s="227"/>
      <c r="C295" s="150"/>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4.25" customHeight="1">
      <c r="A296" s="149"/>
      <c r="B296" s="227"/>
      <c r="C296" s="150"/>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4.25" customHeight="1">
      <c r="A297" s="149"/>
      <c r="B297" s="227"/>
      <c r="C297" s="150"/>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4.25" customHeight="1">
      <c r="A298" s="149"/>
      <c r="B298" s="227"/>
      <c r="C298" s="150"/>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4.25" customHeight="1">
      <c r="A299" s="149"/>
      <c r="B299" s="227"/>
      <c r="C299" s="150"/>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4.25" customHeight="1">
      <c r="A300" s="149"/>
      <c r="B300" s="227"/>
      <c r="C300" s="150"/>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4.25" customHeight="1">
      <c r="A301" s="149"/>
      <c r="B301" s="227"/>
      <c r="C301" s="150"/>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4.25" customHeight="1">
      <c r="A302" s="149"/>
      <c r="B302" s="227"/>
      <c r="C302" s="150"/>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4.25" customHeight="1">
      <c r="A303" s="149"/>
      <c r="B303" s="227"/>
      <c r="C303" s="150"/>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4.25" customHeight="1">
      <c r="A304" s="149"/>
      <c r="B304" s="227"/>
      <c r="C304" s="150"/>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4.25" customHeight="1">
      <c r="A305" s="149"/>
      <c r="B305" s="227"/>
      <c r="C305" s="150"/>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4.25" customHeight="1">
      <c r="A306" s="149"/>
      <c r="B306" s="227"/>
      <c r="C306" s="150"/>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4.25" customHeight="1">
      <c r="A307" s="149"/>
      <c r="B307" s="227"/>
      <c r="C307" s="150"/>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4.25" customHeight="1">
      <c r="A308" s="149"/>
      <c r="B308" s="227"/>
      <c r="C308" s="150"/>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4.25" customHeight="1">
      <c r="A309" s="149"/>
      <c r="B309" s="227"/>
      <c r="C309" s="150"/>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4.25" customHeight="1">
      <c r="A310" s="149"/>
      <c r="B310" s="227"/>
      <c r="C310" s="150"/>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4.25" customHeight="1">
      <c r="A311" s="149"/>
      <c r="B311" s="227"/>
      <c r="C311" s="150"/>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4.25" customHeight="1">
      <c r="A312" s="149"/>
      <c r="B312" s="227"/>
      <c r="C312" s="150"/>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4.25" customHeight="1">
      <c r="A313" s="149"/>
      <c r="B313" s="227"/>
      <c r="C313" s="150"/>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4.25" customHeight="1">
      <c r="A314" s="149"/>
      <c r="B314" s="227"/>
      <c r="C314" s="150"/>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4.25" customHeight="1">
      <c r="A315" s="149"/>
      <c r="B315" s="227"/>
      <c r="C315" s="150"/>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4.25" customHeight="1">
      <c r="A316" s="149"/>
      <c r="B316" s="227"/>
      <c r="C316" s="150"/>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4.25" customHeight="1">
      <c r="A317" s="149"/>
      <c r="B317" s="227"/>
      <c r="C317" s="150"/>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4.25" customHeight="1">
      <c r="A318" s="149"/>
      <c r="B318" s="227"/>
      <c r="C318" s="150"/>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4.25" customHeight="1">
      <c r="A319" s="149"/>
      <c r="B319" s="227"/>
      <c r="C319" s="150"/>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4.25" customHeight="1">
      <c r="A320" s="149"/>
      <c r="B320" s="227"/>
      <c r="C320" s="150"/>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4.25" customHeight="1">
      <c r="A321" s="149"/>
      <c r="B321" s="227"/>
      <c r="C321" s="150"/>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4.25" customHeight="1">
      <c r="A322" s="149"/>
      <c r="B322" s="227"/>
      <c r="C322" s="150"/>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4.25" customHeight="1">
      <c r="A323" s="149"/>
      <c r="B323" s="227"/>
      <c r="C323" s="150"/>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4.25" customHeight="1">
      <c r="A324" s="149"/>
      <c r="B324" s="227"/>
      <c r="C324" s="150"/>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4.25" customHeight="1">
      <c r="A325" s="149"/>
      <c r="B325" s="227"/>
      <c r="C325" s="150"/>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4.25" customHeight="1">
      <c r="A326" s="149"/>
      <c r="B326" s="227"/>
      <c r="C326" s="150"/>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4.25" customHeight="1">
      <c r="A327" s="149"/>
      <c r="B327" s="227"/>
      <c r="C327" s="150"/>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4.25" customHeight="1">
      <c r="A328" s="149"/>
      <c r="B328" s="227"/>
      <c r="C328" s="150"/>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4.25" customHeight="1">
      <c r="A329" s="149"/>
      <c r="B329" s="227"/>
      <c r="C329" s="150"/>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4.25" customHeight="1">
      <c r="A330" s="149"/>
      <c r="B330" s="227"/>
      <c r="C330" s="150"/>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4.25" customHeight="1">
      <c r="A331" s="149"/>
      <c r="B331" s="227"/>
      <c r="C331" s="150"/>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4.25" customHeight="1">
      <c r="A332" s="149"/>
      <c r="B332" s="227"/>
      <c r="C332" s="150"/>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4.25" customHeight="1">
      <c r="A333" s="149"/>
      <c r="B333" s="227"/>
      <c r="C333" s="150"/>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4.25" customHeight="1">
      <c r="A334" s="149"/>
      <c r="B334" s="227"/>
      <c r="C334" s="150"/>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4.25" customHeight="1">
      <c r="A335" s="149"/>
      <c r="B335" s="227"/>
      <c r="C335" s="150"/>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4.25" customHeight="1">
      <c r="A336" s="149"/>
      <c r="B336" s="227"/>
      <c r="C336" s="150"/>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4.25" customHeight="1">
      <c r="A337" s="149"/>
      <c r="B337" s="227"/>
      <c r="C337" s="150"/>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4.25" customHeight="1">
      <c r="A338" s="149"/>
      <c r="B338" s="227"/>
      <c r="C338" s="150"/>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4.25" customHeight="1">
      <c r="A339" s="149"/>
      <c r="B339" s="227"/>
      <c r="C339" s="150"/>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4.25" customHeight="1">
      <c r="A340" s="149"/>
      <c r="B340" s="227"/>
      <c r="C340" s="150"/>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4.25" customHeight="1">
      <c r="A341" s="149"/>
      <c r="B341" s="227"/>
      <c r="C341" s="150"/>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4.25" customHeight="1">
      <c r="A342" s="149"/>
      <c r="B342" s="227"/>
      <c r="C342" s="150"/>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4.25" customHeight="1">
      <c r="A343" s="149"/>
      <c r="B343" s="227"/>
      <c r="C343" s="150"/>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4.25" customHeight="1">
      <c r="A344" s="149"/>
      <c r="B344" s="227"/>
      <c r="C344" s="150"/>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4.25" customHeight="1">
      <c r="A345" s="149"/>
      <c r="B345" s="227"/>
      <c r="C345" s="150"/>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4.25" customHeight="1">
      <c r="A346" s="149"/>
      <c r="B346" s="227"/>
      <c r="C346" s="150"/>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4.25" customHeight="1">
      <c r="A347" s="149"/>
      <c r="B347" s="227"/>
      <c r="C347" s="150"/>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4.25" customHeight="1">
      <c r="A348" s="149"/>
      <c r="B348" s="227"/>
      <c r="C348" s="150"/>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4.25" customHeight="1">
      <c r="A349" s="149"/>
      <c r="B349" s="227"/>
      <c r="C349" s="150"/>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4.25" customHeight="1">
      <c r="A350" s="149"/>
      <c r="B350" s="227"/>
      <c r="C350" s="150"/>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4.25" customHeight="1">
      <c r="A351" s="149"/>
      <c r="B351" s="227"/>
      <c r="C351" s="150"/>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4.25" customHeight="1">
      <c r="A352" s="149"/>
      <c r="B352" s="227"/>
      <c r="C352" s="150"/>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4.25" customHeight="1">
      <c r="A353" s="149"/>
      <c r="B353" s="227"/>
      <c r="C353" s="150"/>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4.25" customHeight="1">
      <c r="A354" s="149"/>
      <c r="B354" s="227"/>
      <c r="C354" s="150"/>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4.25" customHeight="1">
      <c r="A355" s="149"/>
      <c r="B355" s="227"/>
      <c r="C355" s="150"/>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4.25" customHeight="1">
      <c r="A356" s="149"/>
      <c r="B356" s="227"/>
      <c r="C356" s="150"/>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4.25" customHeight="1">
      <c r="A357" s="149"/>
      <c r="B357" s="227"/>
      <c r="C357" s="150"/>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4.25" customHeight="1">
      <c r="A358" s="149"/>
      <c r="B358" s="227"/>
      <c r="C358" s="150"/>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4.25" customHeight="1">
      <c r="A359" s="149"/>
      <c r="B359" s="227"/>
      <c r="C359" s="150"/>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4.25" customHeight="1">
      <c r="A360" s="149"/>
      <c r="B360" s="227"/>
      <c r="C360" s="150"/>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4.25" customHeight="1">
      <c r="A361" s="149"/>
      <c r="B361" s="227"/>
      <c r="C361" s="150"/>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4.25" customHeight="1">
      <c r="A362" s="149"/>
      <c r="B362" s="227"/>
      <c r="C362" s="150"/>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4.25" customHeight="1">
      <c r="A363" s="149"/>
      <c r="B363" s="227"/>
      <c r="C363" s="150"/>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4.25" customHeight="1">
      <c r="A364" s="149"/>
      <c r="B364" s="227"/>
      <c r="C364" s="150"/>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4.25" customHeight="1">
      <c r="A365" s="149"/>
      <c r="B365" s="227"/>
      <c r="C365" s="150"/>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4.25" customHeight="1">
      <c r="A366" s="149"/>
      <c r="B366" s="227"/>
      <c r="C366" s="150"/>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4.25" customHeight="1">
      <c r="A367" s="149"/>
      <c r="B367" s="227"/>
      <c r="C367" s="150"/>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4.25" customHeight="1">
      <c r="A368" s="149"/>
      <c r="B368" s="227"/>
      <c r="C368" s="150"/>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4.25" customHeight="1">
      <c r="A369" s="149"/>
      <c r="B369" s="227"/>
      <c r="C369" s="150"/>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4.25" customHeight="1">
      <c r="A370" s="149"/>
      <c r="B370" s="227"/>
      <c r="C370" s="150"/>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4.25" customHeight="1">
      <c r="A371" s="149"/>
      <c r="B371" s="227"/>
      <c r="C371" s="150"/>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4.25" customHeight="1">
      <c r="A372" s="149"/>
      <c r="B372" s="227"/>
      <c r="C372" s="150"/>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4.25" customHeight="1">
      <c r="A373" s="149"/>
      <c r="B373" s="227"/>
      <c r="C373" s="150"/>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4.25" customHeight="1">
      <c r="A374" s="149"/>
      <c r="B374" s="227"/>
      <c r="C374" s="150"/>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4.25" customHeight="1">
      <c r="A375" s="149"/>
      <c r="B375" s="227"/>
      <c r="C375" s="150"/>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4.25" customHeight="1">
      <c r="A376" s="149"/>
      <c r="B376" s="227"/>
      <c r="C376" s="150"/>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4.25" customHeight="1">
      <c r="A377" s="149"/>
      <c r="B377" s="227"/>
      <c r="C377" s="150"/>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4.25" customHeight="1">
      <c r="A378" s="149"/>
      <c r="B378" s="227"/>
      <c r="C378" s="150"/>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4.25" customHeight="1">
      <c r="A379" s="149"/>
      <c r="B379" s="227"/>
      <c r="C379" s="150"/>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4.25" customHeight="1">
      <c r="A380" s="149"/>
      <c r="B380" s="227"/>
      <c r="C380" s="150"/>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4.25" customHeight="1">
      <c r="A381" s="149"/>
      <c r="B381" s="227"/>
      <c r="C381" s="150"/>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4.25" customHeight="1">
      <c r="A382" s="149"/>
      <c r="B382" s="227"/>
      <c r="C382" s="150"/>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4.25" customHeight="1">
      <c r="A383" s="149"/>
      <c r="B383" s="227"/>
      <c r="C383" s="150"/>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4.25" customHeight="1">
      <c r="A384" s="149"/>
      <c r="B384" s="227"/>
      <c r="C384" s="150"/>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4.25" customHeight="1">
      <c r="A385" s="149"/>
      <c r="B385" s="227"/>
      <c r="C385" s="150"/>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4.25" customHeight="1">
      <c r="A386" s="149"/>
      <c r="B386" s="227"/>
      <c r="C386" s="150"/>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4.25" customHeight="1">
      <c r="A387" s="149"/>
      <c r="B387" s="227"/>
      <c r="C387" s="150"/>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4.25" customHeight="1">
      <c r="A388" s="149"/>
      <c r="B388" s="227"/>
      <c r="C388" s="150"/>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4.25" customHeight="1">
      <c r="A389" s="149"/>
      <c r="B389" s="227"/>
      <c r="C389" s="150"/>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4.25" customHeight="1">
      <c r="A390" s="149"/>
      <c r="B390" s="227"/>
      <c r="C390" s="150"/>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4.25" customHeight="1">
      <c r="A391" s="149"/>
      <c r="B391" s="227"/>
      <c r="C391" s="150"/>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4.25" customHeight="1">
      <c r="A392" s="149"/>
      <c r="B392" s="227"/>
      <c r="C392" s="150"/>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4.25" customHeight="1">
      <c r="A393" s="149"/>
      <c r="B393" s="227"/>
      <c r="C393" s="150"/>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4.25" customHeight="1">
      <c r="A394" s="149"/>
      <c r="B394" s="227"/>
      <c r="C394" s="150"/>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4.25" customHeight="1">
      <c r="A395" s="149"/>
      <c r="B395" s="227"/>
      <c r="C395" s="150"/>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4.25" customHeight="1">
      <c r="A396" s="149"/>
      <c r="B396" s="227"/>
      <c r="C396" s="150"/>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4.25" customHeight="1">
      <c r="A397" s="149"/>
      <c r="B397" s="227"/>
      <c r="C397" s="150"/>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4.25" customHeight="1">
      <c r="A398" s="149"/>
      <c r="B398" s="227"/>
      <c r="C398" s="150"/>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4.25" customHeight="1">
      <c r="A399" s="149"/>
      <c r="B399" s="227"/>
      <c r="C399" s="150"/>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4.25" customHeight="1">
      <c r="A400" s="149"/>
      <c r="B400" s="227"/>
      <c r="C400" s="150"/>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4.25" customHeight="1">
      <c r="A401" s="149"/>
      <c r="B401" s="227"/>
      <c r="C401" s="150"/>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4.25" customHeight="1">
      <c r="A402" s="149"/>
      <c r="B402" s="227"/>
      <c r="C402" s="150"/>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4.25" customHeight="1">
      <c r="A403" s="149"/>
      <c r="B403" s="227"/>
      <c r="C403" s="150"/>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4.25" customHeight="1">
      <c r="A404" s="149"/>
      <c r="B404" s="227"/>
      <c r="C404" s="150"/>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4.25" customHeight="1">
      <c r="A405" s="149"/>
      <c r="B405" s="227"/>
      <c r="C405" s="150"/>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4.25" customHeight="1">
      <c r="A406" s="149"/>
      <c r="B406" s="227"/>
      <c r="C406" s="150"/>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4.25" customHeight="1">
      <c r="A407" s="149"/>
      <c r="B407" s="227"/>
      <c r="C407" s="150"/>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4.25" customHeight="1">
      <c r="A408" s="149"/>
      <c r="B408" s="227"/>
      <c r="C408" s="150"/>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4.25" customHeight="1">
      <c r="A409" s="149"/>
      <c r="B409" s="227"/>
      <c r="C409" s="150"/>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4.25" customHeight="1">
      <c r="A410" s="149"/>
      <c r="B410" s="227"/>
      <c r="C410" s="150"/>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4.25" customHeight="1">
      <c r="A411" s="149"/>
      <c r="B411" s="227"/>
      <c r="C411" s="150"/>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4.25" customHeight="1">
      <c r="A412" s="149"/>
      <c r="B412" s="227"/>
      <c r="C412" s="150"/>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4.25" customHeight="1">
      <c r="A413" s="149"/>
      <c r="B413" s="227"/>
      <c r="C413" s="150"/>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4.25" customHeight="1">
      <c r="A414" s="149"/>
      <c r="B414" s="227"/>
      <c r="C414" s="150"/>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4.25" customHeight="1">
      <c r="A415" s="149"/>
      <c r="B415" s="227"/>
      <c r="C415" s="150"/>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4.25" customHeight="1">
      <c r="A416" s="149"/>
      <c r="B416" s="227"/>
      <c r="C416" s="150"/>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4.25" customHeight="1">
      <c r="A417" s="149"/>
      <c r="B417" s="227"/>
      <c r="C417" s="150"/>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4.25" customHeight="1">
      <c r="A418" s="149"/>
      <c r="B418" s="227"/>
      <c r="C418" s="150"/>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4.25" customHeight="1">
      <c r="A419" s="149"/>
      <c r="B419" s="227"/>
      <c r="C419" s="150"/>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4.25" customHeight="1">
      <c r="A420" s="149"/>
      <c r="B420" s="227"/>
      <c r="C420" s="150"/>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4.25" customHeight="1">
      <c r="A421" s="149"/>
      <c r="B421" s="227"/>
      <c r="C421" s="150"/>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4.25" customHeight="1">
      <c r="A422" s="149"/>
      <c r="B422" s="227"/>
      <c r="C422" s="150"/>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4.25" customHeight="1">
      <c r="A423" s="149"/>
      <c r="B423" s="227"/>
      <c r="C423" s="150"/>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4.25" customHeight="1">
      <c r="A424" s="149"/>
      <c r="B424" s="227"/>
      <c r="C424" s="150"/>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4.25" customHeight="1">
      <c r="A425" s="149"/>
      <c r="B425" s="227"/>
      <c r="C425" s="150"/>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4.25" customHeight="1">
      <c r="A426" s="149"/>
      <c r="B426" s="227"/>
      <c r="C426" s="150"/>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4.25" customHeight="1">
      <c r="A427" s="149"/>
      <c r="B427" s="227"/>
      <c r="C427" s="150"/>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4.25" customHeight="1">
      <c r="A428" s="149"/>
      <c r="B428" s="227"/>
      <c r="C428" s="150"/>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4.25" customHeight="1">
      <c r="A429" s="149"/>
      <c r="B429" s="227"/>
      <c r="C429" s="150"/>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4.25" customHeight="1">
      <c r="A430" s="149"/>
      <c r="B430" s="227"/>
      <c r="C430" s="150"/>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4.25" customHeight="1">
      <c r="A431" s="149"/>
      <c r="B431" s="227"/>
      <c r="C431" s="150"/>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4.25" customHeight="1">
      <c r="A432" s="149"/>
      <c r="B432" s="227"/>
      <c r="C432" s="150"/>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4.25" customHeight="1">
      <c r="A433" s="149"/>
      <c r="B433" s="227"/>
      <c r="C433" s="150"/>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4.25" customHeight="1">
      <c r="A434" s="149"/>
      <c r="B434" s="227"/>
      <c r="C434" s="150"/>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4.25" customHeight="1">
      <c r="A435" s="149"/>
      <c r="B435" s="227"/>
      <c r="C435" s="150"/>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4.25" customHeight="1">
      <c r="A436" s="149"/>
      <c r="B436" s="227"/>
      <c r="C436" s="150"/>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4.25" customHeight="1">
      <c r="A437" s="149"/>
      <c r="B437" s="227"/>
      <c r="C437" s="150"/>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4.25" customHeight="1">
      <c r="A438" s="149"/>
      <c r="B438" s="227"/>
      <c r="C438" s="150"/>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4.25" customHeight="1">
      <c r="A439" s="149"/>
      <c r="B439" s="227"/>
      <c r="C439" s="150"/>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4.25" customHeight="1">
      <c r="A440" s="149"/>
      <c r="B440" s="227"/>
      <c r="C440" s="150"/>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4.25" customHeight="1">
      <c r="A441" s="149"/>
      <c r="B441" s="227"/>
      <c r="C441" s="150"/>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4.25" customHeight="1">
      <c r="A442" s="149"/>
      <c r="B442" s="227"/>
      <c r="C442" s="150"/>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4.25" customHeight="1">
      <c r="A443" s="149"/>
      <c r="B443" s="227"/>
      <c r="C443" s="150"/>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4.25" customHeight="1">
      <c r="A444" s="149"/>
      <c r="B444" s="227"/>
      <c r="C444" s="150"/>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4.25" customHeight="1">
      <c r="A445" s="149"/>
      <c r="B445" s="227"/>
      <c r="C445" s="150"/>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4.25" customHeight="1">
      <c r="A446" s="149"/>
      <c r="B446" s="227"/>
      <c r="C446" s="150"/>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4.25" customHeight="1">
      <c r="A447" s="149"/>
      <c r="B447" s="227"/>
      <c r="C447" s="150"/>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4.25" customHeight="1">
      <c r="A448" s="149"/>
      <c r="B448" s="227"/>
      <c r="C448" s="150"/>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4.25" customHeight="1">
      <c r="A449" s="149"/>
      <c r="B449" s="227"/>
      <c r="C449" s="150"/>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4.25" customHeight="1">
      <c r="A450" s="149"/>
      <c r="B450" s="227"/>
      <c r="C450" s="150"/>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4.25" customHeight="1">
      <c r="A451" s="149"/>
      <c r="B451" s="227"/>
      <c r="C451" s="150"/>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4.25" customHeight="1">
      <c r="A452" s="149"/>
      <c r="B452" s="227"/>
      <c r="C452" s="150"/>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4.25" customHeight="1">
      <c r="A453" s="149"/>
      <c r="B453" s="227"/>
      <c r="C453" s="150"/>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4.25" customHeight="1">
      <c r="A454" s="149"/>
      <c r="B454" s="227"/>
      <c r="C454" s="150"/>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4.25" customHeight="1">
      <c r="A455" s="149"/>
      <c r="B455" s="227"/>
      <c r="C455" s="150"/>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4.25" customHeight="1">
      <c r="A456" s="149"/>
      <c r="B456" s="227"/>
      <c r="C456" s="150"/>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4.25" customHeight="1">
      <c r="A457" s="149"/>
      <c r="B457" s="227"/>
      <c r="C457" s="150"/>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4.25" customHeight="1">
      <c r="A458" s="149"/>
      <c r="B458" s="227"/>
      <c r="C458" s="150"/>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4.25" customHeight="1">
      <c r="A459" s="149"/>
      <c r="B459" s="227"/>
      <c r="C459" s="150"/>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4.25" customHeight="1">
      <c r="A460" s="149"/>
      <c r="B460" s="227"/>
      <c r="C460" s="150"/>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4.25" customHeight="1">
      <c r="A461" s="149"/>
      <c r="B461" s="227"/>
      <c r="C461" s="150"/>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4.25" customHeight="1">
      <c r="A462" s="149"/>
      <c r="B462" s="227"/>
      <c r="C462" s="150"/>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4.25" customHeight="1">
      <c r="A463" s="149"/>
      <c r="B463" s="227"/>
      <c r="C463" s="150"/>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4.25" customHeight="1">
      <c r="A464" s="149"/>
      <c r="B464" s="227"/>
      <c r="C464" s="150"/>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4.25" customHeight="1">
      <c r="A465" s="149"/>
      <c r="B465" s="227"/>
      <c r="C465" s="150"/>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4.25" customHeight="1">
      <c r="A466" s="149"/>
      <c r="B466" s="227"/>
      <c r="C466" s="150"/>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4.25" customHeight="1">
      <c r="A467" s="149"/>
      <c r="B467" s="227"/>
      <c r="C467" s="150"/>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4.25" customHeight="1">
      <c r="A468" s="149"/>
      <c r="B468" s="227"/>
      <c r="C468" s="150"/>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4.25" customHeight="1">
      <c r="A469" s="149"/>
      <c r="B469" s="227"/>
      <c r="C469" s="150"/>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4.25" customHeight="1">
      <c r="A470" s="149"/>
      <c r="B470" s="227"/>
      <c r="C470" s="150"/>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4.25" customHeight="1">
      <c r="A471" s="149"/>
      <c r="B471" s="227"/>
      <c r="C471" s="150"/>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4.25" customHeight="1">
      <c r="A472" s="149"/>
      <c r="B472" s="227"/>
      <c r="C472" s="150"/>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4.25" customHeight="1">
      <c r="A473" s="149"/>
      <c r="B473" s="227"/>
      <c r="C473" s="150"/>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4.25" customHeight="1">
      <c r="A474" s="149"/>
      <c r="B474" s="227"/>
      <c r="C474" s="150"/>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4.25" customHeight="1">
      <c r="A475" s="149"/>
      <c r="B475" s="227"/>
      <c r="C475" s="150"/>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4.25" customHeight="1">
      <c r="A476" s="149"/>
      <c r="B476" s="227"/>
      <c r="C476" s="150"/>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4.25" customHeight="1">
      <c r="A477" s="149"/>
      <c r="B477" s="227"/>
      <c r="C477" s="150"/>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4.25" customHeight="1">
      <c r="A478" s="149"/>
      <c r="B478" s="227"/>
      <c r="C478" s="150"/>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4.25" customHeight="1">
      <c r="A479" s="149"/>
      <c r="B479" s="227"/>
      <c r="C479" s="150"/>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4.25" customHeight="1">
      <c r="A480" s="149"/>
      <c r="B480" s="227"/>
      <c r="C480" s="150"/>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4.25" customHeight="1">
      <c r="A481" s="149"/>
      <c r="B481" s="227"/>
      <c r="C481" s="150"/>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4.25" customHeight="1">
      <c r="A482" s="149"/>
      <c r="B482" s="227"/>
      <c r="C482" s="150"/>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4.25" customHeight="1">
      <c r="A483" s="149"/>
      <c r="B483" s="227"/>
      <c r="C483" s="150"/>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4.25" customHeight="1">
      <c r="A484" s="149"/>
      <c r="B484" s="227"/>
      <c r="C484" s="150"/>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4.25" customHeight="1">
      <c r="A485" s="149"/>
      <c r="B485" s="227"/>
      <c r="C485" s="150"/>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4.25" customHeight="1">
      <c r="A486" s="149"/>
      <c r="B486" s="227"/>
      <c r="C486" s="150"/>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4.25" customHeight="1">
      <c r="A487" s="149"/>
      <c r="B487" s="227"/>
      <c r="C487" s="150"/>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4.25" customHeight="1">
      <c r="A488" s="149"/>
      <c r="B488" s="227"/>
      <c r="C488" s="150"/>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4.25" customHeight="1">
      <c r="A489" s="149"/>
      <c r="B489" s="227"/>
      <c r="C489" s="150"/>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4.25" customHeight="1">
      <c r="A490" s="149"/>
      <c r="B490" s="227"/>
      <c r="C490" s="150"/>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4.25" customHeight="1">
      <c r="A491" s="149"/>
      <c r="B491" s="227"/>
      <c r="C491" s="150"/>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4.25" customHeight="1">
      <c r="A492" s="149"/>
      <c r="B492" s="227"/>
      <c r="C492" s="150"/>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4.25" customHeight="1">
      <c r="A493" s="149"/>
      <c r="B493" s="227"/>
      <c r="C493" s="150"/>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4.25" customHeight="1">
      <c r="A494" s="149"/>
      <c r="B494" s="227"/>
      <c r="C494" s="150"/>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4.25" customHeight="1">
      <c r="A495" s="149"/>
      <c r="B495" s="227"/>
      <c r="C495" s="150"/>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4.25" customHeight="1">
      <c r="A496" s="149"/>
      <c r="B496" s="227"/>
      <c r="C496" s="150"/>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4.25" customHeight="1">
      <c r="A497" s="149"/>
      <c r="B497" s="227"/>
      <c r="C497" s="150"/>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4.25" customHeight="1">
      <c r="A498" s="149"/>
      <c r="B498" s="227"/>
      <c r="C498" s="150"/>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4.25" customHeight="1">
      <c r="A499" s="149"/>
      <c r="B499" s="227"/>
      <c r="C499" s="150"/>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4.25" customHeight="1">
      <c r="A500" s="149"/>
      <c r="B500" s="227"/>
      <c r="C500" s="150"/>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4.25" customHeight="1">
      <c r="A501" s="149"/>
      <c r="B501" s="227"/>
      <c r="C501" s="150"/>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4.25" customHeight="1">
      <c r="A502" s="149"/>
      <c r="B502" s="227"/>
      <c r="C502" s="150"/>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4.25" customHeight="1">
      <c r="A503" s="149"/>
      <c r="B503" s="227"/>
      <c r="C503" s="150"/>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4.25" customHeight="1">
      <c r="A504" s="149"/>
      <c r="B504" s="227"/>
      <c r="C504" s="150"/>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4.25" customHeight="1">
      <c r="A505" s="149"/>
      <c r="B505" s="227"/>
      <c r="C505" s="150"/>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4.25" customHeight="1">
      <c r="A506" s="149"/>
      <c r="B506" s="227"/>
      <c r="C506" s="150"/>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4.25" customHeight="1">
      <c r="A507" s="149"/>
      <c r="B507" s="227"/>
      <c r="C507" s="150"/>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4.25" customHeight="1">
      <c r="A508" s="149"/>
      <c r="B508" s="227"/>
      <c r="C508" s="150"/>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4.25" customHeight="1">
      <c r="A509" s="149"/>
      <c r="B509" s="227"/>
      <c r="C509" s="150"/>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4.25" customHeight="1">
      <c r="A510" s="149"/>
      <c r="B510" s="227"/>
      <c r="C510" s="150"/>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4.25" customHeight="1">
      <c r="A511" s="149"/>
      <c r="B511" s="227"/>
      <c r="C511" s="150"/>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4.25" customHeight="1">
      <c r="A512" s="149"/>
      <c r="B512" s="227"/>
      <c r="C512" s="150"/>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4.25" customHeight="1">
      <c r="A513" s="149"/>
      <c r="B513" s="227"/>
      <c r="C513" s="150"/>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4.25" customHeight="1">
      <c r="A514" s="149"/>
      <c r="B514" s="227"/>
      <c r="C514" s="150"/>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4.25" customHeight="1">
      <c r="A515" s="149"/>
      <c r="B515" s="227"/>
      <c r="C515" s="150"/>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4.25" customHeight="1">
      <c r="A516" s="149"/>
      <c r="B516" s="227"/>
      <c r="C516" s="150"/>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4.25" customHeight="1">
      <c r="A517" s="149"/>
      <c r="B517" s="227"/>
      <c r="C517" s="150"/>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4.25" customHeight="1">
      <c r="A518" s="149"/>
      <c r="B518" s="227"/>
      <c r="C518" s="150"/>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4.25" customHeight="1">
      <c r="A519" s="149"/>
      <c r="B519" s="227"/>
      <c r="C519" s="150"/>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4.25" customHeight="1">
      <c r="A520" s="149"/>
      <c r="B520" s="227"/>
      <c r="C520" s="150"/>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4.25" customHeight="1">
      <c r="A521" s="149"/>
      <c r="B521" s="227"/>
      <c r="C521" s="150"/>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4.25" customHeight="1">
      <c r="A522" s="149"/>
      <c r="B522" s="227"/>
      <c r="C522" s="150"/>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4.25" customHeight="1">
      <c r="A523" s="149"/>
      <c r="B523" s="227"/>
      <c r="C523" s="150"/>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4.25" customHeight="1">
      <c r="A524" s="149"/>
      <c r="B524" s="227"/>
      <c r="C524" s="150"/>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4.25" customHeight="1">
      <c r="A525" s="149"/>
      <c r="B525" s="227"/>
      <c r="C525" s="150"/>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4.25" customHeight="1">
      <c r="A526" s="149"/>
      <c r="B526" s="227"/>
      <c r="C526" s="150"/>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4.25" customHeight="1">
      <c r="A527" s="149"/>
      <c r="B527" s="227"/>
      <c r="C527" s="150"/>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4.25" customHeight="1">
      <c r="A528" s="149"/>
      <c r="B528" s="227"/>
      <c r="C528" s="150"/>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4.25" customHeight="1">
      <c r="A529" s="149"/>
      <c r="B529" s="227"/>
      <c r="C529" s="150"/>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4.25" customHeight="1">
      <c r="A530" s="149"/>
      <c r="B530" s="227"/>
      <c r="C530" s="150"/>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4.25" customHeight="1">
      <c r="A531" s="149"/>
      <c r="B531" s="227"/>
      <c r="C531" s="150"/>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4.25" customHeight="1">
      <c r="A532" s="149"/>
      <c r="B532" s="227"/>
      <c r="C532" s="150"/>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4.25" customHeight="1">
      <c r="A533" s="149"/>
      <c r="B533" s="227"/>
      <c r="C533" s="150"/>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4.25" customHeight="1">
      <c r="A534" s="149"/>
      <c r="B534" s="227"/>
      <c r="C534" s="150"/>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4.25" customHeight="1">
      <c r="A535" s="149"/>
      <c r="B535" s="227"/>
      <c r="C535" s="150"/>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4.25" customHeight="1">
      <c r="A536" s="149"/>
      <c r="B536" s="227"/>
      <c r="C536" s="150"/>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4.25" customHeight="1">
      <c r="A537" s="149"/>
      <c r="B537" s="227"/>
      <c r="C537" s="150"/>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4.25" customHeight="1">
      <c r="A538" s="149"/>
      <c r="B538" s="227"/>
      <c r="C538" s="150"/>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4.25" customHeight="1">
      <c r="A539" s="149"/>
      <c r="B539" s="227"/>
      <c r="C539" s="150"/>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4.25" customHeight="1">
      <c r="A540" s="149"/>
      <c r="B540" s="227"/>
      <c r="C540" s="150"/>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4.25" customHeight="1">
      <c r="A541" s="149"/>
      <c r="B541" s="227"/>
      <c r="C541" s="150"/>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4.25" customHeight="1">
      <c r="A542" s="149"/>
      <c r="B542" s="227"/>
      <c r="C542" s="150"/>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4.25" customHeight="1">
      <c r="A543" s="149"/>
      <c r="B543" s="227"/>
      <c r="C543" s="150"/>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4.25" customHeight="1">
      <c r="A544" s="149"/>
      <c r="B544" s="227"/>
      <c r="C544" s="150"/>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4.25" customHeight="1">
      <c r="A545" s="149"/>
      <c r="B545" s="227"/>
      <c r="C545" s="150"/>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4.25" customHeight="1">
      <c r="A546" s="149"/>
      <c r="B546" s="227"/>
      <c r="C546" s="150"/>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4.25" customHeight="1">
      <c r="A547" s="149"/>
      <c r="B547" s="227"/>
      <c r="C547" s="150"/>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4.25" customHeight="1">
      <c r="A548" s="149"/>
      <c r="B548" s="227"/>
      <c r="C548" s="150"/>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4.25" customHeight="1">
      <c r="A549" s="149"/>
      <c r="B549" s="227"/>
      <c r="C549" s="150"/>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4.25" customHeight="1">
      <c r="A550" s="149"/>
      <c r="B550" s="227"/>
      <c r="C550" s="150"/>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4.25" customHeight="1">
      <c r="A551" s="149"/>
      <c r="B551" s="227"/>
      <c r="C551" s="150"/>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4.25" customHeight="1">
      <c r="A552" s="149"/>
      <c r="B552" s="227"/>
      <c r="C552" s="150"/>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4.25" customHeight="1">
      <c r="A553" s="149"/>
      <c r="B553" s="227"/>
      <c r="C553" s="150"/>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4.25" customHeight="1">
      <c r="A554" s="149"/>
      <c r="B554" s="227"/>
      <c r="C554" s="150"/>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4.25" customHeight="1">
      <c r="A555" s="149"/>
      <c r="B555" s="227"/>
      <c r="C555" s="150"/>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4.25" customHeight="1">
      <c r="A556" s="149"/>
      <c r="B556" s="227"/>
      <c r="C556" s="150"/>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4.25" customHeight="1">
      <c r="A557" s="149"/>
      <c r="B557" s="227"/>
      <c r="C557" s="150"/>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4.25" customHeight="1">
      <c r="A558" s="149"/>
      <c r="B558" s="227"/>
      <c r="C558" s="150"/>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4.25" customHeight="1">
      <c r="A559" s="149"/>
      <c r="B559" s="227"/>
      <c r="C559" s="150"/>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4.25" customHeight="1">
      <c r="A560" s="149"/>
      <c r="B560" s="227"/>
      <c r="C560" s="150"/>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4.25" customHeight="1">
      <c r="A561" s="149"/>
      <c r="B561" s="227"/>
      <c r="C561" s="150"/>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4.25" customHeight="1">
      <c r="A562" s="149"/>
      <c r="B562" s="227"/>
      <c r="C562" s="150"/>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4.25" customHeight="1">
      <c r="A563" s="149"/>
      <c r="B563" s="227"/>
      <c r="C563" s="150"/>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4.25" customHeight="1">
      <c r="A564" s="149"/>
      <c r="B564" s="227"/>
      <c r="C564" s="150"/>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4.25" customHeight="1">
      <c r="A565" s="149"/>
      <c r="B565" s="227"/>
      <c r="C565" s="150"/>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4.25" customHeight="1">
      <c r="A566" s="149"/>
      <c r="B566" s="227"/>
      <c r="C566" s="150"/>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4.25" customHeight="1">
      <c r="A567" s="149"/>
      <c r="B567" s="227"/>
      <c r="C567" s="150"/>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4.25" customHeight="1">
      <c r="A568" s="149"/>
      <c r="B568" s="227"/>
      <c r="C568" s="150"/>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4.25" customHeight="1">
      <c r="A569" s="149"/>
      <c r="B569" s="227"/>
      <c r="C569" s="150"/>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4.25" customHeight="1">
      <c r="A570" s="149"/>
      <c r="B570" s="227"/>
      <c r="C570" s="150"/>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4.25" customHeight="1">
      <c r="A571" s="149"/>
      <c r="B571" s="227"/>
      <c r="C571" s="150"/>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4.25" customHeight="1">
      <c r="A572" s="149"/>
      <c r="B572" s="227"/>
      <c r="C572" s="150"/>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4.25" customHeight="1">
      <c r="A573" s="149"/>
      <c r="B573" s="227"/>
      <c r="C573" s="150"/>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4.25" customHeight="1">
      <c r="A574" s="149"/>
      <c r="B574" s="227"/>
      <c r="C574" s="150"/>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4.25" customHeight="1">
      <c r="A575" s="149"/>
      <c r="B575" s="227"/>
      <c r="C575" s="150"/>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4.25" customHeight="1">
      <c r="A576" s="149"/>
      <c r="B576" s="227"/>
      <c r="C576" s="150"/>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4.25" customHeight="1">
      <c r="A577" s="149"/>
      <c r="B577" s="227"/>
      <c r="C577" s="150"/>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4.25" customHeight="1">
      <c r="A578" s="149"/>
      <c r="B578" s="227"/>
      <c r="C578" s="150"/>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4.25" customHeight="1">
      <c r="A579" s="149"/>
      <c r="B579" s="227"/>
      <c r="C579" s="150"/>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4.25" customHeight="1">
      <c r="A580" s="149"/>
      <c r="B580" s="227"/>
      <c r="C580" s="150"/>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4.25" customHeight="1">
      <c r="A581" s="149"/>
      <c r="B581" s="227"/>
      <c r="C581" s="150"/>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4.25" customHeight="1">
      <c r="A582" s="149"/>
      <c r="B582" s="227"/>
      <c r="C582" s="150"/>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4.25" customHeight="1">
      <c r="A583" s="149"/>
      <c r="B583" s="227"/>
      <c r="C583" s="150"/>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4.25" customHeight="1">
      <c r="A584" s="149"/>
      <c r="B584" s="227"/>
      <c r="C584" s="150"/>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4.25" customHeight="1">
      <c r="A585" s="149"/>
      <c r="B585" s="227"/>
      <c r="C585" s="150"/>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4.25" customHeight="1">
      <c r="A586" s="149"/>
      <c r="B586" s="227"/>
      <c r="C586" s="150"/>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4.25" customHeight="1">
      <c r="A587" s="149"/>
      <c r="B587" s="227"/>
      <c r="C587" s="150"/>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4.25" customHeight="1">
      <c r="A588" s="149"/>
      <c r="B588" s="227"/>
      <c r="C588" s="150"/>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4.25" customHeight="1">
      <c r="A589" s="149"/>
      <c r="B589" s="227"/>
      <c r="C589" s="150"/>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4.25" customHeight="1">
      <c r="A590" s="149"/>
      <c r="B590" s="227"/>
      <c r="C590" s="150"/>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4.25" customHeight="1">
      <c r="A591" s="149"/>
      <c r="B591" s="227"/>
      <c r="C591" s="150"/>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4.25" customHeight="1">
      <c r="A592" s="149"/>
      <c r="B592" s="227"/>
      <c r="C592" s="150"/>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4.25" customHeight="1">
      <c r="A593" s="149"/>
      <c r="B593" s="227"/>
      <c r="C593" s="150"/>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4.25" customHeight="1">
      <c r="A594" s="149"/>
      <c r="B594" s="227"/>
      <c r="C594" s="150"/>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4.25" customHeight="1">
      <c r="A595" s="149"/>
      <c r="B595" s="227"/>
      <c r="C595" s="150"/>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4.25" customHeight="1">
      <c r="A596" s="149"/>
      <c r="B596" s="227"/>
      <c r="C596" s="150"/>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4.25" customHeight="1">
      <c r="A597" s="149"/>
      <c r="B597" s="227"/>
      <c r="C597" s="150"/>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4.25" customHeight="1">
      <c r="A598" s="149"/>
      <c r="B598" s="227"/>
      <c r="C598" s="150"/>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4.25" customHeight="1">
      <c r="A599" s="149"/>
      <c r="B599" s="227"/>
      <c r="C599" s="150"/>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4.25" customHeight="1">
      <c r="A600" s="149"/>
      <c r="B600" s="227"/>
      <c r="C600" s="150"/>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4.25" customHeight="1">
      <c r="A601" s="149"/>
      <c r="B601" s="227"/>
      <c r="C601" s="150"/>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4.25" customHeight="1">
      <c r="A602" s="149"/>
      <c r="B602" s="227"/>
      <c r="C602" s="150"/>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4.25" customHeight="1">
      <c r="A603" s="149"/>
      <c r="B603" s="227"/>
      <c r="C603" s="150"/>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4.25" customHeight="1">
      <c r="A604" s="149"/>
      <c r="B604" s="227"/>
      <c r="C604" s="150"/>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4.25" customHeight="1">
      <c r="A605" s="149"/>
      <c r="B605" s="227"/>
      <c r="C605" s="150"/>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4.25" customHeight="1">
      <c r="A606" s="149"/>
      <c r="B606" s="227"/>
      <c r="C606" s="150"/>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4.25" customHeight="1">
      <c r="A607" s="149"/>
      <c r="B607" s="227"/>
      <c r="C607" s="150"/>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4.25" customHeight="1">
      <c r="A608" s="149"/>
      <c r="B608" s="227"/>
      <c r="C608" s="150"/>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4.25" customHeight="1">
      <c r="A609" s="149"/>
      <c r="B609" s="227"/>
      <c r="C609" s="150"/>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4.25" customHeight="1">
      <c r="A610" s="149"/>
      <c r="B610" s="227"/>
      <c r="C610" s="150"/>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4.25" customHeight="1">
      <c r="A611" s="149"/>
      <c r="B611" s="227"/>
      <c r="C611" s="150"/>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4.25" customHeight="1">
      <c r="A612" s="149"/>
      <c r="B612" s="227"/>
      <c r="C612" s="150"/>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4.25" customHeight="1">
      <c r="A613" s="149"/>
      <c r="B613" s="227"/>
      <c r="C613" s="150"/>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4.25" customHeight="1">
      <c r="A614" s="149"/>
      <c r="B614" s="227"/>
      <c r="C614" s="150"/>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4.25" customHeight="1">
      <c r="A615" s="149"/>
      <c r="B615" s="227"/>
      <c r="C615" s="150"/>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4.25" customHeight="1">
      <c r="A616" s="149"/>
      <c r="B616" s="227"/>
      <c r="C616" s="150"/>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4.25" customHeight="1">
      <c r="A617" s="149"/>
      <c r="B617" s="227"/>
      <c r="C617" s="150"/>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4.25" customHeight="1">
      <c r="A618" s="149"/>
      <c r="B618" s="227"/>
      <c r="C618" s="150"/>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4.25" customHeight="1">
      <c r="A619" s="149"/>
      <c r="B619" s="227"/>
      <c r="C619" s="150"/>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4.25" customHeight="1">
      <c r="A620" s="149"/>
      <c r="B620" s="227"/>
      <c r="C620" s="150"/>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4.25" customHeight="1">
      <c r="A621" s="149"/>
      <c r="B621" s="227"/>
      <c r="C621" s="150"/>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4.25" customHeight="1">
      <c r="A622" s="149"/>
      <c r="B622" s="227"/>
      <c r="C622" s="150"/>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4.25" customHeight="1">
      <c r="A623" s="149"/>
      <c r="B623" s="227"/>
      <c r="C623" s="150"/>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4.25" customHeight="1">
      <c r="A624" s="149"/>
      <c r="B624" s="227"/>
      <c r="C624" s="150"/>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4.25" customHeight="1">
      <c r="A625" s="149"/>
      <c r="B625" s="227"/>
      <c r="C625" s="150"/>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4.25" customHeight="1">
      <c r="A626" s="149"/>
      <c r="B626" s="227"/>
      <c r="C626" s="150"/>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4.25" customHeight="1">
      <c r="A627" s="149"/>
      <c r="B627" s="227"/>
      <c r="C627" s="150"/>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4.25" customHeight="1">
      <c r="A628" s="149"/>
      <c r="B628" s="227"/>
      <c r="C628" s="150"/>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4.25" customHeight="1">
      <c r="A629" s="149"/>
      <c r="B629" s="227"/>
      <c r="C629" s="150"/>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4.25" customHeight="1">
      <c r="A630" s="149"/>
      <c r="B630" s="227"/>
      <c r="C630" s="150"/>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4.25" customHeight="1">
      <c r="A631" s="149"/>
      <c r="B631" s="227"/>
      <c r="C631" s="150"/>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4.25" customHeight="1">
      <c r="A632" s="149"/>
      <c r="B632" s="227"/>
      <c r="C632" s="150"/>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4.25" customHeight="1">
      <c r="A633" s="149"/>
      <c r="B633" s="227"/>
      <c r="C633" s="150"/>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4.25" customHeight="1">
      <c r="A634" s="149"/>
      <c r="B634" s="227"/>
      <c r="C634" s="150"/>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4.25" customHeight="1">
      <c r="A635" s="149"/>
      <c r="B635" s="227"/>
      <c r="C635" s="150"/>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4.25" customHeight="1">
      <c r="A636" s="149"/>
      <c r="B636" s="227"/>
      <c r="C636" s="150"/>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4.25" customHeight="1">
      <c r="A637" s="149"/>
      <c r="B637" s="227"/>
      <c r="C637" s="150"/>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4.25" customHeight="1">
      <c r="A638" s="149"/>
      <c r="B638" s="227"/>
      <c r="C638" s="150"/>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4.25" customHeight="1">
      <c r="A639" s="149"/>
      <c r="B639" s="227"/>
      <c r="C639" s="150"/>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4.25" customHeight="1">
      <c r="A640" s="149"/>
      <c r="B640" s="227"/>
      <c r="C640" s="150"/>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4.25" customHeight="1">
      <c r="A641" s="149"/>
      <c r="B641" s="227"/>
      <c r="C641" s="150"/>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4.25" customHeight="1">
      <c r="A642" s="149"/>
      <c r="B642" s="227"/>
      <c r="C642" s="150"/>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4.25" customHeight="1">
      <c r="A643" s="149"/>
      <c r="B643" s="227"/>
      <c r="C643" s="150"/>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4.25" customHeight="1">
      <c r="A644" s="149"/>
      <c r="B644" s="227"/>
      <c r="C644" s="150"/>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4.25" customHeight="1">
      <c r="A645" s="149"/>
      <c r="B645" s="227"/>
      <c r="C645" s="150"/>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4.25" customHeight="1">
      <c r="A646" s="149"/>
      <c r="B646" s="227"/>
      <c r="C646" s="150"/>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4.25" customHeight="1">
      <c r="A647" s="149"/>
      <c r="B647" s="227"/>
      <c r="C647" s="150"/>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4.25" customHeight="1">
      <c r="A648" s="149"/>
      <c r="B648" s="227"/>
      <c r="C648" s="150"/>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4.25" customHeight="1">
      <c r="A649" s="149"/>
      <c r="B649" s="227"/>
      <c r="C649" s="150"/>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4.25" customHeight="1">
      <c r="A650" s="149"/>
      <c r="B650" s="227"/>
      <c r="C650" s="150"/>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4.25" customHeight="1">
      <c r="A651" s="149"/>
      <c r="B651" s="227"/>
      <c r="C651" s="150"/>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4.25" customHeight="1">
      <c r="A652" s="149"/>
      <c r="B652" s="227"/>
      <c r="C652" s="150"/>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4.25" customHeight="1">
      <c r="A653" s="149"/>
      <c r="B653" s="227"/>
      <c r="C653" s="150"/>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4.25" customHeight="1">
      <c r="A654" s="149"/>
      <c r="B654" s="227"/>
      <c r="C654" s="150"/>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4.25" customHeight="1">
      <c r="A655" s="149"/>
      <c r="B655" s="227"/>
      <c r="C655" s="150"/>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4.25" customHeight="1">
      <c r="A656" s="149"/>
      <c r="B656" s="227"/>
      <c r="C656" s="150"/>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4.25" customHeight="1">
      <c r="A657" s="149"/>
      <c r="B657" s="227"/>
      <c r="C657" s="150"/>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4.25" customHeight="1">
      <c r="A658" s="149"/>
      <c r="B658" s="227"/>
      <c r="C658" s="150"/>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4.25" customHeight="1">
      <c r="A659" s="149"/>
      <c r="B659" s="227"/>
      <c r="C659" s="150"/>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4.25" customHeight="1">
      <c r="A660" s="149"/>
      <c r="B660" s="227"/>
      <c r="C660" s="150"/>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4.25" customHeight="1">
      <c r="A661" s="149"/>
      <c r="B661" s="227"/>
      <c r="C661" s="150"/>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4.25" customHeight="1">
      <c r="A662" s="149"/>
      <c r="B662" s="227"/>
      <c r="C662" s="150"/>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4.25" customHeight="1">
      <c r="A663" s="149"/>
      <c r="B663" s="227"/>
      <c r="C663" s="150"/>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4.25" customHeight="1">
      <c r="A664" s="149"/>
      <c r="B664" s="227"/>
      <c r="C664" s="150"/>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4.25" customHeight="1">
      <c r="A665" s="149"/>
      <c r="B665" s="227"/>
      <c r="C665" s="150"/>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4.25" customHeight="1">
      <c r="A666" s="149"/>
      <c r="B666" s="227"/>
      <c r="C666" s="150"/>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4.25" customHeight="1">
      <c r="A667" s="149"/>
      <c r="B667" s="227"/>
      <c r="C667" s="150"/>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4.25" customHeight="1">
      <c r="A668" s="149"/>
      <c r="B668" s="227"/>
      <c r="C668" s="150"/>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4.25" customHeight="1">
      <c r="A669" s="149"/>
      <c r="B669" s="227"/>
      <c r="C669" s="150"/>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4.25" customHeight="1">
      <c r="A670" s="149"/>
      <c r="B670" s="227"/>
      <c r="C670" s="150"/>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4.25" customHeight="1">
      <c r="A671" s="149"/>
      <c r="B671" s="227"/>
      <c r="C671" s="150"/>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4.25" customHeight="1">
      <c r="A672" s="149"/>
      <c r="B672" s="227"/>
      <c r="C672" s="150"/>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4.25" customHeight="1">
      <c r="A673" s="149"/>
      <c r="B673" s="227"/>
      <c r="C673" s="150"/>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4.25" customHeight="1">
      <c r="A674" s="149"/>
      <c r="B674" s="227"/>
      <c r="C674" s="150"/>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4.25" customHeight="1">
      <c r="A675" s="149"/>
      <c r="B675" s="227"/>
      <c r="C675" s="150"/>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4.25" customHeight="1">
      <c r="A676" s="149"/>
      <c r="B676" s="227"/>
      <c r="C676" s="150"/>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4.25" customHeight="1">
      <c r="A677" s="149"/>
      <c r="B677" s="227"/>
      <c r="C677" s="150"/>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4.25" customHeight="1">
      <c r="A678" s="149"/>
      <c r="B678" s="227"/>
      <c r="C678" s="150"/>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4.25" customHeight="1">
      <c r="A679" s="149"/>
      <c r="B679" s="227"/>
      <c r="C679" s="150"/>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4.25" customHeight="1">
      <c r="A680" s="149"/>
      <c r="B680" s="227"/>
      <c r="C680" s="150"/>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4.25" customHeight="1">
      <c r="A681" s="149"/>
      <c r="B681" s="227"/>
      <c r="C681" s="150"/>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4.25" customHeight="1">
      <c r="A682" s="149"/>
      <c r="B682" s="227"/>
      <c r="C682" s="150"/>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4.25" customHeight="1">
      <c r="A683" s="149"/>
      <c r="B683" s="227"/>
      <c r="C683" s="150"/>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4.25" customHeight="1">
      <c r="A684" s="149"/>
      <c r="B684" s="227"/>
      <c r="C684" s="150"/>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4.25" customHeight="1">
      <c r="A685" s="149"/>
      <c r="B685" s="227"/>
      <c r="C685" s="150"/>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4.25" customHeight="1">
      <c r="A686" s="149"/>
      <c r="B686" s="227"/>
      <c r="C686" s="150"/>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4.25" customHeight="1">
      <c r="A687" s="149"/>
      <c r="B687" s="227"/>
      <c r="C687" s="150"/>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4.25" customHeight="1">
      <c r="A688" s="149"/>
      <c r="B688" s="227"/>
      <c r="C688" s="150"/>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4.25" customHeight="1">
      <c r="A689" s="149"/>
      <c r="B689" s="227"/>
      <c r="C689" s="150"/>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4.25" customHeight="1">
      <c r="A690" s="149"/>
      <c r="B690" s="227"/>
      <c r="C690" s="150"/>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4.25" customHeight="1">
      <c r="A691" s="149"/>
      <c r="B691" s="227"/>
      <c r="C691" s="150"/>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4.25" customHeight="1">
      <c r="A692" s="149"/>
      <c r="B692" s="227"/>
      <c r="C692" s="150"/>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4.25" customHeight="1">
      <c r="A693" s="149"/>
      <c r="B693" s="227"/>
      <c r="C693" s="150"/>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4.25" customHeight="1">
      <c r="A694" s="149"/>
      <c r="B694" s="227"/>
      <c r="C694" s="150"/>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4.25" customHeight="1">
      <c r="A695" s="149"/>
      <c r="B695" s="227"/>
      <c r="C695" s="150"/>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4.25" customHeight="1">
      <c r="A696" s="149"/>
      <c r="B696" s="227"/>
      <c r="C696" s="150"/>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4.25" customHeight="1">
      <c r="A697" s="149"/>
      <c r="B697" s="227"/>
      <c r="C697" s="150"/>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4.25" customHeight="1">
      <c r="A698" s="149"/>
      <c r="B698" s="227"/>
      <c r="C698" s="150"/>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4.25" customHeight="1">
      <c r="A699" s="149"/>
      <c r="B699" s="227"/>
      <c r="C699" s="150"/>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4.25" customHeight="1">
      <c r="A700" s="149"/>
      <c r="B700" s="227"/>
      <c r="C700" s="150"/>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4.25" customHeight="1">
      <c r="A701" s="149"/>
      <c r="B701" s="227"/>
      <c r="C701" s="150"/>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4.25" customHeight="1">
      <c r="A702" s="149"/>
      <c r="B702" s="227"/>
      <c r="C702" s="150"/>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4.25" customHeight="1">
      <c r="A703" s="149"/>
      <c r="B703" s="227"/>
      <c r="C703" s="150"/>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4.25" customHeight="1">
      <c r="A704" s="149"/>
      <c r="B704" s="227"/>
      <c r="C704" s="150"/>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4.25" customHeight="1">
      <c r="A705" s="149"/>
      <c r="B705" s="227"/>
      <c r="C705" s="150"/>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4.25" customHeight="1">
      <c r="A706" s="149"/>
      <c r="B706" s="227"/>
      <c r="C706" s="150"/>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4.25" customHeight="1">
      <c r="A707" s="149"/>
      <c r="B707" s="227"/>
      <c r="C707" s="150"/>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4.25" customHeight="1">
      <c r="A708" s="149"/>
      <c r="B708" s="227"/>
      <c r="C708" s="150"/>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4.25" customHeight="1">
      <c r="A709" s="149"/>
      <c r="B709" s="227"/>
      <c r="C709" s="150"/>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4.25" customHeight="1">
      <c r="A710" s="149"/>
      <c r="B710" s="227"/>
      <c r="C710" s="150"/>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4.25" customHeight="1">
      <c r="A711" s="149"/>
      <c r="B711" s="227"/>
      <c r="C711" s="150"/>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4.25" customHeight="1">
      <c r="A712" s="149"/>
      <c r="B712" s="227"/>
      <c r="C712" s="150"/>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4.25" customHeight="1">
      <c r="A713" s="149"/>
      <c r="B713" s="227"/>
      <c r="C713" s="150"/>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4.25" customHeight="1">
      <c r="A714" s="149"/>
      <c r="B714" s="227"/>
      <c r="C714" s="150"/>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4.25" customHeight="1">
      <c r="A715" s="149"/>
      <c r="B715" s="227"/>
      <c r="C715" s="150"/>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4.25" customHeight="1">
      <c r="A716" s="149"/>
      <c r="B716" s="227"/>
      <c r="C716" s="150"/>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4.25" customHeight="1">
      <c r="A717" s="149"/>
      <c r="B717" s="227"/>
      <c r="C717" s="150"/>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4.25" customHeight="1">
      <c r="A718" s="149"/>
      <c r="B718" s="227"/>
      <c r="C718" s="150"/>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4.25" customHeight="1">
      <c r="A719" s="149"/>
      <c r="B719" s="227"/>
      <c r="C719" s="150"/>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4.25" customHeight="1">
      <c r="A720" s="149"/>
      <c r="B720" s="227"/>
      <c r="C720" s="150"/>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4.25" customHeight="1">
      <c r="A721" s="149"/>
      <c r="B721" s="227"/>
      <c r="C721" s="150"/>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4.25" customHeight="1">
      <c r="A722" s="149"/>
      <c r="B722" s="227"/>
      <c r="C722" s="150"/>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4.25" customHeight="1">
      <c r="A723" s="149"/>
      <c r="B723" s="227"/>
      <c r="C723" s="150"/>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4.25" customHeight="1">
      <c r="A724" s="149"/>
      <c r="B724" s="227"/>
      <c r="C724" s="150"/>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4.25" customHeight="1">
      <c r="A725" s="149"/>
      <c r="B725" s="227"/>
      <c r="C725" s="150"/>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4.25" customHeight="1">
      <c r="A726" s="149"/>
      <c r="B726" s="227"/>
      <c r="C726" s="150"/>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4.25" customHeight="1">
      <c r="A727" s="149"/>
      <c r="B727" s="227"/>
      <c r="C727" s="150"/>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4.25" customHeight="1">
      <c r="A728" s="149"/>
      <c r="B728" s="227"/>
      <c r="C728" s="150"/>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4.25" customHeight="1">
      <c r="A729" s="149"/>
      <c r="B729" s="227"/>
      <c r="C729" s="150"/>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4.25" customHeight="1">
      <c r="A730" s="149"/>
      <c r="B730" s="227"/>
      <c r="C730" s="150"/>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4.25" customHeight="1">
      <c r="A731" s="149"/>
      <c r="B731" s="227"/>
      <c r="C731" s="150"/>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4.25" customHeight="1">
      <c r="A732" s="149"/>
      <c r="B732" s="227"/>
      <c r="C732" s="150"/>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4.25" customHeight="1">
      <c r="A733" s="149"/>
      <c r="B733" s="227"/>
      <c r="C733" s="150"/>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4.25" customHeight="1">
      <c r="A734" s="149"/>
      <c r="B734" s="227"/>
      <c r="C734" s="150"/>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4.25" customHeight="1">
      <c r="A735" s="149"/>
      <c r="B735" s="227"/>
      <c r="C735" s="150"/>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4.25" customHeight="1">
      <c r="A736" s="149"/>
      <c r="B736" s="227"/>
      <c r="C736" s="150"/>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4.25" customHeight="1">
      <c r="A737" s="149"/>
      <c r="B737" s="227"/>
      <c r="C737" s="150"/>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4.25" customHeight="1">
      <c r="A738" s="149"/>
      <c r="B738" s="227"/>
      <c r="C738" s="150"/>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4.25" customHeight="1">
      <c r="A739" s="149"/>
      <c r="B739" s="227"/>
      <c r="C739" s="150"/>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4.25" customHeight="1">
      <c r="A740" s="149"/>
      <c r="B740" s="227"/>
      <c r="C740" s="150"/>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4.25" customHeight="1">
      <c r="A741" s="149"/>
      <c r="B741" s="227"/>
      <c r="C741" s="150"/>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4.25" customHeight="1">
      <c r="A742" s="149"/>
      <c r="B742" s="227"/>
      <c r="C742" s="150"/>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4.25" customHeight="1">
      <c r="A743" s="149"/>
      <c r="B743" s="227"/>
      <c r="C743" s="150"/>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4.25" customHeight="1">
      <c r="A744" s="149"/>
      <c r="B744" s="227"/>
      <c r="C744" s="150"/>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4.25" customHeight="1">
      <c r="A745" s="149"/>
      <c r="B745" s="227"/>
      <c r="C745" s="150"/>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4.25" customHeight="1">
      <c r="A746" s="149"/>
      <c r="B746" s="227"/>
      <c r="C746" s="150"/>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4.25" customHeight="1">
      <c r="A747" s="149"/>
      <c r="B747" s="227"/>
      <c r="C747" s="150"/>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4.25" customHeight="1">
      <c r="A748" s="149"/>
      <c r="B748" s="227"/>
      <c r="C748" s="150"/>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4.25" customHeight="1">
      <c r="A749" s="149"/>
      <c r="B749" s="227"/>
      <c r="C749" s="150"/>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4.25" customHeight="1">
      <c r="A750" s="149"/>
      <c r="B750" s="227"/>
      <c r="C750" s="150"/>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4.25" customHeight="1">
      <c r="A751" s="149"/>
      <c r="B751" s="227"/>
      <c r="C751" s="150"/>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4.25" customHeight="1">
      <c r="A752" s="149"/>
      <c r="B752" s="227"/>
      <c r="C752" s="150"/>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4.25" customHeight="1">
      <c r="A753" s="149"/>
      <c r="B753" s="227"/>
      <c r="C753" s="150"/>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4.25" customHeight="1">
      <c r="A754" s="149"/>
      <c r="B754" s="227"/>
      <c r="C754" s="150"/>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4.25" customHeight="1">
      <c r="A755" s="149"/>
      <c r="B755" s="227"/>
      <c r="C755" s="150"/>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4.25" customHeight="1">
      <c r="A756" s="149"/>
      <c r="B756" s="227"/>
      <c r="C756" s="150"/>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4.25" customHeight="1">
      <c r="A757" s="149"/>
      <c r="B757" s="227"/>
      <c r="C757" s="150"/>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4.25" customHeight="1">
      <c r="A758" s="149"/>
      <c r="B758" s="227"/>
      <c r="C758" s="150"/>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4.25" customHeight="1">
      <c r="A759" s="149"/>
      <c r="B759" s="227"/>
      <c r="C759" s="150"/>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4.25" customHeight="1">
      <c r="A760" s="149"/>
      <c r="B760" s="227"/>
      <c r="C760" s="150"/>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4.25" customHeight="1">
      <c r="A761" s="149"/>
      <c r="B761" s="227"/>
      <c r="C761" s="150"/>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4.25" customHeight="1">
      <c r="A762" s="149"/>
      <c r="B762" s="227"/>
      <c r="C762" s="150"/>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4.25" customHeight="1">
      <c r="A763" s="149"/>
      <c r="B763" s="227"/>
      <c r="C763" s="150"/>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4.25" customHeight="1">
      <c r="A764" s="149"/>
      <c r="B764" s="227"/>
      <c r="C764" s="150"/>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4.25" customHeight="1">
      <c r="A765" s="149"/>
      <c r="B765" s="227"/>
      <c r="C765" s="150"/>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4.25" customHeight="1">
      <c r="A766" s="149"/>
      <c r="B766" s="227"/>
      <c r="C766" s="150"/>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4.25" customHeight="1">
      <c r="A767" s="149"/>
      <c r="B767" s="227"/>
      <c r="C767" s="150"/>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4.25" customHeight="1">
      <c r="A768" s="149"/>
      <c r="B768" s="227"/>
      <c r="C768" s="150"/>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4.25" customHeight="1">
      <c r="A769" s="149"/>
      <c r="B769" s="227"/>
      <c r="C769" s="150"/>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4.25" customHeight="1">
      <c r="A770" s="149"/>
      <c r="B770" s="227"/>
      <c r="C770" s="150"/>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4.25" customHeight="1">
      <c r="A771" s="149"/>
      <c r="B771" s="227"/>
      <c r="C771" s="150"/>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4.25" customHeight="1">
      <c r="A772" s="149"/>
      <c r="B772" s="227"/>
      <c r="C772" s="150"/>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4.25" customHeight="1">
      <c r="A773" s="149"/>
      <c r="B773" s="227"/>
      <c r="C773" s="150"/>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4.25" customHeight="1">
      <c r="A774" s="149"/>
      <c r="B774" s="227"/>
      <c r="C774" s="150"/>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4.25" customHeight="1">
      <c r="A775" s="149"/>
      <c r="B775" s="227"/>
      <c r="C775" s="150"/>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4.25" customHeight="1">
      <c r="A776" s="149"/>
      <c r="B776" s="227"/>
      <c r="C776" s="150"/>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4.25" customHeight="1">
      <c r="A777" s="149"/>
      <c r="B777" s="227"/>
      <c r="C777" s="150"/>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4.25" customHeight="1">
      <c r="A778" s="149"/>
      <c r="B778" s="227"/>
      <c r="C778" s="150"/>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4.25" customHeight="1">
      <c r="A779" s="149"/>
      <c r="B779" s="227"/>
      <c r="C779" s="150"/>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4.25" customHeight="1">
      <c r="A780" s="149"/>
      <c r="B780" s="227"/>
      <c r="C780" s="150"/>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4.25" customHeight="1">
      <c r="A781" s="149"/>
      <c r="B781" s="227"/>
      <c r="C781" s="150"/>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4.25" customHeight="1">
      <c r="A782" s="149"/>
      <c r="B782" s="227"/>
      <c r="C782" s="150"/>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4.25" customHeight="1">
      <c r="A783" s="149"/>
      <c r="B783" s="227"/>
      <c r="C783" s="150"/>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4.25" customHeight="1">
      <c r="A784" s="149"/>
      <c r="B784" s="227"/>
      <c r="C784" s="150"/>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4.25" customHeight="1">
      <c r="A785" s="149"/>
      <c r="B785" s="227"/>
      <c r="C785" s="150"/>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4.25" customHeight="1">
      <c r="A786" s="149"/>
      <c r="B786" s="227"/>
      <c r="C786" s="150"/>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4.25" customHeight="1">
      <c r="A787" s="149"/>
      <c r="B787" s="227"/>
      <c r="C787" s="150"/>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4.25" customHeight="1">
      <c r="A788" s="149"/>
      <c r="B788" s="227"/>
      <c r="C788" s="150"/>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4.25" customHeight="1">
      <c r="A789" s="149"/>
      <c r="B789" s="227"/>
      <c r="C789" s="150"/>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4.25" customHeight="1">
      <c r="A790" s="149"/>
      <c r="B790" s="227"/>
      <c r="C790" s="150"/>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4.25" customHeight="1">
      <c r="A791" s="149"/>
      <c r="B791" s="227"/>
      <c r="C791" s="150"/>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4.25" customHeight="1">
      <c r="A792" s="149"/>
      <c r="B792" s="227"/>
      <c r="C792" s="150"/>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4.25" customHeight="1">
      <c r="A793" s="149"/>
      <c r="B793" s="227"/>
      <c r="C793" s="150"/>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4.25" customHeight="1">
      <c r="A794" s="149"/>
      <c r="B794" s="227"/>
      <c r="C794" s="150"/>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4.25" customHeight="1">
      <c r="A795" s="149"/>
      <c r="B795" s="227"/>
      <c r="C795" s="150"/>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4.25" customHeight="1">
      <c r="A796" s="149"/>
      <c r="B796" s="227"/>
      <c r="C796" s="150"/>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4.25" customHeight="1">
      <c r="A797" s="149"/>
      <c r="B797" s="227"/>
      <c r="C797" s="150"/>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4.25" customHeight="1">
      <c r="A798" s="149"/>
      <c r="B798" s="227"/>
      <c r="C798" s="150"/>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4.25" customHeight="1">
      <c r="A799" s="149"/>
      <c r="B799" s="227"/>
      <c r="C799" s="150"/>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4.25" customHeight="1">
      <c r="A800" s="149"/>
      <c r="B800" s="227"/>
      <c r="C800" s="150"/>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4.25" customHeight="1">
      <c r="A801" s="149"/>
      <c r="B801" s="227"/>
      <c r="C801" s="150"/>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4.25" customHeight="1">
      <c r="A802" s="149"/>
      <c r="B802" s="227"/>
      <c r="C802" s="150"/>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4.25" customHeight="1">
      <c r="A803" s="149"/>
      <c r="B803" s="227"/>
      <c r="C803" s="150"/>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4.25" customHeight="1">
      <c r="A804" s="149"/>
      <c r="B804" s="227"/>
      <c r="C804" s="150"/>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4.25" customHeight="1">
      <c r="A805" s="149"/>
      <c r="B805" s="227"/>
      <c r="C805" s="150"/>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4.25" customHeight="1">
      <c r="A806" s="149"/>
      <c r="B806" s="227"/>
      <c r="C806" s="150"/>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4.25" customHeight="1">
      <c r="A807" s="149"/>
      <c r="B807" s="227"/>
      <c r="C807" s="150"/>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4.25" customHeight="1">
      <c r="A808" s="149"/>
      <c r="B808" s="227"/>
      <c r="C808" s="150"/>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4.25" customHeight="1">
      <c r="A809" s="149"/>
      <c r="B809" s="227"/>
      <c r="C809" s="150"/>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4.25" customHeight="1">
      <c r="A810" s="149"/>
      <c r="B810" s="227"/>
      <c r="C810" s="150"/>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4.25" customHeight="1">
      <c r="A811" s="149"/>
      <c r="B811" s="227"/>
      <c r="C811" s="150"/>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4.25" customHeight="1">
      <c r="A812" s="149"/>
      <c r="B812" s="227"/>
      <c r="C812" s="150"/>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4.25" customHeight="1">
      <c r="A813" s="149"/>
      <c r="B813" s="227"/>
      <c r="C813" s="150"/>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4.25" customHeight="1">
      <c r="A814" s="149"/>
      <c r="B814" s="227"/>
      <c r="C814" s="150"/>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4.25" customHeight="1">
      <c r="A815" s="149"/>
      <c r="B815" s="227"/>
      <c r="C815" s="150"/>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4.25" customHeight="1">
      <c r="A816" s="149"/>
      <c r="B816" s="227"/>
      <c r="C816" s="150"/>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4.25" customHeight="1">
      <c r="A817" s="149"/>
      <c r="B817" s="227"/>
      <c r="C817" s="150"/>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4.25" customHeight="1">
      <c r="A818" s="149"/>
      <c r="B818" s="227"/>
      <c r="C818" s="150"/>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4.25" customHeight="1">
      <c r="A819" s="149"/>
      <c r="B819" s="227"/>
      <c r="C819" s="150"/>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4.25" customHeight="1">
      <c r="A820" s="149"/>
      <c r="B820" s="227"/>
      <c r="C820" s="150"/>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4.25" customHeight="1">
      <c r="A821" s="149"/>
      <c r="B821" s="227"/>
      <c r="C821" s="150"/>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4.25" customHeight="1">
      <c r="A822" s="149"/>
      <c r="B822" s="227"/>
      <c r="C822" s="150"/>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4.25" customHeight="1">
      <c r="A823" s="149"/>
      <c r="B823" s="227"/>
      <c r="C823" s="150"/>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4.25" customHeight="1">
      <c r="A824" s="149"/>
      <c r="B824" s="227"/>
      <c r="C824" s="150"/>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4.25" customHeight="1">
      <c r="A825" s="149"/>
      <c r="B825" s="227"/>
      <c r="C825" s="150"/>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4.25" customHeight="1">
      <c r="A826" s="149"/>
      <c r="B826" s="227"/>
      <c r="C826" s="150"/>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4.25" customHeight="1">
      <c r="A827" s="149"/>
      <c r="B827" s="227"/>
      <c r="C827" s="150"/>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4.25" customHeight="1">
      <c r="A828" s="149"/>
      <c r="B828" s="227"/>
      <c r="C828" s="150"/>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4.25" customHeight="1">
      <c r="A829" s="149"/>
      <c r="B829" s="227"/>
      <c r="C829" s="150"/>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4.25" customHeight="1">
      <c r="A830" s="149"/>
      <c r="B830" s="227"/>
      <c r="C830" s="150"/>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4.25" customHeight="1">
      <c r="A831" s="149"/>
      <c r="B831" s="227"/>
      <c r="C831" s="150"/>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4.25" customHeight="1">
      <c r="A832" s="149"/>
      <c r="B832" s="227"/>
      <c r="C832" s="150"/>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4.25" customHeight="1">
      <c r="A833" s="149"/>
      <c r="B833" s="227"/>
      <c r="C833" s="150"/>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4.25" customHeight="1">
      <c r="A834" s="149"/>
      <c r="B834" s="227"/>
      <c r="C834" s="150"/>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4.25" customHeight="1">
      <c r="A835" s="149"/>
      <c r="B835" s="227"/>
      <c r="C835" s="150"/>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4.25" customHeight="1">
      <c r="A836" s="149"/>
      <c r="B836" s="227"/>
      <c r="C836" s="150"/>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4.25" customHeight="1">
      <c r="A837" s="149"/>
      <c r="B837" s="227"/>
      <c r="C837" s="150"/>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4.25" customHeight="1">
      <c r="A838" s="149"/>
      <c r="B838" s="227"/>
      <c r="C838" s="150"/>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4.25" customHeight="1">
      <c r="A839" s="149"/>
      <c r="B839" s="227"/>
      <c r="C839" s="150"/>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4.25" customHeight="1">
      <c r="A840" s="149"/>
      <c r="B840" s="227"/>
      <c r="C840" s="150"/>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4.25" customHeight="1">
      <c r="A841" s="149"/>
      <c r="B841" s="227"/>
      <c r="C841" s="150"/>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4.25" customHeight="1">
      <c r="A842" s="149"/>
      <c r="B842" s="227"/>
      <c r="C842" s="150"/>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4.25" customHeight="1">
      <c r="A843" s="149"/>
      <c r="B843" s="227"/>
      <c r="C843" s="150"/>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4.25" customHeight="1">
      <c r="A844" s="149"/>
      <c r="B844" s="227"/>
      <c r="C844" s="150"/>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4.25" customHeight="1">
      <c r="A845" s="149"/>
      <c r="B845" s="227"/>
      <c r="C845" s="150"/>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4.25" customHeight="1">
      <c r="A846" s="149"/>
      <c r="B846" s="227"/>
      <c r="C846" s="150"/>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4.25" customHeight="1">
      <c r="A847" s="149"/>
      <c r="B847" s="227"/>
      <c r="C847" s="150"/>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4.25" customHeight="1">
      <c r="A848" s="149"/>
      <c r="B848" s="227"/>
      <c r="C848" s="150"/>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4.25" customHeight="1">
      <c r="A849" s="149"/>
      <c r="B849" s="227"/>
      <c r="C849" s="150"/>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4.25" customHeight="1">
      <c r="A850" s="149"/>
      <c r="B850" s="227"/>
      <c r="C850" s="150"/>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4.25" customHeight="1">
      <c r="A851" s="149"/>
      <c r="B851" s="227"/>
      <c r="C851" s="150"/>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4.25" customHeight="1">
      <c r="A852" s="149"/>
      <c r="B852" s="227"/>
      <c r="C852" s="150"/>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4.25" customHeight="1">
      <c r="A853" s="149"/>
      <c r="B853" s="227"/>
      <c r="C853" s="150"/>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4.25" customHeight="1">
      <c r="A854" s="149"/>
      <c r="B854" s="227"/>
      <c r="C854" s="150"/>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4.25" customHeight="1">
      <c r="A855" s="149"/>
      <c r="B855" s="227"/>
      <c r="C855" s="150"/>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4.25" customHeight="1">
      <c r="A856" s="149"/>
      <c r="B856" s="227"/>
      <c r="C856" s="150"/>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4.25" customHeight="1">
      <c r="A857" s="149"/>
      <c r="B857" s="227"/>
      <c r="C857" s="150"/>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4.25" customHeight="1">
      <c r="A858" s="149"/>
      <c r="B858" s="227"/>
      <c r="C858" s="150"/>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4.25" customHeight="1">
      <c r="A859" s="149"/>
      <c r="B859" s="227"/>
      <c r="C859" s="150"/>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4.25" customHeight="1">
      <c r="A860" s="149"/>
      <c r="B860" s="227"/>
      <c r="C860" s="150"/>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4.25" customHeight="1">
      <c r="A861" s="149"/>
      <c r="B861" s="227"/>
      <c r="C861" s="150"/>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4.25" customHeight="1">
      <c r="A862" s="149"/>
      <c r="B862" s="227"/>
      <c r="C862" s="150"/>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4.25" customHeight="1">
      <c r="A863" s="149"/>
      <c r="B863" s="227"/>
      <c r="C863" s="150"/>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4.25" customHeight="1">
      <c r="A864" s="149"/>
      <c r="B864" s="227"/>
      <c r="C864" s="150"/>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4.25" customHeight="1">
      <c r="A865" s="149"/>
      <c r="B865" s="227"/>
      <c r="C865" s="150"/>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4.25" customHeight="1">
      <c r="A866" s="149"/>
      <c r="B866" s="227"/>
      <c r="C866" s="150"/>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4.25" customHeight="1">
      <c r="A867" s="149"/>
      <c r="B867" s="227"/>
      <c r="C867" s="150"/>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4.25" customHeight="1">
      <c r="A868" s="149"/>
      <c r="B868" s="227"/>
      <c r="C868" s="150"/>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4.25" customHeight="1">
      <c r="A869" s="149"/>
      <c r="B869" s="227"/>
      <c r="C869" s="150"/>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4.25" customHeight="1">
      <c r="A870" s="149"/>
      <c r="B870" s="227"/>
      <c r="C870" s="150"/>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4.25" customHeight="1">
      <c r="A871" s="149"/>
      <c r="B871" s="227"/>
      <c r="C871" s="150"/>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4.25" customHeight="1">
      <c r="A872" s="149"/>
      <c r="B872" s="227"/>
      <c r="C872" s="150"/>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4.25" customHeight="1">
      <c r="A873" s="149"/>
      <c r="B873" s="227"/>
      <c r="C873" s="150"/>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4.25" customHeight="1">
      <c r="A874" s="149"/>
      <c r="B874" s="227"/>
      <c r="C874" s="150"/>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4.25" customHeight="1">
      <c r="A875" s="149"/>
      <c r="B875" s="227"/>
      <c r="C875" s="150"/>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4.25" customHeight="1">
      <c r="A876" s="149"/>
      <c r="B876" s="227"/>
      <c r="C876" s="150"/>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4.25" customHeight="1">
      <c r="A877" s="149"/>
      <c r="B877" s="227"/>
      <c r="C877" s="150"/>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4.25" customHeight="1">
      <c r="A878" s="149"/>
      <c r="B878" s="227"/>
      <c r="C878" s="150"/>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4.25" customHeight="1">
      <c r="A879" s="149"/>
      <c r="B879" s="227"/>
      <c r="C879" s="150"/>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4.25" customHeight="1">
      <c r="A880" s="149"/>
      <c r="B880" s="227"/>
      <c r="C880" s="150"/>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4.25" customHeight="1">
      <c r="A881" s="149"/>
      <c r="B881" s="227"/>
      <c r="C881" s="150"/>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4.25" customHeight="1">
      <c r="A882" s="149"/>
      <c r="B882" s="227"/>
      <c r="C882" s="150"/>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4.25" customHeight="1">
      <c r="A883" s="149"/>
      <c r="B883" s="227"/>
      <c r="C883" s="150"/>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4.25" customHeight="1">
      <c r="A884" s="149"/>
      <c r="B884" s="227"/>
      <c r="C884" s="150"/>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4.25" customHeight="1">
      <c r="A885" s="149"/>
      <c r="B885" s="227"/>
      <c r="C885" s="150"/>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4.25" customHeight="1">
      <c r="A886" s="149"/>
      <c r="B886" s="227"/>
      <c r="C886" s="150"/>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4.25" customHeight="1">
      <c r="A887" s="149"/>
      <c r="B887" s="227"/>
      <c r="C887" s="150"/>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4.25" customHeight="1">
      <c r="A888" s="149"/>
      <c r="B888" s="227"/>
      <c r="C888" s="150"/>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4.25" customHeight="1">
      <c r="A889" s="149"/>
      <c r="B889" s="227"/>
      <c r="C889" s="150"/>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4.25" customHeight="1">
      <c r="A890" s="149"/>
      <c r="B890" s="227"/>
      <c r="C890" s="150"/>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4.25" customHeight="1">
      <c r="A891" s="149"/>
      <c r="B891" s="227"/>
      <c r="C891" s="150"/>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4.25" customHeight="1">
      <c r="A892" s="149"/>
      <c r="B892" s="227"/>
      <c r="C892" s="150"/>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4.25" customHeight="1">
      <c r="A893" s="149"/>
      <c r="B893" s="227"/>
      <c r="C893" s="150"/>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4.25" customHeight="1">
      <c r="A894" s="149"/>
      <c r="B894" s="227"/>
      <c r="C894" s="150"/>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4.25" customHeight="1">
      <c r="A895" s="149"/>
      <c r="B895" s="227"/>
      <c r="C895" s="150"/>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4.25" customHeight="1">
      <c r="A896" s="149"/>
      <c r="B896" s="227"/>
      <c r="C896" s="150"/>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4.25" customHeight="1">
      <c r="A897" s="149"/>
      <c r="B897" s="227"/>
      <c r="C897" s="150"/>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4.25" customHeight="1">
      <c r="A898" s="149"/>
      <c r="B898" s="227"/>
      <c r="C898" s="150"/>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4.25" customHeight="1">
      <c r="A899" s="149"/>
      <c r="B899" s="227"/>
      <c r="C899" s="150"/>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4.25" customHeight="1">
      <c r="A900" s="149"/>
      <c r="B900" s="227"/>
      <c r="C900" s="150"/>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4.25" customHeight="1">
      <c r="A901" s="149"/>
      <c r="B901" s="227"/>
      <c r="C901" s="150"/>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4.25" customHeight="1">
      <c r="A902" s="149"/>
      <c r="B902" s="227"/>
      <c r="C902" s="150"/>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4.25" customHeight="1">
      <c r="A903" s="149"/>
      <c r="B903" s="227"/>
      <c r="C903" s="150"/>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4.25" customHeight="1">
      <c r="A904" s="149"/>
      <c r="B904" s="227"/>
      <c r="C904" s="150"/>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4.25" customHeight="1">
      <c r="A905" s="149"/>
      <c r="B905" s="227"/>
      <c r="C905" s="150"/>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4.25" customHeight="1">
      <c r="A906" s="149"/>
      <c r="B906" s="227"/>
      <c r="C906" s="150"/>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4.25" customHeight="1">
      <c r="A907" s="149"/>
      <c r="B907" s="227"/>
      <c r="C907" s="150"/>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4.25" customHeight="1">
      <c r="A908" s="149"/>
      <c r="B908" s="227"/>
      <c r="C908" s="150"/>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4.25" customHeight="1">
      <c r="A909" s="149"/>
      <c r="B909" s="227"/>
      <c r="C909" s="150"/>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4.25" customHeight="1">
      <c r="A910" s="149"/>
      <c r="B910" s="227"/>
      <c r="C910" s="150"/>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4.25" customHeight="1">
      <c r="A911" s="149"/>
      <c r="B911" s="227"/>
      <c r="C911" s="150"/>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4.25" customHeight="1">
      <c r="A912" s="149"/>
      <c r="B912" s="227"/>
      <c r="C912" s="150"/>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4.25" customHeight="1">
      <c r="A913" s="149"/>
      <c r="B913" s="227"/>
      <c r="C913" s="150"/>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4.25" customHeight="1">
      <c r="A914" s="149"/>
      <c r="B914" s="227"/>
      <c r="C914" s="150"/>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4.25" customHeight="1">
      <c r="A915" s="149"/>
      <c r="B915" s="227"/>
      <c r="C915" s="150"/>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4.25" customHeight="1">
      <c r="A916" s="149"/>
      <c r="B916" s="227"/>
      <c r="C916" s="150"/>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4.25" customHeight="1">
      <c r="A917" s="149"/>
      <c r="B917" s="227"/>
      <c r="C917" s="150"/>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4.25" customHeight="1">
      <c r="A918" s="149"/>
      <c r="B918" s="227"/>
      <c r="C918" s="150"/>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4.25" customHeight="1">
      <c r="A919" s="149"/>
      <c r="B919" s="227"/>
      <c r="C919" s="150"/>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4.25" customHeight="1">
      <c r="A920" s="149"/>
      <c r="B920" s="227"/>
      <c r="C920" s="150"/>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4.25" customHeight="1">
      <c r="A921" s="149"/>
      <c r="B921" s="227"/>
      <c r="C921" s="150"/>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4.25" customHeight="1">
      <c r="A922" s="149"/>
      <c r="B922" s="227"/>
      <c r="C922" s="150"/>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4.25" customHeight="1">
      <c r="A923" s="149"/>
      <c r="B923" s="227"/>
      <c r="C923" s="150"/>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4.25" customHeight="1">
      <c r="A924" s="149"/>
      <c r="B924" s="227"/>
      <c r="C924" s="150"/>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4.25" customHeight="1">
      <c r="A925" s="149"/>
      <c r="B925" s="227"/>
      <c r="C925" s="150"/>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4.25" customHeight="1">
      <c r="A926" s="149"/>
      <c r="B926" s="227"/>
      <c r="C926" s="150"/>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4.25" customHeight="1">
      <c r="A927" s="149"/>
      <c r="B927" s="227"/>
      <c r="C927" s="150"/>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4.25" customHeight="1">
      <c r="A928" s="149"/>
      <c r="B928" s="227"/>
      <c r="C928" s="150"/>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4.25" customHeight="1">
      <c r="A929" s="149"/>
      <c r="B929" s="227"/>
      <c r="C929" s="150"/>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4.25" customHeight="1">
      <c r="A930" s="149"/>
      <c r="B930" s="227"/>
      <c r="C930" s="150"/>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4.25" customHeight="1">
      <c r="A931" s="149"/>
      <c r="B931" s="227"/>
      <c r="C931" s="150"/>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4.25" customHeight="1">
      <c r="A932" s="149"/>
      <c r="B932" s="227"/>
      <c r="C932" s="150"/>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4.25" customHeight="1">
      <c r="A933" s="149"/>
      <c r="B933" s="227"/>
      <c r="C933" s="150"/>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4.25" customHeight="1">
      <c r="A934" s="149"/>
      <c r="B934" s="227"/>
      <c r="C934" s="150"/>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4.25" customHeight="1">
      <c r="A935" s="149"/>
      <c r="B935" s="227"/>
      <c r="C935" s="150"/>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4.25" customHeight="1">
      <c r="A936" s="149"/>
      <c r="B936" s="227"/>
      <c r="C936" s="150"/>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4.25" customHeight="1">
      <c r="A937" s="149"/>
      <c r="B937" s="227"/>
      <c r="C937" s="150"/>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4.25" customHeight="1">
      <c r="A938" s="149"/>
      <c r="B938" s="227"/>
      <c r="C938" s="150"/>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4.25" customHeight="1">
      <c r="A939" s="149"/>
      <c r="B939" s="227"/>
      <c r="C939" s="150"/>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4.25" customHeight="1">
      <c r="A940" s="149"/>
      <c r="B940" s="227"/>
      <c r="C940" s="150"/>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4.25" customHeight="1">
      <c r="A941" s="149"/>
      <c r="B941" s="227"/>
      <c r="C941" s="150"/>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4.25" customHeight="1">
      <c r="A942" s="149"/>
      <c r="B942" s="227"/>
      <c r="C942" s="150"/>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4.25" customHeight="1">
      <c r="A943" s="149"/>
      <c r="B943" s="227"/>
      <c r="C943" s="150"/>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4.25" customHeight="1">
      <c r="A944" s="149"/>
      <c r="B944" s="227"/>
      <c r="C944" s="150"/>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4.25" customHeight="1">
      <c r="A945" s="149"/>
      <c r="B945" s="227"/>
      <c r="C945" s="150"/>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4.25" customHeight="1">
      <c r="A946" s="149"/>
      <c r="B946" s="227"/>
      <c r="C946" s="150"/>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4.25" customHeight="1">
      <c r="A947" s="149"/>
      <c r="B947" s="227"/>
      <c r="C947" s="150"/>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4.25" customHeight="1">
      <c r="A948" s="149"/>
      <c r="B948" s="227"/>
      <c r="C948" s="150"/>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4.25" customHeight="1">
      <c r="A949" s="149"/>
      <c r="B949" s="227"/>
      <c r="C949" s="150"/>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4.25" customHeight="1">
      <c r="A950" s="149"/>
      <c r="B950" s="227"/>
      <c r="C950" s="150"/>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4.25" customHeight="1">
      <c r="A951" s="149"/>
      <c r="B951" s="227"/>
      <c r="C951" s="150"/>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4.25" customHeight="1">
      <c r="A952" s="149"/>
      <c r="B952" s="227"/>
      <c r="C952" s="150"/>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4.25" customHeight="1">
      <c r="A953" s="149"/>
      <c r="B953" s="227"/>
      <c r="C953" s="150"/>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4.25" customHeight="1">
      <c r="A954" s="149"/>
      <c r="B954" s="227"/>
      <c r="C954" s="150"/>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4.25" customHeight="1">
      <c r="A955" s="149"/>
      <c r="B955" s="227"/>
      <c r="C955" s="150"/>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4.25" customHeight="1">
      <c r="A956" s="149"/>
      <c r="B956" s="227"/>
      <c r="C956" s="150"/>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4.25" customHeight="1">
      <c r="A957" s="149"/>
      <c r="B957" s="227"/>
      <c r="C957" s="150"/>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4.25" customHeight="1">
      <c r="A958" s="149"/>
      <c r="B958" s="227"/>
      <c r="C958" s="150"/>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4.25" customHeight="1">
      <c r="A959" s="149"/>
      <c r="B959" s="227"/>
      <c r="C959" s="150"/>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4.25" customHeight="1">
      <c r="A960" s="149"/>
      <c r="B960" s="227"/>
      <c r="C960" s="150"/>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4.25" customHeight="1">
      <c r="A961" s="149"/>
      <c r="B961" s="227"/>
      <c r="C961" s="150"/>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4.25" customHeight="1">
      <c r="A962" s="149"/>
      <c r="B962" s="227"/>
      <c r="C962" s="150"/>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4.25" customHeight="1">
      <c r="A963" s="149"/>
      <c r="B963" s="227"/>
      <c r="C963" s="150"/>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4.25" customHeight="1">
      <c r="A964" s="149"/>
      <c r="B964" s="227"/>
      <c r="C964" s="150"/>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4.25" customHeight="1">
      <c r="A965" s="149"/>
      <c r="B965" s="227"/>
      <c r="C965" s="150"/>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4.25" customHeight="1">
      <c r="A966" s="149"/>
      <c r="B966" s="227"/>
      <c r="C966" s="150"/>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4.25" customHeight="1">
      <c r="A967" s="149"/>
      <c r="B967" s="227"/>
      <c r="C967" s="150"/>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4.25" customHeight="1">
      <c r="A968" s="149"/>
      <c r="B968" s="227"/>
      <c r="C968" s="150"/>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4.25" customHeight="1">
      <c r="A969" s="149"/>
      <c r="B969" s="227"/>
      <c r="C969" s="150"/>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4.25" customHeight="1">
      <c r="A970" s="149"/>
      <c r="B970" s="227"/>
      <c r="C970" s="150"/>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4.25" customHeight="1">
      <c r="A971" s="149"/>
      <c r="B971" s="227"/>
      <c r="C971" s="150"/>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4.25" customHeight="1">
      <c r="A972" s="149"/>
      <c r="B972" s="227"/>
      <c r="C972" s="150"/>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4.25" customHeight="1">
      <c r="A973" s="149"/>
      <c r="B973" s="227"/>
      <c r="C973" s="150"/>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4.25" customHeight="1">
      <c r="A974" s="149"/>
      <c r="B974" s="227"/>
      <c r="C974" s="150"/>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4.25" customHeight="1">
      <c r="A975" s="149"/>
      <c r="B975" s="227"/>
      <c r="C975" s="150"/>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4.25" customHeight="1">
      <c r="A976" s="149"/>
      <c r="B976" s="227"/>
      <c r="C976" s="150"/>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4.25" customHeight="1">
      <c r="A977" s="149"/>
      <c r="B977" s="227"/>
      <c r="C977" s="150"/>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4.25" customHeight="1">
      <c r="A978" s="149"/>
      <c r="B978" s="227"/>
      <c r="C978" s="150"/>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4.25" customHeight="1">
      <c r="A979" s="149"/>
      <c r="B979" s="227"/>
      <c r="C979" s="150"/>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4.25" customHeight="1">
      <c r="A980" s="149"/>
      <c r="B980" s="227"/>
      <c r="C980" s="150"/>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4.25" customHeight="1">
      <c r="A981" s="149"/>
      <c r="B981" s="227"/>
      <c r="C981" s="150"/>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4.25" customHeight="1">
      <c r="A982" s="149"/>
      <c r="B982" s="227"/>
      <c r="C982" s="150"/>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4.25" customHeight="1">
      <c r="A983" s="149"/>
      <c r="B983" s="227"/>
      <c r="C983" s="150"/>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4.25" customHeight="1">
      <c r="A984" s="149"/>
      <c r="B984" s="227"/>
      <c r="C984" s="150"/>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4.25" customHeight="1">
      <c r="A985" s="149"/>
      <c r="B985" s="227"/>
      <c r="C985" s="150"/>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4.25" customHeight="1">
      <c r="A986" s="149"/>
      <c r="B986" s="227"/>
      <c r="C986" s="150"/>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4.25" customHeight="1">
      <c r="A987" s="149"/>
      <c r="B987" s="227"/>
      <c r="C987" s="150"/>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4.25" customHeight="1">
      <c r="A988" s="149"/>
      <c r="B988" s="227"/>
      <c r="C988" s="150"/>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4.25" customHeight="1">
      <c r="A989" s="149"/>
      <c r="B989" s="227"/>
      <c r="C989" s="150"/>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4.25" customHeight="1">
      <c r="A990" s="149"/>
      <c r="B990" s="227"/>
      <c r="C990" s="150"/>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4.25" customHeight="1">
      <c r="A991" s="149"/>
      <c r="B991" s="227"/>
      <c r="C991" s="150"/>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4.25" customHeight="1">
      <c r="A992" s="149"/>
      <c r="B992" s="227"/>
      <c r="C992" s="150"/>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4.25" customHeight="1">
      <c r="A993" s="149"/>
      <c r="B993" s="227"/>
      <c r="C993" s="150"/>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4.25" customHeight="1">
      <c r="A994" s="149"/>
      <c r="B994" s="227"/>
      <c r="C994" s="150"/>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4.25" customHeight="1">
      <c r="A995" s="149"/>
      <c r="B995" s="227"/>
      <c r="C995" s="150"/>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4.25" customHeight="1">
      <c r="A996" s="149"/>
      <c r="B996" s="227"/>
      <c r="C996" s="150"/>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4.25" customHeight="1">
      <c r="A997" s="149"/>
      <c r="B997" s="227"/>
      <c r="C997" s="150"/>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4.25" customHeight="1">
      <c r="A998" s="149"/>
      <c r="B998" s="227"/>
      <c r="C998" s="150"/>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4.25" customHeight="1">
      <c r="A999" s="149"/>
      <c r="B999" s="227"/>
      <c r="C999" s="150"/>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4.25" customHeight="1">
      <c r="A1000" s="149"/>
      <c r="B1000" s="227"/>
      <c r="C1000" s="150"/>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143">
    <mergeCell ref="B1:C1"/>
    <mergeCell ref="B2:C2"/>
    <mergeCell ref="B3:C3"/>
    <mergeCell ref="A4:B4"/>
    <mergeCell ref="B5:C5"/>
    <mergeCell ref="A6:B6"/>
    <mergeCell ref="A7:B7"/>
    <mergeCell ref="A8:B8"/>
    <mergeCell ref="B9:C9"/>
    <mergeCell ref="B10:C10"/>
    <mergeCell ref="B11:C11"/>
    <mergeCell ref="B12:C12"/>
    <mergeCell ref="B13:C13"/>
    <mergeCell ref="A14:B14"/>
    <mergeCell ref="A15:B15"/>
    <mergeCell ref="A16:B16"/>
    <mergeCell ref="A17:B17"/>
    <mergeCell ref="A18:B18"/>
    <mergeCell ref="B19:C19"/>
    <mergeCell ref="A20:B20"/>
    <mergeCell ref="B21:C21"/>
    <mergeCell ref="B22:C22"/>
    <mergeCell ref="B23:C23"/>
    <mergeCell ref="B24:C24"/>
    <mergeCell ref="B25:C25"/>
    <mergeCell ref="B26:C26"/>
    <mergeCell ref="B27:C27"/>
    <mergeCell ref="B28:C28"/>
    <mergeCell ref="A29:B29"/>
    <mergeCell ref="B30:C30"/>
    <mergeCell ref="B31:C31"/>
    <mergeCell ref="A32:B32"/>
    <mergeCell ref="A33:B33"/>
    <mergeCell ref="A34:B34"/>
    <mergeCell ref="A35:B35"/>
    <mergeCell ref="B36:C36"/>
    <mergeCell ref="B37:C37"/>
    <mergeCell ref="A38:B38"/>
    <mergeCell ref="A39:B39"/>
    <mergeCell ref="A40:B40"/>
    <mergeCell ref="A41:B41"/>
    <mergeCell ref="A42:B42"/>
    <mergeCell ref="A43:B43"/>
    <mergeCell ref="A44:B44"/>
    <mergeCell ref="A45:B45"/>
    <mergeCell ref="A46:B46"/>
    <mergeCell ref="A47:B47"/>
    <mergeCell ref="A48:B48"/>
    <mergeCell ref="A49:B49"/>
    <mergeCell ref="A99:B99"/>
    <mergeCell ref="A100:B100"/>
    <mergeCell ref="A101:B101"/>
    <mergeCell ref="A102:B102"/>
    <mergeCell ref="A103:B103"/>
    <mergeCell ref="A50:B50"/>
    <mergeCell ref="A51:B51"/>
    <mergeCell ref="B52:C52"/>
    <mergeCell ref="A53:B53"/>
    <mergeCell ref="B54:C54"/>
    <mergeCell ref="A55:B55"/>
    <mergeCell ref="A56:B56"/>
    <mergeCell ref="A57:B57"/>
    <mergeCell ref="A58:B58"/>
    <mergeCell ref="A59:B59"/>
    <mergeCell ref="B60:C60"/>
    <mergeCell ref="B61:C61"/>
    <mergeCell ref="A62:B62"/>
    <mergeCell ref="A63:B63"/>
    <mergeCell ref="B64:C64"/>
    <mergeCell ref="A104:B104"/>
    <mergeCell ref="A105:B105"/>
    <mergeCell ref="A106:B106"/>
    <mergeCell ref="B107:C107"/>
    <mergeCell ref="A108:B108"/>
    <mergeCell ref="A109:B109"/>
    <mergeCell ref="B110:C110"/>
    <mergeCell ref="A111:B111"/>
    <mergeCell ref="A112:B112"/>
    <mergeCell ref="A113:B113"/>
    <mergeCell ref="A114:B114"/>
    <mergeCell ref="B115:C115"/>
    <mergeCell ref="A116:B116"/>
    <mergeCell ref="A117:B117"/>
    <mergeCell ref="A118:B118"/>
    <mergeCell ref="A119:B119"/>
    <mergeCell ref="A120:B120"/>
    <mergeCell ref="B121:C121"/>
    <mergeCell ref="A122:B122"/>
    <mergeCell ref="A123:B123"/>
    <mergeCell ref="B124:C124"/>
    <mergeCell ref="B125:C125"/>
    <mergeCell ref="A126:B126"/>
    <mergeCell ref="B127:C127"/>
    <mergeCell ref="B128:C128"/>
    <mergeCell ref="A129:B129"/>
    <mergeCell ref="B130:C130"/>
    <mergeCell ref="B131:C131"/>
    <mergeCell ref="A132:B132"/>
    <mergeCell ref="B133:C133"/>
    <mergeCell ref="A141:C141"/>
    <mergeCell ref="A142:C142"/>
    <mergeCell ref="A143:C143"/>
    <mergeCell ref="B134:C134"/>
    <mergeCell ref="A135:B135"/>
    <mergeCell ref="B136:C136"/>
    <mergeCell ref="B137:C137"/>
    <mergeCell ref="B138:C138"/>
    <mergeCell ref="B139:C139"/>
    <mergeCell ref="A140:B140"/>
    <mergeCell ref="B65:C65"/>
    <mergeCell ref="B66:C66"/>
    <mergeCell ref="A67:B67"/>
    <mergeCell ref="A68:B68"/>
    <mergeCell ref="A69:B69"/>
    <mergeCell ref="B70:C70"/>
    <mergeCell ref="A71:B71"/>
    <mergeCell ref="A72:B72"/>
    <mergeCell ref="B73:C73"/>
    <mergeCell ref="A74:B74"/>
    <mergeCell ref="A75:B75"/>
    <mergeCell ref="A76:B76"/>
    <mergeCell ref="A77:B77"/>
    <mergeCell ref="A78:B78"/>
    <mergeCell ref="B79:C79"/>
    <mergeCell ref="B80:C80"/>
    <mergeCell ref="A81:B81"/>
    <mergeCell ref="B82:C82"/>
    <mergeCell ref="A92:B92"/>
    <mergeCell ref="B93:C93"/>
    <mergeCell ref="B94:C94"/>
    <mergeCell ref="A95:B95"/>
    <mergeCell ref="A96:B96"/>
    <mergeCell ref="A97:B97"/>
    <mergeCell ref="A98:B98"/>
    <mergeCell ref="B83:C83"/>
    <mergeCell ref="A84:B84"/>
    <mergeCell ref="B85:C85"/>
    <mergeCell ref="B86:C86"/>
    <mergeCell ref="B87:C87"/>
    <mergeCell ref="B88:C88"/>
    <mergeCell ref="A89:B89"/>
    <mergeCell ref="B90:C90"/>
    <mergeCell ref="B91:C91"/>
  </mergeCells>
  <conditionalFormatting sqref="D129:E129">
    <cfRule type="containsBlanks" dxfId="71" priority="1">
      <formula>LEN(TRIM(D129))=0</formula>
    </cfRule>
  </conditionalFormatting>
  <conditionalFormatting sqref="D116:D120">
    <cfRule type="containsBlanks" dxfId="70" priority="2">
      <formula>LEN(TRIM(D116))=0</formula>
    </cfRule>
  </conditionalFormatting>
  <conditionalFormatting sqref="D126:E126">
    <cfRule type="containsBlanks" dxfId="69" priority="3">
      <formula>LEN(TRIM(D126))=0</formula>
    </cfRule>
  </conditionalFormatting>
  <conditionalFormatting sqref="D135">
    <cfRule type="containsBlanks" dxfId="68" priority="4">
      <formula>LEN(TRIM(D135))=0</formula>
    </cfRule>
  </conditionalFormatting>
  <conditionalFormatting sqref="D4">
    <cfRule type="containsBlanks" dxfId="67" priority="5">
      <formula>LEN(TRIM(D4))=0</formula>
    </cfRule>
  </conditionalFormatting>
  <conditionalFormatting sqref="D132">
    <cfRule type="containsBlanks" dxfId="66" priority="6">
      <formula>LEN(TRIM(D132))=0</formula>
    </cfRule>
  </conditionalFormatting>
  <conditionalFormatting sqref="E140">
    <cfRule type="containsBlanks" dxfId="65" priority="7">
      <formula>LEN(TRIM(E140))=0</formula>
    </cfRule>
  </conditionalFormatting>
  <conditionalFormatting sqref="D6:D8">
    <cfRule type="containsBlanks" dxfId="64" priority="8">
      <formula>LEN(TRIM(D6))=0</formula>
    </cfRule>
  </conditionalFormatting>
  <conditionalFormatting sqref="D14:D18">
    <cfRule type="containsBlanks" dxfId="63" priority="9">
      <formula>LEN(TRIM(D14))=0</formula>
    </cfRule>
  </conditionalFormatting>
  <conditionalFormatting sqref="D20">
    <cfRule type="containsBlanks" dxfId="62" priority="10">
      <formula>LEN(TRIM(D20))=0</formula>
    </cfRule>
  </conditionalFormatting>
  <conditionalFormatting sqref="D29">
    <cfRule type="containsBlanks" dxfId="61" priority="11">
      <formula>LEN(TRIM(D29))=0</formula>
    </cfRule>
  </conditionalFormatting>
  <conditionalFormatting sqref="D32:D35">
    <cfRule type="containsBlanks" dxfId="60" priority="12">
      <formula>LEN(TRIM(D32))=0</formula>
    </cfRule>
  </conditionalFormatting>
  <conditionalFormatting sqref="D38:D51">
    <cfRule type="containsBlanks" dxfId="59" priority="13">
      <formula>LEN(TRIM(D38))=0</formula>
    </cfRule>
  </conditionalFormatting>
  <conditionalFormatting sqref="D53">
    <cfRule type="containsBlanks" dxfId="58" priority="14">
      <formula>LEN(TRIM(D53))=0</formula>
    </cfRule>
  </conditionalFormatting>
  <conditionalFormatting sqref="D55:D59">
    <cfRule type="containsBlanks" dxfId="57" priority="15">
      <formula>LEN(TRIM(D55))=0</formula>
    </cfRule>
  </conditionalFormatting>
  <conditionalFormatting sqref="D62:D63">
    <cfRule type="containsBlanks" dxfId="56" priority="16">
      <formula>LEN(TRIM(D62))=0</formula>
    </cfRule>
  </conditionalFormatting>
  <conditionalFormatting sqref="D67:D69">
    <cfRule type="containsBlanks" dxfId="55" priority="17">
      <formula>LEN(TRIM(D67))=0</formula>
    </cfRule>
  </conditionalFormatting>
  <conditionalFormatting sqref="D71:D72">
    <cfRule type="containsBlanks" dxfId="54" priority="18">
      <formula>LEN(TRIM(D71))=0</formula>
    </cfRule>
  </conditionalFormatting>
  <conditionalFormatting sqref="D74:D78">
    <cfRule type="containsBlanks" dxfId="53" priority="19">
      <formula>LEN(TRIM(D74))=0</formula>
    </cfRule>
  </conditionalFormatting>
  <conditionalFormatting sqref="D81">
    <cfRule type="containsBlanks" dxfId="52" priority="20">
      <formula>LEN(TRIM(D81))=0</formula>
    </cfRule>
  </conditionalFormatting>
  <conditionalFormatting sqref="D84">
    <cfRule type="containsBlanks" dxfId="51" priority="21">
      <formula>LEN(TRIM(D84))=0</formula>
    </cfRule>
  </conditionalFormatting>
  <conditionalFormatting sqref="D89">
    <cfRule type="containsBlanks" dxfId="50" priority="22">
      <formula>LEN(TRIM(D89))=0</formula>
    </cfRule>
  </conditionalFormatting>
  <conditionalFormatting sqref="D92">
    <cfRule type="containsBlanks" dxfId="49" priority="23">
      <formula>LEN(TRIM(D92))=0</formula>
    </cfRule>
  </conditionalFormatting>
  <conditionalFormatting sqref="D95:D106">
    <cfRule type="containsBlanks" dxfId="48" priority="24">
      <formula>LEN(TRIM(D95))=0</formula>
    </cfRule>
  </conditionalFormatting>
  <conditionalFormatting sqref="E108">
    <cfRule type="containsBlanks" dxfId="47" priority="25">
      <formula>LEN(TRIM(E108))=0</formula>
    </cfRule>
  </conditionalFormatting>
  <conditionalFormatting sqref="E109">
    <cfRule type="containsBlanks" dxfId="46" priority="26">
      <formula>LEN(TRIM(E109))=0</formula>
    </cfRule>
  </conditionalFormatting>
  <conditionalFormatting sqref="E111:E113">
    <cfRule type="containsBlanks" dxfId="45" priority="27">
      <formula>LEN(TRIM(E111))=0</formula>
    </cfRule>
  </conditionalFormatting>
  <conditionalFormatting sqref="D114">
    <cfRule type="containsBlanks" dxfId="44" priority="28">
      <formula>LEN(TRIM(D114))=0</formula>
    </cfRule>
  </conditionalFormatting>
  <conditionalFormatting sqref="E114">
    <cfRule type="containsBlanks" dxfId="43" priority="29">
      <formula>LEN(TRIM(E114))=0</formula>
    </cfRule>
  </conditionalFormatting>
  <conditionalFormatting sqref="E122:E123">
    <cfRule type="containsBlanks" dxfId="42" priority="30">
      <formula>LEN(TRIM(E122))=0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D4 D6:D8 D14:D18 D20 D29 D32:D35 D38:D51 D53 D55:D59 D62:D63 D67:D69 D71:D72 D74:D78 D81 D84 D89 D92 D95:D106 E108:E109 E111:E113 D114:E114 D116:D120 E122:E123 D126:E126 D129:E129 D132:E132 D135 E140">
      <formula1>0</formula1>
    </dataValidation>
  </dataValidations>
  <printOptions horizontalCentered="1"/>
  <pageMargins left="0.70866141732283472" right="0.70866141732283472" top="1.2598425196850394" bottom="0.74803149606299213" header="0" footer="0"/>
  <pageSetup scale="70" orientation="portrait"/>
  <headerFooter>
    <oddHeader>&amp;CESTIMACIÓN DE INGRESOS CLASIFICACIÓN POR RUBRO DE INGRESOS EN RECURSOS DE LIBRE DISPOSICIÓN Y ETIQUETADOS Ente público de &amp;F Ejercicio fiscal 2022</oddHeader>
    <oddFooter>&amp;RPágina &amp;P de</oddFooter>
  </headerFooter>
</worksheet>
</file>

<file path=xl/worksheets/sheet16.xml><?xml version="1.0" encoding="utf-8"?>
<worksheet xmlns="http://schemas.openxmlformats.org/spreadsheetml/2006/main" xmlns:r="http://schemas.openxmlformats.org/officeDocument/2006/relationships">
  <sheetPr>
    <tabColor rgb="FFA5A5A5"/>
  </sheetPr>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4.42578125" defaultRowHeight="15" customHeight="1"/>
  <cols>
    <col min="1" max="1" width="6.7109375" customWidth="1"/>
    <col min="2" max="2" width="67.140625" customWidth="1"/>
    <col min="3" max="13" width="17.42578125" customWidth="1"/>
    <col min="14" max="26" width="11.42578125" customWidth="1"/>
  </cols>
  <sheetData>
    <row r="1" spans="1:26" ht="15.75" customHeight="1">
      <c r="A1" s="352" t="s">
        <v>2779</v>
      </c>
      <c r="B1" s="354" t="s">
        <v>2593</v>
      </c>
      <c r="C1" s="381" t="s">
        <v>2780</v>
      </c>
      <c r="D1" s="382"/>
      <c r="E1" s="382"/>
      <c r="F1" s="382"/>
      <c r="G1" s="382"/>
      <c r="H1" s="382"/>
      <c r="I1" s="383"/>
      <c r="J1" s="384" t="s">
        <v>2781</v>
      </c>
      <c r="K1" s="382"/>
      <c r="L1" s="383"/>
      <c r="M1" s="356" t="s">
        <v>2618</v>
      </c>
      <c r="N1" s="42"/>
      <c r="O1" s="42"/>
      <c r="P1" s="42"/>
      <c r="Q1" s="42"/>
      <c r="R1" s="42"/>
      <c r="S1" s="42"/>
      <c r="T1" s="42"/>
      <c r="U1" s="42"/>
      <c r="V1" s="42"/>
      <c r="W1" s="42"/>
      <c r="X1" s="42"/>
      <c r="Y1" s="42"/>
      <c r="Z1" s="42"/>
    </row>
    <row r="2" spans="1:26" ht="14.25" customHeight="1">
      <c r="A2" s="353"/>
      <c r="B2" s="353"/>
      <c r="C2" s="232" t="s">
        <v>2782</v>
      </c>
      <c r="D2" s="217" t="s">
        <v>2783</v>
      </c>
      <c r="E2" s="217" t="s">
        <v>2784</v>
      </c>
      <c r="F2" s="217" t="s">
        <v>2785</v>
      </c>
      <c r="G2" s="217" t="s">
        <v>2786</v>
      </c>
      <c r="H2" s="217" t="s">
        <v>2787</v>
      </c>
      <c r="I2" s="217" t="s">
        <v>2788</v>
      </c>
      <c r="J2" s="233" t="s">
        <v>2789</v>
      </c>
      <c r="K2" s="233" t="s">
        <v>2790</v>
      </c>
      <c r="L2" s="233" t="s">
        <v>2791</v>
      </c>
      <c r="M2" s="353"/>
      <c r="N2" s="42"/>
      <c r="O2" s="42"/>
      <c r="P2" s="42"/>
      <c r="Q2" s="42"/>
      <c r="R2" s="42"/>
      <c r="S2" s="42"/>
      <c r="T2" s="42"/>
      <c r="U2" s="42"/>
      <c r="V2" s="42"/>
      <c r="W2" s="42"/>
      <c r="X2" s="42"/>
      <c r="Y2" s="42"/>
      <c r="Z2" s="42"/>
    </row>
    <row r="3" spans="1:26" ht="15" customHeight="1">
      <c r="A3" s="153">
        <v>1000</v>
      </c>
      <c r="B3" s="234" t="s">
        <v>1801</v>
      </c>
      <c r="C3" s="154">
        <f t="shared" ref="C3:M3" si="0">C4+C9+C14+C23+C28+C35+C37</f>
        <v>1800000</v>
      </c>
      <c r="D3" s="235">
        <f t="shared" si="0"/>
        <v>0</v>
      </c>
      <c r="E3" s="235">
        <f t="shared" si="0"/>
        <v>0</v>
      </c>
      <c r="F3" s="235">
        <f t="shared" si="0"/>
        <v>0</v>
      </c>
      <c r="G3" s="235">
        <f t="shared" si="0"/>
        <v>14891655.960000001</v>
      </c>
      <c r="H3" s="235">
        <f t="shared" si="0"/>
        <v>0</v>
      </c>
      <c r="I3" s="235">
        <f t="shared" si="0"/>
        <v>0</v>
      </c>
      <c r="J3" s="235">
        <f t="shared" si="0"/>
        <v>0</v>
      </c>
      <c r="K3" s="235">
        <f t="shared" si="0"/>
        <v>0</v>
      </c>
      <c r="L3" s="235">
        <f t="shared" si="0"/>
        <v>0</v>
      </c>
      <c r="M3" s="111">
        <f t="shared" si="0"/>
        <v>16691655.960000001</v>
      </c>
      <c r="N3" s="42"/>
      <c r="O3" s="42"/>
      <c r="P3" s="42"/>
      <c r="Q3" s="42"/>
      <c r="R3" s="42"/>
      <c r="S3" s="42"/>
      <c r="T3" s="42"/>
      <c r="U3" s="42"/>
      <c r="V3" s="42"/>
      <c r="W3" s="42"/>
      <c r="X3" s="42"/>
      <c r="Y3" s="42"/>
      <c r="Z3" s="42"/>
    </row>
    <row r="4" spans="1:26" ht="15" customHeight="1">
      <c r="A4" s="155">
        <v>1100</v>
      </c>
      <c r="B4" s="236" t="s">
        <v>1802</v>
      </c>
      <c r="C4" s="156">
        <f t="shared" ref="C4:M4" si="1">SUM(C5:C8)</f>
        <v>0</v>
      </c>
      <c r="D4" s="115">
        <f t="shared" si="1"/>
        <v>0</v>
      </c>
      <c r="E4" s="115">
        <f t="shared" si="1"/>
        <v>0</v>
      </c>
      <c r="F4" s="115">
        <f t="shared" si="1"/>
        <v>0</v>
      </c>
      <c r="G4" s="115">
        <f t="shared" si="1"/>
        <v>10445820</v>
      </c>
      <c r="H4" s="115">
        <f t="shared" si="1"/>
        <v>0</v>
      </c>
      <c r="I4" s="115">
        <f t="shared" si="1"/>
        <v>0</v>
      </c>
      <c r="J4" s="115">
        <f t="shared" si="1"/>
        <v>0</v>
      </c>
      <c r="K4" s="115">
        <f t="shared" si="1"/>
        <v>0</v>
      </c>
      <c r="L4" s="115">
        <f t="shared" si="1"/>
        <v>0</v>
      </c>
      <c r="M4" s="115">
        <f t="shared" si="1"/>
        <v>10445820</v>
      </c>
      <c r="N4" s="42"/>
      <c r="O4" s="42"/>
      <c r="P4" s="42"/>
      <c r="Q4" s="42"/>
      <c r="R4" s="42"/>
      <c r="S4" s="42"/>
      <c r="T4" s="42"/>
      <c r="U4" s="42"/>
      <c r="V4" s="42"/>
      <c r="W4" s="42"/>
      <c r="X4" s="42"/>
      <c r="Y4" s="42"/>
      <c r="Z4" s="42"/>
    </row>
    <row r="5" spans="1:26" ht="15" customHeight="1">
      <c r="A5" s="157">
        <v>111</v>
      </c>
      <c r="B5" s="158" t="s">
        <v>2792</v>
      </c>
      <c r="C5" s="161">
        <f>'COG-M'!P4</f>
        <v>0</v>
      </c>
      <c r="D5" s="161">
        <f>'COG-M'!P5</f>
        <v>0</v>
      </c>
      <c r="E5" s="161">
        <f>'COG-M'!P6</f>
        <v>0</v>
      </c>
      <c r="F5" s="161">
        <f>'COG-M'!P7</f>
        <v>0</v>
      </c>
      <c r="G5" s="161">
        <f>'COG-M'!P8</f>
        <v>0</v>
      </c>
      <c r="H5" s="161">
        <f>'COG-M'!P9</f>
        <v>0</v>
      </c>
      <c r="I5" s="161">
        <f>'COG-M'!P10</f>
        <v>0</v>
      </c>
      <c r="J5" s="161">
        <f>'COG-M'!P11</f>
        <v>0</v>
      </c>
      <c r="K5" s="161">
        <f>'COG-M'!P12</f>
        <v>0</v>
      </c>
      <c r="L5" s="161">
        <f>'COG-M'!P13</f>
        <v>0</v>
      </c>
      <c r="M5" s="119">
        <f t="shared" ref="M5:M8" si="2">SUM(C5:L5)</f>
        <v>0</v>
      </c>
      <c r="N5" s="42"/>
      <c r="O5" s="42"/>
      <c r="P5" s="42"/>
      <c r="Q5" s="42"/>
      <c r="R5" s="42"/>
      <c r="S5" s="42"/>
      <c r="T5" s="42"/>
      <c r="U5" s="42"/>
      <c r="V5" s="42"/>
      <c r="W5" s="42"/>
      <c r="X5" s="42"/>
      <c r="Y5" s="42"/>
      <c r="Z5" s="42"/>
    </row>
    <row r="6" spans="1:26" ht="15" customHeight="1">
      <c r="A6" s="157">
        <v>112</v>
      </c>
      <c r="B6" s="158" t="s">
        <v>1804</v>
      </c>
      <c r="C6" s="161"/>
      <c r="D6" s="119"/>
      <c r="E6" s="119"/>
      <c r="F6" s="119"/>
      <c r="G6" s="119"/>
      <c r="H6" s="119"/>
      <c r="I6" s="119"/>
      <c r="J6" s="119"/>
      <c r="K6" s="119"/>
      <c r="L6" s="119"/>
      <c r="M6" s="119">
        <f t="shared" si="2"/>
        <v>0</v>
      </c>
      <c r="N6" s="42"/>
      <c r="O6" s="42"/>
      <c r="P6" s="42"/>
      <c r="Q6" s="42"/>
      <c r="R6" s="42"/>
      <c r="S6" s="42"/>
      <c r="T6" s="42"/>
      <c r="U6" s="42"/>
      <c r="V6" s="42"/>
      <c r="W6" s="42"/>
      <c r="X6" s="42"/>
      <c r="Y6" s="42"/>
      <c r="Z6" s="42"/>
    </row>
    <row r="7" spans="1:26" ht="15" customHeight="1">
      <c r="A7" s="157">
        <v>113</v>
      </c>
      <c r="B7" s="158" t="s">
        <v>1805</v>
      </c>
      <c r="C7" s="161">
        <f>'COG-M'!P15</f>
        <v>0</v>
      </c>
      <c r="D7" s="161">
        <f>'COG-M'!P16</f>
        <v>0</v>
      </c>
      <c r="E7" s="161">
        <f>'COG-M'!P17</f>
        <v>0</v>
      </c>
      <c r="F7" s="161">
        <f>'COG-M'!P18</f>
        <v>0</v>
      </c>
      <c r="G7" s="161">
        <f>'COG-M'!P19</f>
        <v>10445820</v>
      </c>
      <c r="H7" s="161">
        <f>'COG-M'!P20</f>
        <v>0</v>
      </c>
      <c r="I7" s="161">
        <f>'COG-M'!P21</f>
        <v>0</v>
      </c>
      <c r="J7" s="161">
        <f>'COG-M'!P22</f>
        <v>0</v>
      </c>
      <c r="K7" s="161">
        <f>'COG-M'!P23</f>
        <v>0</v>
      </c>
      <c r="L7" s="161">
        <f>'COG-M'!P24</f>
        <v>0</v>
      </c>
      <c r="M7" s="119">
        <f t="shared" si="2"/>
        <v>10445820</v>
      </c>
      <c r="N7" s="42"/>
      <c r="O7" s="42"/>
      <c r="P7" s="42"/>
      <c r="Q7" s="42"/>
      <c r="R7" s="42"/>
      <c r="S7" s="42"/>
      <c r="T7" s="42"/>
      <c r="U7" s="42"/>
      <c r="V7" s="42"/>
      <c r="W7" s="42"/>
      <c r="X7" s="42"/>
      <c r="Y7" s="42"/>
      <c r="Z7" s="42"/>
    </row>
    <row r="8" spans="1:26" ht="14.25" customHeight="1">
      <c r="A8" s="157">
        <v>114</v>
      </c>
      <c r="B8" s="158" t="s">
        <v>1806</v>
      </c>
      <c r="C8" s="161">
        <f>'COG-M'!P25</f>
        <v>0</v>
      </c>
      <c r="D8" s="161">
        <f>'COG-M'!P26</f>
        <v>0</v>
      </c>
      <c r="E8" s="161">
        <f>'COG-M'!P27</f>
        <v>0</v>
      </c>
      <c r="F8" s="161">
        <f>'COG-M'!P28</f>
        <v>0</v>
      </c>
      <c r="G8" s="161">
        <f>'COG-M'!P29</f>
        <v>0</v>
      </c>
      <c r="H8" s="161">
        <f>'COG-M'!P30</f>
        <v>0</v>
      </c>
      <c r="I8" s="161">
        <f>'COG-M'!P31</f>
        <v>0</v>
      </c>
      <c r="J8" s="161">
        <f>'COG-M'!P32</f>
        <v>0</v>
      </c>
      <c r="K8" s="161">
        <f>'COG-M'!P33</f>
        <v>0</v>
      </c>
      <c r="L8" s="161">
        <f>'COG-M'!P34</f>
        <v>0</v>
      </c>
      <c r="M8" s="119">
        <f t="shared" si="2"/>
        <v>0</v>
      </c>
      <c r="N8" s="42"/>
      <c r="O8" s="42"/>
      <c r="P8" s="42"/>
      <c r="Q8" s="42"/>
      <c r="R8" s="42"/>
      <c r="S8" s="42"/>
      <c r="T8" s="42"/>
      <c r="U8" s="42"/>
      <c r="V8" s="42"/>
      <c r="W8" s="42"/>
      <c r="X8" s="42"/>
      <c r="Y8" s="42"/>
      <c r="Z8" s="42"/>
    </row>
    <row r="9" spans="1:26" ht="14.25" customHeight="1">
      <c r="A9" s="155">
        <v>1200</v>
      </c>
      <c r="B9" s="236" t="s">
        <v>1807</v>
      </c>
      <c r="C9" s="156">
        <f t="shared" ref="C9:M9" si="3">SUM(C10:C13)</f>
        <v>0</v>
      </c>
      <c r="D9" s="115">
        <f t="shared" si="3"/>
        <v>0</v>
      </c>
      <c r="E9" s="115">
        <f t="shared" si="3"/>
        <v>0</v>
      </c>
      <c r="F9" s="115">
        <f t="shared" si="3"/>
        <v>0</v>
      </c>
      <c r="G9" s="115">
        <f t="shared" si="3"/>
        <v>4445835.96</v>
      </c>
      <c r="H9" s="115">
        <f t="shared" si="3"/>
        <v>0</v>
      </c>
      <c r="I9" s="115">
        <f t="shared" si="3"/>
        <v>0</v>
      </c>
      <c r="J9" s="115">
        <f t="shared" si="3"/>
        <v>0</v>
      </c>
      <c r="K9" s="115">
        <f t="shared" si="3"/>
        <v>0</v>
      </c>
      <c r="L9" s="115">
        <f t="shared" si="3"/>
        <v>0</v>
      </c>
      <c r="M9" s="115">
        <f t="shared" si="3"/>
        <v>4445835.96</v>
      </c>
      <c r="N9" s="42"/>
      <c r="O9" s="42"/>
      <c r="P9" s="42"/>
      <c r="Q9" s="42"/>
      <c r="R9" s="42"/>
      <c r="S9" s="42"/>
      <c r="T9" s="42"/>
      <c r="U9" s="42"/>
      <c r="V9" s="42"/>
      <c r="W9" s="42"/>
      <c r="X9" s="42"/>
      <c r="Y9" s="42"/>
      <c r="Z9" s="42"/>
    </row>
    <row r="10" spans="1:26" ht="14.25" customHeight="1">
      <c r="A10" s="157">
        <v>121</v>
      </c>
      <c r="B10" s="158" t="s">
        <v>1808</v>
      </c>
      <c r="C10" s="161">
        <f>'COG-M'!P36</f>
        <v>0</v>
      </c>
      <c r="D10" s="161">
        <f>'COG-M'!P37</f>
        <v>0</v>
      </c>
      <c r="E10" s="161">
        <f>'COG-M'!P38</f>
        <v>0</v>
      </c>
      <c r="F10" s="119">
        <f>'COG-M'!P39</f>
        <v>0</v>
      </c>
      <c r="G10" s="119">
        <f>'COG-M'!P40</f>
        <v>0</v>
      </c>
      <c r="H10" s="119">
        <f>'COG-M'!P41</f>
        <v>0</v>
      </c>
      <c r="I10" s="119">
        <f>'COG-M'!P42</f>
        <v>0</v>
      </c>
      <c r="J10" s="119">
        <f>'COG-M'!P43</f>
        <v>0</v>
      </c>
      <c r="K10" s="119">
        <f>'COG-M'!P44</f>
        <v>0</v>
      </c>
      <c r="L10" s="119">
        <f>'COG-M'!P45</f>
        <v>0</v>
      </c>
      <c r="M10" s="119">
        <f t="shared" ref="M10:M13" si="4">SUM(C10:L10)</f>
        <v>0</v>
      </c>
      <c r="N10" s="42"/>
      <c r="O10" s="42"/>
      <c r="P10" s="42"/>
      <c r="Q10" s="42"/>
      <c r="R10" s="42"/>
      <c r="S10" s="42"/>
      <c r="T10" s="42"/>
      <c r="U10" s="42"/>
      <c r="V10" s="42"/>
      <c r="W10" s="42"/>
      <c r="X10" s="42"/>
      <c r="Y10" s="42"/>
      <c r="Z10" s="42"/>
    </row>
    <row r="11" spans="1:26" ht="14.25" customHeight="1">
      <c r="A11" s="157">
        <v>122</v>
      </c>
      <c r="B11" s="158" t="s">
        <v>1809</v>
      </c>
      <c r="C11" s="161">
        <f>'COG-M'!P46</f>
        <v>0</v>
      </c>
      <c r="D11" s="161">
        <f>'COG-M'!P47</f>
        <v>0</v>
      </c>
      <c r="E11" s="161">
        <f>'COG-M'!P48</f>
        <v>0</v>
      </c>
      <c r="F11" s="119">
        <f>'COG-M'!P49</f>
        <v>0</v>
      </c>
      <c r="G11" s="119">
        <f>'COG-M'!P50</f>
        <v>4445835.96</v>
      </c>
      <c r="H11" s="119">
        <f>'COG-M'!P51</f>
        <v>0</v>
      </c>
      <c r="I11" s="119">
        <f>'COG-M'!P52</f>
        <v>0</v>
      </c>
      <c r="J11" s="119">
        <f>'COG-M'!P53</f>
        <v>0</v>
      </c>
      <c r="K11" s="119">
        <f>'COG-M'!P54</f>
        <v>0</v>
      </c>
      <c r="L11" s="119">
        <f>'COG-M'!P55</f>
        <v>0</v>
      </c>
      <c r="M11" s="119">
        <f t="shared" si="4"/>
        <v>4445835.96</v>
      </c>
      <c r="N11" s="42"/>
      <c r="O11" s="42"/>
      <c r="P11" s="42"/>
      <c r="Q11" s="42"/>
      <c r="R11" s="42"/>
      <c r="S11" s="42"/>
      <c r="T11" s="42"/>
      <c r="U11" s="42"/>
      <c r="V11" s="42"/>
      <c r="W11" s="42"/>
      <c r="X11" s="42"/>
      <c r="Y11" s="42"/>
      <c r="Z11" s="42"/>
    </row>
    <row r="12" spans="1:26" ht="14.25" customHeight="1">
      <c r="A12" s="157">
        <v>123</v>
      </c>
      <c r="B12" s="158" t="s">
        <v>1810</v>
      </c>
      <c r="C12" s="161">
        <f>'COG-M'!P56</f>
        <v>0</v>
      </c>
      <c r="D12" s="161">
        <f>'COG-M'!P57</f>
        <v>0</v>
      </c>
      <c r="E12" s="161">
        <f>'COG-M'!P58</f>
        <v>0</v>
      </c>
      <c r="F12" s="119">
        <f>'COG-M'!P59</f>
        <v>0</v>
      </c>
      <c r="G12" s="119">
        <f>'COG-M'!P60</f>
        <v>0</v>
      </c>
      <c r="H12" s="119">
        <f>'COG-M'!P61</f>
        <v>0</v>
      </c>
      <c r="I12" s="119">
        <f>'COG-M'!P62</f>
        <v>0</v>
      </c>
      <c r="J12" s="119">
        <f>'COG-M'!P63</f>
        <v>0</v>
      </c>
      <c r="K12" s="119">
        <f>'COG-M'!P64</f>
        <v>0</v>
      </c>
      <c r="L12" s="119">
        <f>'COG-M'!P65</f>
        <v>0</v>
      </c>
      <c r="M12" s="119">
        <f t="shared" si="4"/>
        <v>0</v>
      </c>
      <c r="N12" s="42"/>
      <c r="O12" s="42"/>
      <c r="P12" s="42"/>
      <c r="Q12" s="42"/>
      <c r="R12" s="42"/>
      <c r="S12" s="42"/>
      <c r="T12" s="42"/>
      <c r="U12" s="42"/>
      <c r="V12" s="42"/>
      <c r="W12" s="42"/>
      <c r="X12" s="42"/>
      <c r="Y12" s="42"/>
      <c r="Z12" s="42"/>
    </row>
    <row r="13" spans="1:26" ht="14.25" customHeight="1">
      <c r="A13" s="157">
        <v>124</v>
      </c>
      <c r="B13" s="158" t="s">
        <v>1811</v>
      </c>
      <c r="C13" s="161"/>
      <c r="D13" s="119"/>
      <c r="E13" s="119"/>
      <c r="F13" s="119"/>
      <c r="G13" s="119"/>
      <c r="H13" s="119"/>
      <c r="I13" s="119"/>
      <c r="J13" s="119"/>
      <c r="K13" s="119"/>
      <c r="L13" s="119"/>
      <c r="M13" s="119">
        <f t="shared" si="4"/>
        <v>0</v>
      </c>
      <c r="N13" s="42"/>
      <c r="O13" s="42"/>
      <c r="P13" s="42"/>
      <c r="Q13" s="42"/>
      <c r="R13" s="42"/>
      <c r="S13" s="42"/>
      <c r="T13" s="42"/>
      <c r="U13" s="42"/>
      <c r="V13" s="42"/>
      <c r="W13" s="42"/>
      <c r="X13" s="42"/>
      <c r="Y13" s="42"/>
      <c r="Z13" s="42"/>
    </row>
    <row r="14" spans="1:26" ht="14.25" customHeight="1">
      <c r="A14" s="155">
        <v>1300</v>
      </c>
      <c r="B14" s="236" t="s">
        <v>1812</v>
      </c>
      <c r="C14" s="156">
        <f t="shared" ref="C14:M14" si="5">SUM(C15:C22)</f>
        <v>1800000</v>
      </c>
      <c r="D14" s="115">
        <f t="shared" si="5"/>
        <v>0</v>
      </c>
      <c r="E14" s="115">
        <f t="shared" si="5"/>
        <v>0</v>
      </c>
      <c r="F14" s="115">
        <f t="shared" si="5"/>
        <v>0</v>
      </c>
      <c r="G14" s="115">
        <f t="shared" si="5"/>
        <v>0</v>
      </c>
      <c r="H14" s="115">
        <f t="shared" si="5"/>
        <v>0</v>
      </c>
      <c r="I14" s="115">
        <f t="shared" si="5"/>
        <v>0</v>
      </c>
      <c r="J14" s="115">
        <f t="shared" si="5"/>
        <v>0</v>
      </c>
      <c r="K14" s="115">
        <f t="shared" si="5"/>
        <v>0</v>
      </c>
      <c r="L14" s="115">
        <f t="shared" si="5"/>
        <v>0</v>
      </c>
      <c r="M14" s="115">
        <f t="shared" si="5"/>
        <v>1800000</v>
      </c>
      <c r="N14" s="42"/>
      <c r="O14" s="42"/>
      <c r="P14" s="42"/>
      <c r="Q14" s="42"/>
      <c r="R14" s="42"/>
      <c r="S14" s="42"/>
      <c r="T14" s="42"/>
      <c r="U14" s="42"/>
      <c r="V14" s="42"/>
      <c r="W14" s="42"/>
      <c r="X14" s="42"/>
      <c r="Y14" s="42"/>
      <c r="Z14" s="42"/>
    </row>
    <row r="15" spans="1:26" ht="14.25" customHeight="1">
      <c r="A15" s="157">
        <v>131</v>
      </c>
      <c r="B15" s="158" t="s">
        <v>1813</v>
      </c>
      <c r="C15" s="161">
        <f>'COG-M'!P68</f>
        <v>0</v>
      </c>
      <c r="D15" s="119">
        <f>'COG-M'!P69</f>
        <v>0</v>
      </c>
      <c r="E15" s="119">
        <f>'COG-M'!P70</f>
        <v>0</v>
      </c>
      <c r="F15" s="119">
        <f>'COG-M'!P71</f>
        <v>0</v>
      </c>
      <c r="G15" s="119">
        <f>'COG-M'!P72</f>
        <v>0</v>
      </c>
      <c r="H15" s="119">
        <f>'COG-M'!P73</f>
        <v>0</v>
      </c>
      <c r="I15" s="119">
        <f>'COG-M'!P74</f>
        <v>0</v>
      </c>
      <c r="J15" s="119">
        <f>'COG-M'!P75</f>
        <v>0</v>
      </c>
      <c r="K15" s="119">
        <f>'COG-M'!P76</f>
        <v>0</v>
      </c>
      <c r="L15" s="119">
        <f>'COG-M'!P77</f>
        <v>0</v>
      </c>
      <c r="M15" s="119">
        <f t="shared" ref="M15:M22" si="6">SUM(C15:L15)</f>
        <v>0</v>
      </c>
      <c r="N15" s="42"/>
      <c r="O15" s="42"/>
      <c r="P15" s="42"/>
      <c r="Q15" s="42"/>
      <c r="R15" s="42"/>
      <c r="S15" s="42"/>
      <c r="T15" s="42"/>
      <c r="U15" s="42"/>
      <c r="V15" s="42"/>
      <c r="W15" s="42"/>
      <c r="X15" s="42"/>
      <c r="Y15" s="42"/>
      <c r="Z15" s="42"/>
    </row>
    <row r="16" spans="1:26" ht="14.25" customHeight="1">
      <c r="A16" s="157">
        <v>132</v>
      </c>
      <c r="B16" s="158" t="s">
        <v>1814</v>
      </c>
      <c r="C16" s="161">
        <f>'COG-M'!P78</f>
        <v>0</v>
      </c>
      <c r="D16" s="119">
        <f>'COG-M'!P79</f>
        <v>0</v>
      </c>
      <c r="E16" s="119">
        <f>'COG-M'!P80</f>
        <v>0</v>
      </c>
      <c r="F16" s="119">
        <f>'COG-M'!P81</f>
        <v>0</v>
      </c>
      <c r="G16" s="119">
        <f>'COG-M'!P82</f>
        <v>0</v>
      </c>
      <c r="H16" s="119">
        <f>'COG-M'!P83</f>
        <v>0</v>
      </c>
      <c r="I16" s="119">
        <f>'COG-M'!P84</f>
        <v>0</v>
      </c>
      <c r="J16" s="119">
        <f>'COG-M'!P85</f>
        <v>0</v>
      </c>
      <c r="K16" s="119">
        <f>'COG-M'!P86</f>
        <v>0</v>
      </c>
      <c r="L16" s="119">
        <f>'COG-M'!P87</f>
        <v>0</v>
      </c>
      <c r="M16" s="119">
        <f t="shared" si="6"/>
        <v>0</v>
      </c>
      <c r="N16" s="42"/>
      <c r="O16" s="42"/>
      <c r="P16" s="42"/>
      <c r="Q16" s="42"/>
      <c r="R16" s="42"/>
      <c r="S16" s="42"/>
      <c r="T16" s="42"/>
      <c r="U16" s="42"/>
      <c r="V16" s="42"/>
      <c r="W16" s="42"/>
      <c r="X16" s="42"/>
      <c r="Y16" s="42"/>
      <c r="Z16" s="42"/>
    </row>
    <row r="17" spans="1:26" ht="14.25" customHeight="1">
      <c r="A17" s="157">
        <v>133</v>
      </c>
      <c r="B17" s="158" t="s">
        <v>1815</v>
      </c>
      <c r="C17" s="161">
        <f>'COG-M'!P88</f>
        <v>1800000</v>
      </c>
      <c r="D17" s="119">
        <f>'COG-M'!P89</f>
        <v>0</v>
      </c>
      <c r="E17" s="119">
        <f>'COG-M'!P90</f>
        <v>0</v>
      </c>
      <c r="F17" s="119">
        <f>'COG-M'!P91</f>
        <v>0</v>
      </c>
      <c r="G17" s="119">
        <f>'COG-M'!P92</f>
        <v>0</v>
      </c>
      <c r="H17" s="119">
        <f>'COG-M'!P93</f>
        <v>0</v>
      </c>
      <c r="I17" s="119">
        <f>'COG-M'!P94</f>
        <v>0</v>
      </c>
      <c r="J17" s="119">
        <f>'COG-M'!P95</f>
        <v>0</v>
      </c>
      <c r="K17" s="119">
        <f>'COG-M'!P96</f>
        <v>0</v>
      </c>
      <c r="L17" s="119">
        <f>'COG-M'!P97</f>
        <v>0</v>
      </c>
      <c r="M17" s="119">
        <f t="shared" si="6"/>
        <v>1800000</v>
      </c>
      <c r="N17" s="42"/>
      <c r="O17" s="42"/>
      <c r="P17" s="42"/>
      <c r="Q17" s="42"/>
      <c r="R17" s="42"/>
      <c r="S17" s="42"/>
      <c r="T17" s="42"/>
      <c r="U17" s="42"/>
      <c r="V17" s="42"/>
      <c r="W17" s="42"/>
      <c r="X17" s="42"/>
      <c r="Y17" s="42"/>
      <c r="Z17" s="42"/>
    </row>
    <row r="18" spans="1:26" ht="14.25" customHeight="1">
      <c r="A18" s="157">
        <v>134</v>
      </c>
      <c r="B18" s="158" t="s">
        <v>1816</v>
      </c>
      <c r="C18" s="161">
        <f>'COG-M'!P98</f>
        <v>0</v>
      </c>
      <c r="D18" s="119">
        <f>'COG-M'!P99</f>
        <v>0</v>
      </c>
      <c r="E18" s="119">
        <f>'COG-M'!P100</f>
        <v>0</v>
      </c>
      <c r="F18" s="119">
        <f>'COG-M'!P101</f>
        <v>0</v>
      </c>
      <c r="G18" s="119">
        <f>'COG-M'!P102</f>
        <v>0</v>
      </c>
      <c r="H18" s="119">
        <f>'COG-M'!P103</f>
        <v>0</v>
      </c>
      <c r="I18" s="119">
        <f>'COG-M'!P104</f>
        <v>0</v>
      </c>
      <c r="J18" s="119">
        <f>'COG-M'!P105</f>
        <v>0</v>
      </c>
      <c r="K18" s="119">
        <f>'COG-M'!P106</f>
        <v>0</v>
      </c>
      <c r="L18" s="119">
        <f>'COG-M'!P107</f>
        <v>0</v>
      </c>
      <c r="M18" s="119">
        <f t="shared" si="6"/>
        <v>0</v>
      </c>
      <c r="N18" s="42"/>
      <c r="O18" s="42"/>
      <c r="P18" s="42"/>
      <c r="Q18" s="42"/>
      <c r="R18" s="42"/>
      <c r="S18" s="42"/>
      <c r="T18" s="42"/>
      <c r="U18" s="42"/>
      <c r="V18" s="42"/>
      <c r="W18" s="42"/>
      <c r="X18" s="42"/>
      <c r="Y18" s="42"/>
      <c r="Z18" s="42"/>
    </row>
    <row r="19" spans="1:26" ht="14.25" customHeight="1">
      <c r="A19" s="157">
        <v>135</v>
      </c>
      <c r="B19" s="158" t="s">
        <v>1817</v>
      </c>
      <c r="C19" s="161"/>
      <c r="D19" s="119"/>
      <c r="E19" s="119"/>
      <c r="F19" s="119"/>
      <c r="G19" s="119"/>
      <c r="H19" s="119"/>
      <c r="I19" s="119"/>
      <c r="J19" s="119"/>
      <c r="K19" s="119"/>
      <c r="L19" s="119"/>
      <c r="M19" s="119">
        <f t="shared" si="6"/>
        <v>0</v>
      </c>
      <c r="N19" s="42"/>
      <c r="O19" s="42"/>
      <c r="P19" s="42"/>
      <c r="Q19" s="42"/>
      <c r="R19" s="42"/>
      <c r="S19" s="42"/>
      <c r="T19" s="42"/>
      <c r="U19" s="42"/>
      <c r="V19" s="42"/>
      <c r="W19" s="42"/>
      <c r="X19" s="42"/>
      <c r="Y19" s="42"/>
      <c r="Z19" s="42"/>
    </row>
    <row r="20" spans="1:26" ht="14.25" customHeight="1">
      <c r="A20" s="157">
        <v>136</v>
      </c>
      <c r="B20" s="158" t="s">
        <v>1818</v>
      </c>
      <c r="C20" s="161"/>
      <c r="D20" s="119"/>
      <c r="E20" s="119"/>
      <c r="F20" s="119"/>
      <c r="G20" s="119"/>
      <c r="H20" s="119"/>
      <c r="I20" s="119"/>
      <c r="J20" s="119"/>
      <c r="K20" s="119"/>
      <c r="L20" s="119"/>
      <c r="M20" s="119">
        <f t="shared" si="6"/>
        <v>0</v>
      </c>
      <c r="N20" s="42"/>
      <c r="O20" s="42"/>
      <c r="P20" s="42"/>
      <c r="Q20" s="42"/>
      <c r="R20" s="42"/>
      <c r="S20" s="42"/>
      <c r="T20" s="42"/>
      <c r="U20" s="42"/>
      <c r="V20" s="42"/>
      <c r="W20" s="42"/>
      <c r="X20" s="42"/>
      <c r="Y20" s="42"/>
      <c r="Z20" s="42"/>
    </row>
    <row r="21" spans="1:26" ht="14.25" customHeight="1">
      <c r="A21" s="157">
        <v>137</v>
      </c>
      <c r="B21" s="158" t="s">
        <v>1819</v>
      </c>
      <c r="C21" s="161">
        <f>'COG-M'!P110</f>
        <v>0</v>
      </c>
      <c r="D21" s="119">
        <f>'COG-M'!P111</f>
        <v>0</v>
      </c>
      <c r="E21" s="119">
        <f>'COG-M'!P112</f>
        <v>0</v>
      </c>
      <c r="F21" s="119">
        <f>'COG-M'!P113</f>
        <v>0</v>
      </c>
      <c r="G21" s="119">
        <f>'COG-M'!P114</f>
        <v>0</v>
      </c>
      <c r="H21" s="119">
        <f>'COG-M'!P115</f>
        <v>0</v>
      </c>
      <c r="I21" s="119">
        <f>'COG-M'!P116</f>
        <v>0</v>
      </c>
      <c r="J21" s="119">
        <f>'COG-M'!P117</f>
        <v>0</v>
      </c>
      <c r="K21" s="119">
        <f>'COG-M'!P118</f>
        <v>0</v>
      </c>
      <c r="L21" s="119">
        <f>'COG-M'!P119</f>
        <v>0</v>
      </c>
      <c r="M21" s="119">
        <f t="shared" si="6"/>
        <v>0</v>
      </c>
      <c r="N21" s="42"/>
      <c r="O21" s="42"/>
      <c r="P21" s="42"/>
      <c r="Q21" s="42"/>
      <c r="R21" s="42"/>
      <c r="S21" s="42"/>
      <c r="T21" s="42"/>
      <c r="U21" s="42"/>
      <c r="V21" s="42"/>
      <c r="W21" s="42"/>
      <c r="X21" s="42"/>
      <c r="Y21" s="42"/>
      <c r="Z21" s="42"/>
    </row>
    <row r="22" spans="1:26" ht="14.25" customHeight="1">
      <c r="A22" s="157">
        <v>138</v>
      </c>
      <c r="B22" s="158" t="s">
        <v>1820</v>
      </c>
      <c r="C22" s="161">
        <f>'COG-M'!P120</f>
        <v>0</v>
      </c>
      <c r="D22" s="119">
        <f>'COG-M'!P121</f>
        <v>0</v>
      </c>
      <c r="E22" s="119">
        <f>'COG-M'!P122</f>
        <v>0</v>
      </c>
      <c r="F22" s="119">
        <f>'COG-M'!P123</f>
        <v>0</v>
      </c>
      <c r="G22" s="119">
        <f>'COG-M'!P124</f>
        <v>0</v>
      </c>
      <c r="H22" s="119">
        <f>'COG-M'!P125</f>
        <v>0</v>
      </c>
      <c r="I22" s="119">
        <f>'COG-M'!P126</f>
        <v>0</v>
      </c>
      <c r="J22" s="119">
        <f>'COG-M'!P127</f>
        <v>0</v>
      </c>
      <c r="K22" s="119">
        <f>'COG-M'!P128</f>
        <v>0</v>
      </c>
      <c r="L22" s="119">
        <f>'COG-M'!P129</f>
        <v>0</v>
      </c>
      <c r="M22" s="119">
        <f t="shared" si="6"/>
        <v>0</v>
      </c>
      <c r="N22" s="42"/>
      <c r="O22" s="42"/>
      <c r="P22" s="42"/>
      <c r="Q22" s="42"/>
      <c r="R22" s="42"/>
      <c r="S22" s="42"/>
      <c r="T22" s="42"/>
      <c r="U22" s="42"/>
      <c r="V22" s="42"/>
      <c r="W22" s="42"/>
      <c r="X22" s="42"/>
      <c r="Y22" s="42"/>
      <c r="Z22" s="42"/>
    </row>
    <row r="23" spans="1:26" ht="14.25" customHeight="1">
      <c r="A23" s="155">
        <v>1400</v>
      </c>
      <c r="B23" s="236" t="s">
        <v>1821</v>
      </c>
      <c r="C23" s="156">
        <f t="shared" ref="C23:M23" si="7">SUM(C24:C27)</f>
        <v>0</v>
      </c>
      <c r="D23" s="115">
        <f t="shared" si="7"/>
        <v>0</v>
      </c>
      <c r="E23" s="115">
        <f t="shared" si="7"/>
        <v>0</v>
      </c>
      <c r="F23" s="115">
        <f t="shared" si="7"/>
        <v>0</v>
      </c>
      <c r="G23" s="115">
        <f t="shared" si="7"/>
        <v>0</v>
      </c>
      <c r="H23" s="115">
        <f t="shared" si="7"/>
        <v>0</v>
      </c>
      <c r="I23" s="115">
        <f t="shared" si="7"/>
        <v>0</v>
      </c>
      <c r="J23" s="115">
        <f t="shared" si="7"/>
        <v>0</v>
      </c>
      <c r="K23" s="115">
        <f t="shared" si="7"/>
        <v>0</v>
      </c>
      <c r="L23" s="115">
        <f t="shared" si="7"/>
        <v>0</v>
      </c>
      <c r="M23" s="115">
        <f t="shared" si="7"/>
        <v>0</v>
      </c>
      <c r="N23" s="42"/>
      <c r="O23" s="42"/>
      <c r="P23" s="42"/>
      <c r="Q23" s="42"/>
      <c r="R23" s="42"/>
      <c r="S23" s="42"/>
      <c r="T23" s="42"/>
      <c r="U23" s="42"/>
      <c r="V23" s="42"/>
      <c r="W23" s="42"/>
      <c r="X23" s="42"/>
      <c r="Y23" s="42"/>
      <c r="Z23" s="42"/>
    </row>
    <row r="24" spans="1:26" ht="14.25" customHeight="1">
      <c r="A24" s="157">
        <v>141</v>
      </c>
      <c r="B24" s="158" t="s">
        <v>1822</v>
      </c>
      <c r="C24" s="161">
        <f>'COG-M'!P131</f>
        <v>0</v>
      </c>
      <c r="D24" s="119">
        <f>'COG-M'!P132</f>
        <v>0</v>
      </c>
      <c r="E24" s="119">
        <f>'COG-M'!P133</f>
        <v>0</v>
      </c>
      <c r="F24" s="119">
        <f>'COG-M'!P134</f>
        <v>0</v>
      </c>
      <c r="G24" s="119">
        <f>'COG-M'!P135</f>
        <v>0</v>
      </c>
      <c r="H24" s="119">
        <f>'COG-M'!P136</f>
        <v>0</v>
      </c>
      <c r="I24" s="119">
        <f>'COG-M'!P137</f>
        <v>0</v>
      </c>
      <c r="J24" s="119">
        <f>'COG-M'!P138</f>
        <v>0</v>
      </c>
      <c r="K24" s="119">
        <f>'COG-M'!P139</f>
        <v>0</v>
      </c>
      <c r="L24" s="119">
        <f>'COG-M'!P140</f>
        <v>0</v>
      </c>
      <c r="M24" s="119">
        <f t="shared" ref="M24:M27" si="8">SUM(C24:L24)</f>
        <v>0</v>
      </c>
      <c r="N24" s="42"/>
      <c r="O24" s="42"/>
      <c r="P24" s="42"/>
      <c r="Q24" s="42"/>
      <c r="R24" s="42"/>
      <c r="S24" s="42"/>
      <c r="T24" s="42"/>
      <c r="U24" s="42"/>
      <c r="V24" s="42"/>
      <c r="W24" s="42"/>
      <c r="X24" s="42"/>
      <c r="Y24" s="42"/>
      <c r="Z24" s="42"/>
    </row>
    <row r="25" spans="1:26" ht="14.25" customHeight="1">
      <c r="A25" s="157">
        <v>142</v>
      </c>
      <c r="B25" s="158" t="s">
        <v>1823</v>
      </c>
      <c r="C25" s="161">
        <f>'COG-M'!P141</f>
        <v>0</v>
      </c>
      <c r="D25" s="119">
        <f>'COG-M'!P142</f>
        <v>0</v>
      </c>
      <c r="E25" s="119">
        <f>'COG-M'!P143</f>
        <v>0</v>
      </c>
      <c r="F25" s="119">
        <f>'COG-M'!P144</f>
        <v>0</v>
      </c>
      <c r="G25" s="119">
        <f>'COG-M'!P145</f>
        <v>0</v>
      </c>
      <c r="H25" s="119">
        <f>'COG-M'!P146</f>
        <v>0</v>
      </c>
      <c r="I25" s="119">
        <f>'COG-M'!P147</f>
        <v>0</v>
      </c>
      <c r="J25" s="119">
        <f>'COG-M'!P148</f>
        <v>0</v>
      </c>
      <c r="K25" s="119">
        <f>'COG-M'!P149</f>
        <v>0</v>
      </c>
      <c r="L25" s="119">
        <f>'COG-M'!P150</f>
        <v>0</v>
      </c>
      <c r="M25" s="119">
        <f t="shared" si="8"/>
        <v>0</v>
      </c>
      <c r="N25" s="42"/>
      <c r="O25" s="42"/>
      <c r="P25" s="42"/>
      <c r="Q25" s="42"/>
      <c r="R25" s="42"/>
      <c r="S25" s="42"/>
      <c r="T25" s="42"/>
      <c r="U25" s="42"/>
      <c r="V25" s="42"/>
      <c r="W25" s="42"/>
      <c r="X25" s="42"/>
      <c r="Y25" s="42"/>
      <c r="Z25" s="42"/>
    </row>
    <row r="26" spans="1:26" ht="14.25" customHeight="1">
      <c r="A26" s="157">
        <v>143</v>
      </c>
      <c r="B26" s="158" t="s">
        <v>1824</v>
      </c>
      <c r="C26" s="161">
        <f>'COG-M'!P151</f>
        <v>0</v>
      </c>
      <c r="D26" s="119">
        <f>'COG-M'!P152</f>
        <v>0</v>
      </c>
      <c r="E26" s="119">
        <f>'COG-M'!P153</f>
        <v>0</v>
      </c>
      <c r="F26" s="119">
        <f>'COG-M'!P154</f>
        <v>0</v>
      </c>
      <c r="G26" s="119">
        <f>'COG-M'!P155</f>
        <v>0</v>
      </c>
      <c r="H26" s="119">
        <f>'COG-M'!P156</f>
        <v>0</v>
      </c>
      <c r="I26" s="119">
        <f>'COG-M'!P157</f>
        <v>0</v>
      </c>
      <c r="J26" s="119">
        <f>'COG-M'!P158</f>
        <v>0</v>
      </c>
      <c r="K26" s="119">
        <f>'COG-M'!P159</f>
        <v>0</v>
      </c>
      <c r="L26" s="119">
        <f>'COG-M'!P160</f>
        <v>0</v>
      </c>
      <c r="M26" s="119">
        <f t="shared" si="8"/>
        <v>0</v>
      </c>
      <c r="N26" s="42"/>
      <c r="O26" s="42"/>
      <c r="P26" s="42"/>
      <c r="Q26" s="42"/>
      <c r="R26" s="42"/>
      <c r="S26" s="42"/>
      <c r="T26" s="42"/>
      <c r="U26" s="42"/>
      <c r="V26" s="42"/>
      <c r="W26" s="42"/>
      <c r="X26" s="42"/>
      <c r="Y26" s="42"/>
      <c r="Z26" s="42"/>
    </row>
    <row r="27" spans="1:26" ht="14.25" customHeight="1">
      <c r="A27" s="157">
        <v>144</v>
      </c>
      <c r="B27" s="158" t="s">
        <v>1825</v>
      </c>
      <c r="C27" s="161">
        <f>'COG-M'!P161</f>
        <v>0</v>
      </c>
      <c r="D27" s="119">
        <f>'COG-M'!P162</f>
        <v>0</v>
      </c>
      <c r="E27" s="119">
        <f>'COG-M'!P163</f>
        <v>0</v>
      </c>
      <c r="F27" s="119">
        <f>'COG-M'!P164</f>
        <v>0</v>
      </c>
      <c r="G27" s="119">
        <f>'COG-M'!P165</f>
        <v>0</v>
      </c>
      <c r="H27" s="119">
        <f>'COG-M'!P166</f>
        <v>0</v>
      </c>
      <c r="I27" s="119">
        <f>'COG-M'!P167</f>
        <v>0</v>
      </c>
      <c r="J27" s="119">
        <f>'COG-M'!P168</f>
        <v>0</v>
      </c>
      <c r="K27" s="119">
        <f>'COG-M'!P169</f>
        <v>0</v>
      </c>
      <c r="L27" s="119">
        <f>'COG-M'!P170</f>
        <v>0</v>
      </c>
      <c r="M27" s="119">
        <f t="shared" si="8"/>
        <v>0</v>
      </c>
      <c r="N27" s="42"/>
      <c r="O27" s="42"/>
      <c r="P27" s="42"/>
      <c r="Q27" s="42"/>
      <c r="R27" s="42"/>
      <c r="S27" s="42"/>
      <c r="T27" s="42"/>
      <c r="U27" s="42"/>
      <c r="V27" s="42"/>
      <c r="W27" s="42"/>
      <c r="X27" s="42"/>
      <c r="Y27" s="42"/>
      <c r="Z27" s="42"/>
    </row>
    <row r="28" spans="1:26" ht="14.25" customHeight="1">
      <c r="A28" s="155">
        <v>1500</v>
      </c>
      <c r="B28" s="236" t="s">
        <v>1826</v>
      </c>
      <c r="C28" s="156">
        <f t="shared" ref="C28:M28" si="9">SUM(C29:C34)</f>
        <v>0</v>
      </c>
      <c r="D28" s="115">
        <f t="shared" si="9"/>
        <v>0</v>
      </c>
      <c r="E28" s="115">
        <f t="shared" si="9"/>
        <v>0</v>
      </c>
      <c r="F28" s="115">
        <f t="shared" si="9"/>
        <v>0</v>
      </c>
      <c r="G28" s="115">
        <f t="shared" si="9"/>
        <v>0</v>
      </c>
      <c r="H28" s="115">
        <f t="shared" si="9"/>
        <v>0</v>
      </c>
      <c r="I28" s="115">
        <f t="shared" si="9"/>
        <v>0</v>
      </c>
      <c r="J28" s="115">
        <f t="shared" si="9"/>
        <v>0</v>
      </c>
      <c r="K28" s="115">
        <f t="shared" si="9"/>
        <v>0</v>
      </c>
      <c r="L28" s="115">
        <f t="shared" si="9"/>
        <v>0</v>
      </c>
      <c r="M28" s="115">
        <f t="shared" si="9"/>
        <v>0</v>
      </c>
      <c r="N28" s="42"/>
      <c r="O28" s="42"/>
      <c r="P28" s="42"/>
      <c r="Q28" s="42"/>
      <c r="R28" s="42"/>
      <c r="S28" s="42"/>
      <c r="T28" s="42"/>
      <c r="U28" s="42"/>
      <c r="V28" s="42"/>
      <c r="W28" s="42"/>
      <c r="X28" s="42"/>
      <c r="Y28" s="42"/>
      <c r="Z28" s="42"/>
    </row>
    <row r="29" spans="1:26" ht="14.25" customHeight="1">
      <c r="A29" s="157">
        <v>151</v>
      </c>
      <c r="B29" s="158" t="s">
        <v>1827</v>
      </c>
      <c r="C29" s="161">
        <f>'COG-M'!P172</f>
        <v>0</v>
      </c>
      <c r="D29" s="119">
        <f>'COG-M'!P173</f>
        <v>0</v>
      </c>
      <c r="E29" s="119">
        <f>'COG-M'!P174</f>
        <v>0</v>
      </c>
      <c r="F29" s="119">
        <f>'COG-M'!P175</f>
        <v>0</v>
      </c>
      <c r="G29" s="119">
        <f>'COG-M'!P176</f>
        <v>0</v>
      </c>
      <c r="H29" s="119">
        <f>'COG-M'!P177</f>
        <v>0</v>
      </c>
      <c r="I29" s="119">
        <f>'COG-M'!P178</f>
        <v>0</v>
      </c>
      <c r="J29" s="119">
        <f>'COG-M'!P179</f>
        <v>0</v>
      </c>
      <c r="K29" s="119">
        <f>'COG-M'!P180</f>
        <v>0</v>
      </c>
      <c r="L29" s="119">
        <f>'COG-M'!P181</f>
        <v>0</v>
      </c>
      <c r="M29" s="119">
        <f t="shared" ref="M29:M34" si="10">SUM(C29:L29)</f>
        <v>0</v>
      </c>
      <c r="N29" s="42"/>
      <c r="O29" s="42"/>
      <c r="P29" s="42"/>
      <c r="Q29" s="42"/>
      <c r="R29" s="42"/>
      <c r="S29" s="42"/>
      <c r="T29" s="42"/>
      <c r="U29" s="42"/>
      <c r="V29" s="42"/>
      <c r="W29" s="42"/>
      <c r="X29" s="42"/>
      <c r="Y29" s="42"/>
      <c r="Z29" s="42"/>
    </row>
    <row r="30" spans="1:26" ht="14.25" customHeight="1">
      <c r="A30" s="157">
        <v>152</v>
      </c>
      <c r="B30" s="158" t="s">
        <v>1828</v>
      </c>
      <c r="C30" s="161">
        <f>'COG-M'!P182</f>
        <v>0</v>
      </c>
      <c r="D30" s="119">
        <f>'COG-M'!P183</f>
        <v>0</v>
      </c>
      <c r="E30" s="119">
        <f>'COG-M'!P184</f>
        <v>0</v>
      </c>
      <c r="F30" s="119">
        <f>'COG-M'!P185</f>
        <v>0</v>
      </c>
      <c r="G30" s="119">
        <f>'COG-M'!P186</f>
        <v>0</v>
      </c>
      <c r="H30" s="119">
        <f>'COG-M'!P187</f>
        <v>0</v>
      </c>
      <c r="I30" s="119">
        <f>'COG-M'!P188</f>
        <v>0</v>
      </c>
      <c r="J30" s="119">
        <f>'COG-M'!P189</f>
        <v>0</v>
      </c>
      <c r="K30" s="119">
        <f>'COG-M'!P190</f>
        <v>0</v>
      </c>
      <c r="L30" s="119">
        <f>'COG-M'!P191</f>
        <v>0</v>
      </c>
      <c r="M30" s="119">
        <f t="shared" si="10"/>
        <v>0</v>
      </c>
      <c r="N30" s="42"/>
      <c r="O30" s="42"/>
      <c r="P30" s="42"/>
      <c r="Q30" s="42"/>
      <c r="R30" s="42"/>
      <c r="S30" s="42"/>
      <c r="T30" s="42"/>
      <c r="U30" s="42"/>
      <c r="V30" s="42"/>
      <c r="W30" s="42"/>
      <c r="X30" s="42"/>
      <c r="Y30" s="42"/>
      <c r="Z30" s="42"/>
    </row>
    <row r="31" spans="1:26" ht="14.25" customHeight="1">
      <c r="A31" s="157">
        <v>153</v>
      </c>
      <c r="B31" s="158" t="s">
        <v>1829</v>
      </c>
      <c r="C31" s="161">
        <f>'COG-M'!P192</f>
        <v>0</v>
      </c>
      <c r="D31" s="119">
        <f>'COG-M'!P193</f>
        <v>0</v>
      </c>
      <c r="E31" s="119">
        <f>'COG-M'!P194</f>
        <v>0</v>
      </c>
      <c r="F31" s="119">
        <f>'COG-M'!P195</f>
        <v>0</v>
      </c>
      <c r="G31" s="119">
        <f>'COG-M'!P196</f>
        <v>0</v>
      </c>
      <c r="H31" s="119">
        <f>'COG-M'!P197</f>
        <v>0</v>
      </c>
      <c r="I31" s="119">
        <f>'COG-M'!P198</f>
        <v>0</v>
      </c>
      <c r="J31" s="119">
        <f>'COG-M'!P199</f>
        <v>0</v>
      </c>
      <c r="K31" s="119">
        <f>'COG-M'!P200</f>
        <v>0</v>
      </c>
      <c r="L31" s="119">
        <f>'COG-M'!P201</f>
        <v>0</v>
      </c>
      <c r="M31" s="119">
        <f t="shared" si="10"/>
        <v>0</v>
      </c>
      <c r="N31" s="42"/>
      <c r="O31" s="42"/>
      <c r="P31" s="42"/>
      <c r="Q31" s="42"/>
      <c r="R31" s="42"/>
      <c r="S31" s="42"/>
      <c r="T31" s="42"/>
      <c r="U31" s="42"/>
      <c r="V31" s="42"/>
      <c r="W31" s="42"/>
      <c r="X31" s="42"/>
      <c r="Y31" s="42"/>
      <c r="Z31" s="42"/>
    </row>
    <row r="32" spans="1:26" ht="14.25" customHeight="1">
      <c r="A32" s="157">
        <v>154</v>
      </c>
      <c r="B32" s="158" t="s">
        <v>1830</v>
      </c>
      <c r="C32" s="161">
        <f>'COG-M'!P202</f>
        <v>0</v>
      </c>
      <c r="D32" s="119">
        <f>'COG-M'!P203</f>
        <v>0</v>
      </c>
      <c r="E32" s="119">
        <f>'COG-M'!P204</f>
        <v>0</v>
      </c>
      <c r="F32" s="119">
        <f>'COG-M'!P205</f>
        <v>0</v>
      </c>
      <c r="G32" s="119">
        <f>'COG-M'!P206</f>
        <v>0</v>
      </c>
      <c r="H32" s="119">
        <f>'COG-M'!P207</f>
        <v>0</v>
      </c>
      <c r="I32" s="119">
        <f>'COG-M'!P208</f>
        <v>0</v>
      </c>
      <c r="J32" s="119">
        <f>'COG-M'!P209</f>
        <v>0</v>
      </c>
      <c r="K32" s="119">
        <f>'COG-M'!P210</f>
        <v>0</v>
      </c>
      <c r="L32" s="119">
        <f>'COG-M'!P211</f>
        <v>0</v>
      </c>
      <c r="M32" s="119">
        <f t="shared" si="10"/>
        <v>0</v>
      </c>
      <c r="N32" s="42"/>
      <c r="O32" s="42"/>
      <c r="P32" s="42"/>
      <c r="Q32" s="42"/>
      <c r="R32" s="42"/>
      <c r="S32" s="42"/>
      <c r="T32" s="42"/>
      <c r="U32" s="42"/>
      <c r="V32" s="42"/>
      <c r="W32" s="42"/>
      <c r="X32" s="42"/>
      <c r="Y32" s="42"/>
      <c r="Z32" s="42"/>
    </row>
    <row r="33" spans="1:26" ht="14.25" customHeight="1">
      <c r="A33" s="157">
        <v>155</v>
      </c>
      <c r="B33" s="158" t="s">
        <v>1831</v>
      </c>
      <c r="C33" s="161">
        <f>'COG-M'!P212</f>
        <v>0</v>
      </c>
      <c r="D33" s="119">
        <f>'COG-M'!P213</f>
        <v>0</v>
      </c>
      <c r="E33" s="119">
        <f>'COG-M'!P214</f>
        <v>0</v>
      </c>
      <c r="F33" s="119">
        <f>'COG-M'!P215</f>
        <v>0</v>
      </c>
      <c r="G33" s="119">
        <f>'COG-M'!P216</f>
        <v>0</v>
      </c>
      <c r="H33" s="119">
        <f>'COG-M'!P217</f>
        <v>0</v>
      </c>
      <c r="I33" s="119">
        <f>'COG-M'!P218</f>
        <v>0</v>
      </c>
      <c r="J33" s="119">
        <f>'COG-M'!P219</f>
        <v>0</v>
      </c>
      <c r="K33" s="119">
        <f>'COG-M'!P220</f>
        <v>0</v>
      </c>
      <c r="L33" s="119">
        <f>'COG-M'!P221</f>
        <v>0</v>
      </c>
      <c r="M33" s="119">
        <f t="shared" si="10"/>
        <v>0</v>
      </c>
      <c r="N33" s="42"/>
      <c r="O33" s="42"/>
      <c r="P33" s="42"/>
      <c r="Q33" s="42"/>
      <c r="R33" s="42"/>
      <c r="S33" s="42"/>
      <c r="T33" s="42"/>
      <c r="U33" s="42"/>
      <c r="V33" s="42"/>
      <c r="W33" s="42"/>
      <c r="X33" s="42"/>
      <c r="Y33" s="42"/>
      <c r="Z33" s="42"/>
    </row>
    <row r="34" spans="1:26" ht="14.25" customHeight="1">
      <c r="A34" s="157">
        <v>159</v>
      </c>
      <c r="B34" s="158" t="s">
        <v>1832</v>
      </c>
      <c r="C34" s="161">
        <f>'COG-M'!P222</f>
        <v>0</v>
      </c>
      <c r="D34" s="119">
        <f>'COG-M'!P223</f>
        <v>0</v>
      </c>
      <c r="E34" s="119">
        <f>'COG-M'!P224</f>
        <v>0</v>
      </c>
      <c r="F34" s="119">
        <f>'COG-M'!P225</f>
        <v>0</v>
      </c>
      <c r="G34" s="119">
        <f>'COG-M'!P226</f>
        <v>0</v>
      </c>
      <c r="H34" s="119">
        <f>'COG-M'!P227</f>
        <v>0</v>
      </c>
      <c r="I34" s="119">
        <f>'COG-M'!P228</f>
        <v>0</v>
      </c>
      <c r="J34" s="119">
        <f>'COG-M'!P229</f>
        <v>0</v>
      </c>
      <c r="K34" s="119">
        <f>'COG-M'!P230</f>
        <v>0</v>
      </c>
      <c r="L34" s="119">
        <f>'COG-M'!P231</f>
        <v>0</v>
      </c>
      <c r="M34" s="119">
        <f t="shared" si="10"/>
        <v>0</v>
      </c>
      <c r="N34" s="42"/>
      <c r="O34" s="42"/>
      <c r="P34" s="42"/>
      <c r="Q34" s="42"/>
      <c r="R34" s="42"/>
      <c r="S34" s="42"/>
      <c r="T34" s="42"/>
      <c r="U34" s="42"/>
      <c r="V34" s="42"/>
      <c r="W34" s="42"/>
      <c r="X34" s="42"/>
      <c r="Y34" s="42"/>
      <c r="Z34" s="42"/>
    </row>
    <row r="35" spans="1:26" ht="14.25" customHeight="1">
      <c r="A35" s="155">
        <v>1600</v>
      </c>
      <c r="B35" s="236" t="s">
        <v>1833</v>
      </c>
      <c r="C35" s="156">
        <f t="shared" ref="C35:M35" si="11">SUM(C36)</f>
        <v>0</v>
      </c>
      <c r="D35" s="115">
        <f t="shared" si="11"/>
        <v>0</v>
      </c>
      <c r="E35" s="115">
        <f t="shared" si="11"/>
        <v>0</v>
      </c>
      <c r="F35" s="115">
        <f t="shared" si="11"/>
        <v>0</v>
      </c>
      <c r="G35" s="115">
        <f t="shared" si="11"/>
        <v>0</v>
      </c>
      <c r="H35" s="115">
        <f t="shared" si="11"/>
        <v>0</v>
      </c>
      <c r="I35" s="115">
        <f t="shared" si="11"/>
        <v>0</v>
      </c>
      <c r="J35" s="115">
        <f t="shared" si="11"/>
        <v>0</v>
      </c>
      <c r="K35" s="115">
        <f t="shared" si="11"/>
        <v>0</v>
      </c>
      <c r="L35" s="115">
        <f t="shared" si="11"/>
        <v>0</v>
      </c>
      <c r="M35" s="115">
        <f t="shared" si="11"/>
        <v>0</v>
      </c>
      <c r="N35" s="42"/>
      <c r="O35" s="42"/>
      <c r="P35" s="42"/>
      <c r="Q35" s="42"/>
      <c r="R35" s="42"/>
      <c r="S35" s="42"/>
      <c r="T35" s="42"/>
      <c r="U35" s="42"/>
      <c r="V35" s="42"/>
      <c r="W35" s="42"/>
      <c r="X35" s="42"/>
      <c r="Y35" s="42"/>
      <c r="Z35" s="42"/>
    </row>
    <row r="36" spans="1:26" ht="14.25" customHeight="1">
      <c r="A36" s="157">
        <v>161</v>
      </c>
      <c r="B36" s="158" t="s">
        <v>1834</v>
      </c>
      <c r="C36" s="161">
        <f>'COG-M'!P233</f>
        <v>0</v>
      </c>
      <c r="D36" s="119">
        <f>'COG-M'!P234</f>
        <v>0</v>
      </c>
      <c r="E36" s="119">
        <f>'COG-M'!P235</f>
        <v>0</v>
      </c>
      <c r="F36" s="119">
        <f>'COG-M'!P236</f>
        <v>0</v>
      </c>
      <c r="G36" s="119">
        <f>'COG-M'!P237</f>
        <v>0</v>
      </c>
      <c r="H36" s="119">
        <f>'COG-M'!P238</f>
        <v>0</v>
      </c>
      <c r="I36" s="119">
        <f>'COG-M'!P239</f>
        <v>0</v>
      </c>
      <c r="J36" s="119">
        <f>'COG-M'!P240</f>
        <v>0</v>
      </c>
      <c r="K36" s="119">
        <f>'COG-M'!P241</f>
        <v>0</v>
      </c>
      <c r="L36" s="119">
        <f>'COG-M'!P242</f>
        <v>0</v>
      </c>
      <c r="M36" s="119">
        <f>SUM(C36:L36)</f>
        <v>0</v>
      </c>
      <c r="N36" s="42"/>
      <c r="O36" s="42"/>
      <c r="P36" s="42"/>
      <c r="Q36" s="42"/>
      <c r="R36" s="42"/>
      <c r="S36" s="42"/>
      <c r="T36" s="42"/>
      <c r="U36" s="42"/>
      <c r="V36" s="42"/>
      <c r="W36" s="42"/>
      <c r="X36" s="42"/>
      <c r="Y36" s="42"/>
      <c r="Z36" s="42"/>
    </row>
    <row r="37" spans="1:26" ht="14.25" customHeight="1">
      <c r="A37" s="155">
        <v>1700</v>
      </c>
      <c r="B37" s="236" t="s">
        <v>1835</v>
      </c>
      <c r="C37" s="156">
        <f t="shared" ref="C37:M37" si="12">SUM(C38:C39)</f>
        <v>0</v>
      </c>
      <c r="D37" s="115">
        <f t="shared" si="12"/>
        <v>0</v>
      </c>
      <c r="E37" s="115">
        <f t="shared" si="12"/>
        <v>0</v>
      </c>
      <c r="F37" s="115">
        <f t="shared" si="12"/>
        <v>0</v>
      </c>
      <c r="G37" s="115">
        <f t="shared" si="12"/>
        <v>0</v>
      </c>
      <c r="H37" s="115">
        <f t="shared" si="12"/>
        <v>0</v>
      </c>
      <c r="I37" s="115">
        <f t="shared" si="12"/>
        <v>0</v>
      </c>
      <c r="J37" s="115">
        <f t="shared" si="12"/>
        <v>0</v>
      </c>
      <c r="K37" s="115">
        <f t="shared" si="12"/>
        <v>0</v>
      </c>
      <c r="L37" s="115">
        <f t="shared" si="12"/>
        <v>0</v>
      </c>
      <c r="M37" s="115">
        <f t="shared" si="12"/>
        <v>0</v>
      </c>
      <c r="N37" s="42"/>
      <c r="O37" s="42"/>
      <c r="P37" s="42"/>
      <c r="Q37" s="42"/>
      <c r="R37" s="42"/>
      <c r="S37" s="42"/>
      <c r="T37" s="42"/>
      <c r="U37" s="42"/>
      <c r="V37" s="42"/>
      <c r="W37" s="42"/>
      <c r="X37" s="42"/>
      <c r="Y37" s="42"/>
      <c r="Z37" s="42"/>
    </row>
    <row r="38" spans="1:26" ht="14.25" customHeight="1">
      <c r="A38" s="157">
        <v>171</v>
      </c>
      <c r="B38" s="158" t="s">
        <v>1836</v>
      </c>
      <c r="C38" s="161">
        <f>'COG-M'!P244</f>
        <v>0</v>
      </c>
      <c r="D38" s="119">
        <f>'COG-M'!P245</f>
        <v>0</v>
      </c>
      <c r="E38" s="119">
        <f>'COG-M'!P246</f>
        <v>0</v>
      </c>
      <c r="F38" s="119">
        <f>'COG-M'!P247</f>
        <v>0</v>
      </c>
      <c r="G38" s="119">
        <f>'COG-M'!P248</f>
        <v>0</v>
      </c>
      <c r="H38" s="119">
        <f>'COG-M'!P249</f>
        <v>0</v>
      </c>
      <c r="I38" s="119">
        <f>'COG-M'!P250</f>
        <v>0</v>
      </c>
      <c r="J38" s="119">
        <f>'COG-M'!P251</f>
        <v>0</v>
      </c>
      <c r="K38" s="119">
        <f>'COG-M'!P252</f>
        <v>0</v>
      </c>
      <c r="L38" s="119">
        <f>'COG-M'!P253</f>
        <v>0</v>
      </c>
      <c r="M38" s="119">
        <f t="shared" ref="M38:M39" si="13">SUM(C38:L38)</f>
        <v>0</v>
      </c>
      <c r="N38" s="42"/>
      <c r="O38" s="42"/>
      <c r="P38" s="42"/>
      <c r="Q38" s="42"/>
      <c r="R38" s="42"/>
      <c r="S38" s="42"/>
      <c r="T38" s="42"/>
      <c r="U38" s="42"/>
      <c r="V38" s="42"/>
      <c r="W38" s="42"/>
      <c r="X38" s="42"/>
      <c r="Y38" s="42"/>
      <c r="Z38" s="42"/>
    </row>
    <row r="39" spans="1:26" ht="14.25" customHeight="1">
      <c r="A39" s="157">
        <v>172</v>
      </c>
      <c r="B39" s="158" t="s">
        <v>1837</v>
      </c>
      <c r="C39" s="161">
        <f>'COG-M'!P254</f>
        <v>0</v>
      </c>
      <c r="D39" s="119">
        <f>'COG-M'!P255</f>
        <v>0</v>
      </c>
      <c r="E39" s="119">
        <f>'COG-M'!P256</f>
        <v>0</v>
      </c>
      <c r="F39" s="119">
        <f>'COG-M'!P257</f>
        <v>0</v>
      </c>
      <c r="G39" s="119">
        <f>'COG-M'!P258</f>
        <v>0</v>
      </c>
      <c r="H39" s="119">
        <f>'COG-M'!P259</f>
        <v>0</v>
      </c>
      <c r="I39" s="119">
        <f>'COG-M'!P260</f>
        <v>0</v>
      </c>
      <c r="J39" s="119">
        <f>'COG-M'!P261</f>
        <v>0</v>
      </c>
      <c r="K39" s="119">
        <f>'COG-M'!P262</f>
        <v>0</v>
      </c>
      <c r="L39" s="119">
        <f>'COG-M'!P263</f>
        <v>0</v>
      </c>
      <c r="M39" s="119">
        <f t="shared" si="13"/>
        <v>0</v>
      </c>
      <c r="N39" s="42"/>
      <c r="O39" s="42"/>
      <c r="P39" s="42"/>
      <c r="Q39" s="42"/>
      <c r="R39" s="42"/>
      <c r="S39" s="42"/>
      <c r="T39" s="42"/>
      <c r="U39" s="42"/>
      <c r="V39" s="42"/>
      <c r="W39" s="42"/>
      <c r="X39" s="42"/>
      <c r="Y39" s="42"/>
      <c r="Z39" s="42"/>
    </row>
    <row r="40" spans="1:26" ht="14.25" customHeight="1">
      <c r="A40" s="237">
        <v>2000</v>
      </c>
      <c r="B40" s="238" t="s">
        <v>1838</v>
      </c>
      <c r="C40" s="164">
        <f t="shared" ref="C40:M40" si="14">C41+C50+C54+C64+C74+C82+C85+C91+C95</f>
        <v>5302392</v>
      </c>
      <c r="D40" s="165">
        <f t="shared" si="14"/>
        <v>145536</v>
      </c>
      <c r="E40" s="165">
        <f t="shared" si="14"/>
        <v>0</v>
      </c>
      <c r="F40" s="165">
        <f t="shared" si="14"/>
        <v>0</v>
      </c>
      <c r="G40" s="165">
        <f t="shared" si="14"/>
        <v>18900</v>
      </c>
      <c r="H40" s="165">
        <f t="shared" si="14"/>
        <v>0</v>
      </c>
      <c r="I40" s="165">
        <f t="shared" si="14"/>
        <v>0</v>
      </c>
      <c r="J40" s="165">
        <f t="shared" si="14"/>
        <v>0</v>
      </c>
      <c r="K40" s="165">
        <f t="shared" si="14"/>
        <v>0</v>
      </c>
      <c r="L40" s="165">
        <f t="shared" si="14"/>
        <v>0</v>
      </c>
      <c r="M40" s="166">
        <f t="shared" si="14"/>
        <v>5466828</v>
      </c>
      <c r="N40" s="42"/>
      <c r="O40" s="42"/>
      <c r="P40" s="42"/>
      <c r="Q40" s="42"/>
      <c r="R40" s="42"/>
      <c r="S40" s="42"/>
      <c r="T40" s="42"/>
      <c r="U40" s="42"/>
      <c r="V40" s="42"/>
      <c r="W40" s="42"/>
      <c r="X40" s="42"/>
      <c r="Y40" s="42"/>
      <c r="Z40" s="42"/>
    </row>
    <row r="41" spans="1:26" ht="14.25" customHeight="1">
      <c r="A41" s="155">
        <v>2100</v>
      </c>
      <c r="B41" s="236" t="s">
        <v>1839</v>
      </c>
      <c r="C41" s="156">
        <f t="shared" ref="C41:M41" si="15">SUM(C42:C49)</f>
        <v>709840</v>
      </c>
      <c r="D41" s="115">
        <f t="shared" si="15"/>
        <v>0</v>
      </c>
      <c r="E41" s="115">
        <f t="shared" si="15"/>
        <v>0</v>
      </c>
      <c r="F41" s="115">
        <f t="shared" si="15"/>
        <v>0</v>
      </c>
      <c r="G41" s="115">
        <f t="shared" si="15"/>
        <v>0</v>
      </c>
      <c r="H41" s="115">
        <f t="shared" si="15"/>
        <v>0</v>
      </c>
      <c r="I41" s="115">
        <f t="shared" si="15"/>
        <v>0</v>
      </c>
      <c r="J41" s="115">
        <f t="shared" si="15"/>
        <v>0</v>
      </c>
      <c r="K41" s="115">
        <f t="shared" si="15"/>
        <v>0</v>
      </c>
      <c r="L41" s="115">
        <f t="shared" si="15"/>
        <v>0</v>
      </c>
      <c r="M41" s="115">
        <f t="shared" si="15"/>
        <v>709840</v>
      </c>
      <c r="N41" s="42"/>
      <c r="O41" s="42"/>
      <c r="P41" s="42"/>
      <c r="Q41" s="42"/>
      <c r="R41" s="42"/>
      <c r="S41" s="42"/>
      <c r="T41" s="42"/>
      <c r="U41" s="42"/>
      <c r="V41" s="42"/>
      <c r="W41" s="42"/>
      <c r="X41" s="42"/>
      <c r="Y41" s="42"/>
      <c r="Z41" s="42"/>
    </row>
    <row r="42" spans="1:26" ht="14.25" customHeight="1">
      <c r="A42" s="157">
        <v>211</v>
      </c>
      <c r="B42" s="158" t="s">
        <v>1840</v>
      </c>
      <c r="C42" s="161">
        <f>'COG-M'!P266</f>
        <v>151680</v>
      </c>
      <c r="D42" s="119">
        <f>'COG-M'!P267</f>
        <v>0</v>
      </c>
      <c r="E42" s="119">
        <f>'COG-M'!P268</f>
        <v>0</v>
      </c>
      <c r="F42" s="119">
        <f>'COG-M'!P269</f>
        <v>0</v>
      </c>
      <c r="G42" s="119">
        <f>'COG-M'!P270</f>
        <v>0</v>
      </c>
      <c r="H42" s="119">
        <f>'COG-M'!P271</f>
        <v>0</v>
      </c>
      <c r="I42" s="119">
        <f>'COG-M'!P272</f>
        <v>0</v>
      </c>
      <c r="J42" s="119">
        <f>'COG-M'!P273</f>
        <v>0</v>
      </c>
      <c r="K42" s="119">
        <f>'COG-M'!P274</f>
        <v>0</v>
      </c>
      <c r="L42" s="119">
        <f>'COG-M'!P275</f>
        <v>0</v>
      </c>
      <c r="M42" s="120">
        <f t="shared" ref="M42:M49" si="16">SUM(C42:L42)</f>
        <v>151680</v>
      </c>
      <c r="N42" s="42"/>
      <c r="O42" s="42"/>
      <c r="P42" s="42"/>
      <c r="Q42" s="42"/>
      <c r="R42" s="42"/>
      <c r="S42" s="42"/>
      <c r="T42" s="42"/>
      <c r="U42" s="42"/>
      <c r="V42" s="42"/>
      <c r="W42" s="42"/>
      <c r="X42" s="42"/>
      <c r="Y42" s="42"/>
      <c r="Z42" s="42"/>
    </row>
    <row r="43" spans="1:26" ht="14.25" customHeight="1">
      <c r="A43" s="157">
        <v>212</v>
      </c>
      <c r="B43" s="158" t="s">
        <v>1841</v>
      </c>
      <c r="C43" s="161">
        <f>'COG-M'!P276</f>
        <v>13200</v>
      </c>
      <c r="D43" s="119">
        <f>'COG-M'!P277</f>
        <v>0</v>
      </c>
      <c r="E43" s="119">
        <f>'COG-M'!P277</f>
        <v>0</v>
      </c>
      <c r="F43" s="119">
        <f>'COG-M'!P279</f>
        <v>0</v>
      </c>
      <c r="G43" s="119">
        <f>'COG-M'!P280</f>
        <v>0</v>
      </c>
      <c r="H43" s="119">
        <f>'COG-M'!P281</f>
        <v>0</v>
      </c>
      <c r="I43" s="119">
        <f>'COG-M'!P282</f>
        <v>0</v>
      </c>
      <c r="J43" s="119">
        <f>'COG-M'!P283</f>
        <v>0</v>
      </c>
      <c r="K43" s="119">
        <f>'COG-M'!P284</f>
        <v>0</v>
      </c>
      <c r="L43" s="119">
        <f>'COG-M'!P285</f>
        <v>0</v>
      </c>
      <c r="M43" s="120">
        <f t="shared" si="16"/>
        <v>13200</v>
      </c>
      <c r="N43" s="42"/>
      <c r="O43" s="42"/>
      <c r="P43" s="42"/>
      <c r="Q43" s="42"/>
      <c r="R43" s="42"/>
      <c r="S43" s="42"/>
      <c r="T43" s="42"/>
      <c r="U43" s="42"/>
      <c r="V43" s="42"/>
      <c r="W43" s="42"/>
      <c r="X43" s="42"/>
      <c r="Y43" s="42"/>
      <c r="Z43" s="42"/>
    </row>
    <row r="44" spans="1:26" ht="14.25" customHeight="1">
      <c r="A44" s="157">
        <v>213</v>
      </c>
      <c r="B44" s="158" t="s">
        <v>1842</v>
      </c>
      <c r="C44" s="161">
        <f>'COG-M'!P286</f>
        <v>0</v>
      </c>
      <c r="D44" s="119">
        <f>'COG-M'!P287</f>
        <v>0</v>
      </c>
      <c r="E44" s="119">
        <f>'COG-M'!P288</f>
        <v>0</v>
      </c>
      <c r="F44" s="119">
        <f>'COG-M'!P289</f>
        <v>0</v>
      </c>
      <c r="G44" s="119">
        <f>'COG-M'!P290</f>
        <v>0</v>
      </c>
      <c r="H44" s="119">
        <f>'COG-M'!P291</f>
        <v>0</v>
      </c>
      <c r="I44" s="119">
        <f>'COG-M'!P292</f>
        <v>0</v>
      </c>
      <c r="J44" s="119">
        <f>'COG-M'!P293</f>
        <v>0</v>
      </c>
      <c r="K44" s="119">
        <f>'COG-M'!P294</f>
        <v>0</v>
      </c>
      <c r="L44" s="119">
        <f>'COG-M'!P295</f>
        <v>0</v>
      </c>
      <c r="M44" s="120">
        <f t="shared" si="16"/>
        <v>0</v>
      </c>
      <c r="N44" s="42"/>
      <c r="O44" s="42"/>
      <c r="P44" s="42"/>
      <c r="Q44" s="42"/>
      <c r="R44" s="42"/>
      <c r="S44" s="42"/>
      <c r="T44" s="42"/>
      <c r="U44" s="42"/>
      <c r="V44" s="42"/>
      <c r="W44" s="42"/>
      <c r="X44" s="42"/>
      <c r="Y44" s="42"/>
      <c r="Z44" s="42"/>
    </row>
    <row r="45" spans="1:26" ht="14.25" customHeight="1">
      <c r="A45" s="157">
        <v>214</v>
      </c>
      <c r="B45" s="158" t="s">
        <v>1843</v>
      </c>
      <c r="C45" s="161">
        <f>'COG-M'!P296</f>
        <v>63600</v>
      </c>
      <c r="D45" s="119">
        <f>'COG-M'!P297</f>
        <v>0</v>
      </c>
      <c r="E45" s="119">
        <f>'COG-M'!P298</f>
        <v>0</v>
      </c>
      <c r="F45" s="119">
        <f>'COG-M'!P299</f>
        <v>0</v>
      </c>
      <c r="G45" s="119">
        <f>'COG-M'!P300</f>
        <v>0</v>
      </c>
      <c r="H45" s="119">
        <f>'COG-M'!P301</f>
        <v>0</v>
      </c>
      <c r="I45" s="119">
        <f>'COG-M'!P302</f>
        <v>0</v>
      </c>
      <c r="J45" s="119">
        <f>'COG-M'!P303</f>
        <v>0</v>
      </c>
      <c r="K45" s="119">
        <f>'COG-M'!P304</f>
        <v>0</v>
      </c>
      <c r="L45" s="119">
        <f>'COG-M'!P305</f>
        <v>0</v>
      </c>
      <c r="M45" s="120">
        <f t="shared" si="16"/>
        <v>63600</v>
      </c>
      <c r="N45" s="42"/>
      <c r="O45" s="42"/>
      <c r="P45" s="42"/>
      <c r="Q45" s="42"/>
      <c r="R45" s="42"/>
      <c r="S45" s="42"/>
      <c r="T45" s="42"/>
      <c r="U45" s="42"/>
      <c r="V45" s="42"/>
      <c r="W45" s="42"/>
      <c r="X45" s="42"/>
      <c r="Y45" s="42"/>
      <c r="Z45" s="42"/>
    </row>
    <row r="46" spans="1:26" ht="14.25" customHeight="1">
      <c r="A46" s="157">
        <v>215</v>
      </c>
      <c r="B46" s="158" t="s">
        <v>1844</v>
      </c>
      <c r="C46" s="161">
        <f>'COG-M'!P306</f>
        <v>12600</v>
      </c>
      <c r="D46" s="119">
        <f>'COG-M'!P307</f>
        <v>0</v>
      </c>
      <c r="E46" s="119">
        <f>'COG-M'!P308</f>
        <v>0</v>
      </c>
      <c r="F46" s="119">
        <f>'COG-M'!P309</f>
        <v>0</v>
      </c>
      <c r="G46" s="119">
        <f>'COG-M'!P310</f>
        <v>0</v>
      </c>
      <c r="H46" s="119">
        <f>'COG-M'!P311</f>
        <v>0</v>
      </c>
      <c r="I46" s="119">
        <f>'COG-M'!P312</f>
        <v>0</v>
      </c>
      <c r="J46" s="119">
        <f>'COG-M'!P313</f>
        <v>0</v>
      </c>
      <c r="K46" s="119">
        <f>'COG-M'!P314</f>
        <v>0</v>
      </c>
      <c r="L46" s="119">
        <f>'COG-M'!P315</f>
        <v>0</v>
      </c>
      <c r="M46" s="120">
        <f t="shared" si="16"/>
        <v>12600</v>
      </c>
      <c r="N46" s="42"/>
      <c r="O46" s="42"/>
      <c r="P46" s="42"/>
      <c r="Q46" s="42"/>
      <c r="R46" s="42"/>
      <c r="S46" s="42"/>
      <c r="T46" s="42"/>
      <c r="U46" s="42"/>
      <c r="V46" s="42"/>
      <c r="W46" s="42"/>
      <c r="X46" s="42"/>
      <c r="Y46" s="42"/>
      <c r="Z46" s="42"/>
    </row>
    <row r="47" spans="1:26" ht="14.25" customHeight="1">
      <c r="A47" s="157">
        <v>216</v>
      </c>
      <c r="B47" s="158" t="s">
        <v>1845</v>
      </c>
      <c r="C47" s="161">
        <f>'COG-M'!P316</f>
        <v>52500</v>
      </c>
      <c r="D47" s="119">
        <f>'COG-M'!P317</f>
        <v>0</v>
      </c>
      <c r="E47" s="119">
        <f>'COG-M'!P318</f>
        <v>0</v>
      </c>
      <c r="F47" s="119">
        <f>'COG-M'!P319</f>
        <v>0</v>
      </c>
      <c r="G47" s="119">
        <f>'COG-M'!P320</f>
        <v>0</v>
      </c>
      <c r="H47" s="119">
        <f>'COG-M'!P321</f>
        <v>0</v>
      </c>
      <c r="I47" s="119">
        <f>'COG-M'!P322</f>
        <v>0</v>
      </c>
      <c r="J47" s="119">
        <f>'COG-M'!P323</f>
        <v>0</v>
      </c>
      <c r="K47" s="119">
        <f>'COG-M'!P324</f>
        <v>0</v>
      </c>
      <c r="L47" s="119">
        <f>'COG-M'!P325</f>
        <v>0</v>
      </c>
      <c r="M47" s="120">
        <f t="shared" si="16"/>
        <v>52500</v>
      </c>
      <c r="N47" s="42"/>
      <c r="O47" s="42"/>
      <c r="P47" s="42"/>
      <c r="Q47" s="42"/>
      <c r="R47" s="42"/>
      <c r="S47" s="42"/>
      <c r="T47" s="42"/>
      <c r="U47" s="42"/>
      <c r="V47" s="42"/>
      <c r="W47" s="42"/>
      <c r="X47" s="42"/>
      <c r="Y47" s="42"/>
      <c r="Z47" s="42"/>
    </row>
    <row r="48" spans="1:26" ht="14.25" customHeight="1">
      <c r="A48" s="157">
        <v>217</v>
      </c>
      <c r="B48" s="158" t="s">
        <v>1846</v>
      </c>
      <c r="C48" s="161">
        <f>'COG-M'!P326</f>
        <v>16260</v>
      </c>
      <c r="D48" s="119">
        <f>'COG-M'!P327</f>
        <v>0</v>
      </c>
      <c r="E48" s="119">
        <f>'COG-M'!P328</f>
        <v>0</v>
      </c>
      <c r="F48" s="119">
        <f>'COG-M'!P329</f>
        <v>0</v>
      </c>
      <c r="G48" s="119">
        <f>'COG-M'!P330</f>
        <v>0</v>
      </c>
      <c r="H48" s="119">
        <f>'COG-M'!P331</f>
        <v>0</v>
      </c>
      <c r="I48" s="119">
        <f>'COG-M'!P332</f>
        <v>0</v>
      </c>
      <c r="J48" s="119">
        <f>'COG-M'!P333</f>
        <v>0</v>
      </c>
      <c r="K48" s="119">
        <f>'COG-M'!P334</f>
        <v>0</v>
      </c>
      <c r="L48" s="119">
        <f>'COG-M'!P335</f>
        <v>0</v>
      </c>
      <c r="M48" s="120">
        <f t="shared" si="16"/>
        <v>16260</v>
      </c>
      <c r="N48" s="42"/>
      <c r="O48" s="42"/>
      <c r="P48" s="42"/>
      <c r="Q48" s="42"/>
      <c r="R48" s="42"/>
      <c r="S48" s="42"/>
      <c r="T48" s="42"/>
      <c r="U48" s="42"/>
      <c r="V48" s="42"/>
      <c r="W48" s="42"/>
      <c r="X48" s="42"/>
      <c r="Y48" s="42"/>
      <c r="Z48" s="42"/>
    </row>
    <row r="49" spans="1:26" ht="14.25" customHeight="1">
      <c r="A49" s="239">
        <v>218</v>
      </c>
      <c r="B49" s="240" t="s">
        <v>1847</v>
      </c>
      <c r="C49" s="161">
        <f>'COG-M'!P336</f>
        <v>400000</v>
      </c>
      <c r="D49" s="119">
        <f>'COG-M'!P337</f>
        <v>0</v>
      </c>
      <c r="E49" s="119">
        <f>'COG-M'!P338</f>
        <v>0</v>
      </c>
      <c r="F49" s="119">
        <f>'COG-M'!P339</f>
        <v>0</v>
      </c>
      <c r="G49" s="119">
        <f>'COG-M'!P340</f>
        <v>0</v>
      </c>
      <c r="H49" s="119">
        <f>'COG-M'!P341</f>
        <v>0</v>
      </c>
      <c r="I49" s="119">
        <f>'COG-M'!P342</f>
        <v>0</v>
      </c>
      <c r="J49" s="119">
        <f>'COG-M'!P343</f>
        <v>0</v>
      </c>
      <c r="K49" s="119">
        <f>'COG-M'!P344</f>
        <v>0</v>
      </c>
      <c r="L49" s="119">
        <f>'COG-M'!P345</f>
        <v>0</v>
      </c>
      <c r="M49" s="120">
        <f t="shared" si="16"/>
        <v>400000</v>
      </c>
      <c r="N49" s="42"/>
      <c r="O49" s="42"/>
      <c r="P49" s="42"/>
      <c r="Q49" s="42"/>
      <c r="R49" s="42"/>
      <c r="S49" s="42"/>
      <c r="T49" s="42"/>
      <c r="U49" s="42"/>
      <c r="V49" s="42"/>
      <c r="W49" s="42"/>
      <c r="X49" s="42"/>
      <c r="Y49" s="42"/>
      <c r="Z49" s="42"/>
    </row>
    <row r="50" spans="1:26" ht="14.25" customHeight="1">
      <c r="A50" s="155">
        <v>2200</v>
      </c>
      <c r="B50" s="236" t="s">
        <v>1848</v>
      </c>
      <c r="C50" s="156">
        <f t="shared" ref="C50:M50" si="17">SUM(C51:C53)</f>
        <v>120000</v>
      </c>
      <c r="D50" s="115">
        <f t="shared" si="17"/>
        <v>0</v>
      </c>
      <c r="E50" s="115">
        <f t="shared" si="17"/>
        <v>0</v>
      </c>
      <c r="F50" s="115">
        <f t="shared" si="17"/>
        <v>0</v>
      </c>
      <c r="G50" s="115">
        <f t="shared" si="17"/>
        <v>0</v>
      </c>
      <c r="H50" s="115">
        <f t="shared" si="17"/>
        <v>0</v>
      </c>
      <c r="I50" s="115">
        <f t="shared" si="17"/>
        <v>0</v>
      </c>
      <c r="J50" s="115">
        <f t="shared" si="17"/>
        <v>0</v>
      </c>
      <c r="K50" s="115">
        <f t="shared" si="17"/>
        <v>0</v>
      </c>
      <c r="L50" s="115">
        <f t="shared" si="17"/>
        <v>0</v>
      </c>
      <c r="M50" s="115">
        <f t="shared" si="17"/>
        <v>120000</v>
      </c>
      <c r="N50" s="42"/>
      <c r="O50" s="42"/>
      <c r="P50" s="42"/>
      <c r="Q50" s="42"/>
      <c r="R50" s="42"/>
      <c r="S50" s="42"/>
      <c r="T50" s="42"/>
      <c r="U50" s="42"/>
      <c r="V50" s="42"/>
      <c r="W50" s="42"/>
      <c r="X50" s="42"/>
      <c r="Y50" s="42"/>
      <c r="Z50" s="42"/>
    </row>
    <row r="51" spans="1:26" ht="14.25" customHeight="1">
      <c r="A51" s="157">
        <v>221</v>
      </c>
      <c r="B51" s="158" t="s">
        <v>1849</v>
      </c>
      <c r="C51" s="161">
        <f>'COG-M'!P347</f>
        <v>120000</v>
      </c>
      <c r="D51" s="119">
        <f>'COG-M'!P348</f>
        <v>0</v>
      </c>
      <c r="E51" s="119">
        <f>'COG-M'!P349</f>
        <v>0</v>
      </c>
      <c r="F51" s="119">
        <f>'COG-M'!P350</f>
        <v>0</v>
      </c>
      <c r="G51" s="119">
        <f>'COG-M'!P351</f>
        <v>0</v>
      </c>
      <c r="H51" s="119">
        <f>'COG-M'!P352</f>
        <v>0</v>
      </c>
      <c r="I51" s="119">
        <f>'COG-M'!P353</f>
        <v>0</v>
      </c>
      <c r="J51" s="119">
        <f>'COG-M'!P354</f>
        <v>0</v>
      </c>
      <c r="K51" s="119">
        <f>'COG-M'!P355</f>
        <v>0</v>
      </c>
      <c r="L51" s="119">
        <f>'COG-M'!P356</f>
        <v>0</v>
      </c>
      <c r="M51" s="120">
        <f t="shared" ref="M51:M53" si="18">SUM(C51:L51)</f>
        <v>120000</v>
      </c>
      <c r="N51" s="42"/>
      <c r="O51" s="42"/>
      <c r="P51" s="42"/>
      <c r="Q51" s="42"/>
      <c r="R51" s="42"/>
      <c r="S51" s="42"/>
      <c r="T51" s="42"/>
      <c r="U51" s="42"/>
      <c r="V51" s="42"/>
      <c r="W51" s="42"/>
      <c r="X51" s="42"/>
      <c r="Y51" s="42"/>
      <c r="Z51" s="42"/>
    </row>
    <row r="52" spans="1:26" ht="14.25" customHeight="1">
      <c r="A52" s="157">
        <v>222</v>
      </c>
      <c r="B52" s="158" t="s">
        <v>1850</v>
      </c>
      <c r="C52" s="161">
        <f>'COG-M'!P357</f>
        <v>0</v>
      </c>
      <c r="D52" s="119">
        <f>'COG-M'!P358</f>
        <v>0</v>
      </c>
      <c r="E52" s="119">
        <f>'COG-M'!P359</f>
        <v>0</v>
      </c>
      <c r="F52" s="119">
        <f>'COG-M'!P360</f>
        <v>0</v>
      </c>
      <c r="G52" s="119">
        <f>'COG-M'!P361</f>
        <v>0</v>
      </c>
      <c r="H52" s="119">
        <f>'COG-M'!P362</f>
        <v>0</v>
      </c>
      <c r="I52" s="119">
        <f>'COG-M'!P363</f>
        <v>0</v>
      </c>
      <c r="J52" s="119">
        <f>'COG-M'!P364</f>
        <v>0</v>
      </c>
      <c r="K52" s="119">
        <f>'COG-M'!P365</f>
        <v>0</v>
      </c>
      <c r="L52" s="119">
        <f>'COG-M'!P366</f>
        <v>0</v>
      </c>
      <c r="M52" s="120">
        <f t="shared" si="18"/>
        <v>0</v>
      </c>
      <c r="N52" s="42"/>
      <c r="O52" s="42"/>
      <c r="P52" s="42"/>
      <c r="Q52" s="42"/>
      <c r="R52" s="42"/>
      <c r="S52" s="42"/>
      <c r="T52" s="42"/>
      <c r="U52" s="42"/>
      <c r="V52" s="42"/>
      <c r="W52" s="42"/>
      <c r="X52" s="42"/>
      <c r="Y52" s="42"/>
      <c r="Z52" s="42"/>
    </row>
    <row r="53" spans="1:26" ht="14.25" customHeight="1">
      <c r="A53" s="157">
        <v>223</v>
      </c>
      <c r="B53" s="158" t="s">
        <v>1851</v>
      </c>
      <c r="C53" s="161">
        <f>'COG-M'!P367</f>
        <v>0</v>
      </c>
      <c r="D53" s="119">
        <f>'COG-M'!P368</f>
        <v>0</v>
      </c>
      <c r="E53" s="119">
        <f>'COG-M'!P369</f>
        <v>0</v>
      </c>
      <c r="F53" s="119">
        <f>'COG-M'!P370</f>
        <v>0</v>
      </c>
      <c r="G53" s="119">
        <f>'COG-M'!P371</f>
        <v>0</v>
      </c>
      <c r="H53" s="119">
        <f>'COG-M'!P372</f>
        <v>0</v>
      </c>
      <c r="I53" s="119">
        <f>'COG-M'!P373</f>
        <v>0</v>
      </c>
      <c r="J53" s="119">
        <f>'COG-M'!P374</f>
        <v>0</v>
      </c>
      <c r="K53" s="119">
        <f>'COG-M'!P375</f>
        <v>0</v>
      </c>
      <c r="L53" s="119">
        <f>'COG-M'!P376</f>
        <v>0</v>
      </c>
      <c r="M53" s="120">
        <f t="shared" si="18"/>
        <v>0</v>
      </c>
      <c r="N53" s="42"/>
      <c r="O53" s="42"/>
      <c r="P53" s="42"/>
      <c r="Q53" s="42"/>
      <c r="R53" s="42"/>
      <c r="S53" s="42"/>
      <c r="T53" s="42"/>
      <c r="U53" s="42"/>
      <c r="V53" s="42"/>
      <c r="W53" s="42"/>
      <c r="X53" s="42"/>
      <c r="Y53" s="42"/>
      <c r="Z53" s="42"/>
    </row>
    <row r="54" spans="1:26" ht="14.25" customHeight="1">
      <c r="A54" s="155">
        <v>2300</v>
      </c>
      <c r="B54" s="236" t="s">
        <v>1852</v>
      </c>
      <c r="C54" s="156">
        <f t="shared" ref="C54:M54" si="19">SUM(C55:C63)</f>
        <v>0</v>
      </c>
      <c r="D54" s="115">
        <f t="shared" si="19"/>
        <v>0</v>
      </c>
      <c r="E54" s="115">
        <f t="shared" si="19"/>
        <v>0</v>
      </c>
      <c r="F54" s="115">
        <f t="shared" si="19"/>
        <v>0</v>
      </c>
      <c r="G54" s="115">
        <f t="shared" si="19"/>
        <v>0</v>
      </c>
      <c r="H54" s="115">
        <f t="shared" si="19"/>
        <v>0</v>
      </c>
      <c r="I54" s="115">
        <f t="shared" si="19"/>
        <v>0</v>
      </c>
      <c r="J54" s="115">
        <f t="shared" si="19"/>
        <v>0</v>
      </c>
      <c r="K54" s="115">
        <f t="shared" si="19"/>
        <v>0</v>
      </c>
      <c r="L54" s="115">
        <f t="shared" si="19"/>
        <v>0</v>
      </c>
      <c r="M54" s="115">
        <f t="shared" si="19"/>
        <v>0</v>
      </c>
      <c r="N54" s="42"/>
      <c r="O54" s="42"/>
      <c r="P54" s="42"/>
      <c r="Q54" s="42"/>
      <c r="R54" s="42"/>
      <c r="S54" s="42"/>
      <c r="T54" s="42"/>
      <c r="U54" s="42"/>
      <c r="V54" s="42"/>
      <c r="W54" s="42"/>
      <c r="X54" s="42"/>
      <c r="Y54" s="42"/>
      <c r="Z54" s="42"/>
    </row>
    <row r="55" spans="1:26" ht="14.25" customHeight="1">
      <c r="A55" s="157">
        <v>231</v>
      </c>
      <c r="B55" s="158" t="s">
        <v>1853</v>
      </c>
      <c r="C55" s="161"/>
      <c r="D55" s="119"/>
      <c r="E55" s="119"/>
      <c r="F55" s="119"/>
      <c r="G55" s="119"/>
      <c r="H55" s="119"/>
      <c r="I55" s="119"/>
      <c r="J55" s="119"/>
      <c r="K55" s="119"/>
      <c r="L55" s="119"/>
      <c r="M55" s="120">
        <f t="shared" ref="M55:M63" si="20">SUM(C55:L55)</f>
        <v>0</v>
      </c>
      <c r="N55" s="42"/>
      <c r="O55" s="42"/>
      <c r="P55" s="42"/>
      <c r="Q55" s="42"/>
      <c r="R55" s="42"/>
      <c r="S55" s="42"/>
      <c r="T55" s="42"/>
      <c r="U55" s="42"/>
      <c r="V55" s="42"/>
      <c r="W55" s="42"/>
      <c r="X55" s="42"/>
      <c r="Y55" s="42"/>
      <c r="Z55" s="42"/>
    </row>
    <row r="56" spans="1:26" ht="14.25" customHeight="1">
      <c r="A56" s="157">
        <v>232</v>
      </c>
      <c r="B56" s="158" t="s">
        <v>1854</v>
      </c>
      <c r="C56" s="161"/>
      <c r="D56" s="119"/>
      <c r="E56" s="119"/>
      <c r="F56" s="119"/>
      <c r="G56" s="119"/>
      <c r="H56" s="119"/>
      <c r="I56" s="119"/>
      <c r="J56" s="119"/>
      <c r="K56" s="119"/>
      <c r="L56" s="119"/>
      <c r="M56" s="120">
        <f t="shared" si="20"/>
        <v>0</v>
      </c>
      <c r="N56" s="42"/>
      <c r="O56" s="42"/>
      <c r="P56" s="42"/>
      <c r="Q56" s="42"/>
      <c r="R56" s="42"/>
      <c r="S56" s="42"/>
      <c r="T56" s="42"/>
      <c r="U56" s="42"/>
      <c r="V56" s="42"/>
      <c r="W56" s="42"/>
      <c r="X56" s="42"/>
      <c r="Y56" s="42"/>
      <c r="Z56" s="42"/>
    </row>
    <row r="57" spans="1:26" ht="14.25" customHeight="1">
      <c r="A57" s="157">
        <v>233</v>
      </c>
      <c r="B57" s="158" t="s">
        <v>1855</v>
      </c>
      <c r="C57" s="161"/>
      <c r="D57" s="119"/>
      <c r="E57" s="119"/>
      <c r="F57" s="119"/>
      <c r="G57" s="119"/>
      <c r="H57" s="119"/>
      <c r="I57" s="119"/>
      <c r="J57" s="119"/>
      <c r="K57" s="119"/>
      <c r="L57" s="119"/>
      <c r="M57" s="120">
        <f t="shared" si="20"/>
        <v>0</v>
      </c>
      <c r="N57" s="42"/>
      <c r="O57" s="42"/>
      <c r="P57" s="42"/>
      <c r="Q57" s="42"/>
      <c r="R57" s="42"/>
      <c r="S57" s="42"/>
      <c r="T57" s="42"/>
      <c r="U57" s="42"/>
      <c r="V57" s="42"/>
      <c r="W57" s="42"/>
      <c r="X57" s="42"/>
      <c r="Y57" s="42"/>
      <c r="Z57" s="42"/>
    </row>
    <row r="58" spans="1:26" ht="14.25" customHeight="1">
      <c r="A58" s="157">
        <v>234</v>
      </c>
      <c r="B58" s="158" t="s">
        <v>1856</v>
      </c>
      <c r="C58" s="161"/>
      <c r="D58" s="119"/>
      <c r="E58" s="119"/>
      <c r="F58" s="119"/>
      <c r="G58" s="119"/>
      <c r="H58" s="119"/>
      <c r="I58" s="119"/>
      <c r="J58" s="119"/>
      <c r="K58" s="119"/>
      <c r="L58" s="119"/>
      <c r="M58" s="120">
        <f t="shared" si="20"/>
        <v>0</v>
      </c>
      <c r="N58" s="42"/>
      <c r="O58" s="42"/>
      <c r="P58" s="42"/>
      <c r="Q58" s="42"/>
      <c r="R58" s="42"/>
      <c r="S58" s="42"/>
      <c r="T58" s="42"/>
      <c r="U58" s="42"/>
      <c r="V58" s="42"/>
      <c r="W58" s="42"/>
      <c r="X58" s="42"/>
      <c r="Y58" s="42"/>
      <c r="Z58" s="42"/>
    </row>
    <row r="59" spans="1:26" ht="14.25" customHeight="1">
      <c r="A59" s="157">
        <v>235</v>
      </c>
      <c r="B59" s="158" t="s">
        <v>1857</v>
      </c>
      <c r="C59" s="161"/>
      <c r="D59" s="119"/>
      <c r="E59" s="119"/>
      <c r="F59" s="119"/>
      <c r="G59" s="119"/>
      <c r="H59" s="119"/>
      <c r="I59" s="119"/>
      <c r="J59" s="119"/>
      <c r="K59" s="119"/>
      <c r="L59" s="119"/>
      <c r="M59" s="120">
        <f t="shared" si="20"/>
        <v>0</v>
      </c>
      <c r="N59" s="42"/>
      <c r="O59" s="42"/>
      <c r="P59" s="42"/>
      <c r="Q59" s="42"/>
      <c r="R59" s="42"/>
      <c r="S59" s="42"/>
      <c r="T59" s="42"/>
      <c r="U59" s="42"/>
      <c r="V59" s="42"/>
      <c r="W59" s="42"/>
      <c r="X59" s="42"/>
      <c r="Y59" s="42"/>
      <c r="Z59" s="42"/>
    </row>
    <row r="60" spans="1:26" ht="14.25" customHeight="1">
      <c r="A60" s="157">
        <v>236</v>
      </c>
      <c r="B60" s="158" t="s">
        <v>1858</v>
      </c>
      <c r="C60" s="161"/>
      <c r="D60" s="119"/>
      <c r="E60" s="119"/>
      <c r="F60" s="119"/>
      <c r="G60" s="119"/>
      <c r="H60" s="119"/>
      <c r="I60" s="119"/>
      <c r="J60" s="119"/>
      <c r="K60" s="119"/>
      <c r="L60" s="119"/>
      <c r="M60" s="120">
        <f t="shared" si="20"/>
        <v>0</v>
      </c>
      <c r="N60" s="42"/>
      <c r="O60" s="42"/>
      <c r="P60" s="42"/>
      <c r="Q60" s="42"/>
      <c r="R60" s="42"/>
      <c r="S60" s="42"/>
      <c r="T60" s="42"/>
      <c r="U60" s="42"/>
      <c r="V60" s="42"/>
      <c r="W60" s="42"/>
      <c r="X60" s="42"/>
      <c r="Y60" s="42"/>
      <c r="Z60" s="42"/>
    </row>
    <row r="61" spans="1:26" ht="14.25" customHeight="1">
      <c r="A61" s="157">
        <v>237</v>
      </c>
      <c r="B61" s="158" t="s">
        <v>1859</v>
      </c>
      <c r="C61" s="161"/>
      <c r="D61" s="119"/>
      <c r="E61" s="119"/>
      <c r="F61" s="119"/>
      <c r="G61" s="119"/>
      <c r="H61" s="119"/>
      <c r="I61" s="119"/>
      <c r="J61" s="119"/>
      <c r="K61" s="119"/>
      <c r="L61" s="119"/>
      <c r="M61" s="120">
        <f t="shared" si="20"/>
        <v>0</v>
      </c>
      <c r="N61" s="42"/>
      <c r="O61" s="42"/>
      <c r="P61" s="42"/>
      <c r="Q61" s="42"/>
      <c r="R61" s="42"/>
      <c r="S61" s="42"/>
      <c r="T61" s="42"/>
      <c r="U61" s="42"/>
      <c r="V61" s="42"/>
      <c r="W61" s="42"/>
      <c r="X61" s="42"/>
      <c r="Y61" s="42"/>
      <c r="Z61" s="42"/>
    </row>
    <row r="62" spans="1:26" ht="14.25" customHeight="1">
      <c r="A62" s="157">
        <v>238</v>
      </c>
      <c r="B62" s="158" t="s">
        <v>1860</v>
      </c>
      <c r="C62" s="161"/>
      <c r="D62" s="119"/>
      <c r="E62" s="119"/>
      <c r="F62" s="119"/>
      <c r="G62" s="119"/>
      <c r="H62" s="119"/>
      <c r="I62" s="119"/>
      <c r="J62" s="119"/>
      <c r="K62" s="119"/>
      <c r="L62" s="119"/>
      <c r="M62" s="120">
        <f t="shared" si="20"/>
        <v>0</v>
      </c>
      <c r="N62" s="42"/>
      <c r="O62" s="42"/>
      <c r="P62" s="42"/>
      <c r="Q62" s="42"/>
      <c r="R62" s="42"/>
      <c r="S62" s="42"/>
      <c r="T62" s="42"/>
      <c r="U62" s="42"/>
      <c r="V62" s="42"/>
      <c r="W62" s="42"/>
      <c r="X62" s="42"/>
      <c r="Y62" s="42"/>
      <c r="Z62" s="42"/>
    </row>
    <row r="63" spans="1:26" ht="14.25" customHeight="1">
      <c r="A63" s="157">
        <v>239</v>
      </c>
      <c r="B63" s="158" t="s">
        <v>1861</v>
      </c>
      <c r="C63" s="161"/>
      <c r="D63" s="119"/>
      <c r="E63" s="119"/>
      <c r="F63" s="119"/>
      <c r="G63" s="119"/>
      <c r="H63" s="119"/>
      <c r="I63" s="119"/>
      <c r="J63" s="119"/>
      <c r="K63" s="119"/>
      <c r="L63" s="119"/>
      <c r="M63" s="120">
        <f t="shared" si="20"/>
        <v>0</v>
      </c>
      <c r="N63" s="42"/>
      <c r="O63" s="42"/>
      <c r="P63" s="42"/>
      <c r="Q63" s="42"/>
      <c r="R63" s="42"/>
      <c r="S63" s="42"/>
      <c r="T63" s="42"/>
      <c r="U63" s="42"/>
      <c r="V63" s="42"/>
      <c r="W63" s="42"/>
      <c r="X63" s="42"/>
      <c r="Y63" s="42"/>
      <c r="Z63" s="42"/>
    </row>
    <row r="64" spans="1:26" ht="14.25" customHeight="1">
      <c r="A64" s="155">
        <v>2400</v>
      </c>
      <c r="B64" s="236" t="s">
        <v>1862</v>
      </c>
      <c r="C64" s="156">
        <f t="shared" ref="C64:M64" si="21">SUM(C65:C73)</f>
        <v>456252</v>
      </c>
      <c r="D64" s="115">
        <f t="shared" si="21"/>
        <v>145536</v>
      </c>
      <c r="E64" s="115">
        <f t="shared" si="21"/>
        <v>0</v>
      </c>
      <c r="F64" s="115">
        <f t="shared" si="21"/>
        <v>0</v>
      </c>
      <c r="G64" s="115">
        <f t="shared" si="21"/>
        <v>0</v>
      </c>
      <c r="H64" s="115">
        <f t="shared" si="21"/>
        <v>0</v>
      </c>
      <c r="I64" s="115">
        <f t="shared" si="21"/>
        <v>0</v>
      </c>
      <c r="J64" s="115">
        <f t="shared" si="21"/>
        <v>0</v>
      </c>
      <c r="K64" s="115">
        <f t="shared" si="21"/>
        <v>0</v>
      </c>
      <c r="L64" s="115">
        <f t="shared" si="21"/>
        <v>0</v>
      </c>
      <c r="M64" s="115">
        <f t="shared" si="21"/>
        <v>601788</v>
      </c>
      <c r="N64" s="42"/>
      <c r="O64" s="42"/>
      <c r="P64" s="42"/>
      <c r="Q64" s="42"/>
      <c r="R64" s="42"/>
      <c r="S64" s="42"/>
      <c r="T64" s="42"/>
      <c r="U64" s="42"/>
      <c r="V64" s="42"/>
      <c r="W64" s="42"/>
      <c r="X64" s="42"/>
      <c r="Y64" s="42"/>
      <c r="Z64" s="42"/>
    </row>
    <row r="65" spans="1:26" ht="14.25" customHeight="1">
      <c r="A65" s="157">
        <v>241</v>
      </c>
      <c r="B65" s="158" t="s">
        <v>1863</v>
      </c>
      <c r="C65" s="161">
        <f>'COG-M'!P388</f>
        <v>100000</v>
      </c>
      <c r="D65" s="119">
        <f>'COG-M'!P389</f>
        <v>0</v>
      </c>
      <c r="E65" s="119">
        <f>'COG-M'!P390</f>
        <v>0</v>
      </c>
      <c r="F65" s="119">
        <f>'COG-M'!P391</f>
        <v>0</v>
      </c>
      <c r="G65" s="119">
        <f>'COG-M'!P392</f>
        <v>0</v>
      </c>
      <c r="H65" s="119">
        <f>'COG-M'!P393</f>
        <v>0</v>
      </c>
      <c r="I65" s="119">
        <f>'COG-M'!P394</f>
        <v>0</v>
      </c>
      <c r="J65" s="119">
        <f>'COG-M'!P395</f>
        <v>0</v>
      </c>
      <c r="K65" s="119">
        <f>'COG-M'!P396</f>
        <v>0</v>
      </c>
      <c r="L65" s="119">
        <f>'COG-M'!P397</f>
        <v>0</v>
      </c>
      <c r="M65" s="120">
        <f t="shared" ref="M65:M73" si="22">SUM(C65:L65)</f>
        <v>100000</v>
      </c>
      <c r="N65" s="42"/>
      <c r="O65" s="42"/>
      <c r="P65" s="42"/>
      <c r="Q65" s="42"/>
      <c r="R65" s="42"/>
      <c r="S65" s="42"/>
      <c r="T65" s="42"/>
      <c r="U65" s="42"/>
      <c r="V65" s="42"/>
      <c r="W65" s="42"/>
      <c r="X65" s="42"/>
      <c r="Y65" s="42"/>
      <c r="Z65" s="42"/>
    </row>
    <row r="66" spans="1:26" ht="14.25" customHeight="1">
      <c r="A66" s="157">
        <v>242</v>
      </c>
      <c r="B66" s="158" t="s">
        <v>1864</v>
      </c>
      <c r="C66" s="161">
        <f>'COG-M'!P398</f>
        <v>63228</v>
      </c>
      <c r="D66" s="119">
        <f>'COG-M'!P399</f>
        <v>0</v>
      </c>
      <c r="E66" s="119">
        <f>'COG-M'!P400</f>
        <v>0</v>
      </c>
      <c r="F66" s="119">
        <f>'COG-M'!P401</f>
        <v>0</v>
      </c>
      <c r="G66" s="119">
        <f>'COG-M'!P402</f>
        <v>0</v>
      </c>
      <c r="H66" s="119">
        <f>'COG-M'!P403</f>
        <v>0</v>
      </c>
      <c r="I66" s="119">
        <f>'COG-M'!P404</f>
        <v>0</v>
      </c>
      <c r="J66" s="119">
        <f>'COG-M'!P405</f>
        <v>0</v>
      </c>
      <c r="K66" s="119">
        <f>'COG-M'!P406</f>
        <v>0</v>
      </c>
      <c r="L66" s="119">
        <f>'COG-M'!P407</f>
        <v>0</v>
      </c>
      <c r="M66" s="120">
        <f t="shared" si="22"/>
        <v>63228</v>
      </c>
      <c r="N66" s="42"/>
      <c r="O66" s="42"/>
      <c r="P66" s="42"/>
      <c r="Q66" s="42"/>
      <c r="R66" s="42"/>
      <c r="S66" s="42"/>
      <c r="T66" s="42"/>
      <c r="U66" s="42"/>
      <c r="V66" s="42"/>
      <c r="W66" s="42"/>
      <c r="X66" s="42"/>
      <c r="Y66" s="42"/>
      <c r="Z66" s="42"/>
    </row>
    <row r="67" spans="1:26" ht="14.25" customHeight="1">
      <c r="A67" s="157">
        <v>243</v>
      </c>
      <c r="B67" s="158" t="s">
        <v>1865</v>
      </c>
      <c r="C67" s="161">
        <f>'COG-M'!P408</f>
        <v>6060</v>
      </c>
      <c r="D67" s="119">
        <f>'COG-M'!P409</f>
        <v>0</v>
      </c>
      <c r="E67" s="119">
        <f>'COG-M'!P410</f>
        <v>0</v>
      </c>
      <c r="F67" s="119">
        <f>'COG-M'!P411</f>
        <v>0</v>
      </c>
      <c r="G67" s="119">
        <f>'COG-M'!P412</f>
        <v>0</v>
      </c>
      <c r="H67" s="119">
        <f>'COG-M'!P413</f>
        <v>0</v>
      </c>
      <c r="I67" s="119">
        <f>'COG-M'!P414</f>
        <v>0</v>
      </c>
      <c r="J67" s="119">
        <f>'COG-M'!P415</f>
        <v>0</v>
      </c>
      <c r="K67" s="119">
        <f>'COG-M'!P416</f>
        <v>0</v>
      </c>
      <c r="L67" s="119">
        <f>'COG-M'!P417</f>
        <v>0</v>
      </c>
      <c r="M67" s="120">
        <f t="shared" si="22"/>
        <v>6060</v>
      </c>
      <c r="N67" s="42"/>
      <c r="O67" s="42"/>
      <c r="P67" s="42"/>
      <c r="Q67" s="42"/>
      <c r="R67" s="42"/>
      <c r="S67" s="42"/>
      <c r="T67" s="42"/>
      <c r="U67" s="42"/>
      <c r="V67" s="42"/>
      <c r="W67" s="42"/>
      <c r="X67" s="42"/>
      <c r="Y67" s="42"/>
      <c r="Z67" s="42"/>
    </row>
    <row r="68" spans="1:26" ht="14.25" customHeight="1">
      <c r="A68" s="157">
        <v>244</v>
      </c>
      <c r="B68" s="158" t="s">
        <v>1866</v>
      </c>
      <c r="C68" s="161">
        <f>'COG-M'!P418</f>
        <v>0</v>
      </c>
      <c r="D68" s="119">
        <f>'COG-M'!P419</f>
        <v>0</v>
      </c>
      <c r="E68" s="119">
        <f>'COG-M'!P420</f>
        <v>0</v>
      </c>
      <c r="F68" s="119">
        <f>'COG-M'!P421</f>
        <v>0</v>
      </c>
      <c r="G68" s="119">
        <f>'COG-M'!P422</f>
        <v>0</v>
      </c>
      <c r="H68" s="119">
        <f>'COG-M'!P423</f>
        <v>0</v>
      </c>
      <c r="I68" s="119">
        <f>'COG-M'!P424</f>
        <v>0</v>
      </c>
      <c r="J68" s="119">
        <f>'COG-M'!P425</f>
        <v>0</v>
      </c>
      <c r="K68" s="119">
        <f>'COG-M'!P426</f>
        <v>0</v>
      </c>
      <c r="L68" s="119">
        <f>'COG-M'!P427</f>
        <v>0</v>
      </c>
      <c r="M68" s="120">
        <f t="shared" si="22"/>
        <v>0</v>
      </c>
      <c r="N68" s="42"/>
      <c r="O68" s="42"/>
      <c r="P68" s="42"/>
      <c r="Q68" s="42"/>
      <c r="R68" s="42"/>
      <c r="S68" s="42"/>
      <c r="T68" s="42"/>
      <c r="U68" s="42"/>
      <c r="V68" s="42"/>
      <c r="W68" s="42"/>
      <c r="X68" s="42"/>
      <c r="Y68" s="42"/>
      <c r="Z68" s="42"/>
    </row>
    <row r="69" spans="1:26" ht="14.25" customHeight="1">
      <c r="A69" s="157">
        <v>245</v>
      </c>
      <c r="B69" s="158" t="s">
        <v>1867</v>
      </c>
      <c r="C69" s="161">
        <f>'COG-M'!P428</f>
        <v>0</v>
      </c>
      <c r="D69" s="119">
        <f>'COG-M'!P429</f>
        <v>0</v>
      </c>
      <c r="E69" s="119">
        <f>'COG-M'!P430</f>
        <v>0</v>
      </c>
      <c r="F69" s="119">
        <f>'COG-M'!P431</f>
        <v>0</v>
      </c>
      <c r="G69" s="119">
        <f>'COG-M'!P432</f>
        <v>0</v>
      </c>
      <c r="H69" s="119">
        <f>'COG-M'!P433</f>
        <v>0</v>
      </c>
      <c r="I69" s="119">
        <f>'COG-M'!P434</f>
        <v>0</v>
      </c>
      <c r="J69" s="119">
        <f>'COG-M'!P435</f>
        <v>0</v>
      </c>
      <c r="K69" s="119">
        <f>'COG-M'!P436</f>
        <v>0</v>
      </c>
      <c r="L69" s="119">
        <f>'COG-M'!P437</f>
        <v>0</v>
      </c>
      <c r="M69" s="120">
        <f t="shared" si="22"/>
        <v>0</v>
      </c>
      <c r="N69" s="42"/>
      <c r="O69" s="42"/>
      <c r="P69" s="42"/>
      <c r="Q69" s="42"/>
      <c r="R69" s="42"/>
      <c r="S69" s="42"/>
      <c r="T69" s="42"/>
      <c r="U69" s="42"/>
      <c r="V69" s="42"/>
      <c r="W69" s="42"/>
      <c r="X69" s="42"/>
      <c r="Y69" s="42"/>
      <c r="Z69" s="42"/>
    </row>
    <row r="70" spans="1:26" ht="14.25" customHeight="1">
      <c r="A70" s="157">
        <v>246</v>
      </c>
      <c r="B70" s="158" t="s">
        <v>1868</v>
      </c>
      <c r="C70" s="161">
        <f>'COG-M'!P438</f>
        <v>197508</v>
      </c>
      <c r="D70" s="119">
        <f>'COG-M'!P439</f>
        <v>0</v>
      </c>
      <c r="E70" s="119">
        <f>'COG-M'!P440</f>
        <v>0</v>
      </c>
      <c r="F70" s="119">
        <f>'COG-M'!P441</f>
        <v>0</v>
      </c>
      <c r="G70" s="119">
        <f>'COG-M'!P442</f>
        <v>0</v>
      </c>
      <c r="H70" s="119">
        <f>'COG-M'!P443</f>
        <v>0</v>
      </c>
      <c r="I70" s="119">
        <f>'COG-M'!P444</f>
        <v>0</v>
      </c>
      <c r="J70" s="119">
        <f>'COG-M'!P445</f>
        <v>0</v>
      </c>
      <c r="K70" s="119">
        <f>'COG-M'!P446</f>
        <v>0</v>
      </c>
      <c r="L70" s="119">
        <f>'COG-M'!P447</f>
        <v>0</v>
      </c>
      <c r="M70" s="120">
        <f t="shared" si="22"/>
        <v>197508</v>
      </c>
      <c r="N70" s="42"/>
      <c r="O70" s="42"/>
      <c r="P70" s="42"/>
      <c r="Q70" s="42"/>
      <c r="R70" s="42"/>
      <c r="S70" s="42"/>
      <c r="T70" s="42"/>
      <c r="U70" s="42"/>
      <c r="V70" s="42"/>
      <c r="W70" s="42"/>
      <c r="X70" s="42"/>
      <c r="Y70" s="42"/>
      <c r="Z70" s="42"/>
    </row>
    <row r="71" spans="1:26" ht="14.25" customHeight="1">
      <c r="A71" s="157">
        <v>247</v>
      </c>
      <c r="B71" s="158" t="s">
        <v>1869</v>
      </c>
      <c r="C71" s="161">
        <f>'COG-M'!P448</f>
        <v>69456</v>
      </c>
      <c r="D71" s="119">
        <f>'COG-M'!P449</f>
        <v>0</v>
      </c>
      <c r="E71" s="119">
        <f>'COG-M'!P450</f>
        <v>0</v>
      </c>
      <c r="F71" s="119">
        <f>'COG-M'!P451</f>
        <v>0</v>
      </c>
      <c r="G71" s="119">
        <f>'COG-M'!P452</f>
        <v>0</v>
      </c>
      <c r="H71" s="119">
        <f>'COG-M'!P453</f>
        <v>0</v>
      </c>
      <c r="I71" s="119">
        <f>'COG-M'!P454</f>
        <v>0</v>
      </c>
      <c r="J71" s="119">
        <f>'COG-M'!P455</f>
        <v>0</v>
      </c>
      <c r="K71" s="119">
        <f>'COG-M'!P456</f>
        <v>0</v>
      </c>
      <c r="L71" s="119">
        <f>'COG-M'!P457</f>
        <v>0</v>
      </c>
      <c r="M71" s="120">
        <f t="shared" si="22"/>
        <v>69456</v>
      </c>
      <c r="N71" s="42"/>
      <c r="O71" s="42"/>
      <c r="P71" s="42"/>
      <c r="Q71" s="42"/>
      <c r="R71" s="42"/>
      <c r="S71" s="42"/>
      <c r="T71" s="42"/>
      <c r="U71" s="42"/>
      <c r="V71" s="42"/>
      <c r="W71" s="42"/>
      <c r="X71" s="42"/>
      <c r="Y71" s="42"/>
      <c r="Z71" s="42"/>
    </row>
    <row r="72" spans="1:26" ht="14.25" customHeight="1">
      <c r="A72" s="157">
        <v>248</v>
      </c>
      <c r="B72" s="158" t="s">
        <v>1870</v>
      </c>
      <c r="C72" s="161">
        <f>'COG-M'!P458</f>
        <v>0</v>
      </c>
      <c r="D72" s="119">
        <f>'COG-M'!P459</f>
        <v>145536</v>
      </c>
      <c r="E72" s="119">
        <f>'COG-M'!P460</f>
        <v>0</v>
      </c>
      <c r="F72" s="119">
        <f>'COG-M'!P461</f>
        <v>0</v>
      </c>
      <c r="G72" s="119">
        <f>'COG-M'!P462</f>
        <v>0</v>
      </c>
      <c r="H72" s="119">
        <f>'COG-M'!P463</f>
        <v>0</v>
      </c>
      <c r="I72" s="119">
        <f>'COG-M'!P464</f>
        <v>0</v>
      </c>
      <c r="J72" s="119">
        <f>'COG-M'!P465</f>
        <v>0</v>
      </c>
      <c r="K72" s="119">
        <f>'COG-M'!P466</f>
        <v>0</v>
      </c>
      <c r="L72" s="119">
        <f>'COG-M'!P467</f>
        <v>0</v>
      </c>
      <c r="M72" s="120">
        <f t="shared" si="22"/>
        <v>145536</v>
      </c>
      <c r="N72" s="42"/>
      <c r="O72" s="42"/>
      <c r="P72" s="42"/>
      <c r="Q72" s="42"/>
      <c r="R72" s="42"/>
      <c r="S72" s="42"/>
      <c r="T72" s="42"/>
      <c r="U72" s="42"/>
      <c r="V72" s="42"/>
      <c r="W72" s="42"/>
      <c r="X72" s="42"/>
      <c r="Y72" s="42"/>
      <c r="Z72" s="42"/>
    </row>
    <row r="73" spans="1:26" ht="14.25" customHeight="1">
      <c r="A73" s="157">
        <v>249</v>
      </c>
      <c r="B73" s="158" t="s">
        <v>1871</v>
      </c>
      <c r="C73" s="161">
        <f>'COG-M'!P468</f>
        <v>20000</v>
      </c>
      <c r="D73" s="119">
        <f>'COG-M'!P469</f>
        <v>0</v>
      </c>
      <c r="E73" s="119">
        <f>'COG-M'!P470</f>
        <v>0</v>
      </c>
      <c r="F73" s="119">
        <f>'COG-M'!P471</f>
        <v>0</v>
      </c>
      <c r="G73" s="119">
        <f>'COG-M'!P472</f>
        <v>0</v>
      </c>
      <c r="H73" s="119">
        <f>'COG-M'!P473</f>
        <v>0</v>
      </c>
      <c r="I73" s="119">
        <f>'COG-M'!P474</f>
        <v>0</v>
      </c>
      <c r="J73" s="119">
        <f>'COG-M'!P475</f>
        <v>0</v>
      </c>
      <c r="K73" s="119">
        <f>'COG-M'!P476</f>
        <v>0</v>
      </c>
      <c r="L73" s="119">
        <f>'COG-M'!P477</f>
        <v>0</v>
      </c>
      <c r="M73" s="120">
        <f t="shared" si="22"/>
        <v>20000</v>
      </c>
      <c r="N73" s="42"/>
      <c r="O73" s="42"/>
      <c r="P73" s="42"/>
      <c r="Q73" s="42"/>
      <c r="R73" s="42"/>
      <c r="S73" s="42"/>
      <c r="T73" s="42"/>
      <c r="U73" s="42"/>
      <c r="V73" s="42"/>
      <c r="W73" s="42"/>
      <c r="X73" s="42"/>
      <c r="Y73" s="42"/>
      <c r="Z73" s="42"/>
    </row>
    <row r="74" spans="1:26" ht="14.25" customHeight="1">
      <c r="A74" s="155">
        <v>2500</v>
      </c>
      <c r="B74" s="236" t="s">
        <v>1872</v>
      </c>
      <c r="C74" s="156">
        <f t="shared" ref="C74:M74" si="23">SUM(C75:C81)</f>
        <v>715236</v>
      </c>
      <c r="D74" s="115">
        <f t="shared" si="23"/>
        <v>0</v>
      </c>
      <c r="E74" s="115">
        <f t="shared" si="23"/>
        <v>0</v>
      </c>
      <c r="F74" s="115">
        <f t="shared" si="23"/>
        <v>0</v>
      </c>
      <c r="G74" s="115">
        <f t="shared" si="23"/>
        <v>0</v>
      </c>
      <c r="H74" s="115">
        <f t="shared" si="23"/>
        <v>0</v>
      </c>
      <c r="I74" s="115">
        <f t="shared" si="23"/>
        <v>0</v>
      </c>
      <c r="J74" s="115">
        <f t="shared" si="23"/>
        <v>0</v>
      </c>
      <c r="K74" s="115">
        <f t="shared" si="23"/>
        <v>0</v>
      </c>
      <c r="L74" s="115">
        <f t="shared" si="23"/>
        <v>0</v>
      </c>
      <c r="M74" s="115">
        <f t="shared" si="23"/>
        <v>715236</v>
      </c>
      <c r="N74" s="42"/>
      <c r="O74" s="42"/>
      <c r="P74" s="42"/>
      <c r="Q74" s="42"/>
      <c r="R74" s="42"/>
      <c r="S74" s="42"/>
      <c r="T74" s="42"/>
      <c r="U74" s="42"/>
      <c r="V74" s="42"/>
      <c r="W74" s="42"/>
      <c r="X74" s="42"/>
      <c r="Y74" s="42"/>
      <c r="Z74" s="42"/>
    </row>
    <row r="75" spans="1:26" ht="14.25" customHeight="1">
      <c r="A75" s="157">
        <v>251</v>
      </c>
      <c r="B75" s="158" t="s">
        <v>1873</v>
      </c>
      <c r="C75" s="161">
        <f>'COG-M'!P479</f>
        <v>0</v>
      </c>
      <c r="D75" s="119">
        <f>'COG-M'!P480</f>
        <v>0</v>
      </c>
      <c r="E75" s="119">
        <f>'COG-M'!P481</f>
        <v>0</v>
      </c>
      <c r="F75" s="119">
        <f>'COG-M'!P482</f>
        <v>0</v>
      </c>
      <c r="G75" s="119">
        <f>'COG-M'!P483</f>
        <v>0</v>
      </c>
      <c r="H75" s="119">
        <f>'COG-M'!P484</f>
        <v>0</v>
      </c>
      <c r="I75" s="119">
        <f>'COG-M'!P485</f>
        <v>0</v>
      </c>
      <c r="J75" s="119">
        <f>'COG-M'!P486</f>
        <v>0</v>
      </c>
      <c r="K75" s="119">
        <f>'COG-M'!P487</f>
        <v>0</v>
      </c>
      <c r="L75" s="119">
        <f>'COG-M'!P488</f>
        <v>0</v>
      </c>
      <c r="M75" s="120">
        <f t="shared" ref="M75:M81" si="24">SUM(C75:L75)</f>
        <v>0</v>
      </c>
      <c r="N75" s="42"/>
      <c r="O75" s="42"/>
      <c r="P75" s="42"/>
      <c r="Q75" s="42"/>
      <c r="R75" s="42"/>
      <c r="S75" s="42"/>
      <c r="T75" s="42"/>
      <c r="U75" s="42"/>
      <c r="V75" s="42"/>
      <c r="W75" s="42"/>
      <c r="X75" s="42"/>
      <c r="Y75" s="42"/>
      <c r="Z75" s="42"/>
    </row>
    <row r="76" spans="1:26" ht="14.25" customHeight="1">
      <c r="A76" s="157">
        <v>252</v>
      </c>
      <c r="B76" s="158" t="s">
        <v>1874</v>
      </c>
      <c r="C76" s="161">
        <f>'COG-M'!P489</f>
        <v>11976</v>
      </c>
      <c r="D76" s="119">
        <f>'COG-M'!P490</f>
        <v>0</v>
      </c>
      <c r="E76" s="119">
        <f>'COG-M'!P491</f>
        <v>0</v>
      </c>
      <c r="F76" s="119">
        <f>'COG-M'!P492</f>
        <v>0</v>
      </c>
      <c r="G76" s="119">
        <f>'COG-M'!P493</f>
        <v>0</v>
      </c>
      <c r="H76" s="119">
        <f>'COG-M'!P494</f>
        <v>0</v>
      </c>
      <c r="I76" s="119">
        <f>'COG-M'!P495</f>
        <v>0</v>
      </c>
      <c r="J76" s="119">
        <f>'COG-M'!P496</f>
        <v>0</v>
      </c>
      <c r="K76" s="119">
        <f>'COG-M'!P497</f>
        <v>0</v>
      </c>
      <c r="L76" s="119">
        <f>'COG-M'!P498</f>
        <v>0</v>
      </c>
      <c r="M76" s="120">
        <f t="shared" si="24"/>
        <v>11976</v>
      </c>
      <c r="N76" s="42"/>
      <c r="O76" s="42"/>
      <c r="P76" s="42"/>
      <c r="Q76" s="42"/>
      <c r="R76" s="42"/>
      <c r="S76" s="42"/>
      <c r="T76" s="42"/>
      <c r="U76" s="42"/>
      <c r="V76" s="42"/>
      <c r="W76" s="42"/>
      <c r="X76" s="42"/>
      <c r="Y76" s="42"/>
      <c r="Z76" s="42"/>
    </row>
    <row r="77" spans="1:26" ht="14.25" customHeight="1">
      <c r="A77" s="157">
        <v>253</v>
      </c>
      <c r="B77" s="158" t="s">
        <v>1875</v>
      </c>
      <c r="C77" s="161">
        <f>'COG-M'!P499</f>
        <v>144000</v>
      </c>
      <c r="D77" s="119">
        <f>'COG-M'!P500</f>
        <v>0</v>
      </c>
      <c r="E77" s="119">
        <f>'COG-M'!P501</f>
        <v>0</v>
      </c>
      <c r="F77" s="119">
        <f>'COG-M'!P502</f>
        <v>0</v>
      </c>
      <c r="G77" s="119">
        <f>'COG-M'!P503</f>
        <v>0</v>
      </c>
      <c r="H77" s="119">
        <f>'COG-M'!P504</f>
        <v>0</v>
      </c>
      <c r="I77" s="119">
        <f>'COG-M'!P505</f>
        <v>0</v>
      </c>
      <c r="J77" s="119">
        <f>'COG-M'!P506</f>
        <v>0</v>
      </c>
      <c r="K77" s="119">
        <f>'COG-M'!P507</f>
        <v>0</v>
      </c>
      <c r="L77" s="119">
        <f>'COG-M'!P508</f>
        <v>0</v>
      </c>
      <c r="M77" s="120">
        <f t="shared" si="24"/>
        <v>144000</v>
      </c>
      <c r="N77" s="42"/>
      <c r="O77" s="42"/>
      <c r="P77" s="42"/>
      <c r="Q77" s="42"/>
      <c r="R77" s="42"/>
      <c r="S77" s="42"/>
      <c r="T77" s="42"/>
      <c r="U77" s="42"/>
      <c r="V77" s="42"/>
      <c r="W77" s="42"/>
      <c r="X77" s="42"/>
      <c r="Y77" s="42"/>
      <c r="Z77" s="42"/>
    </row>
    <row r="78" spans="1:26" ht="14.25" customHeight="1">
      <c r="A78" s="157">
        <v>254</v>
      </c>
      <c r="B78" s="158" t="s">
        <v>1876</v>
      </c>
      <c r="C78" s="161">
        <f>'COG-M'!P509</f>
        <v>9708</v>
      </c>
      <c r="D78" s="119">
        <f>'COG-M'!P510</f>
        <v>0</v>
      </c>
      <c r="E78" s="119">
        <f>'COG-M'!P511</f>
        <v>0</v>
      </c>
      <c r="F78" s="119">
        <f>'COG-M'!P512</f>
        <v>0</v>
      </c>
      <c r="G78" s="119">
        <f>'COG-M'!P513</f>
        <v>0</v>
      </c>
      <c r="H78" s="119">
        <f>'COG-M'!P514</f>
        <v>0</v>
      </c>
      <c r="I78" s="119">
        <f>'COG-M'!P515</f>
        <v>0</v>
      </c>
      <c r="J78" s="119">
        <f>'COG-M'!P516</f>
        <v>0</v>
      </c>
      <c r="K78" s="119">
        <f>'COG-M'!P517</f>
        <v>0</v>
      </c>
      <c r="L78" s="119">
        <f>'COG-M'!P518</f>
        <v>0</v>
      </c>
      <c r="M78" s="120">
        <f t="shared" si="24"/>
        <v>9708</v>
      </c>
      <c r="N78" s="42"/>
      <c r="O78" s="42"/>
      <c r="P78" s="42"/>
      <c r="Q78" s="42"/>
      <c r="R78" s="42"/>
      <c r="S78" s="42"/>
      <c r="T78" s="42"/>
      <c r="U78" s="42"/>
      <c r="V78" s="42"/>
      <c r="W78" s="42"/>
      <c r="X78" s="42"/>
      <c r="Y78" s="42"/>
      <c r="Z78" s="42"/>
    </row>
    <row r="79" spans="1:26" ht="14.25" customHeight="1">
      <c r="A79" s="157">
        <v>255</v>
      </c>
      <c r="B79" s="158" t="s">
        <v>1877</v>
      </c>
      <c r="C79" s="161">
        <f>'COG-M'!P519</f>
        <v>0</v>
      </c>
      <c r="D79" s="119">
        <f>'COG-M'!P520</f>
        <v>0</v>
      </c>
      <c r="E79" s="119">
        <f>'COG-M'!P521</f>
        <v>0</v>
      </c>
      <c r="F79" s="119">
        <f>'COG-M'!P522</f>
        <v>0</v>
      </c>
      <c r="G79" s="119">
        <f>'COG-M'!P523</f>
        <v>0</v>
      </c>
      <c r="H79" s="119">
        <f>'COG-M'!P524</f>
        <v>0</v>
      </c>
      <c r="I79" s="119">
        <f>'COG-M'!P525</f>
        <v>0</v>
      </c>
      <c r="J79" s="119">
        <f>'COG-M'!P526</f>
        <v>0</v>
      </c>
      <c r="K79" s="119">
        <f>'COG-M'!P527</f>
        <v>0</v>
      </c>
      <c r="L79" s="119">
        <f>'COG-M'!P528</f>
        <v>0</v>
      </c>
      <c r="M79" s="120">
        <f t="shared" si="24"/>
        <v>0</v>
      </c>
      <c r="N79" s="42"/>
      <c r="O79" s="42"/>
      <c r="P79" s="42"/>
      <c r="Q79" s="42"/>
      <c r="R79" s="42"/>
      <c r="S79" s="42"/>
      <c r="T79" s="42"/>
      <c r="U79" s="42"/>
      <c r="V79" s="42"/>
      <c r="W79" s="42"/>
      <c r="X79" s="42"/>
      <c r="Y79" s="42"/>
      <c r="Z79" s="42"/>
    </row>
    <row r="80" spans="1:26" ht="14.25" customHeight="1">
      <c r="A80" s="157">
        <v>256</v>
      </c>
      <c r="B80" s="158" t="s">
        <v>1878</v>
      </c>
      <c r="C80" s="161">
        <f>'COG-M'!P529</f>
        <v>0</v>
      </c>
      <c r="D80" s="119">
        <f>'COG-M'!P530</f>
        <v>0</v>
      </c>
      <c r="E80" s="119">
        <f>'COG-M'!P531</f>
        <v>0</v>
      </c>
      <c r="F80" s="119">
        <f>'COG-M'!P532</f>
        <v>0</v>
      </c>
      <c r="G80" s="119">
        <f>'COG-M'!P533</f>
        <v>0</v>
      </c>
      <c r="H80" s="119">
        <f>'COG-M'!P534</f>
        <v>0</v>
      </c>
      <c r="I80" s="119">
        <f>'COG-M'!P535</f>
        <v>0</v>
      </c>
      <c r="J80" s="119">
        <f>'COG-M'!P536</f>
        <v>0</v>
      </c>
      <c r="K80" s="119">
        <f>'COG-M'!P537</f>
        <v>0</v>
      </c>
      <c r="L80" s="119">
        <f>'COG-M'!P538</f>
        <v>0</v>
      </c>
      <c r="M80" s="120">
        <f t="shared" si="24"/>
        <v>0</v>
      </c>
      <c r="N80" s="42"/>
      <c r="O80" s="42"/>
      <c r="P80" s="42"/>
      <c r="Q80" s="42"/>
      <c r="R80" s="42"/>
      <c r="S80" s="42"/>
      <c r="T80" s="42"/>
      <c r="U80" s="42"/>
      <c r="V80" s="42"/>
      <c r="W80" s="42"/>
      <c r="X80" s="42"/>
      <c r="Y80" s="42"/>
      <c r="Z80" s="42"/>
    </row>
    <row r="81" spans="1:26" ht="14.25" customHeight="1">
      <c r="A81" s="157">
        <v>259</v>
      </c>
      <c r="B81" s="158" t="s">
        <v>1879</v>
      </c>
      <c r="C81" s="161">
        <f>'COG-M'!P539</f>
        <v>549552</v>
      </c>
      <c r="D81" s="119">
        <f>'COG-M'!P540</f>
        <v>0</v>
      </c>
      <c r="E81" s="119">
        <f>'COG-M'!P541</f>
        <v>0</v>
      </c>
      <c r="F81" s="119">
        <f>'COG-M'!P542</f>
        <v>0</v>
      </c>
      <c r="G81" s="119">
        <f>'COG-M'!P543</f>
        <v>0</v>
      </c>
      <c r="H81" s="119">
        <f>'COG-M'!P544</f>
        <v>0</v>
      </c>
      <c r="I81" s="119">
        <f>'COG-M'!P545</f>
        <v>0</v>
      </c>
      <c r="J81" s="119">
        <f>'COG-M'!P546</f>
        <v>0</v>
      </c>
      <c r="K81" s="119">
        <f>'COG-M'!P547</f>
        <v>0</v>
      </c>
      <c r="L81" s="119">
        <f>'COG-M'!P548</f>
        <v>0</v>
      </c>
      <c r="M81" s="120">
        <f t="shared" si="24"/>
        <v>549552</v>
      </c>
      <c r="N81" s="42"/>
      <c r="O81" s="42"/>
      <c r="P81" s="42"/>
      <c r="Q81" s="42"/>
      <c r="R81" s="42"/>
      <c r="S81" s="42"/>
      <c r="T81" s="42"/>
      <c r="U81" s="42"/>
      <c r="V81" s="42"/>
      <c r="W81" s="42"/>
      <c r="X81" s="42"/>
      <c r="Y81" s="42"/>
      <c r="Z81" s="42"/>
    </row>
    <row r="82" spans="1:26" ht="14.25" customHeight="1">
      <c r="A82" s="155">
        <v>2600</v>
      </c>
      <c r="B82" s="236" t="s">
        <v>1880</v>
      </c>
      <c r="C82" s="156">
        <f t="shared" ref="C82:M82" si="25">SUM(C83:C84)</f>
        <v>3000000</v>
      </c>
      <c r="D82" s="115">
        <f t="shared" si="25"/>
        <v>0</v>
      </c>
      <c r="E82" s="115">
        <f t="shared" si="25"/>
        <v>0</v>
      </c>
      <c r="F82" s="115">
        <f t="shared" si="25"/>
        <v>0</v>
      </c>
      <c r="G82" s="115">
        <f t="shared" si="25"/>
        <v>0</v>
      </c>
      <c r="H82" s="115">
        <f t="shared" si="25"/>
        <v>0</v>
      </c>
      <c r="I82" s="115">
        <f t="shared" si="25"/>
        <v>0</v>
      </c>
      <c r="J82" s="115">
        <f t="shared" si="25"/>
        <v>0</v>
      </c>
      <c r="K82" s="115">
        <f t="shared" si="25"/>
        <v>0</v>
      </c>
      <c r="L82" s="115">
        <f t="shared" si="25"/>
        <v>0</v>
      </c>
      <c r="M82" s="115">
        <f t="shared" si="25"/>
        <v>3000000</v>
      </c>
      <c r="N82" s="42"/>
      <c r="O82" s="42"/>
      <c r="P82" s="42"/>
      <c r="Q82" s="42"/>
      <c r="R82" s="42"/>
      <c r="S82" s="42"/>
      <c r="T82" s="42"/>
      <c r="U82" s="42"/>
      <c r="V82" s="42"/>
      <c r="W82" s="42"/>
      <c r="X82" s="42"/>
      <c r="Y82" s="42"/>
      <c r="Z82" s="42"/>
    </row>
    <row r="83" spans="1:26" ht="14.25" customHeight="1">
      <c r="A83" s="157">
        <v>261</v>
      </c>
      <c r="B83" s="158" t="s">
        <v>1881</v>
      </c>
      <c r="C83" s="161">
        <f>'COG-M'!P550</f>
        <v>3000000</v>
      </c>
      <c r="D83" s="119">
        <f>'COG-M'!P551</f>
        <v>0</v>
      </c>
      <c r="E83" s="119">
        <f>'COG-M'!P552</f>
        <v>0</v>
      </c>
      <c r="F83" s="119">
        <f>'COG-M'!P553</f>
        <v>0</v>
      </c>
      <c r="G83" s="119">
        <f>'COG-M'!P554</f>
        <v>0</v>
      </c>
      <c r="H83" s="119">
        <f>'COG-M'!P555</f>
        <v>0</v>
      </c>
      <c r="I83" s="119">
        <f>'COG-M'!P556</f>
        <v>0</v>
      </c>
      <c r="J83" s="119">
        <f>'COG-M'!P557</f>
        <v>0</v>
      </c>
      <c r="K83" s="119">
        <f>'COG-M'!P558</f>
        <v>0</v>
      </c>
      <c r="L83" s="119">
        <f>'COG-M'!P559</f>
        <v>0</v>
      </c>
      <c r="M83" s="120">
        <f t="shared" ref="M83:M84" si="26">SUM(C83:L83)</f>
        <v>3000000</v>
      </c>
      <c r="N83" s="42"/>
      <c r="O83" s="42"/>
      <c r="P83" s="42"/>
      <c r="Q83" s="42"/>
      <c r="R83" s="42"/>
      <c r="S83" s="42"/>
      <c r="T83" s="42"/>
      <c r="U83" s="42"/>
      <c r="V83" s="42"/>
      <c r="W83" s="42"/>
      <c r="X83" s="42"/>
      <c r="Y83" s="42"/>
      <c r="Z83" s="42"/>
    </row>
    <row r="84" spans="1:26" ht="14.25" customHeight="1">
      <c r="A84" s="157">
        <v>262</v>
      </c>
      <c r="B84" s="158" t="s">
        <v>1882</v>
      </c>
      <c r="C84" s="161">
        <f>'COG-M'!P560</f>
        <v>0</v>
      </c>
      <c r="D84" s="119">
        <f>'COG-M'!P561</f>
        <v>0</v>
      </c>
      <c r="E84" s="119">
        <f>'COG-M'!P562</f>
        <v>0</v>
      </c>
      <c r="F84" s="119">
        <f>'COG-M'!P563</f>
        <v>0</v>
      </c>
      <c r="G84" s="119">
        <f>'COG-M'!P564</f>
        <v>0</v>
      </c>
      <c r="H84" s="119">
        <f>'COG-M'!P565</f>
        <v>0</v>
      </c>
      <c r="I84" s="119">
        <f>'COG-M'!P566</f>
        <v>0</v>
      </c>
      <c r="J84" s="119">
        <f>'COG-M'!P567</f>
        <v>0</v>
      </c>
      <c r="K84" s="119">
        <f>'COG-M'!P568</f>
        <v>0</v>
      </c>
      <c r="L84" s="119">
        <f>'COG-M'!P569</f>
        <v>0</v>
      </c>
      <c r="M84" s="120">
        <f t="shared" si="26"/>
        <v>0</v>
      </c>
      <c r="N84" s="42"/>
      <c r="O84" s="42"/>
      <c r="P84" s="42"/>
      <c r="Q84" s="42"/>
      <c r="R84" s="42"/>
      <c r="S84" s="42"/>
      <c r="T84" s="42"/>
      <c r="U84" s="42"/>
      <c r="V84" s="42"/>
      <c r="W84" s="42"/>
      <c r="X84" s="42"/>
      <c r="Y84" s="42"/>
      <c r="Z84" s="42"/>
    </row>
    <row r="85" spans="1:26" ht="14.25" customHeight="1">
      <c r="A85" s="155">
        <v>2700</v>
      </c>
      <c r="B85" s="236" t="s">
        <v>1883</v>
      </c>
      <c r="C85" s="156">
        <f t="shared" ref="C85:M85" si="27">SUM(C86:C90)</f>
        <v>78708</v>
      </c>
      <c r="D85" s="115">
        <f t="shared" si="27"/>
        <v>0</v>
      </c>
      <c r="E85" s="115">
        <f t="shared" si="27"/>
        <v>0</v>
      </c>
      <c r="F85" s="115">
        <f t="shared" si="27"/>
        <v>0</v>
      </c>
      <c r="G85" s="115">
        <f t="shared" si="27"/>
        <v>0</v>
      </c>
      <c r="H85" s="115">
        <f t="shared" si="27"/>
        <v>0</v>
      </c>
      <c r="I85" s="115">
        <f t="shared" si="27"/>
        <v>0</v>
      </c>
      <c r="J85" s="115">
        <f t="shared" si="27"/>
        <v>0</v>
      </c>
      <c r="K85" s="115">
        <f t="shared" si="27"/>
        <v>0</v>
      </c>
      <c r="L85" s="115">
        <f t="shared" si="27"/>
        <v>0</v>
      </c>
      <c r="M85" s="115">
        <f t="shared" si="27"/>
        <v>78708</v>
      </c>
      <c r="N85" s="42"/>
      <c r="O85" s="42"/>
      <c r="P85" s="42"/>
      <c r="Q85" s="42"/>
      <c r="R85" s="42"/>
      <c r="S85" s="42"/>
      <c r="T85" s="42"/>
      <c r="U85" s="42"/>
      <c r="V85" s="42"/>
      <c r="W85" s="42"/>
      <c r="X85" s="42"/>
      <c r="Y85" s="42"/>
      <c r="Z85" s="42"/>
    </row>
    <row r="86" spans="1:26" ht="14.25" customHeight="1">
      <c r="A86" s="157">
        <v>271</v>
      </c>
      <c r="B86" s="158" t="s">
        <v>1884</v>
      </c>
      <c r="C86" s="161">
        <f>'COG-M'!P571</f>
        <v>49644</v>
      </c>
      <c r="D86" s="119">
        <f>'COG-M'!P572</f>
        <v>0</v>
      </c>
      <c r="E86" s="119">
        <f>'COG-M'!P573</f>
        <v>0</v>
      </c>
      <c r="F86" s="119">
        <f>'COG-M'!P574</f>
        <v>0</v>
      </c>
      <c r="G86" s="119">
        <f>'COG-M'!P575</f>
        <v>0</v>
      </c>
      <c r="H86" s="119">
        <f>'COG-M'!P576</f>
        <v>0</v>
      </c>
      <c r="I86" s="119">
        <f>'COG-M'!P577</f>
        <v>0</v>
      </c>
      <c r="J86" s="119">
        <f>'COG-M'!P578</f>
        <v>0</v>
      </c>
      <c r="K86" s="119">
        <f>'COG-M'!P579</f>
        <v>0</v>
      </c>
      <c r="L86" s="119">
        <f>'COG-M'!P580</f>
        <v>0</v>
      </c>
      <c r="M86" s="120">
        <f t="shared" ref="M86:M90" si="28">SUM(C86:L86)</f>
        <v>49644</v>
      </c>
      <c r="N86" s="42"/>
      <c r="O86" s="42"/>
      <c r="P86" s="42"/>
      <c r="Q86" s="42"/>
      <c r="R86" s="42"/>
      <c r="S86" s="42"/>
      <c r="T86" s="42"/>
      <c r="U86" s="42"/>
      <c r="V86" s="42"/>
      <c r="W86" s="42"/>
      <c r="X86" s="42"/>
      <c r="Y86" s="42"/>
      <c r="Z86" s="42"/>
    </row>
    <row r="87" spans="1:26" ht="14.25" customHeight="1">
      <c r="A87" s="157">
        <v>272</v>
      </c>
      <c r="B87" s="158" t="s">
        <v>1885</v>
      </c>
      <c r="C87" s="161">
        <f>'COG-M'!P581</f>
        <v>2436</v>
      </c>
      <c r="D87" s="119">
        <f>'COG-M'!P582</f>
        <v>0</v>
      </c>
      <c r="E87" s="119">
        <f>'COG-M'!P583</f>
        <v>0</v>
      </c>
      <c r="F87" s="119">
        <f>'COG-M'!P584</f>
        <v>0</v>
      </c>
      <c r="G87" s="119">
        <f>'COG-M'!P585</f>
        <v>0</v>
      </c>
      <c r="H87" s="119">
        <f>'COG-M'!P586</f>
        <v>0</v>
      </c>
      <c r="I87" s="119">
        <f>'COG-M'!P587</f>
        <v>0</v>
      </c>
      <c r="J87" s="119">
        <f>'COG-M'!P588</f>
        <v>0</v>
      </c>
      <c r="K87" s="119">
        <f>'COG-M'!P589</f>
        <v>0</v>
      </c>
      <c r="L87" s="119">
        <f>'COG-M'!P590</f>
        <v>0</v>
      </c>
      <c r="M87" s="120">
        <f t="shared" si="28"/>
        <v>2436</v>
      </c>
      <c r="N87" s="42"/>
      <c r="O87" s="42"/>
      <c r="P87" s="42"/>
      <c r="Q87" s="42"/>
      <c r="R87" s="42"/>
      <c r="S87" s="42"/>
      <c r="T87" s="42"/>
      <c r="U87" s="42"/>
      <c r="V87" s="42"/>
      <c r="W87" s="42"/>
      <c r="X87" s="42"/>
      <c r="Y87" s="42"/>
      <c r="Z87" s="42"/>
    </row>
    <row r="88" spans="1:26" ht="14.25" customHeight="1">
      <c r="A88" s="157">
        <v>273</v>
      </c>
      <c r="B88" s="158" t="s">
        <v>1886</v>
      </c>
      <c r="C88" s="161">
        <f>'COG-M'!P591</f>
        <v>24384</v>
      </c>
      <c r="D88" s="119">
        <f>'COG-M'!P592</f>
        <v>0</v>
      </c>
      <c r="E88" s="119">
        <f>'COG-M'!P593</f>
        <v>0</v>
      </c>
      <c r="F88" s="119">
        <f>'COG-M'!P594</f>
        <v>0</v>
      </c>
      <c r="G88" s="119">
        <f>'COG-M'!P595</f>
        <v>0</v>
      </c>
      <c r="H88" s="119">
        <f>'COG-M'!P596</f>
        <v>0</v>
      </c>
      <c r="I88" s="119">
        <f>'COG-M'!P597</f>
        <v>0</v>
      </c>
      <c r="J88" s="119">
        <f>'COG-M'!P598</f>
        <v>0</v>
      </c>
      <c r="K88" s="119">
        <f>'COG-M'!P599</f>
        <v>0</v>
      </c>
      <c r="L88" s="119">
        <f>'COG-M'!P600</f>
        <v>0</v>
      </c>
      <c r="M88" s="120">
        <f t="shared" si="28"/>
        <v>24384</v>
      </c>
      <c r="N88" s="42"/>
      <c r="O88" s="42"/>
      <c r="P88" s="42"/>
      <c r="Q88" s="42"/>
      <c r="R88" s="42"/>
      <c r="S88" s="42"/>
      <c r="T88" s="42"/>
      <c r="U88" s="42"/>
      <c r="V88" s="42"/>
      <c r="W88" s="42"/>
      <c r="X88" s="42"/>
      <c r="Y88" s="42"/>
      <c r="Z88" s="42"/>
    </row>
    <row r="89" spans="1:26" ht="14.25" customHeight="1">
      <c r="A89" s="157">
        <v>274</v>
      </c>
      <c r="B89" s="158" t="s">
        <v>1887</v>
      </c>
      <c r="C89" s="161">
        <f>'COG-M'!P601</f>
        <v>1020</v>
      </c>
      <c r="D89" s="119">
        <f>'COG-M'!P602</f>
        <v>0</v>
      </c>
      <c r="E89" s="119">
        <f>'COG-M'!P603</f>
        <v>0</v>
      </c>
      <c r="F89" s="119">
        <f>'COG-M'!P604</f>
        <v>0</v>
      </c>
      <c r="G89" s="119">
        <f>'COG-M'!P605</f>
        <v>0</v>
      </c>
      <c r="H89" s="119">
        <f>'COG-M'!P606</f>
        <v>0</v>
      </c>
      <c r="I89" s="119">
        <f>'COG-M'!P607</f>
        <v>0</v>
      </c>
      <c r="J89" s="119">
        <f>'COG-M'!P608</f>
        <v>0</v>
      </c>
      <c r="K89" s="119">
        <f>'COG-M'!P609</f>
        <v>0</v>
      </c>
      <c r="L89" s="119">
        <f>'COG-M'!P610</f>
        <v>0</v>
      </c>
      <c r="M89" s="120">
        <f t="shared" si="28"/>
        <v>1020</v>
      </c>
      <c r="N89" s="42"/>
      <c r="O89" s="42"/>
      <c r="P89" s="42"/>
      <c r="Q89" s="42"/>
      <c r="R89" s="42"/>
      <c r="S89" s="42"/>
      <c r="T89" s="42"/>
      <c r="U89" s="42"/>
      <c r="V89" s="42"/>
      <c r="W89" s="42"/>
      <c r="X89" s="42"/>
      <c r="Y89" s="42"/>
      <c r="Z89" s="42"/>
    </row>
    <row r="90" spans="1:26" ht="14.25" customHeight="1">
      <c r="A90" s="157">
        <v>275</v>
      </c>
      <c r="B90" s="158" t="s">
        <v>1888</v>
      </c>
      <c r="C90" s="161">
        <f>'COG-M'!P611</f>
        <v>1224</v>
      </c>
      <c r="D90" s="119">
        <f>'COG-M'!P612</f>
        <v>0</v>
      </c>
      <c r="E90" s="119">
        <f>'COG-M'!P613</f>
        <v>0</v>
      </c>
      <c r="F90" s="119">
        <f>'COG-M'!P614</f>
        <v>0</v>
      </c>
      <c r="G90" s="119">
        <f>'COG-M'!P615</f>
        <v>0</v>
      </c>
      <c r="H90" s="119">
        <f>'COG-M'!P616</f>
        <v>0</v>
      </c>
      <c r="I90" s="119">
        <f>'COG-M'!P617</f>
        <v>0</v>
      </c>
      <c r="J90" s="119">
        <f>'COG-M'!P618</f>
        <v>0</v>
      </c>
      <c r="K90" s="119">
        <f>'COG-M'!P619</f>
        <v>0</v>
      </c>
      <c r="L90" s="119">
        <f>'COG-M'!P620</f>
        <v>0</v>
      </c>
      <c r="M90" s="120">
        <f t="shared" si="28"/>
        <v>1224</v>
      </c>
      <c r="N90" s="42"/>
      <c r="O90" s="42"/>
      <c r="P90" s="42"/>
      <c r="Q90" s="42"/>
      <c r="R90" s="42"/>
      <c r="S90" s="42"/>
      <c r="T90" s="42"/>
      <c r="U90" s="42"/>
      <c r="V90" s="42"/>
      <c r="W90" s="42"/>
      <c r="X90" s="42"/>
      <c r="Y90" s="42"/>
      <c r="Z90" s="42"/>
    </row>
    <row r="91" spans="1:26" ht="14.25" customHeight="1">
      <c r="A91" s="155">
        <v>2800</v>
      </c>
      <c r="B91" s="236" t="s">
        <v>1889</v>
      </c>
      <c r="C91" s="156">
        <f t="shared" ref="C91:M91" si="29">SUM(C92:C94)</f>
        <v>2520</v>
      </c>
      <c r="D91" s="115">
        <f t="shared" si="29"/>
        <v>0</v>
      </c>
      <c r="E91" s="115">
        <f t="shared" si="29"/>
        <v>0</v>
      </c>
      <c r="F91" s="115">
        <f t="shared" si="29"/>
        <v>0</v>
      </c>
      <c r="G91" s="115">
        <f t="shared" si="29"/>
        <v>0</v>
      </c>
      <c r="H91" s="115">
        <f t="shared" si="29"/>
        <v>0</v>
      </c>
      <c r="I91" s="115">
        <f t="shared" si="29"/>
        <v>0</v>
      </c>
      <c r="J91" s="115">
        <f t="shared" si="29"/>
        <v>0</v>
      </c>
      <c r="K91" s="115">
        <f t="shared" si="29"/>
        <v>0</v>
      </c>
      <c r="L91" s="115">
        <f t="shared" si="29"/>
        <v>0</v>
      </c>
      <c r="M91" s="115">
        <f t="shared" si="29"/>
        <v>2520</v>
      </c>
      <c r="N91" s="42"/>
      <c r="O91" s="42"/>
      <c r="P91" s="42"/>
      <c r="Q91" s="42"/>
      <c r="R91" s="42"/>
      <c r="S91" s="42"/>
      <c r="T91" s="42"/>
      <c r="U91" s="42"/>
      <c r="V91" s="42"/>
      <c r="W91" s="42"/>
      <c r="X91" s="42"/>
      <c r="Y91" s="42"/>
      <c r="Z91" s="42"/>
    </row>
    <row r="92" spans="1:26" ht="14.25" customHeight="1">
      <c r="A92" s="157">
        <v>281</v>
      </c>
      <c r="B92" s="158" t="s">
        <v>1890</v>
      </c>
      <c r="C92" s="161">
        <f>'COG-M'!P622</f>
        <v>0</v>
      </c>
      <c r="D92" s="119">
        <f>'COG-M'!P623</f>
        <v>0</v>
      </c>
      <c r="E92" s="119">
        <f>'COG-M'!P624</f>
        <v>0</v>
      </c>
      <c r="F92" s="119">
        <f>'COG-M'!P625</f>
        <v>0</v>
      </c>
      <c r="G92" s="119">
        <f>'COG-M'!P626</f>
        <v>0</v>
      </c>
      <c r="H92" s="119">
        <f>'COG-M'!P627</f>
        <v>0</v>
      </c>
      <c r="I92" s="119">
        <f>'COG-M'!P628</f>
        <v>0</v>
      </c>
      <c r="J92" s="119">
        <f>'COG-M'!P629</f>
        <v>0</v>
      </c>
      <c r="K92" s="119">
        <f>'COG-M'!P630</f>
        <v>0</v>
      </c>
      <c r="L92" s="119">
        <f>'COG-M'!P631</f>
        <v>0</v>
      </c>
      <c r="M92" s="120">
        <f t="shared" ref="M92:M94" si="30">SUM(C92:L92)</f>
        <v>0</v>
      </c>
      <c r="N92" s="42"/>
      <c r="O92" s="42"/>
      <c r="P92" s="42"/>
      <c r="Q92" s="42"/>
      <c r="R92" s="42"/>
      <c r="S92" s="42"/>
      <c r="T92" s="42"/>
      <c r="U92" s="42"/>
      <c r="V92" s="42"/>
      <c r="W92" s="42"/>
      <c r="X92" s="42"/>
      <c r="Y92" s="42"/>
      <c r="Z92" s="42"/>
    </row>
    <row r="93" spans="1:26" ht="14.25" customHeight="1">
      <c r="A93" s="157">
        <v>282</v>
      </c>
      <c r="B93" s="158" t="s">
        <v>1891</v>
      </c>
      <c r="C93" s="161">
        <f>'COG-M'!P632</f>
        <v>2520</v>
      </c>
      <c r="D93" s="119">
        <f>'COG-M'!P633</f>
        <v>0</v>
      </c>
      <c r="E93" s="119">
        <f>'COG-M'!P634</f>
        <v>0</v>
      </c>
      <c r="F93" s="119">
        <f>'COG-M'!P635</f>
        <v>0</v>
      </c>
      <c r="G93" s="119">
        <f>'COG-M'!P636</f>
        <v>0</v>
      </c>
      <c r="H93" s="119">
        <f>'COG-M'!P637</f>
        <v>0</v>
      </c>
      <c r="I93" s="119">
        <f>'COG-M'!P638</f>
        <v>0</v>
      </c>
      <c r="J93" s="119">
        <f>'COG-M'!P639</f>
        <v>0</v>
      </c>
      <c r="K93" s="119">
        <f>'COG-M'!P640</f>
        <v>0</v>
      </c>
      <c r="L93" s="119">
        <f>'COG-M'!P641</f>
        <v>0</v>
      </c>
      <c r="M93" s="120">
        <f t="shared" si="30"/>
        <v>2520</v>
      </c>
      <c r="N93" s="42"/>
      <c r="O93" s="42"/>
      <c r="P93" s="42"/>
      <c r="Q93" s="42"/>
      <c r="R93" s="42"/>
      <c r="S93" s="42"/>
      <c r="T93" s="42"/>
      <c r="U93" s="42"/>
      <c r="V93" s="42"/>
      <c r="W93" s="42"/>
      <c r="X93" s="42"/>
      <c r="Y93" s="42"/>
      <c r="Z93" s="42"/>
    </row>
    <row r="94" spans="1:26" ht="14.25" customHeight="1">
      <c r="A94" s="157">
        <v>283</v>
      </c>
      <c r="B94" s="158" t="s">
        <v>1892</v>
      </c>
      <c r="C94" s="161">
        <f>'COG-M'!P642</f>
        <v>0</v>
      </c>
      <c r="D94" s="119">
        <f>'COG-M'!P643</f>
        <v>0</v>
      </c>
      <c r="E94" s="119">
        <f>'COG-M'!P644</f>
        <v>0</v>
      </c>
      <c r="F94" s="119">
        <f>'COG-M'!P645</f>
        <v>0</v>
      </c>
      <c r="G94" s="119">
        <f>'COG-M'!P646</f>
        <v>0</v>
      </c>
      <c r="H94" s="119">
        <f>'COG-M'!P647</f>
        <v>0</v>
      </c>
      <c r="I94" s="119">
        <f>'COG-M'!P648</f>
        <v>0</v>
      </c>
      <c r="J94" s="119">
        <f>'COG-M'!P649</f>
        <v>0</v>
      </c>
      <c r="K94" s="119">
        <f>'COG-M'!P650</f>
        <v>0</v>
      </c>
      <c r="L94" s="119">
        <f>'COG-M'!P651</f>
        <v>0</v>
      </c>
      <c r="M94" s="120">
        <f t="shared" si="30"/>
        <v>0</v>
      </c>
      <c r="N94" s="42"/>
      <c r="O94" s="42"/>
      <c r="P94" s="42"/>
      <c r="Q94" s="42"/>
      <c r="R94" s="42"/>
      <c r="S94" s="42"/>
      <c r="T94" s="42"/>
      <c r="U94" s="42"/>
      <c r="V94" s="42"/>
      <c r="W94" s="42"/>
      <c r="X94" s="42"/>
      <c r="Y94" s="42"/>
      <c r="Z94" s="42"/>
    </row>
    <row r="95" spans="1:26" ht="14.25" customHeight="1">
      <c r="A95" s="155">
        <v>2900</v>
      </c>
      <c r="B95" s="236" t="s">
        <v>1893</v>
      </c>
      <c r="C95" s="156">
        <f t="shared" ref="C95:M95" si="31">SUM(C96:C104)</f>
        <v>219836</v>
      </c>
      <c r="D95" s="115">
        <f t="shared" si="31"/>
        <v>0</v>
      </c>
      <c r="E95" s="115">
        <f t="shared" si="31"/>
        <v>0</v>
      </c>
      <c r="F95" s="115">
        <f t="shared" si="31"/>
        <v>0</v>
      </c>
      <c r="G95" s="115">
        <f t="shared" si="31"/>
        <v>18900</v>
      </c>
      <c r="H95" s="115">
        <f t="shared" si="31"/>
        <v>0</v>
      </c>
      <c r="I95" s="115">
        <f t="shared" si="31"/>
        <v>0</v>
      </c>
      <c r="J95" s="115">
        <f t="shared" si="31"/>
        <v>0</v>
      </c>
      <c r="K95" s="115">
        <f t="shared" si="31"/>
        <v>0</v>
      </c>
      <c r="L95" s="115">
        <f t="shared" si="31"/>
        <v>0</v>
      </c>
      <c r="M95" s="115">
        <f t="shared" si="31"/>
        <v>238736</v>
      </c>
      <c r="N95" s="42"/>
      <c r="O95" s="42"/>
      <c r="P95" s="42"/>
      <c r="Q95" s="42"/>
      <c r="R95" s="42"/>
      <c r="S95" s="42"/>
      <c r="T95" s="42"/>
      <c r="U95" s="42"/>
      <c r="V95" s="42"/>
      <c r="W95" s="42"/>
      <c r="X95" s="42"/>
      <c r="Y95" s="42"/>
      <c r="Z95" s="42"/>
    </row>
    <row r="96" spans="1:26" ht="14.25" customHeight="1">
      <c r="A96" s="157">
        <v>291</v>
      </c>
      <c r="B96" s="158" t="s">
        <v>1894</v>
      </c>
      <c r="C96" s="161">
        <f>'COG-M'!P653</f>
        <v>50000</v>
      </c>
      <c r="D96" s="119">
        <f>'COG-M'!P654</f>
        <v>0</v>
      </c>
      <c r="E96" s="119">
        <f>'COG-M'!P655</f>
        <v>0</v>
      </c>
      <c r="F96" s="119">
        <f>'COG-M'!P656</f>
        <v>0</v>
      </c>
      <c r="G96" s="119">
        <f>'COG-M'!P657</f>
        <v>0</v>
      </c>
      <c r="H96" s="119">
        <f>'COG-M'!P658</f>
        <v>0</v>
      </c>
      <c r="I96" s="119">
        <f>'COG-M'!P659</f>
        <v>0</v>
      </c>
      <c r="J96" s="119">
        <f>'COG-M'!P660</f>
        <v>0</v>
      </c>
      <c r="K96" s="119">
        <f>'COG-M'!P661</f>
        <v>0</v>
      </c>
      <c r="L96" s="119">
        <f>'COG-M'!P662</f>
        <v>0</v>
      </c>
      <c r="M96" s="120">
        <f t="shared" ref="M96:M104" si="32">SUM(C96:L96)</f>
        <v>50000</v>
      </c>
      <c r="N96" s="42"/>
      <c r="O96" s="42"/>
      <c r="P96" s="42"/>
      <c r="Q96" s="42"/>
      <c r="R96" s="42"/>
      <c r="S96" s="42"/>
      <c r="T96" s="42"/>
      <c r="U96" s="42"/>
      <c r="V96" s="42"/>
      <c r="W96" s="42"/>
      <c r="X96" s="42"/>
      <c r="Y96" s="42"/>
      <c r="Z96" s="42"/>
    </row>
    <row r="97" spans="1:26" ht="14.25" customHeight="1">
      <c r="A97" s="157">
        <v>292</v>
      </c>
      <c r="B97" s="158" t="s">
        <v>1895</v>
      </c>
      <c r="C97" s="161">
        <f>'COG-M'!P663</f>
        <v>9708</v>
      </c>
      <c r="D97" s="119">
        <f>'COG-M'!P664</f>
        <v>0</v>
      </c>
      <c r="E97" s="119">
        <f>'COG-M'!P665</f>
        <v>0</v>
      </c>
      <c r="F97" s="119">
        <f>'COG-M'!P666</f>
        <v>0</v>
      </c>
      <c r="G97" s="119">
        <f>'COG-M'!P667</f>
        <v>0</v>
      </c>
      <c r="H97" s="119">
        <f>'COG-M'!P668</f>
        <v>0</v>
      </c>
      <c r="I97" s="119">
        <f>'COG-M'!P669</f>
        <v>0</v>
      </c>
      <c r="J97" s="119">
        <f>'COG-M'!P670</f>
        <v>0</v>
      </c>
      <c r="K97" s="119">
        <f>'COG-M'!P671</f>
        <v>0</v>
      </c>
      <c r="L97" s="119">
        <f>'COG-M'!P672</f>
        <v>0</v>
      </c>
      <c r="M97" s="120">
        <f t="shared" si="32"/>
        <v>9708</v>
      </c>
      <c r="N97" s="42"/>
      <c r="O97" s="42"/>
      <c r="P97" s="42"/>
      <c r="Q97" s="42"/>
      <c r="R97" s="42"/>
      <c r="S97" s="42"/>
      <c r="T97" s="42"/>
      <c r="U97" s="42"/>
      <c r="V97" s="42"/>
      <c r="W97" s="42"/>
      <c r="X97" s="42"/>
      <c r="Y97" s="42"/>
      <c r="Z97" s="42"/>
    </row>
    <row r="98" spans="1:26" ht="14.25" customHeight="1">
      <c r="A98" s="157">
        <v>293</v>
      </c>
      <c r="B98" s="158" t="s">
        <v>1896</v>
      </c>
      <c r="C98" s="161">
        <f>'COG-M'!P673</f>
        <v>12120</v>
      </c>
      <c r="D98" s="119">
        <f>'COG-M'!P674</f>
        <v>0</v>
      </c>
      <c r="E98" s="119">
        <f>'COG-M'!P675</f>
        <v>0</v>
      </c>
      <c r="F98" s="119">
        <f>'COG-M'!P676</f>
        <v>0</v>
      </c>
      <c r="G98" s="119">
        <f>'COG-M'!P677</f>
        <v>0</v>
      </c>
      <c r="H98" s="119">
        <f>'COG-M'!P678</f>
        <v>0</v>
      </c>
      <c r="I98" s="119">
        <f>'COG-M'!P679</f>
        <v>0</v>
      </c>
      <c r="J98" s="119">
        <f>'COG-M'!P680</f>
        <v>0</v>
      </c>
      <c r="K98" s="119">
        <f>'COG-M'!P681</f>
        <v>0</v>
      </c>
      <c r="L98" s="119">
        <f>'COG-M'!P682</f>
        <v>0</v>
      </c>
      <c r="M98" s="120">
        <f t="shared" si="32"/>
        <v>12120</v>
      </c>
      <c r="N98" s="42"/>
      <c r="O98" s="42"/>
      <c r="P98" s="42"/>
      <c r="Q98" s="42"/>
      <c r="R98" s="42"/>
      <c r="S98" s="42"/>
      <c r="T98" s="42"/>
      <c r="U98" s="42"/>
      <c r="V98" s="42"/>
      <c r="W98" s="42"/>
      <c r="X98" s="42"/>
      <c r="Y98" s="42"/>
      <c r="Z98" s="42"/>
    </row>
    <row r="99" spans="1:26" ht="14.25" customHeight="1">
      <c r="A99" s="157">
        <v>294</v>
      </c>
      <c r="B99" s="158" t="s">
        <v>1897</v>
      </c>
      <c r="C99" s="161">
        <f>'COG-M'!P683</f>
        <v>12120</v>
      </c>
      <c r="D99" s="119">
        <f>'COG-M'!P684</f>
        <v>0</v>
      </c>
      <c r="E99" s="119">
        <f>'COG-M'!P685</f>
        <v>0</v>
      </c>
      <c r="F99" s="119">
        <f>'COG-M'!P686</f>
        <v>0</v>
      </c>
      <c r="G99" s="119">
        <f>'COG-M'!P687</f>
        <v>0</v>
      </c>
      <c r="H99" s="119">
        <f>'COG-M'!P688</f>
        <v>0</v>
      </c>
      <c r="I99" s="119">
        <f>'COG-M'!P689</f>
        <v>0</v>
      </c>
      <c r="J99" s="119">
        <f>'COG-M'!P690</f>
        <v>0</v>
      </c>
      <c r="K99" s="119">
        <f>'COG-M'!P691</f>
        <v>0</v>
      </c>
      <c r="L99" s="119">
        <f>'COG-M'!P692</f>
        <v>0</v>
      </c>
      <c r="M99" s="120">
        <f t="shared" si="32"/>
        <v>12120</v>
      </c>
      <c r="N99" s="42"/>
      <c r="O99" s="42"/>
      <c r="P99" s="42"/>
      <c r="Q99" s="42"/>
      <c r="R99" s="42"/>
      <c r="S99" s="42"/>
      <c r="T99" s="42"/>
      <c r="U99" s="42"/>
      <c r="V99" s="42"/>
      <c r="W99" s="42"/>
      <c r="X99" s="42"/>
      <c r="Y99" s="42"/>
      <c r="Z99" s="42"/>
    </row>
    <row r="100" spans="1:26" ht="14.25" customHeight="1">
      <c r="A100" s="157">
        <v>295</v>
      </c>
      <c r="B100" s="158" t="s">
        <v>1898</v>
      </c>
      <c r="C100" s="161">
        <f>'COG-M'!P693</f>
        <v>5508</v>
      </c>
      <c r="D100" s="119">
        <f>'COG-M'!P694</f>
        <v>0</v>
      </c>
      <c r="E100" s="119">
        <f>'COG-M'!P695</f>
        <v>0</v>
      </c>
      <c r="F100" s="119">
        <f>'COG-M'!P696</f>
        <v>0</v>
      </c>
      <c r="G100" s="119">
        <f>'COG-M'!P697</f>
        <v>0</v>
      </c>
      <c r="H100" s="119">
        <f>'COG-M'!P698</f>
        <v>0</v>
      </c>
      <c r="I100" s="119">
        <f>'COG-M'!P699</f>
        <v>0</v>
      </c>
      <c r="J100" s="119">
        <f>'COG-M'!P700</f>
        <v>0</v>
      </c>
      <c r="K100" s="119">
        <f>'COG-M'!P701</f>
        <v>0</v>
      </c>
      <c r="L100" s="119">
        <f>'COG-M'!P702</f>
        <v>0</v>
      </c>
      <c r="M100" s="120">
        <f t="shared" si="32"/>
        <v>5508</v>
      </c>
      <c r="N100" s="42"/>
      <c r="O100" s="42"/>
      <c r="P100" s="42"/>
      <c r="Q100" s="42"/>
      <c r="R100" s="42"/>
      <c r="S100" s="42"/>
      <c r="T100" s="42"/>
      <c r="U100" s="42"/>
      <c r="V100" s="42"/>
      <c r="W100" s="42"/>
      <c r="X100" s="42"/>
      <c r="Y100" s="42"/>
      <c r="Z100" s="42"/>
    </row>
    <row r="101" spans="1:26" ht="14.25" customHeight="1">
      <c r="A101" s="157">
        <v>296</v>
      </c>
      <c r="B101" s="158" t="s">
        <v>1899</v>
      </c>
      <c r="C101" s="161">
        <f>'COG-M'!P703</f>
        <v>127224</v>
      </c>
      <c r="D101" s="119">
        <f>'COG-M'!P704</f>
        <v>0</v>
      </c>
      <c r="E101" s="119">
        <f>'COG-M'!P705</f>
        <v>0</v>
      </c>
      <c r="F101" s="119">
        <f>'COG-M'!P706</f>
        <v>0</v>
      </c>
      <c r="G101" s="119">
        <f>'COG-M'!P707</f>
        <v>0</v>
      </c>
      <c r="H101" s="119">
        <f>'COG-M'!P708</f>
        <v>0</v>
      </c>
      <c r="I101" s="119">
        <f>'COG-M'!P709</f>
        <v>0</v>
      </c>
      <c r="J101" s="119">
        <f>'COG-M'!P710</f>
        <v>0</v>
      </c>
      <c r="K101" s="119">
        <f>'COG-M'!P711</f>
        <v>0</v>
      </c>
      <c r="L101" s="119">
        <f>'COG-M'!P712</f>
        <v>0</v>
      </c>
      <c r="M101" s="120">
        <f t="shared" si="32"/>
        <v>127224</v>
      </c>
      <c r="N101" s="42"/>
      <c r="O101" s="42"/>
      <c r="P101" s="42"/>
      <c r="Q101" s="42"/>
      <c r="R101" s="42"/>
      <c r="S101" s="42"/>
      <c r="T101" s="42"/>
      <c r="U101" s="42"/>
      <c r="V101" s="42"/>
      <c r="W101" s="42"/>
      <c r="X101" s="42"/>
      <c r="Y101" s="42"/>
      <c r="Z101" s="42"/>
    </row>
    <row r="102" spans="1:26" ht="14.25" customHeight="1">
      <c r="A102" s="157">
        <v>297</v>
      </c>
      <c r="B102" s="158" t="s">
        <v>1900</v>
      </c>
      <c r="C102" s="161">
        <f>'COG-M'!P713</f>
        <v>3156</v>
      </c>
      <c r="D102" s="119">
        <f>'COG-M'!P714</f>
        <v>0</v>
      </c>
      <c r="E102" s="119">
        <f>'COG-M'!P715</f>
        <v>0</v>
      </c>
      <c r="F102" s="119">
        <f>'COG-M'!P716</f>
        <v>0</v>
      </c>
      <c r="G102" s="119">
        <f>'COG-M'!P717</f>
        <v>0</v>
      </c>
      <c r="H102" s="119">
        <f>'COG-M'!P718</f>
        <v>0</v>
      </c>
      <c r="I102" s="119">
        <f>'COG-M'!P719</f>
        <v>0</v>
      </c>
      <c r="J102" s="119">
        <f>'COG-M'!P720</f>
        <v>0</v>
      </c>
      <c r="K102" s="119">
        <f>'COG-M'!P721</f>
        <v>0</v>
      </c>
      <c r="L102" s="119">
        <f>'COG-M'!P722</f>
        <v>0</v>
      </c>
      <c r="M102" s="120">
        <f t="shared" si="32"/>
        <v>3156</v>
      </c>
      <c r="N102" s="42"/>
      <c r="O102" s="42"/>
      <c r="P102" s="42"/>
      <c r="Q102" s="42"/>
      <c r="R102" s="42"/>
      <c r="S102" s="42"/>
      <c r="T102" s="42"/>
      <c r="U102" s="42"/>
      <c r="V102" s="42"/>
      <c r="W102" s="42"/>
      <c r="X102" s="42"/>
      <c r="Y102" s="42"/>
      <c r="Z102" s="42"/>
    </row>
    <row r="103" spans="1:26" ht="14.25" customHeight="1">
      <c r="A103" s="157">
        <v>298</v>
      </c>
      <c r="B103" s="158" t="s">
        <v>1901</v>
      </c>
      <c r="C103" s="161">
        <f>'COG-M'!P723</f>
        <v>0</v>
      </c>
      <c r="D103" s="119">
        <f>'COG-M'!P724</f>
        <v>0</v>
      </c>
      <c r="E103" s="119">
        <f>'COG-M'!P725</f>
        <v>0</v>
      </c>
      <c r="F103" s="119">
        <f>'COG-M'!P726</f>
        <v>0</v>
      </c>
      <c r="G103" s="119">
        <f>'COG-M'!P727</f>
        <v>18900</v>
      </c>
      <c r="H103" s="119">
        <f>'COG-M'!P728</f>
        <v>0</v>
      </c>
      <c r="I103" s="119">
        <f>'COG-M'!P729</f>
        <v>0</v>
      </c>
      <c r="J103" s="119">
        <f>'COG-M'!P730</f>
        <v>0</v>
      </c>
      <c r="K103" s="119">
        <f>'COG-M'!P731</f>
        <v>0</v>
      </c>
      <c r="L103" s="119">
        <f>'COG-M'!P732</f>
        <v>0</v>
      </c>
      <c r="M103" s="120">
        <f t="shared" si="32"/>
        <v>18900</v>
      </c>
      <c r="N103" s="42"/>
      <c r="O103" s="42"/>
      <c r="P103" s="42"/>
      <c r="Q103" s="42"/>
      <c r="R103" s="42"/>
      <c r="S103" s="42"/>
      <c r="T103" s="42"/>
      <c r="U103" s="42"/>
      <c r="V103" s="42"/>
      <c r="W103" s="42"/>
      <c r="X103" s="42"/>
      <c r="Y103" s="42"/>
      <c r="Z103" s="42"/>
    </row>
    <row r="104" spans="1:26" ht="14.25" customHeight="1">
      <c r="A104" s="157">
        <v>299</v>
      </c>
      <c r="B104" s="158" t="s">
        <v>1902</v>
      </c>
      <c r="C104" s="161">
        <f>'COG-M'!P733</f>
        <v>0</v>
      </c>
      <c r="D104" s="119">
        <f>'COG-M'!P734</f>
        <v>0</v>
      </c>
      <c r="E104" s="119">
        <f>'COG-M'!P735</f>
        <v>0</v>
      </c>
      <c r="F104" s="119">
        <f>'COG-M'!P736</f>
        <v>0</v>
      </c>
      <c r="G104" s="119">
        <f>'COG-M'!P737</f>
        <v>0</v>
      </c>
      <c r="H104" s="119">
        <f>'COG-M'!P738</f>
        <v>0</v>
      </c>
      <c r="I104" s="119">
        <f>'COG-M'!P739</f>
        <v>0</v>
      </c>
      <c r="J104" s="119">
        <f>'COG-M'!P740</f>
        <v>0</v>
      </c>
      <c r="K104" s="119">
        <f>'COG-M'!P741</f>
        <v>0</v>
      </c>
      <c r="L104" s="119">
        <f>'COG-M'!P742</f>
        <v>0</v>
      </c>
      <c r="M104" s="120">
        <f t="shared" si="32"/>
        <v>0</v>
      </c>
      <c r="N104" s="42"/>
      <c r="O104" s="42"/>
      <c r="P104" s="42"/>
      <c r="Q104" s="42"/>
      <c r="R104" s="42"/>
      <c r="S104" s="42"/>
      <c r="T104" s="42"/>
      <c r="U104" s="42"/>
      <c r="V104" s="42"/>
      <c r="W104" s="42"/>
      <c r="X104" s="42"/>
      <c r="Y104" s="42"/>
      <c r="Z104" s="42"/>
    </row>
    <row r="105" spans="1:26" ht="14.25" customHeight="1">
      <c r="A105" s="163">
        <v>3000</v>
      </c>
      <c r="B105" s="234" t="s">
        <v>1903</v>
      </c>
      <c r="C105" s="169">
        <f t="shared" ref="C105:M105" si="33">C106+C116+C126+C136+C146+C156+C164+C174+C180</f>
        <v>322380</v>
      </c>
      <c r="D105" s="165">
        <f t="shared" si="33"/>
        <v>0</v>
      </c>
      <c r="E105" s="165">
        <f t="shared" si="33"/>
        <v>0</v>
      </c>
      <c r="F105" s="165">
        <f t="shared" si="33"/>
        <v>0</v>
      </c>
      <c r="G105" s="165">
        <f t="shared" si="33"/>
        <v>8082772</v>
      </c>
      <c r="H105" s="165">
        <f t="shared" si="33"/>
        <v>48000</v>
      </c>
      <c r="I105" s="165">
        <f t="shared" si="33"/>
        <v>0</v>
      </c>
      <c r="J105" s="165">
        <f t="shared" si="33"/>
        <v>0</v>
      </c>
      <c r="K105" s="165">
        <f t="shared" si="33"/>
        <v>0</v>
      </c>
      <c r="L105" s="165">
        <f t="shared" si="33"/>
        <v>0</v>
      </c>
      <c r="M105" s="165">
        <f t="shared" si="33"/>
        <v>8453152</v>
      </c>
      <c r="N105" s="42"/>
      <c r="O105" s="42"/>
      <c r="P105" s="42"/>
      <c r="Q105" s="42"/>
      <c r="R105" s="42"/>
      <c r="S105" s="42"/>
      <c r="T105" s="42"/>
      <c r="U105" s="42"/>
      <c r="V105" s="42"/>
      <c r="W105" s="42"/>
      <c r="X105" s="42"/>
      <c r="Y105" s="42"/>
      <c r="Z105" s="42"/>
    </row>
    <row r="106" spans="1:26" ht="14.25" customHeight="1">
      <c r="A106" s="155">
        <v>3100</v>
      </c>
      <c r="B106" s="236" t="s">
        <v>1904</v>
      </c>
      <c r="C106" s="156">
        <f t="shared" ref="C106:M106" si="34">SUM(C107:C115)</f>
        <v>0</v>
      </c>
      <c r="D106" s="115">
        <f t="shared" si="34"/>
        <v>0</v>
      </c>
      <c r="E106" s="115">
        <f t="shared" si="34"/>
        <v>0</v>
      </c>
      <c r="F106" s="115">
        <f t="shared" si="34"/>
        <v>0</v>
      </c>
      <c r="G106" s="115">
        <f t="shared" si="34"/>
        <v>6279360</v>
      </c>
      <c r="H106" s="115">
        <f t="shared" si="34"/>
        <v>0</v>
      </c>
      <c r="I106" s="115">
        <f t="shared" si="34"/>
        <v>0</v>
      </c>
      <c r="J106" s="115">
        <f t="shared" si="34"/>
        <v>0</v>
      </c>
      <c r="K106" s="115">
        <f t="shared" si="34"/>
        <v>0</v>
      </c>
      <c r="L106" s="115">
        <f t="shared" si="34"/>
        <v>0</v>
      </c>
      <c r="M106" s="115">
        <f t="shared" si="34"/>
        <v>6279360</v>
      </c>
      <c r="N106" s="42"/>
      <c r="O106" s="42"/>
      <c r="P106" s="42"/>
      <c r="Q106" s="42"/>
      <c r="R106" s="42"/>
      <c r="S106" s="42"/>
      <c r="T106" s="42"/>
      <c r="U106" s="42"/>
      <c r="V106" s="42"/>
      <c r="W106" s="42"/>
      <c r="X106" s="42"/>
      <c r="Y106" s="42"/>
      <c r="Z106" s="42"/>
    </row>
    <row r="107" spans="1:26" ht="14.25" customHeight="1">
      <c r="A107" s="157">
        <v>311</v>
      </c>
      <c r="B107" s="158" t="s">
        <v>1905</v>
      </c>
      <c r="C107" s="161">
        <f>'COG-M'!P745</f>
        <v>0</v>
      </c>
      <c r="D107" s="119">
        <f>'COG-M'!P746</f>
        <v>0</v>
      </c>
      <c r="E107" s="119">
        <f>'COG-M'!P747</f>
        <v>0</v>
      </c>
      <c r="F107" s="119">
        <f>'COG-M'!P748</f>
        <v>0</v>
      </c>
      <c r="G107" s="119">
        <f>'COG-M'!P749</f>
        <v>6000000</v>
      </c>
      <c r="H107" s="119">
        <f>'COG-M'!P750</f>
        <v>0</v>
      </c>
      <c r="I107" s="119">
        <f>'COG-M'!P751</f>
        <v>0</v>
      </c>
      <c r="J107" s="119">
        <f>'COG-M'!P752</f>
        <v>0</v>
      </c>
      <c r="K107" s="119">
        <f>'COG-M'!P753</f>
        <v>0</v>
      </c>
      <c r="L107" s="119">
        <f>'COG-M'!P754</f>
        <v>0</v>
      </c>
      <c r="M107" s="120">
        <f t="shared" ref="M107:M115" si="35">SUM(C107:L107)</f>
        <v>6000000</v>
      </c>
      <c r="N107" s="42"/>
      <c r="O107" s="42"/>
      <c r="P107" s="42"/>
      <c r="Q107" s="42"/>
      <c r="R107" s="42"/>
      <c r="S107" s="42"/>
      <c r="T107" s="42"/>
      <c r="U107" s="42"/>
      <c r="V107" s="42"/>
      <c r="W107" s="42"/>
      <c r="X107" s="42"/>
      <c r="Y107" s="42"/>
      <c r="Z107" s="42"/>
    </row>
    <row r="108" spans="1:26" ht="14.25" customHeight="1">
      <c r="A108" s="157">
        <v>312</v>
      </c>
      <c r="B108" s="158" t="s">
        <v>1906</v>
      </c>
      <c r="C108" s="161">
        <f>'COG-M'!P755</f>
        <v>0</v>
      </c>
      <c r="D108" s="119">
        <f>'COG-M'!P756</f>
        <v>0</v>
      </c>
      <c r="E108" s="119">
        <f>'COG-M'!P757</f>
        <v>0</v>
      </c>
      <c r="F108" s="119">
        <f>'COG-M'!P758</f>
        <v>0</v>
      </c>
      <c r="G108" s="119">
        <f>'COG-M'!P759</f>
        <v>24420</v>
      </c>
      <c r="H108" s="119">
        <f>'COG-M'!P760</f>
        <v>0</v>
      </c>
      <c r="I108" s="119">
        <f>'COG-M'!P761</f>
        <v>0</v>
      </c>
      <c r="J108" s="119">
        <f>'COG-M'!P762</f>
        <v>0</v>
      </c>
      <c r="K108" s="119">
        <f>'COG-M'!P763</f>
        <v>0</v>
      </c>
      <c r="L108" s="119">
        <f>'COG-M'!P764</f>
        <v>0</v>
      </c>
      <c r="M108" s="120">
        <f t="shared" si="35"/>
        <v>24420</v>
      </c>
      <c r="N108" s="42"/>
      <c r="O108" s="42"/>
      <c r="P108" s="42"/>
      <c r="Q108" s="42"/>
      <c r="R108" s="42"/>
      <c r="S108" s="42"/>
      <c r="T108" s="42"/>
      <c r="U108" s="42"/>
      <c r="V108" s="42"/>
      <c r="W108" s="42"/>
      <c r="X108" s="42"/>
      <c r="Y108" s="42"/>
      <c r="Z108" s="42"/>
    </row>
    <row r="109" spans="1:26" ht="14.25" customHeight="1">
      <c r="A109" s="157">
        <v>313</v>
      </c>
      <c r="B109" s="158" t="s">
        <v>1907</v>
      </c>
      <c r="C109" s="161">
        <f>'COG-M'!P765</f>
        <v>0</v>
      </c>
      <c r="D109" s="119">
        <f>'COG-M'!P766</f>
        <v>0</v>
      </c>
      <c r="E109" s="119">
        <f>'COG-M'!P767</f>
        <v>0</v>
      </c>
      <c r="F109" s="119">
        <f>'COG-M'!P768</f>
        <v>0</v>
      </c>
      <c r="G109" s="119">
        <f>'COG-M'!P769</f>
        <v>0</v>
      </c>
      <c r="H109" s="119">
        <f>'COG-M'!P770</f>
        <v>0</v>
      </c>
      <c r="I109" s="119">
        <f>'COG-M'!P771</f>
        <v>0</v>
      </c>
      <c r="J109" s="119">
        <f>'COG-M'!P772</f>
        <v>0</v>
      </c>
      <c r="K109" s="119">
        <f>'COG-M'!P773</f>
        <v>0</v>
      </c>
      <c r="L109" s="119">
        <f>'COG-M'!P774</f>
        <v>0</v>
      </c>
      <c r="M109" s="120">
        <f t="shared" si="35"/>
        <v>0</v>
      </c>
      <c r="N109" s="42"/>
      <c r="O109" s="42"/>
      <c r="P109" s="42"/>
      <c r="Q109" s="42"/>
      <c r="R109" s="42"/>
      <c r="S109" s="42"/>
      <c r="T109" s="42"/>
      <c r="U109" s="42"/>
      <c r="V109" s="42"/>
      <c r="W109" s="42"/>
      <c r="X109" s="42"/>
      <c r="Y109" s="42"/>
      <c r="Z109" s="42"/>
    </row>
    <row r="110" spans="1:26" ht="14.25" customHeight="1">
      <c r="A110" s="157">
        <v>314</v>
      </c>
      <c r="B110" s="158" t="s">
        <v>1908</v>
      </c>
      <c r="C110" s="161">
        <f>'COG-M'!P775</f>
        <v>0</v>
      </c>
      <c r="D110" s="119">
        <f>'COG-M'!P776</f>
        <v>0</v>
      </c>
      <c r="E110" s="119">
        <f>'COG-M'!P777</f>
        <v>0</v>
      </c>
      <c r="F110" s="119">
        <f>'COG-M'!P778</f>
        <v>0</v>
      </c>
      <c r="G110" s="119">
        <f>'COG-M'!P779</f>
        <v>86940</v>
      </c>
      <c r="H110" s="119">
        <f>'COG-M'!P780</f>
        <v>0</v>
      </c>
      <c r="I110" s="119">
        <f>'COG-M'!P781</f>
        <v>0</v>
      </c>
      <c r="J110" s="119">
        <f>'COG-M'!P782</f>
        <v>0</v>
      </c>
      <c r="K110" s="119">
        <f>'COG-M'!P783</f>
        <v>0</v>
      </c>
      <c r="L110" s="119">
        <f>'COG-M'!P784</f>
        <v>0</v>
      </c>
      <c r="M110" s="120">
        <f t="shared" si="35"/>
        <v>86940</v>
      </c>
      <c r="N110" s="42"/>
      <c r="O110" s="42"/>
      <c r="P110" s="42"/>
      <c r="Q110" s="42"/>
      <c r="R110" s="42"/>
      <c r="S110" s="42"/>
      <c r="T110" s="42"/>
      <c r="U110" s="42"/>
      <c r="V110" s="42"/>
      <c r="W110" s="42"/>
      <c r="X110" s="42"/>
      <c r="Y110" s="42"/>
      <c r="Z110" s="42"/>
    </row>
    <row r="111" spans="1:26" ht="14.25" customHeight="1">
      <c r="A111" s="157">
        <v>315</v>
      </c>
      <c r="B111" s="158" t="s">
        <v>1909</v>
      </c>
      <c r="C111" s="161">
        <f>'COG-M'!P785</f>
        <v>0</v>
      </c>
      <c r="D111" s="119">
        <f>'COG-M'!P786</f>
        <v>0</v>
      </c>
      <c r="E111" s="119">
        <f>'COG-M'!P787</f>
        <v>0</v>
      </c>
      <c r="F111" s="119">
        <f>'COG-M'!P788</f>
        <v>0</v>
      </c>
      <c r="G111" s="119">
        <f>'COG-M'!P789</f>
        <v>72000</v>
      </c>
      <c r="H111" s="119">
        <f>'COG-M'!P790</f>
        <v>0</v>
      </c>
      <c r="I111" s="119">
        <f>'COG-M'!P791</f>
        <v>0</v>
      </c>
      <c r="J111" s="119">
        <f>'COG-M'!P792</f>
        <v>0</v>
      </c>
      <c r="K111" s="119">
        <f>'COG-M'!P793</f>
        <v>0</v>
      </c>
      <c r="L111" s="119">
        <f>'COG-M'!P794</f>
        <v>0</v>
      </c>
      <c r="M111" s="120">
        <f t="shared" si="35"/>
        <v>72000</v>
      </c>
      <c r="N111" s="42"/>
      <c r="O111" s="42"/>
      <c r="P111" s="42"/>
      <c r="Q111" s="42"/>
      <c r="R111" s="42"/>
      <c r="S111" s="42"/>
      <c r="T111" s="42"/>
      <c r="U111" s="42"/>
      <c r="V111" s="42"/>
      <c r="W111" s="42"/>
      <c r="X111" s="42"/>
      <c r="Y111" s="42"/>
      <c r="Z111" s="42"/>
    </row>
    <row r="112" spans="1:26" ht="14.25" customHeight="1">
      <c r="A112" s="157">
        <v>316</v>
      </c>
      <c r="B112" s="158" t="s">
        <v>1910</v>
      </c>
      <c r="C112" s="161">
        <f>'COG-M'!P795</f>
        <v>0</v>
      </c>
      <c r="D112" s="119">
        <f>'COG-M'!P796</f>
        <v>0</v>
      </c>
      <c r="E112" s="119">
        <f>'COG-M'!P797</f>
        <v>0</v>
      </c>
      <c r="F112" s="119">
        <f>'COG-M'!P798</f>
        <v>0</v>
      </c>
      <c r="G112" s="119">
        <f>'COG-M'!P799</f>
        <v>0</v>
      </c>
      <c r="H112" s="119">
        <f>'COG-M'!P800</f>
        <v>0</v>
      </c>
      <c r="I112" s="119">
        <f>'COG-M'!P801</f>
        <v>0</v>
      </c>
      <c r="J112" s="119">
        <f>'COG-M'!P802</f>
        <v>0</v>
      </c>
      <c r="K112" s="119">
        <f>'COG-M'!P803</f>
        <v>0</v>
      </c>
      <c r="L112" s="119">
        <f>'COG-M'!P804</f>
        <v>0</v>
      </c>
      <c r="M112" s="120">
        <f t="shared" si="35"/>
        <v>0</v>
      </c>
      <c r="N112" s="42"/>
      <c r="O112" s="42"/>
      <c r="P112" s="42"/>
      <c r="Q112" s="42"/>
      <c r="R112" s="42"/>
      <c r="S112" s="42"/>
      <c r="T112" s="42"/>
      <c r="U112" s="42"/>
      <c r="V112" s="42"/>
      <c r="W112" s="42"/>
      <c r="X112" s="42"/>
      <c r="Y112" s="42"/>
      <c r="Z112" s="42"/>
    </row>
    <row r="113" spans="1:26" ht="14.25" customHeight="1">
      <c r="A113" s="157">
        <v>317</v>
      </c>
      <c r="B113" s="158" t="s">
        <v>1911</v>
      </c>
      <c r="C113" s="161">
        <f>'COG-M'!P805</f>
        <v>0</v>
      </c>
      <c r="D113" s="119">
        <f>'COG-M'!P806</f>
        <v>0</v>
      </c>
      <c r="E113" s="119">
        <f>'COG-M'!P807</f>
        <v>0</v>
      </c>
      <c r="F113" s="119">
        <f>'COG-M'!P808</f>
        <v>0</v>
      </c>
      <c r="G113" s="119">
        <f>'COG-M'!P809</f>
        <v>96000</v>
      </c>
      <c r="H113" s="119">
        <f>'COG-M'!P810</f>
        <v>0</v>
      </c>
      <c r="I113" s="119">
        <f>'COG-M'!P811</f>
        <v>0</v>
      </c>
      <c r="J113" s="119">
        <f>'COG-M'!P812</f>
        <v>0</v>
      </c>
      <c r="K113" s="119">
        <f>'COG-M'!P813</f>
        <v>0</v>
      </c>
      <c r="L113" s="119">
        <f>'COG-M'!P814</f>
        <v>0</v>
      </c>
      <c r="M113" s="120">
        <f t="shared" si="35"/>
        <v>96000</v>
      </c>
      <c r="N113" s="42"/>
      <c r="O113" s="42"/>
      <c r="P113" s="42"/>
      <c r="Q113" s="42"/>
      <c r="R113" s="42"/>
      <c r="S113" s="42"/>
      <c r="T113" s="42"/>
      <c r="U113" s="42"/>
      <c r="V113" s="42"/>
      <c r="W113" s="42"/>
      <c r="X113" s="42"/>
      <c r="Y113" s="42"/>
      <c r="Z113" s="42"/>
    </row>
    <row r="114" spans="1:26" ht="14.25" customHeight="1">
      <c r="A114" s="157">
        <v>318</v>
      </c>
      <c r="B114" s="158" t="s">
        <v>1912</v>
      </c>
      <c r="C114" s="161">
        <f>'COG-M'!P815</f>
        <v>0</v>
      </c>
      <c r="D114" s="119">
        <f>'COG-M'!P816</f>
        <v>0</v>
      </c>
      <c r="E114" s="119">
        <f>'COG-M'!P817</f>
        <v>0</v>
      </c>
      <c r="F114" s="119">
        <f>'COG-M'!P818</f>
        <v>0</v>
      </c>
      <c r="G114" s="119">
        <f>'COG-M'!P819</f>
        <v>0</v>
      </c>
      <c r="H114" s="119">
        <f>'COG-M'!P820</f>
        <v>0</v>
      </c>
      <c r="I114" s="119">
        <f>'COG-M'!P821</f>
        <v>0</v>
      </c>
      <c r="J114" s="119">
        <f>'COG-M'!P822</f>
        <v>0</v>
      </c>
      <c r="K114" s="119">
        <f>'COG-M'!P823</f>
        <v>0</v>
      </c>
      <c r="L114" s="119">
        <f>'COG-M'!P824</f>
        <v>0</v>
      </c>
      <c r="M114" s="120">
        <f t="shared" si="35"/>
        <v>0</v>
      </c>
      <c r="N114" s="42"/>
      <c r="O114" s="42"/>
      <c r="P114" s="42"/>
      <c r="Q114" s="42"/>
      <c r="R114" s="42"/>
      <c r="S114" s="42"/>
      <c r="T114" s="42"/>
      <c r="U114" s="42"/>
      <c r="V114" s="42"/>
      <c r="W114" s="42"/>
      <c r="X114" s="42"/>
      <c r="Y114" s="42"/>
      <c r="Z114" s="42"/>
    </row>
    <row r="115" spans="1:26" ht="14.25" customHeight="1">
      <c r="A115" s="157">
        <v>319</v>
      </c>
      <c r="B115" s="158" t="s">
        <v>1913</v>
      </c>
      <c r="C115" s="161">
        <f>'COG-M'!P825</f>
        <v>0</v>
      </c>
      <c r="D115" s="119">
        <f>'COG-M'!P826</f>
        <v>0</v>
      </c>
      <c r="E115" s="119">
        <f>'COG-M'!P827</f>
        <v>0</v>
      </c>
      <c r="F115" s="119">
        <f>'COG-M'!P828</f>
        <v>0</v>
      </c>
      <c r="G115" s="119">
        <f>'COG-M'!P829</f>
        <v>0</v>
      </c>
      <c r="H115" s="119">
        <f>'COG-M'!P830</f>
        <v>0</v>
      </c>
      <c r="I115" s="119">
        <f>'COG-M'!P831</f>
        <v>0</v>
      </c>
      <c r="J115" s="119">
        <f>'COG-M'!P832</f>
        <v>0</v>
      </c>
      <c r="K115" s="119">
        <f>'COG-M'!P833</f>
        <v>0</v>
      </c>
      <c r="L115" s="119">
        <f>'COG-M'!P834</f>
        <v>0</v>
      </c>
      <c r="M115" s="120">
        <f t="shared" si="35"/>
        <v>0</v>
      </c>
      <c r="N115" s="42"/>
      <c r="O115" s="42"/>
      <c r="P115" s="42"/>
      <c r="Q115" s="42"/>
      <c r="R115" s="42"/>
      <c r="S115" s="42"/>
      <c r="T115" s="42"/>
      <c r="U115" s="42"/>
      <c r="V115" s="42"/>
      <c r="W115" s="42"/>
      <c r="X115" s="42"/>
      <c r="Y115" s="42"/>
      <c r="Z115" s="42"/>
    </row>
    <row r="116" spans="1:26" ht="14.25" customHeight="1">
      <c r="A116" s="155">
        <v>3200</v>
      </c>
      <c r="B116" s="236" t="s">
        <v>1914</v>
      </c>
      <c r="C116" s="156">
        <f t="shared" ref="C116:M116" si="36">SUM(C117:C125)</f>
        <v>120000</v>
      </c>
      <c r="D116" s="115">
        <f t="shared" si="36"/>
        <v>0</v>
      </c>
      <c r="E116" s="115">
        <f t="shared" si="36"/>
        <v>0</v>
      </c>
      <c r="F116" s="115">
        <f t="shared" si="36"/>
        <v>0</v>
      </c>
      <c r="G116" s="115">
        <f t="shared" si="36"/>
        <v>0</v>
      </c>
      <c r="H116" s="115">
        <f t="shared" si="36"/>
        <v>0</v>
      </c>
      <c r="I116" s="115">
        <f t="shared" si="36"/>
        <v>0</v>
      </c>
      <c r="J116" s="115">
        <f t="shared" si="36"/>
        <v>0</v>
      </c>
      <c r="K116" s="115">
        <f t="shared" si="36"/>
        <v>0</v>
      </c>
      <c r="L116" s="115">
        <f t="shared" si="36"/>
        <v>0</v>
      </c>
      <c r="M116" s="115">
        <f t="shared" si="36"/>
        <v>120000</v>
      </c>
      <c r="N116" s="42"/>
      <c r="O116" s="42"/>
      <c r="P116" s="42"/>
      <c r="Q116" s="42"/>
      <c r="R116" s="42"/>
      <c r="S116" s="42"/>
      <c r="T116" s="42"/>
      <c r="U116" s="42"/>
      <c r="V116" s="42"/>
      <c r="W116" s="42"/>
      <c r="X116" s="42"/>
      <c r="Y116" s="42"/>
      <c r="Z116" s="42"/>
    </row>
    <row r="117" spans="1:26" ht="14.25" customHeight="1">
      <c r="A117" s="157">
        <v>321</v>
      </c>
      <c r="B117" s="158" t="s">
        <v>1915</v>
      </c>
      <c r="C117" s="161">
        <f>'COG-M'!P836</f>
        <v>0</v>
      </c>
      <c r="D117" s="119">
        <f>'COG-M'!P837</f>
        <v>0</v>
      </c>
      <c r="E117" s="119">
        <f>'COG-M'!P838</f>
        <v>0</v>
      </c>
      <c r="F117" s="119">
        <f>'COG-M'!P839</f>
        <v>0</v>
      </c>
      <c r="G117" s="119">
        <f>'COG-M'!P840</f>
        <v>0</v>
      </c>
      <c r="H117" s="119">
        <f>'COG-M'!P841</f>
        <v>0</v>
      </c>
      <c r="I117" s="119">
        <f>'COG-M'!P842</f>
        <v>0</v>
      </c>
      <c r="J117" s="119">
        <f>'COG-M'!P843</f>
        <v>0</v>
      </c>
      <c r="K117" s="119">
        <f>'COG-M'!P844</f>
        <v>0</v>
      </c>
      <c r="L117" s="119">
        <f>'COG-M'!P845</f>
        <v>0</v>
      </c>
      <c r="M117" s="120">
        <f t="shared" ref="M117:M125" si="37">SUM(C117:L117)</f>
        <v>0</v>
      </c>
      <c r="N117" s="42"/>
      <c r="O117" s="42"/>
      <c r="P117" s="42"/>
      <c r="Q117" s="42"/>
      <c r="R117" s="42"/>
      <c r="S117" s="42"/>
      <c r="T117" s="42"/>
      <c r="U117" s="42"/>
      <c r="V117" s="42"/>
      <c r="W117" s="42"/>
      <c r="X117" s="42"/>
      <c r="Y117" s="42"/>
      <c r="Z117" s="42"/>
    </row>
    <row r="118" spans="1:26" ht="14.25" customHeight="1">
      <c r="A118" s="157">
        <v>322</v>
      </c>
      <c r="B118" s="158" t="s">
        <v>1916</v>
      </c>
      <c r="C118" s="161">
        <f>'COG-M'!P846</f>
        <v>120000</v>
      </c>
      <c r="D118" s="119">
        <f>'COG-M'!P847</f>
        <v>0</v>
      </c>
      <c r="E118" s="119">
        <f>'COG-M'!P848</f>
        <v>0</v>
      </c>
      <c r="F118" s="119">
        <f>'COG-M'!P849</f>
        <v>0</v>
      </c>
      <c r="G118" s="119">
        <f>'COG-M'!P850</f>
        <v>0</v>
      </c>
      <c r="H118" s="119">
        <f>'COG-M'!P851</f>
        <v>0</v>
      </c>
      <c r="I118" s="119">
        <f>'COG-M'!P852</f>
        <v>0</v>
      </c>
      <c r="J118" s="119">
        <f>'COG-M'!P853</f>
        <v>0</v>
      </c>
      <c r="K118" s="119">
        <f>'COG-M'!P854</f>
        <v>0</v>
      </c>
      <c r="L118" s="119">
        <f>'COG-M'!P855</f>
        <v>0</v>
      </c>
      <c r="M118" s="120">
        <f t="shared" si="37"/>
        <v>120000</v>
      </c>
      <c r="N118" s="42"/>
      <c r="O118" s="42"/>
      <c r="P118" s="42"/>
      <c r="Q118" s="42"/>
      <c r="R118" s="42"/>
      <c r="S118" s="42"/>
      <c r="T118" s="42"/>
      <c r="U118" s="42"/>
      <c r="V118" s="42"/>
      <c r="W118" s="42"/>
      <c r="X118" s="42"/>
      <c r="Y118" s="42"/>
      <c r="Z118" s="42"/>
    </row>
    <row r="119" spans="1:26" ht="14.25" customHeight="1">
      <c r="A119" s="157">
        <v>323</v>
      </c>
      <c r="B119" s="158" t="s">
        <v>1917</v>
      </c>
      <c r="C119" s="161">
        <f>'COG-M'!P856</f>
        <v>0</v>
      </c>
      <c r="D119" s="119">
        <f>'COG-M'!P857</f>
        <v>0</v>
      </c>
      <c r="E119" s="119">
        <f>'COG-M'!P858</f>
        <v>0</v>
      </c>
      <c r="F119" s="119">
        <f>'COG-M'!P859</f>
        <v>0</v>
      </c>
      <c r="G119" s="119">
        <f>'COG-M'!P860</f>
        <v>0</v>
      </c>
      <c r="H119" s="119">
        <f>'COG-M'!P861</f>
        <v>0</v>
      </c>
      <c r="I119" s="119">
        <f>'COG-M'!P862</f>
        <v>0</v>
      </c>
      <c r="J119" s="119">
        <f>'COG-M'!P863</f>
        <v>0</v>
      </c>
      <c r="K119" s="119">
        <f>'COG-M'!P864</f>
        <v>0</v>
      </c>
      <c r="L119" s="119">
        <f>'COG-M'!P865</f>
        <v>0</v>
      </c>
      <c r="M119" s="120">
        <f t="shared" si="37"/>
        <v>0</v>
      </c>
      <c r="N119" s="42"/>
      <c r="O119" s="42"/>
      <c r="P119" s="42"/>
      <c r="Q119" s="42"/>
      <c r="R119" s="42"/>
      <c r="S119" s="42"/>
      <c r="T119" s="42"/>
      <c r="U119" s="42"/>
      <c r="V119" s="42"/>
      <c r="W119" s="42"/>
      <c r="X119" s="42"/>
      <c r="Y119" s="42"/>
      <c r="Z119" s="42"/>
    </row>
    <row r="120" spans="1:26" ht="14.25" customHeight="1">
      <c r="A120" s="157">
        <v>324</v>
      </c>
      <c r="B120" s="158" t="s">
        <v>1918</v>
      </c>
      <c r="C120" s="161">
        <f>'COG-M'!P866</f>
        <v>0</v>
      </c>
      <c r="D120" s="119">
        <f>'COG-M'!P867</f>
        <v>0</v>
      </c>
      <c r="E120" s="119">
        <f>'COG-M'!P868</f>
        <v>0</v>
      </c>
      <c r="F120" s="119">
        <f>'COG-M'!P869</f>
        <v>0</v>
      </c>
      <c r="G120" s="119">
        <f>'COG-M'!P870</f>
        <v>0</v>
      </c>
      <c r="H120" s="119">
        <f>'COG-M'!P871</f>
        <v>0</v>
      </c>
      <c r="I120" s="119">
        <f>'COG-M'!P872</f>
        <v>0</v>
      </c>
      <c r="J120" s="119">
        <f>'COG-M'!P873</f>
        <v>0</v>
      </c>
      <c r="K120" s="119">
        <f>'COG-M'!P874</f>
        <v>0</v>
      </c>
      <c r="L120" s="119">
        <f>'COG-M'!P875</f>
        <v>0</v>
      </c>
      <c r="M120" s="120">
        <f t="shared" si="37"/>
        <v>0</v>
      </c>
      <c r="N120" s="42"/>
      <c r="O120" s="42"/>
      <c r="P120" s="42"/>
      <c r="Q120" s="42"/>
      <c r="R120" s="42"/>
      <c r="S120" s="42"/>
      <c r="T120" s="42"/>
      <c r="U120" s="42"/>
      <c r="V120" s="42"/>
      <c r="W120" s="42"/>
      <c r="X120" s="42"/>
      <c r="Y120" s="42"/>
      <c r="Z120" s="42"/>
    </row>
    <row r="121" spans="1:26" ht="14.25" customHeight="1">
      <c r="A121" s="157">
        <v>325</v>
      </c>
      <c r="B121" s="158" t="s">
        <v>1919</v>
      </c>
      <c r="C121" s="161">
        <f>'COG-M'!P876</f>
        <v>0</v>
      </c>
      <c r="D121" s="119">
        <f>'COG-M'!P877</f>
        <v>0</v>
      </c>
      <c r="E121" s="119">
        <f>'COG-M'!P878</f>
        <v>0</v>
      </c>
      <c r="F121" s="119">
        <f>'COG-M'!P879</f>
        <v>0</v>
      </c>
      <c r="G121" s="119">
        <f>'COG-M'!P880</f>
        <v>0</v>
      </c>
      <c r="H121" s="119">
        <f>'COG-M'!P881</f>
        <v>0</v>
      </c>
      <c r="I121" s="119">
        <f>'COG-M'!P882</f>
        <v>0</v>
      </c>
      <c r="J121" s="119">
        <f>'COG-M'!P883</f>
        <v>0</v>
      </c>
      <c r="K121" s="119">
        <f>'COG-M'!P884</f>
        <v>0</v>
      </c>
      <c r="L121" s="119">
        <f>'COG-M'!P885</f>
        <v>0</v>
      </c>
      <c r="M121" s="120">
        <f t="shared" si="37"/>
        <v>0</v>
      </c>
      <c r="N121" s="42"/>
      <c r="O121" s="42"/>
      <c r="P121" s="42"/>
      <c r="Q121" s="42"/>
      <c r="R121" s="42"/>
      <c r="S121" s="42"/>
      <c r="T121" s="42"/>
      <c r="U121" s="42"/>
      <c r="V121" s="42"/>
      <c r="W121" s="42"/>
      <c r="X121" s="42"/>
      <c r="Y121" s="42"/>
      <c r="Z121" s="42"/>
    </row>
    <row r="122" spans="1:26" ht="14.25" customHeight="1">
      <c r="A122" s="157">
        <v>326</v>
      </c>
      <c r="B122" s="158" t="s">
        <v>1920</v>
      </c>
      <c r="C122" s="161">
        <f>'COG-M'!P886</f>
        <v>0</v>
      </c>
      <c r="D122" s="119">
        <f>'COG-M'!P887</f>
        <v>0</v>
      </c>
      <c r="E122" s="119">
        <f>'COG-M'!P888</f>
        <v>0</v>
      </c>
      <c r="F122" s="119">
        <f>'COG-M'!P889</f>
        <v>0</v>
      </c>
      <c r="G122" s="119">
        <f>'COG-M'!P890</f>
        <v>0</v>
      </c>
      <c r="H122" s="119">
        <f>'COG-M'!P891</f>
        <v>0</v>
      </c>
      <c r="I122" s="119">
        <f>'COG-M'!P892</f>
        <v>0</v>
      </c>
      <c r="J122" s="119">
        <f>'COG-M'!P893</f>
        <v>0</v>
      </c>
      <c r="K122" s="119">
        <f>'COG-M'!P894</f>
        <v>0</v>
      </c>
      <c r="L122" s="119">
        <f>'COG-M'!P895</f>
        <v>0</v>
      </c>
      <c r="M122" s="120">
        <f t="shared" si="37"/>
        <v>0</v>
      </c>
      <c r="N122" s="42"/>
      <c r="O122" s="42"/>
      <c r="P122" s="42"/>
      <c r="Q122" s="42"/>
      <c r="R122" s="42"/>
      <c r="S122" s="42"/>
      <c r="T122" s="42"/>
      <c r="U122" s="42"/>
      <c r="V122" s="42"/>
      <c r="W122" s="42"/>
      <c r="X122" s="42"/>
      <c r="Y122" s="42"/>
      <c r="Z122" s="42"/>
    </row>
    <row r="123" spans="1:26" ht="14.25" customHeight="1">
      <c r="A123" s="157">
        <v>327</v>
      </c>
      <c r="B123" s="158" t="s">
        <v>1921</v>
      </c>
      <c r="C123" s="161">
        <f>'COG-M'!P896</f>
        <v>0</v>
      </c>
      <c r="D123" s="119">
        <f>'COG-M'!P897</f>
        <v>0</v>
      </c>
      <c r="E123" s="119">
        <f>'COG-M'!P898</f>
        <v>0</v>
      </c>
      <c r="F123" s="119">
        <f>'COG-M'!P899</f>
        <v>0</v>
      </c>
      <c r="G123" s="119">
        <f>'COG-M'!P900</f>
        <v>0</v>
      </c>
      <c r="H123" s="119">
        <f>'COG-M'!P901</f>
        <v>0</v>
      </c>
      <c r="I123" s="119">
        <f>'COG-M'!P902</f>
        <v>0</v>
      </c>
      <c r="J123" s="119">
        <f>'COG-M'!P903</f>
        <v>0</v>
      </c>
      <c r="K123" s="119">
        <f>'COG-M'!P904</f>
        <v>0</v>
      </c>
      <c r="L123" s="119">
        <f>'COG-M'!P905</f>
        <v>0</v>
      </c>
      <c r="M123" s="120">
        <f t="shared" si="37"/>
        <v>0</v>
      </c>
      <c r="N123" s="42"/>
      <c r="O123" s="42"/>
      <c r="P123" s="42"/>
      <c r="Q123" s="42"/>
      <c r="R123" s="42"/>
      <c r="S123" s="42"/>
      <c r="T123" s="42"/>
      <c r="U123" s="42"/>
      <c r="V123" s="42"/>
      <c r="W123" s="42"/>
      <c r="X123" s="42"/>
      <c r="Y123" s="42"/>
      <c r="Z123" s="42"/>
    </row>
    <row r="124" spans="1:26" ht="14.25" customHeight="1">
      <c r="A124" s="157">
        <v>328</v>
      </c>
      <c r="B124" s="158" t="s">
        <v>1922</v>
      </c>
      <c r="C124" s="161">
        <f>'COG-M'!P906</f>
        <v>0</v>
      </c>
      <c r="D124" s="119">
        <f>'COG-M'!P907</f>
        <v>0</v>
      </c>
      <c r="E124" s="119">
        <f>'COG-M'!P908</f>
        <v>0</v>
      </c>
      <c r="F124" s="119">
        <f>'COG-M'!P909</f>
        <v>0</v>
      </c>
      <c r="G124" s="119">
        <f>'COG-M'!P910</f>
        <v>0</v>
      </c>
      <c r="H124" s="119">
        <f>'COG-M'!P911</f>
        <v>0</v>
      </c>
      <c r="I124" s="119">
        <f>'COG-M'!P912</f>
        <v>0</v>
      </c>
      <c r="J124" s="119">
        <f>'COG-M'!P913</f>
        <v>0</v>
      </c>
      <c r="K124" s="119">
        <f>'COG-M'!P914</f>
        <v>0</v>
      </c>
      <c r="L124" s="119">
        <f>'COG-M'!P915</f>
        <v>0</v>
      </c>
      <c r="M124" s="120">
        <f t="shared" si="37"/>
        <v>0</v>
      </c>
      <c r="N124" s="42"/>
      <c r="O124" s="42"/>
      <c r="P124" s="42"/>
      <c r="Q124" s="42"/>
      <c r="R124" s="42"/>
      <c r="S124" s="42"/>
      <c r="T124" s="42"/>
      <c r="U124" s="42"/>
      <c r="V124" s="42"/>
      <c r="W124" s="42"/>
      <c r="X124" s="42"/>
      <c r="Y124" s="42"/>
      <c r="Z124" s="42"/>
    </row>
    <row r="125" spans="1:26" ht="14.25" customHeight="1">
      <c r="A125" s="157">
        <v>329</v>
      </c>
      <c r="B125" s="158" t="s">
        <v>1923</v>
      </c>
      <c r="C125" s="161">
        <f>'COG-M'!P916</f>
        <v>0</v>
      </c>
      <c r="D125" s="119">
        <f>'COG-M'!P917</f>
        <v>0</v>
      </c>
      <c r="E125" s="119">
        <f>'COG-M'!P918</f>
        <v>0</v>
      </c>
      <c r="F125" s="119">
        <f>'COG-M'!P919</f>
        <v>0</v>
      </c>
      <c r="G125" s="119">
        <f>'COG-M'!P920</f>
        <v>0</v>
      </c>
      <c r="H125" s="119">
        <f>'COG-M'!P921</f>
        <v>0</v>
      </c>
      <c r="I125" s="119">
        <f>'COG-M'!P922</f>
        <v>0</v>
      </c>
      <c r="J125" s="119">
        <f>'COG-M'!P923</f>
        <v>0</v>
      </c>
      <c r="K125" s="119">
        <f>'COG-M'!P924</f>
        <v>0</v>
      </c>
      <c r="L125" s="119">
        <f>'COG-M'!P925</f>
        <v>0</v>
      </c>
      <c r="M125" s="120">
        <f t="shared" si="37"/>
        <v>0</v>
      </c>
      <c r="N125" s="42"/>
      <c r="O125" s="42"/>
      <c r="P125" s="42"/>
      <c r="Q125" s="42"/>
      <c r="R125" s="42"/>
      <c r="S125" s="42"/>
      <c r="T125" s="42"/>
      <c r="U125" s="42"/>
      <c r="V125" s="42"/>
      <c r="W125" s="42"/>
      <c r="X125" s="42"/>
      <c r="Y125" s="42"/>
      <c r="Z125" s="42"/>
    </row>
    <row r="126" spans="1:26" ht="14.25" customHeight="1">
      <c r="A126" s="155">
        <v>3300</v>
      </c>
      <c r="B126" s="236" t="s">
        <v>1924</v>
      </c>
      <c r="C126" s="156">
        <f t="shared" ref="C126:M126" si="38">SUM(C127:C135)</f>
        <v>0</v>
      </c>
      <c r="D126" s="115">
        <f t="shared" si="38"/>
        <v>0</v>
      </c>
      <c r="E126" s="115">
        <f t="shared" si="38"/>
        <v>0</v>
      </c>
      <c r="F126" s="115">
        <f t="shared" si="38"/>
        <v>0</v>
      </c>
      <c r="G126" s="115">
        <f t="shared" si="38"/>
        <v>0</v>
      </c>
      <c r="H126" s="115">
        <f t="shared" si="38"/>
        <v>48000</v>
      </c>
      <c r="I126" s="115">
        <f t="shared" si="38"/>
        <v>0</v>
      </c>
      <c r="J126" s="115">
        <f t="shared" si="38"/>
        <v>0</v>
      </c>
      <c r="K126" s="115">
        <f t="shared" si="38"/>
        <v>0</v>
      </c>
      <c r="L126" s="115">
        <f t="shared" si="38"/>
        <v>0</v>
      </c>
      <c r="M126" s="115">
        <f t="shared" si="38"/>
        <v>48000</v>
      </c>
      <c r="N126" s="42"/>
      <c r="O126" s="42"/>
      <c r="P126" s="42"/>
      <c r="Q126" s="42"/>
      <c r="R126" s="42"/>
      <c r="S126" s="42"/>
      <c r="T126" s="42"/>
      <c r="U126" s="42"/>
      <c r="V126" s="42"/>
      <c r="W126" s="42"/>
      <c r="X126" s="42"/>
      <c r="Y126" s="42"/>
      <c r="Z126" s="42"/>
    </row>
    <row r="127" spans="1:26" ht="14.25" customHeight="1">
      <c r="A127" s="157">
        <v>331</v>
      </c>
      <c r="B127" s="158" t="s">
        <v>1925</v>
      </c>
      <c r="C127" s="161">
        <f>'COG-M'!P927</f>
        <v>0</v>
      </c>
      <c r="D127" s="119">
        <f>'COG-M'!P928</f>
        <v>0</v>
      </c>
      <c r="E127" s="119">
        <f>'COG-M'!P929</f>
        <v>0</v>
      </c>
      <c r="F127" s="119">
        <f>'COG-M'!P930</f>
        <v>0</v>
      </c>
      <c r="G127" s="119">
        <f>'COG-M'!P931</f>
        <v>0</v>
      </c>
      <c r="H127" s="119">
        <f>'COG-M'!P932</f>
        <v>0</v>
      </c>
      <c r="I127" s="119">
        <f>'COG-M'!P933</f>
        <v>0</v>
      </c>
      <c r="J127" s="119">
        <f>'COG-M'!P934</f>
        <v>0</v>
      </c>
      <c r="K127" s="119">
        <f>'COG-M'!P935</f>
        <v>0</v>
      </c>
      <c r="L127" s="119">
        <f>'COG-M'!P936</f>
        <v>0</v>
      </c>
      <c r="M127" s="120">
        <f t="shared" ref="M127:M135" si="39">SUM(C127:L127)</f>
        <v>0</v>
      </c>
      <c r="N127" s="42"/>
      <c r="O127" s="42"/>
      <c r="P127" s="42"/>
      <c r="Q127" s="42"/>
      <c r="R127" s="42"/>
      <c r="S127" s="42"/>
      <c r="T127" s="42"/>
      <c r="U127" s="42"/>
      <c r="V127" s="42"/>
      <c r="W127" s="42"/>
      <c r="X127" s="42"/>
      <c r="Y127" s="42"/>
      <c r="Z127" s="42"/>
    </row>
    <row r="128" spans="1:26" ht="14.25" customHeight="1">
      <c r="A128" s="157">
        <v>332</v>
      </c>
      <c r="B128" s="158" t="s">
        <v>1926</v>
      </c>
      <c r="C128" s="161">
        <f>'COG-M'!P937</f>
        <v>0</v>
      </c>
      <c r="D128" s="119">
        <f>'COG-M'!P938</f>
        <v>0</v>
      </c>
      <c r="E128" s="119">
        <f>'COG-M'!P939</f>
        <v>0</v>
      </c>
      <c r="F128" s="119">
        <f>'COG-M'!P940</f>
        <v>0</v>
      </c>
      <c r="G128" s="119">
        <f>'COG-M'!P941</f>
        <v>0</v>
      </c>
      <c r="H128" s="119">
        <f>'COG-M'!P942</f>
        <v>0</v>
      </c>
      <c r="I128" s="119">
        <f>'COG-M'!P943</f>
        <v>0</v>
      </c>
      <c r="J128" s="119">
        <f>'COG-M'!P944</f>
        <v>0</v>
      </c>
      <c r="K128" s="119">
        <f>'COG-M'!P945</f>
        <v>0</v>
      </c>
      <c r="L128" s="119">
        <f>'COG-M'!P946</f>
        <v>0</v>
      </c>
      <c r="M128" s="120">
        <f t="shared" si="39"/>
        <v>0</v>
      </c>
      <c r="N128" s="42"/>
      <c r="O128" s="42"/>
      <c r="P128" s="42"/>
      <c r="Q128" s="42"/>
      <c r="R128" s="42"/>
      <c r="S128" s="42"/>
      <c r="T128" s="42"/>
      <c r="U128" s="42"/>
      <c r="V128" s="42"/>
      <c r="W128" s="42"/>
      <c r="X128" s="42"/>
      <c r="Y128" s="42"/>
      <c r="Z128" s="42"/>
    </row>
    <row r="129" spans="1:26" ht="14.25" customHeight="1">
      <c r="A129" s="157">
        <v>333</v>
      </c>
      <c r="B129" s="158" t="s">
        <v>1927</v>
      </c>
      <c r="C129" s="161">
        <f>'COG-M'!P947</f>
        <v>0</v>
      </c>
      <c r="D129" s="119">
        <f>'COG-M'!P948</f>
        <v>0</v>
      </c>
      <c r="E129" s="119">
        <f>'COG-M'!P949</f>
        <v>0</v>
      </c>
      <c r="F129" s="119">
        <f>'COG-M'!P950</f>
        <v>0</v>
      </c>
      <c r="G129" s="119">
        <f>'COG-M'!P951</f>
        <v>0</v>
      </c>
      <c r="H129" s="119">
        <f>'COG-M'!P952</f>
        <v>0</v>
      </c>
      <c r="I129" s="119">
        <f>'COG-M'!P953</f>
        <v>0</v>
      </c>
      <c r="J129" s="119">
        <f>'COG-M'!P954</f>
        <v>0</v>
      </c>
      <c r="K129" s="119">
        <f>'COG-M'!P955</f>
        <v>0</v>
      </c>
      <c r="L129" s="119">
        <f>'COG-M'!P956</f>
        <v>0</v>
      </c>
      <c r="M129" s="120">
        <f t="shared" si="39"/>
        <v>0</v>
      </c>
      <c r="N129" s="42"/>
      <c r="O129" s="42"/>
      <c r="P129" s="42"/>
      <c r="Q129" s="42"/>
      <c r="R129" s="42"/>
      <c r="S129" s="42"/>
      <c r="T129" s="42"/>
      <c r="U129" s="42"/>
      <c r="V129" s="42"/>
      <c r="W129" s="42"/>
      <c r="X129" s="42"/>
      <c r="Y129" s="42"/>
      <c r="Z129" s="42"/>
    </row>
    <row r="130" spans="1:26" ht="14.25" customHeight="1">
      <c r="A130" s="157">
        <v>334</v>
      </c>
      <c r="B130" s="158" t="s">
        <v>1928</v>
      </c>
      <c r="C130" s="161">
        <f>'COG-M'!P957</f>
        <v>0</v>
      </c>
      <c r="D130" s="119">
        <f>'COG-M'!P958</f>
        <v>0</v>
      </c>
      <c r="E130" s="119">
        <f>'COG-M'!P959</f>
        <v>0</v>
      </c>
      <c r="F130" s="119">
        <f>'COG-M'!P960</f>
        <v>0</v>
      </c>
      <c r="G130" s="119">
        <f>'COG-M'!P961</f>
        <v>0</v>
      </c>
      <c r="H130" s="119">
        <f>'COG-M'!P962</f>
        <v>48000</v>
      </c>
      <c r="I130" s="119">
        <f>'COG-M'!P963</f>
        <v>0</v>
      </c>
      <c r="J130" s="119">
        <f>'COG-M'!P964</f>
        <v>0</v>
      </c>
      <c r="K130" s="119">
        <f>'COG-M'!P965</f>
        <v>0</v>
      </c>
      <c r="L130" s="119">
        <f>'COG-M'!P966</f>
        <v>0</v>
      </c>
      <c r="M130" s="120">
        <f t="shared" si="39"/>
        <v>48000</v>
      </c>
      <c r="N130" s="42"/>
      <c r="O130" s="42"/>
      <c r="P130" s="42"/>
      <c r="Q130" s="42"/>
      <c r="R130" s="42"/>
      <c r="S130" s="42"/>
      <c r="T130" s="42"/>
      <c r="U130" s="42"/>
      <c r="V130" s="42"/>
      <c r="W130" s="42"/>
      <c r="X130" s="42"/>
      <c r="Y130" s="42"/>
      <c r="Z130" s="42"/>
    </row>
    <row r="131" spans="1:26" ht="14.25" customHeight="1">
      <c r="A131" s="157">
        <v>335</v>
      </c>
      <c r="B131" s="158" t="s">
        <v>1929</v>
      </c>
      <c r="C131" s="161">
        <f>'COG-M'!P967</f>
        <v>0</v>
      </c>
      <c r="D131" s="119">
        <f>'COG-M'!P968</f>
        <v>0</v>
      </c>
      <c r="E131" s="119">
        <f>'COG-M'!P969</f>
        <v>0</v>
      </c>
      <c r="F131" s="119">
        <f>'COG-M'!P970</f>
        <v>0</v>
      </c>
      <c r="G131" s="119">
        <f>'COG-M'!P971</f>
        <v>0</v>
      </c>
      <c r="H131" s="119">
        <f>'COG-M'!P972</f>
        <v>0</v>
      </c>
      <c r="I131" s="119">
        <f>'COG-M'!P973</f>
        <v>0</v>
      </c>
      <c r="J131" s="119">
        <f>'COG-M'!P974</f>
        <v>0</v>
      </c>
      <c r="K131" s="119">
        <f>'COG-M'!P975</f>
        <v>0</v>
      </c>
      <c r="L131" s="119">
        <f>'COG-M'!P976</f>
        <v>0</v>
      </c>
      <c r="M131" s="120">
        <f t="shared" si="39"/>
        <v>0</v>
      </c>
      <c r="N131" s="42"/>
      <c r="O131" s="42"/>
      <c r="P131" s="42"/>
      <c r="Q131" s="42"/>
      <c r="R131" s="42"/>
      <c r="S131" s="42"/>
      <c r="T131" s="42"/>
      <c r="U131" s="42"/>
      <c r="V131" s="42"/>
      <c r="W131" s="42"/>
      <c r="X131" s="42"/>
      <c r="Y131" s="42"/>
      <c r="Z131" s="42"/>
    </row>
    <row r="132" spans="1:26" ht="14.25" customHeight="1">
      <c r="A132" s="157">
        <v>336</v>
      </c>
      <c r="B132" s="158" t="s">
        <v>1930</v>
      </c>
      <c r="C132" s="161">
        <f>'COG-M'!P977</f>
        <v>0</v>
      </c>
      <c r="D132" s="119">
        <f>'COG-M'!P978</f>
        <v>0</v>
      </c>
      <c r="E132" s="119">
        <f>'COG-M'!P979</f>
        <v>0</v>
      </c>
      <c r="F132" s="119">
        <f>'COG-M'!P980</f>
        <v>0</v>
      </c>
      <c r="G132" s="119">
        <f>'COG-M'!P981</f>
        <v>0</v>
      </c>
      <c r="H132" s="119">
        <f>'COG-M'!P982</f>
        <v>0</v>
      </c>
      <c r="I132" s="119">
        <f>'COG-M'!P983</f>
        <v>0</v>
      </c>
      <c r="J132" s="119">
        <f>'COG-M'!P984</f>
        <v>0</v>
      </c>
      <c r="K132" s="119">
        <f>'COG-M'!P985</f>
        <v>0</v>
      </c>
      <c r="L132" s="119">
        <f>'COG-M'!P986</f>
        <v>0</v>
      </c>
      <c r="M132" s="120">
        <f t="shared" si="39"/>
        <v>0</v>
      </c>
      <c r="N132" s="42"/>
      <c r="O132" s="42"/>
      <c r="P132" s="42"/>
      <c r="Q132" s="42"/>
      <c r="R132" s="42"/>
      <c r="S132" s="42"/>
      <c r="T132" s="42"/>
      <c r="U132" s="42"/>
      <c r="V132" s="42"/>
      <c r="W132" s="42"/>
      <c r="X132" s="42"/>
      <c r="Y132" s="42"/>
      <c r="Z132" s="42"/>
    </row>
    <row r="133" spans="1:26" ht="14.25" customHeight="1">
      <c r="A133" s="157">
        <v>337</v>
      </c>
      <c r="B133" s="158" t="s">
        <v>1931</v>
      </c>
      <c r="C133" s="161">
        <f>'COG-M'!P987</f>
        <v>0</v>
      </c>
      <c r="D133" s="119">
        <f>'COG-M'!P988</f>
        <v>0</v>
      </c>
      <c r="E133" s="119">
        <f>'COG-M'!P989</f>
        <v>0</v>
      </c>
      <c r="F133" s="119">
        <f>'COG-M'!P990</f>
        <v>0</v>
      </c>
      <c r="G133" s="119">
        <f>'COG-M'!P991</f>
        <v>0</v>
      </c>
      <c r="H133" s="119">
        <f>'COG-M'!P992</f>
        <v>0</v>
      </c>
      <c r="I133" s="119">
        <f>'COG-M'!P993</f>
        <v>0</v>
      </c>
      <c r="J133" s="119">
        <f>'COG-M'!P994</f>
        <v>0</v>
      </c>
      <c r="K133" s="119">
        <f>'COG-M'!P995</f>
        <v>0</v>
      </c>
      <c r="L133" s="119">
        <f>'COG-M'!P996</f>
        <v>0</v>
      </c>
      <c r="M133" s="120">
        <f t="shared" si="39"/>
        <v>0</v>
      </c>
      <c r="N133" s="42"/>
      <c r="O133" s="42"/>
      <c r="P133" s="42"/>
      <c r="Q133" s="42"/>
      <c r="R133" s="42"/>
      <c r="S133" s="42"/>
      <c r="T133" s="42"/>
      <c r="U133" s="42"/>
      <c r="V133" s="42"/>
      <c r="W133" s="42"/>
      <c r="X133" s="42"/>
      <c r="Y133" s="42"/>
      <c r="Z133" s="42"/>
    </row>
    <row r="134" spans="1:26" ht="14.25" customHeight="1">
      <c r="A134" s="157">
        <v>338</v>
      </c>
      <c r="B134" s="158" t="s">
        <v>1932</v>
      </c>
      <c r="C134" s="161">
        <f>'COG-M'!P997</f>
        <v>0</v>
      </c>
      <c r="D134" s="119">
        <f>'COG-M'!P998</f>
        <v>0</v>
      </c>
      <c r="E134" s="119">
        <f>'COG-M'!P999</f>
        <v>0</v>
      </c>
      <c r="F134" s="119">
        <f>'COG-M'!P1000</f>
        <v>0</v>
      </c>
      <c r="G134" s="119">
        <f>'COG-M'!P1001</f>
        <v>0</v>
      </c>
      <c r="H134" s="119">
        <f>'COG-M'!P1002</f>
        <v>0</v>
      </c>
      <c r="I134" s="119">
        <f>'COG-M'!P1003</f>
        <v>0</v>
      </c>
      <c r="J134" s="119">
        <f>'COG-M'!P1004</f>
        <v>0</v>
      </c>
      <c r="K134" s="119">
        <f>'COG-M'!P1005</f>
        <v>0</v>
      </c>
      <c r="L134" s="119">
        <f>'COG-M'!P1006</f>
        <v>0</v>
      </c>
      <c r="M134" s="120">
        <f t="shared" si="39"/>
        <v>0</v>
      </c>
      <c r="N134" s="42"/>
      <c r="O134" s="42"/>
      <c r="P134" s="42"/>
      <c r="Q134" s="42"/>
      <c r="R134" s="42"/>
      <c r="S134" s="42"/>
      <c r="T134" s="42"/>
      <c r="U134" s="42"/>
      <c r="V134" s="42"/>
      <c r="W134" s="42"/>
      <c r="X134" s="42"/>
      <c r="Y134" s="42"/>
      <c r="Z134" s="42"/>
    </row>
    <row r="135" spans="1:26" ht="14.25" customHeight="1">
      <c r="A135" s="157">
        <v>339</v>
      </c>
      <c r="B135" s="158" t="s">
        <v>1933</v>
      </c>
      <c r="C135" s="161">
        <f>'COG-M'!P1007</f>
        <v>0</v>
      </c>
      <c r="D135" s="119">
        <f>'COG-M'!P1008</f>
        <v>0</v>
      </c>
      <c r="E135" s="119">
        <f>'COG-M'!P1009</f>
        <v>0</v>
      </c>
      <c r="F135" s="119">
        <f>'COG-M'!P1010</f>
        <v>0</v>
      </c>
      <c r="G135" s="119">
        <f>'COG-M'!P1011</f>
        <v>0</v>
      </c>
      <c r="H135" s="119">
        <f>'COG-M'!P1012</f>
        <v>0</v>
      </c>
      <c r="I135" s="119">
        <f>'COG-M'!P1013</f>
        <v>0</v>
      </c>
      <c r="J135" s="119">
        <f>'COG-M'!P1014</f>
        <v>0</v>
      </c>
      <c r="K135" s="119">
        <f>'COG-M'!P1015</f>
        <v>0</v>
      </c>
      <c r="L135" s="119">
        <f>'COG-M'!P1016</f>
        <v>0</v>
      </c>
      <c r="M135" s="120">
        <f t="shared" si="39"/>
        <v>0</v>
      </c>
      <c r="N135" s="42"/>
      <c r="O135" s="42"/>
      <c r="P135" s="42"/>
      <c r="Q135" s="42"/>
      <c r="R135" s="42"/>
      <c r="S135" s="42"/>
      <c r="T135" s="42"/>
      <c r="U135" s="42"/>
      <c r="V135" s="42"/>
      <c r="W135" s="42"/>
      <c r="X135" s="42"/>
      <c r="Y135" s="42"/>
      <c r="Z135" s="42"/>
    </row>
    <row r="136" spans="1:26" ht="14.25" customHeight="1">
      <c r="A136" s="155">
        <v>3400</v>
      </c>
      <c r="B136" s="236" t="s">
        <v>1934</v>
      </c>
      <c r="C136" s="156">
        <f t="shared" ref="C136:M136" si="40">SUM(C137:C145)</f>
        <v>24252</v>
      </c>
      <c r="D136" s="115">
        <f t="shared" si="40"/>
        <v>0</v>
      </c>
      <c r="E136" s="115">
        <f t="shared" si="40"/>
        <v>0</v>
      </c>
      <c r="F136" s="115">
        <f t="shared" si="40"/>
        <v>0</v>
      </c>
      <c r="G136" s="115">
        <f t="shared" si="40"/>
        <v>209796</v>
      </c>
      <c r="H136" s="115">
        <f t="shared" si="40"/>
        <v>0</v>
      </c>
      <c r="I136" s="115">
        <f t="shared" si="40"/>
        <v>0</v>
      </c>
      <c r="J136" s="115">
        <f t="shared" si="40"/>
        <v>0</v>
      </c>
      <c r="K136" s="115">
        <f t="shared" si="40"/>
        <v>0</v>
      </c>
      <c r="L136" s="115">
        <f t="shared" si="40"/>
        <v>0</v>
      </c>
      <c r="M136" s="115">
        <f t="shared" si="40"/>
        <v>234048</v>
      </c>
      <c r="N136" s="42"/>
      <c r="O136" s="42"/>
      <c r="P136" s="42"/>
      <c r="Q136" s="42"/>
      <c r="R136" s="42"/>
      <c r="S136" s="42"/>
      <c r="T136" s="42"/>
      <c r="U136" s="42"/>
      <c r="V136" s="42"/>
      <c r="W136" s="42"/>
      <c r="X136" s="42"/>
      <c r="Y136" s="42"/>
      <c r="Z136" s="42"/>
    </row>
    <row r="137" spans="1:26" ht="14.25" customHeight="1">
      <c r="A137" s="157">
        <v>341</v>
      </c>
      <c r="B137" s="158" t="s">
        <v>1935</v>
      </c>
      <c r="C137" s="161">
        <f>'COG-M'!P1018</f>
        <v>0</v>
      </c>
      <c r="D137" s="119">
        <f>'COG-M'!P1019</f>
        <v>0</v>
      </c>
      <c r="E137" s="119">
        <f>'COG-M'!P1020</f>
        <v>0</v>
      </c>
      <c r="F137" s="119">
        <f>'COG-M'!P1021</f>
        <v>0</v>
      </c>
      <c r="G137" s="119">
        <f>'COG-M'!P1022</f>
        <v>24000</v>
      </c>
      <c r="H137" s="119">
        <f>'COG-M'!P1023</f>
        <v>0</v>
      </c>
      <c r="I137" s="119">
        <f>'COG-M'!P1024</f>
        <v>0</v>
      </c>
      <c r="J137" s="119">
        <f>'COG-M'!P1025</f>
        <v>0</v>
      </c>
      <c r="K137" s="119">
        <f>'COG-M'!P1026</f>
        <v>0</v>
      </c>
      <c r="L137" s="119">
        <f>'COG-M'!P1027</f>
        <v>0</v>
      </c>
      <c r="M137" s="120">
        <f t="shared" ref="M137:M145" si="41">SUM(C137:L137)</f>
        <v>24000</v>
      </c>
      <c r="N137" s="42"/>
      <c r="O137" s="42"/>
      <c r="P137" s="42"/>
      <c r="Q137" s="42"/>
      <c r="R137" s="42"/>
      <c r="S137" s="42"/>
      <c r="T137" s="42"/>
      <c r="U137" s="42"/>
      <c r="V137" s="42"/>
      <c r="W137" s="42"/>
      <c r="X137" s="42"/>
      <c r="Y137" s="42"/>
      <c r="Z137" s="42"/>
    </row>
    <row r="138" spans="1:26" ht="14.25" customHeight="1">
      <c r="A138" s="157">
        <v>342</v>
      </c>
      <c r="B138" s="158" t="s">
        <v>1936</v>
      </c>
      <c r="C138" s="161">
        <f>'COG-M'!P1028</f>
        <v>0</v>
      </c>
      <c r="D138" s="119">
        <f>'COG-M'!P1029</f>
        <v>0</v>
      </c>
      <c r="E138" s="119">
        <f>'COG-M'!P1030</f>
        <v>0</v>
      </c>
      <c r="F138" s="119">
        <f>'COG-M'!P1031</f>
        <v>0</v>
      </c>
      <c r="G138" s="119">
        <f>'COG-M'!P1032</f>
        <v>0</v>
      </c>
      <c r="H138" s="119">
        <f>'COG-M'!P1033</f>
        <v>0</v>
      </c>
      <c r="I138" s="119">
        <f>'COG-M'!P1034</f>
        <v>0</v>
      </c>
      <c r="J138" s="119">
        <f>'COG-M'!P1035</f>
        <v>0</v>
      </c>
      <c r="K138" s="119">
        <f>'COG-M'!P1036</f>
        <v>0</v>
      </c>
      <c r="L138" s="119">
        <f>'COG-M'!P1037</f>
        <v>0</v>
      </c>
      <c r="M138" s="120">
        <f t="shared" si="41"/>
        <v>0</v>
      </c>
      <c r="N138" s="42"/>
      <c r="O138" s="42"/>
      <c r="P138" s="42"/>
      <c r="Q138" s="42"/>
      <c r="R138" s="42"/>
      <c r="S138" s="42"/>
      <c r="T138" s="42"/>
      <c r="U138" s="42"/>
      <c r="V138" s="42"/>
      <c r="W138" s="42"/>
      <c r="X138" s="42"/>
      <c r="Y138" s="42"/>
      <c r="Z138" s="42"/>
    </row>
    <row r="139" spans="1:26" ht="14.25" customHeight="1">
      <c r="A139" s="157">
        <v>343</v>
      </c>
      <c r="B139" s="158" t="s">
        <v>1937</v>
      </c>
      <c r="C139" s="161">
        <f>'COG-M'!P1038</f>
        <v>0</v>
      </c>
      <c r="D139" s="119">
        <f>'COG-M'!P1039</f>
        <v>0</v>
      </c>
      <c r="E139" s="119">
        <f>'COG-M'!P1040</f>
        <v>0</v>
      </c>
      <c r="F139" s="119">
        <f>'COG-M'!P1041</f>
        <v>0</v>
      </c>
      <c r="G139" s="119">
        <f>'COG-M'!P1042</f>
        <v>0</v>
      </c>
      <c r="H139" s="119">
        <f>'COG-M'!P1043</f>
        <v>0</v>
      </c>
      <c r="I139" s="119">
        <f>'COG-M'!P1044</f>
        <v>0</v>
      </c>
      <c r="J139" s="119">
        <f>'COG-M'!P1045</f>
        <v>0</v>
      </c>
      <c r="K139" s="119">
        <f>'COG-M'!P1046</f>
        <v>0</v>
      </c>
      <c r="L139" s="119">
        <f>'COG-M'!P1047</f>
        <v>0</v>
      </c>
      <c r="M139" s="120">
        <f t="shared" si="41"/>
        <v>0</v>
      </c>
      <c r="N139" s="42"/>
      <c r="O139" s="42"/>
      <c r="P139" s="42"/>
      <c r="Q139" s="42"/>
      <c r="R139" s="42"/>
      <c r="S139" s="42"/>
      <c r="T139" s="42"/>
      <c r="U139" s="42"/>
      <c r="V139" s="42"/>
      <c r="W139" s="42"/>
      <c r="X139" s="42"/>
      <c r="Y139" s="42"/>
      <c r="Z139" s="42"/>
    </row>
    <row r="140" spans="1:26" ht="14.25" customHeight="1">
      <c r="A140" s="157">
        <v>344</v>
      </c>
      <c r="B140" s="158" t="s">
        <v>1938</v>
      </c>
      <c r="C140" s="161">
        <f>'COG-M'!P1048</f>
        <v>24252</v>
      </c>
      <c r="D140" s="119">
        <f>'COG-M'!P1049</f>
        <v>0</v>
      </c>
      <c r="E140" s="119">
        <f>'COG-M'!P1050</f>
        <v>0</v>
      </c>
      <c r="F140" s="119">
        <f>'COG-M'!P1051</f>
        <v>0</v>
      </c>
      <c r="G140" s="119">
        <f>'COG-M'!P1052</f>
        <v>0</v>
      </c>
      <c r="H140" s="119">
        <f>'COG-M'!P1053</f>
        <v>0</v>
      </c>
      <c r="I140" s="119">
        <f>'COG-M'!P1054</f>
        <v>0</v>
      </c>
      <c r="J140" s="119">
        <f>'COG-M'!P1055</f>
        <v>0</v>
      </c>
      <c r="K140" s="119">
        <f>'COG-M'!P1056</f>
        <v>0</v>
      </c>
      <c r="L140" s="119">
        <f>'COG-M'!P1057</f>
        <v>0</v>
      </c>
      <c r="M140" s="120">
        <f t="shared" si="41"/>
        <v>24252</v>
      </c>
      <c r="N140" s="42"/>
      <c r="O140" s="42"/>
      <c r="P140" s="42"/>
      <c r="Q140" s="42"/>
      <c r="R140" s="42"/>
      <c r="S140" s="42"/>
      <c r="T140" s="42"/>
      <c r="U140" s="42"/>
      <c r="V140" s="42"/>
      <c r="W140" s="42"/>
      <c r="X140" s="42"/>
      <c r="Y140" s="42"/>
      <c r="Z140" s="42"/>
    </row>
    <row r="141" spans="1:26" ht="14.25" customHeight="1">
      <c r="A141" s="157">
        <v>345</v>
      </c>
      <c r="B141" s="158" t="s">
        <v>1939</v>
      </c>
      <c r="C141" s="161">
        <f>'COG-M'!P1058</f>
        <v>0</v>
      </c>
      <c r="D141" s="119">
        <f>'COG-M'!P1059</f>
        <v>0</v>
      </c>
      <c r="E141" s="119">
        <f>'COG-M'!P1060</f>
        <v>0</v>
      </c>
      <c r="F141" s="119">
        <f>'COG-M'!P1061</f>
        <v>0</v>
      </c>
      <c r="G141" s="119">
        <f>'COG-M'!P1062</f>
        <v>185796</v>
      </c>
      <c r="H141" s="119">
        <f>'COG-M'!P1063</f>
        <v>0</v>
      </c>
      <c r="I141" s="119">
        <f>'COG-M'!P1064</f>
        <v>0</v>
      </c>
      <c r="J141" s="119">
        <f>'COG-M'!P1065</f>
        <v>0</v>
      </c>
      <c r="K141" s="119">
        <f>'COG-M'!P1066</f>
        <v>0</v>
      </c>
      <c r="L141" s="119">
        <f>'COG-M'!P1067</f>
        <v>0</v>
      </c>
      <c r="M141" s="120">
        <f t="shared" si="41"/>
        <v>185796</v>
      </c>
      <c r="N141" s="42"/>
      <c r="O141" s="42"/>
      <c r="P141" s="42"/>
      <c r="Q141" s="42"/>
      <c r="R141" s="42"/>
      <c r="S141" s="42"/>
      <c r="T141" s="42"/>
      <c r="U141" s="42"/>
      <c r="V141" s="42"/>
      <c r="W141" s="42"/>
      <c r="X141" s="42"/>
      <c r="Y141" s="42"/>
      <c r="Z141" s="42"/>
    </row>
    <row r="142" spans="1:26" ht="14.25" customHeight="1">
      <c r="A142" s="157">
        <v>346</v>
      </c>
      <c r="B142" s="158" t="s">
        <v>1940</v>
      </c>
      <c r="C142" s="161">
        <f>'COG-M'!P1068</f>
        <v>0</v>
      </c>
      <c r="D142" s="119">
        <f>'COG-M'!P1069</f>
        <v>0</v>
      </c>
      <c r="E142" s="119">
        <f>'COG-M'!P1070</f>
        <v>0</v>
      </c>
      <c r="F142" s="119">
        <f>'COG-M'!P1071</f>
        <v>0</v>
      </c>
      <c r="G142" s="119">
        <f>'COG-M'!P1072</f>
        <v>0</v>
      </c>
      <c r="H142" s="119">
        <f>'COG-M'!P1073</f>
        <v>0</v>
      </c>
      <c r="I142" s="119">
        <f>'COG-M'!P1074</f>
        <v>0</v>
      </c>
      <c r="J142" s="119">
        <f>'COG-M'!P1075</f>
        <v>0</v>
      </c>
      <c r="K142" s="119">
        <f>'COG-M'!P1076</f>
        <v>0</v>
      </c>
      <c r="L142" s="119">
        <f>'COG-M'!P1077</f>
        <v>0</v>
      </c>
      <c r="M142" s="120">
        <f t="shared" si="41"/>
        <v>0</v>
      </c>
      <c r="N142" s="42"/>
      <c r="O142" s="42"/>
      <c r="P142" s="42"/>
      <c r="Q142" s="42"/>
      <c r="R142" s="42"/>
      <c r="S142" s="42"/>
      <c r="T142" s="42"/>
      <c r="U142" s="42"/>
      <c r="V142" s="42"/>
      <c r="W142" s="42"/>
      <c r="X142" s="42"/>
      <c r="Y142" s="42"/>
      <c r="Z142" s="42"/>
    </row>
    <row r="143" spans="1:26" ht="14.25" customHeight="1">
      <c r="A143" s="157">
        <v>347</v>
      </c>
      <c r="B143" s="158" t="s">
        <v>1941</v>
      </c>
      <c r="C143" s="161">
        <f>'COG-M'!P1078</f>
        <v>0</v>
      </c>
      <c r="D143" s="119">
        <f>'COG-M'!P1079</f>
        <v>0</v>
      </c>
      <c r="E143" s="119">
        <f>'COG-M'!P1080</f>
        <v>0</v>
      </c>
      <c r="F143" s="119">
        <f>'COG-M'!P1081</f>
        <v>0</v>
      </c>
      <c r="G143" s="119">
        <f>'COG-M'!P1082</f>
        <v>0</v>
      </c>
      <c r="H143" s="119">
        <f>'COG-M'!P1083</f>
        <v>0</v>
      </c>
      <c r="I143" s="119">
        <f>'COG-M'!P1084</f>
        <v>0</v>
      </c>
      <c r="J143" s="119">
        <f>'COG-M'!P1085</f>
        <v>0</v>
      </c>
      <c r="K143" s="119">
        <f>'COG-M'!P1086</f>
        <v>0</v>
      </c>
      <c r="L143" s="119">
        <f>'COG-M'!P1087</f>
        <v>0</v>
      </c>
      <c r="M143" s="120">
        <f t="shared" si="41"/>
        <v>0</v>
      </c>
      <c r="N143" s="42"/>
      <c r="O143" s="42"/>
      <c r="P143" s="42"/>
      <c r="Q143" s="42"/>
      <c r="R143" s="42"/>
      <c r="S143" s="42"/>
      <c r="T143" s="42"/>
      <c r="U143" s="42"/>
      <c r="V143" s="42"/>
      <c r="W143" s="42"/>
      <c r="X143" s="42"/>
      <c r="Y143" s="42"/>
      <c r="Z143" s="42"/>
    </row>
    <row r="144" spans="1:26" ht="14.25" customHeight="1">
      <c r="A144" s="157">
        <v>348</v>
      </c>
      <c r="B144" s="158" t="s">
        <v>1942</v>
      </c>
      <c r="C144" s="161">
        <f>'COG-M'!P1088</f>
        <v>0</v>
      </c>
      <c r="D144" s="119">
        <f>'COG-M'!P1089</f>
        <v>0</v>
      </c>
      <c r="E144" s="119">
        <f>'COG-M'!P1090</f>
        <v>0</v>
      </c>
      <c r="F144" s="119">
        <f>'COG-M'!P1091</f>
        <v>0</v>
      </c>
      <c r="G144" s="119">
        <f>'COG-M'!P1092</f>
        <v>0</v>
      </c>
      <c r="H144" s="119">
        <f>'COG-M'!P1093</f>
        <v>0</v>
      </c>
      <c r="I144" s="119">
        <f>'COG-M'!P1094</f>
        <v>0</v>
      </c>
      <c r="J144" s="119">
        <f>'COG-M'!P1095</f>
        <v>0</v>
      </c>
      <c r="K144" s="119">
        <f>'COG-M'!P1096</f>
        <v>0</v>
      </c>
      <c r="L144" s="119">
        <f>'COG-M'!P1097</f>
        <v>0</v>
      </c>
      <c r="M144" s="120">
        <f t="shared" si="41"/>
        <v>0</v>
      </c>
      <c r="N144" s="42"/>
      <c r="O144" s="42"/>
      <c r="P144" s="42"/>
      <c r="Q144" s="42"/>
      <c r="R144" s="42"/>
      <c r="S144" s="42"/>
      <c r="T144" s="42"/>
      <c r="U144" s="42"/>
      <c r="V144" s="42"/>
      <c r="W144" s="42"/>
      <c r="X144" s="42"/>
      <c r="Y144" s="42"/>
      <c r="Z144" s="42"/>
    </row>
    <row r="145" spans="1:26" ht="14.25" customHeight="1">
      <c r="A145" s="157">
        <v>349</v>
      </c>
      <c r="B145" s="158" t="s">
        <v>1943</v>
      </c>
      <c r="C145" s="161">
        <f>'COG-M'!P1098</f>
        <v>0</v>
      </c>
      <c r="D145" s="119">
        <f>'COG-M'!P1099</f>
        <v>0</v>
      </c>
      <c r="E145" s="119">
        <f>'COG-M'!P1100</f>
        <v>0</v>
      </c>
      <c r="F145" s="119">
        <f>'COG-M'!P1101</f>
        <v>0</v>
      </c>
      <c r="G145" s="119">
        <f>'COG-M'!P1102</f>
        <v>0</v>
      </c>
      <c r="H145" s="119">
        <f>'COG-M'!P1103</f>
        <v>0</v>
      </c>
      <c r="I145" s="119">
        <f>'COG-M'!P1104</f>
        <v>0</v>
      </c>
      <c r="J145" s="119">
        <f>'COG-M'!P1105</f>
        <v>0</v>
      </c>
      <c r="K145" s="119">
        <f>'COG-M'!P1106</f>
        <v>0</v>
      </c>
      <c r="L145" s="119">
        <f>'COG-M'!P1107</f>
        <v>0</v>
      </c>
      <c r="M145" s="120">
        <f t="shared" si="41"/>
        <v>0</v>
      </c>
      <c r="N145" s="42"/>
      <c r="O145" s="42"/>
      <c r="P145" s="42"/>
      <c r="Q145" s="42"/>
      <c r="R145" s="42"/>
      <c r="S145" s="42"/>
      <c r="T145" s="42"/>
      <c r="U145" s="42"/>
      <c r="V145" s="42"/>
      <c r="W145" s="42"/>
      <c r="X145" s="42"/>
      <c r="Y145" s="42"/>
      <c r="Z145" s="42"/>
    </row>
    <row r="146" spans="1:26" ht="14.25" customHeight="1">
      <c r="A146" s="155">
        <v>3500</v>
      </c>
      <c r="B146" s="236" t="s">
        <v>1944</v>
      </c>
      <c r="C146" s="156">
        <f t="shared" ref="C146:M146" si="42">SUM(C147:C155)</f>
        <v>0</v>
      </c>
      <c r="D146" s="115">
        <f t="shared" si="42"/>
        <v>0</v>
      </c>
      <c r="E146" s="115">
        <f t="shared" si="42"/>
        <v>0</v>
      </c>
      <c r="F146" s="115">
        <f t="shared" si="42"/>
        <v>0</v>
      </c>
      <c r="G146" s="115">
        <f t="shared" si="42"/>
        <v>336660</v>
      </c>
      <c r="H146" s="115">
        <f t="shared" si="42"/>
        <v>0</v>
      </c>
      <c r="I146" s="115">
        <f t="shared" si="42"/>
        <v>0</v>
      </c>
      <c r="J146" s="115">
        <f t="shared" si="42"/>
        <v>0</v>
      </c>
      <c r="K146" s="115">
        <f t="shared" si="42"/>
        <v>0</v>
      </c>
      <c r="L146" s="115">
        <f t="shared" si="42"/>
        <v>0</v>
      </c>
      <c r="M146" s="115">
        <f t="shared" si="42"/>
        <v>336660</v>
      </c>
      <c r="N146" s="42"/>
      <c r="O146" s="42"/>
      <c r="P146" s="42"/>
      <c r="Q146" s="42"/>
      <c r="R146" s="42"/>
      <c r="S146" s="42"/>
      <c r="T146" s="42"/>
      <c r="U146" s="42"/>
      <c r="V146" s="42"/>
      <c r="W146" s="42"/>
      <c r="X146" s="42"/>
      <c r="Y146" s="42"/>
      <c r="Z146" s="42"/>
    </row>
    <row r="147" spans="1:26" ht="14.25" customHeight="1">
      <c r="A147" s="157">
        <v>351</v>
      </c>
      <c r="B147" s="158" t="s">
        <v>1945</v>
      </c>
      <c r="C147" s="161">
        <f>'COG-M'!P1109</f>
        <v>0</v>
      </c>
      <c r="D147" s="119">
        <f>'COG-M'!P1110</f>
        <v>0</v>
      </c>
      <c r="E147" s="119">
        <f>'COG-M'!P1111</f>
        <v>0</v>
      </c>
      <c r="F147" s="119">
        <f>'COG-M'!P1112</f>
        <v>0</v>
      </c>
      <c r="G147" s="119">
        <f>'COG-M'!P1113</f>
        <v>0</v>
      </c>
      <c r="H147" s="119">
        <f>'COG-M'!P1114</f>
        <v>0</v>
      </c>
      <c r="I147" s="119">
        <f>'COG-M'!P1115</f>
        <v>0</v>
      </c>
      <c r="J147" s="119">
        <f>'COG-M'!P1116</f>
        <v>0</v>
      </c>
      <c r="K147" s="119">
        <f>'COG-M'!P1117</f>
        <v>0</v>
      </c>
      <c r="L147" s="119">
        <f>'COG-M'!P1118</f>
        <v>0</v>
      </c>
      <c r="M147" s="120">
        <f t="shared" ref="M147:M155" si="43">SUM(C147:L147)</f>
        <v>0</v>
      </c>
      <c r="N147" s="42"/>
      <c r="O147" s="42"/>
      <c r="P147" s="42"/>
      <c r="Q147" s="42"/>
      <c r="R147" s="42"/>
      <c r="S147" s="42"/>
      <c r="T147" s="42"/>
      <c r="U147" s="42"/>
      <c r="V147" s="42"/>
      <c r="W147" s="42"/>
      <c r="X147" s="42"/>
      <c r="Y147" s="42"/>
      <c r="Z147" s="42"/>
    </row>
    <row r="148" spans="1:26" ht="14.25" customHeight="1">
      <c r="A148" s="157">
        <v>352</v>
      </c>
      <c r="B148" s="158" t="s">
        <v>1946</v>
      </c>
      <c r="C148" s="161">
        <f>'COG-M'!P1119</f>
        <v>0</v>
      </c>
      <c r="D148" s="119">
        <f>'COG-M'!P1120</f>
        <v>0</v>
      </c>
      <c r="E148" s="119">
        <f>'COG-M'!P1121</f>
        <v>0</v>
      </c>
      <c r="F148" s="119">
        <f>'COG-M'!P1122</f>
        <v>0</v>
      </c>
      <c r="G148" s="119">
        <f>'COG-M'!P1123</f>
        <v>11520</v>
      </c>
      <c r="H148" s="119">
        <f>'COG-M'!P1124</f>
        <v>0</v>
      </c>
      <c r="I148" s="119">
        <f>'COG-M'!P1125</f>
        <v>0</v>
      </c>
      <c r="J148" s="119">
        <f>'COG-M'!P1126</f>
        <v>0</v>
      </c>
      <c r="K148" s="119">
        <f>'COG-M'!P1127</f>
        <v>0</v>
      </c>
      <c r="L148" s="119">
        <f>'COG-M'!P1128</f>
        <v>0</v>
      </c>
      <c r="M148" s="120">
        <f t="shared" si="43"/>
        <v>11520</v>
      </c>
      <c r="N148" s="42"/>
      <c r="O148" s="42"/>
      <c r="P148" s="42"/>
      <c r="Q148" s="42"/>
      <c r="R148" s="42"/>
      <c r="S148" s="42"/>
      <c r="T148" s="42"/>
      <c r="U148" s="42"/>
      <c r="V148" s="42"/>
      <c r="W148" s="42"/>
      <c r="X148" s="42"/>
      <c r="Y148" s="42"/>
      <c r="Z148" s="42"/>
    </row>
    <row r="149" spans="1:26" ht="14.25" customHeight="1">
      <c r="A149" s="157">
        <v>353</v>
      </c>
      <c r="B149" s="158" t="s">
        <v>1947</v>
      </c>
      <c r="C149" s="161">
        <f>'COG-M'!P1129</f>
        <v>0</v>
      </c>
      <c r="D149" s="119">
        <f>'COG-M'!P1130</f>
        <v>0</v>
      </c>
      <c r="E149" s="119">
        <f>'COG-M'!P1131</f>
        <v>0</v>
      </c>
      <c r="F149" s="119">
        <f>'COG-M'!P1132</f>
        <v>0</v>
      </c>
      <c r="G149" s="119">
        <f>'COG-M'!P1133</f>
        <v>30312</v>
      </c>
      <c r="H149" s="119">
        <f>'COG-M'!P1134</f>
        <v>0</v>
      </c>
      <c r="I149" s="119">
        <f>'COG-M'!P1135</f>
        <v>0</v>
      </c>
      <c r="J149" s="119">
        <f>'COG-M'!P1136</f>
        <v>0</v>
      </c>
      <c r="K149" s="119">
        <f>'COG-M'!P1137</f>
        <v>0</v>
      </c>
      <c r="L149" s="119">
        <f>'COG-M'!P1138</f>
        <v>0</v>
      </c>
      <c r="M149" s="120">
        <f t="shared" si="43"/>
        <v>30312</v>
      </c>
      <c r="N149" s="42"/>
      <c r="O149" s="42"/>
      <c r="P149" s="42"/>
      <c r="Q149" s="42"/>
      <c r="R149" s="42"/>
      <c r="S149" s="42"/>
      <c r="T149" s="42"/>
      <c r="U149" s="42"/>
      <c r="V149" s="42"/>
      <c r="W149" s="42"/>
      <c r="X149" s="42"/>
      <c r="Y149" s="42"/>
      <c r="Z149" s="42"/>
    </row>
    <row r="150" spans="1:26" ht="14.25" customHeight="1">
      <c r="A150" s="157">
        <v>354</v>
      </c>
      <c r="B150" s="158" t="s">
        <v>1948</v>
      </c>
      <c r="C150" s="161">
        <f>'COG-M'!P1139</f>
        <v>0</v>
      </c>
      <c r="D150" s="119">
        <f>'COG-M'!P1140</f>
        <v>0</v>
      </c>
      <c r="E150" s="119">
        <f>'COG-M'!P1141</f>
        <v>0</v>
      </c>
      <c r="F150" s="119">
        <f>'COG-M'!P1142</f>
        <v>0</v>
      </c>
      <c r="G150" s="119">
        <f>'COG-M'!P1143</f>
        <v>0</v>
      </c>
      <c r="H150" s="119">
        <f>'COG-M'!P1144</f>
        <v>0</v>
      </c>
      <c r="I150" s="119">
        <f>'COG-M'!P1145</f>
        <v>0</v>
      </c>
      <c r="J150" s="119">
        <f>'COG-M'!P1146</f>
        <v>0</v>
      </c>
      <c r="K150" s="119">
        <f>'COG-M'!P1147</f>
        <v>0</v>
      </c>
      <c r="L150" s="119">
        <f>'COG-M'!P1148</f>
        <v>0</v>
      </c>
      <c r="M150" s="120">
        <f t="shared" si="43"/>
        <v>0</v>
      </c>
      <c r="N150" s="42"/>
      <c r="O150" s="42"/>
      <c r="P150" s="42"/>
      <c r="Q150" s="42"/>
      <c r="R150" s="42"/>
      <c r="S150" s="42"/>
      <c r="T150" s="42"/>
      <c r="U150" s="42"/>
      <c r="V150" s="42"/>
      <c r="W150" s="42"/>
      <c r="X150" s="42"/>
      <c r="Y150" s="42"/>
      <c r="Z150" s="42"/>
    </row>
    <row r="151" spans="1:26" ht="14.25" customHeight="1">
      <c r="A151" s="157">
        <v>355</v>
      </c>
      <c r="B151" s="158" t="s">
        <v>1949</v>
      </c>
      <c r="C151" s="161">
        <f>'COG-M'!P1149</f>
        <v>0</v>
      </c>
      <c r="D151" s="119">
        <f>'COG-M'!P1150</f>
        <v>0</v>
      </c>
      <c r="E151" s="119">
        <f>'COG-M'!P1151</f>
        <v>0</v>
      </c>
      <c r="F151" s="119">
        <f>'COG-M'!P1152</f>
        <v>0</v>
      </c>
      <c r="G151" s="119">
        <f>'COG-M'!P1153</f>
        <v>109836</v>
      </c>
      <c r="H151" s="119">
        <f>'COG-M'!P1154</f>
        <v>0</v>
      </c>
      <c r="I151" s="119">
        <f>'COG-M'!P1155</f>
        <v>0</v>
      </c>
      <c r="J151" s="119">
        <f>'COG-M'!P1156</f>
        <v>0</v>
      </c>
      <c r="K151" s="119">
        <f>'COG-M'!P1157</f>
        <v>0</v>
      </c>
      <c r="L151" s="119">
        <f>'COG-M'!P1158</f>
        <v>0</v>
      </c>
      <c r="M151" s="120">
        <f t="shared" si="43"/>
        <v>109836</v>
      </c>
      <c r="N151" s="42"/>
      <c r="O151" s="42"/>
      <c r="P151" s="42"/>
      <c r="Q151" s="42"/>
      <c r="R151" s="42"/>
      <c r="S151" s="42"/>
      <c r="T151" s="42"/>
      <c r="U151" s="42"/>
      <c r="V151" s="42"/>
      <c r="W151" s="42"/>
      <c r="X151" s="42"/>
      <c r="Y151" s="42"/>
      <c r="Z151" s="42"/>
    </row>
    <row r="152" spans="1:26" ht="14.25" customHeight="1">
      <c r="A152" s="157">
        <v>356</v>
      </c>
      <c r="B152" s="158" t="s">
        <v>1950</v>
      </c>
      <c r="C152" s="161">
        <f>'COG-M'!P1159</f>
        <v>0</v>
      </c>
      <c r="D152" s="119">
        <f>'COG-M'!P1160</f>
        <v>0</v>
      </c>
      <c r="E152" s="119">
        <f>'COG-M'!P1161</f>
        <v>0</v>
      </c>
      <c r="F152" s="119">
        <f>'COG-M'!P1162</f>
        <v>0</v>
      </c>
      <c r="G152" s="119">
        <f>'COG-M'!P1163</f>
        <v>0</v>
      </c>
      <c r="H152" s="119">
        <f>'COG-M'!P1164</f>
        <v>0</v>
      </c>
      <c r="I152" s="119">
        <f>'COG-M'!P1165</f>
        <v>0</v>
      </c>
      <c r="J152" s="119">
        <f>'COG-M'!P1166</f>
        <v>0</v>
      </c>
      <c r="K152" s="119">
        <f>'COG-M'!P1167</f>
        <v>0</v>
      </c>
      <c r="L152" s="119">
        <f>'COG-M'!P1168</f>
        <v>0</v>
      </c>
      <c r="M152" s="120">
        <f t="shared" si="43"/>
        <v>0</v>
      </c>
      <c r="N152" s="42"/>
      <c r="O152" s="42"/>
      <c r="P152" s="42"/>
      <c r="Q152" s="42"/>
      <c r="R152" s="42"/>
      <c r="S152" s="42"/>
      <c r="T152" s="42"/>
      <c r="U152" s="42"/>
      <c r="V152" s="42"/>
      <c r="W152" s="42"/>
      <c r="X152" s="42"/>
      <c r="Y152" s="42"/>
      <c r="Z152" s="42"/>
    </row>
    <row r="153" spans="1:26" ht="14.25" customHeight="1">
      <c r="A153" s="157">
        <v>357</v>
      </c>
      <c r="B153" s="158" t="s">
        <v>1951</v>
      </c>
      <c r="C153" s="161">
        <f>'COG-M'!P1169</f>
        <v>0</v>
      </c>
      <c r="D153" s="119">
        <f>'COG-M'!P1170</f>
        <v>0</v>
      </c>
      <c r="E153" s="119">
        <f>'COG-M'!P1171</f>
        <v>0</v>
      </c>
      <c r="F153" s="119">
        <f>'COG-M'!P1172</f>
        <v>0</v>
      </c>
      <c r="G153" s="119">
        <f>'COG-M'!P1173</f>
        <v>138912</v>
      </c>
      <c r="H153" s="119">
        <f>'COG-M'!P1174</f>
        <v>0</v>
      </c>
      <c r="I153" s="119">
        <f>'COG-M'!P1175</f>
        <v>0</v>
      </c>
      <c r="J153" s="119">
        <f>'COG-M'!P1176</f>
        <v>0</v>
      </c>
      <c r="K153" s="119">
        <f>'COG-M'!P1177</f>
        <v>0</v>
      </c>
      <c r="L153" s="119">
        <f>'COG-M'!P1178</f>
        <v>0</v>
      </c>
      <c r="M153" s="120">
        <f t="shared" si="43"/>
        <v>138912</v>
      </c>
      <c r="N153" s="42"/>
      <c r="O153" s="42"/>
      <c r="P153" s="42"/>
      <c r="Q153" s="42"/>
      <c r="R153" s="42"/>
      <c r="S153" s="42"/>
      <c r="T153" s="42"/>
      <c r="U153" s="42"/>
      <c r="V153" s="42"/>
      <c r="W153" s="42"/>
      <c r="X153" s="42"/>
      <c r="Y153" s="42"/>
      <c r="Z153" s="42"/>
    </row>
    <row r="154" spans="1:26" ht="14.25" customHeight="1">
      <c r="A154" s="157">
        <v>358</v>
      </c>
      <c r="B154" s="158" t="s">
        <v>1952</v>
      </c>
      <c r="C154" s="161">
        <f>'COG-M'!P1179</f>
        <v>0</v>
      </c>
      <c r="D154" s="119">
        <f>'COG-M'!P1180</f>
        <v>0</v>
      </c>
      <c r="E154" s="119">
        <f>'COG-M'!P1181</f>
        <v>0</v>
      </c>
      <c r="F154" s="119">
        <f>'COG-M'!P1182</f>
        <v>0</v>
      </c>
      <c r="G154" s="119">
        <f>'COG-M'!P1183</f>
        <v>43656</v>
      </c>
      <c r="H154" s="119">
        <f>'COG-M'!P1184</f>
        <v>0</v>
      </c>
      <c r="I154" s="119">
        <f>'COG-M'!P1185</f>
        <v>0</v>
      </c>
      <c r="J154" s="119">
        <f>'COG-M'!P1186</f>
        <v>0</v>
      </c>
      <c r="K154" s="119">
        <f>'COG-M'!P1187</f>
        <v>0</v>
      </c>
      <c r="L154" s="119">
        <f>'COG-M'!P1188</f>
        <v>0</v>
      </c>
      <c r="M154" s="120">
        <f t="shared" si="43"/>
        <v>43656</v>
      </c>
      <c r="N154" s="42"/>
      <c r="O154" s="42"/>
      <c r="P154" s="42"/>
      <c r="Q154" s="42"/>
      <c r="R154" s="42"/>
      <c r="S154" s="42"/>
      <c r="T154" s="42"/>
      <c r="U154" s="42"/>
      <c r="V154" s="42"/>
      <c r="W154" s="42"/>
      <c r="X154" s="42"/>
      <c r="Y154" s="42"/>
      <c r="Z154" s="42"/>
    </row>
    <row r="155" spans="1:26" ht="14.25" customHeight="1">
      <c r="A155" s="157">
        <v>359</v>
      </c>
      <c r="B155" s="158" t="s">
        <v>1953</v>
      </c>
      <c r="C155" s="161">
        <f>'COG-M'!P1189</f>
        <v>0</v>
      </c>
      <c r="D155" s="119">
        <f>'COG-M'!P1190</f>
        <v>0</v>
      </c>
      <c r="E155" s="119">
        <f>'COG-M'!P1191</f>
        <v>0</v>
      </c>
      <c r="F155" s="119">
        <f>'COG-M'!P1192</f>
        <v>0</v>
      </c>
      <c r="G155" s="119">
        <f>'COG-M'!P1193</f>
        <v>2424</v>
      </c>
      <c r="H155" s="119">
        <f>'COG-M'!P1194</f>
        <v>0</v>
      </c>
      <c r="I155" s="119">
        <f>'COG-M'!P1195</f>
        <v>0</v>
      </c>
      <c r="J155" s="119">
        <f>'COG-M'!P1196</f>
        <v>0</v>
      </c>
      <c r="K155" s="119">
        <f>'COG-M'!P1197</f>
        <v>0</v>
      </c>
      <c r="L155" s="119">
        <f>'COG-M'!P1198</f>
        <v>0</v>
      </c>
      <c r="M155" s="120">
        <f t="shared" si="43"/>
        <v>2424</v>
      </c>
      <c r="N155" s="42"/>
      <c r="O155" s="42"/>
      <c r="P155" s="42"/>
      <c r="Q155" s="42"/>
      <c r="R155" s="42"/>
      <c r="S155" s="42"/>
      <c r="T155" s="42"/>
      <c r="U155" s="42"/>
      <c r="V155" s="42"/>
      <c r="W155" s="42"/>
      <c r="X155" s="42"/>
      <c r="Y155" s="42"/>
      <c r="Z155" s="42"/>
    </row>
    <row r="156" spans="1:26" ht="14.25" customHeight="1">
      <c r="A156" s="155">
        <v>3600</v>
      </c>
      <c r="B156" s="236" t="s">
        <v>1954</v>
      </c>
      <c r="C156" s="156">
        <f t="shared" ref="C156:M156" si="44">SUM(C157:C163)</f>
        <v>0</v>
      </c>
      <c r="D156" s="115">
        <f t="shared" si="44"/>
        <v>0</v>
      </c>
      <c r="E156" s="115">
        <f t="shared" si="44"/>
        <v>0</v>
      </c>
      <c r="F156" s="115">
        <f t="shared" si="44"/>
        <v>0</v>
      </c>
      <c r="G156" s="115">
        <f t="shared" si="44"/>
        <v>25200</v>
      </c>
      <c r="H156" s="115">
        <f t="shared" si="44"/>
        <v>0</v>
      </c>
      <c r="I156" s="115">
        <f t="shared" si="44"/>
        <v>0</v>
      </c>
      <c r="J156" s="115">
        <f t="shared" si="44"/>
        <v>0</v>
      </c>
      <c r="K156" s="115">
        <f t="shared" si="44"/>
        <v>0</v>
      </c>
      <c r="L156" s="115">
        <f t="shared" si="44"/>
        <v>0</v>
      </c>
      <c r="M156" s="115">
        <f t="shared" si="44"/>
        <v>25200</v>
      </c>
      <c r="N156" s="42"/>
      <c r="O156" s="42"/>
      <c r="P156" s="42"/>
      <c r="Q156" s="42"/>
      <c r="R156" s="42"/>
      <c r="S156" s="42"/>
      <c r="T156" s="42"/>
      <c r="U156" s="42"/>
      <c r="V156" s="42"/>
      <c r="W156" s="42"/>
      <c r="X156" s="42"/>
      <c r="Y156" s="42"/>
      <c r="Z156" s="42"/>
    </row>
    <row r="157" spans="1:26" ht="14.25" customHeight="1">
      <c r="A157" s="157">
        <v>361</v>
      </c>
      <c r="B157" s="158" t="s">
        <v>1955</v>
      </c>
      <c r="C157" s="161">
        <f>'COG-M'!P1200</f>
        <v>0</v>
      </c>
      <c r="D157" s="119">
        <f>'COG-M'!P1201</f>
        <v>0</v>
      </c>
      <c r="E157" s="119">
        <f>'COG-M'!P1202</f>
        <v>0</v>
      </c>
      <c r="F157" s="119">
        <f>'COG-M'!P1203</f>
        <v>0</v>
      </c>
      <c r="G157" s="119">
        <f>'COG-M'!P1204</f>
        <v>24000</v>
      </c>
      <c r="H157" s="119">
        <f>'COG-M'!P1205</f>
        <v>0</v>
      </c>
      <c r="I157" s="119">
        <f>'COG-M'!P1206</f>
        <v>0</v>
      </c>
      <c r="J157" s="119">
        <f>'COG-M'!P1207</f>
        <v>0</v>
      </c>
      <c r="K157" s="119">
        <f>'COG-M'!P1208</f>
        <v>0</v>
      </c>
      <c r="L157" s="119">
        <f>'COG-M'!P1209</f>
        <v>0</v>
      </c>
      <c r="M157" s="120">
        <f t="shared" ref="M157:M163" si="45">SUM(C157:L157)</f>
        <v>24000</v>
      </c>
      <c r="N157" s="42"/>
      <c r="O157" s="42"/>
      <c r="P157" s="42"/>
      <c r="Q157" s="42"/>
      <c r="R157" s="42"/>
      <c r="S157" s="42"/>
      <c r="T157" s="42"/>
      <c r="U157" s="42"/>
      <c r="V157" s="42"/>
      <c r="W157" s="42"/>
      <c r="X157" s="42"/>
      <c r="Y157" s="42"/>
      <c r="Z157" s="42"/>
    </row>
    <row r="158" spans="1:26" ht="14.25" customHeight="1">
      <c r="A158" s="157">
        <v>362</v>
      </c>
      <c r="B158" s="158" t="s">
        <v>1956</v>
      </c>
      <c r="C158" s="161">
        <f>'COG-M'!P1210</f>
        <v>0</v>
      </c>
      <c r="D158" s="119">
        <f>'COG-M'!P1211</f>
        <v>0</v>
      </c>
      <c r="E158" s="119">
        <f>'COG-M'!P1212</f>
        <v>0</v>
      </c>
      <c r="F158" s="119">
        <f>'COG-M'!P1213</f>
        <v>0</v>
      </c>
      <c r="G158" s="119">
        <f>'COG-M'!P1214</f>
        <v>0</v>
      </c>
      <c r="H158" s="119">
        <f>'COG-M'!P1215</f>
        <v>0</v>
      </c>
      <c r="I158" s="119">
        <f>'COG-M'!P1216</f>
        <v>0</v>
      </c>
      <c r="J158" s="119">
        <f>'COG-M'!P1217</f>
        <v>0</v>
      </c>
      <c r="K158" s="119">
        <f>'COG-M'!P1218</f>
        <v>0</v>
      </c>
      <c r="L158" s="119">
        <f>'COG-M'!P1219</f>
        <v>0</v>
      </c>
      <c r="M158" s="120">
        <f t="shared" si="45"/>
        <v>0</v>
      </c>
      <c r="N158" s="42"/>
      <c r="O158" s="42"/>
      <c r="P158" s="42"/>
      <c r="Q158" s="42"/>
      <c r="R158" s="42"/>
      <c r="S158" s="42"/>
      <c r="T158" s="42"/>
      <c r="U158" s="42"/>
      <c r="V158" s="42"/>
      <c r="W158" s="42"/>
      <c r="X158" s="42"/>
      <c r="Y158" s="42"/>
      <c r="Z158" s="42"/>
    </row>
    <row r="159" spans="1:26" ht="14.25" customHeight="1">
      <c r="A159" s="157">
        <v>363</v>
      </c>
      <c r="B159" s="158" t="s">
        <v>1957</v>
      </c>
      <c r="C159" s="161">
        <f>'COG-M'!P1220</f>
        <v>0</v>
      </c>
      <c r="D159" s="119">
        <f>'COG-M'!P1221</f>
        <v>0</v>
      </c>
      <c r="E159" s="119">
        <f>'COG-M'!P1222</f>
        <v>0</v>
      </c>
      <c r="F159" s="119">
        <f>'COG-M'!P1223</f>
        <v>0</v>
      </c>
      <c r="G159" s="119">
        <f>'COG-M'!P1224</f>
        <v>0</v>
      </c>
      <c r="H159" s="119">
        <f>'COG-M'!P1225</f>
        <v>0</v>
      </c>
      <c r="I159" s="119">
        <f>'COG-M'!P1226</f>
        <v>0</v>
      </c>
      <c r="J159" s="119">
        <f>'COG-M'!P1227</f>
        <v>0</v>
      </c>
      <c r="K159" s="119">
        <f>'COG-M'!P1228</f>
        <v>0</v>
      </c>
      <c r="L159" s="119">
        <f>'COG-M'!P1229</f>
        <v>0</v>
      </c>
      <c r="M159" s="120">
        <f t="shared" si="45"/>
        <v>0</v>
      </c>
      <c r="N159" s="42"/>
      <c r="O159" s="42"/>
      <c r="P159" s="42"/>
      <c r="Q159" s="42"/>
      <c r="R159" s="42"/>
      <c r="S159" s="42"/>
      <c r="T159" s="42"/>
      <c r="U159" s="42"/>
      <c r="V159" s="42"/>
      <c r="W159" s="42"/>
      <c r="X159" s="42"/>
      <c r="Y159" s="42"/>
      <c r="Z159" s="42"/>
    </row>
    <row r="160" spans="1:26" ht="14.25" customHeight="1">
      <c r="A160" s="157">
        <v>364</v>
      </c>
      <c r="B160" s="158" t="s">
        <v>1958</v>
      </c>
      <c r="C160" s="161">
        <f>'COG-M'!P1230</f>
        <v>0</v>
      </c>
      <c r="D160" s="119">
        <f>'COG-M'!P1231</f>
        <v>0</v>
      </c>
      <c r="E160" s="119">
        <f>'COG-M'!P1232</f>
        <v>0</v>
      </c>
      <c r="F160" s="119">
        <f>'COG-M'!P1233</f>
        <v>0</v>
      </c>
      <c r="G160" s="119">
        <f>'COG-M'!P1234</f>
        <v>1200</v>
      </c>
      <c r="H160" s="119">
        <f>'COG-M'!P1235</f>
        <v>0</v>
      </c>
      <c r="I160" s="119">
        <f>'COG-M'!P1236</f>
        <v>0</v>
      </c>
      <c r="J160" s="119">
        <f>'COG-M'!P1237</f>
        <v>0</v>
      </c>
      <c r="K160" s="119">
        <f>'COG-M'!P1238</f>
        <v>0</v>
      </c>
      <c r="L160" s="119">
        <f>'COG-M'!P1239</f>
        <v>0</v>
      </c>
      <c r="M160" s="120">
        <f t="shared" si="45"/>
        <v>1200</v>
      </c>
      <c r="N160" s="42"/>
      <c r="O160" s="42"/>
      <c r="P160" s="42"/>
      <c r="Q160" s="42"/>
      <c r="R160" s="42"/>
      <c r="S160" s="42"/>
      <c r="T160" s="42"/>
      <c r="U160" s="42"/>
      <c r="V160" s="42"/>
      <c r="W160" s="42"/>
      <c r="X160" s="42"/>
      <c r="Y160" s="42"/>
      <c r="Z160" s="42"/>
    </row>
    <row r="161" spans="1:26" ht="14.25" customHeight="1">
      <c r="A161" s="157">
        <v>365</v>
      </c>
      <c r="B161" s="158" t="s">
        <v>1959</v>
      </c>
      <c r="C161" s="161">
        <f>'COG-M'!P1240</f>
        <v>0</v>
      </c>
      <c r="D161" s="119">
        <f>'COG-M'!P1241</f>
        <v>0</v>
      </c>
      <c r="E161" s="119">
        <f>'COG-M'!P1242</f>
        <v>0</v>
      </c>
      <c r="F161" s="119">
        <f>'COG-M'!P1243</f>
        <v>0</v>
      </c>
      <c r="G161" s="119">
        <f>'COG-M'!P1244</f>
        <v>0</v>
      </c>
      <c r="H161" s="119">
        <f>'COG-M'!P1245</f>
        <v>0</v>
      </c>
      <c r="I161" s="119">
        <f>'COG-M'!P1246</f>
        <v>0</v>
      </c>
      <c r="J161" s="119">
        <f>'COG-M'!P1247</f>
        <v>0</v>
      </c>
      <c r="K161" s="119">
        <f>'COG-M'!P1248</f>
        <v>0</v>
      </c>
      <c r="L161" s="119">
        <f>'COG-M'!P1249</f>
        <v>0</v>
      </c>
      <c r="M161" s="120">
        <f t="shared" si="45"/>
        <v>0</v>
      </c>
      <c r="N161" s="42"/>
      <c r="O161" s="42"/>
      <c r="P161" s="42"/>
      <c r="Q161" s="42"/>
      <c r="R161" s="42"/>
      <c r="S161" s="42"/>
      <c r="T161" s="42"/>
      <c r="U161" s="42"/>
      <c r="V161" s="42"/>
      <c r="W161" s="42"/>
      <c r="X161" s="42"/>
      <c r="Y161" s="42"/>
      <c r="Z161" s="42"/>
    </row>
    <row r="162" spans="1:26" ht="14.25" customHeight="1">
      <c r="A162" s="157">
        <v>366</v>
      </c>
      <c r="B162" s="158" t="s">
        <v>1960</v>
      </c>
      <c r="C162" s="161">
        <f>'COG-M'!P1250</f>
        <v>0</v>
      </c>
      <c r="D162" s="119">
        <f>'COG-M'!P1251</f>
        <v>0</v>
      </c>
      <c r="E162" s="119">
        <f>'COG-M'!P1252</f>
        <v>0</v>
      </c>
      <c r="F162" s="119">
        <f>'COG-M'!P1253</f>
        <v>0</v>
      </c>
      <c r="G162" s="119">
        <f>'COG-M'!P1254</f>
        <v>0</v>
      </c>
      <c r="H162" s="119">
        <f>'COG-M'!P1255</f>
        <v>0</v>
      </c>
      <c r="I162" s="119">
        <f>'COG-M'!P1256</f>
        <v>0</v>
      </c>
      <c r="J162" s="119">
        <f>'COG-M'!P1257</f>
        <v>0</v>
      </c>
      <c r="K162" s="119">
        <f>'COG-M'!P1258</f>
        <v>0</v>
      </c>
      <c r="L162" s="119">
        <f>'COG-M'!P1259</f>
        <v>0</v>
      </c>
      <c r="M162" s="120">
        <f t="shared" si="45"/>
        <v>0</v>
      </c>
      <c r="N162" s="42"/>
      <c r="O162" s="42"/>
      <c r="P162" s="42"/>
      <c r="Q162" s="42"/>
      <c r="R162" s="42"/>
      <c r="S162" s="42"/>
      <c r="T162" s="42"/>
      <c r="U162" s="42"/>
      <c r="V162" s="42"/>
      <c r="W162" s="42"/>
      <c r="X162" s="42"/>
      <c r="Y162" s="42"/>
      <c r="Z162" s="42"/>
    </row>
    <row r="163" spans="1:26" ht="14.25" customHeight="1">
      <c r="A163" s="157">
        <v>369</v>
      </c>
      <c r="B163" s="158" t="s">
        <v>1961</v>
      </c>
      <c r="C163" s="161">
        <f>'COG-M'!P1260</f>
        <v>0</v>
      </c>
      <c r="D163" s="119">
        <f>'COG-M'!P1261</f>
        <v>0</v>
      </c>
      <c r="E163" s="119">
        <f>'COG-M'!P1262</f>
        <v>0</v>
      </c>
      <c r="F163" s="119">
        <f>'COG-M'!P1263</f>
        <v>0</v>
      </c>
      <c r="G163" s="119">
        <f>'COG-M'!P1264</f>
        <v>0</v>
      </c>
      <c r="H163" s="119">
        <f>'COG-M'!P1265</f>
        <v>0</v>
      </c>
      <c r="I163" s="119">
        <f>'COG-M'!P1266</f>
        <v>0</v>
      </c>
      <c r="J163" s="119">
        <f>'COG-M'!P1267</f>
        <v>0</v>
      </c>
      <c r="K163" s="119">
        <f>'COG-M'!P1268</f>
        <v>0</v>
      </c>
      <c r="L163" s="119">
        <f>'COG-M'!P1269</f>
        <v>0</v>
      </c>
      <c r="M163" s="120">
        <f t="shared" si="45"/>
        <v>0</v>
      </c>
      <c r="N163" s="42"/>
      <c r="O163" s="42"/>
      <c r="P163" s="42"/>
      <c r="Q163" s="42"/>
      <c r="R163" s="42"/>
      <c r="S163" s="42"/>
      <c r="T163" s="42"/>
      <c r="U163" s="42"/>
      <c r="V163" s="42"/>
      <c r="W163" s="42"/>
      <c r="X163" s="42"/>
      <c r="Y163" s="42"/>
      <c r="Z163" s="42"/>
    </row>
    <row r="164" spans="1:26" ht="14.25" customHeight="1">
      <c r="A164" s="155">
        <v>3700</v>
      </c>
      <c r="B164" s="236" t="s">
        <v>1962</v>
      </c>
      <c r="C164" s="156">
        <f t="shared" ref="C164:M164" si="46">SUM(C165:C173)</f>
        <v>142128</v>
      </c>
      <c r="D164" s="115">
        <f t="shared" si="46"/>
        <v>0</v>
      </c>
      <c r="E164" s="115">
        <f t="shared" si="46"/>
        <v>0</v>
      </c>
      <c r="F164" s="115">
        <f t="shared" si="46"/>
        <v>0</v>
      </c>
      <c r="G164" s="115">
        <f t="shared" si="46"/>
        <v>0</v>
      </c>
      <c r="H164" s="115">
        <f t="shared" si="46"/>
        <v>0</v>
      </c>
      <c r="I164" s="115">
        <f t="shared" si="46"/>
        <v>0</v>
      </c>
      <c r="J164" s="115">
        <f t="shared" si="46"/>
        <v>0</v>
      </c>
      <c r="K164" s="115">
        <f t="shared" si="46"/>
        <v>0</v>
      </c>
      <c r="L164" s="115">
        <f t="shared" si="46"/>
        <v>0</v>
      </c>
      <c r="M164" s="115">
        <f t="shared" si="46"/>
        <v>142128</v>
      </c>
      <c r="N164" s="42"/>
      <c r="O164" s="42"/>
      <c r="P164" s="42"/>
      <c r="Q164" s="42"/>
      <c r="R164" s="42"/>
      <c r="S164" s="42"/>
      <c r="T164" s="42"/>
      <c r="U164" s="42"/>
      <c r="V164" s="42"/>
      <c r="W164" s="42"/>
      <c r="X164" s="42"/>
      <c r="Y164" s="42"/>
      <c r="Z164" s="42"/>
    </row>
    <row r="165" spans="1:26" ht="14.25" customHeight="1">
      <c r="A165" s="157">
        <v>371</v>
      </c>
      <c r="B165" s="158" t="s">
        <v>1963</v>
      </c>
      <c r="C165" s="161">
        <f>'COG-M'!P1271</f>
        <v>0</v>
      </c>
      <c r="D165" s="119">
        <f>'COG-M'!P1272</f>
        <v>0</v>
      </c>
      <c r="E165" s="119">
        <f>'COG-M'!P1273</f>
        <v>0</v>
      </c>
      <c r="F165" s="119">
        <f>'COG-M'!P1274</f>
        <v>0</v>
      </c>
      <c r="G165" s="119">
        <f>'COG-M'!P1275</f>
        <v>0</v>
      </c>
      <c r="H165" s="119">
        <f>'COG-M'!P1276</f>
        <v>0</v>
      </c>
      <c r="I165" s="119">
        <f>'COG-M'!P1277</f>
        <v>0</v>
      </c>
      <c r="J165" s="119">
        <f>'COG-M'!P1278</f>
        <v>0</v>
      </c>
      <c r="K165" s="119">
        <f>'COG-M'!P1279</f>
        <v>0</v>
      </c>
      <c r="L165" s="119">
        <f>'COG-M'!P1280</f>
        <v>0</v>
      </c>
      <c r="M165" s="120">
        <f t="shared" ref="M165:M173" si="47">SUM(C165:L165)</f>
        <v>0</v>
      </c>
      <c r="N165" s="42"/>
      <c r="O165" s="42"/>
      <c r="P165" s="42"/>
      <c r="Q165" s="42"/>
      <c r="R165" s="42"/>
      <c r="S165" s="42"/>
      <c r="T165" s="42"/>
      <c r="U165" s="42"/>
      <c r="V165" s="42"/>
      <c r="W165" s="42"/>
      <c r="X165" s="42"/>
      <c r="Y165" s="42"/>
      <c r="Z165" s="42"/>
    </row>
    <row r="166" spans="1:26" ht="14.25" customHeight="1">
      <c r="A166" s="157">
        <v>372</v>
      </c>
      <c r="B166" s="158" t="s">
        <v>1964</v>
      </c>
      <c r="C166" s="161">
        <f>'COG-M'!P1281</f>
        <v>2268</v>
      </c>
      <c r="D166" s="119">
        <f>'COG-M'!P1282</f>
        <v>0</v>
      </c>
      <c r="E166" s="119">
        <f>'COG-M'!P1283</f>
        <v>0</v>
      </c>
      <c r="F166" s="119">
        <f>'COG-M'!P1284</f>
        <v>0</v>
      </c>
      <c r="G166" s="119">
        <f>'COG-M'!P1285</f>
        <v>0</v>
      </c>
      <c r="H166" s="119">
        <f>'COG-M'!P1286</f>
        <v>0</v>
      </c>
      <c r="I166" s="119">
        <f>'COG-M'!P1287</f>
        <v>0</v>
      </c>
      <c r="J166" s="119">
        <f>'COG-M'!P1288</f>
        <v>0</v>
      </c>
      <c r="K166" s="119">
        <f>'COG-M'!P1289</f>
        <v>0</v>
      </c>
      <c r="L166" s="119">
        <f>'COG-M'!P1290</f>
        <v>0</v>
      </c>
      <c r="M166" s="120">
        <f t="shared" si="47"/>
        <v>2268</v>
      </c>
      <c r="N166" s="42"/>
      <c r="O166" s="42"/>
      <c r="P166" s="42"/>
      <c r="Q166" s="42"/>
      <c r="R166" s="42"/>
      <c r="S166" s="42"/>
      <c r="T166" s="42"/>
      <c r="U166" s="42"/>
      <c r="V166" s="42"/>
      <c r="W166" s="42"/>
      <c r="X166" s="42"/>
      <c r="Y166" s="42"/>
      <c r="Z166" s="42"/>
    </row>
    <row r="167" spans="1:26" ht="14.25" customHeight="1">
      <c r="A167" s="157">
        <v>373</v>
      </c>
      <c r="B167" s="158" t="s">
        <v>1965</v>
      </c>
      <c r="C167" s="161">
        <f>'COG-M'!P1291</f>
        <v>0</v>
      </c>
      <c r="D167" s="119">
        <f>'COG-M'!P1292</f>
        <v>0</v>
      </c>
      <c r="E167" s="119">
        <f>'COG-M'!P1293</f>
        <v>0</v>
      </c>
      <c r="F167" s="119">
        <f>'COG-M'!P1294</f>
        <v>0</v>
      </c>
      <c r="G167" s="119">
        <f>'COG-M'!P1295</f>
        <v>0</v>
      </c>
      <c r="H167" s="119">
        <f>'COG-M'!P1296</f>
        <v>0</v>
      </c>
      <c r="I167" s="119">
        <f>'COG-M'!P1297</f>
        <v>0</v>
      </c>
      <c r="J167" s="119">
        <f>'COG-M'!P1298</f>
        <v>0</v>
      </c>
      <c r="K167" s="119">
        <f>'COG-M'!P1299</f>
        <v>0</v>
      </c>
      <c r="L167" s="119">
        <f>'COG-M'!P1300</f>
        <v>0</v>
      </c>
      <c r="M167" s="120">
        <f t="shared" si="47"/>
        <v>0</v>
      </c>
      <c r="N167" s="42"/>
      <c r="O167" s="42"/>
      <c r="P167" s="42"/>
      <c r="Q167" s="42"/>
      <c r="R167" s="42"/>
      <c r="S167" s="42"/>
      <c r="T167" s="42"/>
      <c r="U167" s="42"/>
      <c r="V167" s="42"/>
      <c r="W167" s="42"/>
      <c r="X167" s="42"/>
      <c r="Y167" s="42"/>
      <c r="Z167" s="42"/>
    </row>
    <row r="168" spans="1:26" ht="14.25" customHeight="1">
      <c r="A168" s="157">
        <v>374</v>
      </c>
      <c r="B168" s="158" t="s">
        <v>1966</v>
      </c>
      <c r="C168" s="161">
        <f>'COG-M'!P1301</f>
        <v>0</v>
      </c>
      <c r="D168" s="119">
        <f>'COG-M'!P1302</f>
        <v>0</v>
      </c>
      <c r="E168" s="119">
        <f>'COG-M'!P1303</f>
        <v>0</v>
      </c>
      <c r="F168" s="119">
        <f>'COG-M'!P1304</f>
        <v>0</v>
      </c>
      <c r="G168" s="119">
        <f>'COG-M'!P1305</f>
        <v>0</v>
      </c>
      <c r="H168" s="119">
        <f>'COG-M'!P1306</f>
        <v>0</v>
      </c>
      <c r="I168" s="119">
        <f>'COG-M'!P1307</f>
        <v>0</v>
      </c>
      <c r="J168" s="119">
        <f>'COG-M'!P1308</f>
        <v>0</v>
      </c>
      <c r="K168" s="119">
        <f>'COG-M'!P1309</f>
        <v>0</v>
      </c>
      <c r="L168" s="119">
        <f>'COG-M'!P1310</f>
        <v>0</v>
      </c>
      <c r="M168" s="120">
        <f t="shared" si="47"/>
        <v>0</v>
      </c>
      <c r="N168" s="42"/>
      <c r="O168" s="42"/>
      <c r="P168" s="42"/>
      <c r="Q168" s="42"/>
      <c r="R168" s="42"/>
      <c r="S168" s="42"/>
      <c r="T168" s="42"/>
      <c r="U168" s="42"/>
      <c r="V168" s="42"/>
      <c r="W168" s="42"/>
      <c r="X168" s="42"/>
      <c r="Y168" s="42"/>
      <c r="Z168" s="42"/>
    </row>
    <row r="169" spans="1:26" ht="14.25" customHeight="1">
      <c r="A169" s="157">
        <v>375</v>
      </c>
      <c r="B169" s="158" t="s">
        <v>1967</v>
      </c>
      <c r="C169" s="161">
        <f>'COG-M'!P1311</f>
        <v>139860</v>
      </c>
      <c r="D169" s="119">
        <f>'COG-M'!P1312</f>
        <v>0</v>
      </c>
      <c r="E169" s="119">
        <f>'COG-M'!P1313</f>
        <v>0</v>
      </c>
      <c r="F169" s="119">
        <f>'COG-M'!P1314</f>
        <v>0</v>
      </c>
      <c r="G169" s="119">
        <f>'COG-M'!P1315</f>
        <v>0</v>
      </c>
      <c r="H169" s="119">
        <f>'COG-M'!P1316</f>
        <v>0</v>
      </c>
      <c r="I169" s="119">
        <f>'COG-M'!P1317</f>
        <v>0</v>
      </c>
      <c r="J169" s="119">
        <f>'COG-M'!P1318</f>
        <v>0</v>
      </c>
      <c r="K169" s="119">
        <f>'COG-M'!P1319</f>
        <v>0</v>
      </c>
      <c r="L169" s="119">
        <f>'COG-M'!P1320</f>
        <v>0</v>
      </c>
      <c r="M169" s="120">
        <f t="shared" si="47"/>
        <v>139860</v>
      </c>
      <c r="N169" s="42"/>
      <c r="O169" s="42"/>
      <c r="P169" s="42"/>
      <c r="Q169" s="42"/>
      <c r="R169" s="42"/>
      <c r="S169" s="42"/>
      <c r="T169" s="42"/>
      <c r="U169" s="42"/>
      <c r="V169" s="42"/>
      <c r="W169" s="42"/>
      <c r="X169" s="42"/>
      <c r="Y169" s="42"/>
      <c r="Z169" s="42"/>
    </row>
    <row r="170" spans="1:26" ht="14.25" customHeight="1">
      <c r="A170" s="157">
        <v>376</v>
      </c>
      <c r="B170" s="158" t="s">
        <v>1968</v>
      </c>
      <c r="C170" s="161">
        <f>'COG-M'!P1321</f>
        <v>0</v>
      </c>
      <c r="D170" s="119">
        <f>'COG-M'!P1322</f>
        <v>0</v>
      </c>
      <c r="E170" s="119">
        <f>'COG-M'!P1323</f>
        <v>0</v>
      </c>
      <c r="F170" s="119">
        <f>'COG-M'!P1324</f>
        <v>0</v>
      </c>
      <c r="G170" s="119">
        <f>'COG-M'!P1325</f>
        <v>0</v>
      </c>
      <c r="H170" s="119">
        <f>'COG-M'!P1326</f>
        <v>0</v>
      </c>
      <c r="I170" s="119">
        <f>'COG-M'!P1327</f>
        <v>0</v>
      </c>
      <c r="J170" s="119">
        <f>'COG-M'!P1328</f>
        <v>0</v>
      </c>
      <c r="K170" s="119">
        <f>'COG-M'!P1329</f>
        <v>0</v>
      </c>
      <c r="L170" s="119">
        <f>'COG-M'!P1330</f>
        <v>0</v>
      </c>
      <c r="M170" s="120">
        <f t="shared" si="47"/>
        <v>0</v>
      </c>
      <c r="N170" s="42"/>
      <c r="O170" s="42"/>
      <c r="P170" s="42"/>
      <c r="Q170" s="42"/>
      <c r="R170" s="42"/>
      <c r="S170" s="42"/>
      <c r="T170" s="42"/>
      <c r="U170" s="42"/>
      <c r="V170" s="42"/>
      <c r="W170" s="42"/>
      <c r="X170" s="42"/>
      <c r="Y170" s="42"/>
      <c r="Z170" s="42"/>
    </row>
    <row r="171" spans="1:26" ht="14.25" customHeight="1">
      <c r="A171" s="157">
        <v>377</v>
      </c>
      <c r="B171" s="158" t="s">
        <v>1969</v>
      </c>
      <c r="C171" s="161">
        <f>'COG-M'!P1331</f>
        <v>0</v>
      </c>
      <c r="D171" s="119">
        <f>'COG-M'!P1332</f>
        <v>0</v>
      </c>
      <c r="E171" s="119">
        <f>'COG-M'!P1333</f>
        <v>0</v>
      </c>
      <c r="F171" s="119">
        <f>'COG-M'!P1334</f>
        <v>0</v>
      </c>
      <c r="G171" s="119">
        <f>'COG-M'!P1335</f>
        <v>0</v>
      </c>
      <c r="H171" s="119">
        <f>'COG-M'!P1336</f>
        <v>0</v>
      </c>
      <c r="I171" s="119">
        <f>'COG-M'!P1337</f>
        <v>0</v>
      </c>
      <c r="J171" s="119">
        <f>'COG-M'!P1338</f>
        <v>0</v>
      </c>
      <c r="K171" s="119">
        <f>'COG-M'!P1339</f>
        <v>0</v>
      </c>
      <c r="L171" s="119">
        <f>'COG-M'!P1340</f>
        <v>0</v>
      </c>
      <c r="M171" s="120">
        <f t="shared" si="47"/>
        <v>0</v>
      </c>
      <c r="N171" s="42"/>
      <c r="O171" s="42"/>
      <c r="P171" s="42"/>
      <c r="Q171" s="42"/>
      <c r="R171" s="42"/>
      <c r="S171" s="42"/>
      <c r="T171" s="42"/>
      <c r="U171" s="42"/>
      <c r="V171" s="42"/>
      <c r="W171" s="42"/>
      <c r="X171" s="42"/>
      <c r="Y171" s="42"/>
      <c r="Z171" s="42"/>
    </row>
    <row r="172" spans="1:26" ht="14.25" customHeight="1">
      <c r="A172" s="157">
        <v>378</v>
      </c>
      <c r="B172" s="158" t="s">
        <v>1970</v>
      </c>
      <c r="C172" s="161">
        <f>'COG-M'!P1341</f>
        <v>0</v>
      </c>
      <c r="D172" s="119">
        <f>'COG-M'!P1342</f>
        <v>0</v>
      </c>
      <c r="E172" s="119">
        <f>'COG-M'!P1343</f>
        <v>0</v>
      </c>
      <c r="F172" s="119">
        <f>'COG-M'!P1344</f>
        <v>0</v>
      </c>
      <c r="G172" s="119">
        <f>'COG-M'!P1345</f>
        <v>0</v>
      </c>
      <c r="H172" s="119">
        <f>'COG-M'!P1346</f>
        <v>0</v>
      </c>
      <c r="I172" s="119">
        <f>'COG-M'!P1347</f>
        <v>0</v>
      </c>
      <c r="J172" s="119">
        <f>'COG-M'!P1348</f>
        <v>0</v>
      </c>
      <c r="K172" s="119">
        <f>'COG-M'!P1349</f>
        <v>0</v>
      </c>
      <c r="L172" s="119">
        <f>'COG-M'!P1350</f>
        <v>0</v>
      </c>
      <c r="M172" s="120">
        <f t="shared" si="47"/>
        <v>0</v>
      </c>
      <c r="N172" s="42"/>
      <c r="O172" s="42"/>
      <c r="P172" s="42"/>
      <c r="Q172" s="42"/>
      <c r="R172" s="42"/>
      <c r="S172" s="42"/>
      <c r="T172" s="42"/>
      <c r="U172" s="42"/>
      <c r="V172" s="42"/>
      <c r="W172" s="42"/>
      <c r="X172" s="42"/>
      <c r="Y172" s="42"/>
      <c r="Z172" s="42"/>
    </row>
    <row r="173" spans="1:26" ht="14.25" customHeight="1">
      <c r="A173" s="157">
        <v>379</v>
      </c>
      <c r="B173" s="158" t="s">
        <v>1971</v>
      </c>
      <c r="C173" s="161">
        <f>'COG-M'!P1351</f>
        <v>0</v>
      </c>
      <c r="D173" s="119">
        <f>'COG-M'!P1352</f>
        <v>0</v>
      </c>
      <c r="E173" s="119">
        <f>'COG-M'!P1353</f>
        <v>0</v>
      </c>
      <c r="F173" s="119">
        <f>'COG-M'!P1354</f>
        <v>0</v>
      </c>
      <c r="G173" s="119">
        <f>'COG-M'!P1355</f>
        <v>0</v>
      </c>
      <c r="H173" s="119">
        <f>'COG-M'!P1356</f>
        <v>0</v>
      </c>
      <c r="I173" s="119">
        <f>'COG-M'!P1357</f>
        <v>0</v>
      </c>
      <c r="J173" s="119">
        <f>'COG-M'!P1358</f>
        <v>0</v>
      </c>
      <c r="K173" s="119">
        <f>'COG-M'!P1359</f>
        <v>0</v>
      </c>
      <c r="L173" s="119">
        <f>'COG-M'!P1360</f>
        <v>0</v>
      </c>
      <c r="M173" s="120">
        <f t="shared" si="47"/>
        <v>0</v>
      </c>
      <c r="N173" s="42"/>
      <c r="O173" s="42"/>
      <c r="P173" s="42"/>
      <c r="Q173" s="42"/>
      <c r="R173" s="42"/>
      <c r="S173" s="42"/>
      <c r="T173" s="42"/>
      <c r="U173" s="42"/>
      <c r="V173" s="42"/>
      <c r="W173" s="42"/>
      <c r="X173" s="42"/>
      <c r="Y173" s="42"/>
      <c r="Z173" s="42"/>
    </row>
    <row r="174" spans="1:26" ht="14.25" customHeight="1">
      <c r="A174" s="155">
        <v>3800</v>
      </c>
      <c r="B174" s="236" t="s">
        <v>1972</v>
      </c>
      <c r="C174" s="156">
        <f t="shared" ref="C174:M174" si="48">SUM(C175:C179)</f>
        <v>36000</v>
      </c>
      <c r="D174" s="115">
        <f t="shared" si="48"/>
        <v>0</v>
      </c>
      <c r="E174" s="115">
        <f t="shared" si="48"/>
        <v>0</v>
      </c>
      <c r="F174" s="115">
        <f t="shared" si="48"/>
        <v>0</v>
      </c>
      <c r="G174" s="115">
        <f t="shared" si="48"/>
        <v>1000000</v>
      </c>
      <c r="H174" s="115">
        <f t="shared" si="48"/>
        <v>0</v>
      </c>
      <c r="I174" s="115">
        <f t="shared" si="48"/>
        <v>0</v>
      </c>
      <c r="J174" s="115">
        <f t="shared" si="48"/>
        <v>0</v>
      </c>
      <c r="K174" s="115">
        <f t="shared" si="48"/>
        <v>0</v>
      </c>
      <c r="L174" s="115">
        <f t="shared" si="48"/>
        <v>0</v>
      </c>
      <c r="M174" s="115">
        <f t="shared" si="48"/>
        <v>1036000</v>
      </c>
      <c r="N174" s="42"/>
      <c r="O174" s="42"/>
      <c r="P174" s="42"/>
      <c r="Q174" s="42"/>
      <c r="R174" s="42"/>
      <c r="S174" s="42"/>
      <c r="T174" s="42"/>
      <c r="U174" s="42"/>
      <c r="V174" s="42"/>
      <c r="W174" s="42"/>
      <c r="X174" s="42"/>
      <c r="Y174" s="42"/>
      <c r="Z174" s="42"/>
    </row>
    <row r="175" spans="1:26" ht="14.25" customHeight="1">
      <c r="A175" s="157">
        <v>381</v>
      </c>
      <c r="B175" s="158" t="s">
        <v>1973</v>
      </c>
      <c r="C175" s="161">
        <f>'COG-M'!P1362</f>
        <v>0</v>
      </c>
      <c r="D175" s="119">
        <f>'COG-M'!P1363</f>
        <v>0</v>
      </c>
      <c r="E175" s="119">
        <f>'COG-M'!P1364</f>
        <v>0</v>
      </c>
      <c r="F175" s="119">
        <f>'COG-M'!P1365</f>
        <v>0</v>
      </c>
      <c r="G175" s="119">
        <f>'COG-M'!P1366</f>
        <v>0</v>
      </c>
      <c r="H175" s="119">
        <f>'COG-M'!P1367</f>
        <v>0</v>
      </c>
      <c r="I175" s="119">
        <f>'COG-M'!P1368</f>
        <v>0</v>
      </c>
      <c r="J175" s="119">
        <f>'COG-M'!P1369</f>
        <v>0</v>
      </c>
      <c r="K175" s="119">
        <f>'COG-M'!P1370</f>
        <v>0</v>
      </c>
      <c r="L175" s="119">
        <f>'COG-M'!P1371</f>
        <v>0</v>
      </c>
      <c r="M175" s="120">
        <f t="shared" ref="M175:M179" si="49">SUM(C175:L175)</f>
        <v>0</v>
      </c>
      <c r="N175" s="42"/>
      <c r="O175" s="42"/>
      <c r="P175" s="42"/>
      <c r="Q175" s="42"/>
      <c r="R175" s="42"/>
      <c r="S175" s="42"/>
      <c r="T175" s="42"/>
      <c r="U175" s="42"/>
      <c r="V175" s="42"/>
      <c r="W175" s="42"/>
      <c r="X175" s="42"/>
      <c r="Y175" s="42"/>
      <c r="Z175" s="42"/>
    </row>
    <row r="176" spans="1:26" ht="14.25" customHeight="1">
      <c r="A176" s="157">
        <v>382</v>
      </c>
      <c r="B176" s="158" t="s">
        <v>1974</v>
      </c>
      <c r="C176" s="161">
        <f>'COG-M'!P1372</f>
        <v>0</v>
      </c>
      <c r="D176" s="119">
        <f>'COG-M'!P1373</f>
        <v>0</v>
      </c>
      <c r="E176" s="119">
        <f>'COG-M'!P1374</f>
        <v>0</v>
      </c>
      <c r="F176" s="119">
        <f>'COG-M'!P1375</f>
        <v>0</v>
      </c>
      <c r="G176" s="119">
        <f>'COG-M'!P1376</f>
        <v>1000000</v>
      </c>
      <c r="H176" s="119">
        <f>'COG-M'!P1377</f>
        <v>0</v>
      </c>
      <c r="I176" s="119">
        <f>'COG-M'!P1378</f>
        <v>0</v>
      </c>
      <c r="J176" s="119">
        <f>'COG-M'!P1379</f>
        <v>0</v>
      </c>
      <c r="K176" s="119">
        <f>'COG-M'!P1380</f>
        <v>0</v>
      </c>
      <c r="L176" s="119">
        <f>'COG-M'!P1381</f>
        <v>0</v>
      </c>
      <c r="M176" s="120">
        <f t="shared" si="49"/>
        <v>1000000</v>
      </c>
      <c r="N176" s="42"/>
      <c r="O176" s="42"/>
      <c r="P176" s="42"/>
      <c r="Q176" s="42"/>
      <c r="R176" s="42"/>
      <c r="S176" s="42"/>
      <c r="T176" s="42"/>
      <c r="U176" s="42"/>
      <c r="V176" s="42"/>
      <c r="W176" s="42"/>
      <c r="X176" s="42"/>
      <c r="Y176" s="42"/>
      <c r="Z176" s="42"/>
    </row>
    <row r="177" spans="1:26" ht="14.25" customHeight="1">
      <c r="A177" s="157">
        <v>383</v>
      </c>
      <c r="B177" s="158" t="s">
        <v>1975</v>
      </c>
      <c r="C177" s="161">
        <f>'COG-M'!P1382</f>
        <v>0</v>
      </c>
      <c r="D177" s="119">
        <f>'COG-M'!P1383</f>
        <v>0</v>
      </c>
      <c r="E177" s="119">
        <f>'COG-M'!P1384</f>
        <v>0</v>
      </c>
      <c r="F177" s="119">
        <f>'COG-M'!P1385</f>
        <v>0</v>
      </c>
      <c r="G177" s="119">
        <f>'COG-M'!P1386</f>
        <v>0</v>
      </c>
      <c r="H177" s="119">
        <f>'COG-M'!P1387</f>
        <v>0</v>
      </c>
      <c r="I177" s="119">
        <f>'COG-M'!P1388</f>
        <v>0</v>
      </c>
      <c r="J177" s="119">
        <f>'COG-M'!P1389</f>
        <v>0</v>
      </c>
      <c r="K177" s="119">
        <f>'COG-M'!P1390</f>
        <v>0</v>
      </c>
      <c r="L177" s="119">
        <f>'COG-M'!P1391</f>
        <v>0</v>
      </c>
      <c r="M177" s="120">
        <f t="shared" si="49"/>
        <v>0</v>
      </c>
      <c r="N177" s="42"/>
      <c r="O177" s="42"/>
      <c r="P177" s="42"/>
      <c r="Q177" s="42"/>
      <c r="R177" s="42"/>
      <c r="S177" s="42"/>
      <c r="T177" s="42"/>
      <c r="U177" s="42"/>
      <c r="V177" s="42"/>
      <c r="W177" s="42"/>
      <c r="X177" s="42"/>
      <c r="Y177" s="42"/>
      <c r="Z177" s="42"/>
    </row>
    <row r="178" spans="1:26" ht="14.25" customHeight="1">
      <c r="A178" s="157">
        <v>384</v>
      </c>
      <c r="B178" s="158" t="s">
        <v>1976</v>
      </c>
      <c r="C178" s="161">
        <f>'COG-M'!P1392</f>
        <v>0</v>
      </c>
      <c r="D178" s="119">
        <f>'COG-M'!P1393</f>
        <v>0</v>
      </c>
      <c r="E178" s="119">
        <f>'COG-M'!P1394</f>
        <v>0</v>
      </c>
      <c r="F178" s="119">
        <f>'COG-M'!P1395</f>
        <v>0</v>
      </c>
      <c r="G178" s="119">
        <f>'COG-M'!P1396</f>
        <v>0</v>
      </c>
      <c r="H178" s="119">
        <f>'COG-M'!P1397</f>
        <v>0</v>
      </c>
      <c r="I178" s="119">
        <f>'COG-M'!P1398</f>
        <v>0</v>
      </c>
      <c r="J178" s="119">
        <f>'COG-M'!P1399</f>
        <v>0</v>
      </c>
      <c r="K178" s="119">
        <f>'COG-M'!P1400</f>
        <v>0</v>
      </c>
      <c r="L178" s="119">
        <f>'COG-M'!P1401</f>
        <v>0</v>
      </c>
      <c r="M178" s="120">
        <f t="shared" si="49"/>
        <v>0</v>
      </c>
      <c r="N178" s="42"/>
      <c r="O178" s="42"/>
      <c r="P178" s="42"/>
      <c r="Q178" s="42"/>
      <c r="R178" s="42"/>
      <c r="S178" s="42"/>
      <c r="T178" s="42"/>
      <c r="U178" s="42"/>
      <c r="V178" s="42"/>
      <c r="W178" s="42"/>
      <c r="X178" s="42"/>
      <c r="Y178" s="42"/>
      <c r="Z178" s="42"/>
    </row>
    <row r="179" spans="1:26" ht="14.25" customHeight="1">
      <c r="A179" s="157">
        <v>385</v>
      </c>
      <c r="B179" s="158" t="s">
        <v>1977</v>
      </c>
      <c r="C179" s="161">
        <f>'COG-M'!P1402</f>
        <v>36000</v>
      </c>
      <c r="D179" s="119">
        <f>'COG-M'!P1403</f>
        <v>0</v>
      </c>
      <c r="E179" s="119">
        <f>'COG-M'!P1404</f>
        <v>0</v>
      </c>
      <c r="F179" s="119">
        <f>'COG-M'!P1405</f>
        <v>0</v>
      </c>
      <c r="G179" s="119">
        <f>'COG-M'!P1406</f>
        <v>0</v>
      </c>
      <c r="H179" s="119">
        <f>'COG-M'!P1407</f>
        <v>0</v>
      </c>
      <c r="I179" s="119">
        <f>'COG-M'!P1408</f>
        <v>0</v>
      </c>
      <c r="J179" s="119">
        <f>'COG-M'!P1409</f>
        <v>0</v>
      </c>
      <c r="K179" s="119">
        <f>'COG-M'!P1410</f>
        <v>0</v>
      </c>
      <c r="L179" s="119">
        <f>'COG-M'!P1411</f>
        <v>0</v>
      </c>
      <c r="M179" s="120">
        <f t="shared" si="49"/>
        <v>36000</v>
      </c>
      <c r="N179" s="42"/>
      <c r="O179" s="42"/>
      <c r="P179" s="42"/>
      <c r="Q179" s="42"/>
      <c r="R179" s="42"/>
      <c r="S179" s="42"/>
      <c r="T179" s="42"/>
      <c r="U179" s="42"/>
      <c r="V179" s="42"/>
      <c r="W179" s="42"/>
      <c r="X179" s="42"/>
      <c r="Y179" s="42"/>
      <c r="Z179" s="42"/>
    </row>
    <row r="180" spans="1:26" ht="14.25" customHeight="1">
      <c r="A180" s="155">
        <v>3900</v>
      </c>
      <c r="B180" s="236" t="s">
        <v>1978</v>
      </c>
      <c r="C180" s="156">
        <f t="shared" ref="C180:M180" si="50">SUM(C181:C189)</f>
        <v>0</v>
      </c>
      <c r="D180" s="115">
        <f t="shared" si="50"/>
        <v>0</v>
      </c>
      <c r="E180" s="115">
        <f t="shared" si="50"/>
        <v>0</v>
      </c>
      <c r="F180" s="115">
        <f t="shared" si="50"/>
        <v>0</v>
      </c>
      <c r="G180" s="115">
        <f t="shared" si="50"/>
        <v>231756</v>
      </c>
      <c r="H180" s="115">
        <f t="shared" si="50"/>
        <v>0</v>
      </c>
      <c r="I180" s="115">
        <f t="shared" si="50"/>
        <v>0</v>
      </c>
      <c r="J180" s="115">
        <f t="shared" si="50"/>
        <v>0</v>
      </c>
      <c r="K180" s="115">
        <f t="shared" si="50"/>
        <v>0</v>
      </c>
      <c r="L180" s="115">
        <f t="shared" si="50"/>
        <v>0</v>
      </c>
      <c r="M180" s="115">
        <f t="shared" si="50"/>
        <v>231756</v>
      </c>
      <c r="N180" s="42"/>
      <c r="O180" s="42"/>
      <c r="P180" s="42"/>
      <c r="Q180" s="42"/>
      <c r="R180" s="42"/>
      <c r="S180" s="42"/>
      <c r="T180" s="42"/>
      <c r="U180" s="42"/>
      <c r="V180" s="42"/>
      <c r="W180" s="42"/>
      <c r="X180" s="42"/>
      <c r="Y180" s="42"/>
      <c r="Z180" s="42"/>
    </row>
    <row r="181" spans="1:26" ht="14.25" customHeight="1">
      <c r="A181" s="157">
        <v>391</v>
      </c>
      <c r="B181" s="158" t="s">
        <v>1979</v>
      </c>
      <c r="C181" s="161">
        <f>'COG-M'!P1413</f>
        <v>0</v>
      </c>
      <c r="D181" s="119">
        <f>'COG-M'!P1414</f>
        <v>0</v>
      </c>
      <c r="E181" s="119">
        <f>'COG-M'!P1415</f>
        <v>0</v>
      </c>
      <c r="F181" s="119">
        <f>'COG-M'!P1416</f>
        <v>0</v>
      </c>
      <c r="G181" s="119">
        <f>'COG-M'!P1417</f>
        <v>0</v>
      </c>
      <c r="H181" s="119">
        <f>'COG-M'!P1418</f>
        <v>0</v>
      </c>
      <c r="I181" s="119">
        <f>'COG-M'!P1419</f>
        <v>0</v>
      </c>
      <c r="J181" s="119">
        <f>'COG-M'!P1420</f>
        <v>0</v>
      </c>
      <c r="K181" s="119">
        <f>'COG-M'!P1421</f>
        <v>0</v>
      </c>
      <c r="L181" s="119">
        <f>'COG-M'!P1422</f>
        <v>0</v>
      </c>
      <c r="M181" s="120">
        <f t="shared" ref="M181:M189" si="51">SUM(C181:L181)</f>
        <v>0</v>
      </c>
      <c r="N181" s="42"/>
      <c r="O181" s="42"/>
      <c r="P181" s="42"/>
      <c r="Q181" s="42"/>
      <c r="R181" s="42"/>
      <c r="S181" s="42"/>
      <c r="T181" s="42"/>
      <c r="U181" s="42"/>
      <c r="V181" s="42"/>
      <c r="W181" s="42"/>
      <c r="X181" s="42"/>
      <c r="Y181" s="42"/>
      <c r="Z181" s="42"/>
    </row>
    <row r="182" spans="1:26" ht="14.25" customHeight="1">
      <c r="A182" s="157">
        <v>392</v>
      </c>
      <c r="B182" s="158" t="s">
        <v>1980</v>
      </c>
      <c r="C182" s="161">
        <f>'COG-M'!P1423</f>
        <v>0</v>
      </c>
      <c r="D182" s="119">
        <f>'COG-M'!P1424</f>
        <v>0</v>
      </c>
      <c r="E182" s="119">
        <f>'COG-M'!P1425</f>
        <v>0</v>
      </c>
      <c r="F182" s="119">
        <f>'COG-M'!P1426</f>
        <v>0</v>
      </c>
      <c r="G182" s="119">
        <f>'COG-M'!P1427</f>
        <v>231756</v>
      </c>
      <c r="H182" s="119">
        <f>'COG-M'!P1428</f>
        <v>0</v>
      </c>
      <c r="I182" s="119">
        <f>'COG-M'!P1429</f>
        <v>0</v>
      </c>
      <c r="J182" s="119">
        <f>'COG-M'!P1430</f>
        <v>0</v>
      </c>
      <c r="K182" s="119">
        <f>'COG-M'!P1431</f>
        <v>0</v>
      </c>
      <c r="L182" s="119">
        <f>'COG-M'!P1432</f>
        <v>0</v>
      </c>
      <c r="M182" s="120">
        <f t="shared" si="51"/>
        <v>231756</v>
      </c>
      <c r="N182" s="42"/>
      <c r="O182" s="42"/>
      <c r="P182" s="42"/>
      <c r="Q182" s="42"/>
      <c r="R182" s="42"/>
      <c r="S182" s="42"/>
      <c r="T182" s="42"/>
      <c r="U182" s="42"/>
      <c r="V182" s="42"/>
      <c r="W182" s="42"/>
      <c r="X182" s="42"/>
      <c r="Y182" s="42"/>
      <c r="Z182" s="42"/>
    </row>
    <row r="183" spans="1:26" ht="14.25" customHeight="1">
      <c r="A183" s="157">
        <v>393</v>
      </c>
      <c r="B183" s="158" t="s">
        <v>1981</v>
      </c>
      <c r="C183" s="161">
        <f>'COG-M'!P1433</f>
        <v>0</v>
      </c>
      <c r="D183" s="119">
        <f>'COG-M'!P1434</f>
        <v>0</v>
      </c>
      <c r="E183" s="119">
        <f>'COG-M'!P1435</f>
        <v>0</v>
      </c>
      <c r="F183" s="119">
        <f>'COG-M'!P1436</f>
        <v>0</v>
      </c>
      <c r="G183" s="119">
        <f>'COG-M'!P1437</f>
        <v>0</v>
      </c>
      <c r="H183" s="119">
        <f>'COG-M'!P1438</f>
        <v>0</v>
      </c>
      <c r="I183" s="119">
        <f>'COG-M'!P1439</f>
        <v>0</v>
      </c>
      <c r="J183" s="119">
        <f>'COG-M'!P1440</f>
        <v>0</v>
      </c>
      <c r="K183" s="119">
        <f>'COG-M'!P1441</f>
        <v>0</v>
      </c>
      <c r="L183" s="119">
        <f>'COG-M'!P1442</f>
        <v>0</v>
      </c>
      <c r="M183" s="120">
        <f t="shared" si="51"/>
        <v>0</v>
      </c>
      <c r="N183" s="42"/>
      <c r="O183" s="42"/>
      <c r="P183" s="42"/>
      <c r="Q183" s="42"/>
      <c r="R183" s="42"/>
      <c r="S183" s="42"/>
      <c r="T183" s="42"/>
      <c r="U183" s="42"/>
      <c r="V183" s="42"/>
      <c r="W183" s="42"/>
      <c r="X183" s="42"/>
      <c r="Y183" s="42"/>
      <c r="Z183" s="42"/>
    </row>
    <row r="184" spans="1:26" ht="14.25" customHeight="1">
      <c r="A184" s="157">
        <v>394</v>
      </c>
      <c r="B184" s="158" t="s">
        <v>1982</v>
      </c>
      <c r="C184" s="161">
        <f>'COG-M'!P1443</f>
        <v>0</v>
      </c>
      <c r="D184" s="119">
        <f>'COG-M'!P1444</f>
        <v>0</v>
      </c>
      <c r="E184" s="119">
        <f>'COG-M'!P1445</f>
        <v>0</v>
      </c>
      <c r="F184" s="119">
        <f>'COG-M'!P1446</f>
        <v>0</v>
      </c>
      <c r="G184" s="119">
        <f>'COG-M'!P1447</f>
        <v>0</v>
      </c>
      <c r="H184" s="119">
        <f>'COG-M'!P1448</f>
        <v>0</v>
      </c>
      <c r="I184" s="119">
        <f>'COG-M'!P1449</f>
        <v>0</v>
      </c>
      <c r="J184" s="119">
        <f>'COG-M'!P1450</f>
        <v>0</v>
      </c>
      <c r="K184" s="119">
        <f>'COG-M'!P1451</f>
        <v>0</v>
      </c>
      <c r="L184" s="119">
        <f>'COG-M'!P1452</f>
        <v>0</v>
      </c>
      <c r="M184" s="120">
        <f t="shared" si="51"/>
        <v>0</v>
      </c>
      <c r="N184" s="42"/>
      <c r="O184" s="42"/>
      <c r="P184" s="42"/>
      <c r="Q184" s="42"/>
      <c r="R184" s="42"/>
      <c r="S184" s="42"/>
      <c r="T184" s="42"/>
      <c r="U184" s="42"/>
      <c r="V184" s="42"/>
      <c r="W184" s="42"/>
      <c r="X184" s="42"/>
      <c r="Y184" s="42"/>
      <c r="Z184" s="42"/>
    </row>
    <row r="185" spans="1:26" ht="14.25" customHeight="1">
      <c r="A185" s="157">
        <v>395</v>
      </c>
      <c r="B185" s="158" t="s">
        <v>1983</v>
      </c>
      <c r="C185" s="161">
        <f>'COG-M'!P1453</f>
        <v>0</v>
      </c>
      <c r="D185" s="119">
        <f>'COG-M'!P1454</f>
        <v>0</v>
      </c>
      <c r="E185" s="119">
        <f>'COG-M'!P1455</f>
        <v>0</v>
      </c>
      <c r="F185" s="119">
        <f>'COG-M'!P1456</f>
        <v>0</v>
      </c>
      <c r="G185" s="119">
        <f>'COG-M'!P1457</f>
        <v>0</v>
      </c>
      <c r="H185" s="119">
        <f>'COG-M'!P1458</f>
        <v>0</v>
      </c>
      <c r="I185" s="119">
        <f>'COG-M'!P1459</f>
        <v>0</v>
      </c>
      <c r="J185" s="119">
        <f>'COG-M'!P1460</f>
        <v>0</v>
      </c>
      <c r="K185" s="119">
        <f>'COG-M'!P1461</f>
        <v>0</v>
      </c>
      <c r="L185" s="119">
        <f>'COG-M'!P1462</f>
        <v>0</v>
      </c>
      <c r="M185" s="120">
        <f t="shared" si="51"/>
        <v>0</v>
      </c>
      <c r="N185" s="42"/>
      <c r="O185" s="42"/>
      <c r="P185" s="42"/>
      <c r="Q185" s="42"/>
      <c r="R185" s="42"/>
      <c r="S185" s="42"/>
      <c r="T185" s="42"/>
      <c r="U185" s="42"/>
      <c r="V185" s="42"/>
      <c r="W185" s="42"/>
      <c r="X185" s="42"/>
      <c r="Y185" s="42"/>
      <c r="Z185" s="42"/>
    </row>
    <row r="186" spans="1:26" ht="14.25" customHeight="1">
      <c r="A186" s="157">
        <v>396</v>
      </c>
      <c r="B186" s="158" t="s">
        <v>1984</v>
      </c>
      <c r="C186" s="161">
        <f>'COG-M'!P1463</f>
        <v>0</v>
      </c>
      <c r="D186" s="119">
        <f>'COG-M'!P1464</f>
        <v>0</v>
      </c>
      <c r="E186" s="119">
        <f>'COG-M'!P1465</f>
        <v>0</v>
      </c>
      <c r="F186" s="119">
        <f>'COG-M'!P1466</f>
        <v>0</v>
      </c>
      <c r="G186" s="119">
        <f>'COG-M'!P1467</f>
        <v>0</v>
      </c>
      <c r="H186" s="119">
        <f>'COG-M'!P1468</f>
        <v>0</v>
      </c>
      <c r="I186" s="119">
        <f>'COG-M'!P1469</f>
        <v>0</v>
      </c>
      <c r="J186" s="119">
        <f>'COG-M'!P1470</f>
        <v>0</v>
      </c>
      <c r="K186" s="119">
        <f>'COG-M'!P1471</f>
        <v>0</v>
      </c>
      <c r="L186" s="119">
        <f>'COG-M'!P1472</f>
        <v>0</v>
      </c>
      <c r="M186" s="120">
        <f t="shared" si="51"/>
        <v>0</v>
      </c>
      <c r="N186" s="42"/>
      <c r="O186" s="42"/>
      <c r="P186" s="42"/>
      <c r="Q186" s="42"/>
      <c r="R186" s="42"/>
      <c r="S186" s="42"/>
      <c r="T186" s="42"/>
      <c r="U186" s="42"/>
      <c r="V186" s="42"/>
      <c r="W186" s="42"/>
      <c r="X186" s="42"/>
      <c r="Y186" s="42"/>
      <c r="Z186" s="42"/>
    </row>
    <row r="187" spans="1:26" ht="14.25" customHeight="1">
      <c r="A187" s="157">
        <v>397</v>
      </c>
      <c r="B187" s="158" t="s">
        <v>1985</v>
      </c>
      <c r="C187" s="161"/>
      <c r="D187" s="119"/>
      <c r="E187" s="119"/>
      <c r="F187" s="119"/>
      <c r="G187" s="119"/>
      <c r="H187" s="119"/>
      <c r="I187" s="119"/>
      <c r="J187" s="119"/>
      <c r="K187" s="119"/>
      <c r="L187" s="119"/>
      <c r="M187" s="120">
        <f t="shared" si="51"/>
        <v>0</v>
      </c>
      <c r="N187" s="42"/>
      <c r="O187" s="42"/>
      <c r="P187" s="42"/>
      <c r="Q187" s="42"/>
      <c r="R187" s="42"/>
      <c r="S187" s="42"/>
      <c r="T187" s="42"/>
      <c r="U187" s="42"/>
      <c r="V187" s="42"/>
      <c r="W187" s="42"/>
      <c r="X187" s="42"/>
      <c r="Y187" s="42"/>
      <c r="Z187" s="42"/>
    </row>
    <row r="188" spans="1:26" ht="14.25" customHeight="1">
      <c r="A188" s="157">
        <v>398</v>
      </c>
      <c r="B188" s="158" t="s">
        <v>1986</v>
      </c>
      <c r="C188" s="161">
        <f>'COG-M'!P1474</f>
        <v>0</v>
      </c>
      <c r="D188" s="119">
        <f>'COG-M'!P1475</f>
        <v>0</v>
      </c>
      <c r="E188" s="119">
        <f>'COG-M'!P1476</f>
        <v>0</v>
      </c>
      <c r="F188" s="119">
        <f>'COG-M'!P1477</f>
        <v>0</v>
      </c>
      <c r="G188" s="119">
        <f>'COG-M'!P1478</f>
        <v>0</v>
      </c>
      <c r="H188" s="119">
        <f>'COG-M'!P1479</f>
        <v>0</v>
      </c>
      <c r="I188" s="119">
        <f>'COG-M'!P1480</f>
        <v>0</v>
      </c>
      <c r="J188" s="119">
        <f>'COG-M'!P1481</f>
        <v>0</v>
      </c>
      <c r="K188" s="119">
        <f>'COG-M'!P1482</f>
        <v>0</v>
      </c>
      <c r="L188" s="119">
        <f>'COG-M'!P1483</f>
        <v>0</v>
      </c>
      <c r="M188" s="120">
        <f t="shared" si="51"/>
        <v>0</v>
      </c>
      <c r="N188" s="42"/>
      <c r="O188" s="42"/>
      <c r="P188" s="42"/>
      <c r="Q188" s="42"/>
      <c r="R188" s="42"/>
      <c r="S188" s="42"/>
      <c r="T188" s="42"/>
      <c r="U188" s="42"/>
      <c r="V188" s="42"/>
      <c r="W188" s="42"/>
      <c r="X188" s="42"/>
      <c r="Y188" s="42"/>
      <c r="Z188" s="42"/>
    </row>
    <row r="189" spans="1:26" ht="14.25" customHeight="1">
      <c r="A189" s="157">
        <v>399</v>
      </c>
      <c r="B189" s="158" t="s">
        <v>1987</v>
      </c>
      <c r="C189" s="161">
        <f>'COG-M'!P1484</f>
        <v>0</v>
      </c>
      <c r="D189" s="119">
        <f>'COG-M'!P1485</f>
        <v>0</v>
      </c>
      <c r="E189" s="119">
        <f>'COG-M'!P1486</f>
        <v>0</v>
      </c>
      <c r="F189" s="119">
        <f>'COG-M'!P1487</f>
        <v>0</v>
      </c>
      <c r="G189" s="119">
        <f>'COG-M'!P1488</f>
        <v>0</v>
      </c>
      <c r="H189" s="119">
        <f>'COG-M'!P1489</f>
        <v>0</v>
      </c>
      <c r="I189" s="119">
        <f>'COG-M'!P1490</f>
        <v>0</v>
      </c>
      <c r="J189" s="119">
        <f>'COG-M'!P1491</f>
        <v>0</v>
      </c>
      <c r="K189" s="119">
        <f>'COG-M'!P1492</f>
        <v>0</v>
      </c>
      <c r="L189" s="119">
        <f>'COG-M'!P1493</f>
        <v>0</v>
      </c>
      <c r="M189" s="120">
        <f t="shared" si="51"/>
        <v>0</v>
      </c>
      <c r="N189" s="42"/>
      <c r="O189" s="42"/>
      <c r="P189" s="42"/>
      <c r="Q189" s="42"/>
      <c r="R189" s="42"/>
      <c r="S189" s="42"/>
      <c r="T189" s="42"/>
      <c r="U189" s="42"/>
      <c r="V189" s="42"/>
      <c r="W189" s="42"/>
      <c r="X189" s="42"/>
      <c r="Y189" s="42"/>
      <c r="Z189" s="42"/>
    </row>
    <row r="190" spans="1:26" ht="14.25" customHeight="1">
      <c r="A190" s="163">
        <v>4000</v>
      </c>
      <c r="B190" s="234" t="s">
        <v>1988</v>
      </c>
      <c r="C190" s="169">
        <f t="shared" ref="C190:M190" si="52">C191+C201+C207+C217+C226+C230+C238+C240+C246</f>
        <v>188916</v>
      </c>
      <c r="D190" s="165">
        <f t="shared" si="52"/>
        <v>0</v>
      </c>
      <c r="E190" s="165">
        <f t="shared" si="52"/>
        <v>0</v>
      </c>
      <c r="F190" s="165">
        <f t="shared" si="52"/>
        <v>0</v>
      </c>
      <c r="G190" s="165">
        <f t="shared" si="52"/>
        <v>2085924</v>
      </c>
      <c r="H190" s="165">
        <f t="shared" si="52"/>
        <v>0</v>
      </c>
      <c r="I190" s="165">
        <f t="shared" si="52"/>
        <v>0</v>
      </c>
      <c r="J190" s="165">
        <f t="shared" si="52"/>
        <v>0</v>
      </c>
      <c r="K190" s="165">
        <f t="shared" si="52"/>
        <v>0</v>
      </c>
      <c r="L190" s="165">
        <f t="shared" si="52"/>
        <v>0</v>
      </c>
      <c r="M190" s="165">
        <f t="shared" si="52"/>
        <v>2274840</v>
      </c>
      <c r="N190" s="42"/>
      <c r="O190" s="42"/>
      <c r="P190" s="42"/>
      <c r="Q190" s="42"/>
      <c r="R190" s="42"/>
      <c r="S190" s="42"/>
      <c r="T190" s="42"/>
      <c r="U190" s="42"/>
      <c r="V190" s="42"/>
      <c r="W190" s="42"/>
      <c r="X190" s="42"/>
      <c r="Y190" s="42"/>
      <c r="Z190" s="42"/>
    </row>
    <row r="191" spans="1:26" ht="14.25" customHeight="1">
      <c r="A191" s="155">
        <v>4100</v>
      </c>
      <c r="B191" s="236" t="s">
        <v>1989</v>
      </c>
      <c r="C191" s="156">
        <f t="shared" ref="C191:M191" si="53">SUM(C192:C200)</f>
        <v>0</v>
      </c>
      <c r="D191" s="115">
        <f t="shared" si="53"/>
        <v>0</v>
      </c>
      <c r="E191" s="115">
        <f t="shared" si="53"/>
        <v>0</v>
      </c>
      <c r="F191" s="115">
        <f t="shared" si="53"/>
        <v>0</v>
      </c>
      <c r="G191" s="115">
        <f t="shared" si="53"/>
        <v>0</v>
      </c>
      <c r="H191" s="115">
        <f t="shared" si="53"/>
        <v>0</v>
      </c>
      <c r="I191" s="115">
        <f t="shared" si="53"/>
        <v>0</v>
      </c>
      <c r="J191" s="115">
        <f t="shared" si="53"/>
        <v>0</v>
      </c>
      <c r="K191" s="115">
        <f t="shared" si="53"/>
        <v>0</v>
      </c>
      <c r="L191" s="115">
        <f t="shared" si="53"/>
        <v>0</v>
      </c>
      <c r="M191" s="115">
        <f t="shared" si="53"/>
        <v>0</v>
      </c>
      <c r="N191" s="42"/>
      <c r="O191" s="42"/>
      <c r="P191" s="42"/>
      <c r="Q191" s="42"/>
      <c r="R191" s="42"/>
      <c r="S191" s="42"/>
      <c r="T191" s="42"/>
      <c r="U191" s="42"/>
      <c r="V191" s="42"/>
      <c r="W191" s="42"/>
      <c r="X191" s="42"/>
      <c r="Y191" s="42"/>
      <c r="Z191" s="42"/>
    </row>
    <row r="192" spans="1:26" ht="14.25" customHeight="1">
      <c r="A192" s="157">
        <v>411</v>
      </c>
      <c r="B192" s="158" t="s">
        <v>1990</v>
      </c>
      <c r="C192" s="161"/>
      <c r="D192" s="119"/>
      <c r="E192" s="119"/>
      <c r="F192" s="119"/>
      <c r="G192" s="119"/>
      <c r="H192" s="119"/>
      <c r="I192" s="119"/>
      <c r="J192" s="119"/>
      <c r="K192" s="119"/>
      <c r="L192" s="119"/>
      <c r="M192" s="120">
        <f t="shared" ref="M192:M200" si="54">SUM(C192:L192)</f>
        <v>0</v>
      </c>
      <c r="N192" s="42"/>
      <c r="O192" s="42"/>
      <c r="P192" s="42"/>
      <c r="Q192" s="42"/>
      <c r="R192" s="42"/>
      <c r="S192" s="42"/>
      <c r="T192" s="42"/>
      <c r="U192" s="42"/>
      <c r="V192" s="42"/>
      <c r="W192" s="42"/>
      <c r="X192" s="42"/>
      <c r="Y192" s="42"/>
      <c r="Z192" s="42"/>
    </row>
    <row r="193" spans="1:26" ht="14.25" customHeight="1">
      <c r="A193" s="157">
        <v>412</v>
      </c>
      <c r="B193" s="158" t="s">
        <v>1991</v>
      </c>
      <c r="C193" s="161"/>
      <c r="D193" s="119"/>
      <c r="E193" s="119"/>
      <c r="F193" s="119"/>
      <c r="G193" s="119"/>
      <c r="H193" s="119"/>
      <c r="I193" s="119"/>
      <c r="J193" s="119"/>
      <c r="K193" s="119"/>
      <c r="L193" s="119"/>
      <c r="M193" s="120">
        <f t="shared" si="54"/>
        <v>0</v>
      </c>
      <c r="N193" s="42"/>
      <c r="O193" s="42"/>
      <c r="P193" s="42"/>
      <c r="Q193" s="42"/>
      <c r="R193" s="42"/>
      <c r="S193" s="42"/>
      <c r="T193" s="42"/>
      <c r="U193" s="42"/>
      <c r="V193" s="42"/>
      <c r="W193" s="42"/>
      <c r="X193" s="42"/>
      <c r="Y193" s="42"/>
      <c r="Z193" s="42"/>
    </row>
    <row r="194" spans="1:26" ht="14.25" customHeight="1">
      <c r="A194" s="157">
        <v>413</v>
      </c>
      <c r="B194" s="158" t="s">
        <v>1992</v>
      </c>
      <c r="C194" s="161"/>
      <c r="D194" s="119"/>
      <c r="E194" s="119"/>
      <c r="F194" s="119"/>
      <c r="G194" s="119"/>
      <c r="H194" s="119"/>
      <c r="I194" s="119"/>
      <c r="J194" s="119"/>
      <c r="K194" s="119"/>
      <c r="L194" s="119"/>
      <c r="M194" s="120">
        <f t="shared" si="54"/>
        <v>0</v>
      </c>
      <c r="N194" s="42"/>
      <c r="O194" s="42"/>
      <c r="P194" s="42"/>
      <c r="Q194" s="42"/>
      <c r="R194" s="42"/>
      <c r="S194" s="42"/>
      <c r="T194" s="42"/>
      <c r="U194" s="42"/>
      <c r="V194" s="42"/>
      <c r="W194" s="42"/>
      <c r="X194" s="42"/>
      <c r="Y194" s="42"/>
      <c r="Z194" s="42"/>
    </row>
    <row r="195" spans="1:26" ht="14.25" customHeight="1">
      <c r="A195" s="157">
        <v>414</v>
      </c>
      <c r="B195" s="158" t="s">
        <v>1993</v>
      </c>
      <c r="C195" s="161"/>
      <c r="D195" s="119"/>
      <c r="E195" s="119"/>
      <c r="F195" s="119"/>
      <c r="G195" s="119"/>
      <c r="H195" s="119"/>
      <c r="I195" s="119"/>
      <c r="J195" s="119"/>
      <c r="K195" s="119"/>
      <c r="L195" s="119"/>
      <c r="M195" s="120">
        <f t="shared" si="54"/>
        <v>0</v>
      </c>
      <c r="N195" s="42"/>
      <c r="O195" s="42"/>
      <c r="P195" s="42"/>
      <c r="Q195" s="42"/>
      <c r="R195" s="42"/>
      <c r="S195" s="42"/>
      <c r="T195" s="42"/>
      <c r="U195" s="42"/>
      <c r="V195" s="42"/>
      <c r="W195" s="42"/>
      <c r="X195" s="42"/>
      <c r="Y195" s="42"/>
      <c r="Z195" s="42"/>
    </row>
    <row r="196" spans="1:26" ht="14.25" customHeight="1">
      <c r="A196" s="157">
        <v>415</v>
      </c>
      <c r="B196" s="158" t="s">
        <v>1994</v>
      </c>
      <c r="C196" s="161">
        <f>'COG-M'!P1500</f>
        <v>0</v>
      </c>
      <c r="D196" s="119">
        <f>'COG-M'!P1501</f>
        <v>0</v>
      </c>
      <c r="E196" s="119">
        <f>'COG-M'!P1502</f>
        <v>0</v>
      </c>
      <c r="F196" s="119">
        <f>'COG-M'!P1503</f>
        <v>0</v>
      </c>
      <c r="G196" s="119">
        <f>'COG-M'!P1504</f>
        <v>0</v>
      </c>
      <c r="H196" s="119">
        <f>'COG-M'!P1505</f>
        <v>0</v>
      </c>
      <c r="I196" s="119">
        <f>'COG-M'!P1506</f>
        <v>0</v>
      </c>
      <c r="J196" s="119">
        <f>'COG-M'!P1507</f>
        <v>0</v>
      </c>
      <c r="K196" s="119">
        <f>'COG-M'!P1508</f>
        <v>0</v>
      </c>
      <c r="L196" s="119">
        <f>'COG-M'!P1509</f>
        <v>0</v>
      </c>
      <c r="M196" s="120">
        <f t="shared" si="54"/>
        <v>0</v>
      </c>
      <c r="N196" s="42"/>
      <c r="O196" s="42"/>
      <c r="P196" s="42"/>
      <c r="Q196" s="42"/>
      <c r="R196" s="42"/>
      <c r="S196" s="42"/>
      <c r="T196" s="42"/>
      <c r="U196" s="42"/>
      <c r="V196" s="42"/>
      <c r="W196" s="42"/>
      <c r="X196" s="42"/>
      <c r="Y196" s="42"/>
      <c r="Z196" s="42"/>
    </row>
    <row r="197" spans="1:26" ht="14.25" customHeight="1">
      <c r="A197" s="157">
        <v>416</v>
      </c>
      <c r="B197" s="158" t="s">
        <v>1995</v>
      </c>
      <c r="C197" s="161"/>
      <c r="D197" s="119"/>
      <c r="E197" s="119"/>
      <c r="F197" s="119"/>
      <c r="G197" s="119"/>
      <c r="H197" s="119"/>
      <c r="I197" s="119"/>
      <c r="J197" s="119"/>
      <c r="K197" s="119"/>
      <c r="L197" s="119"/>
      <c r="M197" s="120">
        <f t="shared" si="54"/>
        <v>0</v>
      </c>
      <c r="N197" s="42"/>
      <c r="O197" s="42"/>
      <c r="P197" s="42"/>
      <c r="Q197" s="42"/>
      <c r="R197" s="42"/>
      <c r="S197" s="42"/>
      <c r="T197" s="42"/>
      <c r="U197" s="42"/>
      <c r="V197" s="42"/>
      <c r="W197" s="42"/>
      <c r="X197" s="42"/>
      <c r="Y197" s="42"/>
      <c r="Z197" s="42"/>
    </row>
    <row r="198" spans="1:26" ht="14.25" customHeight="1">
      <c r="A198" s="157">
        <v>417</v>
      </c>
      <c r="B198" s="158" t="s">
        <v>1996</v>
      </c>
      <c r="C198" s="161">
        <f>'COG-M'!P1511</f>
        <v>0</v>
      </c>
      <c r="D198" s="119">
        <f>'COG-M'!P1512</f>
        <v>0</v>
      </c>
      <c r="E198" s="119">
        <f>'COG-M'!P1513</f>
        <v>0</v>
      </c>
      <c r="F198" s="119">
        <f>'COG-M'!P1514</f>
        <v>0</v>
      </c>
      <c r="G198" s="119">
        <f>'COG-M'!P1515</f>
        <v>0</v>
      </c>
      <c r="H198" s="119">
        <f>'COG-M'!P1516</f>
        <v>0</v>
      </c>
      <c r="I198" s="119">
        <f>'COG-M'!P1517</f>
        <v>0</v>
      </c>
      <c r="J198" s="119">
        <f>'COG-M'!P1518</f>
        <v>0</v>
      </c>
      <c r="K198" s="119">
        <f>'COG-M'!P1519</f>
        <v>0</v>
      </c>
      <c r="L198" s="119">
        <f>'COG-M'!P1520</f>
        <v>0</v>
      </c>
      <c r="M198" s="120">
        <f t="shared" si="54"/>
        <v>0</v>
      </c>
      <c r="N198" s="42"/>
      <c r="O198" s="42"/>
      <c r="P198" s="42"/>
      <c r="Q198" s="42"/>
      <c r="R198" s="42"/>
      <c r="S198" s="42"/>
      <c r="T198" s="42"/>
      <c r="U198" s="42"/>
      <c r="V198" s="42"/>
      <c r="W198" s="42"/>
      <c r="X198" s="42"/>
      <c r="Y198" s="42"/>
      <c r="Z198" s="42"/>
    </row>
    <row r="199" spans="1:26" ht="14.25" customHeight="1">
      <c r="A199" s="157">
        <v>418</v>
      </c>
      <c r="B199" s="158" t="s">
        <v>1997</v>
      </c>
      <c r="C199" s="161"/>
      <c r="D199" s="119"/>
      <c r="E199" s="119"/>
      <c r="F199" s="119"/>
      <c r="G199" s="119"/>
      <c r="H199" s="119"/>
      <c r="I199" s="119"/>
      <c r="J199" s="119"/>
      <c r="K199" s="119"/>
      <c r="L199" s="119"/>
      <c r="M199" s="120">
        <f t="shared" si="54"/>
        <v>0</v>
      </c>
      <c r="N199" s="42"/>
      <c r="O199" s="42"/>
      <c r="P199" s="42"/>
      <c r="Q199" s="42"/>
      <c r="R199" s="42"/>
      <c r="S199" s="42"/>
      <c r="T199" s="42"/>
      <c r="U199" s="42"/>
      <c r="V199" s="42"/>
      <c r="W199" s="42"/>
      <c r="X199" s="42"/>
      <c r="Y199" s="42"/>
      <c r="Z199" s="42"/>
    </row>
    <row r="200" spans="1:26" ht="14.25" customHeight="1">
      <c r="A200" s="157">
        <v>419</v>
      </c>
      <c r="B200" s="158" t="s">
        <v>1998</v>
      </c>
      <c r="C200" s="161"/>
      <c r="D200" s="119"/>
      <c r="E200" s="119"/>
      <c r="F200" s="119"/>
      <c r="G200" s="119"/>
      <c r="H200" s="119"/>
      <c r="I200" s="119"/>
      <c r="J200" s="119"/>
      <c r="K200" s="119"/>
      <c r="L200" s="119"/>
      <c r="M200" s="120">
        <f t="shared" si="54"/>
        <v>0</v>
      </c>
      <c r="N200" s="42"/>
      <c r="O200" s="42"/>
      <c r="P200" s="42"/>
      <c r="Q200" s="42"/>
      <c r="R200" s="42"/>
      <c r="S200" s="42"/>
      <c r="T200" s="42"/>
      <c r="U200" s="42"/>
      <c r="V200" s="42"/>
      <c r="W200" s="42"/>
      <c r="X200" s="42"/>
      <c r="Y200" s="42"/>
      <c r="Z200" s="42"/>
    </row>
    <row r="201" spans="1:26" ht="14.25" customHeight="1">
      <c r="A201" s="155">
        <v>4200</v>
      </c>
      <c r="B201" s="236" t="s">
        <v>1999</v>
      </c>
      <c r="C201" s="156">
        <f t="shared" ref="C201:M201" si="55">SUM(C202:C206)</f>
        <v>0</v>
      </c>
      <c r="D201" s="115">
        <f t="shared" si="55"/>
        <v>0</v>
      </c>
      <c r="E201" s="115">
        <f t="shared" si="55"/>
        <v>0</v>
      </c>
      <c r="F201" s="115">
        <f t="shared" si="55"/>
        <v>0</v>
      </c>
      <c r="G201" s="115">
        <f t="shared" si="55"/>
        <v>1560000</v>
      </c>
      <c r="H201" s="115">
        <f t="shared" si="55"/>
        <v>0</v>
      </c>
      <c r="I201" s="115">
        <f t="shared" si="55"/>
        <v>0</v>
      </c>
      <c r="J201" s="115">
        <f t="shared" si="55"/>
        <v>0</v>
      </c>
      <c r="K201" s="115">
        <f t="shared" si="55"/>
        <v>0</v>
      </c>
      <c r="L201" s="115">
        <f t="shared" si="55"/>
        <v>0</v>
      </c>
      <c r="M201" s="115">
        <f t="shared" si="55"/>
        <v>1560000</v>
      </c>
      <c r="N201" s="42"/>
      <c r="O201" s="42"/>
      <c r="P201" s="42"/>
      <c r="Q201" s="42"/>
      <c r="R201" s="42"/>
      <c r="S201" s="42"/>
      <c r="T201" s="42"/>
      <c r="U201" s="42"/>
      <c r="V201" s="42"/>
      <c r="W201" s="42"/>
      <c r="X201" s="42"/>
      <c r="Y201" s="42"/>
      <c r="Z201" s="42"/>
    </row>
    <row r="202" spans="1:26" ht="14.25" customHeight="1">
      <c r="A202" s="157">
        <v>421</v>
      </c>
      <c r="B202" s="158" t="s">
        <v>2000</v>
      </c>
      <c r="C202" s="161">
        <f>'COG-M'!P1524</f>
        <v>0</v>
      </c>
      <c r="D202" s="119">
        <f>'COG-M'!P1525</f>
        <v>0</v>
      </c>
      <c r="E202" s="119">
        <f>'COG-M'!P1526</f>
        <v>0</v>
      </c>
      <c r="F202" s="119">
        <f>'COG-M'!P1527</f>
        <v>0</v>
      </c>
      <c r="G202" s="119">
        <f>'COG-M'!P1528</f>
        <v>1560000</v>
      </c>
      <c r="H202" s="119">
        <f>'COG-M'!P1529</f>
        <v>0</v>
      </c>
      <c r="I202" s="119">
        <f>'COG-M'!P1530</f>
        <v>0</v>
      </c>
      <c r="J202" s="119">
        <f>'COG-M'!P1531</f>
        <v>0</v>
      </c>
      <c r="K202" s="119">
        <f>'COG-M'!P1532</f>
        <v>0</v>
      </c>
      <c r="L202" s="119">
        <f>'COG-M'!P1533</f>
        <v>0</v>
      </c>
      <c r="M202" s="120">
        <f t="shared" ref="M202:M206" si="56">SUM(C202:L202)</f>
        <v>1560000</v>
      </c>
      <c r="N202" s="42"/>
      <c r="O202" s="42"/>
      <c r="P202" s="42"/>
      <c r="Q202" s="42"/>
      <c r="R202" s="42"/>
      <c r="S202" s="42"/>
      <c r="T202" s="42"/>
      <c r="U202" s="42"/>
      <c r="V202" s="42"/>
      <c r="W202" s="42"/>
      <c r="X202" s="42"/>
      <c r="Y202" s="42"/>
      <c r="Z202" s="42"/>
    </row>
    <row r="203" spans="1:26" ht="14.25" customHeight="1">
      <c r="A203" s="157">
        <v>422</v>
      </c>
      <c r="B203" s="158" t="s">
        <v>2001</v>
      </c>
      <c r="C203" s="161"/>
      <c r="D203" s="119"/>
      <c r="E203" s="119"/>
      <c r="F203" s="119"/>
      <c r="G203" s="119"/>
      <c r="H203" s="119"/>
      <c r="I203" s="119"/>
      <c r="J203" s="119"/>
      <c r="K203" s="119"/>
      <c r="L203" s="119"/>
      <c r="M203" s="120">
        <f t="shared" si="56"/>
        <v>0</v>
      </c>
      <c r="N203" s="42"/>
      <c r="O203" s="42"/>
      <c r="P203" s="42"/>
      <c r="Q203" s="42"/>
      <c r="R203" s="42"/>
      <c r="S203" s="42"/>
      <c r="T203" s="42"/>
      <c r="U203" s="42"/>
      <c r="V203" s="42"/>
      <c r="W203" s="42"/>
      <c r="X203" s="42"/>
      <c r="Y203" s="42"/>
      <c r="Z203" s="42"/>
    </row>
    <row r="204" spans="1:26" ht="14.25" customHeight="1">
      <c r="A204" s="157">
        <v>423</v>
      </c>
      <c r="B204" s="158" t="s">
        <v>2002</v>
      </c>
      <c r="C204" s="161"/>
      <c r="D204" s="119"/>
      <c r="E204" s="119"/>
      <c r="F204" s="119"/>
      <c r="G204" s="119"/>
      <c r="H204" s="119"/>
      <c r="I204" s="119"/>
      <c r="J204" s="119"/>
      <c r="K204" s="119"/>
      <c r="L204" s="119"/>
      <c r="M204" s="120">
        <f t="shared" si="56"/>
        <v>0</v>
      </c>
      <c r="N204" s="42"/>
      <c r="O204" s="42"/>
      <c r="P204" s="42"/>
      <c r="Q204" s="42"/>
      <c r="R204" s="42"/>
      <c r="S204" s="42"/>
      <c r="T204" s="42"/>
      <c r="U204" s="42"/>
      <c r="V204" s="42"/>
      <c r="W204" s="42"/>
      <c r="X204" s="42"/>
      <c r="Y204" s="42"/>
      <c r="Z204" s="42"/>
    </row>
    <row r="205" spans="1:26" ht="14.25" customHeight="1">
      <c r="A205" s="157">
        <v>424</v>
      </c>
      <c r="B205" s="158" t="s">
        <v>2003</v>
      </c>
      <c r="C205" s="161"/>
      <c r="D205" s="119"/>
      <c r="E205" s="119"/>
      <c r="F205" s="119"/>
      <c r="G205" s="119"/>
      <c r="H205" s="119"/>
      <c r="I205" s="119"/>
      <c r="J205" s="119"/>
      <c r="K205" s="119"/>
      <c r="L205" s="119"/>
      <c r="M205" s="120">
        <f t="shared" si="56"/>
        <v>0</v>
      </c>
      <c r="N205" s="42"/>
      <c r="O205" s="42"/>
      <c r="P205" s="42"/>
      <c r="Q205" s="42"/>
      <c r="R205" s="42"/>
      <c r="S205" s="42"/>
      <c r="T205" s="42"/>
      <c r="U205" s="42"/>
      <c r="V205" s="42"/>
      <c r="W205" s="42"/>
      <c r="X205" s="42"/>
      <c r="Y205" s="42"/>
      <c r="Z205" s="42"/>
    </row>
    <row r="206" spans="1:26" ht="14.25" customHeight="1">
      <c r="A206" s="157">
        <v>425</v>
      </c>
      <c r="B206" s="158" t="s">
        <v>2004</v>
      </c>
      <c r="C206" s="161"/>
      <c r="D206" s="119"/>
      <c r="E206" s="119"/>
      <c r="F206" s="119"/>
      <c r="G206" s="119"/>
      <c r="H206" s="119"/>
      <c r="I206" s="119"/>
      <c r="J206" s="119"/>
      <c r="K206" s="119"/>
      <c r="L206" s="119"/>
      <c r="M206" s="120">
        <f t="shared" si="56"/>
        <v>0</v>
      </c>
      <c r="N206" s="42"/>
      <c r="O206" s="42"/>
      <c r="P206" s="42"/>
      <c r="Q206" s="42"/>
      <c r="R206" s="42"/>
      <c r="S206" s="42"/>
      <c r="T206" s="42"/>
      <c r="U206" s="42"/>
      <c r="V206" s="42"/>
      <c r="W206" s="42"/>
      <c r="X206" s="42"/>
      <c r="Y206" s="42"/>
      <c r="Z206" s="42"/>
    </row>
    <row r="207" spans="1:26" ht="14.25" customHeight="1">
      <c r="A207" s="155">
        <v>4300</v>
      </c>
      <c r="B207" s="236" t="s">
        <v>2005</v>
      </c>
      <c r="C207" s="156">
        <f t="shared" ref="C207:M207" si="57">SUM(C208:C216)</f>
        <v>0</v>
      </c>
      <c r="D207" s="115">
        <f t="shared" si="57"/>
        <v>0</v>
      </c>
      <c r="E207" s="115">
        <f t="shared" si="57"/>
        <v>0</v>
      </c>
      <c r="F207" s="115">
        <f t="shared" si="57"/>
        <v>0</v>
      </c>
      <c r="G207" s="115">
        <f t="shared" si="57"/>
        <v>0</v>
      </c>
      <c r="H207" s="115">
        <f t="shared" si="57"/>
        <v>0</v>
      </c>
      <c r="I207" s="115">
        <f t="shared" si="57"/>
        <v>0</v>
      </c>
      <c r="J207" s="115">
        <f t="shared" si="57"/>
        <v>0</v>
      </c>
      <c r="K207" s="115">
        <f t="shared" si="57"/>
        <v>0</v>
      </c>
      <c r="L207" s="115">
        <f t="shared" si="57"/>
        <v>0</v>
      </c>
      <c r="M207" s="115">
        <f t="shared" si="57"/>
        <v>0</v>
      </c>
      <c r="N207" s="42"/>
      <c r="O207" s="42"/>
      <c r="P207" s="42"/>
      <c r="Q207" s="42"/>
      <c r="R207" s="42"/>
      <c r="S207" s="42"/>
      <c r="T207" s="42"/>
      <c r="U207" s="42"/>
      <c r="V207" s="42"/>
      <c r="W207" s="42"/>
      <c r="X207" s="42"/>
      <c r="Y207" s="42"/>
      <c r="Z207" s="42"/>
    </row>
    <row r="208" spans="1:26" ht="14.25" customHeight="1">
      <c r="A208" s="157">
        <v>431</v>
      </c>
      <c r="B208" s="158" t="s">
        <v>2006</v>
      </c>
      <c r="C208" s="161">
        <f>'COG-M'!P1539</f>
        <v>0</v>
      </c>
      <c r="D208" s="119">
        <f>'COG-M'!P1540</f>
        <v>0</v>
      </c>
      <c r="E208" s="119">
        <f>'COG-M'!P1541</f>
        <v>0</v>
      </c>
      <c r="F208" s="119">
        <f>'COG-M'!P1542</f>
        <v>0</v>
      </c>
      <c r="G208" s="119">
        <f>'COG-M'!P1543</f>
        <v>0</v>
      </c>
      <c r="H208" s="119">
        <f>'COG-M'!P1544</f>
        <v>0</v>
      </c>
      <c r="I208" s="119">
        <f>'COG-M'!P1545</f>
        <v>0</v>
      </c>
      <c r="J208" s="119">
        <f>'COG-M'!P1546</f>
        <v>0</v>
      </c>
      <c r="K208" s="119">
        <f>'COG-M'!P1547</f>
        <v>0</v>
      </c>
      <c r="L208" s="119">
        <f>'COG-M'!P1548</f>
        <v>0</v>
      </c>
      <c r="M208" s="120">
        <f t="shared" ref="M208:M216" si="58">SUM(C208:L208)</f>
        <v>0</v>
      </c>
      <c r="N208" s="42"/>
      <c r="O208" s="42"/>
      <c r="P208" s="42"/>
      <c r="Q208" s="42"/>
      <c r="R208" s="42"/>
      <c r="S208" s="42"/>
      <c r="T208" s="42"/>
      <c r="U208" s="42"/>
      <c r="V208" s="42"/>
      <c r="W208" s="42"/>
      <c r="X208" s="42"/>
      <c r="Y208" s="42"/>
      <c r="Z208" s="42"/>
    </row>
    <row r="209" spans="1:26" ht="14.25" customHeight="1">
      <c r="A209" s="157">
        <v>432</v>
      </c>
      <c r="B209" s="158" t="s">
        <v>2007</v>
      </c>
      <c r="C209" s="161">
        <f>'COG-M'!P1549</f>
        <v>0</v>
      </c>
      <c r="D209" s="119">
        <f>'COG-M'!P1550</f>
        <v>0</v>
      </c>
      <c r="E209" s="119">
        <f>'COG-M'!P1551</f>
        <v>0</v>
      </c>
      <c r="F209" s="119">
        <f>'COG-M'!P1552</f>
        <v>0</v>
      </c>
      <c r="G209" s="119">
        <f>'COG-M'!P1553</f>
        <v>0</v>
      </c>
      <c r="H209" s="119">
        <f>'COG-M'!P1554</f>
        <v>0</v>
      </c>
      <c r="I209" s="119">
        <f>'COG-M'!P1555</f>
        <v>0</v>
      </c>
      <c r="J209" s="119">
        <f>'COG-M'!P1556</f>
        <v>0</v>
      </c>
      <c r="K209" s="119">
        <f>'COG-M'!P1557</f>
        <v>0</v>
      </c>
      <c r="L209" s="119">
        <f>'COG-M'!P1558</f>
        <v>0</v>
      </c>
      <c r="M209" s="120">
        <f t="shared" si="58"/>
        <v>0</v>
      </c>
      <c r="N209" s="42"/>
      <c r="O209" s="42"/>
      <c r="P209" s="42"/>
      <c r="Q209" s="42"/>
      <c r="R209" s="42"/>
      <c r="S209" s="42"/>
      <c r="T209" s="42"/>
      <c r="U209" s="42"/>
      <c r="V209" s="42"/>
      <c r="W209" s="42"/>
      <c r="X209" s="42"/>
      <c r="Y209" s="42"/>
      <c r="Z209" s="42"/>
    </row>
    <row r="210" spans="1:26" ht="14.25" customHeight="1">
      <c r="A210" s="157">
        <v>433</v>
      </c>
      <c r="B210" s="158" t="s">
        <v>2008</v>
      </c>
      <c r="C210" s="161">
        <f>'COG-M'!P1559</f>
        <v>0</v>
      </c>
      <c r="D210" s="119">
        <f>'COG-M'!P1560</f>
        <v>0</v>
      </c>
      <c r="E210" s="119">
        <f>'COG-M'!P1561</f>
        <v>0</v>
      </c>
      <c r="F210" s="119">
        <f>'COG-M'!P1562</f>
        <v>0</v>
      </c>
      <c r="G210" s="119">
        <f>'COG-M'!P1563</f>
        <v>0</v>
      </c>
      <c r="H210" s="119">
        <f>'COG-M'!P1564</f>
        <v>0</v>
      </c>
      <c r="I210" s="119">
        <f>'COG-M'!P1565</f>
        <v>0</v>
      </c>
      <c r="J210" s="119">
        <f>'COG-M'!P1566</f>
        <v>0</v>
      </c>
      <c r="K210" s="119">
        <f>'COG-M'!P1567</f>
        <v>0</v>
      </c>
      <c r="L210" s="119">
        <f>'COG-M'!P1568</f>
        <v>0</v>
      </c>
      <c r="M210" s="120">
        <f t="shared" si="58"/>
        <v>0</v>
      </c>
      <c r="N210" s="42"/>
      <c r="O210" s="42"/>
      <c r="P210" s="42"/>
      <c r="Q210" s="42"/>
      <c r="R210" s="42"/>
      <c r="S210" s="42"/>
      <c r="T210" s="42"/>
      <c r="U210" s="42"/>
      <c r="V210" s="42"/>
      <c r="W210" s="42"/>
      <c r="X210" s="42"/>
      <c r="Y210" s="42"/>
      <c r="Z210" s="42"/>
    </row>
    <row r="211" spans="1:26" ht="14.25" customHeight="1">
      <c r="A211" s="157">
        <v>434</v>
      </c>
      <c r="B211" s="158" t="s">
        <v>2009</v>
      </c>
      <c r="C211" s="161">
        <f>'COG-M'!P1569</f>
        <v>0</v>
      </c>
      <c r="D211" s="119">
        <f>'COG-M'!P1570</f>
        <v>0</v>
      </c>
      <c r="E211" s="119">
        <f>'COG-M'!P1571</f>
        <v>0</v>
      </c>
      <c r="F211" s="119">
        <f>'COG-M'!P1572</f>
        <v>0</v>
      </c>
      <c r="G211" s="119">
        <f>'COG-M'!P1573</f>
        <v>0</v>
      </c>
      <c r="H211" s="119">
        <f>'COG-M'!P1574</f>
        <v>0</v>
      </c>
      <c r="I211" s="119">
        <f>'COG-M'!P1575</f>
        <v>0</v>
      </c>
      <c r="J211" s="119">
        <f>'COG-M'!P1576</f>
        <v>0</v>
      </c>
      <c r="K211" s="119">
        <f>'COG-M'!P1577</f>
        <v>0</v>
      </c>
      <c r="L211" s="119">
        <f>'COG-M'!P1578</f>
        <v>0</v>
      </c>
      <c r="M211" s="120">
        <f t="shared" si="58"/>
        <v>0</v>
      </c>
      <c r="N211" s="42"/>
      <c r="O211" s="42"/>
      <c r="P211" s="42"/>
      <c r="Q211" s="42"/>
      <c r="R211" s="42"/>
      <c r="S211" s="42"/>
      <c r="T211" s="42"/>
      <c r="U211" s="42"/>
      <c r="V211" s="42"/>
      <c r="W211" s="42"/>
      <c r="X211" s="42"/>
      <c r="Y211" s="42"/>
      <c r="Z211" s="42"/>
    </row>
    <row r="212" spans="1:26" ht="14.25" customHeight="1">
      <c r="A212" s="157">
        <v>435</v>
      </c>
      <c r="B212" s="158" t="s">
        <v>2010</v>
      </c>
      <c r="C212" s="161">
        <f>'COG-M'!P1579</f>
        <v>0</v>
      </c>
      <c r="D212" s="119">
        <f>'COG-M'!P1580</f>
        <v>0</v>
      </c>
      <c r="E212" s="119">
        <f>'COG-M'!P1581</f>
        <v>0</v>
      </c>
      <c r="F212" s="119">
        <f>'COG-M'!P1582</f>
        <v>0</v>
      </c>
      <c r="G212" s="119">
        <f>'COG-M'!P1583</f>
        <v>0</v>
      </c>
      <c r="H212" s="119">
        <f>'COG-M'!P1584</f>
        <v>0</v>
      </c>
      <c r="I212" s="119">
        <f>'COG-M'!P1585</f>
        <v>0</v>
      </c>
      <c r="J212" s="119">
        <f>'COG-M'!P1586</f>
        <v>0</v>
      </c>
      <c r="K212" s="119">
        <f>'COG-M'!P1587</f>
        <v>0</v>
      </c>
      <c r="L212" s="119">
        <f>'COG-M'!P1588</f>
        <v>0</v>
      </c>
      <c r="M212" s="120">
        <f t="shared" si="58"/>
        <v>0</v>
      </c>
      <c r="N212" s="42"/>
      <c r="O212" s="42"/>
      <c r="P212" s="42"/>
      <c r="Q212" s="42"/>
      <c r="R212" s="42"/>
      <c r="S212" s="42"/>
      <c r="T212" s="42"/>
      <c r="U212" s="42"/>
      <c r="V212" s="42"/>
      <c r="W212" s="42"/>
      <c r="X212" s="42"/>
      <c r="Y212" s="42"/>
      <c r="Z212" s="42"/>
    </row>
    <row r="213" spans="1:26" ht="14.25" customHeight="1">
      <c r="A213" s="157">
        <v>436</v>
      </c>
      <c r="B213" s="158" t="s">
        <v>2011</v>
      </c>
      <c r="C213" s="161">
        <f>'COG-M'!P1589</f>
        <v>0</v>
      </c>
      <c r="D213" s="119">
        <f>'COG-M'!P1590</f>
        <v>0</v>
      </c>
      <c r="E213" s="119">
        <f>'COG-M'!P1591</f>
        <v>0</v>
      </c>
      <c r="F213" s="119">
        <f>'COG-M'!P1592</f>
        <v>0</v>
      </c>
      <c r="G213" s="119">
        <f>'COG-M'!P1593</f>
        <v>0</v>
      </c>
      <c r="H213" s="119">
        <f>'COG-M'!P1594</f>
        <v>0</v>
      </c>
      <c r="I213" s="119">
        <f>'COG-M'!P1595</f>
        <v>0</v>
      </c>
      <c r="J213" s="119">
        <f>'COG-M'!P1596</f>
        <v>0</v>
      </c>
      <c r="K213" s="119">
        <f>'COG-M'!P1597</f>
        <v>0</v>
      </c>
      <c r="L213" s="119">
        <f>'COG-M'!P1598</f>
        <v>0</v>
      </c>
      <c r="M213" s="120">
        <f t="shared" si="58"/>
        <v>0</v>
      </c>
      <c r="N213" s="42"/>
      <c r="O213" s="42"/>
      <c r="P213" s="42"/>
      <c r="Q213" s="42"/>
      <c r="R213" s="42"/>
      <c r="S213" s="42"/>
      <c r="T213" s="42"/>
      <c r="U213" s="42"/>
      <c r="V213" s="42"/>
      <c r="W213" s="42"/>
      <c r="X213" s="42"/>
      <c r="Y213" s="42"/>
      <c r="Z213" s="42"/>
    </row>
    <row r="214" spans="1:26" ht="14.25" customHeight="1">
      <c r="A214" s="157">
        <v>437</v>
      </c>
      <c r="B214" s="158" t="s">
        <v>2012</v>
      </c>
      <c r="C214" s="161">
        <f>'COG-M'!P1599</f>
        <v>0</v>
      </c>
      <c r="D214" s="119">
        <f>'COG-M'!P1600</f>
        <v>0</v>
      </c>
      <c r="E214" s="119">
        <f>'COG-M'!P1601</f>
        <v>0</v>
      </c>
      <c r="F214" s="119">
        <f>'COG-M'!P1602</f>
        <v>0</v>
      </c>
      <c r="G214" s="119">
        <f>'COG-M'!P1603</f>
        <v>0</v>
      </c>
      <c r="H214" s="119">
        <f>'COG-M'!P1604</f>
        <v>0</v>
      </c>
      <c r="I214" s="119">
        <f>'COG-M'!P1605</f>
        <v>0</v>
      </c>
      <c r="J214" s="119">
        <f>'COG-M'!P1606</f>
        <v>0</v>
      </c>
      <c r="K214" s="119">
        <f>'COG-M'!P1607</f>
        <v>0</v>
      </c>
      <c r="L214" s="119">
        <f>'COG-M'!P1608</f>
        <v>0</v>
      </c>
      <c r="M214" s="120">
        <f t="shared" si="58"/>
        <v>0</v>
      </c>
      <c r="N214" s="42"/>
      <c r="O214" s="42"/>
      <c r="P214" s="42"/>
      <c r="Q214" s="42"/>
      <c r="R214" s="42"/>
      <c r="S214" s="42"/>
      <c r="T214" s="42"/>
      <c r="U214" s="42"/>
      <c r="V214" s="42"/>
      <c r="W214" s="42"/>
      <c r="X214" s="42"/>
      <c r="Y214" s="42"/>
      <c r="Z214" s="42"/>
    </row>
    <row r="215" spans="1:26" ht="14.25" customHeight="1">
      <c r="A215" s="157">
        <v>438</v>
      </c>
      <c r="B215" s="158" t="s">
        <v>2013</v>
      </c>
      <c r="C215" s="161"/>
      <c r="D215" s="119"/>
      <c r="E215" s="119"/>
      <c r="F215" s="119"/>
      <c r="G215" s="119"/>
      <c r="H215" s="119"/>
      <c r="I215" s="119"/>
      <c r="J215" s="119"/>
      <c r="K215" s="119"/>
      <c r="L215" s="119"/>
      <c r="M215" s="120">
        <f t="shared" si="58"/>
        <v>0</v>
      </c>
      <c r="N215" s="42"/>
      <c r="O215" s="42"/>
      <c r="P215" s="42"/>
      <c r="Q215" s="42"/>
      <c r="R215" s="42"/>
      <c r="S215" s="42"/>
      <c r="T215" s="42"/>
      <c r="U215" s="42"/>
      <c r="V215" s="42"/>
      <c r="W215" s="42"/>
      <c r="X215" s="42"/>
      <c r="Y215" s="42"/>
      <c r="Z215" s="42"/>
    </row>
    <row r="216" spans="1:26" ht="14.25" customHeight="1">
      <c r="A216" s="157">
        <v>439</v>
      </c>
      <c r="B216" s="158" t="s">
        <v>2014</v>
      </c>
      <c r="C216" s="161">
        <f>'COG-M'!P1610</f>
        <v>0</v>
      </c>
      <c r="D216" s="119">
        <f>'COG-M'!P1611</f>
        <v>0</v>
      </c>
      <c r="E216" s="119">
        <f>'COG-M'!P1612</f>
        <v>0</v>
      </c>
      <c r="F216" s="119">
        <f>'COG-M'!P1613</f>
        <v>0</v>
      </c>
      <c r="G216" s="119">
        <f>'COG-M'!P1614</f>
        <v>0</v>
      </c>
      <c r="H216" s="119">
        <f>'COG-M'!P1615</f>
        <v>0</v>
      </c>
      <c r="I216" s="119">
        <f>'COG-M'!P1616</f>
        <v>0</v>
      </c>
      <c r="J216" s="119">
        <f>'COG-M'!P1617</f>
        <v>0</v>
      </c>
      <c r="K216" s="119">
        <f>'COG-M'!P1618</f>
        <v>0</v>
      </c>
      <c r="L216" s="119">
        <f>'COG-M'!P1619</f>
        <v>0</v>
      </c>
      <c r="M216" s="120">
        <f t="shared" si="58"/>
        <v>0</v>
      </c>
      <c r="N216" s="42"/>
      <c r="O216" s="42"/>
      <c r="P216" s="42"/>
      <c r="Q216" s="42"/>
      <c r="R216" s="42"/>
      <c r="S216" s="42"/>
      <c r="T216" s="42"/>
      <c r="U216" s="42"/>
      <c r="V216" s="42"/>
      <c r="W216" s="42"/>
      <c r="X216" s="42"/>
      <c r="Y216" s="42"/>
      <c r="Z216" s="42"/>
    </row>
    <row r="217" spans="1:26" ht="14.25" customHeight="1">
      <c r="A217" s="155">
        <v>4400</v>
      </c>
      <c r="B217" s="236" t="s">
        <v>2015</v>
      </c>
      <c r="C217" s="156">
        <f t="shared" ref="C217:M217" si="59">SUM(C218:C225)</f>
        <v>188916</v>
      </c>
      <c r="D217" s="115">
        <f t="shared" si="59"/>
        <v>0</v>
      </c>
      <c r="E217" s="115">
        <f t="shared" si="59"/>
        <v>0</v>
      </c>
      <c r="F217" s="115">
        <f t="shared" si="59"/>
        <v>0</v>
      </c>
      <c r="G217" s="115">
        <f t="shared" si="59"/>
        <v>129024</v>
      </c>
      <c r="H217" s="115">
        <f t="shared" si="59"/>
        <v>0</v>
      </c>
      <c r="I217" s="115">
        <f t="shared" si="59"/>
        <v>0</v>
      </c>
      <c r="J217" s="115">
        <f t="shared" si="59"/>
        <v>0</v>
      </c>
      <c r="K217" s="115">
        <f t="shared" si="59"/>
        <v>0</v>
      </c>
      <c r="L217" s="115">
        <f t="shared" si="59"/>
        <v>0</v>
      </c>
      <c r="M217" s="115">
        <f t="shared" si="59"/>
        <v>317940</v>
      </c>
      <c r="N217" s="42"/>
      <c r="O217" s="42"/>
      <c r="P217" s="42"/>
      <c r="Q217" s="42"/>
      <c r="R217" s="42"/>
      <c r="S217" s="42"/>
      <c r="T217" s="42"/>
      <c r="U217" s="42"/>
      <c r="V217" s="42"/>
      <c r="W217" s="42"/>
      <c r="X217" s="42"/>
      <c r="Y217" s="42"/>
      <c r="Z217" s="42"/>
    </row>
    <row r="218" spans="1:26" ht="14.25" customHeight="1">
      <c r="A218" s="157">
        <v>441</v>
      </c>
      <c r="B218" s="158" t="s">
        <v>2016</v>
      </c>
      <c r="C218" s="161">
        <f>'COG-M'!P1621</f>
        <v>66696</v>
      </c>
      <c r="D218" s="119">
        <f>'COG-M'!P1622</f>
        <v>0</v>
      </c>
      <c r="E218" s="119">
        <f>'COG-M'!P1623</f>
        <v>0</v>
      </c>
      <c r="F218" s="119">
        <f>'COG-M'!P1624</f>
        <v>0</v>
      </c>
      <c r="G218" s="119">
        <f>'COG-M'!P1625</f>
        <v>0</v>
      </c>
      <c r="H218" s="119">
        <f>'COG-M'!P1626</f>
        <v>0</v>
      </c>
      <c r="I218" s="119">
        <f>'COG-M'!P1627</f>
        <v>0</v>
      </c>
      <c r="J218" s="119">
        <f>'COG-M'!P1628</f>
        <v>0</v>
      </c>
      <c r="K218" s="119">
        <f>'COG-M'!P1629</f>
        <v>0</v>
      </c>
      <c r="L218" s="119">
        <f>'COG-M'!P1630</f>
        <v>0</v>
      </c>
      <c r="M218" s="120">
        <f t="shared" ref="M218:M225" si="60">SUM(C218:L218)</f>
        <v>66696</v>
      </c>
      <c r="N218" s="42"/>
      <c r="O218" s="42"/>
      <c r="P218" s="42"/>
      <c r="Q218" s="42"/>
      <c r="R218" s="42"/>
      <c r="S218" s="42"/>
      <c r="T218" s="42"/>
      <c r="U218" s="42"/>
      <c r="V218" s="42"/>
      <c r="W218" s="42"/>
      <c r="X218" s="42"/>
      <c r="Y218" s="42"/>
      <c r="Z218" s="42"/>
    </row>
    <row r="219" spans="1:26" ht="14.25" customHeight="1">
      <c r="A219" s="157">
        <v>442</v>
      </c>
      <c r="B219" s="158" t="s">
        <v>2017</v>
      </c>
      <c r="C219" s="161">
        <f>'COG-M'!P1631</f>
        <v>122220</v>
      </c>
      <c r="D219" s="119">
        <f>'COG-M'!P1632</f>
        <v>0</v>
      </c>
      <c r="E219" s="119">
        <f>'COG-M'!P1633</f>
        <v>0</v>
      </c>
      <c r="F219" s="119">
        <f>'COG-M'!P1634</f>
        <v>0</v>
      </c>
      <c r="G219" s="119">
        <f>'COG-M'!P1635</f>
        <v>0</v>
      </c>
      <c r="H219" s="119">
        <f>'COG-M'!P1636</f>
        <v>0</v>
      </c>
      <c r="I219" s="119">
        <f>'COG-M'!P1637</f>
        <v>0</v>
      </c>
      <c r="J219" s="119">
        <f>'COG-M'!P1638</f>
        <v>0</v>
      </c>
      <c r="K219" s="119">
        <f>'COG-M'!P1639</f>
        <v>0</v>
      </c>
      <c r="L219" s="119">
        <f>'COG-M'!P1640</f>
        <v>0</v>
      </c>
      <c r="M219" s="120">
        <f t="shared" si="60"/>
        <v>122220</v>
      </c>
      <c r="N219" s="42"/>
      <c r="O219" s="42"/>
      <c r="P219" s="42"/>
      <c r="Q219" s="42"/>
      <c r="R219" s="42"/>
      <c r="S219" s="42"/>
      <c r="T219" s="42"/>
      <c r="U219" s="42"/>
      <c r="V219" s="42"/>
      <c r="W219" s="42"/>
      <c r="X219" s="42"/>
      <c r="Y219" s="42"/>
      <c r="Z219" s="42"/>
    </row>
    <row r="220" spans="1:26" ht="14.25" customHeight="1">
      <c r="A220" s="157">
        <v>443</v>
      </c>
      <c r="B220" s="158" t="s">
        <v>2018</v>
      </c>
      <c r="C220" s="161">
        <f>'COG-M'!P1641</f>
        <v>0</v>
      </c>
      <c r="D220" s="119">
        <f>'COG-M'!P1642</f>
        <v>0</v>
      </c>
      <c r="E220" s="119">
        <f>'COG-M'!P1643</f>
        <v>0</v>
      </c>
      <c r="F220" s="119">
        <f>'COG-M'!P1644</f>
        <v>0</v>
      </c>
      <c r="G220" s="119">
        <f>'COG-M'!P1645</f>
        <v>72000</v>
      </c>
      <c r="H220" s="119">
        <f>'COG-M'!P1646</f>
        <v>0</v>
      </c>
      <c r="I220" s="119">
        <f>'COG-M'!P1647</f>
        <v>0</v>
      </c>
      <c r="J220" s="119">
        <f>'COG-M'!P1648</f>
        <v>0</v>
      </c>
      <c r="K220" s="119">
        <f>'COG-M'!P1649</f>
        <v>0</v>
      </c>
      <c r="L220" s="119">
        <f>'COG-M'!P1650</f>
        <v>0</v>
      </c>
      <c r="M220" s="120">
        <f t="shared" si="60"/>
        <v>72000</v>
      </c>
      <c r="N220" s="42"/>
      <c r="O220" s="42"/>
      <c r="P220" s="42"/>
      <c r="Q220" s="42"/>
      <c r="R220" s="42"/>
      <c r="S220" s="42"/>
      <c r="T220" s="42"/>
      <c r="U220" s="42"/>
      <c r="V220" s="42"/>
      <c r="W220" s="42"/>
      <c r="X220" s="42"/>
      <c r="Y220" s="42"/>
      <c r="Z220" s="42"/>
    </row>
    <row r="221" spans="1:26" ht="14.25" customHeight="1">
      <c r="A221" s="157">
        <v>444</v>
      </c>
      <c r="B221" s="158" t="s">
        <v>2019</v>
      </c>
      <c r="C221" s="161">
        <f>'COG-M'!P1651</f>
        <v>0</v>
      </c>
      <c r="D221" s="119">
        <f>'COG-M'!P1652</f>
        <v>0</v>
      </c>
      <c r="E221" s="119">
        <f>'COG-M'!P1653</f>
        <v>0</v>
      </c>
      <c r="F221" s="119">
        <f>'COG-M'!P1654</f>
        <v>0</v>
      </c>
      <c r="G221" s="119">
        <f>'COG-M'!P1655</f>
        <v>0</v>
      </c>
      <c r="H221" s="119">
        <f>'COG-M'!P1656</f>
        <v>0</v>
      </c>
      <c r="I221" s="119">
        <f>'COG-M'!P1657</f>
        <v>0</v>
      </c>
      <c r="J221" s="119">
        <f>'COG-M'!P1658</f>
        <v>0</v>
      </c>
      <c r="K221" s="119">
        <f>'COG-M'!P1659</f>
        <v>0</v>
      </c>
      <c r="L221" s="119">
        <f>'COG-M'!P1660</f>
        <v>0</v>
      </c>
      <c r="M221" s="120">
        <f t="shared" si="60"/>
        <v>0</v>
      </c>
      <c r="N221" s="42"/>
      <c r="O221" s="42"/>
      <c r="P221" s="42"/>
      <c r="Q221" s="42"/>
      <c r="R221" s="42"/>
      <c r="S221" s="42"/>
      <c r="T221" s="42"/>
      <c r="U221" s="42"/>
      <c r="V221" s="42"/>
      <c r="W221" s="42"/>
      <c r="X221" s="42"/>
      <c r="Y221" s="42"/>
      <c r="Z221" s="42"/>
    </row>
    <row r="222" spans="1:26" ht="14.25" customHeight="1">
      <c r="A222" s="157">
        <v>445</v>
      </c>
      <c r="B222" s="158" t="s">
        <v>2020</v>
      </c>
      <c r="C222" s="161">
        <f>'COG-M'!P1661</f>
        <v>0</v>
      </c>
      <c r="D222" s="119">
        <f>'COG-M'!P1662</f>
        <v>0</v>
      </c>
      <c r="E222" s="119">
        <f>'COG-M'!P1663</f>
        <v>0</v>
      </c>
      <c r="F222" s="119">
        <f>'COG-M'!P1664</f>
        <v>0</v>
      </c>
      <c r="G222" s="119">
        <f>'COG-M'!P1665</f>
        <v>57024</v>
      </c>
      <c r="H222" s="119">
        <f>'COG-M'!P1666</f>
        <v>0</v>
      </c>
      <c r="I222" s="119">
        <f>'COG-M'!P1667</f>
        <v>0</v>
      </c>
      <c r="J222" s="119">
        <f>'COG-M'!P1668</f>
        <v>0</v>
      </c>
      <c r="K222" s="119">
        <f>'COG-M'!P1669</f>
        <v>0</v>
      </c>
      <c r="L222" s="119">
        <f>'COG-M'!P1670</f>
        <v>0</v>
      </c>
      <c r="M222" s="120">
        <f t="shared" si="60"/>
        <v>57024</v>
      </c>
      <c r="N222" s="42"/>
      <c r="O222" s="42"/>
      <c r="P222" s="42"/>
      <c r="Q222" s="42"/>
      <c r="R222" s="42"/>
      <c r="S222" s="42"/>
      <c r="T222" s="42"/>
      <c r="U222" s="42"/>
      <c r="V222" s="42"/>
      <c r="W222" s="42"/>
      <c r="X222" s="42"/>
      <c r="Y222" s="42"/>
      <c r="Z222" s="42"/>
    </row>
    <row r="223" spans="1:26" ht="14.25" customHeight="1">
      <c r="A223" s="157">
        <v>446</v>
      </c>
      <c r="B223" s="158" t="s">
        <v>2021</v>
      </c>
      <c r="C223" s="161">
        <f>'COG-M'!P1671</f>
        <v>0</v>
      </c>
      <c r="D223" s="119">
        <f>'COG-M'!P1672</f>
        <v>0</v>
      </c>
      <c r="E223" s="119">
        <f>'COG-M'!P1673</f>
        <v>0</v>
      </c>
      <c r="F223" s="119">
        <f>'COG-M'!P1674</f>
        <v>0</v>
      </c>
      <c r="G223" s="119">
        <f>'COG-M'!P1675</f>
        <v>0</v>
      </c>
      <c r="H223" s="119">
        <f>'COG-M'!P1676</f>
        <v>0</v>
      </c>
      <c r="I223" s="119">
        <f>'COG-M'!P1677</f>
        <v>0</v>
      </c>
      <c r="J223" s="119">
        <f>'COG-M'!P1678</f>
        <v>0</v>
      </c>
      <c r="K223" s="119">
        <f>'COG-M'!P1679</f>
        <v>0</v>
      </c>
      <c r="L223" s="119">
        <f>'COG-M'!P1680</f>
        <v>0</v>
      </c>
      <c r="M223" s="120">
        <f t="shared" si="60"/>
        <v>0</v>
      </c>
      <c r="N223" s="42"/>
      <c r="O223" s="42"/>
      <c r="P223" s="42"/>
      <c r="Q223" s="42"/>
      <c r="R223" s="42"/>
      <c r="S223" s="42"/>
      <c r="T223" s="42"/>
      <c r="U223" s="42"/>
      <c r="V223" s="42"/>
      <c r="W223" s="42"/>
      <c r="X223" s="42"/>
      <c r="Y223" s="42"/>
      <c r="Z223" s="42"/>
    </row>
    <row r="224" spans="1:26" ht="14.25" customHeight="1">
      <c r="A224" s="157">
        <v>447</v>
      </c>
      <c r="B224" s="158" t="s">
        <v>2022</v>
      </c>
      <c r="C224" s="161">
        <f>'COG-M'!P1681</f>
        <v>0</v>
      </c>
      <c r="D224" s="119">
        <f>'COG-M'!P1682</f>
        <v>0</v>
      </c>
      <c r="E224" s="119">
        <f>'COG-M'!P1683</f>
        <v>0</v>
      </c>
      <c r="F224" s="119">
        <f>'COG-M'!P1684</f>
        <v>0</v>
      </c>
      <c r="G224" s="119">
        <f>'COG-M'!P1685</f>
        <v>0</v>
      </c>
      <c r="H224" s="119">
        <f>'COG-M'!P1686</f>
        <v>0</v>
      </c>
      <c r="I224" s="119">
        <f>'COG-M'!P1687</f>
        <v>0</v>
      </c>
      <c r="J224" s="119">
        <f>'COG-M'!P1688</f>
        <v>0</v>
      </c>
      <c r="K224" s="119">
        <f>'COG-M'!P1689</f>
        <v>0</v>
      </c>
      <c r="L224" s="119">
        <f>'COG-M'!P1690</f>
        <v>0</v>
      </c>
      <c r="M224" s="120">
        <f t="shared" si="60"/>
        <v>0</v>
      </c>
      <c r="N224" s="42"/>
      <c r="O224" s="42"/>
      <c r="P224" s="42"/>
      <c r="Q224" s="42"/>
      <c r="R224" s="42"/>
      <c r="S224" s="42"/>
      <c r="T224" s="42"/>
      <c r="U224" s="42"/>
      <c r="V224" s="42"/>
      <c r="W224" s="42"/>
      <c r="X224" s="42"/>
      <c r="Y224" s="42"/>
      <c r="Z224" s="42"/>
    </row>
    <row r="225" spans="1:26" ht="14.25" customHeight="1">
      <c r="A225" s="157">
        <v>448</v>
      </c>
      <c r="B225" s="158" t="s">
        <v>2023</v>
      </c>
      <c r="C225" s="161">
        <f>'COG-M'!P1691</f>
        <v>0</v>
      </c>
      <c r="D225" s="119">
        <f>'COG-M'!P1692</f>
        <v>0</v>
      </c>
      <c r="E225" s="119">
        <f>'COG-M'!P1693</f>
        <v>0</v>
      </c>
      <c r="F225" s="119">
        <f>'COG-M'!P1694</f>
        <v>0</v>
      </c>
      <c r="G225" s="119">
        <f>'COG-M'!P1695</f>
        <v>0</v>
      </c>
      <c r="H225" s="119">
        <f>'COG-M'!P1696</f>
        <v>0</v>
      </c>
      <c r="I225" s="119">
        <f>'COG-M'!P1697</f>
        <v>0</v>
      </c>
      <c r="J225" s="119">
        <f>'COG-M'!P1698</f>
        <v>0</v>
      </c>
      <c r="K225" s="119">
        <f>'COG-M'!P1699</f>
        <v>0</v>
      </c>
      <c r="L225" s="119">
        <f>'COG-M'!P1700</f>
        <v>0</v>
      </c>
      <c r="M225" s="120">
        <f t="shared" si="60"/>
        <v>0</v>
      </c>
      <c r="N225" s="42"/>
      <c r="O225" s="42"/>
      <c r="P225" s="42"/>
      <c r="Q225" s="42"/>
      <c r="R225" s="42"/>
      <c r="S225" s="42"/>
      <c r="T225" s="42"/>
      <c r="U225" s="42"/>
      <c r="V225" s="42"/>
      <c r="W225" s="42"/>
      <c r="X225" s="42"/>
      <c r="Y225" s="42"/>
      <c r="Z225" s="42"/>
    </row>
    <row r="226" spans="1:26" ht="14.25" customHeight="1">
      <c r="A226" s="155">
        <v>4500</v>
      </c>
      <c r="B226" s="236" t="s">
        <v>2024</v>
      </c>
      <c r="C226" s="156">
        <f t="shared" ref="C226:M226" si="61">SUM(C227:C229)</f>
        <v>0</v>
      </c>
      <c r="D226" s="115">
        <f t="shared" si="61"/>
        <v>0</v>
      </c>
      <c r="E226" s="115">
        <f t="shared" si="61"/>
        <v>0</v>
      </c>
      <c r="F226" s="115">
        <f t="shared" si="61"/>
        <v>0</v>
      </c>
      <c r="G226" s="115">
        <f t="shared" si="61"/>
        <v>396900</v>
      </c>
      <c r="H226" s="115">
        <f t="shared" si="61"/>
        <v>0</v>
      </c>
      <c r="I226" s="115">
        <f t="shared" si="61"/>
        <v>0</v>
      </c>
      <c r="J226" s="115">
        <f t="shared" si="61"/>
        <v>0</v>
      </c>
      <c r="K226" s="115">
        <f t="shared" si="61"/>
        <v>0</v>
      </c>
      <c r="L226" s="115">
        <f t="shared" si="61"/>
        <v>0</v>
      </c>
      <c r="M226" s="115">
        <f t="shared" si="61"/>
        <v>396900</v>
      </c>
      <c r="N226" s="42"/>
      <c r="O226" s="42"/>
      <c r="P226" s="42"/>
      <c r="Q226" s="42"/>
      <c r="R226" s="42"/>
      <c r="S226" s="42"/>
      <c r="T226" s="42"/>
      <c r="U226" s="42"/>
      <c r="V226" s="42"/>
      <c r="W226" s="42"/>
      <c r="X226" s="42"/>
      <c r="Y226" s="42"/>
      <c r="Z226" s="42"/>
    </row>
    <row r="227" spans="1:26" ht="14.25" customHeight="1">
      <c r="A227" s="157">
        <v>451</v>
      </c>
      <c r="B227" s="158" t="s">
        <v>2025</v>
      </c>
      <c r="C227" s="161">
        <f>'COG-M'!P1702</f>
        <v>0</v>
      </c>
      <c r="D227" s="119">
        <f>'COG-M'!P1703</f>
        <v>0</v>
      </c>
      <c r="E227" s="119">
        <f>'COG-M'!P1704</f>
        <v>0</v>
      </c>
      <c r="F227" s="119">
        <f>'COG-M'!P1705</f>
        <v>0</v>
      </c>
      <c r="G227" s="119">
        <f>'COG-M'!P1706</f>
        <v>396900</v>
      </c>
      <c r="H227" s="119">
        <f>'COG-M'!P1707</f>
        <v>0</v>
      </c>
      <c r="I227" s="119">
        <f>'COG-M'!P1708</f>
        <v>0</v>
      </c>
      <c r="J227" s="119">
        <f>'COG-M'!P1709</f>
        <v>0</v>
      </c>
      <c r="K227" s="119">
        <f>'COG-M'!P1710</f>
        <v>0</v>
      </c>
      <c r="L227" s="119">
        <f>'COG-M'!P1711</f>
        <v>0</v>
      </c>
      <c r="M227" s="120">
        <f t="shared" ref="M227:M229" si="62">SUM(C227:L227)</f>
        <v>396900</v>
      </c>
      <c r="N227" s="42"/>
      <c r="O227" s="42"/>
      <c r="P227" s="42"/>
      <c r="Q227" s="42"/>
      <c r="R227" s="42"/>
      <c r="S227" s="42"/>
      <c r="T227" s="42"/>
      <c r="U227" s="42"/>
      <c r="V227" s="42"/>
      <c r="W227" s="42"/>
      <c r="X227" s="42"/>
      <c r="Y227" s="42"/>
      <c r="Z227" s="42"/>
    </row>
    <row r="228" spans="1:26" ht="14.25" customHeight="1">
      <c r="A228" s="157">
        <v>452</v>
      </c>
      <c r="B228" s="158" t="s">
        <v>2026</v>
      </c>
      <c r="C228" s="161">
        <f>'COG-M'!P1712</f>
        <v>0</v>
      </c>
      <c r="D228" s="119">
        <f>'COG-M'!P1713</f>
        <v>0</v>
      </c>
      <c r="E228" s="119">
        <f>'COG-M'!P1714</f>
        <v>0</v>
      </c>
      <c r="F228" s="119">
        <f>'COG-M'!P1715</f>
        <v>0</v>
      </c>
      <c r="G228" s="119">
        <f>'COG-M'!P1716</f>
        <v>0</v>
      </c>
      <c r="H228" s="119">
        <f>'COG-M'!P1717</f>
        <v>0</v>
      </c>
      <c r="I228" s="119">
        <f>'COG-M'!P1718</f>
        <v>0</v>
      </c>
      <c r="J228" s="119">
        <f>'COG-M'!P1719</f>
        <v>0</v>
      </c>
      <c r="K228" s="119">
        <f>'COG-M'!P1720</f>
        <v>0</v>
      </c>
      <c r="L228" s="119">
        <f>'COG-M'!P1721</f>
        <v>0</v>
      </c>
      <c r="M228" s="120">
        <f t="shared" si="62"/>
        <v>0</v>
      </c>
      <c r="N228" s="42"/>
      <c r="O228" s="42"/>
      <c r="P228" s="42"/>
      <c r="Q228" s="42"/>
      <c r="R228" s="42"/>
      <c r="S228" s="42"/>
      <c r="T228" s="42"/>
      <c r="U228" s="42"/>
      <c r="V228" s="42"/>
      <c r="W228" s="42"/>
      <c r="X228" s="42"/>
      <c r="Y228" s="42"/>
      <c r="Z228" s="42"/>
    </row>
    <row r="229" spans="1:26" ht="14.25" customHeight="1">
      <c r="A229" s="157">
        <v>459</v>
      </c>
      <c r="B229" s="158" t="s">
        <v>2027</v>
      </c>
      <c r="C229" s="161">
        <f>'COG-M'!P1722</f>
        <v>0</v>
      </c>
      <c r="D229" s="119">
        <f>'COG-M'!P1723</f>
        <v>0</v>
      </c>
      <c r="E229" s="119">
        <f>'COG-M'!P1724</f>
        <v>0</v>
      </c>
      <c r="F229" s="119">
        <f>'COG-M'!P1725</f>
        <v>0</v>
      </c>
      <c r="G229" s="119">
        <f>'COG-M'!P1726</f>
        <v>0</v>
      </c>
      <c r="H229" s="119">
        <f>'COG-M'!P1727</f>
        <v>0</v>
      </c>
      <c r="I229" s="119">
        <f>'COG-M'!P1728</f>
        <v>0</v>
      </c>
      <c r="J229" s="119">
        <f>'COG-M'!P1729</f>
        <v>0</v>
      </c>
      <c r="K229" s="119">
        <f>'COG-M'!P1730</f>
        <v>0</v>
      </c>
      <c r="L229" s="119">
        <f>'COG-M'!P1731</f>
        <v>0</v>
      </c>
      <c r="M229" s="120">
        <f t="shared" si="62"/>
        <v>0</v>
      </c>
      <c r="N229" s="42"/>
      <c r="O229" s="42"/>
      <c r="P229" s="42"/>
      <c r="Q229" s="42"/>
      <c r="R229" s="42"/>
      <c r="S229" s="42"/>
      <c r="T229" s="42"/>
      <c r="U229" s="42"/>
      <c r="V229" s="42"/>
      <c r="W229" s="42"/>
      <c r="X229" s="42"/>
      <c r="Y229" s="42"/>
      <c r="Z229" s="42"/>
    </row>
    <row r="230" spans="1:26" ht="14.25" customHeight="1">
      <c r="A230" s="155">
        <v>4600</v>
      </c>
      <c r="B230" s="236" t="s">
        <v>2028</v>
      </c>
      <c r="C230" s="156">
        <f t="shared" ref="C230:M230" si="63">SUM(C231:C237)</f>
        <v>0</v>
      </c>
      <c r="D230" s="115">
        <f t="shared" si="63"/>
        <v>0</v>
      </c>
      <c r="E230" s="115">
        <f t="shared" si="63"/>
        <v>0</v>
      </c>
      <c r="F230" s="115">
        <f t="shared" si="63"/>
        <v>0</v>
      </c>
      <c r="G230" s="115">
        <f t="shared" si="63"/>
        <v>0</v>
      </c>
      <c r="H230" s="115">
        <f t="shared" si="63"/>
        <v>0</v>
      </c>
      <c r="I230" s="115">
        <f t="shared" si="63"/>
        <v>0</v>
      </c>
      <c r="J230" s="115">
        <f t="shared" si="63"/>
        <v>0</v>
      </c>
      <c r="K230" s="115">
        <f t="shared" si="63"/>
        <v>0</v>
      </c>
      <c r="L230" s="115">
        <f t="shared" si="63"/>
        <v>0</v>
      </c>
      <c r="M230" s="115">
        <f t="shared" si="63"/>
        <v>0</v>
      </c>
      <c r="N230" s="42"/>
      <c r="O230" s="42"/>
      <c r="P230" s="42"/>
      <c r="Q230" s="42"/>
      <c r="R230" s="42"/>
      <c r="S230" s="42"/>
      <c r="T230" s="42"/>
      <c r="U230" s="42"/>
      <c r="V230" s="42"/>
      <c r="W230" s="42"/>
      <c r="X230" s="42"/>
      <c r="Y230" s="42"/>
      <c r="Z230" s="42"/>
    </row>
    <row r="231" spans="1:26" ht="14.25" customHeight="1">
      <c r="A231" s="157">
        <v>461</v>
      </c>
      <c r="B231" s="158" t="s">
        <v>2029</v>
      </c>
      <c r="C231" s="161">
        <f>'COG-M'!P1733</f>
        <v>0</v>
      </c>
      <c r="D231" s="119">
        <f>'COG-M'!P1734</f>
        <v>0</v>
      </c>
      <c r="E231" s="119">
        <f>'COG-M'!P1735</f>
        <v>0</v>
      </c>
      <c r="F231" s="119">
        <f>'COG-M'!P1736</f>
        <v>0</v>
      </c>
      <c r="G231" s="119">
        <f>'COG-M'!P1737</f>
        <v>0</v>
      </c>
      <c r="H231" s="119">
        <f>'COG-M'!P1738</f>
        <v>0</v>
      </c>
      <c r="I231" s="119">
        <f>'COG-M'!P1739</f>
        <v>0</v>
      </c>
      <c r="J231" s="119">
        <f>'COG-M'!P1740</f>
        <v>0</v>
      </c>
      <c r="K231" s="119">
        <f>'COG-M'!P1741</f>
        <v>0</v>
      </c>
      <c r="L231" s="119">
        <f>'COG-M'!P1742</f>
        <v>0</v>
      </c>
      <c r="M231" s="120">
        <f t="shared" ref="M231:M237" si="64">SUM(C231:L231)</f>
        <v>0</v>
      </c>
      <c r="N231" s="42"/>
      <c r="O231" s="42"/>
      <c r="P231" s="42"/>
      <c r="Q231" s="42"/>
      <c r="R231" s="42"/>
      <c r="S231" s="42"/>
      <c r="T231" s="42"/>
      <c r="U231" s="42"/>
      <c r="V231" s="42"/>
      <c r="W231" s="42"/>
      <c r="X231" s="42"/>
      <c r="Y231" s="42"/>
      <c r="Z231" s="42"/>
    </row>
    <row r="232" spans="1:26" ht="14.25" customHeight="1">
      <c r="A232" s="157">
        <v>462</v>
      </c>
      <c r="B232" s="158" t="s">
        <v>2030</v>
      </c>
      <c r="C232" s="161"/>
      <c r="D232" s="119"/>
      <c r="E232" s="119"/>
      <c r="F232" s="119"/>
      <c r="G232" s="119"/>
      <c r="H232" s="119"/>
      <c r="I232" s="119"/>
      <c r="J232" s="119"/>
      <c r="K232" s="119"/>
      <c r="L232" s="119"/>
      <c r="M232" s="120">
        <f t="shared" si="64"/>
        <v>0</v>
      </c>
      <c r="N232" s="42"/>
      <c r="O232" s="42"/>
      <c r="P232" s="42"/>
      <c r="Q232" s="42"/>
      <c r="R232" s="42"/>
      <c r="S232" s="42"/>
      <c r="T232" s="42"/>
      <c r="U232" s="42"/>
      <c r="V232" s="42"/>
      <c r="W232" s="42"/>
      <c r="X232" s="42"/>
      <c r="Y232" s="42"/>
      <c r="Z232" s="42"/>
    </row>
    <row r="233" spans="1:26" ht="14.25" customHeight="1">
      <c r="A233" s="157">
        <v>463</v>
      </c>
      <c r="B233" s="158" t="s">
        <v>2031</v>
      </c>
      <c r="C233" s="161"/>
      <c r="D233" s="119"/>
      <c r="E233" s="119"/>
      <c r="F233" s="119"/>
      <c r="G233" s="119"/>
      <c r="H233" s="119"/>
      <c r="I233" s="119"/>
      <c r="J233" s="119"/>
      <c r="K233" s="119"/>
      <c r="L233" s="119"/>
      <c r="M233" s="120">
        <f t="shared" si="64"/>
        <v>0</v>
      </c>
      <c r="N233" s="42"/>
      <c r="O233" s="42"/>
      <c r="P233" s="42"/>
      <c r="Q233" s="42"/>
      <c r="R233" s="42"/>
      <c r="S233" s="42"/>
      <c r="T233" s="42"/>
      <c r="U233" s="42"/>
      <c r="V233" s="42"/>
      <c r="W233" s="42"/>
      <c r="X233" s="42"/>
      <c r="Y233" s="42"/>
      <c r="Z233" s="42"/>
    </row>
    <row r="234" spans="1:26" ht="14.25" customHeight="1">
      <c r="A234" s="157">
        <v>464</v>
      </c>
      <c r="B234" s="158" t="s">
        <v>2032</v>
      </c>
      <c r="C234" s="161">
        <f>'COG-M'!P1745</f>
        <v>0</v>
      </c>
      <c r="D234" s="119">
        <f>'COG-M'!P1746</f>
        <v>0</v>
      </c>
      <c r="E234" s="119">
        <f>'COG-M'!P1747</f>
        <v>0</v>
      </c>
      <c r="F234" s="119">
        <f>'COG-M'!P1748</f>
        <v>0</v>
      </c>
      <c r="G234" s="119">
        <f>'COG-M'!P1749</f>
        <v>0</v>
      </c>
      <c r="H234" s="119">
        <f>'COG-M'!P1750</f>
        <v>0</v>
      </c>
      <c r="I234" s="119">
        <f>'COG-M'!P1751</f>
        <v>0</v>
      </c>
      <c r="J234" s="119">
        <f>'COG-M'!P1752</f>
        <v>0</v>
      </c>
      <c r="K234" s="119">
        <f>'COG-M'!P1753</f>
        <v>0</v>
      </c>
      <c r="L234" s="119">
        <f>'COG-M'!P1754</f>
        <v>0</v>
      </c>
      <c r="M234" s="120">
        <f t="shared" si="64"/>
        <v>0</v>
      </c>
      <c r="N234" s="42"/>
      <c r="O234" s="42"/>
      <c r="P234" s="42"/>
      <c r="Q234" s="42"/>
      <c r="R234" s="42"/>
      <c r="S234" s="42"/>
      <c r="T234" s="42"/>
      <c r="U234" s="42"/>
      <c r="V234" s="42"/>
      <c r="W234" s="42"/>
      <c r="X234" s="42"/>
      <c r="Y234" s="42"/>
      <c r="Z234" s="42"/>
    </row>
    <row r="235" spans="1:26" ht="14.25" customHeight="1">
      <c r="A235" s="157">
        <v>465</v>
      </c>
      <c r="B235" s="158" t="s">
        <v>2033</v>
      </c>
      <c r="C235" s="161"/>
      <c r="D235" s="119"/>
      <c r="E235" s="119"/>
      <c r="F235" s="119"/>
      <c r="G235" s="119"/>
      <c r="H235" s="119"/>
      <c r="I235" s="119"/>
      <c r="J235" s="119"/>
      <c r="K235" s="119"/>
      <c r="L235" s="119"/>
      <c r="M235" s="120">
        <f t="shared" si="64"/>
        <v>0</v>
      </c>
      <c r="N235" s="42"/>
      <c r="O235" s="42"/>
      <c r="P235" s="42"/>
      <c r="Q235" s="42"/>
      <c r="R235" s="42"/>
      <c r="S235" s="42"/>
      <c r="T235" s="42"/>
      <c r="U235" s="42"/>
      <c r="V235" s="42"/>
      <c r="W235" s="42"/>
      <c r="X235" s="42"/>
      <c r="Y235" s="42"/>
      <c r="Z235" s="42"/>
    </row>
    <row r="236" spans="1:26" ht="14.25" customHeight="1">
      <c r="A236" s="157">
        <v>466</v>
      </c>
      <c r="B236" s="158" t="s">
        <v>2034</v>
      </c>
      <c r="C236" s="161"/>
      <c r="D236" s="119"/>
      <c r="E236" s="119"/>
      <c r="F236" s="119"/>
      <c r="G236" s="119"/>
      <c r="H236" s="119"/>
      <c r="I236" s="119"/>
      <c r="J236" s="119"/>
      <c r="K236" s="119"/>
      <c r="L236" s="119"/>
      <c r="M236" s="120">
        <f t="shared" si="64"/>
        <v>0</v>
      </c>
      <c r="N236" s="42"/>
      <c r="O236" s="42"/>
      <c r="P236" s="42"/>
      <c r="Q236" s="42"/>
      <c r="R236" s="42"/>
      <c r="S236" s="42"/>
      <c r="T236" s="42"/>
      <c r="U236" s="42"/>
      <c r="V236" s="42"/>
      <c r="W236" s="42"/>
      <c r="X236" s="42"/>
      <c r="Y236" s="42"/>
      <c r="Z236" s="42"/>
    </row>
    <row r="237" spans="1:26" ht="14.25" customHeight="1">
      <c r="A237" s="157">
        <v>469</v>
      </c>
      <c r="B237" s="158" t="s">
        <v>2035</v>
      </c>
      <c r="C237" s="161">
        <f>'COG-M'!P1757</f>
        <v>0</v>
      </c>
      <c r="D237" s="119">
        <f>'COG-M'!P1758</f>
        <v>0</v>
      </c>
      <c r="E237" s="119">
        <f>'COG-M'!P1759</f>
        <v>0</v>
      </c>
      <c r="F237" s="119">
        <f>'COG-M'!P1760</f>
        <v>0</v>
      </c>
      <c r="G237" s="119">
        <f>'COG-M'!P1761</f>
        <v>0</v>
      </c>
      <c r="H237" s="119">
        <f>'COG-M'!P1762</f>
        <v>0</v>
      </c>
      <c r="I237" s="119">
        <f>'COG-M'!P1763</f>
        <v>0</v>
      </c>
      <c r="J237" s="119">
        <f>'COG-M'!P1764</f>
        <v>0</v>
      </c>
      <c r="K237" s="119">
        <f>'COG-M'!P1765</f>
        <v>0</v>
      </c>
      <c r="L237" s="119">
        <f>'COG-M'!P1766</f>
        <v>0</v>
      </c>
      <c r="M237" s="120">
        <f t="shared" si="64"/>
        <v>0</v>
      </c>
      <c r="N237" s="42"/>
      <c r="O237" s="42"/>
      <c r="P237" s="42"/>
      <c r="Q237" s="42"/>
      <c r="R237" s="42"/>
      <c r="S237" s="42"/>
      <c r="T237" s="42"/>
      <c r="U237" s="42"/>
      <c r="V237" s="42"/>
      <c r="W237" s="42"/>
      <c r="X237" s="42"/>
      <c r="Y237" s="42"/>
      <c r="Z237" s="42"/>
    </row>
    <row r="238" spans="1:26" ht="14.25" customHeight="1">
      <c r="A238" s="155">
        <v>4700</v>
      </c>
      <c r="B238" s="236" t="s">
        <v>2036</v>
      </c>
      <c r="C238" s="156">
        <f t="shared" ref="C238:M238" si="65">SUM(C239)</f>
        <v>0</v>
      </c>
      <c r="D238" s="115">
        <f t="shared" si="65"/>
        <v>0</v>
      </c>
      <c r="E238" s="115">
        <f t="shared" si="65"/>
        <v>0</v>
      </c>
      <c r="F238" s="115">
        <f t="shared" si="65"/>
        <v>0</v>
      </c>
      <c r="G238" s="115">
        <f t="shared" si="65"/>
        <v>0</v>
      </c>
      <c r="H238" s="115">
        <f t="shared" si="65"/>
        <v>0</v>
      </c>
      <c r="I238" s="115">
        <f t="shared" si="65"/>
        <v>0</v>
      </c>
      <c r="J238" s="115">
        <f t="shared" si="65"/>
        <v>0</v>
      </c>
      <c r="K238" s="115">
        <f t="shared" si="65"/>
        <v>0</v>
      </c>
      <c r="L238" s="115">
        <f t="shared" si="65"/>
        <v>0</v>
      </c>
      <c r="M238" s="115">
        <f t="shared" si="65"/>
        <v>0</v>
      </c>
      <c r="N238" s="42"/>
      <c r="O238" s="42"/>
      <c r="P238" s="42"/>
      <c r="Q238" s="42"/>
      <c r="R238" s="42"/>
      <c r="S238" s="42"/>
      <c r="T238" s="42"/>
      <c r="U238" s="42"/>
      <c r="V238" s="42"/>
      <c r="W238" s="42"/>
      <c r="X238" s="42"/>
      <c r="Y238" s="42"/>
      <c r="Z238" s="42"/>
    </row>
    <row r="239" spans="1:26" ht="14.25" customHeight="1">
      <c r="A239" s="157">
        <v>471</v>
      </c>
      <c r="B239" s="158" t="s">
        <v>2037</v>
      </c>
      <c r="C239" s="161">
        <f>'COG-M'!P1768</f>
        <v>0</v>
      </c>
      <c r="D239" s="119">
        <f>'COG-M'!P1769</f>
        <v>0</v>
      </c>
      <c r="E239" s="119">
        <f>'COG-M'!P1770</f>
        <v>0</v>
      </c>
      <c r="F239" s="119">
        <f>'COG-M'!P1771</f>
        <v>0</v>
      </c>
      <c r="G239" s="119">
        <f>'COG-M'!P1772</f>
        <v>0</v>
      </c>
      <c r="H239" s="119">
        <f>'COG-M'!P1773</f>
        <v>0</v>
      </c>
      <c r="I239" s="119">
        <f>'COG-M'!P1774</f>
        <v>0</v>
      </c>
      <c r="J239" s="119">
        <f>'COG-M'!P1775</f>
        <v>0</v>
      </c>
      <c r="K239" s="119">
        <f>'COG-M'!P1776</f>
        <v>0</v>
      </c>
      <c r="L239" s="119">
        <f>'COG-M'!P1777</f>
        <v>0</v>
      </c>
      <c r="M239" s="120">
        <f>SUM(C239:L239)</f>
        <v>0</v>
      </c>
      <c r="N239" s="42"/>
      <c r="O239" s="42"/>
      <c r="P239" s="42"/>
      <c r="Q239" s="42"/>
      <c r="R239" s="42"/>
      <c r="S239" s="42"/>
      <c r="T239" s="42"/>
      <c r="U239" s="42"/>
      <c r="V239" s="42"/>
      <c r="W239" s="42"/>
      <c r="X239" s="42"/>
      <c r="Y239" s="42"/>
      <c r="Z239" s="42"/>
    </row>
    <row r="240" spans="1:26" ht="14.25" customHeight="1">
      <c r="A240" s="155">
        <v>4800</v>
      </c>
      <c r="B240" s="236" t="s">
        <v>2038</v>
      </c>
      <c r="C240" s="156">
        <f t="shared" ref="C240:M240" si="66">SUM(C241:C245)</f>
        <v>0</v>
      </c>
      <c r="D240" s="115">
        <f t="shared" si="66"/>
        <v>0</v>
      </c>
      <c r="E240" s="115">
        <f t="shared" si="66"/>
        <v>0</v>
      </c>
      <c r="F240" s="115">
        <f t="shared" si="66"/>
        <v>0</v>
      </c>
      <c r="G240" s="115">
        <f t="shared" si="66"/>
        <v>0</v>
      </c>
      <c r="H240" s="115">
        <f t="shared" si="66"/>
        <v>0</v>
      </c>
      <c r="I240" s="115">
        <f t="shared" si="66"/>
        <v>0</v>
      </c>
      <c r="J240" s="115">
        <f t="shared" si="66"/>
        <v>0</v>
      </c>
      <c r="K240" s="115">
        <f t="shared" si="66"/>
        <v>0</v>
      </c>
      <c r="L240" s="115">
        <f t="shared" si="66"/>
        <v>0</v>
      </c>
      <c r="M240" s="115">
        <f t="shared" si="66"/>
        <v>0</v>
      </c>
      <c r="N240" s="42"/>
      <c r="O240" s="42"/>
      <c r="P240" s="42"/>
      <c r="Q240" s="42"/>
      <c r="R240" s="42"/>
      <c r="S240" s="42"/>
      <c r="T240" s="42"/>
      <c r="U240" s="42"/>
      <c r="V240" s="42"/>
      <c r="W240" s="42"/>
      <c r="X240" s="42"/>
      <c r="Y240" s="42"/>
      <c r="Z240" s="42"/>
    </row>
    <row r="241" spans="1:26" ht="14.25" customHeight="1">
      <c r="A241" s="157">
        <v>481</v>
      </c>
      <c r="B241" s="158" t="s">
        <v>2039</v>
      </c>
      <c r="C241" s="161">
        <f>'COG-M'!P1779</f>
        <v>0</v>
      </c>
      <c r="D241" s="119">
        <f>'COG-M'!P1780</f>
        <v>0</v>
      </c>
      <c r="E241" s="119">
        <f>'COG-M'!P1781</f>
        <v>0</v>
      </c>
      <c r="F241" s="119">
        <f>'COG-M'!P1782</f>
        <v>0</v>
      </c>
      <c r="G241" s="119">
        <f>'COG-M'!P1783</f>
        <v>0</v>
      </c>
      <c r="H241" s="119">
        <f>'COG-M'!P1784</f>
        <v>0</v>
      </c>
      <c r="I241" s="119">
        <f>'COG-M'!P1785</f>
        <v>0</v>
      </c>
      <c r="J241" s="119">
        <f>'COG-M'!P1786</f>
        <v>0</v>
      </c>
      <c r="K241" s="119">
        <f>'COG-M'!P1787</f>
        <v>0</v>
      </c>
      <c r="L241" s="119">
        <f>'COG-M'!P1788</f>
        <v>0</v>
      </c>
      <c r="M241" s="120">
        <f t="shared" ref="M241:M245" si="67">SUM(C241:L241)</f>
        <v>0</v>
      </c>
      <c r="N241" s="42"/>
      <c r="O241" s="42"/>
      <c r="P241" s="42"/>
      <c r="Q241" s="42"/>
      <c r="R241" s="42"/>
      <c r="S241" s="42"/>
      <c r="T241" s="42"/>
      <c r="U241" s="42"/>
      <c r="V241" s="42"/>
      <c r="W241" s="42"/>
      <c r="X241" s="42"/>
      <c r="Y241" s="42"/>
      <c r="Z241" s="42"/>
    </row>
    <row r="242" spans="1:26" ht="14.25" customHeight="1">
      <c r="A242" s="157">
        <v>482</v>
      </c>
      <c r="B242" s="158" t="s">
        <v>2040</v>
      </c>
      <c r="C242" s="161">
        <f>'COG-M'!P1789</f>
        <v>0</v>
      </c>
      <c r="D242" s="119">
        <f>'COG-M'!P1790</f>
        <v>0</v>
      </c>
      <c r="E242" s="119">
        <f>'COG-M'!P1791</f>
        <v>0</v>
      </c>
      <c r="F242" s="119">
        <f>'COG-M'!P1792</f>
        <v>0</v>
      </c>
      <c r="G242" s="119">
        <f>'COG-M'!P1793</f>
        <v>0</v>
      </c>
      <c r="H242" s="119">
        <f>'COG-M'!P1794</f>
        <v>0</v>
      </c>
      <c r="I242" s="119">
        <f>'COG-M'!P1795</f>
        <v>0</v>
      </c>
      <c r="J242" s="119">
        <f>'COG-M'!P1796</f>
        <v>0</v>
      </c>
      <c r="K242" s="119">
        <f>'COG-M'!P1797</f>
        <v>0</v>
      </c>
      <c r="L242" s="119">
        <f>'COG-M'!P1798</f>
        <v>0</v>
      </c>
      <c r="M242" s="120">
        <f t="shared" si="67"/>
        <v>0</v>
      </c>
      <c r="N242" s="42"/>
      <c r="O242" s="42"/>
      <c r="P242" s="42"/>
      <c r="Q242" s="42"/>
      <c r="R242" s="42"/>
      <c r="S242" s="42"/>
      <c r="T242" s="42"/>
      <c r="U242" s="42"/>
      <c r="V242" s="42"/>
      <c r="W242" s="42"/>
      <c r="X242" s="42"/>
      <c r="Y242" s="42"/>
      <c r="Z242" s="42"/>
    </row>
    <row r="243" spans="1:26" ht="14.25" customHeight="1">
      <c r="A243" s="157">
        <v>483</v>
      </c>
      <c r="B243" s="158" t="s">
        <v>2041</v>
      </c>
      <c r="C243" s="161">
        <f>'COG-M'!P1799</f>
        <v>0</v>
      </c>
      <c r="D243" s="119">
        <f>'COG-M'!P1800</f>
        <v>0</v>
      </c>
      <c r="E243" s="119">
        <f>'COG-M'!P1801</f>
        <v>0</v>
      </c>
      <c r="F243" s="119">
        <f>'COG-M'!P1802</f>
        <v>0</v>
      </c>
      <c r="G243" s="119">
        <f>'COG-M'!P1803</f>
        <v>0</v>
      </c>
      <c r="H243" s="119">
        <f>'COG-M'!P1804</f>
        <v>0</v>
      </c>
      <c r="I243" s="119">
        <f>'COG-M'!P1805</f>
        <v>0</v>
      </c>
      <c r="J243" s="119">
        <f>'COG-M'!P1806</f>
        <v>0</v>
      </c>
      <c r="K243" s="119">
        <f>'COG-M'!P1807</f>
        <v>0</v>
      </c>
      <c r="L243" s="119">
        <f>'COG-M'!P1808</f>
        <v>0</v>
      </c>
      <c r="M243" s="120">
        <f t="shared" si="67"/>
        <v>0</v>
      </c>
      <c r="N243" s="42"/>
      <c r="O243" s="42"/>
      <c r="P243" s="42"/>
      <c r="Q243" s="42"/>
      <c r="R243" s="42"/>
      <c r="S243" s="42"/>
      <c r="T243" s="42"/>
      <c r="U243" s="42"/>
      <c r="V243" s="42"/>
      <c r="W243" s="42"/>
      <c r="X243" s="42"/>
      <c r="Y243" s="42"/>
      <c r="Z243" s="42"/>
    </row>
    <row r="244" spans="1:26" ht="14.25" customHeight="1">
      <c r="A244" s="157">
        <v>484</v>
      </c>
      <c r="B244" s="158" t="s">
        <v>2042</v>
      </c>
      <c r="C244" s="161">
        <f>'COG-M'!P1809</f>
        <v>0</v>
      </c>
      <c r="D244" s="119">
        <f>'COG-M'!P1810</f>
        <v>0</v>
      </c>
      <c r="E244" s="119">
        <f>'COG-M'!P1811</f>
        <v>0</v>
      </c>
      <c r="F244" s="119">
        <f>'COG-M'!P1812</f>
        <v>0</v>
      </c>
      <c r="G244" s="119">
        <f>'COG-M'!P1813</f>
        <v>0</v>
      </c>
      <c r="H244" s="119">
        <f>'COG-M'!P1814</f>
        <v>0</v>
      </c>
      <c r="I244" s="119">
        <f>'COG-M'!P1815</f>
        <v>0</v>
      </c>
      <c r="J244" s="119">
        <f>'COG-M'!P1816</f>
        <v>0</v>
      </c>
      <c r="K244" s="119">
        <f>'COG-M'!P1817</f>
        <v>0</v>
      </c>
      <c r="L244" s="119">
        <f>'COG-M'!P1818</f>
        <v>0</v>
      </c>
      <c r="M244" s="120">
        <f t="shared" si="67"/>
        <v>0</v>
      </c>
      <c r="N244" s="42"/>
      <c r="O244" s="42"/>
      <c r="P244" s="42"/>
      <c r="Q244" s="42"/>
      <c r="R244" s="42"/>
      <c r="S244" s="42"/>
      <c r="T244" s="42"/>
      <c r="U244" s="42"/>
      <c r="V244" s="42"/>
      <c r="W244" s="42"/>
      <c r="X244" s="42"/>
      <c r="Y244" s="42"/>
      <c r="Z244" s="42"/>
    </row>
    <row r="245" spans="1:26" ht="14.25" customHeight="1">
      <c r="A245" s="157">
        <v>485</v>
      </c>
      <c r="B245" s="158" t="s">
        <v>2043</v>
      </c>
      <c r="C245" s="161">
        <f>'COG-M'!P1819</f>
        <v>0</v>
      </c>
      <c r="D245" s="119">
        <f>'COG-M'!P1820</f>
        <v>0</v>
      </c>
      <c r="E245" s="119">
        <f>'COG-M'!P1821</f>
        <v>0</v>
      </c>
      <c r="F245" s="119">
        <f>'COG-M'!P1822</f>
        <v>0</v>
      </c>
      <c r="G245" s="119">
        <f>'COG-M'!P1823</f>
        <v>0</v>
      </c>
      <c r="H245" s="119">
        <f>'COG-M'!P1824</f>
        <v>0</v>
      </c>
      <c r="I245" s="119">
        <f>'COG-M'!P1825</f>
        <v>0</v>
      </c>
      <c r="J245" s="119">
        <f>'COG-M'!P1826</f>
        <v>0</v>
      </c>
      <c r="K245" s="119">
        <f>'COG-M'!P1827</f>
        <v>0</v>
      </c>
      <c r="L245" s="119">
        <f>'COG-M'!P1828</f>
        <v>0</v>
      </c>
      <c r="M245" s="120">
        <f t="shared" si="67"/>
        <v>0</v>
      </c>
      <c r="N245" s="42"/>
      <c r="O245" s="42"/>
      <c r="P245" s="42"/>
      <c r="Q245" s="42"/>
      <c r="R245" s="42"/>
      <c r="S245" s="42"/>
      <c r="T245" s="42"/>
      <c r="U245" s="42"/>
      <c r="V245" s="42"/>
      <c r="W245" s="42"/>
      <c r="X245" s="42"/>
      <c r="Y245" s="42"/>
      <c r="Z245" s="42"/>
    </row>
    <row r="246" spans="1:26" ht="14.25" customHeight="1">
      <c r="A246" s="155">
        <v>4900</v>
      </c>
      <c r="B246" s="236" t="s">
        <v>2044</v>
      </c>
      <c r="C246" s="156">
        <f t="shared" ref="C246:M246" si="68">SUM(C247:C249)</f>
        <v>0</v>
      </c>
      <c r="D246" s="115">
        <f t="shared" si="68"/>
        <v>0</v>
      </c>
      <c r="E246" s="115">
        <f t="shared" si="68"/>
        <v>0</v>
      </c>
      <c r="F246" s="115">
        <f t="shared" si="68"/>
        <v>0</v>
      </c>
      <c r="G246" s="115">
        <f t="shared" si="68"/>
        <v>0</v>
      </c>
      <c r="H246" s="115">
        <f t="shared" si="68"/>
        <v>0</v>
      </c>
      <c r="I246" s="115">
        <f t="shared" si="68"/>
        <v>0</v>
      </c>
      <c r="J246" s="115">
        <f t="shared" si="68"/>
        <v>0</v>
      </c>
      <c r="K246" s="115">
        <f t="shared" si="68"/>
        <v>0</v>
      </c>
      <c r="L246" s="115">
        <f t="shared" si="68"/>
        <v>0</v>
      </c>
      <c r="M246" s="115">
        <f t="shared" si="68"/>
        <v>0</v>
      </c>
      <c r="N246" s="42"/>
      <c r="O246" s="42"/>
      <c r="P246" s="42"/>
      <c r="Q246" s="42"/>
      <c r="R246" s="42"/>
      <c r="S246" s="42"/>
      <c r="T246" s="42"/>
      <c r="U246" s="42"/>
      <c r="V246" s="42"/>
      <c r="W246" s="42"/>
      <c r="X246" s="42"/>
      <c r="Y246" s="42"/>
      <c r="Z246" s="42"/>
    </row>
    <row r="247" spans="1:26" ht="14.25" customHeight="1">
      <c r="A247" s="157">
        <v>491</v>
      </c>
      <c r="B247" s="158" t="s">
        <v>2045</v>
      </c>
      <c r="C247" s="161">
        <f>'COG-M'!P1830</f>
        <v>0</v>
      </c>
      <c r="D247" s="119">
        <f>'COG-M'!P1831</f>
        <v>0</v>
      </c>
      <c r="E247" s="119">
        <f>'COG-M'!P1832</f>
        <v>0</v>
      </c>
      <c r="F247" s="119">
        <f>'COG-M'!P1833</f>
        <v>0</v>
      </c>
      <c r="G247" s="119">
        <f>'COG-M'!P1834</f>
        <v>0</v>
      </c>
      <c r="H247" s="119">
        <f>'COG-M'!P1835</f>
        <v>0</v>
      </c>
      <c r="I247" s="119">
        <f>'COG-M'!P1836</f>
        <v>0</v>
      </c>
      <c r="J247" s="119">
        <f>'COG-M'!P1837</f>
        <v>0</v>
      </c>
      <c r="K247" s="119">
        <f>'COG-M'!P1838</f>
        <v>0</v>
      </c>
      <c r="L247" s="119">
        <f>'COG-M'!P1839</f>
        <v>0</v>
      </c>
      <c r="M247" s="120">
        <f t="shared" ref="M247:M249" si="69">SUM(C247:L247)</f>
        <v>0</v>
      </c>
      <c r="N247" s="42"/>
      <c r="O247" s="42"/>
      <c r="P247" s="42"/>
      <c r="Q247" s="42"/>
      <c r="R247" s="42"/>
      <c r="S247" s="42"/>
      <c r="T247" s="42"/>
      <c r="U247" s="42"/>
      <c r="V247" s="42"/>
      <c r="W247" s="42"/>
      <c r="X247" s="42"/>
      <c r="Y247" s="42"/>
      <c r="Z247" s="42"/>
    </row>
    <row r="248" spans="1:26" ht="14.25" customHeight="1">
      <c r="A248" s="157">
        <v>492</v>
      </c>
      <c r="B248" s="158" t="s">
        <v>2046</v>
      </c>
      <c r="C248" s="161">
        <f>'COG-M'!P1840</f>
        <v>0</v>
      </c>
      <c r="D248" s="119">
        <f>'COG-M'!P1841</f>
        <v>0</v>
      </c>
      <c r="E248" s="119">
        <f>'COG-M'!P1842</f>
        <v>0</v>
      </c>
      <c r="F248" s="119">
        <f>'COG-M'!P1843</f>
        <v>0</v>
      </c>
      <c r="G248" s="119">
        <f>'COG-M'!P1844</f>
        <v>0</v>
      </c>
      <c r="H248" s="119">
        <f>'COG-M'!P1845</f>
        <v>0</v>
      </c>
      <c r="I248" s="119">
        <f>'COG-M'!P1846</f>
        <v>0</v>
      </c>
      <c r="J248" s="119">
        <f>'COG-M'!P1847</f>
        <v>0</v>
      </c>
      <c r="K248" s="119">
        <f>'COG-M'!P1848</f>
        <v>0</v>
      </c>
      <c r="L248" s="119">
        <f>'COG-M'!P1849</f>
        <v>0</v>
      </c>
      <c r="M248" s="120">
        <f t="shared" si="69"/>
        <v>0</v>
      </c>
      <c r="N248" s="42"/>
      <c r="O248" s="42"/>
      <c r="P248" s="42"/>
      <c r="Q248" s="42"/>
      <c r="R248" s="42"/>
      <c r="S248" s="42"/>
      <c r="T248" s="42"/>
      <c r="U248" s="42"/>
      <c r="V248" s="42"/>
      <c r="W248" s="42"/>
      <c r="X248" s="42"/>
      <c r="Y248" s="42"/>
      <c r="Z248" s="42"/>
    </row>
    <row r="249" spans="1:26" ht="14.25" customHeight="1">
      <c r="A249" s="157">
        <v>493</v>
      </c>
      <c r="B249" s="158" t="s">
        <v>2047</v>
      </c>
      <c r="C249" s="161">
        <f>'COG-M'!P1850</f>
        <v>0</v>
      </c>
      <c r="D249" s="119">
        <f>'COG-M'!P1851</f>
        <v>0</v>
      </c>
      <c r="E249" s="119">
        <f>'COG-M'!P1852</f>
        <v>0</v>
      </c>
      <c r="F249" s="119">
        <f>'COG-M'!P1853</f>
        <v>0</v>
      </c>
      <c r="G249" s="119">
        <f>'COG-M'!P1854</f>
        <v>0</v>
      </c>
      <c r="H249" s="119">
        <f>'COG-M'!P1855</f>
        <v>0</v>
      </c>
      <c r="I249" s="119">
        <f>'COG-M'!P1856</f>
        <v>0</v>
      </c>
      <c r="J249" s="119">
        <f>'COG-M'!P1857</f>
        <v>0</v>
      </c>
      <c r="K249" s="119">
        <f>'COG-M'!P1858</f>
        <v>0</v>
      </c>
      <c r="L249" s="119">
        <f>'COG-M'!P1859</f>
        <v>0</v>
      </c>
      <c r="M249" s="120">
        <f t="shared" si="69"/>
        <v>0</v>
      </c>
      <c r="N249" s="42"/>
      <c r="O249" s="42"/>
      <c r="P249" s="42"/>
      <c r="Q249" s="42"/>
      <c r="R249" s="42"/>
      <c r="S249" s="42"/>
      <c r="T249" s="42"/>
      <c r="U249" s="42"/>
      <c r="V249" s="42"/>
      <c r="W249" s="42"/>
      <c r="X249" s="42"/>
      <c r="Y249" s="42"/>
      <c r="Z249" s="42"/>
    </row>
    <row r="250" spans="1:26" ht="14.25" customHeight="1">
      <c r="A250" s="163">
        <v>5000</v>
      </c>
      <c r="B250" s="234" t="s">
        <v>2048</v>
      </c>
      <c r="C250" s="169">
        <f t="shared" ref="C250:M250" si="70">C251+C258+C263+C266+C273+C275+C284+C294+C299</f>
        <v>135528</v>
      </c>
      <c r="D250" s="165">
        <f t="shared" si="70"/>
        <v>0</v>
      </c>
      <c r="E250" s="165">
        <f t="shared" si="70"/>
        <v>0</v>
      </c>
      <c r="F250" s="165">
        <f t="shared" si="70"/>
        <v>0</v>
      </c>
      <c r="G250" s="165">
        <f t="shared" si="70"/>
        <v>39756</v>
      </c>
      <c r="H250" s="165">
        <f t="shared" si="70"/>
        <v>0</v>
      </c>
      <c r="I250" s="165">
        <f t="shared" si="70"/>
        <v>0</v>
      </c>
      <c r="J250" s="165">
        <f t="shared" si="70"/>
        <v>0</v>
      </c>
      <c r="K250" s="165">
        <f t="shared" si="70"/>
        <v>0</v>
      </c>
      <c r="L250" s="165">
        <f t="shared" si="70"/>
        <v>0</v>
      </c>
      <c r="M250" s="165">
        <f t="shared" si="70"/>
        <v>175284</v>
      </c>
      <c r="N250" s="42"/>
      <c r="O250" s="42"/>
      <c r="P250" s="42"/>
      <c r="Q250" s="42"/>
      <c r="R250" s="42"/>
      <c r="S250" s="42"/>
      <c r="T250" s="42"/>
      <c r="U250" s="42"/>
      <c r="V250" s="42"/>
      <c r="W250" s="42"/>
      <c r="X250" s="42"/>
      <c r="Y250" s="42"/>
      <c r="Z250" s="42"/>
    </row>
    <row r="251" spans="1:26" ht="14.25" customHeight="1">
      <c r="A251" s="155">
        <v>5100</v>
      </c>
      <c r="B251" s="236" t="s">
        <v>2049</v>
      </c>
      <c r="C251" s="156">
        <f t="shared" ref="C251:M251" si="71">SUM(C252:C257)</f>
        <v>67800</v>
      </c>
      <c r="D251" s="115">
        <f t="shared" si="71"/>
        <v>0</v>
      </c>
      <c r="E251" s="115">
        <f t="shared" si="71"/>
        <v>0</v>
      </c>
      <c r="F251" s="115">
        <f t="shared" si="71"/>
        <v>0</v>
      </c>
      <c r="G251" s="115">
        <f t="shared" si="71"/>
        <v>0</v>
      </c>
      <c r="H251" s="115">
        <f t="shared" si="71"/>
        <v>0</v>
      </c>
      <c r="I251" s="115">
        <f t="shared" si="71"/>
        <v>0</v>
      </c>
      <c r="J251" s="115">
        <f t="shared" si="71"/>
        <v>0</v>
      </c>
      <c r="K251" s="115">
        <f t="shared" si="71"/>
        <v>0</v>
      </c>
      <c r="L251" s="115">
        <f t="shared" si="71"/>
        <v>0</v>
      </c>
      <c r="M251" s="115">
        <f t="shared" si="71"/>
        <v>67800</v>
      </c>
      <c r="N251" s="42"/>
      <c r="O251" s="42"/>
      <c r="P251" s="42"/>
      <c r="Q251" s="42"/>
      <c r="R251" s="42"/>
      <c r="S251" s="42"/>
      <c r="T251" s="42"/>
      <c r="U251" s="42"/>
      <c r="V251" s="42"/>
      <c r="W251" s="42"/>
      <c r="X251" s="42"/>
      <c r="Y251" s="42"/>
      <c r="Z251" s="42"/>
    </row>
    <row r="252" spans="1:26" ht="14.25" customHeight="1">
      <c r="A252" s="157">
        <v>511</v>
      </c>
      <c r="B252" s="158" t="s">
        <v>2050</v>
      </c>
      <c r="C252" s="161">
        <f>'COG-M'!P1862</f>
        <v>37800</v>
      </c>
      <c r="D252" s="119">
        <f>'COG-M'!P1863</f>
        <v>0</v>
      </c>
      <c r="E252" s="119">
        <f>'COG-M'!P1864</f>
        <v>0</v>
      </c>
      <c r="F252" s="119">
        <f>'COG-M'!P1865</f>
        <v>0</v>
      </c>
      <c r="G252" s="119">
        <f>'COG-M'!P1866</f>
        <v>0</v>
      </c>
      <c r="H252" s="119">
        <f>'COG-M'!P1867</f>
        <v>0</v>
      </c>
      <c r="I252" s="119">
        <f>'COG-M'!P1868</f>
        <v>0</v>
      </c>
      <c r="J252" s="119">
        <f>'COG-M'!P1869</f>
        <v>0</v>
      </c>
      <c r="K252" s="119">
        <f>'COG-M'!P1870</f>
        <v>0</v>
      </c>
      <c r="L252" s="119">
        <f>'COG-M'!P1871</f>
        <v>0</v>
      </c>
      <c r="M252" s="120">
        <f t="shared" ref="M252:M257" si="72">SUM(C252:L252)</f>
        <v>37800</v>
      </c>
      <c r="N252" s="42"/>
      <c r="O252" s="42"/>
      <c r="P252" s="42"/>
      <c r="Q252" s="42"/>
      <c r="R252" s="42"/>
      <c r="S252" s="42"/>
      <c r="T252" s="42"/>
      <c r="U252" s="42"/>
      <c r="V252" s="42"/>
      <c r="W252" s="42"/>
      <c r="X252" s="42"/>
      <c r="Y252" s="42"/>
      <c r="Z252" s="42"/>
    </row>
    <row r="253" spans="1:26" ht="14.25" customHeight="1">
      <c r="A253" s="157">
        <v>512</v>
      </c>
      <c r="B253" s="158" t="s">
        <v>2051</v>
      </c>
      <c r="C253" s="161">
        <f>'COG-M'!P1872</f>
        <v>0</v>
      </c>
      <c r="D253" s="119">
        <f>'COG-M'!P1873</f>
        <v>0</v>
      </c>
      <c r="E253" s="119">
        <f>'COG-M'!P1874</f>
        <v>0</v>
      </c>
      <c r="F253" s="119">
        <f>'COG-M'!P1875</f>
        <v>0</v>
      </c>
      <c r="G253" s="119">
        <f>'COG-M'!P1876</f>
        <v>0</v>
      </c>
      <c r="H253" s="119">
        <f>'COG-M'!P1877</f>
        <v>0</v>
      </c>
      <c r="I253" s="119">
        <f>'COG-M'!P1878</f>
        <v>0</v>
      </c>
      <c r="J253" s="119">
        <f>'COG-M'!P1879</f>
        <v>0</v>
      </c>
      <c r="K253" s="119">
        <f>'COG-M'!P1880</f>
        <v>0</v>
      </c>
      <c r="L253" s="119">
        <f>'COG-M'!P1881</f>
        <v>0</v>
      </c>
      <c r="M253" s="120">
        <f t="shared" si="72"/>
        <v>0</v>
      </c>
      <c r="N253" s="42"/>
      <c r="O253" s="42"/>
      <c r="P253" s="42"/>
      <c r="Q253" s="42"/>
      <c r="R253" s="42"/>
      <c r="S253" s="42"/>
      <c r="T253" s="42"/>
      <c r="U253" s="42"/>
      <c r="V253" s="42"/>
      <c r="W253" s="42"/>
      <c r="X253" s="42"/>
      <c r="Y253" s="42"/>
      <c r="Z253" s="42"/>
    </row>
    <row r="254" spans="1:26" ht="14.25" customHeight="1">
      <c r="A254" s="157">
        <v>513</v>
      </c>
      <c r="B254" s="158" t="s">
        <v>2052</v>
      </c>
      <c r="C254" s="161">
        <f>'COG-M'!P1882</f>
        <v>0</v>
      </c>
      <c r="D254" s="119">
        <f>'COG-M'!P1883</f>
        <v>0</v>
      </c>
      <c r="E254" s="119">
        <f>'COG-M'!P1884</f>
        <v>0</v>
      </c>
      <c r="F254" s="119">
        <f>'COG-M'!P1885</f>
        <v>0</v>
      </c>
      <c r="G254" s="119">
        <f>'COG-M'!P1886</f>
        <v>0</v>
      </c>
      <c r="H254" s="119">
        <f>'COG-M'!P1887</f>
        <v>0</v>
      </c>
      <c r="I254" s="119">
        <f>'COG-M'!P1888</f>
        <v>0</v>
      </c>
      <c r="J254" s="119">
        <f>'COG-M'!P1889</f>
        <v>0</v>
      </c>
      <c r="K254" s="119">
        <f>'COG-M'!P1890</f>
        <v>0</v>
      </c>
      <c r="L254" s="119">
        <f>'COG-M'!P1891</f>
        <v>0</v>
      </c>
      <c r="M254" s="120">
        <f t="shared" si="72"/>
        <v>0</v>
      </c>
      <c r="N254" s="42"/>
      <c r="O254" s="42"/>
      <c r="P254" s="42"/>
      <c r="Q254" s="42"/>
      <c r="R254" s="42"/>
      <c r="S254" s="42"/>
      <c r="T254" s="42"/>
      <c r="U254" s="42"/>
      <c r="V254" s="42"/>
      <c r="W254" s="42"/>
      <c r="X254" s="42"/>
      <c r="Y254" s="42"/>
      <c r="Z254" s="42"/>
    </row>
    <row r="255" spans="1:26" ht="14.25" customHeight="1">
      <c r="A255" s="157">
        <v>514</v>
      </c>
      <c r="B255" s="158" t="s">
        <v>2053</v>
      </c>
      <c r="C255" s="161">
        <f>'COG-M'!P1892</f>
        <v>0</v>
      </c>
      <c r="D255" s="119">
        <f>'COG-M'!P1893</f>
        <v>0</v>
      </c>
      <c r="E255" s="119">
        <f>'COG-M'!P1894</f>
        <v>0</v>
      </c>
      <c r="F255" s="119">
        <f>'COG-M'!P1895</f>
        <v>0</v>
      </c>
      <c r="G255" s="119">
        <f>'COG-M'!P1896</f>
        <v>0</v>
      </c>
      <c r="H255" s="119">
        <f>'COG-M'!P1897</f>
        <v>0</v>
      </c>
      <c r="I255" s="119">
        <f>'COG-M'!P1898</f>
        <v>0</v>
      </c>
      <c r="J255" s="119">
        <f>'COG-M'!P1899</f>
        <v>0</v>
      </c>
      <c r="K255" s="119">
        <f>'COG-M'!P1900</f>
        <v>0</v>
      </c>
      <c r="L255" s="119">
        <f>'COG-M'!P1901</f>
        <v>0</v>
      </c>
      <c r="M255" s="120">
        <f t="shared" si="72"/>
        <v>0</v>
      </c>
      <c r="N255" s="42"/>
      <c r="O255" s="42"/>
      <c r="P255" s="42"/>
      <c r="Q255" s="42"/>
      <c r="R255" s="42"/>
      <c r="S255" s="42"/>
      <c r="T255" s="42"/>
      <c r="U255" s="42"/>
      <c r="V255" s="42"/>
      <c r="W255" s="42"/>
      <c r="X255" s="42"/>
      <c r="Y255" s="42"/>
      <c r="Z255" s="42"/>
    </row>
    <row r="256" spans="1:26" ht="14.25" customHeight="1">
      <c r="A256" s="157">
        <v>515</v>
      </c>
      <c r="B256" s="158" t="s">
        <v>2054</v>
      </c>
      <c r="C256" s="161">
        <f>'COG-M'!P1902</f>
        <v>30000</v>
      </c>
      <c r="D256" s="119">
        <f>'COG-M'!P1903</f>
        <v>0</v>
      </c>
      <c r="E256" s="119">
        <f>'COG-M'!P1904</f>
        <v>0</v>
      </c>
      <c r="F256" s="119">
        <f>'COG-M'!P1905</f>
        <v>0</v>
      </c>
      <c r="G256" s="119">
        <f>'COG-M'!P1906</f>
        <v>0</v>
      </c>
      <c r="H256" s="119">
        <f>'COG-M'!P1907</f>
        <v>0</v>
      </c>
      <c r="I256" s="119">
        <f>'COG-M'!P1908</f>
        <v>0</v>
      </c>
      <c r="J256" s="119">
        <f>'COG-M'!P1909</f>
        <v>0</v>
      </c>
      <c r="K256" s="119">
        <f>'COG-M'!P1910</f>
        <v>0</v>
      </c>
      <c r="L256" s="119">
        <f>'COG-M'!P1911</f>
        <v>0</v>
      </c>
      <c r="M256" s="120">
        <f t="shared" si="72"/>
        <v>30000</v>
      </c>
      <c r="N256" s="42"/>
      <c r="O256" s="42"/>
      <c r="P256" s="42"/>
      <c r="Q256" s="42"/>
      <c r="R256" s="42"/>
      <c r="S256" s="42"/>
      <c r="T256" s="42"/>
      <c r="U256" s="42"/>
      <c r="V256" s="42"/>
      <c r="W256" s="42"/>
      <c r="X256" s="42"/>
      <c r="Y256" s="42"/>
      <c r="Z256" s="42"/>
    </row>
    <row r="257" spans="1:26" ht="14.25" customHeight="1">
      <c r="A257" s="157">
        <v>519</v>
      </c>
      <c r="B257" s="158" t="s">
        <v>2055</v>
      </c>
      <c r="C257" s="161">
        <f>'COG-M'!P1912</f>
        <v>0</v>
      </c>
      <c r="D257" s="119">
        <f>'COG-M'!P1913</f>
        <v>0</v>
      </c>
      <c r="E257" s="119">
        <f>'COG-M'!P1914</f>
        <v>0</v>
      </c>
      <c r="F257" s="119">
        <f>'COG-M'!P1915</f>
        <v>0</v>
      </c>
      <c r="G257" s="119">
        <f>'COG-M'!P1916</f>
        <v>0</v>
      </c>
      <c r="H257" s="119">
        <f>'COG-M'!P1917</f>
        <v>0</v>
      </c>
      <c r="I257" s="119">
        <f>'COG-M'!P1918</f>
        <v>0</v>
      </c>
      <c r="J257" s="119">
        <f>'COG-M'!P1919</f>
        <v>0</v>
      </c>
      <c r="K257" s="119">
        <f>'COG-M'!P1920</f>
        <v>0</v>
      </c>
      <c r="L257" s="119">
        <f>'COG-M'!P1921</f>
        <v>0</v>
      </c>
      <c r="M257" s="120">
        <f t="shared" si="72"/>
        <v>0</v>
      </c>
      <c r="N257" s="42"/>
      <c r="O257" s="42"/>
      <c r="P257" s="42"/>
      <c r="Q257" s="42"/>
      <c r="R257" s="42"/>
      <c r="S257" s="42"/>
      <c r="T257" s="42"/>
      <c r="U257" s="42"/>
      <c r="V257" s="42"/>
      <c r="W257" s="42"/>
      <c r="X257" s="42"/>
      <c r="Y257" s="42"/>
      <c r="Z257" s="42"/>
    </row>
    <row r="258" spans="1:26" ht="14.25" customHeight="1">
      <c r="A258" s="155">
        <v>5200</v>
      </c>
      <c r="B258" s="236" t="s">
        <v>2056</v>
      </c>
      <c r="C258" s="156">
        <f t="shared" ref="C258:M258" si="73">SUM(C259:C262)</f>
        <v>55128</v>
      </c>
      <c r="D258" s="115">
        <f t="shared" si="73"/>
        <v>0</v>
      </c>
      <c r="E258" s="115">
        <f t="shared" si="73"/>
        <v>0</v>
      </c>
      <c r="F258" s="115">
        <f t="shared" si="73"/>
        <v>0</v>
      </c>
      <c r="G258" s="115">
        <f t="shared" si="73"/>
        <v>0</v>
      </c>
      <c r="H258" s="115">
        <f t="shared" si="73"/>
        <v>0</v>
      </c>
      <c r="I258" s="115">
        <f t="shared" si="73"/>
        <v>0</v>
      </c>
      <c r="J258" s="115">
        <f t="shared" si="73"/>
        <v>0</v>
      </c>
      <c r="K258" s="115">
        <f t="shared" si="73"/>
        <v>0</v>
      </c>
      <c r="L258" s="115">
        <f t="shared" si="73"/>
        <v>0</v>
      </c>
      <c r="M258" s="115">
        <f t="shared" si="73"/>
        <v>55128</v>
      </c>
      <c r="N258" s="42"/>
      <c r="O258" s="42"/>
      <c r="P258" s="42"/>
      <c r="Q258" s="42"/>
      <c r="R258" s="42"/>
      <c r="S258" s="42"/>
      <c r="T258" s="42"/>
      <c r="U258" s="42"/>
      <c r="V258" s="42"/>
      <c r="W258" s="42"/>
      <c r="X258" s="42"/>
      <c r="Y258" s="42"/>
      <c r="Z258" s="42"/>
    </row>
    <row r="259" spans="1:26" ht="14.25" customHeight="1">
      <c r="A259" s="157">
        <v>521</v>
      </c>
      <c r="B259" s="158" t="s">
        <v>2057</v>
      </c>
      <c r="C259" s="161">
        <f>'COG-M'!P1923</f>
        <v>0</v>
      </c>
      <c r="D259" s="119">
        <f>'COG-M'!P1924</f>
        <v>0</v>
      </c>
      <c r="E259" s="119">
        <f>'COG-M'!P1925</f>
        <v>0</v>
      </c>
      <c r="F259" s="119">
        <f>'COG-M'!P1926</f>
        <v>0</v>
      </c>
      <c r="G259" s="119">
        <f>'COG-M'!P1927</f>
        <v>0</v>
      </c>
      <c r="H259" s="119">
        <f>'COG-M'!P1928</f>
        <v>0</v>
      </c>
      <c r="I259" s="119">
        <f>'COG-M'!P1929</f>
        <v>0</v>
      </c>
      <c r="J259" s="119">
        <f>'COG-M'!P1930</f>
        <v>0</v>
      </c>
      <c r="K259" s="119">
        <f>'COG-M'!P1931</f>
        <v>0</v>
      </c>
      <c r="L259" s="119">
        <f>'COG-M'!P1932</f>
        <v>0</v>
      </c>
      <c r="M259" s="120">
        <f t="shared" ref="M259:M262" si="74">SUM(C259:L259)</f>
        <v>0</v>
      </c>
      <c r="N259" s="42"/>
      <c r="O259" s="42"/>
      <c r="P259" s="42"/>
      <c r="Q259" s="42"/>
      <c r="R259" s="42"/>
      <c r="S259" s="42"/>
      <c r="T259" s="42"/>
      <c r="U259" s="42"/>
      <c r="V259" s="42"/>
      <c r="W259" s="42"/>
      <c r="X259" s="42"/>
      <c r="Y259" s="42"/>
      <c r="Z259" s="42"/>
    </row>
    <row r="260" spans="1:26" ht="14.25" customHeight="1">
      <c r="A260" s="157">
        <v>522</v>
      </c>
      <c r="B260" s="158" t="s">
        <v>2058</v>
      </c>
      <c r="C260" s="161">
        <f>'COG-M'!P1933</f>
        <v>0</v>
      </c>
      <c r="D260" s="119">
        <f>'COG-M'!P1934</f>
        <v>0</v>
      </c>
      <c r="E260" s="119">
        <f>'COG-M'!P1935</f>
        <v>0</v>
      </c>
      <c r="F260" s="119">
        <f>'COG-M'!P1936</f>
        <v>0</v>
      </c>
      <c r="G260" s="119">
        <f>'COG-M'!P1937</f>
        <v>0</v>
      </c>
      <c r="H260" s="119">
        <f>'COG-M'!P1938</f>
        <v>0</v>
      </c>
      <c r="I260" s="119">
        <f>'COG-M'!P1939</f>
        <v>0</v>
      </c>
      <c r="J260" s="119">
        <f>'COG-M'!P1940</f>
        <v>0</v>
      </c>
      <c r="K260" s="119">
        <f>'COG-M'!P1941</f>
        <v>0</v>
      </c>
      <c r="L260" s="119">
        <f>'COG-M'!P1942</f>
        <v>0</v>
      </c>
      <c r="M260" s="120">
        <f t="shared" si="74"/>
        <v>0</v>
      </c>
      <c r="N260" s="42"/>
      <c r="O260" s="42"/>
      <c r="P260" s="42"/>
      <c r="Q260" s="42"/>
      <c r="R260" s="42"/>
      <c r="S260" s="42"/>
      <c r="T260" s="42"/>
      <c r="U260" s="42"/>
      <c r="V260" s="42"/>
      <c r="W260" s="42"/>
      <c r="X260" s="42"/>
      <c r="Y260" s="42"/>
      <c r="Z260" s="42"/>
    </row>
    <row r="261" spans="1:26" ht="14.25" customHeight="1">
      <c r="A261" s="157">
        <v>523</v>
      </c>
      <c r="B261" s="158" t="s">
        <v>2059</v>
      </c>
      <c r="C261" s="161">
        <f>'COG-M'!P1943</f>
        <v>0</v>
      </c>
      <c r="D261" s="119">
        <f>'COG-M'!P1944</f>
        <v>0</v>
      </c>
      <c r="E261" s="119">
        <f>'COG-M'!P1945</f>
        <v>0</v>
      </c>
      <c r="F261" s="119">
        <f>'COG-M'!P1946</f>
        <v>0</v>
      </c>
      <c r="G261" s="119">
        <f>'COG-M'!P1947</f>
        <v>0</v>
      </c>
      <c r="H261" s="119">
        <f>'COG-M'!P1948</f>
        <v>0</v>
      </c>
      <c r="I261" s="119">
        <f>'COG-M'!P1949</f>
        <v>0</v>
      </c>
      <c r="J261" s="119">
        <f>'COG-M'!P1950</f>
        <v>0</v>
      </c>
      <c r="K261" s="119">
        <f>'COG-M'!P1951</f>
        <v>0</v>
      </c>
      <c r="L261" s="119">
        <f>'COG-M'!P1952</f>
        <v>0</v>
      </c>
      <c r="M261" s="120">
        <f t="shared" si="74"/>
        <v>0</v>
      </c>
      <c r="N261" s="42"/>
      <c r="O261" s="42"/>
      <c r="P261" s="42"/>
      <c r="Q261" s="42"/>
      <c r="R261" s="42"/>
      <c r="S261" s="42"/>
      <c r="T261" s="42"/>
      <c r="U261" s="42"/>
      <c r="V261" s="42"/>
      <c r="W261" s="42"/>
      <c r="X261" s="42"/>
      <c r="Y261" s="42"/>
      <c r="Z261" s="42"/>
    </row>
    <row r="262" spans="1:26" ht="14.25" customHeight="1">
      <c r="A262" s="157">
        <v>529</v>
      </c>
      <c r="B262" s="158" t="s">
        <v>2060</v>
      </c>
      <c r="C262" s="161">
        <f>'COG-M'!P1953</f>
        <v>55128</v>
      </c>
      <c r="D262" s="119">
        <f>'COG-M'!P1954</f>
        <v>0</v>
      </c>
      <c r="E262" s="119">
        <f>'COG-M'!P1955</f>
        <v>0</v>
      </c>
      <c r="F262" s="119">
        <f>'COG-M'!P1956</f>
        <v>0</v>
      </c>
      <c r="G262" s="119">
        <f>'COG-M'!P1957</f>
        <v>0</v>
      </c>
      <c r="H262" s="119">
        <f>'COG-M'!P1958</f>
        <v>0</v>
      </c>
      <c r="I262" s="119">
        <f>'COG-M'!P1959</f>
        <v>0</v>
      </c>
      <c r="J262" s="119">
        <f>'COG-M'!P1960</f>
        <v>0</v>
      </c>
      <c r="K262" s="119">
        <f>'COG-M'!P1961</f>
        <v>0</v>
      </c>
      <c r="L262" s="119">
        <f>'COG-M'!P1962</f>
        <v>0</v>
      </c>
      <c r="M262" s="120">
        <f t="shared" si="74"/>
        <v>55128</v>
      </c>
      <c r="N262" s="42"/>
      <c r="O262" s="42"/>
      <c r="P262" s="42"/>
      <c r="Q262" s="42"/>
      <c r="R262" s="42"/>
      <c r="S262" s="42"/>
      <c r="T262" s="42"/>
      <c r="U262" s="42"/>
      <c r="V262" s="42"/>
      <c r="W262" s="42"/>
      <c r="X262" s="42"/>
      <c r="Y262" s="42"/>
      <c r="Z262" s="42"/>
    </row>
    <row r="263" spans="1:26" ht="14.25" customHeight="1">
      <c r="A263" s="155">
        <v>5300</v>
      </c>
      <c r="B263" s="236" t="s">
        <v>2061</v>
      </c>
      <c r="C263" s="156">
        <f t="shared" ref="C263:M263" si="75">SUM(C264:C265)</f>
        <v>0</v>
      </c>
      <c r="D263" s="115">
        <f t="shared" si="75"/>
        <v>0</v>
      </c>
      <c r="E263" s="115">
        <f t="shared" si="75"/>
        <v>0</v>
      </c>
      <c r="F263" s="115">
        <f t="shared" si="75"/>
        <v>0</v>
      </c>
      <c r="G263" s="115">
        <f t="shared" si="75"/>
        <v>0</v>
      </c>
      <c r="H263" s="115">
        <f t="shared" si="75"/>
        <v>0</v>
      </c>
      <c r="I263" s="115">
        <f t="shared" si="75"/>
        <v>0</v>
      </c>
      <c r="J263" s="115">
        <f t="shared" si="75"/>
        <v>0</v>
      </c>
      <c r="K263" s="115">
        <f t="shared" si="75"/>
        <v>0</v>
      </c>
      <c r="L263" s="115">
        <f t="shared" si="75"/>
        <v>0</v>
      </c>
      <c r="M263" s="115">
        <f t="shared" si="75"/>
        <v>0</v>
      </c>
      <c r="N263" s="42"/>
      <c r="O263" s="42"/>
      <c r="P263" s="42"/>
      <c r="Q263" s="42"/>
      <c r="R263" s="42"/>
      <c r="S263" s="42"/>
      <c r="T263" s="42"/>
      <c r="U263" s="42"/>
      <c r="V263" s="42"/>
      <c r="W263" s="42"/>
      <c r="X263" s="42"/>
      <c r="Y263" s="42"/>
      <c r="Z263" s="42"/>
    </row>
    <row r="264" spans="1:26" ht="14.25" customHeight="1">
      <c r="A264" s="157">
        <v>531</v>
      </c>
      <c r="B264" s="158" t="s">
        <v>2062</v>
      </c>
      <c r="C264" s="161">
        <f>'COG-M'!P1964</f>
        <v>0</v>
      </c>
      <c r="D264" s="119">
        <f>'COG-M'!P1965</f>
        <v>0</v>
      </c>
      <c r="E264" s="119">
        <f>'COG-M'!P1966</f>
        <v>0</v>
      </c>
      <c r="F264" s="119">
        <f>'COG-M'!P1967</f>
        <v>0</v>
      </c>
      <c r="G264" s="119">
        <f>'COG-M'!P1968</f>
        <v>0</v>
      </c>
      <c r="H264" s="119">
        <f>'COG-M'!P1969</f>
        <v>0</v>
      </c>
      <c r="I264" s="119">
        <f>'COG-M'!P1970</f>
        <v>0</v>
      </c>
      <c r="J264" s="119">
        <f>'COG-M'!P1971</f>
        <v>0</v>
      </c>
      <c r="K264" s="119">
        <f>'COG-M'!P1972</f>
        <v>0</v>
      </c>
      <c r="L264" s="119">
        <f>'COG-M'!P1973</f>
        <v>0</v>
      </c>
      <c r="M264" s="120">
        <f t="shared" ref="M264:M265" si="76">SUM(C264:L264)</f>
        <v>0</v>
      </c>
      <c r="N264" s="42"/>
      <c r="O264" s="42"/>
      <c r="P264" s="42"/>
      <c r="Q264" s="42"/>
      <c r="R264" s="42"/>
      <c r="S264" s="42"/>
      <c r="T264" s="42"/>
      <c r="U264" s="42"/>
      <c r="V264" s="42"/>
      <c r="W264" s="42"/>
      <c r="X264" s="42"/>
      <c r="Y264" s="42"/>
      <c r="Z264" s="42"/>
    </row>
    <row r="265" spans="1:26" ht="14.25" customHeight="1">
      <c r="A265" s="157">
        <v>532</v>
      </c>
      <c r="B265" s="158" t="s">
        <v>2063</v>
      </c>
      <c r="C265" s="161">
        <f>'COG-M'!P1974</f>
        <v>0</v>
      </c>
      <c r="D265" s="119">
        <f>'COG-M'!P1975</f>
        <v>0</v>
      </c>
      <c r="E265" s="119">
        <f>'COG-M'!P1976</f>
        <v>0</v>
      </c>
      <c r="F265" s="119">
        <f>'COG-M'!P1977</f>
        <v>0</v>
      </c>
      <c r="G265" s="119">
        <f>'COG-M'!P1978</f>
        <v>0</v>
      </c>
      <c r="H265" s="119">
        <f>'COG-M'!P1979</f>
        <v>0</v>
      </c>
      <c r="I265" s="119">
        <f>'COG-M'!P1980</f>
        <v>0</v>
      </c>
      <c r="J265" s="119">
        <f>'COG-M'!P1981</f>
        <v>0</v>
      </c>
      <c r="K265" s="119">
        <f>'COG-M'!P1982</f>
        <v>0</v>
      </c>
      <c r="L265" s="119">
        <f>'COG-M'!P1983</f>
        <v>0</v>
      </c>
      <c r="M265" s="120">
        <f t="shared" si="76"/>
        <v>0</v>
      </c>
      <c r="N265" s="42"/>
      <c r="O265" s="42"/>
      <c r="P265" s="42"/>
      <c r="Q265" s="42"/>
      <c r="R265" s="42"/>
      <c r="S265" s="42"/>
      <c r="T265" s="42"/>
      <c r="U265" s="42"/>
      <c r="V265" s="42"/>
      <c r="W265" s="42"/>
      <c r="X265" s="42"/>
      <c r="Y265" s="42"/>
      <c r="Z265" s="42"/>
    </row>
    <row r="266" spans="1:26" ht="14.25" customHeight="1">
      <c r="A266" s="155">
        <v>5400</v>
      </c>
      <c r="B266" s="236" t="s">
        <v>2064</v>
      </c>
      <c r="C266" s="156">
        <f t="shared" ref="C266:M266" si="77">SUM(C267:C272)</f>
        <v>0</v>
      </c>
      <c r="D266" s="115">
        <f t="shared" si="77"/>
        <v>0</v>
      </c>
      <c r="E266" s="115">
        <f t="shared" si="77"/>
        <v>0</v>
      </c>
      <c r="F266" s="115">
        <f t="shared" si="77"/>
        <v>0</v>
      </c>
      <c r="G266" s="115">
        <f t="shared" si="77"/>
        <v>0</v>
      </c>
      <c r="H266" s="115">
        <f t="shared" si="77"/>
        <v>0</v>
      </c>
      <c r="I266" s="115">
        <f t="shared" si="77"/>
        <v>0</v>
      </c>
      <c r="J266" s="115">
        <f t="shared" si="77"/>
        <v>0</v>
      </c>
      <c r="K266" s="115">
        <f t="shared" si="77"/>
        <v>0</v>
      </c>
      <c r="L266" s="115">
        <f t="shared" si="77"/>
        <v>0</v>
      </c>
      <c r="M266" s="115">
        <f t="shared" si="77"/>
        <v>0</v>
      </c>
      <c r="N266" s="42"/>
      <c r="O266" s="42"/>
      <c r="P266" s="42"/>
      <c r="Q266" s="42"/>
      <c r="R266" s="42"/>
      <c r="S266" s="42"/>
      <c r="T266" s="42"/>
      <c r="U266" s="42"/>
      <c r="V266" s="42"/>
      <c r="W266" s="42"/>
      <c r="X266" s="42"/>
      <c r="Y266" s="42"/>
      <c r="Z266" s="42"/>
    </row>
    <row r="267" spans="1:26" ht="14.25" customHeight="1">
      <c r="A267" s="157">
        <v>541</v>
      </c>
      <c r="B267" s="158" t="s">
        <v>2065</v>
      </c>
      <c r="C267" s="161">
        <f>'COG-M'!P1985</f>
        <v>0</v>
      </c>
      <c r="D267" s="119">
        <f>'COG-M'!P1986</f>
        <v>0</v>
      </c>
      <c r="E267" s="119">
        <f>'COG-M'!P1987</f>
        <v>0</v>
      </c>
      <c r="F267" s="119">
        <f>'COG-M'!P1988</f>
        <v>0</v>
      </c>
      <c r="G267" s="119">
        <f>'COG-M'!P1989</f>
        <v>0</v>
      </c>
      <c r="H267" s="119">
        <f>'COG-M'!P1990</f>
        <v>0</v>
      </c>
      <c r="I267" s="119">
        <f>'COG-M'!P1991</f>
        <v>0</v>
      </c>
      <c r="J267" s="119">
        <f>'COG-M'!P1992</f>
        <v>0</v>
      </c>
      <c r="K267" s="119">
        <f>'COG-M'!P1993</f>
        <v>0</v>
      </c>
      <c r="L267" s="119">
        <f>'COG-M'!P1994</f>
        <v>0</v>
      </c>
      <c r="M267" s="120">
        <f t="shared" ref="M267:M272" si="78">SUM(C267:L267)</f>
        <v>0</v>
      </c>
      <c r="N267" s="42"/>
      <c r="O267" s="42"/>
      <c r="P267" s="42"/>
      <c r="Q267" s="42"/>
      <c r="R267" s="42"/>
      <c r="S267" s="42"/>
      <c r="T267" s="42"/>
      <c r="U267" s="42"/>
      <c r="V267" s="42"/>
      <c r="W267" s="42"/>
      <c r="X267" s="42"/>
      <c r="Y267" s="42"/>
      <c r="Z267" s="42"/>
    </row>
    <row r="268" spans="1:26" ht="14.25" customHeight="1">
      <c r="A268" s="157">
        <v>542</v>
      </c>
      <c r="B268" s="158" t="s">
        <v>2066</v>
      </c>
      <c r="C268" s="161">
        <f>'COG-M'!P1995</f>
        <v>0</v>
      </c>
      <c r="D268" s="119">
        <f>'COG-M'!P1996</f>
        <v>0</v>
      </c>
      <c r="E268" s="119">
        <f>'COG-M'!P1997</f>
        <v>0</v>
      </c>
      <c r="F268" s="119">
        <f>'COG-M'!P1998</f>
        <v>0</v>
      </c>
      <c r="G268" s="119">
        <f>'COG-M'!P1999</f>
        <v>0</v>
      </c>
      <c r="H268" s="119">
        <f>'COG-M'!P2000</f>
        <v>0</v>
      </c>
      <c r="I268" s="119">
        <f>'COG-M'!P2001</f>
        <v>0</v>
      </c>
      <c r="J268" s="119">
        <f>'COG-M'!P2002</f>
        <v>0</v>
      </c>
      <c r="K268" s="119">
        <f>'COG-M'!P2003</f>
        <v>0</v>
      </c>
      <c r="L268" s="119">
        <f>'COG-M'!P2004</f>
        <v>0</v>
      </c>
      <c r="M268" s="120">
        <f t="shared" si="78"/>
        <v>0</v>
      </c>
      <c r="N268" s="42"/>
      <c r="O268" s="42"/>
      <c r="P268" s="42"/>
      <c r="Q268" s="42"/>
      <c r="R268" s="42"/>
      <c r="S268" s="42"/>
      <c r="T268" s="42"/>
      <c r="U268" s="42"/>
      <c r="V268" s="42"/>
      <c r="W268" s="42"/>
      <c r="X268" s="42"/>
      <c r="Y268" s="42"/>
      <c r="Z268" s="42"/>
    </row>
    <row r="269" spans="1:26" ht="14.25" customHeight="1">
      <c r="A269" s="157">
        <v>543</v>
      </c>
      <c r="B269" s="158" t="s">
        <v>2067</v>
      </c>
      <c r="C269" s="161">
        <f>'COG-M'!P2005</f>
        <v>0</v>
      </c>
      <c r="D269" s="119">
        <f>'COG-M'!P2006</f>
        <v>0</v>
      </c>
      <c r="E269" s="119">
        <f>'COG-M'!P2007</f>
        <v>0</v>
      </c>
      <c r="F269" s="119">
        <f>'COG-M'!P2008</f>
        <v>0</v>
      </c>
      <c r="G269" s="119">
        <f>'COG-M'!P2009</f>
        <v>0</v>
      </c>
      <c r="H269" s="119">
        <f>'COG-M'!P2010</f>
        <v>0</v>
      </c>
      <c r="I269" s="119">
        <f>'COG-M'!P2011</f>
        <v>0</v>
      </c>
      <c r="J269" s="119">
        <f>'COG-M'!P2012</f>
        <v>0</v>
      </c>
      <c r="K269" s="119">
        <f>'COG-M'!P2013</f>
        <v>0</v>
      </c>
      <c r="L269" s="119">
        <f>'COG-M'!P2014</f>
        <v>0</v>
      </c>
      <c r="M269" s="120">
        <f t="shared" si="78"/>
        <v>0</v>
      </c>
      <c r="N269" s="42"/>
      <c r="O269" s="42"/>
      <c r="P269" s="42"/>
      <c r="Q269" s="42"/>
      <c r="R269" s="42"/>
      <c r="S269" s="42"/>
      <c r="T269" s="42"/>
      <c r="U269" s="42"/>
      <c r="V269" s="42"/>
      <c r="W269" s="42"/>
      <c r="X269" s="42"/>
      <c r="Y269" s="42"/>
      <c r="Z269" s="42"/>
    </row>
    <row r="270" spans="1:26" ht="14.25" customHeight="1">
      <c r="A270" s="157">
        <v>544</v>
      </c>
      <c r="B270" s="158" t="s">
        <v>2068</v>
      </c>
      <c r="C270" s="161">
        <f>'COG-M'!P2015</f>
        <v>0</v>
      </c>
      <c r="D270" s="119">
        <f>'COG-M'!P2016</f>
        <v>0</v>
      </c>
      <c r="E270" s="119">
        <f>'COG-M'!P2017</f>
        <v>0</v>
      </c>
      <c r="F270" s="119">
        <f>'COG-M'!P2018</f>
        <v>0</v>
      </c>
      <c r="G270" s="119">
        <f>'COG-M'!P2019</f>
        <v>0</v>
      </c>
      <c r="H270" s="119">
        <f>'COG-M'!P2020</f>
        <v>0</v>
      </c>
      <c r="I270" s="119">
        <f>'COG-M'!P2021</f>
        <v>0</v>
      </c>
      <c r="J270" s="119">
        <f>'COG-M'!P2022</f>
        <v>0</v>
      </c>
      <c r="K270" s="119">
        <f>'COG-M'!P2023</f>
        <v>0</v>
      </c>
      <c r="L270" s="119">
        <f>'COG-M'!P2024</f>
        <v>0</v>
      </c>
      <c r="M270" s="120">
        <f t="shared" si="78"/>
        <v>0</v>
      </c>
      <c r="N270" s="42"/>
      <c r="O270" s="42"/>
      <c r="P270" s="42"/>
      <c r="Q270" s="42"/>
      <c r="R270" s="42"/>
      <c r="S270" s="42"/>
      <c r="T270" s="42"/>
      <c r="U270" s="42"/>
      <c r="V270" s="42"/>
      <c r="W270" s="42"/>
      <c r="X270" s="42"/>
      <c r="Y270" s="42"/>
      <c r="Z270" s="42"/>
    </row>
    <row r="271" spans="1:26" ht="14.25" customHeight="1">
      <c r="A271" s="157">
        <v>545</v>
      </c>
      <c r="B271" s="158" t="s">
        <v>2069</v>
      </c>
      <c r="C271" s="161">
        <f>'COG-M'!P2025</f>
        <v>0</v>
      </c>
      <c r="D271" s="119">
        <f>'COG-M'!P2026</f>
        <v>0</v>
      </c>
      <c r="E271" s="119">
        <f>'COG-M'!P2027</f>
        <v>0</v>
      </c>
      <c r="F271" s="119">
        <f>'COG-M'!P2028</f>
        <v>0</v>
      </c>
      <c r="G271" s="119">
        <f>'COG-M'!P2029</f>
        <v>0</v>
      </c>
      <c r="H271" s="119">
        <f>'COG-M'!P2030</f>
        <v>0</v>
      </c>
      <c r="I271" s="119">
        <f>'COG-M'!P2031</f>
        <v>0</v>
      </c>
      <c r="J271" s="119">
        <f>'COG-M'!P2032</f>
        <v>0</v>
      </c>
      <c r="K271" s="119">
        <f>'COG-M'!P2033</f>
        <v>0</v>
      </c>
      <c r="L271" s="119">
        <f>'COG-M'!P2034</f>
        <v>0</v>
      </c>
      <c r="M271" s="120">
        <f t="shared" si="78"/>
        <v>0</v>
      </c>
      <c r="N271" s="42"/>
      <c r="O271" s="42"/>
      <c r="P271" s="42"/>
      <c r="Q271" s="42"/>
      <c r="R271" s="42"/>
      <c r="S271" s="42"/>
      <c r="T271" s="42"/>
      <c r="U271" s="42"/>
      <c r="V271" s="42"/>
      <c r="W271" s="42"/>
      <c r="X271" s="42"/>
      <c r="Y271" s="42"/>
      <c r="Z271" s="42"/>
    </row>
    <row r="272" spans="1:26" ht="14.25" customHeight="1">
      <c r="A272" s="157">
        <v>549</v>
      </c>
      <c r="B272" s="158" t="s">
        <v>2070</v>
      </c>
      <c r="C272" s="161">
        <f>'COG-M'!P2035</f>
        <v>0</v>
      </c>
      <c r="D272" s="119">
        <f>'COG-M'!P2036</f>
        <v>0</v>
      </c>
      <c r="E272" s="119">
        <f>'COG-M'!P2037</f>
        <v>0</v>
      </c>
      <c r="F272" s="119">
        <f>'COG-M'!P2038</f>
        <v>0</v>
      </c>
      <c r="G272" s="119">
        <f>'COG-M'!P2039</f>
        <v>0</v>
      </c>
      <c r="H272" s="119">
        <f>'COG-M'!P2040</f>
        <v>0</v>
      </c>
      <c r="I272" s="119">
        <f>'COG-M'!P2041</f>
        <v>0</v>
      </c>
      <c r="J272" s="119">
        <f>'COG-M'!P2042</f>
        <v>0</v>
      </c>
      <c r="K272" s="119">
        <f>'COG-M'!P2043</f>
        <v>0</v>
      </c>
      <c r="L272" s="119">
        <f>'COG-M'!P2044</f>
        <v>0</v>
      </c>
      <c r="M272" s="120">
        <f t="shared" si="78"/>
        <v>0</v>
      </c>
      <c r="N272" s="42"/>
      <c r="O272" s="42"/>
      <c r="P272" s="42"/>
      <c r="Q272" s="42"/>
      <c r="R272" s="42"/>
      <c r="S272" s="42"/>
      <c r="T272" s="42"/>
      <c r="U272" s="42"/>
      <c r="V272" s="42"/>
      <c r="W272" s="42"/>
      <c r="X272" s="42"/>
      <c r="Y272" s="42"/>
      <c r="Z272" s="42"/>
    </row>
    <row r="273" spans="1:26" ht="14.25" customHeight="1">
      <c r="A273" s="155">
        <v>5500</v>
      </c>
      <c r="B273" s="236" t="s">
        <v>2071</v>
      </c>
      <c r="C273" s="156">
        <f t="shared" ref="C273:M273" si="79">SUM(C274)</f>
        <v>0</v>
      </c>
      <c r="D273" s="115">
        <f t="shared" si="79"/>
        <v>0</v>
      </c>
      <c r="E273" s="115">
        <f t="shared" si="79"/>
        <v>0</v>
      </c>
      <c r="F273" s="115">
        <f t="shared" si="79"/>
        <v>0</v>
      </c>
      <c r="G273" s="115">
        <f t="shared" si="79"/>
        <v>0</v>
      </c>
      <c r="H273" s="115">
        <f t="shared" si="79"/>
        <v>0</v>
      </c>
      <c r="I273" s="115">
        <f t="shared" si="79"/>
        <v>0</v>
      </c>
      <c r="J273" s="115">
        <f t="shared" si="79"/>
        <v>0</v>
      </c>
      <c r="K273" s="115">
        <f t="shared" si="79"/>
        <v>0</v>
      </c>
      <c r="L273" s="115">
        <f t="shared" si="79"/>
        <v>0</v>
      </c>
      <c r="M273" s="115">
        <f t="shared" si="79"/>
        <v>0</v>
      </c>
      <c r="N273" s="42"/>
      <c r="O273" s="42"/>
      <c r="P273" s="42"/>
      <c r="Q273" s="42"/>
      <c r="R273" s="42"/>
      <c r="S273" s="42"/>
      <c r="T273" s="42"/>
      <c r="U273" s="42"/>
      <c r="V273" s="42"/>
      <c r="W273" s="42"/>
      <c r="X273" s="42"/>
      <c r="Y273" s="42"/>
      <c r="Z273" s="42"/>
    </row>
    <row r="274" spans="1:26" ht="14.25" customHeight="1">
      <c r="A274" s="157">
        <v>551</v>
      </c>
      <c r="B274" s="158" t="s">
        <v>2072</v>
      </c>
      <c r="C274" s="161">
        <f>'COG-M'!P2046</f>
        <v>0</v>
      </c>
      <c r="D274" s="119">
        <f>'COG-M'!P2047</f>
        <v>0</v>
      </c>
      <c r="E274" s="119">
        <f>'COG-M'!P2048</f>
        <v>0</v>
      </c>
      <c r="F274" s="119">
        <f>'COG-M'!P2049</f>
        <v>0</v>
      </c>
      <c r="G274" s="119">
        <f>'COG-M'!P2050</f>
        <v>0</v>
      </c>
      <c r="H274" s="119">
        <f>'COG-M'!P2051</f>
        <v>0</v>
      </c>
      <c r="I274" s="119">
        <f>'COG-M'!P2052</f>
        <v>0</v>
      </c>
      <c r="J274" s="119">
        <f>'COG-M'!P2053</f>
        <v>0</v>
      </c>
      <c r="K274" s="119">
        <f>'COG-M'!P2054</f>
        <v>0</v>
      </c>
      <c r="L274" s="119">
        <f>'COG-M'!P2055</f>
        <v>0</v>
      </c>
      <c r="M274" s="120">
        <f>SUM(C274:L274)</f>
        <v>0</v>
      </c>
      <c r="N274" s="42"/>
      <c r="O274" s="42"/>
      <c r="P274" s="42"/>
      <c r="Q274" s="42"/>
      <c r="R274" s="42"/>
      <c r="S274" s="42"/>
      <c r="T274" s="42"/>
      <c r="U274" s="42"/>
      <c r="V274" s="42"/>
      <c r="W274" s="42"/>
      <c r="X274" s="42"/>
      <c r="Y274" s="42"/>
      <c r="Z274" s="42"/>
    </row>
    <row r="275" spans="1:26" ht="14.25" customHeight="1">
      <c r="A275" s="155">
        <v>5600</v>
      </c>
      <c r="B275" s="236" t="s">
        <v>2073</v>
      </c>
      <c r="C275" s="156">
        <f t="shared" ref="C275:M275" si="80">SUM(C276:C283)</f>
        <v>0</v>
      </c>
      <c r="D275" s="115">
        <f t="shared" si="80"/>
        <v>0</v>
      </c>
      <c r="E275" s="115">
        <f t="shared" si="80"/>
        <v>0</v>
      </c>
      <c r="F275" s="115">
        <f t="shared" si="80"/>
        <v>0</v>
      </c>
      <c r="G275" s="115">
        <f t="shared" si="80"/>
        <v>39756</v>
      </c>
      <c r="H275" s="115">
        <f t="shared" si="80"/>
        <v>0</v>
      </c>
      <c r="I275" s="115">
        <f t="shared" si="80"/>
        <v>0</v>
      </c>
      <c r="J275" s="115">
        <f t="shared" si="80"/>
        <v>0</v>
      </c>
      <c r="K275" s="115">
        <f t="shared" si="80"/>
        <v>0</v>
      </c>
      <c r="L275" s="115">
        <f t="shared" si="80"/>
        <v>0</v>
      </c>
      <c r="M275" s="115">
        <f t="shared" si="80"/>
        <v>39756</v>
      </c>
      <c r="N275" s="42"/>
      <c r="O275" s="42"/>
      <c r="P275" s="42"/>
      <c r="Q275" s="42"/>
      <c r="R275" s="42"/>
      <c r="S275" s="42"/>
      <c r="T275" s="42"/>
      <c r="U275" s="42"/>
      <c r="V275" s="42"/>
      <c r="W275" s="42"/>
      <c r="X275" s="42"/>
      <c r="Y275" s="42"/>
      <c r="Z275" s="42"/>
    </row>
    <row r="276" spans="1:26" ht="14.25" customHeight="1">
      <c r="A276" s="157">
        <v>561</v>
      </c>
      <c r="B276" s="158" t="s">
        <v>2074</v>
      </c>
      <c r="C276" s="161">
        <f>'COG-M'!P2057</f>
        <v>0</v>
      </c>
      <c r="D276" s="119">
        <f>'COG-M'!P2058</f>
        <v>0</v>
      </c>
      <c r="E276" s="119">
        <f>'COG-M'!P2059</f>
        <v>0</v>
      </c>
      <c r="F276" s="119">
        <f>'COG-M'!P2060</f>
        <v>0</v>
      </c>
      <c r="G276" s="119">
        <f>'COG-M'!P2061</f>
        <v>0</v>
      </c>
      <c r="H276" s="119">
        <f>'COG-M'!P2062</f>
        <v>0</v>
      </c>
      <c r="I276" s="119">
        <f>'COG-M'!P2063</f>
        <v>0</v>
      </c>
      <c r="J276" s="119">
        <f>'COG-M'!P2064</f>
        <v>0</v>
      </c>
      <c r="K276" s="119">
        <f>'COG-M'!P2065</f>
        <v>0</v>
      </c>
      <c r="L276" s="119">
        <f>'COG-M'!P2066</f>
        <v>0</v>
      </c>
      <c r="M276" s="120">
        <f t="shared" ref="M276:M283" si="81">SUM(C276:L276)</f>
        <v>0</v>
      </c>
      <c r="N276" s="42"/>
      <c r="O276" s="42"/>
      <c r="P276" s="42"/>
      <c r="Q276" s="42"/>
      <c r="R276" s="42"/>
      <c r="S276" s="42"/>
      <c r="T276" s="42"/>
      <c r="U276" s="42"/>
      <c r="V276" s="42"/>
      <c r="W276" s="42"/>
      <c r="X276" s="42"/>
      <c r="Y276" s="42"/>
      <c r="Z276" s="42"/>
    </row>
    <row r="277" spans="1:26" ht="14.25" customHeight="1">
      <c r="A277" s="157">
        <v>562</v>
      </c>
      <c r="B277" s="158" t="s">
        <v>2075</v>
      </c>
      <c r="C277" s="161">
        <f>'COG-M'!P2067</f>
        <v>0</v>
      </c>
      <c r="D277" s="119">
        <f>'COG-M'!P2068</f>
        <v>0</v>
      </c>
      <c r="E277" s="119">
        <f>'COG-M'!P2069</f>
        <v>0</v>
      </c>
      <c r="F277" s="119">
        <f>'COG-M'!P2070</f>
        <v>0</v>
      </c>
      <c r="G277" s="119">
        <f>'COG-M'!P2071</f>
        <v>0</v>
      </c>
      <c r="H277" s="119">
        <f>'COG-M'!P2072</f>
        <v>0</v>
      </c>
      <c r="I277" s="119">
        <f>'COG-M'!P2073</f>
        <v>0</v>
      </c>
      <c r="J277" s="119">
        <f>'COG-M'!P2074</f>
        <v>0</v>
      </c>
      <c r="K277" s="119">
        <f>'COG-M'!P2075</f>
        <v>0</v>
      </c>
      <c r="L277" s="119">
        <f>'COG-M'!P2076</f>
        <v>0</v>
      </c>
      <c r="M277" s="120">
        <f t="shared" si="81"/>
        <v>0</v>
      </c>
      <c r="N277" s="42"/>
      <c r="O277" s="42"/>
      <c r="P277" s="42"/>
      <c r="Q277" s="42"/>
      <c r="R277" s="42"/>
      <c r="S277" s="42"/>
      <c r="T277" s="42"/>
      <c r="U277" s="42"/>
      <c r="V277" s="42"/>
      <c r="W277" s="42"/>
      <c r="X277" s="42"/>
      <c r="Y277" s="42"/>
      <c r="Z277" s="42"/>
    </row>
    <row r="278" spans="1:26" ht="14.25" customHeight="1">
      <c r="A278" s="157">
        <v>563</v>
      </c>
      <c r="B278" s="158" t="s">
        <v>2076</v>
      </c>
      <c r="C278" s="161">
        <f>'COG-M'!P2077</f>
        <v>0</v>
      </c>
      <c r="D278" s="119">
        <f>'COG-M'!P2078</f>
        <v>0</v>
      </c>
      <c r="E278" s="119">
        <f>'COG-M'!P2079</f>
        <v>0</v>
      </c>
      <c r="F278" s="119">
        <f>'COG-M'!P2080</f>
        <v>0</v>
      </c>
      <c r="G278" s="119">
        <f>'COG-M'!P2081</f>
        <v>0</v>
      </c>
      <c r="H278" s="119">
        <f>'COG-M'!P2082</f>
        <v>0</v>
      </c>
      <c r="I278" s="119">
        <f>'COG-M'!P2083</f>
        <v>0</v>
      </c>
      <c r="J278" s="119">
        <f>'COG-M'!P2084</f>
        <v>0</v>
      </c>
      <c r="K278" s="119">
        <f>'COG-M'!P2085</f>
        <v>0</v>
      </c>
      <c r="L278" s="119">
        <f>'COG-M'!P2086</f>
        <v>0</v>
      </c>
      <c r="M278" s="120">
        <f t="shared" si="81"/>
        <v>0</v>
      </c>
      <c r="N278" s="42"/>
      <c r="O278" s="42"/>
      <c r="P278" s="42"/>
      <c r="Q278" s="42"/>
      <c r="R278" s="42"/>
      <c r="S278" s="42"/>
      <c r="T278" s="42"/>
      <c r="U278" s="42"/>
      <c r="V278" s="42"/>
      <c r="W278" s="42"/>
      <c r="X278" s="42"/>
      <c r="Y278" s="42"/>
      <c r="Z278" s="42"/>
    </row>
    <row r="279" spans="1:26" ht="14.25" customHeight="1">
      <c r="A279" s="157">
        <v>564</v>
      </c>
      <c r="B279" s="158" t="s">
        <v>2077</v>
      </c>
      <c r="C279" s="161">
        <f>'COG-M'!P2087</f>
        <v>0</v>
      </c>
      <c r="D279" s="119">
        <f>'COG-M'!P2088</f>
        <v>0</v>
      </c>
      <c r="E279" s="119">
        <f>'COG-M'!P2089</f>
        <v>0</v>
      </c>
      <c r="F279" s="119">
        <f>'COG-M'!P2090</f>
        <v>0</v>
      </c>
      <c r="G279" s="119">
        <f>'COG-M'!P2091</f>
        <v>0</v>
      </c>
      <c r="H279" s="119">
        <f>'COG-M'!P2092</f>
        <v>0</v>
      </c>
      <c r="I279" s="119">
        <f>'COG-M'!P2093</f>
        <v>0</v>
      </c>
      <c r="J279" s="119">
        <f>'COG-M'!P2094</f>
        <v>0</v>
      </c>
      <c r="K279" s="119">
        <f>'COG-M'!P2095</f>
        <v>0</v>
      </c>
      <c r="L279" s="119">
        <f>'COG-M'!P2096</f>
        <v>0</v>
      </c>
      <c r="M279" s="120">
        <f t="shared" si="81"/>
        <v>0</v>
      </c>
      <c r="N279" s="42"/>
      <c r="O279" s="42"/>
      <c r="P279" s="42"/>
      <c r="Q279" s="42"/>
      <c r="R279" s="42"/>
      <c r="S279" s="42"/>
      <c r="T279" s="42"/>
      <c r="U279" s="42"/>
      <c r="V279" s="42"/>
      <c r="W279" s="42"/>
      <c r="X279" s="42"/>
      <c r="Y279" s="42"/>
      <c r="Z279" s="42"/>
    </row>
    <row r="280" spans="1:26" ht="14.25" customHeight="1">
      <c r="A280" s="157">
        <v>565</v>
      </c>
      <c r="B280" s="158" t="s">
        <v>2078</v>
      </c>
      <c r="C280" s="161">
        <f>'COG-M'!P2097</f>
        <v>0</v>
      </c>
      <c r="D280" s="119">
        <f>'COG-M'!P2098</f>
        <v>0</v>
      </c>
      <c r="E280" s="119">
        <f>'COG-M'!P2099</f>
        <v>0</v>
      </c>
      <c r="F280" s="119">
        <f>'COG-M'!P2100</f>
        <v>0</v>
      </c>
      <c r="G280" s="119">
        <f>'COG-M'!P2101</f>
        <v>0</v>
      </c>
      <c r="H280" s="119">
        <f>'COG-M'!P2102</f>
        <v>0</v>
      </c>
      <c r="I280" s="119">
        <f>'COG-M'!P2103</f>
        <v>0</v>
      </c>
      <c r="J280" s="119">
        <f>'COG-M'!P2104</f>
        <v>0</v>
      </c>
      <c r="K280" s="119">
        <f>'COG-M'!P2105</f>
        <v>0</v>
      </c>
      <c r="L280" s="119">
        <f>'COG-M'!P2106</f>
        <v>0</v>
      </c>
      <c r="M280" s="120">
        <f t="shared" si="81"/>
        <v>0</v>
      </c>
      <c r="N280" s="42"/>
      <c r="O280" s="42"/>
      <c r="P280" s="42"/>
      <c r="Q280" s="42"/>
      <c r="R280" s="42"/>
      <c r="S280" s="42"/>
      <c r="T280" s="42"/>
      <c r="U280" s="42"/>
      <c r="V280" s="42"/>
      <c r="W280" s="42"/>
      <c r="X280" s="42"/>
      <c r="Y280" s="42"/>
      <c r="Z280" s="42"/>
    </row>
    <row r="281" spans="1:26" ht="14.25" customHeight="1">
      <c r="A281" s="157">
        <v>566</v>
      </c>
      <c r="B281" s="158" t="s">
        <v>2079</v>
      </c>
      <c r="C281" s="161">
        <f>'COG-M'!P2107</f>
        <v>0</v>
      </c>
      <c r="D281" s="119">
        <f>'COG-M'!P2108</f>
        <v>0</v>
      </c>
      <c r="E281" s="119">
        <f>'COG-M'!P2109</f>
        <v>0</v>
      </c>
      <c r="F281" s="119">
        <f>'COG-M'!P2110</f>
        <v>0</v>
      </c>
      <c r="G281" s="119">
        <f>'COG-M'!P2111</f>
        <v>0</v>
      </c>
      <c r="H281" s="119">
        <f>'COG-M'!P2112</f>
        <v>0</v>
      </c>
      <c r="I281" s="119">
        <f>'COG-M'!P2113</f>
        <v>0</v>
      </c>
      <c r="J281" s="119">
        <f>'COG-M'!P2114</f>
        <v>0</v>
      </c>
      <c r="K281" s="119">
        <f>'COG-M'!P2115</f>
        <v>0</v>
      </c>
      <c r="L281" s="119">
        <f>'COG-M'!P2116</f>
        <v>0</v>
      </c>
      <c r="M281" s="120">
        <f t="shared" si="81"/>
        <v>0</v>
      </c>
      <c r="N281" s="42"/>
      <c r="O281" s="42"/>
      <c r="P281" s="42"/>
      <c r="Q281" s="42"/>
      <c r="R281" s="42"/>
      <c r="S281" s="42"/>
      <c r="T281" s="42"/>
      <c r="U281" s="42"/>
      <c r="V281" s="42"/>
      <c r="W281" s="42"/>
      <c r="X281" s="42"/>
      <c r="Y281" s="42"/>
      <c r="Z281" s="42"/>
    </row>
    <row r="282" spans="1:26" ht="14.25" customHeight="1">
      <c r="A282" s="157">
        <v>567</v>
      </c>
      <c r="B282" s="158" t="s">
        <v>2080</v>
      </c>
      <c r="C282" s="161">
        <f>'COG-M'!P2117</f>
        <v>0</v>
      </c>
      <c r="D282" s="119">
        <f>'COG-M'!P2118</f>
        <v>0</v>
      </c>
      <c r="E282" s="119">
        <f>'COG-M'!P2119</f>
        <v>0</v>
      </c>
      <c r="F282" s="119">
        <f>'COG-M'!P2120</f>
        <v>0</v>
      </c>
      <c r="G282" s="119">
        <f>'COG-M'!P2121</f>
        <v>39756</v>
      </c>
      <c r="H282" s="119">
        <f>'COG-M'!P2122</f>
        <v>0</v>
      </c>
      <c r="I282" s="119">
        <f>'COG-M'!P2123</f>
        <v>0</v>
      </c>
      <c r="J282" s="119">
        <f>'COG-M'!P2124</f>
        <v>0</v>
      </c>
      <c r="K282" s="119">
        <f>'COG-M'!P2125</f>
        <v>0</v>
      </c>
      <c r="L282" s="119">
        <f>'COG-M'!P2126</f>
        <v>0</v>
      </c>
      <c r="M282" s="120">
        <f t="shared" si="81"/>
        <v>39756</v>
      </c>
      <c r="N282" s="42"/>
      <c r="O282" s="42"/>
      <c r="P282" s="42"/>
      <c r="Q282" s="42"/>
      <c r="R282" s="42"/>
      <c r="S282" s="42"/>
      <c r="T282" s="42"/>
      <c r="U282" s="42"/>
      <c r="V282" s="42"/>
      <c r="W282" s="42"/>
      <c r="X282" s="42"/>
      <c r="Y282" s="42"/>
      <c r="Z282" s="42"/>
    </row>
    <row r="283" spans="1:26" ht="14.25" customHeight="1">
      <c r="A283" s="157">
        <v>569</v>
      </c>
      <c r="B283" s="158" t="s">
        <v>2081</v>
      </c>
      <c r="C283" s="161">
        <f>'COG-M'!P2127</f>
        <v>0</v>
      </c>
      <c r="D283" s="119">
        <f>'COG-M'!P2128</f>
        <v>0</v>
      </c>
      <c r="E283" s="119">
        <f>'COG-M'!P2129</f>
        <v>0</v>
      </c>
      <c r="F283" s="119">
        <f>'COG-M'!P2130</f>
        <v>0</v>
      </c>
      <c r="G283" s="119">
        <f>'COG-M'!P2131</f>
        <v>0</v>
      </c>
      <c r="H283" s="119">
        <f>'COG-M'!P2132</f>
        <v>0</v>
      </c>
      <c r="I283" s="119">
        <f>'COG-M'!P2133</f>
        <v>0</v>
      </c>
      <c r="J283" s="119">
        <f>'COG-M'!P2134</f>
        <v>0</v>
      </c>
      <c r="K283" s="119">
        <f>'COG-M'!P2135</f>
        <v>0</v>
      </c>
      <c r="L283" s="119">
        <f>'COG-M'!P2136</f>
        <v>0</v>
      </c>
      <c r="M283" s="120">
        <f t="shared" si="81"/>
        <v>0</v>
      </c>
      <c r="N283" s="42"/>
      <c r="O283" s="42"/>
      <c r="P283" s="42"/>
      <c r="Q283" s="42"/>
      <c r="R283" s="42"/>
      <c r="S283" s="42"/>
      <c r="T283" s="42"/>
      <c r="U283" s="42"/>
      <c r="V283" s="42"/>
      <c r="W283" s="42"/>
      <c r="X283" s="42"/>
      <c r="Y283" s="42"/>
      <c r="Z283" s="42"/>
    </row>
    <row r="284" spans="1:26" ht="14.25" customHeight="1">
      <c r="A284" s="155">
        <v>5700</v>
      </c>
      <c r="B284" s="236" t="s">
        <v>2082</v>
      </c>
      <c r="C284" s="156">
        <f t="shared" ref="C284:M284" si="82">SUM(C285:C293)</f>
        <v>12600</v>
      </c>
      <c r="D284" s="115">
        <f t="shared" si="82"/>
        <v>0</v>
      </c>
      <c r="E284" s="115">
        <f t="shared" si="82"/>
        <v>0</v>
      </c>
      <c r="F284" s="115">
        <f t="shared" si="82"/>
        <v>0</v>
      </c>
      <c r="G284" s="115">
        <f t="shared" si="82"/>
        <v>0</v>
      </c>
      <c r="H284" s="115">
        <f t="shared" si="82"/>
        <v>0</v>
      </c>
      <c r="I284" s="115">
        <f t="shared" si="82"/>
        <v>0</v>
      </c>
      <c r="J284" s="115">
        <f t="shared" si="82"/>
        <v>0</v>
      </c>
      <c r="K284" s="115">
        <f t="shared" si="82"/>
        <v>0</v>
      </c>
      <c r="L284" s="115">
        <f t="shared" si="82"/>
        <v>0</v>
      </c>
      <c r="M284" s="115">
        <f t="shared" si="82"/>
        <v>12600</v>
      </c>
      <c r="N284" s="42"/>
      <c r="O284" s="42"/>
      <c r="P284" s="42"/>
      <c r="Q284" s="42"/>
      <c r="R284" s="42"/>
      <c r="S284" s="42"/>
      <c r="T284" s="42"/>
      <c r="U284" s="42"/>
      <c r="V284" s="42"/>
      <c r="W284" s="42"/>
      <c r="X284" s="42"/>
      <c r="Y284" s="42"/>
      <c r="Z284" s="42"/>
    </row>
    <row r="285" spans="1:26" ht="14.25" customHeight="1">
      <c r="A285" s="157">
        <v>571</v>
      </c>
      <c r="B285" s="158" t="s">
        <v>2083</v>
      </c>
      <c r="C285" s="161">
        <f>'COG-M'!P2138</f>
        <v>0</v>
      </c>
      <c r="D285" s="119">
        <f>'COG-M'!P2139</f>
        <v>0</v>
      </c>
      <c r="E285" s="119">
        <f>'COG-M'!P2140</f>
        <v>0</v>
      </c>
      <c r="F285" s="119">
        <f>'COG-M'!P2141</f>
        <v>0</v>
      </c>
      <c r="G285" s="119">
        <f>'COG-M'!P2142</f>
        <v>0</v>
      </c>
      <c r="H285" s="119">
        <f>'COG-M'!P2143</f>
        <v>0</v>
      </c>
      <c r="I285" s="119">
        <f>'COG-M'!P2144</f>
        <v>0</v>
      </c>
      <c r="J285" s="119">
        <f>'COG-M'!P2145</f>
        <v>0</v>
      </c>
      <c r="K285" s="119">
        <f>'COG-M'!P2146</f>
        <v>0</v>
      </c>
      <c r="L285" s="119">
        <f>'COG-M'!P2147</f>
        <v>0</v>
      </c>
      <c r="M285" s="120">
        <f t="shared" ref="M285:M293" si="83">SUM(C285:L285)</f>
        <v>0</v>
      </c>
      <c r="N285" s="42"/>
      <c r="O285" s="42"/>
      <c r="P285" s="42"/>
      <c r="Q285" s="42"/>
      <c r="R285" s="42"/>
      <c r="S285" s="42"/>
      <c r="T285" s="42"/>
      <c r="U285" s="42"/>
      <c r="V285" s="42"/>
      <c r="W285" s="42"/>
      <c r="X285" s="42"/>
      <c r="Y285" s="42"/>
      <c r="Z285" s="42"/>
    </row>
    <row r="286" spans="1:26" ht="14.25" customHeight="1">
      <c r="A286" s="157">
        <v>572</v>
      </c>
      <c r="B286" s="158" t="s">
        <v>2084</v>
      </c>
      <c r="C286" s="161">
        <f>'COG-M'!P2148</f>
        <v>0</v>
      </c>
      <c r="D286" s="119">
        <f>'COG-M'!P2149</f>
        <v>0</v>
      </c>
      <c r="E286" s="119">
        <f>'COG-M'!P2150</f>
        <v>0</v>
      </c>
      <c r="F286" s="119">
        <f>'COG-M'!P2151</f>
        <v>0</v>
      </c>
      <c r="G286" s="119">
        <f>'COG-M'!P2152</f>
        <v>0</v>
      </c>
      <c r="H286" s="119">
        <f>'COG-M'!P2153</f>
        <v>0</v>
      </c>
      <c r="I286" s="119">
        <f>'COG-M'!P2154</f>
        <v>0</v>
      </c>
      <c r="J286" s="119">
        <f>'COG-M'!P2155</f>
        <v>0</v>
      </c>
      <c r="K286" s="119">
        <f>'COG-M'!P2156</f>
        <v>0</v>
      </c>
      <c r="L286" s="119">
        <f>'COG-M'!P2157</f>
        <v>0</v>
      </c>
      <c r="M286" s="120">
        <f t="shared" si="83"/>
        <v>0</v>
      </c>
      <c r="N286" s="42"/>
      <c r="O286" s="42"/>
      <c r="P286" s="42"/>
      <c r="Q286" s="42"/>
      <c r="R286" s="42"/>
      <c r="S286" s="42"/>
      <c r="T286" s="42"/>
      <c r="U286" s="42"/>
      <c r="V286" s="42"/>
      <c r="W286" s="42"/>
      <c r="X286" s="42"/>
      <c r="Y286" s="42"/>
      <c r="Z286" s="42"/>
    </row>
    <row r="287" spans="1:26" ht="14.25" customHeight="1">
      <c r="A287" s="157">
        <v>573</v>
      </c>
      <c r="B287" s="158" t="s">
        <v>2085</v>
      </c>
      <c r="C287" s="161">
        <f>'COG-M'!P2158</f>
        <v>0</v>
      </c>
      <c r="D287" s="119">
        <f>'COG-M'!P2159</f>
        <v>0</v>
      </c>
      <c r="E287" s="119">
        <f>'COG-M'!P2160</f>
        <v>0</v>
      </c>
      <c r="F287" s="119">
        <f>'COG-M'!P2161</f>
        <v>0</v>
      </c>
      <c r="G287" s="119">
        <f>'COG-M'!P2162</f>
        <v>0</v>
      </c>
      <c r="H287" s="119">
        <f>'COG-M'!P2163</f>
        <v>0</v>
      </c>
      <c r="I287" s="119">
        <f>'COG-M'!P2164</f>
        <v>0</v>
      </c>
      <c r="J287" s="119">
        <f>'COG-M'!P2165</f>
        <v>0</v>
      </c>
      <c r="K287" s="119">
        <f>'COG-M'!P2166</f>
        <v>0</v>
      </c>
      <c r="L287" s="119">
        <f>'COG-M'!P2167</f>
        <v>0</v>
      </c>
      <c r="M287" s="120">
        <f t="shared" si="83"/>
        <v>0</v>
      </c>
      <c r="N287" s="42"/>
      <c r="O287" s="42"/>
      <c r="P287" s="42"/>
      <c r="Q287" s="42"/>
      <c r="R287" s="42"/>
      <c r="S287" s="42"/>
      <c r="T287" s="42"/>
      <c r="U287" s="42"/>
      <c r="V287" s="42"/>
      <c r="W287" s="42"/>
      <c r="X287" s="42"/>
      <c r="Y287" s="42"/>
      <c r="Z287" s="42"/>
    </row>
    <row r="288" spans="1:26" ht="14.25" customHeight="1">
      <c r="A288" s="157">
        <v>574</v>
      </c>
      <c r="B288" s="158" t="s">
        <v>2086</v>
      </c>
      <c r="C288" s="161">
        <f>'COG-M'!P2168</f>
        <v>0</v>
      </c>
      <c r="D288" s="119">
        <f>'COG-M'!P2169</f>
        <v>0</v>
      </c>
      <c r="E288" s="119">
        <f>'COG-M'!P2170</f>
        <v>0</v>
      </c>
      <c r="F288" s="119">
        <f>'COG-M'!P2171</f>
        <v>0</v>
      </c>
      <c r="G288" s="119">
        <f>'COG-M'!P2172</f>
        <v>0</v>
      </c>
      <c r="H288" s="119">
        <f>'COG-M'!P2173</f>
        <v>0</v>
      </c>
      <c r="I288" s="119">
        <f>'COG-M'!P2174</f>
        <v>0</v>
      </c>
      <c r="J288" s="119">
        <f>'COG-M'!P2175</f>
        <v>0</v>
      </c>
      <c r="K288" s="119">
        <f>'COG-M'!P2176</f>
        <v>0</v>
      </c>
      <c r="L288" s="119">
        <f>'COG-M'!P2177</f>
        <v>0</v>
      </c>
      <c r="M288" s="120">
        <f t="shared" si="83"/>
        <v>0</v>
      </c>
      <c r="N288" s="42"/>
      <c r="O288" s="42"/>
      <c r="P288" s="42"/>
      <c r="Q288" s="42"/>
      <c r="R288" s="42"/>
      <c r="S288" s="42"/>
      <c r="T288" s="42"/>
      <c r="U288" s="42"/>
      <c r="V288" s="42"/>
      <c r="W288" s="42"/>
      <c r="X288" s="42"/>
      <c r="Y288" s="42"/>
      <c r="Z288" s="42"/>
    </row>
    <row r="289" spans="1:26" ht="14.25" customHeight="1">
      <c r="A289" s="157">
        <v>575</v>
      </c>
      <c r="B289" s="158" t="s">
        <v>2087</v>
      </c>
      <c r="C289" s="161">
        <f>'COG-M'!P2178</f>
        <v>0</v>
      </c>
      <c r="D289" s="119">
        <f>'COG-M'!P2179</f>
        <v>0</v>
      </c>
      <c r="E289" s="119">
        <f>'COG-M'!P2180</f>
        <v>0</v>
      </c>
      <c r="F289" s="119">
        <f>'COG-M'!P2181</f>
        <v>0</v>
      </c>
      <c r="G289" s="119">
        <f>'COG-M'!P2182</f>
        <v>0</v>
      </c>
      <c r="H289" s="119">
        <f>'COG-M'!P2183</f>
        <v>0</v>
      </c>
      <c r="I289" s="119">
        <f>'COG-M'!P2184</f>
        <v>0</v>
      </c>
      <c r="J289" s="119">
        <f>'COG-M'!P2185</f>
        <v>0</v>
      </c>
      <c r="K289" s="119">
        <f>'COG-M'!P2186</f>
        <v>0</v>
      </c>
      <c r="L289" s="119">
        <f>'COG-M'!P2187</f>
        <v>0</v>
      </c>
      <c r="M289" s="120">
        <f t="shared" si="83"/>
        <v>0</v>
      </c>
      <c r="N289" s="42"/>
      <c r="O289" s="42"/>
      <c r="P289" s="42"/>
      <c r="Q289" s="42"/>
      <c r="R289" s="42"/>
      <c r="S289" s="42"/>
      <c r="T289" s="42"/>
      <c r="U289" s="42"/>
      <c r="V289" s="42"/>
      <c r="W289" s="42"/>
      <c r="X289" s="42"/>
      <c r="Y289" s="42"/>
      <c r="Z289" s="42"/>
    </row>
    <row r="290" spans="1:26" ht="14.25" customHeight="1">
      <c r="A290" s="157">
        <v>576</v>
      </c>
      <c r="B290" s="158" t="s">
        <v>2088</v>
      </c>
      <c r="C290" s="161">
        <f>'COG-M'!P2188</f>
        <v>0</v>
      </c>
      <c r="D290" s="119">
        <f>'COG-M'!P2189</f>
        <v>0</v>
      </c>
      <c r="E290" s="119">
        <f>'COG-M'!P2190</f>
        <v>0</v>
      </c>
      <c r="F290" s="119">
        <f>'COG-M'!P2191</f>
        <v>0</v>
      </c>
      <c r="G290" s="119">
        <f>'COG-M'!P2192</f>
        <v>0</v>
      </c>
      <c r="H290" s="119">
        <f>'COG-M'!P2193</f>
        <v>0</v>
      </c>
      <c r="I290" s="119">
        <f>'COG-M'!P2194</f>
        <v>0</v>
      </c>
      <c r="J290" s="119">
        <f>'COG-M'!P2195</f>
        <v>0</v>
      </c>
      <c r="K290" s="119">
        <f>'COG-M'!P2196</f>
        <v>0</v>
      </c>
      <c r="L290" s="119">
        <f>'COG-M'!P2197</f>
        <v>0</v>
      </c>
      <c r="M290" s="120">
        <f t="shared" si="83"/>
        <v>0</v>
      </c>
      <c r="N290" s="42"/>
      <c r="O290" s="42"/>
      <c r="P290" s="42"/>
      <c r="Q290" s="42"/>
      <c r="R290" s="42"/>
      <c r="S290" s="42"/>
      <c r="T290" s="42"/>
      <c r="U290" s="42"/>
      <c r="V290" s="42"/>
      <c r="W290" s="42"/>
      <c r="X290" s="42"/>
      <c r="Y290" s="42"/>
      <c r="Z290" s="42"/>
    </row>
    <row r="291" spans="1:26" ht="14.25" customHeight="1">
      <c r="A291" s="157">
        <v>577</v>
      </c>
      <c r="B291" s="158" t="s">
        <v>2089</v>
      </c>
      <c r="C291" s="161">
        <f>'COG-M'!P2198</f>
        <v>0</v>
      </c>
      <c r="D291" s="119">
        <f>'COG-M'!P2199</f>
        <v>0</v>
      </c>
      <c r="E291" s="119">
        <f>'COG-M'!P2200</f>
        <v>0</v>
      </c>
      <c r="F291" s="119">
        <f>'COG-M'!P2201</f>
        <v>0</v>
      </c>
      <c r="G291" s="119">
        <f>'COG-M'!P2202</f>
        <v>0</v>
      </c>
      <c r="H291" s="119">
        <f>'COG-M'!P2203</f>
        <v>0</v>
      </c>
      <c r="I291" s="119">
        <f>'COG-M'!P2204</f>
        <v>0</v>
      </c>
      <c r="J291" s="119">
        <f>'COG-M'!P2205</f>
        <v>0</v>
      </c>
      <c r="K291" s="119">
        <f>'COG-M'!P2206</f>
        <v>0</v>
      </c>
      <c r="L291" s="119">
        <f>'COG-M'!P2207</f>
        <v>0</v>
      </c>
      <c r="M291" s="120">
        <f t="shared" si="83"/>
        <v>0</v>
      </c>
      <c r="N291" s="42"/>
      <c r="O291" s="42"/>
      <c r="P291" s="42"/>
      <c r="Q291" s="42"/>
      <c r="R291" s="42"/>
      <c r="S291" s="42"/>
      <c r="T291" s="42"/>
      <c r="U291" s="42"/>
      <c r="V291" s="42"/>
      <c r="W291" s="42"/>
      <c r="X291" s="42"/>
      <c r="Y291" s="42"/>
      <c r="Z291" s="42"/>
    </row>
    <row r="292" spans="1:26" ht="14.25" customHeight="1">
      <c r="A292" s="157">
        <v>578</v>
      </c>
      <c r="B292" s="158" t="s">
        <v>2090</v>
      </c>
      <c r="C292" s="161">
        <f>'COG-M'!P2208</f>
        <v>12600</v>
      </c>
      <c r="D292" s="119">
        <f>'COG-M'!P2209</f>
        <v>0</v>
      </c>
      <c r="E292" s="119">
        <f>'COG-M'!P2210</f>
        <v>0</v>
      </c>
      <c r="F292" s="119">
        <f>'COG-M'!P2211</f>
        <v>0</v>
      </c>
      <c r="G292" s="119">
        <f>'COG-M'!P2212</f>
        <v>0</v>
      </c>
      <c r="H292" s="119">
        <f>'COG-M'!P2213</f>
        <v>0</v>
      </c>
      <c r="I292" s="119">
        <f>'COG-M'!P2214</f>
        <v>0</v>
      </c>
      <c r="J292" s="119">
        <f>'COG-M'!P2215</f>
        <v>0</v>
      </c>
      <c r="K292" s="119">
        <f>'COG-M'!P2216</f>
        <v>0</v>
      </c>
      <c r="L292" s="119">
        <f>'COG-M'!P2217</f>
        <v>0</v>
      </c>
      <c r="M292" s="120">
        <f t="shared" si="83"/>
        <v>12600</v>
      </c>
      <c r="N292" s="42"/>
      <c r="O292" s="42"/>
      <c r="P292" s="42"/>
      <c r="Q292" s="42"/>
      <c r="R292" s="42"/>
      <c r="S292" s="42"/>
      <c r="T292" s="42"/>
      <c r="U292" s="42"/>
      <c r="V292" s="42"/>
      <c r="W292" s="42"/>
      <c r="X292" s="42"/>
      <c r="Y292" s="42"/>
      <c r="Z292" s="42"/>
    </row>
    <row r="293" spans="1:26" ht="14.25" customHeight="1">
      <c r="A293" s="157">
        <v>579</v>
      </c>
      <c r="B293" s="158" t="s">
        <v>2091</v>
      </c>
      <c r="C293" s="161">
        <f>'COG-M'!P2218</f>
        <v>0</v>
      </c>
      <c r="D293" s="119">
        <f>'COG-M'!P2219</f>
        <v>0</v>
      </c>
      <c r="E293" s="119">
        <f>'COG-M'!P2220</f>
        <v>0</v>
      </c>
      <c r="F293" s="119">
        <f>'COG-M'!P2221</f>
        <v>0</v>
      </c>
      <c r="G293" s="119">
        <f>'COG-M'!P2222</f>
        <v>0</v>
      </c>
      <c r="H293" s="119">
        <f>'COG-M'!P2223</f>
        <v>0</v>
      </c>
      <c r="I293" s="119">
        <f>'COG-M'!P2224</f>
        <v>0</v>
      </c>
      <c r="J293" s="119">
        <f>'COG-M'!P2225</f>
        <v>0</v>
      </c>
      <c r="K293" s="119">
        <f>'COG-M'!P2226</f>
        <v>0</v>
      </c>
      <c r="L293" s="119">
        <f>'COG-M'!P2227</f>
        <v>0</v>
      </c>
      <c r="M293" s="120">
        <f t="shared" si="83"/>
        <v>0</v>
      </c>
      <c r="N293" s="42"/>
      <c r="O293" s="42"/>
      <c r="P293" s="42"/>
      <c r="Q293" s="42"/>
      <c r="R293" s="42"/>
      <c r="S293" s="42"/>
      <c r="T293" s="42"/>
      <c r="U293" s="42"/>
      <c r="V293" s="42"/>
      <c r="W293" s="42"/>
      <c r="X293" s="42"/>
      <c r="Y293" s="42"/>
      <c r="Z293" s="42"/>
    </row>
    <row r="294" spans="1:26" ht="14.25" customHeight="1">
      <c r="A294" s="155">
        <v>5800</v>
      </c>
      <c r="B294" s="236" t="s">
        <v>2092</v>
      </c>
      <c r="C294" s="156">
        <f t="shared" ref="C294:M294" si="84">SUM(C295:C298)</f>
        <v>0</v>
      </c>
      <c r="D294" s="115">
        <f t="shared" si="84"/>
        <v>0</v>
      </c>
      <c r="E294" s="115">
        <f t="shared" si="84"/>
        <v>0</v>
      </c>
      <c r="F294" s="115">
        <f t="shared" si="84"/>
        <v>0</v>
      </c>
      <c r="G294" s="115">
        <f t="shared" si="84"/>
        <v>0</v>
      </c>
      <c r="H294" s="115">
        <f t="shared" si="84"/>
        <v>0</v>
      </c>
      <c r="I294" s="115">
        <f t="shared" si="84"/>
        <v>0</v>
      </c>
      <c r="J294" s="115">
        <f t="shared" si="84"/>
        <v>0</v>
      </c>
      <c r="K294" s="115">
        <f t="shared" si="84"/>
        <v>0</v>
      </c>
      <c r="L294" s="115">
        <f t="shared" si="84"/>
        <v>0</v>
      </c>
      <c r="M294" s="115">
        <f t="shared" si="84"/>
        <v>0</v>
      </c>
      <c r="N294" s="42"/>
      <c r="O294" s="42"/>
      <c r="P294" s="42"/>
      <c r="Q294" s="42"/>
      <c r="R294" s="42"/>
      <c r="S294" s="42"/>
      <c r="T294" s="42"/>
      <c r="U294" s="42"/>
      <c r="V294" s="42"/>
      <c r="W294" s="42"/>
      <c r="X294" s="42"/>
      <c r="Y294" s="42"/>
      <c r="Z294" s="42"/>
    </row>
    <row r="295" spans="1:26" ht="14.25" customHeight="1">
      <c r="A295" s="157">
        <v>581</v>
      </c>
      <c r="B295" s="158" t="s">
        <v>2093</v>
      </c>
      <c r="C295" s="161">
        <f>'COG-M'!P2229</f>
        <v>0</v>
      </c>
      <c r="D295" s="119">
        <f>'COG-M'!P2230</f>
        <v>0</v>
      </c>
      <c r="E295" s="119">
        <f>'COG-M'!P2231</f>
        <v>0</v>
      </c>
      <c r="F295" s="119">
        <f>'COG-M'!P2232</f>
        <v>0</v>
      </c>
      <c r="G295" s="119">
        <f>'COG-M'!P2233</f>
        <v>0</v>
      </c>
      <c r="H295" s="119">
        <f>'COG-M'!P2234</f>
        <v>0</v>
      </c>
      <c r="I295" s="119">
        <f>'COG-M'!P2235</f>
        <v>0</v>
      </c>
      <c r="J295" s="119">
        <f>'COG-M'!P2236</f>
        <v>0</v>
      </c>
      <c r="K295" s="119">
        <f>'COG-M'!P2237</f>
        <v>0</v>
      </c>
      <c r="L295" s="119">
        <f>'COG-M'!P2238</f>
        <v>0</v>
      </c>
      <c r="M295" s="120">
        <f t="shared" ref="M295:M298" si="85">SUM(C295:L295)</f>
        <v>0</v>
      </c>
      <c r="N295" s="42"/>
      <c r="O295" s="42"/>
      <c r="P295" s="42"/>
      <c r="Q295" s="42"/>
      <c r="R295" s="42"/>
      <c r="S295" s="42"/>
      <c r="T295" s="42"/>
      <c r="U295" s="42"/>
      <c r="V295" s="42"/>
      <c r="W295" s="42"/>
      <c r="X295" s="42"/>
      <c r="Y295" s="42"/>
      <c r="Z295" s="42"/>
    </row>
    <row r="296" spans="1:26" ht="14.25" customHeight="1">
      <c r="A296" s="157">
        <v>582</v>
      </c>
      <c r="B296" s="158" t="s">
        <v>2094</v>
      </c>
      <c r="C296" s="161">
        <f>'COG-M'!P2239</f>
        <v>0</v>
      </c>
      <c r="D296" s="119">
        <f>'COG-M'!P2240</f>
        <v>0</v>
      </c>
      <c r="E296" s="119">
        <f>'COG-M'!P2241</f>
        <v>0</v>
      </c>
      <c r="F296" s="119">
        <f>'COG-M'!P2242</f>
        <v>0</v>
      </c>
      <c r="G296" s="119">
        <f>'COG-M'!P2243</f>
        <v>0</v>
      </c>
      <c r="H296" s="119">
        <f>'COG-M'!P2244</f>
        <v>0</v>
      </c>
      <c r="I296" s="119">
        <f>'COG-M'!P2245</f>
        <v>0</v>
      </c>
      <c r="J296" s="119">
        <f>'COG-M'!P2246</f>
        <v>0</v>
      </c>
      <c r="K296" s="119">
        <f>'COG-M'!P2247</f>
        <v>0</v>
      </c>
      <c r="L296" s="119">
        <f>'COG-M'!P2248</f>
        <v>0</v>
      </c>
      <c r="M296" s="120">
        <f t="shared" si="85"/>
        <v>0</v>
      </c>
      <c r="N296" s="42"/>
      <c r="O296" s="42"/>
      <c r="P296" s="42"/>
      <c r="Q296" s="42"/>
      <c r="R296" s="42"/>
      <c r="S296" s="42"/>
      <c r="T296" s="42"/>
      <c r="U296" s="42"/>
      <c r="V296" s="42"/>
      <c r="W296" s="42"/>
      <c r="X296" s="42"/>
      <c r="Y296" s="42"/>
      <c r="Z296" s="42"/>
    </row>
    <row r="297" spans="1:26" ht="14.25" customHeight="1">
      <c r="A297" s="157">
        <v>583</v>
      </c>
      <c r="B297" s="158" t="s">
        <v>2095</v>
      </c>
      <c r="C297" s="161">
        <f>'COG-M'!P2249</f>
        <v>0</v>
      </c>
      <c r="D297" s="119">
        <f>'COG-M'!P2250</f>
        <v>0</v>
      </c>
      <c r="E297" s="119">
        <f>'COG-M'!P2251</f>
        <v>0</v>
      </c>
      <c r="F297" s="119">
        <f>'COG-M'!P2252</f>
        <v>0</v>
      </c>
      <c r="G297" s="119">
        <f>'COG-M'!P2253</f>
        <v>0</v>
      </c>
      <c r="H297" s="119">
        <f>'COG-M'!P2254</f>
        <v>0</v>
      </c>
      <c r="I297" s="119">
        <f>'COG-M'!P2255</f>
        <v>0</v>
      </c>
      <c r="J297" s="119">
        <f>'COG-M'!P2256</f>
        <v>0</v>
      </c>
      <c r="K297" s="119">
        <f>'COG-M'!P2257</f>
        <v>0</v>
      </c>
      <c r="L297" s="119">
        <f>'COG-M'!P2258</f>
        <v>0</v>
      </c>
      <c r="M297" s="120">
        <f t="shared" si="85"/>
        <v>0</v>
      </c>
      <c r="N297" s="42"/>
      <c r="O297" s="42"/>
      <c r="P297" s="42"/>
      <c r="Q297" s="42"/>
      <c r="R297" s="42"/>
      <c r="S297" s="42"/>
      <c r="T297" s="42"/>
      <c r="U297" s="42"/>
      <c r="V297" s="42"/>
      <c r="W297" s="42"/>
      <c r="X297" s="42"/>
      <c r="Y297" s="42"/>
      <c r="Z297" s="42"/>
    </row>
    <row r="298" spans="1:26" ht="14.25" customHeight="1">
      <c r="A298" s="157">
        <v>589</v>
      </c>
      <c r="B298" s="158" t="s">
        <v>2096</v>
      </c>
      <c r="C298" s="161">
        <f>'COG-M'!P2259</f>
        <v>0</v>
      </c>
      <c r="D298" s="119">
        <f>'COG-M'!P2260</f>
        <v>0</v>
      </c>
      <c r="E298" s="119">
        <f>'COG-M'!P2261</f>
        <v>0</v>
      </c>
      <c r="F298" s="119">
        <f>'COG-M'!P2262</f>
        <v>0</v>
      </c>
      <c r="G298" s="119">
        <f>'COG-M'!P2263</f>
        <v>0</v>
      </c>
      <c r="H298" s="119">
        <f>'COG-M'!P2264</f>
        <v>0</v>
      </c>
      <c r="I298" s="119">
        <f>'COG-M'!P2265</f>
        <v>0</v>
      </c>
      <c r="J298" s="119">
        <f>'COG-M'!P2266</f>
        <v>0</v>
      </c>
      <c r="K298" s="119">
        <f>'COG-M'!P2267</f>
        <v>0</v>
      </c>
      <c r="L298" s="119">
        <f>'COG-M'!P2268</f>
        <v>0</v>
      </c>
      <c r="M298" s="120">
        <f t="shared" si="85"/>
        <v>0</v>
      </c>
      <c r="N298" s="42"/>
      <c r="O298" s="42"/>
      <c r="P298" s="42"/>
      <c r="Q298" s="42"/>
      <c r="R298" s="42"/>
      <c r="S298" s="42"/>
      <c r="T298" s="42"/>
      <c r="U298" s="42"/>
      <c r="V298" s="42"/>
      <c r="W298" s="42"/>
      <c r="X298" s="42"/>
      <c r="Y298" s="42"/>
      <c r="Z298" s="42"/>
    </row>
    <row r="299" spans="1:26" ht="14.25" customHeight="1">
      <c r="A299" s="155">
        <v>5900</v>
      </c>
      <c r="B299" s="236" t="s">
        <v>2097</v>
      </c>
      <c r="C299" s="156">
        <f t="shared" ref="C299:M299" si="86">SUM(C300:C308)</f>
        <v>0</v>
      </c>
      <c r="D299" s="115">
        <f t="shared" si="86"/>
        <v>0</v>
      </c>
      <c r="E299" s="115">
        <f t="shared" si="86"/>
        <v>0</v>
      </c>
      <c r="F299" s="115">
        <f t="shared" si="86"/>
        <v>0</v>
      </c>
      <c r="G299" s="115">
        <f t="shared" si="86"/>
        <v>0</v>
      </c>
      <c r="H299" s="115">
        <f t="shared" si="86"/>
        <v>0</v>
      </c>
      <c r="I299" s="115">
        <f t="shared" si="86"/>
        <v>0</v>
      </c>
      <c r="J299" s="115">
        <f t="shared" si="86"/>
        <v>0</v>
      </c>
      <c r="K299" s="115">
        <f t="shared" si="86"/>
        <v>0</v>
      </c>
      <c r="L299" s="115">
        <f t="shared" si="86"/>
        <v>0</v>
      </c>
      <c r="M299" s="115">
        <f t="shared" si="86"/>
        <v>0</v>
      </c>
      <c r="N299" s="42"/>
      <c r="O299" s="42"/>
      <c r="P299" s="42"/>
      <c r="Q299" s="42"/>
      <c r="R299" s="42"/>
      <c r="S299" s="42"/>
      <c r="T299" s="42"/>
      <c r="U299" s="42"/>
      <c r="V299" s="42"/>
      <c r="W299" s="42"/>
      <c r="X299" s="42"/>
      <c r="Y299" s="42"/>
      <c r="Z299" s="42"/>
    </row>
    <row r="300" spans="1:26" ht="14.25" customHeight="1">
      <c r="A300" s="157">
        <v>591</v>
      </c>
      <c r="B300" s="158" t="s">
        <v>2098</v>
      </c>
      <c r="C300" s="161">
        <f>'COG-M'!P2270</f>
        <v>0</v>
      </c>
      <c r="D300" s="119">
        <f>'COG-M'!P2271</f>
        <v>0</v>
      </c>
      <c r="E300" s="119">
        <f>'COG-M'!P2272</f>
        <v>0</v>
      </c>
      <c r="F300" s="119">
        <f>'COG-M'!P2273</f>
        <v>0</v>
      </c>
      <c r="G300" s="119">
        <f>'COG-M'!P2274</f>
        <v>0</v>
      </c>
      <c r="H300" s="119">
        <f>'COG-M'!P2275</f>
        <v>0</v>
      </c>
      <c r="I300" s="119">
        <f>'COG-M'!P2276</f>
        <v>0</v>
      </c>
      <c r="J300" s="119">
        <f>'COG-M'!P2277</f>
        <v>0</v>
      </c>
      <c r="K300" s="119">
        <f>'COG-M'!P2278</f>
        <v>0</v>
      </c>
      <c r="L300" s="119">
        <f>'COG-M'!P2279</f>
        <v>0</v>
      </c>
      <c r="M300" s="120">
        <f t="shared" ref="M300:M308" si="87">SUM(C300:L300)</f>
        <v>0</v>
      </c>
      <c r="N300" s="42"/>
      <c r="O300" s="42"/>
      <c r="P300" s="42"/>
      <c r="Q300" s="42"/>
      <c r="R300" s="42"/>
      <c r="S300" s="42"/>
      <c r="T300" s="42"/>
      <c r="U300" s="42"/>
      <c r="V300" s="42"/>
      <c r="W300" s="42"/>
      <c r="X300" s="42"/>
      <c r="Y300" s="42"/>
      <c r="Z300" s="42"/>
    </row>
    <row r="301" spans="1:26" ht="14.25" customHeight="1">
      <c r="A301" s="157">
        <v>592</v>
      </c>
      <c r="B301" s="158" t="s">
        <v>2099</v>
      </c>
      <c r="C301" s="161">
        <f>'COG-M'!P2280</f>
        <v>0</v>
      </c>
      <c r="D301" s="119">
        <f>'COG-M'!P2281</f>
        <v>0</v>
      </c>
      <c r="E301" s="119">
        <f>'COG-M'!P2282</f>
        <v>0</v>
      </c>
      <c r="F301" s="119">
        <f>'COG-M'!P2283</f>
        <v>0</v>
      </c>
      <c r="G301" s="119">
        <f>'COG-M'!P2284</f>
        <v>0</v>
      </c>
      <c r="H301" s="119">
        <f>'COG-M'!P2285</f>
        <v>0</v>
      </c>
      <c r="I301" s="119">
        <f>'COG-M'!P2286</f>
        <v>0</v>
      </c>
      <c r="J301" s="119">
        <f>'COG-M'!P2287</f>
        <v>0</v>
      </c>
      <c r="K301" s="119">
        <f>'COG-M'!P2288</f>
        <v>0</v>
      </c>
      <c r="L301" s="119">
        <f>'COG-M'!P2289</f>
        <v>0</v>
      </c>
      <c r="M301" s="120">
        <f t="shared" si="87"/>
        <v>0</v>
      </c>
      <c r="N301" s="42"/>
      <c r="O301" s="42"/>
      <c r="P301" s="42"/>
      <c r="Q301" s="42"/>
      <c r="R301" s="42"/>
      <c r="S301" s="42"/>
      <c r="T301" s="42"/>
      <c r="U301" s="42"/>
      <c r="V301" s="42"/>
      <c r="W301" s="42"/>
      <c r="X301" s="42"/>
      <c r="Y301" s="42"/>
      <c r="Z301" s="42"/>
    </row>
    <row r="302" spans="1:26" ht="14.25" customHeight="1">
      <c r="A302" s="157">
        <v>593</v>
      </c>
      <c r="B302" s="158" t="s">
        <v>2100</v>
      </c>
      <c r="C302" s="161">
        <f>'COG-M'!P2290</f>
        <v>0</v>
      </c>
      <c r="D302" s="119">
        <f>'COG-M'!P2291</f>
        <v>0</v>
      </c>
      <c r="E302" s="119">
        <f>'COG-M'!P2292</f>
        <v>0</v>
      </c>
      <c r="F302" s="119">
        <f>'COG-M'!P2293</f>
        <v>0</v>
      </c>
      <c r="G302" s="119">
        <f>'COG-M'!P2294</f>
        <v>0</v>
      </c>
      <c r="H302" s="119">
        <f>'COG-M'!P2295</f>
        <v>0</v>
      </c>
      <c r="I302" s="119">
        <f>'COG-M'!P2296</f>
        <v>0</v>
      </c>
      <c r="J302" s="119">
        <f>'COG-M'!P2297</f>
        <v>0</v>
      </c>
      <c r="K302" s="119">
        <f>'COG-M'!P2298</f>
        <v>0</v>
      </c>
      <c r="L302" s="119">
        <f>'COG-M'!P2299</f>
        <v>0</v>
      </c>
      <c r="M302" s="120">
        <f t="shared" si="87"/>
        <v>0</v>
      </c>
      <c r="N302" s="42"/>
      <c r="O302" s="42"/>
      <c r="P302" s="42"/>
      <c r="Q302" s="42"/>
      <c r="R302" s="42"/>
      <c r="S302" s="42"/>
      <c r="T302" s="42"/>
      <c r="U302" s="42"/>
      <c r="V302" s="42"/>
      <c r="W302" s="42"/>
      <c r="X302" s="42"/>
      <c r="Y302" s="42"/>
      <c r="Z302" s="42"/>
    </row>
    <row r="303" spans="1:26" ht="14.25" customHeight="1">
      <c r="A303" s="157">
        <v>594</v>
      </c>
      <c r="B303" s="158" t="s">
        <v>2101</v>
      </c>
      <c r="C303" s="161">
        <f>'COG-M'!P2300</f>
        <v>0</v>
      </c>
      <c r="D303" s="119">
        <f>'COG-M'!P2301</f>
        <v>0</v>
      </c>
      <c r="E303" s="119">
        <f>'COG-M'!P2302</f>
        <v>0</v>
      </c>
      <c r="F303" s="119">
        <f>'COG-M'!P2303</f>
        <v>0</v>
      </c>
      <c r="G303" s="119">
        <f>'COG-M'!P2304</f>
        <v>0</v>
      </c>
      <c r="H303" s="119">
        <f>'COG-M'!P2305</f>
        <v>0</v>
      </c>
      <c r="I303" s="119">
        <f>'COG-M'!P2306</f>
        <v>0</v>
      </c>
      <c r="J303" s="119">
        <f>'COG-M'!P2307</f>
        <v>0</v>
      </c>
      <c r="K303" s="119">
        <f>'COG-M'!P2308</f>
        <v>0</v>
      </c>
      <c r="L303" s="119">
        <f>'COG-M'!P2309</f>
        <v>0</v>
      </c>
      <c r="M303" s="120">
        <f t="shared" si="87"/>
        <v>0</v>
      </c>
      <c r="N303" s="42"/>
      <c r="O303" s="42"/>
      <c r="P303" s="42"/>
      <c r="Q303" s="42"/>
      <c r="R303" s="42"/>
      <c r="S303" s="42"/>
      <c r="T303" s="42"/>
      <c r="U303" s="42"/>
      <c r="V303" s="42"/>
      <c r="W303" s="42"/>
      <c r="X303" s="42"/>
      <c r="Y303" s="42"/>
      <c r="Z303" s="42"/>
    </row>
    <row r="304" spans="1:26" ht="14.25" customHeight="1">
      <c r="A304" s="157">
        <v>595</v>
      </c>
      <c r="B304" s="158" t="s">
        <v>2102</v>
      </c>
      <c r="C304" s="161">
        <f>'COG-M'!P2310</f>
        <v>0</v>
      </c>
      <c r="D304" s="119">
        <f>'COG-M'!P2311</f>
        <v>0</v>
      </c>
      <c r="E304" s="119">
        <f>'COG-M'!P2312</f>
        <v>0</v>
      </c>
      <c r="F304" s="119">
        <f>'COG-M'!P2313</f>
        <v>0</v>
      </c>
      <c r="G304" s="119">
        <f>'COG-M'!P2314</f>
        <v>0</v>
      </c>
      <c r="H304" s="119">
        <f>'COG-M'!P2315</f>
        <v>0</v>
      </c>
      <c r="I304" s="119">
        <f>'COG-M'!P2316</f>
        <v>0</v>
      </c>
      <c r="J304" s="119">
        <f>'COG-M'!P2317</f>
        <v>0</v>
      </c>
      <c r="K304" s="119">
        <f>'COG-M'!P2318</f>
        <v>0</v>
      </c>
      <c r="L304" s="119">
        <f>'COG-M'!P2319</f>
        <v>0</v>
      </c>
      <c r="M304" s="120">
        <f t="shared" si="87"/>
        <v>0</v>
      </c>
      <c r="N304" s="42"/>
      <c r="O304" s="42"/>
      <c r="P304" s="42"/>
      <c r="Q304" s="42"/>
      <c r="R304" s="42"/>
      <c r="S304" s="42"/>
      <c r="T304" s="42"/>
      <c r="U304" s="42"/>
      <c r="V304" s="42"/>
      <c r="W304" s="42"/>
      <c r="X304" s="42"/>
      <c r="Y304" s="42"/>
      <c r="Z304" s="42"/>
    </row>
    <row r="305" spans="1:26" ht="14.25" customHeight="1">
      <c r="A305" s="157">
        <v>596</v>
      </c>
      <c r="B305" s="158" t="s">
        <v>2103</v>
      </c>
      <c r="C305" s="161">
        <f>'COG-M'!P2320</f>
        <v>0</v>
      </c>
      <c r="D305" s="119">
        <f>'COG-M'!P2321</f>
        <v>0</v>
      </c>
      <c r="E305" s="119">
        <f>'COG-M'!P2322</f>
        <v>0</v>
      </c>
      <c r="F305" s="119">
        <f>'COG-M'!P2323</f>
        <v>0</v>
      </c>
      <c r="G305" s="119">
        <f>'COG-M'!P2324</f>
        <v>0</v>
      </c>
      <c r="H305" s="119">
        <f>'COG-M'!P2325</f>
        <v>0</v>
      </c>
      <c r="I305" s="119">
        <f>'COG-M'!P2326</f>
        <v>0</v>
      </c>
      <c r="J305" s="119">
        <f>'COG-M'!P2327</f>
        <v>0</v>
      </c>
      <c r="K305" s="119">
        <f>'COG-M'!P2328</f>
        <v>0</v>
      </c>
      <c r="L305" s="119">
        <f>'COG-M'!P2329</f>
        <v>0</v>
      </c>
      <c r="M305" s="120">
        <f t="shared" si="87"/>
        <v>0</v>
      </c>
      <c r="N305" s="42"/>
      <c r="O305" s="42"/>
      <c r="P305" s="42"/>
      <c r="Q305" s="42"/>
      <c r="R305" s="42"/>
      <c r="S305" s="42"/>
      <c r="T305" s="42"/>
      <c r="U305" s="42"/>
      <c r="V305" s="42"/>
      <c r="W305" s="42"/>
      <c r="X305" s="42"/>
      <c r="Y305" s="42"/>
      <c r="Z305" s="42"/>
    </row>
    <row r="306" spans="1:26" ht="14.25" customHeight="1">
      <c r="A306" s="157">
        <v>597</v>
      </c>
      <c r="B306" s="158" t="s">
        <v>2104</v>
      </c>
      <c r="C306" s="161">
        <f>'COG-M'!P2330</f>
        <v>0</v>
      </c>
      <c r="D306" s="119">
        <f>'COG-M'!P2331</f>
        <v>0</v>
      </c>
      <c r="E306" s="119">
        <f>'COG-M'!P2332</f>
        <v>0</v>
      </c>
      <c r="F306" s="119">
        <f>'COG-M'!P2333</f>
        <v>0</v>
      </c>
      <c r="G306" s="119">
        <f>'COG-M'!P2334</f>
        <v>0</v>
      </c>
      <c r="H306" s="119">
        <f>'COG-M'!P2335</f>
        <v>0</v>
      </c>
      <c r="I306" s="119">
        <f>'COG-M'!P2336</f>
        <v>0</v>
      </c>
      <c r="J306" s="119">
        <f>'COG-M'!P2337</f>
        <v>0</v>
      </c>
      <c r="K306" s="119">
        <f>'COG-M'!P2338</f>
        <v>0</v>
      </c>
      <c r="L306" s="119">
        <f>'COG-M'!P2339</f>
        <v>0</v>
      </c>
      <c r="M306" s="120">
        <f t="shared" si="87"/>
        <v>0</v>
      </c>
      <c r="N306" s="42"/>
      <c r="O306" s="42"/>
      <c r="P306" s="42"/>
      <c r="Q306" s="42"/>
      <c r="R306" s="42"/>
      <c r="S306" s="42"/>
      <c r="T306" s="42"/>
      <c r="U306" s="42"/>
      <c r="V306" s="42"/>
      <c r="W306" s="42"/>
      <c r="X306" s="42"/>
      <c r="Y306" s="42"/>
      <c r="Z306" s="42"/>
    </row>
    <row r="307" spans="1:26" ht="14.25" customHeight="1">
      <c r="A307" s="157">
        <v>598</v>
      </c>
      <c r="B307" s="158" t="s">
        <v>2105</v>
      </c>
      <c r="C307" s="161">
        <f>'COG-M'!P2340</f>
        <v>0</v>
      </c>
      <c r="D307" s="119">
        <f>'COG-M'!P2341</f>
        <v>0</v>
      </c>
      <c r="E307" s="119">
        <f>'COG-M'!P2342</f>
        <v>0</v>
      </c>
      <c r="F307" s="119">
        <f>'COG-M'!P2343</f>
        <v>0</v>
      </c>
      <c r="G307" s="119">
        <f>'COG-M'!P2344</f>
        <v>0</v>
      </c>
      <c r="H307" s="119">
        <f>'COG-M'!P2345</f>
        <v>0</v>
      </c>
      <c r="I307" s="119">
        <f>'COG-M'!P2346</f>
        <v>0</v>
      </c>
      <c r="J307" s="119">
        <f>'COG-M'!P2347</f>
        <v>0</v>
      </c>
      <c r="K307" s="119">
        <f>'COG-M'!P2348</f>
        <v>0</v>
      </c>
      <c r="L307" s="119">
        <f>'COG-M'!P2349</f>
        <v>0</v>
      </c>
      <c r="M307" s="120">
        <f t="shared" si="87"/>
        <v>0</v>
      </c>
      <c r="N307" s="42"/>
      <c r="O307" s="42"/>
      <c r="P307" s="42"/>
      <c r="Q307" s="42"/>
      <c r="R307" s="42"/>
      <c r="S307" s="42"/>
      <c r="T307" s="42"/>
      <c r="U307" s="42"/>
      <c r="V307" s="42"/>
      <c r="W307" s="42"/>
      <c r="X307" s="42"/>
      <c r="Y307" s="42"/>
      <c r="Z307" s="42"/>
    </row>
    <row r="308" spans="1:26" ht="14.25" customHeight="1">
      <c r="A308" s="157">
        <v>599</v>
      </c>
      <c r="B308" s="158" t="s">
        <v>2106</v>
      </c>
      <c r="C308" s="161">
        <f>'COG-M'!P2350</f>
        <v>0</v>
      </c>
      <c r="D308" s="119">
        <f>'COG-M'!P2351</f>
        <v>0</v>
      </c>
      <c r="E308" s="119">
        <f>'COG-M'!P2352</f>
        <v>0</v>
      </c>
      <c r="F308" s="119">
        <f>'COG-M'!P2353</f>
        <v>0</v>
      </c>
      <c r="G308" s="119">
        <f>'COG-M'!P2354</f>
        <v>0</v>
      </c>
      <c r="H308" s="119">
        <f>'COG-M'!P2355</f>
        <v>0</v>
      </c>
      <c r="I308" s="119">
        <f>'COG-M'!P2356</f>
        <v>0</v>
      </c>
      <c r="J308" s="119">
        <f>'COG-M'!P2357</f>
        <v>0</v>
      </c>
      <c r="K308" s="119">
        <f>'COG-M'!P2358</f>
        <v>0</v>
      </c>
      <c r="L308" s="119">
        <f>'COG-M'!P2359</f>
        <v>0</v>
      </c>
      <c r="M308" s="120">
        <f t="shared" si="87"/>
        <v>0</v>
      </c>
      <c r="N308" s="42"/>
      <c r="O308" s="42"/>
      <c r="P308" s="42"/>
      <c r="Q308" s="42"/>
      <c r="R308" s="42"/>
      <c r="S308" s="42"/>
      <c r="T308" s="42"/>
      <c r="U308" s="42"/>
      <c r="V308" s="42"/>
      <c r="W308" s="42"/>
      <c r="X308" s="42"/>
      <c r="Y308" s="42"/>
      <c r="Z308" s="42"/>
    </row>
    <row r="309" spans="1:26" ht="14.25" customHeight="1">
      <c r="A309" s="163">
        <v>6000</v>
      </c>
      <c r="B309" s="234" t="s">
        <v>2107</v>
      </c>
      <c r="C309" s="169">
        <f t="shared" ref="C309:M309" si="88">C310+C319+C328</f>
        <v>0</v>
      </c>
      <c r="D309" s="165">
        <f t="shared" si="88"/>
        <v>0</v>
      </c>
      <c r="E309" s="165">
        <f t="shared" si="88"/>
        <v>0</v>
      </c>
      <c r="F309" s="165">
        <f t="shared" si="88"/>
        <v>0</v>
      </c>
      <c r="G309" s="165">
        <f t="shared" si="88"/>
        <v>0</v>
      </c>
      <c r="H309" s="165">
        <f t="shared" si="88"/>
        <v>0</v>
      </c>
      <c r="I309" s="165">
        <f t="shared" si="88"/>
        <v>0</v>
      </c>
      <c r="J309" s="165">
        <f t="shared" si="88"/>
        <v>3997182</v>
      </c>
      <c r="K309" s="165">
        <f t="shared" si="88"/>
        <v>0</v>
      </c>
      <c r="L309" s="165">
        <f t="shared" si="88"/>
        <v>0</v>
      </c>
      <c r="M309" s="165">
        <f t="shared" si="88"/>
        <v>3997182</v>
      </c>
      <c r="N309" s="42"/>
      <c r="O309" s="42"/>
      <c r="P309" s="42"/>
      <c r="Q309" s="42"/>
      <c r="R309" s="42"/>
      <c r="S309" s="42"/>
      <c r="T309" s="42"/>
      <c r="U309" s="42"/>
      <c r="V309" s="42"/>
      <c r="W309" s="42"/>
      <c r="X309" s="42"/>
      <c r="Y309" s="42"/>
      <c r="Z309" s="42"/>
    </row>
    <row r="310" spans="1:26" ht="14.25" customHeight="1">
      <c r="A310" s="155">
        <v>6100</v>
      </c>
      <c r="B310" s="236" t="s">
        <v>2108</v>
      </c>
      <c r="C310" s="156">
        <f t="shared" ref="C310:M310" si="89">SUM(C311:C318)</f>
        <v>0</v>
      </c>
      <c r="D310" s="115">
        <f t="shared" si="89"/>
        <v>0</v>
      </c>
      <c r="E310" s="115">
        <f t="shared" si="89"/>
        <v>0</v>
      </c>
      <c r="F310" s="115">
        <f t="shared" si="89"/>
        <v>0</v>
      </c>
      <c r="G310" s="115">
        <f t="shared" si="89"/>
        <v>0</v>
      </c>
      <c r="H310" s="115">
        <f t="shared" si="89"/>
        <v>0</v>
      </c>
      <c r="I310" s="115">
        <f t="shared" si="89"/>
        <v>0</v>
      </c>
      <c r="J310" s="115">
        <f t="shared" si="89"/>
        <v>0</v>
      </c>
      <c r="K310" s="115">
        <f t="shared" si="89"/>
        <v>0</v>
      </c>
      <c r="L310" s="115">
        <f t="shared" si="89"/>
        <v>0</v>
      </c>
      <c r="M310" s="115">
        <f t="shared" si="89"/>
        <v>0</v>
      </c>
      <c r="N310" s="42"/>
      <c r="O310" s="42"/>
      <c r="P310" s="42"/>
      <c r="Q310" s="42"/>
      <c r="R310" s="42"/>
      <c r="S310" s="42"/>
      <c r="T310" s="42"/>
      <c r="U310" s="42"/>
      <c r="V310" s="42"/>
      <c r="W310" s="42"/>
      <c r="X310" s="42"/>
      <c r="Y310" s="42"/>
      <c r="Z310" s="42"/>
    </row>
    <row r="311" spans="1:26" ht="14.25" customHeight="1">
      <c r="A311" s="157">
        <v>611</v>
      </c>
      <c r="B311" s="158" t="s">
        <v>2109</v>
      </c>
      <c r="C311" s="161">
        <f>'COG-M'!P2362</f>
        <v>0</v>
      </c>
      <c r="D311" s="119">
        <f>'COG-M'!P2363</f>
        <v>0</v>
      </c>
      <c r="E311" s="119">
        <f>'COG-M'!P2364</f>
        <v>0</v>
      </c>
      <c r="F311" s="119">
        <f>'COG-M'!P2365</f>
        <v>0</v>
      </c>
      <c r="G311" s="119">
        <f>'COG-M'!P2366</f>
        <v>0</v>
      </c>
      <c r="H311" s="119">
        <f>'COG-M'!P2367</f>
        <v>0</v>
      </c>
      <c r="I311" s="119">
        <f>'COG-M'!P2368</f>
        <v>0</v>
      </c>
      <c r="J311" s="119">
        <f>'COG-M'!P2369</f>
        <v>0</v>
      </c>
      <c r="K311" s="119">
        <f>'COG-M'!P2370</f>
        <v>0</v>
      </c>
      <c r="L311" s="119">
        <f>'COG-M'!P2371</f>
        <v>0</v>
      </c>
      <c r="M311" s="120">
        <f t="shared" ref="M311:M318" si="90">SUM(C311:L311)</f>
        <v>0</v>
      </c>
      <c r="N311" s="42"/>
      <c r="O311" s="42"/>
      <c r="P311" s="42"/>
      <c r="Q311" s="42"/>
      <c r="R311" s="42"/>
      <c r="S311" s="42"/>
      <c r="T311" s="42"/>
      <c r="U311" s="42"/>
      <c r="V311" s="42"/>
      <c r="W311" s="42"/>
      <c r="X311" s="42"/>
      <c r="Y311" s="42"/>
      <c r="Z311" s="42"/>
    </row>
    <row r="312" spans="1:26" ht="14.25" customHeight="1">
      <c r="A312" s="157">
        <v>612</v>
      </c>
      <c r="B312" s="158" t="s">
        <v>2110</v>
      </c>
      <c r="C312" s="161">
        <f>'COG-M'!P2372</f>
        <v>0</v>
      </c>
      <c r="D312" s="119">
        <f>'COG-M'!P2373</f>
        <v>0</v>
      </c>
      <c r="E312" s="119">
        <f>'COG-M'!P2374</f>
        <v>0</v>
      </c>
      <c r="F312" s="119">
        <f>'COG-M'!P2375</f>
        <v>0</v>
      </c>
      <c r="G312" s="119">
        <f>'COG-M'!P2376</f>
        <v>0</v>
      </c>
      <c r="H312" s="119">
        <f>'COG-M'!P2377</f>
        <v>0</v>
      </c>
      <c r="I312" s="119">
        <f>'COG-M'!P2378</f>
        <v>0</v>
      </c>
      <c r="J312" s="119">
        <f>'COG-M'!P2379</f>
        <v>0</v>
      </c>
      <c r="K312" s="119">
        <f>'COG-M'!P2380</f>
        <v>0</v>
      </c>
      <c r="L312" s="119">
        <f>'COG-M'!P2381</f>
        <v>0</v>
      </c>
      <c r="M312" s="120">
        <f t="shared" si="90"/>
        <v>0</v>
      </c>
      <c r="N312" s="42"/>
      <c r="O312" s="42"/>
      <c r="P312" s="42"/>
      <c r="Q312" s="42"/>
      <c r="R312" s="42"/>
      <c r="S312" s="42"/>
      <c r="T312" s="42"/>
      <c r="U312" s="42"/>
      <c r="V312" s="42"/>
      <c r="W312" s="42"/>
      <c r="X312" s="42"/>
      <c r="Y312" s="42"/>
      <c r="Z312" s="42"/>
    </row>
    <row r="313" spans="1:26" ht="14.25" customHeight="1">
      <c r="A313" s="157">
        <v>613</v>
      </c>
      <c r="B313" s="158" t="s">
        <v>2111</v>
      </c>
      <c r="C313" s="161">
        <f>'COG-M'!P2382</f>
        <v>0</v>
      </c>
      <c r="D313" s="119">
        <f>'COG-M'!P2383</f>
        <v>0</v>
      </c>
      <c r="E313" s="119">
        <f>'COG-M'!P2384</f>
        <v>0</v>
      </c>
      <c r="F313" s="119">
        <f>'COG-M'!P2385</f>
        <v>0</v>
      </c>
      <c r="G313" s="119">
        <f>'COG-M'!P2386</f>
        <v>0</v>
      </c>
      <c r="H313" s="119">
        <f>'COG-M'!P2387</f>
        <v>0</v>
      </c>
      <c r="I313" s="119">
        <f>'COG-M'!P2388</f>
        <v>0</v>
      </c>
      <c r="J313" s="119">
        <f>'COG-M'!P2389</f>
        <v>0</v>
      </c>
      <c r="K313" s="119">
        <f>'COG-M'!P2390</f>
        <v>0</v>
      </c>
      <c r="L313" s="119">
        <f>'COG-M'!P2391</f>
        <v>0</v>
      </c>
      <c r="M313" s="120">
        <f t="shared" si="90"/>
        <v>0</v>
      </c>
      <c r="N313" s="42"/>
      <c r="O313" s="42"/>
      <c r="P313" s="42"/>
      <c r="Q313" s="42"/>
      <c r="R313" s="42"/>
      <c r="S313" s="42"/>
      <c r="T313" s="42"/>
      <c r="U313" s="42"/>
      <c r="V313" s="42"/>
      <c r="W313" s="42"/>
      <c r="X313" s="42"/>
      <c r="Y313" s="42"/>
      <c r="Z313" s="42"/>
    </row>
    <row r="314" spans="1:26" ht="14.25" customHeight="1">
      <c r="A314" s="157">
        <v>614</v>
      </c>
      <c r="B314" s="158" t="s">
        <v>2112</v>
      </c>
      <c r="C314" s="161">
        <f>'COG-M'!P2392</f>
        <v>0</v>
      </c>
      <c r="D314" s="119">
        <f>'COG-M'!P2393</f>
        <v>0</v>
      </c>
      <c r="E314" s="119">
        <f>'COG-M'!P2394</f>
        <v>0</v>
      </c>
      <c r="F314" s="119">
        <f>'COG-M'!P2395</f>
        <v>0</v>
      </c>
      <c r="G314" s="119">
        <f>'COG-M'!P2396</f>
        <v>0</v>
      </c>
      <c r="H314" s="119">
        <f>'COG-M'!P2397</f>
        <v>0</v>
      </c>
      <c r="I314" s="119">
        <f>'COG-M'!P2398</f>
        <v>0</v>
      </c>
      <c r="J314" s="119">
        <f>'COG-M'!P2399</f>
        <v>0</v>
      </c>
      <c r="K314" s="119">
        <f>'COG-M'!P2400</f>
        <v>0</v>
      </c>
      <c r="L314" s="119">
        <f>'COG-M'!P2401</f>
        <v>0</v>
      </c>
      <c r="M314" s="120">
        <f t="shared" si="90"/>
        <v>0</v>
      </c>
      <c r="N314" s="42"/>
      <c r="O314" s="42"/>
      <c r="P314" s="42"/>
      <c r="Q314" s="42"/>
      <c r="R314" s="42"/>
      <c r="S314" s="42"/>
      <c r="T314" s="42"/>
      <c r="U314" s="42"/>
      <c r="V314" s="42"/>
      <c r="W314" s="42"/>
      <c r="X314" s="42"/>
      <c r="Y314" s="42"/>
      <c r="Z314" s="42"/>
    </row>
    <row r="315" spans="1:26" ht="14.25" customHeight="1">
      <c r="A315" s="157">
        <v>615</v>
      </c>
      <c r="B315" s="158" t="s">
        <v>2113</v>
      </c>
      <c r="C315" s="161">
        <f>'COG-M'!P2402</f>
        <v>0</v>
      </c>
      <c r="D315" s="119">
        <f>'COG-M'!P2403</f>
        <v>0</v>
      </c>
      <c r="E315" s="119">
        <f>'COG-M'!P2404</f>
        <v>0</v>
      </c>
      <c r="F315" s="119">
        <f>'COG-M'!P2405</f>
        <v>0</v>
      </c>
      <c r="G315" s="119">
        <f>'COG-M'!P2406</f>
        <v>0</v>
      </c>
      <c r="H315" s="119">
        <f>'COG-M'!P2407</f>
        <v>0</v>
      </c>
      <c r="I315" s="119">
        <f>'COG-M'!P2408</f>
        <v>0</v>
      </c>
      <c r="J315" s="119">
        <f>'COG-M'!P2409</f>
        <v>0</v>
      </c>
      <c r="K315" s="119">
        <f>'COG-M'!P2410</f>
        <v>0</v>
      </c>
      <c r="L315" s="119">
        <f>'COG-M'!P2411</f>
        <v>0</v>
      </c>
      <c r="M315" s="120">
        <f t="shared" si="90"/>
        <v>0</v>
      </c>
      <c r="N315" s="42"/>
      <c r="O315" s="42"/>
      <c r="P315" s="42"/>
      <c r="Q315" s="42"/>
      <c r="R315" s="42"/>
      <c r="S315" s="42"/>
      <c r="T315" s="42"/>
      <c r="U315" s="42"/>
      <c r="V315" s="42"/>
      <c r="W315" s="42"/>
      <c r="X315" s="42"/>
      <c r="Y315" s="42"/>
      <c r="Z315" s="42"/>
    </row>
    <row r="316" spans="1:26" ht="14.25" customHeight="1">
      <c r="A316" s="157">
        <v>616</v>
      </c>
      <c r="B316" s="158" t="s">
        <v>2114</v>
      </c>
      <c r="C316" s="161">
        <f>'COG-M'!P2412</f>
        <v>0</v>
      </c>
      <c r="D316" s="119">
        <f>'COG-M'!P2413</f>
        <v>0</v>
      </c>
      <c r="E316" s="119">
        <f>'COG-M'!P2414</f>
        <v>0</v>
      </c>
      <c r="F316" s="119">
        <f>'COG-M'!P2415</f>
        <v>0</v>
      </c>
      <c r="G316" s="119">
        <f>'COG-M'!P2416</f>
        <v>0</v>
      </c>
      <c r="H316" s="119">
        <f>'COG-M'!P2417</f>
        <v>0</v>
      </c>
      <c r="I316" s="119">
        <f>'COG-M'!P2418</f>
        <v>0</v>
      </c>
      <c r="J316" s="119">
        <f>'COG-M'!P2419</f>
        <v>0</v>
      </c>
      <c r="K316" s="119">
        <f>'COG-M'!P2420</f>
        <v>0</v>
      </c>
      <c r="L316" s="119">
        <f>'COG-M'!P2421</f>
        <v>0</v>
      </c>
      <c r="M316" s="120">
        <f t="shared" si="90"/>
        <v>0</v>
      </c>
      <c r="N316" s="42"/>
      <c r="O316" s="42"/>
      <c r="P316" s="42"/>
      <c r="Q316" s="42"/>
      <c r="R316" s="42"/>
      <c r="S316" s="42"/>
      <c r="T316" s="42"/>
      <c r="U316" s="42"/>
      <c r="V316" s="42"/>
      <c r="W316" s="42"/>
      <c r="X316" s="42"/>
      <c r="Y316" s="42"/>
      <c r="Z316" s="42"/>
    </row>
    <row r="317" spans="1:26" ht="14.25" customHeight="1">
      <c r="A317" s="157">
        <v>617</v>
      </c>
      <c r="B317" s="158" t="s">
        <v>2115</v>
      </c>
      <c r="C317" s="161">
        <f>'COG-M'!P2422</f>
        <v>0</v>
      </c>
      <c r="D317" s="119">
        <f>'COG-M'!P2423</f>
        <v>0</v>
      </c>
      <c r="E317" s="119">
        <f>'COG-M'!P2424</f>
        <v>0</v>
      </c>
      <c r="F317" s="119">
        <f>'COG-M'!P2425</f>
        <v>0</v>
      </c>
      <c r="G317" s="119">
        <f>'COG-M'!P2426</f>
        <v>0</v>
      </c>
      <c r="H317" s="119">
        <f>'COG-M'!P2427</f>
        <v>0</v>
      </c>
      <c r="I317" s="119">
        <f>'COG-M'!P2428</f>
        <v>0</v>
      </c>
      <c r="J317" s="119">
        <f>'COG-M'!P2429</f>
        <v>0</v>
      </c>
      <c r="K317" s="119">
        <f>'COG-M'!P2430</f>
        <v>0</v>
      </c>
      <c r="L317" s="119">
        <f>'COG-M'!P2431</f>
        <v>0</v>
      </c>
      <c r="M317" s="120">
        <f t="shared" si="90"/>
        <v>0</v>
      </c>
      <c r="N317" s="42"/>
      <c r="O317" s="42"/>
      <c r="P317" s="42"/>
      <c r="Q317" s="42"/>
      <c r="R317" s="42"/>
      <c r="S317" s="42"/>
      <c r="T317" s="42"/>
      <c r="U317" s="42"/>
      <c r="V317" s="42"/>
      <c r="W317" s="42"/>
      <c r="X317" s="42"/>
      <c r="Y317" s="42"/>
      <c r="Z317" s="42"/>
    </row>
    <row r="318" spans="1:26" ht="14.25" customHeight="1">
      <c r="A318" s="157">
        <v>619</v>
      </c>
      <c r="B318" s="158" t="s">
        <v>2116</v>
      </c>
      <c r="C318" s="161">
        <f>'COG-M'!P2432</f>
        <v>0</v>
      </c>
      <c r="D318" s="119">
        <f>'COG-M'!P2433</f>
        <v>0</v>
      </c>
      <c r="E318" s="119">
        <f>'COG-M'!P2434</f>
        <v>0</v>
      </c>
      <c r="F318" s="119">
        <f>'COG-M'!P2435</f>
        <v>0</v>
      </c>
      <c r="G318" s="119">
        <f>'COG-M'!P2436</f>
        <v>0</v>
      </c>
      <c r="H318" s="119">
        <f>'COG-M'!P2437</f>
        <v>0</v>
      </c>
      <c r="I318" s="119">
        <f>'COG-M'!P2438</f>
        <v>0</v>
      </c>
      <c r="J318" s="119">
        <f>'COG-M'!P2439</f>
        <v>0</v>
      </c>
      <c r="K318" s="119">
        <f>'COG-M'!P2440</f>
        <v>0</v>
      </c>
      <c r="L318" s="119">
        <f>'COG-M'!P2441</f>
        <v>0</v>
      </c>
      <c r="M318" s="120">
        <f t="shared" si="90"/>
        <v>0</v>
      </c>
      <c r="N318" s="42"/>
      <c r="O318" s="42"/>
      <c r="P318" s="42"/>
      <c r="Q318" s="42"/>
      <c r="R318" s="42"/>
      <c r="S318" s="42"/>
      <c r="T318" s="42"/>
      <c r="U318" s="42"/>
      <c r="V318" s="42"/>
      <c r="W318" s="42"/>
      <c r="X318" s="42"/>
      <c r="Y318" s="42"/>
      <c r="Z318" s="42"/>
    </row>
    <row r="319" spans="1:26" ht="14.25" customHeight="1">
      <c r="A319" s="155">
        <v>6200</v>
      </c>
      <c r="B319" s="236" t="s">
        <v>2117</v>
      </c>
      <c r="C319" s="156">
        <f t="shared" ref="C319:M319" si="91">SUM(C320:C327)</f>
        <v>0</v>
      </c>
      <c r="D319" s="115">
        <f t="shared" si="91"/>
        <v>0</v>
      </c>
      <c r="E319" s="115">
        <f t="shared" si="91"/>
        <v>0</v>
      </c>
      <c r="F319" s="115">
        <f t="shared" si="91"/>
        <v>0</v>
      </c>
      <c r="G319" s="115">
        <f t="shared" si="91"/>
        <v>0</v>
      </c>
      <c r="H319" s="115">
        <f t="shared" si="91"/>
        <v>0</v>
      </c>
      <c r="I319" s="115">
        <f t="shared" si="91"/>
        <v>0</v>
      </c>
      <c r="J319" s="115">
        <f t="shared" si="91"/>
        <v>3997182</v>
      </c>
      <c r="K319" s="115">
        <f t="shared" si="91"/>
        <v>0</v>
      </c>
      <c r="L319" s="115">
        <f t="shared" si="91"/>
        <v>0</v>
      </c>
      <c r="M319" s="115">
        <f t="shared" si="91"/>
        <v>3997182</v>
      </c>
      <c r="N319" s="42"/>
      <c r="O319" s="42"/>
      <c r="P319" s="42"/>
      <c r="Q319" s="42"/>
      <c r="R319" s="42"/>
      <c r="S319" s="42"/>
      <c r="T319" s="42"/>
      <c r="U319" s="42"/>
      <c r="V319" s="42"/>
      <c r="W319" s="42"/>
      <c r="X319" s="42"/>
      <c r="Y319" s="42"/>
      <c r="Z319" s="42"/>
    </row>
    <row r="320" spans="1:26" ht="14.25" customHeight="1">
      <c r="A320" s="157">
        <v>621</v>
      </c>
      <c r="B320" s="158" t="s">
        <v>2109</v>
      </c>
      <c r="C320" s="161">
        <f>'COG-M'!P2443</f>
        <v>0</v>
      </c>
      <c r="D320" s="119">
        <f>'COG-M'!P2444</f>
        <v>0</v>
      </c>
      <c r="E320" s="119">
        <f>'COG-M'!P2445</f>
        <v>0</v>
      </c>
      <c r="F320" s="119">
        <f>'COG-M'!P2446</f>
        <v>0</v>
      </c>
      <c r="G320" s="119">
        <f>'COG-M'!P2447</f>
        <v>0</v>
      </c>
      <c r="H320" s="119">
        <f>'COG-M'!P2448</f>
        <v>0</v>
      </c>
      <c r="I320" s="119">
        <f>'COG-M'!P2449</f>
        <v>0</v>
      </c>
      <c r="J320" s="119">
        <f>'COG-M'!P2450</f>
        <v>0</v>
      </c>
      <c r="K320" s="119">
        <f>'COG-M'!P2451</f>
        <v>0</v>
      </c>
      <c r="L320" s="119">
        <f>'COG-M'!P2452</f>
        <v>0</v>
      </c>
      <c r="M320" s="120">
        <f t="shared" ref="M320:M327" si="92">SUM(C320:L320)</f>
        <v>0</v>
      </c>
      <c r="N320" s="42"/>
      <c r="O320" s="42"/>
      <c r="P320" s="42"/>
      <c r="Q320" s="42"/>
      <c r="R320" s="42"/>
      <c r="S320" s="42"/>
      <c r="T320" s="42"/>
      <c r="U320" s="42"/>
      <c r="V320" s="42"/>
      <c r="W320" s="42"/>
      <c r="X320" s="42"/>
      <c r="Y320" s="42"/>
      <c r="Z320" s="42"/>
    </row>
    <row r="321" spans="1:26" ht="14.25" customHeight="1">
      <c r="A321" s="157">
        <v>622</v>
      </c>
      <c r="B321" s="158" t="s">
        <v>2118</v>
      </c>
      <c r="C321" s="161">
        <f>'COG-M'!P2453</f>
        <v>0</v>
      </c>
      <c r="D321" s="119">
        <f>'COG-M'!P2454</f>
        <v>0</v>
      </c>
      <c r="E321" s="119">
        <f>'COG-M'!P2455</f>
        <v>0</v>
      </c>
      <c r="F321" s="119">
        <f>'COG-M'!P2456</f>
        <v>0</v>
      </c>
      <c r="G321" s="119">
        <f>'COG-M'!P2457</f>
        <v>0</v>
      </c>
      <c r="H321" s="119">
        <f>'COG-M'!P2458</f>
        <v>0</v>
      </c>
      <c r="I321" s="119">
        <f>'COG-M'!P2459</f>
        <v>0</v>
      </c>
      <c r="J321" s="119">
        <f>'COG-M'!P2460</f>
        <v>0</v>
      </c>
      <c r="K321" s="119">
        <f>'COG-M'!P2461</f>
        <v>0</v>
      </c>
      <c r="L321" s="119">
        <f>'COG-M'!P2462</f>
        <v>0</v>
      </c>
      <c r="M321" s="120">
        <f t="shared" si="92"/>
        <v>0</v>
      </c>
      <c r="N321" s="42"/>
      <c r="O321" s="42"/>
      <c r="P321" s="42"/>
      <c r="Q321" s="42"/>
      <c r="R321" s="42"/>
      <c r="S321" s="42"/>
      <c r="T321" s="42"/>
      <c r="U321" s="42"/>
      <c r="V321" s="42"/>
      <c r="W321" s="42"/>
      <c r="X321" s="42"/>
      <c r="Y321" s="42"/>
      <c r="Z321" s="42"/>
    </row>
    <row r="322" spans="1:26" ht="14.25" customHeight="1">
      <c r="A322" s="157">
        <v>623</v>
      </c>
      <c r="B322" s="158" t="s">
        <v>2119</v>
      </c>
      <c r="C322" s="161">
        <f>'COG-M'!P2463</f>
        <v>0</v>
      </c>
      <c r="D322" s="119">
        <f>'COG-M'!P2464</f>
        <v>0</v>
      </c>
      <c r="E322" s="119">
        <f>'COG-M'!P2465</f>
        <v>0</v>
      </c>
      <c r="F322" s="119">
        <f>'COG-M'!P2466</f>
        <v>0</v>
      </c>
      <c r="G322" s="119">
        <f>'COG-M'!P2467</f>
        <v>0</v>
      </c>
      <c r="H322" s="119">
        <f>'COG-M'!P2468</f>
        <v>0</v>
      </c>
      <c r="I322" s="119">
        <f>'COG-M'!P2469</f>
        <v>0</v>
      </c>
      <c r="J322" s="119">
        <f>'COG-M'!P2470</f>
        <v>3577218</v>
      </c>
      <c r="K322" s="119">
        <f>'COG-M'!P2471</f>
        <v>0</v>
      </c>
      <c r="L322" s="119">
        <f>'COG-M'!P2472</f>
        <v>0</v>
      </c>
      <c r="M322" s="120">
        <f t="shared" si="92"/>
        <v>3577218</v>
      </c>
      <c r="N322" s="42"/>
      <c r="O322" s="42"/>
      <c r="P322" s="42"/>
      <c r="Q322" s="42"/>
      <c r="R322" s="42"/>
      <c r="S322" s="42"/>
      <c r="T322" s="42"/>
      <c r="U322" s="42"/>
      <c r="V322" s="42"/>
      <c r="W322" s="42"/>
      <c r="X322" s="42"/>
      <c r="Y322" s="42"/>
      <c r="Z322" s="42"/>
    </row>
    <row r="323" spans="1:26" ht="14.25" customHeight="1">
      <c r="A323" s="157">
        <v>624</v>
      </c>
      <c r="B323" s="158" t="s">
        <v>2112</v>
      </c>
      <c r="C323" s="161">
        <f>'COG-M'!P2473</f>
        <v>0</v>
      </c>
      <c r="D323" s="119">
        <f>'COG-M'!P2474</f>
        <v>0</v>
      </c>
      <c r="E323" s="119">
        <f>'COG-M'!P2475</f>
        <v>0</v>
      </c>
      <c r="F323" s="119">
        <f>'COG-M'!P2476</f>
        <v>0</v>
      </c>
      <c r="G323" s="119">
        <f>'COG-M'!P2477</f>
        <v>0</v>
      </c>
      <c r="H323" s="119">
        <f>'COG-M'!P2478</f>
        <v>0</v>
      </c>
      <c r="I323" s="119">
        <f>'COG-M'!P2479</f>
        <v>0</v>
      </c>
      <c r="J323" s="119">
        <f>'COG-M'!P2480</f>
        <v>419964</v>
      </c>
      <c r="K323" s="119">
        <f>'COG-M'!P2481</f>
        <v>0</v>
      </c>
      <c r="L323" s="119">
        <f>'COG-M'!P2482</f>
        <v>0</v>
      </c>
      <c r="M323" s="120">
        <f t="shared" si="92"/>
        <v>419964</v>
      </c>
      <c r="N323" s="42"/>
      <c r="O323" s="42"/>
      <c r="P323" s="42"/>
      <c r="Q323" s="42"/>
      <c r="R323" s="42"/>
      <c r="S323" s="42"/>
      <c r="T323" s="42"/>
      <c r="U323" s="42"/>
      <c r="V323" s="42"/>
      <c r="W323" s="42"/>
      <c r="X323" s="42"/>
      <c r="Y323" s="42"/>
      <c r="Z323" s="42"/>
    </row>
    <row r="324" spans="1:26" ht="14.25" customHeight="1">
      <c r="A324" s="157">
        <v>625</v>
      </c>
      <c r="B324" s="158" t="s">
        <v>2113</v>
      </c>
      <c r="C324" s="161">
        <f>'COG-M'!P2483</f>
        <v>0</v>
      </c>
      <c r="D324" s="119">
        <f>'COG-M'!P2484</f>
        <v>0</v>
      </c>
      <c r="E324" s="119">
        <f>'COG-M'!P2485</f>
        <v>0</v>
      </c>
      <c r="F324" s="119">
        <f>'COG-M'!P2486</f>
        <v>0</v>
      </c>
      <c r="G324" s="119">
        <f>'COG-M'!P2487</f>
        <v>0</v>
      </c>
      <c r="H324" s="119">
        <f>'COG-M'!P2488</f>
        <v>0</v>
      </c>
      <c r="I324" s="119">
        <f>'COG-M'!P2489</f>
        <v>0</v>
      </c>
      <c r="J324" s="119">
        <f>'COG-M'!P2490</f>
        <v>0</v>
      </c>
      <c r="K324" s="119">
        <f>'COG-M'!P2491</f>
        <v>0</v>
      </c>
      <c r="L324" s="119">
        <f>'COG-M'!P2492</f>
        <v>0</v>
      </c>
      <c r="M324" s="120">
        <f t="shared" si="92"/>
        <v>0</v>
      </c>
      <c r="N324" s="42"/>
      <c r="O324" s="42"/>
      <c r="P324" s="42"/>
      <c r="Q324" s="42"/>
      <c r="R324" s="42"/>
      <c r="S324" s="42"/>
      <c r="T324" s="42"/>
      <c r="U324" s="42"/>
      <c r="V324" s="42"/>
      <c r="W324" s="42"/>
      <c r="X324" s="42"/>
      <c r="Y324" s="42"/>
      <c r="Z324" s="42"/>
    </row>
    <row r="325" spans="1:26" ht="14.25" customHeight="1">
      <c r="A325" s="157">
        <v>626</v>
      </c>
      <c r="B325" s="158" t="s">
        <v>2114</v>
      </c>
      <c r="C325" s="161">
        <f>'COG-M'!P2493</f>
        <v>0</v>
      </c>
      <c r="D325" s="119">
        <f>'COG-M'!P2494</f>
        <v>0</v>
      </c>
      <c r="E325" s="119">
        <f>'COG-M'!P2495</f>
        <v>0</v>
      </c>
      <c r="F325" s="119">
        <f>'COG-M'!P2496</f>
        <v>0</v>
      </c>
      <c r="G325" s="119">
        <f>'COG-M'!P2497</f>
        <v>0</v>
      </c>
      <c r="H325" s="119">
        <f>'COG-M'!P2498</f>
        <v>0</v>
      </c>
      <c r="I325" s="119">
        <f>'COG-M'!P2499</f>
        <v>0</v>
      </c>
      <c r="J325" s="119">
        <f>'COG-M'!P2500</f>
        <v>0</v>
      </c>
      <c r="K325" s="119">
        <f>'COG-M'!P2501</f>
        <v>0</v>
      </c>
      <c r="L325" s="119">
        <f>'COG-M'!P2502</f>
        <v>0</v>
      </c>
      <c r="M325" s="120">
        <f t="shared" si="92"/>
        <v>0</v>
      </c>
      <c r="N325" s="42"/>
      <c r="O325" s="42"/>
      <c r="P325" s="42"/>
      <c r="Q325" s="42"/>
      <c r="R325" s="42"/>
      <c r="S325" s="42"/>
      <c r="T325" s="42"/>
      <c r="U325" s="42"/>
      <c r="V325" s="42"/>
      <c r="W325" s="42"/>
      <c r="X325" s="42"/>
      <c r="Y325" s="42"/>
      <c r="Z325" s="42"/>
    </row>
    <row r="326" spans="1:26" ht="14.25" customHeight="1">
      <c r="A326" s="157">
        <v>627</v>
      </c>
      <c r="B326" s="158" t="s">
        <v>2115</v>
      </c>
      <c r="C326" s="161">
        <f>'COG-M'!P2503</f>
        <v>0</v>
      </c>
      <c r="D326" s="119">
        <f>'COG-M'!P2504</f>
        <v>0</v>
      </c>
      <c r="E326" s="119">
        <f>'COG-M'!P2505</f>
        <v>0</v>
      </c>
      <c r="F326" s="119">
        <f>'COG-M'!P2506</f>
        <v>0</v>
      </c>
      <c r="G326" s="119">
        <f>'COG-M'!P2507</f>
        <v>0</v>
      </c>
      <c r="H326" s="119">
        <f>'COG-M'!P2508</f>
        <v>0</v>
      </c>
      <c r="I326" s="119">
        <f>'COG-M'!P2509</f>
        <v>0</v>
      </c>
      <c r="J326" s="119">
        <f>'COG-M'!P2510</f>
        <v>0</v>
      </c>
      <c r="K326" s="119">
        <f>'COG-M'!P2511</f>
        <v>0</v>
      </c>
      <c r="L326" s="119">
        <f>'COG-M'!P2512</f>
        <v>0</v>
      </c>
      <c r="M326" s="120">
        <f t="shared" si="92"/>
        <v>0</v>
      </c>
      <c r="N326" s="42"/>
      <c r="O326" s="42"/>
      <c r="P326" s="42"/>
      <c r="Q326" s="42"/>
      <c r="R326" s="42"/>
      <c r="S326" s="42"/>
      <c r="T326" s="42"/>
      <c r="U326" s="42"/>
      <c r="V326" s="42"/>
      <c r="W326" s="42"/>
      <c r="X326" s="42"/>
      <c r="Y326" s="42"/>
      <c r="Z326" s="42"/>
    </row>
    <row r="327" spans="1:26" ht="14.25" customHeight="1">
      <c r="A327" s="157">
        <v>629</v>
      </c>
      <c r="B327" s="158" t="s">
        <v>2120</v>
      </c>
      <c r="C327" s="161">
        <f>'COG-M'!P2513</f>
        <v>0</v>
      </c>
      <c r="D327" s="119">
        <f>'COG-M'!P2514</f>
        <v>0</v>
      </c>
      <c r="E327" s="119">
        <f>'COG-M'!P2515</f>
        <v>0</v>
      </c>
      <c r="F327" s="119">
        <f>'COG-M'!P2516</f>
        <v>0</v>
      </c>
      <c r="G327" s="119">
        <f>'COG-M'!P2517</f>
        <v>0</v>
      </c>
      <c r="H327" s="119">
        <f>'COG-M'!P2518</f>
        <v>0</v>
      </c>
      <c r="I327" s="119">
        <f>'COG-M'!P2519</f>
        <v>0</v>
      </c>
      <c r="J327" s="119">
        <f>'COG-M'!P2520</f>
        <v>0</v>
      </c>
      <c r="K327" s="119">
        <f>'COG-M'!P2521</f>
        <v>0</v>
      </c>
      <c r="L327" s="119">
        <f>'COG-M'!P2522</f>
        <v>0</v>
      </c>
      <c r="M327" s="120">
        <f t="shared" si="92"/>
        <v>0</v>
      </c>
      <c r="N327" s="42"/>
      <c r="O327" s="42"/>
      <c r="P327" s="42"/>
      <c r="Q327" s="42"/>
      <c r="R327" s="42"/>
      <c r="S327" s="42"/>
      <c r="T327" s="42"/>
      <c r="U327" s="42"/>
      <c r="V327" s="42"/>
      <c r="W327" s="42"/>
      <c r="X327" s="42"/>
      <c r="Y327" s="42"/>
      <c r="Z327" s="42"/>
    </row>
    <row r="328" spans="1:26" ht="14.25" customHeight="1">
      <c r="A328" s="155">
        <v>6300</v>
      </c>
      <c r="B328" s="236" t="s">
        <v>2121</v>
      </c>
      <c r="C328" s="156">
        <f t="shared" ref="C328:M328" si="93">SUM(C329:C330)</f>
        <v>0</v>
      </c>
      <c r="D328" s="115">
        <f t="shared" si="93"/>
        <v>0</v>
      </c>
      <c r="E328" s="115">
        <f t="shared" si="93"/>
        <v>0</v>
      </c>
      <c r="F328" s="115">
        <f t="shared" si="93"/>
        <v>0</v>
      </c>
      <c r="G328" s="115">
        <f t="shared" si="93"/>
        <v>0</v>
      </c>
      <c r="H328" s="115">
        <f t="shared" si="93"/>
        <v>0</v>
      </c>
      <c r="I328" s="115">
        <f t="shared" si="93"/>
        <v>0</v>
      </c>
      <c r="J328" s="115">
        <f t="shared" si="93"/>
        <v>0</v>
      </c>
      <c r="K328" s="115">
        <f t="shared" si="93"/>
        <v>0</v>
      </c>
      <c r="L328" s="115">
        <f t="shared" si="93"/>
        <v>0</v>
      </c>
      <c r="M328" s="115">
        <f t="shared" si="93"/>
        <v>0</v>
      </c>
      <c r="N328" s="42"/>
      <c r="O328" s="42"/>
      <c r="P328" s="42"/>
      <c r="Q328" s="42"/>
      <c r="R328" s="42"/>
      <c r="S328" s="42"/>
      <c r="T328" s="42"/>
      <c r="U328" s="42"/>
      <c r="V328" s="42"/>
      <c r="W328" s="42"/>
      <c r="X328" s="42"/>
      <c r="Y328" s="42"/>
      <c r="Z328" s="42"/>
    </row>
    <row r="329" spans="1:26" ht="14.25" customHeight="1">
      <c r="A329" s="157">
        <v>631</v>
      </c>
      <c r="B329" s="158" t="s">
        <v>2122</v>
      </c>
      <c r="C329" s="161">
        <f>'COG-M'!P2524</f>
        <v>0</v>
      </c>
      <c r="D329" s="119">
        <f>'COG-M'!P2525</f>
        <v>0</v>
      </c>
      <c r="E329" s="119">
        <f>'COG-M'!P2526</f>
        <v>0</v>
      </c>
      <c r="F329" s="119">
        <f>'COG-M'!P2527</f>
        <v>0</v>
      </c>
      <c r="G329" s="119">
        <f>'COG-M'!P2528</f>
        <v>0</v>
      </c>
      <c r="H329" s="119">
        <f>'COG-M'!P2529</f>
        <v>0</v>
      </c>
      <c r="I329" s="119">
        <f>'COG-M'!P2530</f>
        <v>0</v>
      </c>
      <c r="J329" s="119">
        <f>'COG-M'!P2531</f>
        <v>0</v>
      </c>
      <c r="K329" s="119">
        <f>'COG-M'!P2532</f>
        <v>0</v>
      </c>
      <c r="L329" s="119">
        <f>'COG-M'!P2533</f>
        <v>0</v>
      </c>
      <c r="M329" s="120">
        <f t="shared" ref="M329:M330" si="94">SUM(C329:L329)</f>
        <v>0</v>
      </c>
      <c r="N329" s="42"/>
      <c r="O329" s="42"/>
      <c r="P329" s="42"/>
      <c r="Q329" s="42"/>
      <c r="R329" s="42"/>
      <c r="S329" s="42"/>
      <c r="T329" s="42"/>
      <c r="U329" s="42"/>
      <c r="V329" s="42"/>
      <c r="W329" s="42"/>
      <c r="X329" s="42"/>
      <c r="Y329" s="42"/>
      <c r="Z329" s="42"/>
    </row>
    <row r="330" spans="1:26" ht="14.25" customHeight="1">
      <c r="A330" s="157">
        <v>632</v>
      </c>
      <c r="B330" s="158" t="s">
        <v>2123</v>
      </c>
      <c r="C330" s="161">
        <f>'COG-M'!P2534</f>
        <v>0</v>
      </c>
      <c r="D330" s="119">
        <f>'COG-M'!P2535</f>
        <v>0</v>
      </c>
      <c r="E330" s="119">
        <f>'COG-M'!P2536</f>
        <v>0</v>
      </c>
      <c r="F330" s="119">
        <f>'COG-M'!P2537</f>
        <v>0</v>
      </c>
      <c r="G330" s="119">
        <f>'COG-M'!P2538</f>
        <v>0</v>
      </c>
      <c r="H330" s="119">
        <f>'COG-M'!P2539</f>
        <v>0</v>
      </c>
      <c r="I330" s="119">
        <f>'COG-M'!P2540</f>
        <v>0</v>
      </c>
      <c r="J330" s="119">
        <f>'COG-M'!P2541</f>
        <v>0</v>
      </c>
      <c r="K330" s="119">
        <f>'COG-M'!P2542</f>
        <v>0</v>
      </c>
      <c r="L330" s="119">
        <f>'COG-M'!P2543</f>
        <v>0</v>
      </c>
      <c r="M330" s="120">
        <f t="shared" si="94"/>
        <v>0</v>
      </c>
      <c r="N330" s="42"/>
      <c r="O330" s="42"/>
      <c r="P330" s="42"/>
      <c r="Q330" s="42"/>
      <c r="R330" s="42"/>
      <c r="S330" s="42"/>
      <c r="T330" s="42"/>
      <c r="U330" s="42"/>
      <c r="V330" s="42"/>
      <c r="W330" s="42"/>
      <c r="X330" s="42"/>
      <c r="Y330" s="42"/>
      <c r="Z330" s="42"/>
    </row>
    <row r="331" spans="1:26" ht="14.25" customHeight="1">
      <c r="A331" s="163">
        <v>7000</v>
      </c>
      <c r="B331" s="234" t="s">
        <v>2124</v>
      </c>
      <c r="C331" s="169">
        <f t="shared" ref="C331:M331" si="95">C332+C335+C345+C352+C362+C372+C375</f>
        <v>120000</v>
      </c>
      <c r="D331" s="165">
        <f t="shared" si="95"/>
        <v>0</v>
      </c>
      <c r="E331" s="165">
        <f t="shared" si="95"/>
        <v>0</v>
      </c>
      <c r="F331" s="165">
        <f t="shared" si="95"/>
        <v>0</v>
      </c>
      <c r="G331" s="165">
        <f t="shared" si="95"/>
        <v>0</v>
      </c>
      <c r="H331" s="165">
        <f t="shared" si="95"/>
        <v>0</v>
      </c>
      <c r="I331" s="165">
        <f t="shared" si="95"/>
        <v>0</v>
      </c>
      <c r="J331" s="165">
        <f t="shared" si="95"/>
        <v>0</v>
      </c>
      <c r="K331" s="165">
        <f t="shared" si="95"/>
        <v>0</v>
      </c>
      <c r="L331" s="165">
        <f t="shared" si="95"/>
        <v>0</v>
      </c>
      <c r="M331" s="165">
        <f t="shared" si="95"/>
        <v>120000</v>
      </c>
      <c r="N331" s="42"/>
      <c r="O331" s="42"/>
      <c r="P331" s="42"/>
      <c r="Q331" s="42"/>
      <c r="R331" s="42"/>
      <c r="S331" s="42"/>
      <c r="T331" s="42"/>
      <c r="U331" s="42"/>
      <c r="V331" s="42"/>
      <c r="W331" s="42"/>
      <c r="X331" s="42"/>
      <c r="Y331" s="42"/>
      <c r="Z331" s="42"/>
    </row>
    <row r="332" spans="1:26" ht="14.25" customHeight="1">
      <c r="A332" s="155">
        <v>7100</v>
      </c>
      <c r="B332" s="236" t="s">
        <v>2125</v>
      </c>
      <c r="C332" s="156">
        <f t="shared" ref="C332:M332" si="96">SUM(C333:C334)</f>
        <v>0</v>
      </c>
      <c r="D332" s="115">
        <f t="shared" si="96"/>
        <v>0</v>
      </c>
      <c r="E332" s="115">
        <f t="shared" si="96"/>
        <v>0</v>
      </c>
      <c r="F332" s="115">
        <f t="shared" si="96"/>
        <v>0</v>
      </c>
      <c r="G332" s="115">
        <f t="shared" si="96"/>
        <v>0</v>
      </c>
      <c r="H332" s="115">
        <f t="shared" si="96"/>
        <v>0</v>
      </c>
      <c r="I332" s="115">
        <f t="shared" si="96"/>
        <v>0</v>
      </c>
      <c r="J332" s="115">
        <f t="shared" si="96"/>
        <v>0</v>
      </c>
      <c r="K332" s="115">
        <f t="shared" si="96"/>
        <v>0</v>
      </c>
      <c r="L332" s="115">
        <f t="shared" si="96"/>
        <v>0</v>
      </c>
      <c r="M332" s="115">
        <f t="shared" si="96"/>
        <v>0</v>
      </c>
      <c r="N332" s="42"/>
      <c r="O332" s="42"/>
      <c r="P332" s="42"/>
      <c r="Q332" s="42"/>
      <c r="R332" s="42"/>
      <c r="S332" s="42"/>
      <c r="T332" s="42"/>
      <c r="U332" s="42"/>
      <c r="V332" s="42"/>
      <c r="W332" s="42"/>
      <c r="X332" s="42"/>
      <c r="Y332" s="42"/>
      <c r="Z332" s="42"/>
    </row>
    <row r="333" spans="1:26" ht="14.25" customHeight="1">
      <c r="A333" s="157">
        <v>711</v>
      </c>
      <c r="B333" s="158" t="s">
        <v>2126</v>
      </c>
      <c r="C333" s="161">
        <f>'COG-M'!P2546</f>
        <v>0</v>
      </c>
      <c r="D333" s="119">
        <f>'COG-M'!P2547</f>
        <v>0</v>
      </c>
      <c r="E333" s="119">
        <f>'COG-M'!P2548</f>
        <v>0</v>
      </c>
      <c r="F333" s="119">
        <f>'COG-M'!P2549</f>
        <v>0</v>
      </c>
      <c r="G333" s="119">
        <f>'COG-M'!P2550</f>
        <v>0</v>
      </c>
      <c r="H333" s="119">
        <f>'COG-M'!P2551</f>
        <v>0</v>
      </c>
      <c r="I333" s="119">
        <f>'COG-M'!P2552</f>
        <v>0</v>
      </c>
      <c r="J333" s="119">
        <f>'COG-M'!P2553</f>
        <v>0</v>
      </c>
      <c r="K333" s="119">
        <f>'COG-M'!P2554</f>
        <v>0</v>
      </c>
      <c r="L333" s="119">
        <f>'COG-M'!P2555</f>
        <v>0</v>
      </c>
      <c r="M333" s="120">
        <f t="shared" ref="M333:M334" si="97">SUM(C333:L333)</f>
        <v>0</v>
      </c>
      <c r="N333" s="42"/>
      <c r="O333" s="42"/>
      <c r="P333" s="42"/>
      <c r="Q333" s="42"/>
      <c r="R333" s="42"/>
      <c r="S333" s="42"/>
      <c r="T333" s="42"/>
      <c r="U333" s="42"/>
      <c r="V333" s="42"/>
      <c r="W333" s="42"/>
      <c r="X333" s="42"/>
      <c r="Y333" s="42"/>
      <c r="Z333" s="42"/>
    </row>
    <row r="334" spans="1:26" ht="14.25" customHeight="1">
      <c r="A334" s="157">
        <v>712</v>
      </c>
      <c r="B334" s="158" t="s">
        <v>2127</v>
      </c>
      <c r="C334" s="161"/>
      <c r="D334" s="119"/>
      <c r="E334" s="119"/>
      <c r="F334" s="119"/>
      <c r="G334" s="119"/>
      <c r="H334" s="119"/>
      <c r="I334" s="119"/>
      <c r="J334" s="119"/>
      <c r="K334" s="119"/>
      <c r="L334" s="119"/>
      <c r="M334" s="120">
        <f t="shared" si="97"/>
        <v>0</v>
      </c>
      <c r="N334" s="42"/>
      <c r="O334" s="42"/>
      <c r="P334" s="42"/>
      <c r="Q334" s="42"/>
      <c r="R334" s="42"/>
      <c r="S334" s="42"/>
      <c r="T334" s="42"/>
      <c r="U334" s="42"/>
      <c r="V334" s="42"/>
      <c r="W334" s="42"/>
      <c r="X334" s="42"/>
      <c r="Y334" s="42"/>
      <c r="Z334" s="42"/>
    </row>
    <row r="335" spans="1:26" ht="14.25" customHeight="1">
      <c r="A335" s="155">
        <v>7200</v>
      </c>
      <c r="B335" s="236" t="s">
        <v>2128</v>
      </c>
      <c r="C335" s="156">
        <f t="shared" ref="C335:M335" si="98">SUM(C336:C344)</f>
        <v>0</v>
      </c>
      <c r="D335" s="115">
        <f t="shared" si="98"/>
        <v>0</v>
      </c>
      <c r="E335" s="115">
        <f t="shared" si="98"/>
        <v>0</v>
      </c>
      <c r="F335" s="115">
        <f t="shared" si="98"/>
        <v>0</v>
      </c>
      <c r="G335" s="115">
        <f t="shared" si="98"/>
        <v>0</v>
      </c>
      <c r="H335" s="115">
        <f t="shared" si="98"/>
        <v>0</v>
      </c>
      <c r="I335" s="115">
        <f t="shared" si="98"/>
        <v>0</v>
      </c>
      <c r="J335" s="115">
        <f t="shared" si="98"/>
        <v>0</v>
      </c>
      <c r="K335" s="115">
        <f t="shared" si="98"/>
        <v>0</v>
      </c>
      <c r="L335" s="115">
        <f t="shared" si="98"/>
        <v>0</v>
      </c>
      <c r="M335" s="115">
        <f t="shared" si="98"/>
        <v>0</v>
      </c>
      <c r="N335" s="42"/>
      <c r="O335" s="42"/>
      <c r="P335" s="42"/>
      <c r="Q335" s="42"/>
      <c r="R335" s="42"/>
      <c r="S335" s="42"/>
      <c r="T335" s="42"/>
      <c r="U335" s="42"/>
      <c r="V335" s="42"/>
      <c r="W335" s="42"/>
      <c r="X335" s="42"/>
      <c r="Y335" s="42"/>
      <c r="Z335" s="42"/>
    </row>
    <row r="336" spans="1:26" ht="14.25" customHeight="1">
      <c r="A336" s="157">
        <v>721</v>
      </c>
      <c r="B336" s="158" t="s">
        <v>2129</v>
      </c>
      <c r="C336" s="161">
        <f>'COG-M'!P2558</f>
        <v>0</v>
      </c>
      <c r="D336" s="119">
        <f>'COG-M'!P2559</f>
        <v>0</v>
      </c>
      <c r="E336" s="119">
        <f>'COG-M'!P2560</f>
        <v>0</v>
      </c>
      <c r="F336" s="119">
        <f>'COG-M'!P2561</f>
        <v>0</v>
      </c>
      <c r="G336" s="119">
        <f>'COG-M'!P2562</f>
        <v>0</v>
      </c>
      <c r="H336" s="119">
        <f>'COG-M'!P2563</f>
        <v>0</v>
      </c>
      <c r="I336" s="119">
        <f>'COG-M'!P2564</f>
        <v>0</v>
      </c>
      <c r="J336" s="119">
        <f>'COG-M'!P2565</f>
        <v>0</v>
      </c>
      <c r="K336" s="119">
        <f>'COG-M'!P2566</f>
        <v>0</v>
      </c>
      <c r="L336" s="119">
        <f>'COG-M'!P2567</f>
        <v>0</v>
      </c>
      <c r="M336" s="120">
        <f t="shared" ref="M336:M344" si="99">SUM(C336:L336)</f>
        <v>0</v>
      </c>
      <c r="N336" s="42"/>
      <c r="O336" s="42"/>
      <c r="P336" s="42"/>
      <c r="Q336" s="42"/>
      <c r="R336" s="42"/>
      <c r="S336" s="42"/>
      <c r="T336" s="42"/>
      <c r="U336" s="42"/>
      <c r="V336" s="42"/>
      <c r="W336" s="42"/>
      <c r="X336" s="42"/>
      <c r="Y336" s="42"/>
      <c r="Z336" s="42"/>
    </row>
    <row r="337" spans="1:26" ht="14.25" customHeight="1">
      <c r="A337" s="157">
        <v>722</v>
      </c>
      <c r="B337" s="158" t="s">
        <v>2130</v>
      </c>
      <c r="C337" s="161"/>
      <c r="D337" s="119"/>
      <c r="E337" s="119"/>
      <c r="F337" s="119"/>
      <c r="G337" s="119"/>
      <c r="H337" s="119"/>
      <c r="I337" s="119"/>
      <c r="J337" s="119"/>
      <c r="K337" s="119"/>
      <c r="L337" s="119"/>
      <c r="M337" s="120">
        <f t="shared" si="99"/>
        <v>0</v>
      </c>
      <c r="N337" s="42"/>
      <c r="O337" s="42"/>
      <c r="P337" s="42"/>
      <c r="Q337" s="42"/>
      <c r="R337" s="42"/>
      <c r="S337" s="42"/>
      <c r="T337" s="42"/>
      <c r="U337" s="42"/>
      <c r="V337" s="42"/>
      <c r="W337" s="42"/>
      <c r="X337" s="42"/>
      <c r="Y337" s="42"/>
      <c r="Z337" s="42"/>
    </row>
    <row r="338" spans="1:26" ht="14.25" customHeight="1">
      <c r="A338" s="157">
        <v>723</v>
      </c>
      <c r="B338" s="158" t="s">
        <v>2131</v>
      </c>
      <c r="C338" s="161"/>
      <c r="D338" s="119"/>
      <c r="E338" s="119"/>
      <c r="F338" s="119"/>
      <c r="G338" s="119"/>
      <c r="H338" s="119"/>
      <c r="I338" s="119"/>
      <c r="J338" s="119"/>
      <c r="K338" s="119"/>
      <c r="L338" s="119"/>
      <c r="M338" s="120">
        <f t="shared" si="99"/>
        <v>0</v>
      </c>
      <c r="N338" s="42"/>
      <c r="O338" s="42"/>
      <c r="P338" s="42"/>
      <c r="Q338" s="42"/>
      <c r="R338" s="42"/>
      <c r="S338" s="42"/>
      <c r="T338" s="42"/>
      <c r="U338" s="42"/>
      <c r="V338" s="42"/>
      <c r="W338" s="42"/>
      <c r="X338" s="42"/>
      <c r="Y338" s="42"/>
      <c r="Z338" s="42"/>
    </row>
    <row r="339" spans="1:26" ht="14.25" customHeight="1">
      <c r="A339" s="157">
        <v>724</v>
      </c>
      <c r="B339" s="158" t="s">
        <v>2132</v>
      </c>
      <c r="C339" s="161">
        <f>'COG-M'!P2570</f>
        <v>0</v>
      </c>
      <c r="D339" s="119">
        <f>'COG-M'!P2571</f>
        <v>0</v>
      </c>
      <c r="E339" s="119">
        <f>'COG-M'!P2572</f>
        <v>0</v>
      </c>
      <c r="F339" s="119">
        <f>'COG-M'!P2573</f>
        <v>0</v>
      </c>
      <c r="G339" s="119">
        <f>'COG-M'!P2574</f>
        <v>0</v>
      </c>
      <c r="H339" s="119">
        <f>'COG-M'!P2575</f>
        <v>0</v>
      </c>
      <c r="I339" s="119">
        <f>'COG-M'!P2576</f>
        <v>0</v>
      </c>
      <c r="J339" s="119">
        <f>'COG-M'!P2577</f>
        <v>0</v>
      </c>
      <c r="K339" s="119">
        <f>'COG-M'!P2578</f>
        <v>0</v>
      </c>
      <c r="L339" s="119">
        <f>'COG-M'!P2579</f>
        <v>0</v>
      </c>
      <c r="M339" s="120">
        <f t="shared" si="99"/>
        <v>0</v>
      </c>
      <c r="N339" s="42"/>
      <c r="O339" s="42"/>
      <c r="P339" s="42"/>
      <c r="Q339" s="42"/>
      <c r="R339" s="42"/>
      <c r="S339" s="42"/>
      <c r="T339" s="42"/>
      <c r="U339" s="42"/>
      <c r="V339" s="42"/>
      <c r="W339" s="42"/>
      <c r="X339" s="42"/>
      <c r="Y339" s="42"/>
      <c r="Z339" s="42"/>
    </row>
    <row r="340" spans="1:26" ht="14.25" customHeight="1">
      <c r="A340" s="157">
        <v>725</v>
      </c>
      <c r="B340" s="158" t="s">
        <v>2133</v>
      </c>
      <c r="C340" s="161">
        <f>'COG-M'!P2580</f>
        <v>0</v>
      </c>
      <c r="D340" s="119">
        <f>'COG-M'!P2581</f>
        <v>0</v>
      </c>
      <c r="E340" s="119">
        <f>'COG-M'!P2582</f>
        <v>0</v>
      </c>
      <c r="F340" s="119">
        <f>'COG-M'!P2583</f>
        <v>0</v>
      </c>
      <c r="G340" s="119">
        <f>'COG-M'!P2584</f>
        <v>0</v>
      </c>
      <c r="H340" s="119">
        <f>'COG-M'!P2585</f>
        <v>0</v>
      </c>
      <c r="I340" s="119">
        <f>'COG-M'!P2586</f>
        <v>0</v>
      </c>
      <c r="J340" s="119">
        <f>'COG-M'!P2587</f>
        <v>0</v>
      </c>
      <c r="K340" s="119">
        <f>'COG-M'!P2588</f>
        <v>0</v>
      </c>
      <c r="L340" s="119">
        <f>'COG-M'!P2589</f>
        <v>0</v>
      </c>
      <c r="M340" s="120">
        <f t="shared" si="99"/>
        <v>0</v>
      </c>
      <c r="N340" s="42"/>
      <c r="O340" s="42"/>
      <c r="P340" s="42"/>
      <c r="Q340" s="42"/>
      <c r="R340" s="42"/>
      <c r="S340" s="42"/>
      <c r="T340" s="42"/>
      <c r="U340" s="42"/>
      <c r="V340" s="42"/>
      <c r="W340" s="42"/>
      <c r="X340" s="42"/>
      <c r="Y340" s="42"/>
      <c r="Z340" s="42"/>
    </row>
    <row r="341" spans="1:26" ht="14.25" customHeight="1">
      <c r="A341" s="157">
        <v>726</v>
      </c>
      <c r="B341" s="158" t="s">
        <v>2134</v>
      </c>
      <c r="C341" s="161">
        <f>'COG-M'!P2590</f>
        <v>0</v>
      </c>
      <c r="D341" s="119">
        <f>'COG-M'!P2591</f>
        <v>0</v>
      </c>
      <c r="E341" s="119">
        <f>'COG-M'!P2592</f>
        <v>0</v>
      </c>
      <c r="F341" s="119">
        <f>'COG-M'!P2593</f>
        <v>0</v>
      </c>
      <c r="G341" s="119">
        <f>'COG-M'!P2594</f>
        <v>0</v>
      </c>
      <c r="H341" s="119">
        <f>'COG-M'!P2595</f>
        <v>0</v>
      </c>
      <c r="I341" s="119">
        <f>'COG-M'!P2596</f>
        <v>0</v>
      </c>
      <c r="J341" s="119">
        <f>'COG-M'!P2597</f>
        <v>0</v>
      </c>
      <c r="K341" s="119">
        <f>'COG-M'!P2598</f>
        <v>0</v>
      </c>
      <c r="L341" s="119">
        <f>'COG-M'!P2599</f>
        <v>0</v>
      </c>
      <c r="M341" s="120">
        <f t="shared" si="99"/>
        <v>0</v>
      </c>
      <c r="N341" s="42"/>
      <c r="O341" s="42"/>
      <c r="P341" s="42"/>
      <c r="Q341" s="42"/>
      <c r="R341" s="42"/>
      <c r="S341" s="42"/>
      <c r="T341" s="42"/>
      <c r="U341" s="42"/>
      <c r="V341" s="42"/>
      <c r="W341" s="42"/>
      <c r="X341" s="42"/>
      <c r="Y341" s="42"/>
      <c r="Z341" s="42"/>
    </row>
    <row r="342" spans="1:26" ht="14.25" customHeight="1">
      <c r="A342" s="157">
        <v>727</v>
      </c>
      <c r="B342" s="158" t="s">
        <v>2135</v>
      </c>
      <c r="C342" s="161">
        <f>'COG-M'!P2600</f>
        <v>0</v>
      </c>
      <c r="D342" s="119">
        <f>'COG-M'!P2601</f>
        <v>0</v>
      </c>
      <c r="E342" s="119">
        <f>'COG-M'!P2602</f>
        <v>0</v>
      </c>
      <c r="F342" s="119">
        <f>'COG-M'!P2603</f>
        <v>0</v>
      </c>
      <c r="G342" s="119">
        <f>'COG-M'!P2604</f>
        <v>0</v>
      </c>
      <c r="H342" s="119">
        <f>'COG-M'!P2605</f>
        <v>0</v>
      </c>
      <c r="I342" s="119">
        <f>'COG-M'!P2606</f>
        <v>0</v>
      </c>
      <c r="J342" s="119">
        <f>'COG-M'!P2607</f>
        <v>0</v>
      </c>
      <c r="K342" s="119">
        <f>'COG-M'!P2608</f>
        <v>0</v>
      </c>
      <c r="L342" s="119">
        <f>'COG-M'!P2609</f>
        <v>0</v>
      </c>
      <c r="M342" s="120">
        <f t="shared" si="99"/>
        <v>0</v>
      </c>
      <c r="N342" s="42"/>
      <c r="O342" s="42"/>
      <c r="P342" s="42"/>
      <c r="Q342" s="42"/>
      <c r="R342" s="42"/>
      <c r="S342" s="42"/>
      <c r="T342" s="42"/>
      <c r="U342" s="42"/>
      <c r="V342" s="42"/>
      <c r="W342" s="42"/>
      <c r="X342" s="42"/>
      <c r="Y342" s="42"/>
      <c r="Z342" s="42"/>
    </row>
    <row r="343" spans="1:26" ht="14.25" customHeight="1">
      <c r="A343" s="157">
        <v>728</v>
      </c>
      <c r="B343" s="158" t="s">
        <v>2136</v>
      </c>
      <c r="C343" s="161">
        <f>'COG-M'!P2610</f>
        <v>0</v>
      </c>
      <c r="D343" s="119">
        <f>'COG-M'!P2611</f>
        <v>0</v>
      </c>
      <c r="E343" s="119">
        <f>'COG-M'!P2612</f>
        <v>0</v>
      </c>
      <c r="F343" s="119">
        <f>'COG-M'!P2613</f>
        <v>0</v>
      </c>
      <c r="G343" s="119">
        <f>'COG-M'!P2614</f>
        <v>0</v>
      </c>
      <c r="H343" s="119">
        <f>'COG-M'!P2615</f>
        <v>0</v>
      </c>
      <c r="I343" s="119">
        <f>'COG-M'!P2616</f>
        <v>0</v>
      </c>
      <c r="J343" s="119">
        <f>'COG-M'!P2617</f>
        <v>0</v>
      </c>
      <c r="K343" s="119">
        <f>'COG-M'!P2618</f>
        <v>0</v>
      </c>
      <c r="L343" s="119">
        <f>'COG-M'!P2619</f>
        <v>0</v>
      </c>
      <c r="M343" s="120">
        <f t="shared" si="99"/>
        <v>0</v>
      </c>
      <c r="N343" s="42"/>
      <c r="O343" s="42"/>
      <c r="P343" s="42"/>
      <c r="Q343" s="42"/>
      <c r="R343" s="42"/>
      <c r="S343" s="42"/>
      <c r="T343" s="42"/>
      <c r="U343" s="42"/>
      <c r="V343" s="42"/>
      <c r="W343" s="42"/>
      <c r="X343" s="42"/>
      <c r="Y343" s="42"/>
      <c r="Z343" s="42"/>
    </row>
    <row r="344" spans="1:26" ht="14.25" customHeight="1">
      <c r="A344" s="157">
        <v>729</v>
      </c>
      <c r="B344" s="158" t="s">
        <v>2137</v>
      </c>
      <c r="C344" s="161">
        <f>'COG-M'!P2620</f>
        <v>0</v>
      </c>
      <c r="D344" s="119">
        <f>'COG-M'!P2621</f>
        <v>0</v>
      </c>
      <c r="E344" s="119">
        <f>'COG-M'!P2622</f>
        <v>0</v>
      </c>
      <c r="F344" s="119">
        <f>'COG-M'!P2623</f>
        <v>0</v>
      </c>
      <c r="G344" s="119">
        <f>'COG-M'!P2624</f>
        <v>0</v>
      </c>
      <c r="H344" s="119">
        <f>'COG-M'!P2625</f>
        <v>0</v>
      </c>
      <c r="I344" s="119">
        <f>'COG-M'!P2626</f>
        <v>0</v>
      </c>
      <c r="J344" s="119">
        <f>'COG-M'!P2627</f>
        <v>0</v>
      </c>
      <c r="K344" s="119">
        <f>'COG-M'!P2628</f>
        <v>0</v>
      </c>
      <c r="L344" s="119">
        <f>'COG-M'!P2629</f>
        <v>0</v>
      </c>
      <c r="M344" s="120">
        <f t="shared" si="99"/>
        <v>0</v>
      </c>
      <c r="N344" s="42"/>
      <c r="O344" s="42"/>
      <c r="P344" s="42"/>
      <c r="Q344" s="42"/>
      <c r="R344" s="42"/>
      <c r="S344" s="42"/>
      <c r="T344" s="42"/>
      <c r="U344" s="42"/>
      <c r="V344" s="42"/>
      <c r="W344" s="42"/>
      <c r="X344" s="42"/>
      <c r="Y344" s="42"/>
      <c r="Z344" s="42"/>
    </row>
    <row r="345" spans="1:26" ht="14.25" customHeight="1">
      <c r="A345" s="155">
        <v>7300</v>
      </c>
      <c r="B345" s="236" t="s">
        <v>2138</v>
      </c>
      <c r="C345" s="156">
        <f t="shared" ref="C345:M345" si="100">SUM(C346:C351)</f>
        <v>0</v>
      </c>
      <c r="D345" s="115">
        <f t="shared" si="100"/>
        <v>0</v>
      </c>
      <c r="E345" s="115">
        <f t="shared" si="100"/>
        <v>0</v>
      </c>
      <c r="F345" s="115">
        <f t="shared" si="100"/>
        <v>0</v>
      </c>
      <c r="G345" s="115">
        <f t="shared" si="100"/>
        <v>0</v>
      </c>
      <c r="H345" s="115">
        <f t="shared" si="100"/>
        <v>0</v>
      </c>
      <c r="I345" s="115">
        <f t="shared" si="100"/>
        <v>0</v>
      </c>
      <c r="J345" s="115">
        <f t="shared" si="100"/>
        <v>0</v>
      </c>
      <c r="K345" s="115">
        <f t="shared" si="100"/>
        <v>0</v>
      </c>
      <c r="L345" s="115">
        <f t="shared" si="100"/>
        <v>0</v>
      </c>
      <c r="M345" s="115">
        <f t="shared" si="100"/>
        <v>0</v>
      </c>
      <c r="N345" s="42"/>
      <c r="O345" s="42"/>
      <c r="P345" s="42"/>
      <c r="Q345" s="42"/>
      <c r="R345" s="42"/>
      <c r="S345" s="42"/>
      <c r="T345" s="42"/>
      <c r="U345" s="42"/>
      <c r="V345" s="42"/>
      <c r="W345" s="42"/>
      <c r="X345" s="42"/>
      <c r="Y345" s="42"/>
      <c r="Z345" s="42"/>
    </row>
    <row r="346" spans="1:26" ht="14.25" customHeight="1">
      <c r="A346" s="157">
        <v>731</v>
      </c>
      <c r="B346" s="158" t="s">
        <v>2139</v>
      </c>
      <c r="C346" s="161">
        <f>'COG-M'!P2631</f>
        <v>0</v>
      </c>
      <c r="D346" s="119">
        <f>'COG-M'!P2632</f>
        <v>0</v>
      </c>
      <c r="E346" s="119">
        <f>'COG-M'!P2633</f>
        <v>0</v>
      </c>
      <c r="F346" s="119">
        <f>'COG-M'!P2634</f>
        <v>0</v>
      </c>
      <c r="G346" s="119">
        <f>'COG-M'!P2635</f>
        <v>0</v>
      </c>
      <c r="H346" s="119">
        <f>'COG-M'!P2636</f>
        <v>0</v>
      </c>
      <c r="I346" s="119">
        <f>'COG-M'!P2637</f>
        <v>0</v>
      </c>
      <c r="J346" s="119">
        <f>'COG-M'!P2638</f>
        <v>0</v>
      </c>
      <c r="K346" s="119">
        <f>'COG-M'!P2639</f>
        <v>0</v>
      </c>
      <c r="L346" s="119">
        <f>'COG-M'!P2640</f>
        <v>0</v>
      </c>
      <c r="M346" s="120">
        <f t="shared" ref="M346:M351" si="101">SUM(C346:L346)</f>
        <v>0</v>
      </c>
      <c r="N346" s="42"/>
      <c r="O346" s="42"/>
      <c r="P346" s="42"/>
      <c r="Q346" s="42"/>
      <c r="R346" s="42"/>
      <c r="S346" s="42"/>
      <c r="T346" s="42"/>
      <c r="U346" s="42"/>
      <c r="V346" s="42"/>
      <c r="W346" s="42"/>
      <c r="X346" s="42"/>
      <c r="Y346" s="42"/>
      <c r="Z346" s="42"/>
    </row>
    <row r="347" spans="1:26" ht="14.25" customHeight="1">
      <c r="A347" s="157">
        <v>732</v>
      </c>
      <c r="B347" s="158" t="s">
        <v>2140</v>
      </c>
      <c r="C347" s="161">
        <f>'COG-M'!P2641</f>
        <v>0</v>
      </c>
      <c r="D347" s="119">
        <f>'COG-M'!P2642</f>
        <v>0</v>
      </c>
      <c r="E347" s="119">
        <f>'COG-M'!P2643</f>
        <v>0</v>
      </c>
      <c r="F347" s="119">
        <f>'COG-M'!P2644</f>
        <v>0</v>
      </c>
      <c r="G347" s="119">
        <f>'COG-M'!P2645</f>
        <v>0</v>
      </c>
      <c r="H347" s="119">
        <f>'COG-M'!P2646</f>
        <v>0</v>
      </c>
      <c r="I347" s="119">
        <f>'COG-M'!P2647</f>
        <v>0</v>
      </c>
      <c r="J347" s="119">
        <f>'COG-M'!P2648</f>
        <v>0</v>
      </c>
      <c r="K347" s="119">
        <f>'COG-M'!P2649</f>
        <v>0</v>
      </c>
      <c r="L347" s="119">
        <f>'COG-M'!P2650</f>
        <v>0</v>
      </c>
      <c r="M347" s="120">
        <f t="shared" si="101"/>
        <v>0</v>
      </c>
      <c r="N347" s="42"/>
      <c r="O347" s="42"/>
      <c r="P347" s="42"/>
      <c r="Q347" s="42"/>
      <c r="R347" s="42"/>
      <c r="S347" s="42"/>
      <c r="T347" s="42"/>
      <c r="U347" s="42"/>
      <c r="V347" s="42"/>
      <c r="W347" s="42"/>
      <c r="X347" s="42"/>
      <c r="Y347" s="42"/>
      <c r="Z347" s="42"/>
    </row>
    <row r="348" spans="1:26" ht="14.25" customHeight="1">
      <c r="A348" s="157">
        <v>733</v>
      </c>
      <c r="B348" s="158" t="s">
        <v>2141</v>
      </c>
      <c r="C348" s="161">
        <f>'COG-M'!P2651</f>
        <v>0</v>
      </c>
      <c r="D348" s="119">
        <f>'COG-M'!P2652</f>
        <v>0</v>
      </c>
      <c r="E348" s="119">
        <f>'COG-M'!P2653</f>
        <v>0</v>
      </c>
      <c r="F348" s="119">
        <f>'COG-M'!P2654</f>
        <v>0</v>
      </c>
      <c r="G348" s="119">
        <f>'COG-M'!P2655</f>
        <v>0</v>
      </c>
      <c r="H348" s="119">
        <f>'COG-M'!P2656</f>
        <v>0</v>
      </c>
      <c r="I348" s="119">
        <f>'COG-M'!P2657</f>
        <v>0</v>
      </c>
      <c r="J348" s="119">
        <f>'COG-M'!P2658</f>
        <v>0</v>
      </c>
      <c r="K348" s="119">
        <f>'COG-M'!P2659</f>
        <v>0</v>
      </c>
      <c r="L348" s="119">
        <f>'COG-M'!P2660</f>
        <v>0</v>
      </c>
      <c r="M348" s="120">
        <f t="shared" si="101"/>
        <v>0</v>
      </c>
      <c r="N348" s="42"/>
      <c r="O348" s="42"/>
      <c r="P348" s="42"/>
      <c r="Q348" s="42"/>
      <c r="R348" s="42"/>
      <c r="S348" s="42"/>
      <c r="T348" s="42"/>
      <c r="U348" s="42"/>
      <c r="V348" s="42"/>
      <c r="W348" s="42"/>
      <c r="X348" s="42"/>
      <c r="Y348" s="42"/>
      <c r="Z348" s="42"/>
    </row>
    <row r="349" spans="1:26" ht="14.25" customHeight="1">
      <c r="A349" s="157">
        <v>734</v>
      </c>
      <c r="B349" s="158" t="s">
        <v>2142</v>
      </c>
      <c r="C349" s="161">
        <f>'COG-M'!P2661</f>
        <v>0</v>
      </c>
      <c r="D349" s="119">
        <f>'COG-M'!P2662</f>
        <v>0</v>
      </c>
      <c r="E349" s="119">
        <f>'COG-M'!P2663</f>
        <v>0</v>
      </c>
      <c r="F349" s="119">
        <f>'COG-M'!P2664</f>
        <v>0</v>
      </c>
      <c r="G349" s="119">
        <f>'COG-M'!P2665</f>
        <v>0</v>
      </c>
      <c r="H349" s="119">
        <f>'COG-M'!P2666</f>
        <v>0</v>
      </c>
      <c r="I349" s="119">
        <f>'COG-M'!P2667</f>
        <v>0</v>
      </c>
      <c r="J349" s="119">
        <f>'COG-M'!P2668</f>
        <v>0</v>
      </c>
      <c r="K349" s="119">
        <f>'COG-M'!P2669</f>
        <v>0</v>
      </c>
      <c r="L349" s="119">
        <f>'COG-M'!P2670</f>
        <v>0</v>
      </c>
      <c r="M349" s="120">
        <f t="shared" si="101"/>
        <v>0</v>
      </c>
      <c r="N349" s="42"/>
      <c r="O349" s="42"/>
      <c r="P349" s="42"/>
      <c r="Q349" s="42"/>
      <c r="R349" s="42"/>
      <c r="S349" s="42"/>
      <c r="T349" s="42"/>
      <c r="U349" s="42"/>
      <c r="V349" s="42"/>
      <c r="W349" s="42"/>
      <c r="X349" s="42"/>
      <c r="Y349" s="42"/>
      <c r="Z349" s="42"/>
    </row>
    <row r="350" spans="1:26" ht="14.25" customHeight="1">
      <c r="A350" s="157">
        <v>735</v>
      </c>
      <c r="B350" s="158" t="s">
        <v>2143</v>
      </c>
      <c r="C350" s="161">
        <f>'COG-M'!P2671</f>
        <v>0</v>
      </c>
      <c r="D350" s="119">
        <f>'COG-M'!P2672</f>
        <v>0</v>
      </c>
      <c r="E350" s="119">
        <f>'COG-M'!P2673</f>
        <v>0</v>
      </c>
      <c r="F350" s="119">
        <f>'COG-M'!P2674</f>
        <v>0</v>
      </c>
      <c r="G350" s="119">
        <f>'COG-M'!P2675</f>
        <v>0</v>
      </c>
      <c r="H350" s="119">
        <f>'COG-M'!P2676</f>
        <v>0</v>
      </c>
      <c r="I350" s="119">
        <f>'COG-M'!P2677</f>
        <v>0</v>
      </c>
      <c r="J350" s="119">
        <f>'COG-M'!P2678</f>
        <v>0</v>
      </c>
      <c r="K350" s="119">
        <f>'COG-M'!P2679</f>
        <v>0</v>
      </c>
      <c r="L350" s="119">
        <f>'COG-M'!P2680</f>
        <v>0</v>
      </c>
      <c r="M350" s="120">
        <f t="shared" si="101"/>
        <v>0</v>
      </c>
      <c r="N350" s="42"/>
      <c r="O350" s="42"/>
      <c r="P350" s="42"/>
      <c r="Q350" s="42"/>
      <c r="R350" s="42"/>
      <c r="S350" s="42"/>
      <c r="T350" s="42"/>
      <c r="U350" s="42"/>
      <c r="V350" s="42"/>
      <c r="W350" s="42"/>
      <c r="X350" s="42"/>
      <c r="Y350" s="42"/>
      <c r="Z350" s="42"/>
    </row>
    <row r="351" spans="1:26" ht="14.25" customHeight="1">
      <c r="A351" s="157">
        <v>739</v>
      </c>
      <c r="B351" s="158" t="s">
        <v>2144</v>
      </c>
      <c r="C351" s="161">
        <f>'COG-M'!P2681</f>
        <v>0</v>
      </c>
      <c r="D351" s="119">
        <f>'COG-M'!P2682</f>
        <v>0</v>
      </c>
      <c r="E351" s="119">
        <f>'COG-M'!P2683</f>
        <v>0</v>
      </c>
      <c r="F351" s="119">
        <f>'COG-M'!P2684</f>
        <v>0</v>
      </c>
      <c r="G351" s="119">
        <f>'COG-M'!P2685</f>
        <v>0</v>
      </c>
      <c r="H351" s="119">
        <f>'COG-M'!P2686</f>
        <v>0</v>
      </c>
      <c r="I351" s="119">
        <f>'COG-M'!P2687</f>
        <v>0</v>
      </c>
      <c r="J351" s="119">
        <f>'COG-M'!P2688</f>
        <v>0</v>
      </c>
      <c r="K351" s="119">
        <f>'COG-M'!P2689</f>
        <v>0</v>
      </c>
      <c r="L351" s="119">
        <f>'COG-M'!P2690</f>
        <v>0</v>
      </c>
      <c r="M351" s="120">
        <f t="shared" si="101"/>
        <v>0</v>
      </c>
      <c r="N351" s="42"/>
      <c r="O351" s="42"/>
      <c r="P351" s="42"/>
      <c r="Q351" s="42"/>
      <c r="R351" s="42"/>
      <c r="S351" s="42"/>
      <c r="T351" s="42"/>
      <c r="U351" s="42"/>
      <c r="V351" s="42"/>
      <c r="W351" s="42"/>
      <c r="X351" s="42"/>
      <c r="Y351" s="42"/>
      <c r="Z351" s="42"/>
    </row>
    <row r="352" spans="1:26" ht="14.25" customHeight="1">
      <c r="A352" s="155">
        <v>7400</v>
      </c>
      <c r="B352" s="236" t="s">
        <v>2145</v>
      </c>
      <c r="C352" s="156">
        <f t="shared" ref="C352:M352" si="102">SUM(C353:C361)</f>
        <v>0</v>
      </c>
      <c r="D352" s="115">
        <f t="shared" si="102"/>
        <v>0</v>
      </c>
      <c r="E352" s="115">
        <f t="shared" si="102"/>
        <v>0</v>
      </c>
      <c r="F352" s="115">
        <f t="shared" si="102"/>
        <v>0</v>
      </c>
      <c r="G352" s="115">
        <f t="shared" si="102"/>
        <v>0</v>
      </c>
      <c r="H352" s="115">
        <f t="shared" si="102"/>
        <v>0</v>
      </c>
      <c r="I352" s="115">
        <f t="shared" si="102"/>
        <v>0</v>
      </c>
      <c r="J352" s="115">
        <f t="shared" si="102"/>
        <v>0</v>
      </c>
      <c r="K352" s="115">
        <f t="shared" si="102"/>
        <v>0</v>
      </c>
      <c r="L352" s="115">
        <f t="shared" si="102"/>
        <v>0</v>
      </c>
      <c r="M352" s="115">
        <f t="shared" si="102"/>
        <v>0</v>
      </c>
      <c r="N352" s="42"/>
      <c r="O352" s="42"/>
      <c r="P352" s="42"/>
      <c r="Q352" s="42"/>
      <c r="R352" s="42"/>
      <c r="S352" s="42"/>
      <c r="T352" s="42"/>
      <c r="U352" s="42"/>
      <c r="V352" s="42"/>
      <c r="W352" s="42"/>
      <c r="X352" s="42"/>
      <c r="Y352" s="42"/>
      <c r="Z352" s="42"/>
    </row>
    <row r="353" spans="1:26" ht="14.25" customHeight="1">
      <c r="A353" s="157">
        <v>741</v>
      </c>
      <c r="B353" s="158" t="s">
        <v>2146</v>
      </c>
      <c r="C353" s="161">
        <f>'COG-M'!P2692</f>
        <v>0</v>
      </c>
      <c r="D353" s="119">
        <f>'COG-M'!P2693</f>
        <v>0</v>
      </c>
      <c r="E353" s="119">
        <f>'COG-M'!P2694</f>
        <v>0</v>
      </c>
      <c r="F353" s="119">
        <f>'COG-M'!P2695</f>
        <v>0</v>
      </c>
      <c r="G353" s="119">
        <f>'COG-M'!P2696</f>
        <v>0</v>
      </c>
      <c r="H353" s="119">
        <f>'COG-M'!P2697</f>
        <v>0</v>
      </c>
      <c r="I353" s="119">
        <f>'COG-M'!P2698</f>
        <v>0</v>
      </c>
      <c r="J353" s="119">
        <f>'COG-M'!P2699</f>
        <v>0</v>
      </c>
      <c r="K353" s="119">
        <f>'COG-M'!P2700</f>
        <v>0</v>
      </c>
      <c r="L353" s="119">
        <f>'COG-M'!P2701</f>
        <v>0</v>
      </c>
      <c r="M353" s="120">
        <f t="shared" ref="M353:M361" si="103">SUM(C353:L353)</f>
        <v>0</v>
      </c>
      <c r="N353" s="42"/>
      <c r="O353" s="42"/>
      <c r="P353" s="42"/>
      <c r="Q353" s="42"/>
      <c r="R353" s="42"/>
      <c r="S353" s="42"/>
      <c r="T353" s="42"/>
      <c r="U353" s="42"/>
      <c r="V353" s="42"/>
      <c r="W353" s="42"/>
      <c r="X353" s="42"/>
      <c r="Y353" s="42"/>
      <c r="Z353" s="42"/>
    </row>
    <row r="354" spans="1:26" ht="14.25" customHeight="1">
      <c r="A354" s="157">
        <v>742</v>
      </c>
      <c r="B354" s="158" t="s">
        <v>2147</v>
      </c>
      <c r="C354" s="161"/>
      <c r="D354" s="119"/>
      <c r="E354" s="119"/>
      <c r="F354" s="119"/>
      <c r="G354" s="119"/>
      <c r="H354" s="119"/>
      <c r="I354" s="119"/>
      <c r="J354" s="119"/>
      <c r="K354" s="119"/>
      <c r="L354" s="119"/>
      <c r="M354" s="120">
        <f t="shared" si="103"/>
        <v>0</v>
      </c>
      <c r="N354" s="42"/>
      <c r="O354" s="42"/>
      <c r="P354" s="42"/>
      <c r="Q354" s="42"/>
      <c r="R354" s="42"/>
      <c r="S354" s="42"/>
      <c r="T354" s="42"/>
      <c r="U354" s="42"/>
      <c r="V354" s="42"/>
      <c r="W354" s="42"/>
      <c r="X354" s="42"/>
      <c r="Y354" s="42"/>
      <c r="Z354" s="42"/>
    </row>
    <row r="355" spans="1:26" ht="14.25" customHeight="1">
      <c r="A355" s="157">
        <v>743</v>
      </c>
      <c r="B355" s="158" t="s">
        <v>2148</v>
      </c>
      <c r="C355" s="161"/>
      <c r="D355" s="119"/>
      <c r="E355" s="119"/>
      <c r="F355" s="119"/>
      <c r="G355" s="119"/>
      <c r="H355" s="119"/>
      <c r="I355" s="119"/>
      <c r="J355" s="119"/>
      <c r="K355" s="119"/>
      <c r="L355" s="119"/>
      <c r="M355" s="120">
        <f t="shared" si="103"/>
        <v>0</v>
      </c>
      <c r="N355" s="42"/>
      <c r="O355" s="42"/>
      <c r="P355" s="42"/>
      <c r="Q355" s="42"/>
      <c r="R355" s="42"/>
      <c r="S355" s="42"/>
      <c r="T355" s="42"/>
      <c r="U355" s="42"/>
      <c r="V355" s="42"/>
      <c r="W355" s="42"/>
      <c r="X355" s="42"/>
      <c r="Y355" s="42"/>
      <c r="Z355" s="42"/>
    </row>
    <row r="356" spans="1:26" ht="14.25" customHeight="1">
      <c r="A356" s="157">
        <v>744</v>
      </c>
      <c r="B356" s="158" t="s">
        <v>2149</v>
      </c>
      <c r="C356" s="161"/>
      <c r="D356" s="119"/>
      <c r="E356" s="119"/>
      <c r="F356" s="119"/>
      <c r="G356" s="119"/>
      <c r="H356" s="119"/>
      <c r="I356" s="119"/>
      <c r="J356" s="119"/>
      <c r="K356" s="119"/>
      <c r="L356" s="119"/>
      <c r="M356" s="120">
        <f t="shared" si="103"/>
        <v>0</v>
      </c>
      <c r="N356" s="42"/>
      <c r="O356" s="42"/>
      <c r="P356" s="42"/>
      <c r="Q356" s="42"/>
      <c r="R356" s="42"/>
      <c r="S356" s="42"/>
      <c r="T356" s="42"/>
      <c r="U356" s="42"/>
      <c r="V356" s="42"/>
      <c r="W356" s="42"/>
      <c r="X356" s="42"/>
      <c r="Y356" s="42"/>
      <c r="Z356" s="42"/>
    </row>
    <row r="357" spans="1:26" ht="14.25" customHeight="1">
      <c r="A357" s="157">
        <v>745</v>
      </c>
      <c r="B357" s="158" t="s">
        <v>2150</v>
      </c>
      <c r="C357" s="161">
        <f>'COG-M'!P2705</f>
        <v>0</v>
      </c>
      <c r="D357" s="119">
        <f>'COG-M'!P2706</f>
        <v>0</v>
      </c>
      <c r="E357" s="119">
        <f>'COG-M'!P2707</f>
        <v>0</v>
      </c>
      <c r="F357" s="119">
        <f>'COG-M'!P2708</f>
        <v>0</v>
      </c>
      <c r="G357" s="119">
        <f>'COG-M'!P2709</f>
        <v>0</v>
      </c>
      <c r="H357" s="119">
        <f>'COG-M'!P2710</f>
        <v>0</v>
      </c>
      <c r="I357" s="119">
        <f>'COG-M'!P2711</f>
        <v>0</v>
      </c>
      <c r="J357" s="119">
        <f>'COG-M'!P2712</f>
        <v>0</v>
      </c>
      <c r="K357" s="119">
        <f>'COG-M'!P2713</f>
        <v>0</v>
      </c>
      <c r="L357" s="119">
        <f>'COG-M'!P2714</f>
        <v>0</v>
      </c>
      <c r="M357" s="120">
        <f t="shared" si="103"/>
        <v>0</v>
      </c>
      <c r="N357" s="42"/>
      <c r="O357" s="42"/>
      <c r="P357" s="42"/>
      <c r="Q357" s="42"/>
      <c r="R357" s="42"/>
      <c r="S357" s="42"/>
      <c r="T357" s="42"/>
      <c r="U357" s="42"/>
      <c r="V357" s="42"/>
      <c r="W357" s="42"/>
      <c r="X357" s="42"/>
      <c r="Y357" s="42"/>
      <c r="Z357" s="42"/>
    </row>
    <row r="358" spans="1:26" ht="14.25" customHeight="1">
      <c r="A358" s="157">
        <v>746</v>
      </c>
      <c r="B358" s="158" t="s">
        <v>2151</v>
      </c>
      <c r="C358" s="161">
        <f>'COG-M'!P2715</f>
        <v>0</v>
      </c>
      <c r="D358" s="119">
        <f>'COG-M'!P2716</f>
        <v>0</v>
      </c>
      <c r="E358" s="119">
        <f>'COG-M'!P2717</f>
        <v>0</v>
      </c>
      <c r="F358" s="119">
        <f>'COG-M'!P2718</f>
        <v>0</v>
      </c>
      <c r="G358" s="119">
        <f>'COG-M'!P2719</f>
        <v>0</v>
      </c>
      <c r="H358" s="119">
        <f>'COG-M'!P2720</f>
        <v>0</v>
      </c>
      <c r="I358" s="119">
        <f>'COG-M'!P2721</f>
        <v>0</v>
      </c>
      <c r="J358" s="119">
        <f>'COG-M'!P2722</f>
        <v>0</v>
      </c>
      <c r="K358" s="119">
        <f>'COG-M'!P2723</f>
        <v>0</v>
      </c>
      <c r="L358" s="119">
        <f>'COG-M'!P2724</f>
        <v>0</v>
      </c>
      <c r="M358" s="120">
        <f t="shared" si="103"/>
        <v>0</v>
      </c>
      <c r="N358" s="42"/>
      <c r="O358" s="42"/>
      <c r="P358" s="42"/>
      <c r="Q358" s="42"/>
      <c r="R358" s="42"/>
      <c r="S358" s="42"/>
      <c r="T358" s="42"/>
      <c r="U358" s="42"/>
      <c r="V358" s="42"/>
      <c r="W358" s="42"/>
      <c r="X358" s="42"/>
      <c r="Y358" s="42"/>
      <c r="Z358" s="42"/>
    </row>
    <row r="359" spans="1:26" ht="14.25" customHeight="1">
      <c r="A359" s="157">
        <v>747</v>
      </c>
      <c r="B359" s="158" t="s">
        <v>2152</v>
      </c>
      <c r="C359" s="161">
        <f>'COG-M'!P2725</f>
        <v>0</v>
      </c>
      <c r="D359" s="119">
        <f>'COG-M'!P2726</f>
        <v>0</v>
      </c>
      <c r="E359" s="119">
        <f>'COG-M'!P2727</f>
        <v>0</v>
      </c>
      <c r="F359" s="119">
        <f>'COG-M'!P2728</f>
        <v>0</v>
      </c>
      <c r="G359" s="119">
        <f>'COG-M'!P2729</f>
        <v>0</v>
      </c>
      <c r="H359" s="119">
        <f>'COG-M'!P2730</f>
        <v>0</v>
      </c>
      <c r="I359" s="119">
        <f>'COG-M'!P2731</f>
        <v>0</v>
      </c>
      <c r="J359" s="119">
        <f>'COG-M'!P2732</f>
        <v>0</v>
      </c>
      <c r="K359" s="119">
        <f>'COG-M'!P2733</f>
        <v>0</v>
      </c>
      <c r="L359" s="119">
        <f>'COG-M'!P2734</f>
        <v>0</v>
      </c>
      <c r="M359" s="120">
        <f t="shared" si="103"/>
        <v>0</v>
      </c>
      <c r="N359" s="42"/>
      <c r="O359" s="42"/>
      <c r="P359" s="42"/>
      <c r="Q359" s="42"/>
      <c r="R359" s="42"/>
      <c r="S359" s="42"/>
      <c r="T359" s="42"/>
      <c r="U359" s="42"/>
      <c r="V359" s="42"/>
      <c r="W359" s="42"/>
      <c r="X359" s="42"/>
      <c r="Y359" s="42"/>
      <c r="Z359" s="42"/>
    </row>
    <row r="360" spans="1:26" ht="14.25" customHeight="1">
      <c r="A360" s="157">
        <v>748</v>
      </c>
      <c r="B360" s="158" t="s">
        <v>2153</v>
      </c>
      <c r="C360" s="161">
        <f>'COG-M'!P2735</f>
        <v>0</v>
      </c>
      <c r="D360" s="119">
        <f>'COG-M'!P2736</f>
        <v>0</v>
      </c>
      <c r="E360" s="119">
        <f>'COG-M'!P2737</f>
        <v>0</v>
      </c>
      <c r="F360" s="119">
        <f>'COG-M'!P2738</f>
        <v>0</v>
      </c>
      <c r="G360" s="119">
        <f>'COG-M'!P2739</f>
        <v>0</v>
      </c>
      <c r="H360" s="119">
        <f>'COG-M'!P2740</f>
        <v>0</v>
      </c>
      <c r="I360" s="119">
        <f>'COG-M'!P2741</f>
        <v>0</v>
      </c>
      <c r="J360" s="119">
        <f>'COG-M'!P2742</f>
        <v>0</v>
      </c>
      <c r="K360" s="119">
        <f>'COG-M'!P2743</f>
        <v>0</v>
      </c>
      <c r="L360" s="119">
        <f>'COG-M'!P2744</f>
        <v>0</v>
      </c>
      <c r="M360" s="120">
        <f t="shared" si="103"/>
        <v>0</v>
      </c>
      <c r="N360" s="42"/>
      <c r="O360" s="42"/>
      <c r="P360" s="42"/>
      <c r="Q360" s="42"/>
      <c r="R360" s="42"/>
      <c r="S360" s="42"/>
      <c r="T360" s="42"/>
      <c r="U360" s="42"/>
      <c r="V360" s="42"/>
      <c r="W360" s="42"/>
      <c r="X360" s="42"/>
      <c r="Y360" s="42"/>
      <c r="Z360" s="42"/>
    </row>
    <row r="361" spans="1:26" ht="14.25" customHeight="1">
      <c r="A361" s="157">
        <v>749</v>
      </c>
      <c r="B361" s="158" t="s">
        <v>2154</v>
      </c>
      <c r="C361" s="161">
        <f>'COG-M'!P2745</f>
        <v>0</v>
      </c>
      <c r="D361" s="119">
        <f>'COG-M'!P2746</f>
        <v>0</v>
      </c>
      <c r="E361" s="119">
        <f>'COG-M'!P2747</f>
        <v>0</v>
      </c>
      <c r="F361" s="119">
        <f>'COG-M'!P2748</f>
        <v>0</v>
      </c>
      <c r="G361" s="119">
        <f>'COG-M'!P2749</f>
        <v>0</v>
      </c>
      <c r="H361" s="119">
        <f>'COG-M'!P2750</f>
        <v>0</v>
      </c>
      <c r="I361" s="119">
        <f>'COG-M'!P2751</f>
        <v>0</v>
      </c>
      <c r="J361" s="119">
        <f>'COG-M'!P2752</f>
        <v>0</v>
      </c>
      <c r="K361" s="119">
        <f>'COG-M'!P2753</f>
        <v>0</v>
      </c>
      <c r="L361" s="119">
        <f>'COG-M'!P2754</f>
        <v>0</v>
      </c>
      <c r="M361" s="120">
        <f t="shared" si="103"/>
        <v>0</v>
      </c>
      <c r="N361" s="42"/>
      <c r="O361" s="42"/>
      <c r="P361" s="42"/>
      <c r="Q361" s="42"/>
      <c r="R361" s="42"/>
      <c r="S361" s="42"/>
      <c r="T361" s="42"/>
      <c r="U361" s="42"/>
      <c r="V361" s="42"/>
      <c r="W361" s="42"/>
      <c r="X361" s="42"/>
      <c r="Y361" s="42"/>
      <c r="Z361" s="42"/>
    </row>
    <row r="362" spans="1:26" ht="14.25" customHeight="1">
      <c r="A362" s="155">
        <v>7500</v>
      </c>
      <c r="B362" s="236" t="s">
        <v>2155</v>
      </c>
      <c r="C362" s="156">
        <f t="shared" ref="C362:M362" si="104">SUM(C363:C371)</f>
        <v>0</v>
      </c>
      <c r="D362" s="115">
        <f t="shared" si="104"/>
        <v>0</v>
      </c>
      <c r="E362" s="115">
        <f t="shared" si="104"/>
        <v>0</v>
      </c>
      <c r="F362" s="115">
        <f t="shared" si="104"/>
        <v>0</v>
      </c>
      <c r="G362" s="115">
        <f t="shared" si="104"/>
        <v>0</v>
      </c>
      <c r="H362" s="115">
        <f t="shared" si="104"/>
        <v>0</v>
      </c>
      <c r="I362" s="115">
        <f t="shared" si="104"/>
        <v>0</v>
      </c>
      <c r="J362" s="115">
        <f t="shared" si="104"/>
        <v>0</v>
      </c>
      <c r="K362" s="115">
        <f t="shared" si="104"/>
        <v>0</v>
      </c>
      <c r="L362" s="115">
        <f t="shared" si="104"/>
        <v>0</v>
      </c>
      <c r="M362" s="115">
        <f t="shared" si="104"/>
        <v>0</v>
      </c>
      <c r="N362" s="42"/>
      <c r="O362" s="42"/>
      <c r="P362" s="42"/>
      <c r="Q362" s="42"/>
      <c r="R362" s="42"/>
      <c r="S362" s="42"/>
      <c r="T362" s="42"/>
      <c r="U362" s="42"/>
      <c r="V362" s="42"/>
      <c r="W362" s="42"/>
      <c r="X362" s="42"/>
      <c r="Y362" s="42"/>
      <c r="Z362" s="42"/>
    </row>
    <row r="363" spans="1:26" ht="14.25" customHeight="1">
      <c r="A363" s="157">
        <v>751</v>
      </c>
      <c r="B363" s="158" t="s">
        <v>2156</v>
      </c>
      <c r="C363" s="161">
        <f>'COG-M'!P2756</f>
        <v>0</v>
      </c>
      <c r="D363" s="119">
        <f>'COG-M'!P2757</f>
        <v>0</v>
      </c>
      <c r="E363" s="119">
        <f>'COG-M'!P2758</f>
        <v>0</v>
      </c>
      <c r="F363" s="119">
        <f>'COG-M'!P2759</f>
        <v>0</v>
      </c>
      <c r="G363" s="119">
        <f>'COG-M'!P2760</f>
        <v>0</v>
      </c>
      <c r="H363" s="119">
        <f>'COG-M'!P2761</f>
        <v>0</v>
      </c>
      <c r="I363" s="119">
        <f>'COG-M'!P2762</f>
        <v>0</v>
      </c>
      <c r="J363" s="119">
        <f>'COG-M'!P2763</f>
        <v>0</v>
      </c>
      <c r="K363" s="119">
        <f>'COG-M'!P2764</f>
        <v>0</v>
      </c>
      <c r="L363" s="119">
        <f>'COG-M'!P2765</f>
        <v>0</v>
      </c>
      <c r="M363" s="120">
        <f t="shared" ref="M363:M371" si="105">SUM(C363:L363)</f>
        <v>0</v>
      </c>
      <c r="N363" s="42"/>
      <c r="O363" s="42"/>
      <c r="P363" s="42"/>
      <c r="Q363" s="42"/>
      <c r="R363" s="42"/>
      <c r="S363" s="42"/>
      <c r="T363" s="42"/>
      <c r="U363" s="42"/>
      <c r="V363" s="42"/>
      <c r="W363" s="42"/>
      <c r="X363" s="42"/>
      <c r="Y363" s="42"/>
      <c r="Z363" s="42"/>
    </row>
    <row r="364" spans="1:26" ht="14.25" customHeight="1">
      <c r="A364" s="157">
        <v>752</v>
      </c>
      <c r="B364" s="158" t="s">
        <v>2157</v>
      </c>
      <c r="C364" s="161"/>
      <c r="D364" s="119"/>
      <c r="E364" s="119"/>
      <c r="F364" s="119"/>
      <c r="G364" s="119"/>
      <c r="H364" s="119"/>
      <c r="I364" s="119"/>
      <c r="J364" s="119"/>
      <c r="K364" s="119"/>
      <c r="L364" s="119"/>
      <c r="M364" s="120">
        <f t="shared" si="105"/>
        <v>0</v>
      </c>
      <c r="N364" s="42"/>
      <c r="O364" s="42"/>
      <c r="P364" s="42"/>
      <c r="Q364" s="42"/>
      <c r="R364" s="42"/>
      <c r="S364" s="42"/>
      <c r="T364" s="42"/>
      <c r="U364" s="42"/>
      <c r="V364" s="42"/>
      <c r="W364" s="42"/>
      <c r="X364" s="42"/>
      <c r="Y364" s="42"/>
      <c r="Z364" s="42"/>
    </row>
    <row r="365" spans="1:26" ht="14.25" customHeight="1">
      <c r="A365" s="157">
        <v>753</v>
      </c>
      <c r="B365" s="158" t="s">
        <v>2158</v>
      </c>
      <c r="C365" s="161"/>
      <c r="D365" s="119"/>
      <c r="E365" s="119"/>
      <c r="F365" s="119"/>
      <c r="G365" s="119"/>
      <c r="H365" s="119"/>
      <c r="I365" s="119"/>
      <c r="J365" s="119"/>
      <c r="K365" s="119"/>
      <c r="L365" s="119"/>
      <c r="M365" s="120">
        <f t="shared" si="105"/>
        <v>0</v>
      </c>
      <c r="N365" s="42"/>
      <c r="O365" s="42"/>
      <c r="P365" s="42"/>
      <c r="Q365" s="42"/>
      <c r="R365" s="42"/>
      <c r="S365" s="42"/>
      <c r="T365" s="42"/>
      <c r="U365" s="42"/>
      <c r="V365" s="42"/>
      <c r="W365" s="42"/>
      <c r="X365" s="42"/>
      <c r="Y365" s="42"/>
      <c r="Z365" s="42"/>
    </row>
    <row r="366" spans="1:26" ht="14.25" customHeight="1">
      <c r="A366" s="157">
        <v>754</v>
      </c>
      <c r="B366" s="158" t="s">
        <v>2159</v>
      </c>
      <c r="C366" s="161">
        <f>'COG-M'!P2768</f>
        <v>0</v>
      </c>
      <c r="D366" s="119">
        <f>'COG-M'!P2769</f>
        <v>0</v>
      </c>
      <c r="E366" s="119">
        <f>'COG-M'!P2770</f>
        <v>0</v>
      </c>
      <c r="F366" s="119">
        <f>'COG-M'!P2771</f>
        <v>0</v>
      </c>
      <c r="G366" s="119">
        <f>'COG-M'!P2772</f>
        <v>0</v>
      </c>
      <c r="H366" s="119">
        <f>'COG-M'!P2773</f>
        <v>0</v>
      </c>
      <c r="I366" s="119">
        <f>'COG-M'!P2774</f>
        <v>0</v>
      </c>
      <c r="J366" s="119">
        <f>'COG-M'!P2775</f>
        <v>0</v>
      </c>
      <c r="K366" s="119">
        <f>'COG-M'!P2776</f>
        <v>0</v>
      </c>
      <c r="L366" s="119">
        <f>'COG-M'!P2777</f>
        <v>0</v>
      </c>
      <c r="M366" s="120">
        <f t="shared" si="105"/>
        <v>0</v>
      </c>
      <c r="N366" s="42"/>
      <c r="O366" s="42"/>
      <c r="P366" s="42"/>
      <c r="Q366" s="42"/>
      <c r="R366" s="42"/>
      <c r="S366" s="42"/>
      <c r="T366" s="42"/>
      <c r="U366" s="42"/>
      <c r="V366" s="42"/>
      <c r="W366" s="42"/>
      <c r="X366" s="42"/>
      <c r="Y366" s="42"/>
      <c r="Z366" s="42"/>
    </row>
    <row r="367" spans="1:26" ht="14.25" customHeight="1">
      <c r="A367" s="157">
        <v>755</v>
      </c>
      <c r="B367" s="158" t="s">
        <v>2160</v>
      </c>
      <c r="C367" s="161"/>
      <c r="D367" s="119"/>
      <c r="E367" s="119"/>
      <c r="F367" s="119"/>
      <c r="G367" s="119"/>
      <c r="H367" s="119"/>
      <c r="I367" s="119"/>
      <c r="J367" s="119"/>
      <c r="K367" s="119"/>
      <c r="L367" s="119"/>
      <c r="M367" s="120">
        <f t="shared" si="105"/>
        <v>0</v>
      </c>
      <c r="N367" s="42"/>
      <c r="O367" s="42"/>
      <c r="P367" s="42"/>
      <c r="Q367" s="42"/>
      <c r="R367" s="42"/>
      <c r="S367" s="42"/>
      <c r="T367" s="42"/>
      <c r="U367" s="42"/>
      <c r="V367" s="42"/>
      <c r="W367" s="42"/>
      <c r="X367" s="42"/>
      <c r="Y367" s="42"/>
      <c r="Z367" s="42"/>
    </row>
    <row r="368" spans="1:26" ht="14.25" customHeight="1">
      <c r="A368" s="157">
        <v>756</v>
      </c>
      <c r="B368" s="158" t="s">
        <v>2161</v>
      </c>
      <c r="C368" s="161"/>
      <c r="D368" s="119"/>
      <c r="E368" s="119"/>
      <c r="F368" s="119"/>
      <c r="G368" s="119"/>
      <c r="H368" s="119"/>
      <c r="I368" s="119"/>
      <c r="J368" s="119"/>
      <c r="K368" s="119"/>
      <c r="L368" s="119"/>
      <c r="M368" s="120">
        <f t="shared" si="105"/>
        <v>0</v>
      </c>
      <c r="N368" s="42"/>
      <c r="O368" s="42"/>
      <c r="P368" s="42"/>
      <c r="Q368" s="42"/>
      <c r="R368" s="42"/>
      <c r="S368" s="42"/>
      <c r="T368" s="42"/>
      <c r="U368" s="42"/>
      <c r="V368" s="42"/>
      <c r="W368" s="42"/>
      <c r="X368" s="42"/>
      <c r="Y368" s="42"/>
      <c r="Z368" s="42"/>
    </row>
    <row r="369" spans="1:26" ht="14.25" customHeight="1">
      <c r="A369" s="157">
        <v>757</v>
      </c>
      <c r="B369" s="158" t="s">
        <v>2162</v>
      </c>
      <c r="C369" s="161">
        <f>'COG-M'!P2780</f>
        <v>0</v>
      </c>
      <c r="D369" s="119">
        <f>'COG-M'!P2781</f>
        <v>0</v>
      </c>
      <c r="E369" s="119">
        <f>'COG-M'!P2782</f>
        <v>0</v>
      </c>
      <c r="F369" s="119">
        <f>'COG-M'!P2783</f>
        <v>0</v>
      </c>
      <c r="G369" s="119">
        <f>'COG-M'!P2784</f>
        <v>0</v>
      </c>
      <c r="H369" s="119">
        <f>'COG-M'!P2785</f>
        <v>0</v>
      </c>
      <c r="I369" s="119">
        <f>'COG-M'!P2786</f>
        <v>0</v>
      </c>
      <c r="J369" s="119">
        <f>'COG-M'!P2787</f>
        <v>0</v>
      </c>
      <c r="K369" s="119">
        <f>'COG-M'!P2788</f>
        <v>0</v>
      </c>
      <c r="L369" s="119">
        <f>'COG-M'!P2789</f>
        <v>0</v>
      </c>
      <c r="M369" s="120">
        <f t="shared" si="105"/>
        <v>0</v>
      </c>
      <c r="N369" s="42"/>
      <c r="O369" s="42"/>
      <c r="P369" s="42"/>
      <c r="Q369" s="42"/>
      <c r="R369" s="42"/>
      <c r="S369" s="42"/>
      <c r="T369" s="42"/>
      <c r="U369" s="42"/>
      <c r="V369" s="42"/>
      <c r="W369" s="42"/>
      <c r="X369" s="42"/>
      <c r="Y369" s="42"/>
      <c r="Z369" s="42"/>
    </row>
    <row r="370" spans="1:26" ht="14.25" customHeight="1">
      <c r="A370" s="157">
        <v>758</v>
      </c>
      <c r="B370" s="158" t="s">
        <v>2163</v>
      </c>
      <c r="C370" s="161"/>
      <c r="D370" s="119"/>
      <c r="E370" s="119"/>
      <c r="F370" s="119"/>
      <c r="G370" s="119"/>
      <c r="H370" s="119"/>
      <c r="I370" s="119"/>
      <c r="J370" s="119"/>
      <c r="K370" s="119"/>
      <c r="L370" s="119"/>
      <c r="M370" s="120">
        <f t="shared" si="105"/>
        <v>0</v>
      </c>
      <c r="N370" s="42"/>
      <c r="O370" s="42"/>
      <c r="P370" s="42"/>
      <c r="Q370" s="42"/>
      <c r="R370" s="42"/>
      <c r="S370" s="42"/>
      <c r="T370" s="42"/>
      <c r="U370" s="42"/>
      <c r="V370" s="42"/>
      <c r="W370" s="42"/>
      <c r="X370" s="42"/>
      <c r="Y370" s="42"/>
      <c r="Z370" s="42"/>
    </row>
    <row r="371" spans="1:26" ht="14.25" customHeight="1">
      <c r="A371" s="157">
        <v>759</v>
      </c>
      <c r="B371" s="158" t="s">
        <v>2164</v>
      </c>
      <c r="C371" s="161">
        <f>'COG-M'!P2791</f>
        <v>0</v>
      </c>
      <c r="D371" s="119">
        <f>'COG-M'!P2792</f>
        <v>0</v>
      </c>
      <c r="E371" s="119">
        <f>'COG-M'!P2793</f>
        <v>0</v>
      </c>
      <c r="F371" s="119">
        <f>'COG-M'!P2794</f>
        <v>0</v>
      </c>
      <c r="G371" s="119">
        <f>'COG-M'!P2795</f>
        <v>0</v>
      </c>
      <c r="H371" s="119">
        <f>'COG-M'!P2796</f>
        <v>0</v>
      </c>
      <c r="I371" s="119">
        <f>'COG-M'!P2797</f>
        <v>0</v>
      </c>
      <c r="J371" s="119">
        <f>'COG-M'!P2798</f>
        <v>0</v>
      </c>
      <c r="K371" s="119">
        <f>'COG-M'!P2799</f>
        <v>0</v>
      </c>
      <c r="L371" s="119">
        <f>'COG-M'!P2800</f>
        <v>0</v>
      </c>
      <c r="M371" s="120">
        <f t="shared" si="105"/>
        <v>0</v>
      </c>
      <c r="N371" s="42"/>
      <c r="O371" s="42"/>
      <c r="P371" s="42"/>
      <c r="Q371" s="42"/>
      <c r="R371" s="42"/>
      <c r="S371" s="42"/>
      <c r="T371" s="42"/>
      <c r="U371" s="42"/>
      <c r="V371" s="42"/>
      <c r="W371" s="42"/>
      <c r="X371" s="42"/>
      <c r="Y371" s="42"/>
      <c r="Z371" s="42"/>
    </row>
    <row r="372" spans="1:26" ht="14.25" customHeight="1">
      <c r="A372" s="155">
        <v>7600</v>
      </c>
      <c r="B372" s="236" t="s">
        <v>2165</v>
      </c>
      <c r="C372" s="156">
        <f t="shared" ref="C372:M372" si="106">SUM(C373:C374)</f>
        <v>0</v>
      </c>
      <c r="D372" s="115">
        <f t="shared" si="106"/>
        <v>0</v>
      </c>
      <c r="E372" s="115">
        <f t="shared" si="106"/>
        <v>0</v>
      </c>
      <c r="F372" s="115">
        <f t="shared" si="106"/>
        <v>0</v>
      </c>
      <c r="G372" s="115">
        <f t="shared" si="106"/>
        <v>0</v>
      </c>
      <c r="H372" s="115">
        <f t="shared" si="106"/>
        <v>0</v>
      </c>
      <c r="I372" s="115">
        <f t="shared" si="106"/>
        <v>0</v>
      </c>
      <c r="J372" s="115">
        <f t="shared" si="106"/>
        <v>0</v>
      </c>
      <c r="K372" s="115">
        <f t="shared" si="106"/>
        <v>0</v>
      </c>
      <c r="L372" s="115">
        <f t="shared" si="106"/>
        <v>0</v>
      </c>
      <c r="M372" s="115">
        <f t="shared" si="106"/>
        <v>0</v>
      </c>
      <c r="N372" s="42"/>
      <c r="O372" s="42"/>
      <c r="P372" s="42"/>
      <c r="Q372" s="42"/>
      <c r="R372" s="42"/>
      <c r="S372" s="42"/>
      <c r="T372" s="42"/>
      <c r="U372" s="42"/>
      <c r="V372" s="42"/>
      <c r="W372" s="42"/>
      <c r="X372" s="42"/>
      <c r="Y372" s="42"/>
      <c r="Z372" s="42"/>
    </row>
    <row r="373" spans="1:26" ht="14.25" customHeight="1">
      <c r="A373" s="157">
        <v>761</v>
      </c>
      <c r="B373" s="158" t="s">
        <v>2166</v>
      </c>
      <c r="C373" s="161">
        <f>'COG-M'!P2802</f>
        <v>0</v>
      </c>
      <c r="D373" s="119">
        <f>'COG-M'!P2803</f>
        <v>0</v>
      </c>
      <c r="E373" s="119">
        <f>'COG-M'!P2804</f>
        <v>0</v>
      </c>
      <c r="F373" s="119">
        <f>'COG-M'!P2805</f>
        <v>0</v>
      </c>
      <c r="G373" s="119">
        <f>'COG-M'!P2806</f>
        <v>0</v>
      </c>
      <c r="H373" s="119">
        <f>'COG-M'!P2807</f>
        <v>0</v>
      </c>
      <c r="I373" s="119">
        <f>'COG-M'!P2808</f>
        <v>0</v>
      </c>
      <c r="J373" s="119">
        <f>'COG-M'!P2809</f>
        <v>0</v>
      </c>
      <c r="K373" s="119">
        <f>'COG-M'!P2810</f>
        <v>0</v>
      </c>
      <c r="L373" s="119">
        <f>'COG-M'!P2811</f>
        <v>0</v>
      </c>
      <c r="M373" s="120">
        <f t="shared" ref="M373:M374" si="107">SUM(C373:L373)</f>
        <v>0</v>
      </c>
      <c r="N373" s="42"/>
      <c r="O373" s="42"/>
      <c r="P373" s="42"/>
      <c r="Q373" s="42"/>
      <c r="R373" s="42"/>
      <c r="S373" s="42"/>
      <c r="T373" s="42"/>
      <c r="U373" s="42"/>
      <c r="V373" s="42"/>
      <c r="W373" s="42"/>
      <c r="X373" s="42"/>
      <c r="Y373" s="42"/>
      <c r="Z373" s="42"/>
    </row>
    <row r="374" spans="1:26" ht="14.25" customHeight="1">
      <c r="A374" s="157">
        <v>762</v>
      </c>
      <c r="B374" s="158" t="s">
        <v>2167</v>
      </c>
      <c r="C374" s="161">
        <f>'COG-M'!P2812</f>
        <v>0</v>
      </c>
      <c r="D374" s="119">
        <f>'COG-M'!P2813</f>
        <v>0</v>
      </c>
      <c r="E374" s="119">
        <f>'COG-M'!P2814</f>
        <v>0</v>
      </c>
      <c r="F374" s="119">
        <f>'COG-M'!P2815</f>
        <v>0</v>
      </c>
      <c r="G374" s="119">
        <f>'COG-M'!P2816</f>
        <v>0</v>
      </c>
      <c r="H374" s="119">
        <f>'COG-M'!P2817</f>
        <v>0</v>
      </c>
      <c r="I374" s="119">
        <f>'COG-M'!P2818</f>
        <v>0</v>
      </c>
      <c r="J374" s="119">
        <f>'COG-M'!P2819</f>
        <v>0</v>
      </c>
      <c r="K374" s="119">
        <f>'COG-M'!P2820</f>
        <v>0</v>
      </c>
      <c r="L374" s="119">
        <f>'COG-M'!P2821</f>
        <v>0</v>
      </c>
      <c r="M374" s="120">
        <f t="shared" si="107"/>
        <v>0</v>
      </c>
      <c r="N374" s="42"/>
      <c r="O374" s="42"/>
      <c r="P374" s="42"/>
      <c r="Q374" s="42"/>
      <c r="R374" s="42"/>
      <c r="S374" s="42"/>
      <c r="T374" s="42"/>
      <c r="U374" s="42"/>
      <c r="V374" s="42"/>
      <c r="W374" s="42"/>
      <c r="X374" s="42"/>
      <c r="Y374" s="42"/>
      <c r="Z374" s="42"/>
    </row>
    <row r="375" spans="1:26" ht="14.25" customHeight="1">
      <c r="A375" s="155">
        <v>7900</v>
      </c>
      <c r="B375" s="236" t="s">
        <v>2168</v>
      </c>
      <c r="C375" s="156">
        <f t="shared" ref="C375:M375" si="108">SUM(C376:C378)</f>
        <v>120000</v>
      </c>
      <c r="D375" s="115">
        <f t="shared" si="108"/>
        <v>0</v>
      </c>
      <c r="E375" s="115">
        <f t="shared" si="108"/>
        <v>0</v>
      </c>
      <c r="F375" s="115">
        <f t="shared" si="108"/>
        <v>0</v>
      </c>
      <c r="G375" s="115">
        <f t="shared" si="108"/>
        <v>0</v>
      </c>
      <c r="H375" s="115">
        <f t="shared" si="108"/>
        <v>0</v>
      </c>
      <c r="I375" s="115">
        <f t="shared" si="108"/>
        <v>0</v>
      </c>
      <c r="J375" s="115">
        <f t="shared" si="108"/>
        <v>0</v>
      </c>
      <c r="K375" s="115">
        <f t="shared" si="108"/>
        <v>0</v>
      </c>
      <c r="L375" s="115">
        <f t="shared" si="108"/>
        <v>0</v>
      </c>
      <c r="M375" s="115">
        <f t="shared" si="108"/>
        <v>120000</v>
      </c>
      <c r="N375" s="42"/>
      <c r="O375" s="42"/>
      <c r="P375" s="42"/>
      <c r="Q375" s="42"/>
      <c r="R375" s="42"/>
      <c r="S375" s="42"/>
      <c r="T375" s="42"/>
      <c r="U375" s="42"/>
      <c r="V375" s="42"/>
      <c r="W375" s="42"/>
      <c r="X375" s="42"/>
      <c r="Y375" s="42"/>
      <c r="Z375" s="42"/>
    </row>
    <row r="376" spans="1:26" ht="14.25" customHeight="1">
      <c r="A376" s="157">
        <v>791</v>
      </c>
      <c r="B376" s="158" t="s">
        <v>2169</v>
      </c>
      <c r="C376" s="161">
        <f>'COG-M'!P2823</f>
        <v>0</v>
      </c>
      <c r="D376" s="119">
        <f>'COG-M'!P2824</f>
        <v>0</v>
      </c>
      <c r="E376" s="119">
        <f>'COG-M'!P2825</f>
        <v>0</v>
      </c>
      <c r="F376" s="119">
        <f>'COG-M'!P2826</f>
        <v>0</v>
      </c>
      <c r="G376" s="119">
        <f>'COG-M'!P2827</f>
        <v>0</v>
      </c>
      <c r="H376" s="119">
        <f>'COG-M'!P2828</f>
        <v>0</v>
      </c>
      <c r="I376" s="119">
        <f>'COG-M'!P2829</f>
        <v>0</v>
      </c>
      <c r="J376" s="119">
        <f>'COG-M'!P2830</f>
        <v>0</v>
      </c>
      <c r="K376" s="119">
        <f>'COG-M'!P2831</f>
        <v>0</v>
      </c>
      <c r="L376" s="119">
        <f>'COG-M'!P2832</f>
        <v>0</v>
      </c>
      <c r="M376" s="120">
        <f t="shared" ref="M376:M378" si="109">SUM(C376:L376)</f>
        <v>0</v>
      </c>
      <c r="N376" s="42"/>
      <c r="O376" s="42"/>
      <c r="P376" s="42"/>
      <c r="Q376" s="42"/>
      <c r="R376" s="42"/>
      <c r="S376" s="42"/>
      <c r="T376" s="42"/>
      <c r="U376" s="42"/>
      <c r="V376" s="42"/>
      <c r="W376" s="42"/>
      <c r="X376" s="42"/>
      <c r="Y376" s="42"/>
      <c r="Z376" s="42"/>
    </row>
    <row r="377" spans="1:26" ht="14.25" customHeight="1">
      <c r="A377" s="157">
        <v>792</v>
      </c>
      <c r="B377" s="158" t="s">
        <v>2170</v>
      </c>
      <c r="C377" s="161">
        <f>'COG-M'!P2833</f>
        <v>120000</v>
      </c>
      <c r="D377" s="119">
        <f>'COG-M'!P2834</f>
        <v>0</v>
      </c>
      <c r="E377" s="119">
        <f>'COG-M'!P2835</f>
        <v>0</v>
      </c>
      <c r="F377" s="119">
        <f>'COG-M'!P2836</f>
        <v>0</v>
      </c>
      <c r="G377" s="119">
        <f>'COG-M'!P2837</f>
        <v>0</v>
      </c>
      <c r="H377" s="119">
        <f>'COG-M'!P2838</f>
        <v>0</v>
      </c>
      <c r="I377" s="119">
        <f>'COG-M'!P2839</f>
        <v>0</v>
      </c>
      <c r="J377" s="119">
        <f>'COG-M'!P2840</f>
        <v>0</v>
      </c>
      <c r="K377" s="119">
        <f>'COG-M'!P2841</f>
        <v>0</v>
      </c>
      <c r="L377" s="119">
        <f>'COG-M'!P2842</f>
        <v>0</v>
      </c>
      <c r="M377" s="120">
        <f t="shared" si="109"/>
        <v>120000</v>
      </c>
      <c r="N377" s="42"/>
      <c r="O377" s="42"/>
      <c r="P377" s="42"/>
      <c r="Q377" s="42"/>
      <c r="R377" s="42"/>
      <c r="S377" s="42"/>
      <c r="T377" s="42"/>
      <c r="U377" s="42"/>
      <c r="V377" s="42"/>
      <c r="W377" s="42"/>
      <c r="X377" s="42"/>
      <c r="Y377" s="42"/>
      <c r="Z377" s="42"/>
    </row>
    <row r="378" spans="1:26" ht="14.25" customHeight="1">
      <c r="A378" s="157">
        <v>799</v>
      </c>
      <c r="B378" s="158" t="s">
        <v>2171</v>
      </c>
      <c r="C378" s="161">
        <f>'COG-M'!P2843</f>
        <v>0</v>
      </c>
      <c r="D378" s="119">
        <f>'COG-M'!P2844</f>
        <v>0</v>
      </c>
      <c r="E378" s="119">
        <f>'COG-M'!P2845</f>
        <v>0</v>
      </c>
      <c r="F378" s="119">
        <f>'COG-M'!P2846</f>
        <v>0</v>
      </c>
      <c r="G378" s="119">
        <f>'COG-M'!P2847</f>
        <v>0</v>
      </c>
      <c r="H378" s="119">
        <f>'COG-M'!P2848</f>
        <v>0</v>
      </c>
      <c r="I378" s="119">
        <f>'COG-M'!P2849</f>
        <v>0</v>
      </c>
      <c r="J378" s="119">
        <f>'COG-M'!P2850</f>
        <v>0</v>
      </c>
      <c r="K378" s="119">
        <f>'COG-M'!P2851</f>
        <v>0</v>
      </c>
      <c r="L378" s="119">
        <f>'COG-M'!P2852</f>
        <v>0</v>
      </c>
      <c r="M378" s="120">
        <f t="shared" si="109"/>
        <v>0</v>
      </c>
      <c r="N378" s="42"/>
      <c r="O378" s="42"/>
      <c r="P378" s="42"/>
      <c r="Q378" s="42"/>
      <c r="R378" s="42"/>
      <c r="S378" s="42"/>
      <c r="T378" s="42"/>
      <c r="U378" s="42"/>
      <c r="V378" s="42"/>
      <c r="W378" s="42"/>
      <c r="X378" s="42"/>
      <c r="Y378" s="42"/>
      <c r="Z378" s="42"/>
    </row>
    <row r="379" spans="1:26" ht="14.25" customHeight="1">
      <c r="A379" s="163">
        <v>8000</v>
      </c>
      <c r="B379" s="234" t="s">
        <v>2172</v>
      </c>
      <c r="C379" s="169">
        <f t="shared" ref="C379:M379" si="110">C380+C387+C393</f>
        <v>0</v>
      </c>
      <c r="D379" s="165">
        <f t="shared" si="110"/>
        <v>0</v>
      </c>
      <c r="E379" s="165">
        <f t="shared" si="110"/>
        <v>0</v>
      </c>
      <c r="F379" s="165">
        <f t="shared" si="110"/>
        <v>0</v>
      </c>
      <c r="G379" s="165">
        <f t="shared" si="110"/>
        <v>0</v>
      </c>
      <c r="H379" s="165">
        <f t="shared" si="110"/>
        <v>0</v>
      </c>
      <c r="I379" s="165">
        <f t="shared" si="110"/>
        <v>0</v>
      </c>
      <c r="J379" s="165">
        <f t="shared" si="110"/>
        <v>0</v>
      </c>
      <c r="K379" s="165">
        <f t="shared" si="110"/>
        <v>0</v>
      </c>
      <c r="L379" s="165">
        <f t="shared" si="110"/>
        <v>0</v>
      </c>
      <c r="M379" s="165">
        <f t="shared" si="110"/>
        <v>0</v>
      </c>
      <c r="N379" s="42"/>
      <c r="O379" s="42"/>
      <c r="P379" s="42"/>
      <c r="Q379" s="42"/>
      <c r="R379" s="42"/>
      <c r="S379" s="42"/>
      <c r="T379" s="42"/>
      <c r="U379" s="42"/>
      <c r="V379" s="42"/>
      <c r="W379" s="42"/>
      <c r="X379" s="42"/>
      <c r="Y379" s="42"/>
      <c r="Z379" s="42"/>
    </row>
    <row r="380" spans="1:26" ht="14.25" customHeight="1">
      <c r="A380" s="155">
        <v>8100</v>
      </c>
      <c r="B380" s="236" t="s">
        <v>2173</v>
      </c>
      <c r="C380" s="156">
        <f t="shared" ref="C380:M380" si="111">SUM(C381:C386)</f>
        <v>0</v>
      </c>
      <c r="D380" s="115">
        <f t="shared" si="111"/>
        <v>0</v>
      </c>
      <c r="E380" s="115">
        <f t="shared" si="111"/>
        <v>0</v>
      </c>
      <c r="F380" s="115">
        <f t="shared" si="111"/>
        <v>0</v>
      </c>
      <c r="G380" s="115">
        <f t="shared" si="111"/>
        <v>0</v>
      </c>
      <c r="H380" s="115">
        <f t="shared" si="111"/>
        <v>0</v>
      </c>
      <c r="I380" s="115">
        <f t="shared" si="111"/>
        <v>0</v>
      </c>
      <c r="J380" s="115">
        <f t="shared" si="111"/>
        <v>0</v>
      </c>
      <c r="K380" s="115">
        <f t="shared" si="111"/>
        <v>0</v>
      </c>
      <c r="L380" s="115">
        <f t="shared" si="111"/>
        <v>0</v>
      </c>
      <c r="M380" s="115">
        <f t="shared" si="111"/>
        <v>0</v>
      </c>
      <c r="N380" s="42"/>
      <c r="O380" s="42"/>
      <c r="P380" s="42"/>
      <c r="Q380" s="42"/>
      <c r="R380" s="42"/>
      <c r="S380" s="42"/>
      <c r="T380" s="42"/>
      <c r="U380" s="42"/>
      <c r="V380" s="42"/>
      <c r="W380" s="42"/>
      <c r="X380" s="42"/>
      <c r="Y380" s="42"/>
      <c r="Z380" s="42"/>
    </row>
    <row r="381" spans="1:26" ht="14.25" customHeight="1">
      <c r="A381" s="157">
        <v>811</v>
      </c>
      <c r="B381" s="158" t="s">
        <v>2174</v>
      </c>
      <c r="C381" s="161"/>
      <c r="D381" s="119"/>
      <c r="E381" s="119"/>
      <c r="F381" s="119"/>
      <c r="G381" s="119"/>
      <c r="H381" s="119"/>
      <c r="I381" s="119"/>
      <c r="J381" s="119"/>
      <c r="K381" s="119"/>
      <c r="L381" s="119"/>
      <c r="M381" s="120">
        <f t="shared" ref="M381:M386" si="112">SUM(C381:L381)</f>
        <v>0</v>
      </c>
      <c r="N381" s="42"/>
      <c r="O381" s="42"/>
      <c r="P381" s="42"/>
      <c r="Q381" s="42"/>
      <c r="R381" s="42"/>
      <c r="S381" s="42"/>
      <c r="T381" s="42"/>
      <c r="U381" s="42"/>
      <c r="V381" s="42"/>
      <c r="W381" s="42"/>
      <c r="X381" s="42"/>
      <c r="Y381" s="42"/>
      <c r="Z381" s="42"/>
    </row>
    <row r="382" spans="1:26" ht="14.25" customHeight="1">
      <c r="A382" s="157">
        <v>812</v>
      </c>
      <c r="B382" s="158" t="s">
        <v>2175</v>
      </c>
      <c r="C382" s="161"/>
      <c r="D382" s="119"/>
      <c r="E382" s="119"/>
      <c r="F382" s="119"/>
      <c r="G382" s="119"/>
      <c r="H382" s="119"/>
      <c r="I382" s="119"/>
      <c r="J382" s="119"/>
      <c r="K382" s="119"/>
      <c r="L382" s="119"/>
      <c r="M382" s="120">
        <f t="shared" si="112"/>
        <v>0</v>
      </c>
      <c r="N382" s="42"/>
      <c r="O382" s="42"/>
      <c r="P382" s="42"/>
      <c r="Q382" s="42"/>
      <c r="R382" s="42"/>
      <c r="S382" s="42"/>
      <c r="T382" s="42"/>
      <c r="U382" s="42"/>
      <c r="V382" s="42"/>
      <c r="W382" s="42"/>
      <c r="X382" s="42"/>
      <c r="Y382" s="42"/>
      <c r="Z382" s="42"/>
    </row>
    <row r="383" spans="1:26" ht="14.25" customHeight="1">
      <c r="A383" s="157">
        <v>813</v>
      </c>
      <c r="B383" s="158" t="s">
        <v>2176</v>
      </c>
      <c r="C383" s="161"/>
      <c r="D383" s="119"/>
      <c r="E383" s="119"/>
      <c r="F383" s="119"/>
      <c r="G383" s="119"/>
      <c r="H383" s="119"/>
      <c r="I383" s="119"/>
      <c r="J383" s="119"/>
      <c r="K383" s="119"/>
      <c r="L383" s="119"/>
      <c r="M383" s="120">
        <f t="shared" si="112"/>
        <v>0</v>
      </c>
      <c r="N383" s="42"/>
      <c r="O383" s="42"/>
      <c r="P383" s="42"/>
      <c r="Q383" s="42"/>
      <c r="R383" s="42"/>
      <c r="S383" s="42"/>
      <c r="T383" s="42"/>
      <c r="U383" s="42"/>
      <c r="V383" s="42"/>
      <c r="W383" s="42"/>
      <c r="X383" s="42"/>
      <c r="Y383" s="42"/>
      <c r="Z383" s="42"/>
    </row>
    <row r="384" spans="1:26" ht="14.25" customHeight="1">
      <c r="A384" s="157">
        <v>814</v>
      </c>
      <c r="B384" s="158" t="s">
        <v>2177</v>
      </c>
      <c r="C384" s="161"/>
      <c r="D384" s="119"/>
      <c r="E384" s="119"/>
      <c r="F384" s="119"/>
      <c r="G384" s="119"/>
      <c r="H384" s="119"/>
      <c r="I384" s="119"/>
      <c r="J384" s="119"/>
      <c r="K384" s="119"/>
      <c r="L384" s="119"/>
      <c r="M384" s="120">
        <f t="shared" si="112"/>
        <v>0</v>
      </c>
      <c r="N384" s="42"/>
      <c r="O384" s="42"/>
      <c r="P384" s="42"/>
      <c r="Q384" s="42"/>
      <c r="R384" s="42"/>
      <c r="S384" s="42"/>
      <c r="T384" s="42"/>
      <c r="U384" s="42"/>
      <c r="V384" s="42"/>
      <c r="W384" s="42"/>
      <c r="X384" s="42"/>
      <c r="Y384" s="42"/>
      <c r="Z384" s="42"/>
    </row>
    <row r="385" spans="1:26" ht="14.25" customHeight="1">
      <c r="A385" s="157">
        <v>815</v>
      </c>
      <c r="B385" s="158" t="s">
        <v>2178</v>
      </c>
      <c r="C385" s="161"/>
      <c r="D385" s="119"/>
      <c r="E385" s="119"/>
      <c r="F385" s="119"/>
      <c r="G385" s="119"/>
      <c r="H385" s="119"/>
      <c r="I385" s="119"/>
      <c r="J385" s="119"/>
      <c r="K385" s="119"/>
      <c r="L385" s="119"/>
      <c r="M385" s="120">
        <f t="shared" si="112"/>
        <v>0</v>
      </c>
      <c r="N385" s="42"/>
      <c r="O385" s="42"/>
      <c r="P385" s="42"/>
      <c r="Q385" s="42"/>
      <c r="R385" s="42"/>
      <c r="S385" s="42"/>
      <c r="T385" s="42"/>
      <c r="U385" s="42"/>
      <c r="V385" s="42"/>
      <c r="W385" s="42"/>
      <c r="X385" s="42"/>
      <c r="Y385" s="42"/>
      <c r="Z385" s="42"/>
    </row>
    <row r="386" spans="1:26" ht="14.25" customHeight="1">
      <c r="A386" s="157">
        <v>816</v>
      </c>
      <c r="B386" s="158" t="s">
        <v>2179</v>
      </c>
      <c r="C386" s="161">
        <f>'COG-M'!P2860</f>
        <v>0</v>
      </c>
      <c r="D386" s="119">
        <f>'COG-M'!P2861</f>
        <v>0</v>
      </c>
      <c r="E386" s="119">
        <f>'COG-M'!P2862</f>
        <v>0</v>
      </c>
      <c r="F386" s="119">
        <f>'COG-M'!P2863</f>
        <v>0</v>
      </c>
      <c r="G386" s="119">
        <f>'COG-M'!P2864</f>
        <v>0</v>
      </c>
      <c r="H386" s="119">
        <f>'COG-M'!P2865</f>
        <v>0</v>
      </c>
      <c r="I386" s="119">
        <f>'COG-M'!P2866</f>
        <v>0</v>
      </c>
      <c r="J386" s="119">
        <f>'COG-M'!P2867</f>
        <v>0</v>
      </c>
      <c r="K386" s="119">
        <f>'COG-M'!P2868</f>
        <v>0</v>
      </c>
      <c r="L386" s="119">
        <f>'COG-M'!P2869</f>
        <v>0</v>
      </c>
      <c r="M386" s="120">
        <f t="shared" si="112"/>
        <v>0</v>
      </c>
      <c r="N386" s="42"/>
      <c r="O386" s="42"/>
      <c r="P386" s="42"/>
      <c r="Q386" s="42"/>
      <c r="R386" s="42"/>
      <c r="S386" s="42"/>
      <c r="T386" s="42"/>
      <c r="U386" s="42"/>
      <c r="V386" s="42"/>
      <c r="W386" s="42"/>
      <c r="X386" s="42"/>
      <c r="Y386" s="42"/>
      <c r="Z386" s="42"/>
    </row>
    <row r="387" spans="1:26" ht="14.25" customHeight="1">
      <c r="A387" s="155">
        <v>8300</v>
      </c>
      <c r="B387" s="236" t="s">
        <v>2180</v>
      </c>
      <c r="C387" s="156">
        <f t="shared" ref="C387:M387" si="113">SUM(C388:C392)</f>
        <v>0</v>
      </c>
      <c r="D387" s="115">
        <f t="shared" si="113"/>
        <v>0</v>
      </c>
      <c r="E387" s="115">
        <f t="shared" si="113"/>
        <v>0</v>
      </c>
      <c r="F387" s="115">
        <f t="shared" si="113"/>
        <v>0</v>
      </c>
      <c r="G387" s="115">
        <f t="shared" si="113"/>
        <v>0</v>
      </c>
      <c r="H387" s="115">
        <f t="shared" si="113"/>
        <v>0</v>
      </c>
      <c r="I387" s="115">
        <f t="shared" si="113"/>
        <v>0</v>
      </c>
      <c r="J387" s="115">
        <f t="shared" si="113"/>
        <v>0</v>
      </c>
      <c r="K387" s="115">
        <f t="shared" si="113"/>
        <v>0</v>
      </c>
      <c r="L387" s="115">
        <f t="shared" si="113"/>
        <v>0</v>
      </c>
      <c r="M387" s="115">
        <f t="shared" si="113"/>
        <v>0</v>
      </c>
      <c r="N387" s="42"/>
      <c r="O387" s="42"/>
      <c r="P387" s="42"/>
      <c r="Q387" s="42"/>
      <c r="R387" s="42"/>
      <c r="S387" s="42"/>
      <c r="T387" s="42"/>
      <c r="U387" s="42"/>
      <c r="V387" s="42"/>
      <c r="W387" s="42"/>
      <c r="X387" s="42"/>
      <c r="Y387" s="42"/>
      <c r="Z387" s="42"/>
    </row>
    <row r="388" spans="1:26" ht="14.25" customHeight="1">
      <c r="A388" s="157">
        <v>831</v>
      </c>
      <c r="B388" s="158" t="s">
        <v>2181</v>
      </c>
      <c r="C388" s="161"/>
      <c r="D388" s="119"/>
      <c r="E388" s="119"/>
      <c r="F388" s="119"/>
      <c r="G388" s="119"/>
      <c r="H388" s="119"/>
      <c r="I388" s="119"/>
      <c r="J388" s="119"/>
      <c r="K388" s="119"/>
      <c r="L388" s="119"/>
      <c r="M388" s="120">
        <f t="shared" ref="M388:M392" si="114">SUM(C388:L388)</f>
        <v>0</v>
      </c>
      <c r="N388" s="42"/>
      <c r="O388" s="42"/>
      <c r="P388" s="42"/>
      <c r="Q388" s="42"/>
      <c r="R388" s="42"/>
      <c r="S388" s="42"/>
      <c r="T388" s="42"/>
      <c r="U388" s="42"/>
      <c r="V388" s="42"/>
      <c r="W388" s="42"/>
      <c r="X388" s="42"/>
      <c r="Y388" s="42"/>
      <c r="Z388" s="42"/>
    </row>
    <row r="389" spans="1:26" ht="14.25" customHeight="1">
      <c r="A389" s="157">
        <v>832</v>
      </c>
      <c r="B389" s="158" t="s">
        <v>2182</v>
      </c>
      <c r="C389" s="161"/>
      <c r="D389" s="119"/>
      <c r="E389" s="119"/>
      <c r="F389" s="119"/>
      <c r="G389" s="119"/>
      <c r="H389" s="119"/>
      <c r="I389" s="119"/>
      <c r="J389" s="119"/>
      <c r="K389" s="119"/>
      <c r="L389" s="119"/>
      <c r="M389" s="120">
        <f t="shared" si="114"/>
        <v>0</v>
      </c>
      <c r="N389" s="42"/>
      <c r="O389" s="42"/>
      <c r="P389" s="42"/>
      <c r="Q389" s="42"/>
      <c r="R389" s="42"/>
      <c r="S389" s="42"/>
      <c r="T389" s="42"/>
      <c r="U389" s="42"/>
      <c r="V389" s="42"/>
      <c r="W389" s="42"/>
      <c r="X389" s="42"/>
      <c r="Y389" s="42"/>
      <c r="Z389" s="42"/>
    </row>
    <row r="390" spans="1:26" ht="14.25" customHeight="1">
      <c r="A390" s="157">
        <v>833</v>
      </c>
      <c r="B390" s="158" t="s">
        <v>2183</v>
      </c>
      <c r="C390" s="161"/>
      <c r="D390" s="119"/>
      <c r="E390" s="119"/>
      <c r="F390" s="119"/>
      <c r="G390" s="119"/>
      <c r="H390" s="119"/>
      <c r="I390" s="119"/>
      <c r="J390" s="119"/>
      <c r="K390" s="119"/>
      <c r="L390" s="119"/>
      <c r="M390" s="120">
        <f t="shared" si="114"/>
        <v>0</v>
      </c>
      <c r="N390" s="42"/>
      <c r="O390" s="42"/>
      <c r="P390" s="42"/>
      <c r="Q390" s="42"/>
      <c r="R390" s="42"/>
      <c r="S390" s="42"/>
      <c r="T390" s="42"/>
      <c r="U390" s="42"/>
      <c r="V390" s="42"/>
      <c r="W390" s="42"/>
      <c r="X390" s="42"/>
      <c r="Y390" s="42"/>
      <c r="Z390" s="42"/>
    </row>
    <row r="391" spans="1:26" ht="15" customHeight="1">
      <c r="A391" s="157">
        <v>834</v>
      </c>
      <c r="B391" s="158" t="s">
        <v>2184</v>
      </c>
      <c r="C391" s="161"/>
      <c r="D391" s="119"/>
      <c r="E391" s="119"/>
      <c r="F391" s="119"/>
      <c r="G391" s="119"/>
      <c r="H391" s="119"/>
      <c r="I391" s="119"/>
      <c r="J391" s="119"/>
      <c r="K391" s="119"/>
      <c r="L391" s="119"/>
      <c r="M391" s="120">
        <f t="shared" si="114"/>
        <v>0</v>
      </c>
      <c r="N391" s="42"/>
      <c r="O391" s="42"/>
      <c r="P391" s="42"/>
      <c r="Q391" s="42"/>
      <c r="R391" s="42"/>
      <c r="S391" s="42"/>
      <c r="T391" s="42"/>
      <c r="U391" s="42"/>
      <c r="V391" s="42"/>
      <c r="W391" s="42"/>
      <c r="X391" s="42"/>
      <c r="Y391" s="42"/>
      <c r="Z391" s="42"/>
    </row>
    <row r="392" spans="1:26" ht="14.25" customHeight="1">
      <c r="A392" s="157">
        <v>835</v>
      </c>
      <c r="B392" s="158" t="s">
        <v>2185</v>
      </c>
      <c r="C392" s="161"/>
      <c r="D392" s="119"/>
      <c r="E392" s="119"/>
      <c r="F392" s="119"/>
      <c r="G392" s="119"/>
      <c r="H392" s="119"/>
      <c r="I392" s="119"/>
      <c r="J392" s="119"/>
      <c r="K392" s="119"/>
      <c r="L392" s="119"/>
      <c r="M392" s="120">
        <f t="shared" si="114"/>
        <v>0</v>
      </c>
      <c r="N392" s="42"/>
      <c r="O392" s="42"/>
      <c r="P392" s="42"/>
      <c r="Q392" s="42"/>
      <c r="R392" s="42"/>
      <c r="S392" s="42"/>
      <c r="T392" s="42"/>
      <c r="U392" s="42"/>
      <c r="V392" s="42"/>
      <c r="W392" s="42"/>
      <c r="X392" s="42"/>
      <c r="Y392" s="42"/>
      <c r="Z392" s="42"/>
    </row>
    <row r="393" spans="1:26" ht="14.25" customHeight="1">
      <c r="A393" s="155">
        <v>8500</v>
      </c>
      <c r="B393" s="236" t="s">
        <v>2186</v>
      </c>
      <c r="C393" s="156">
        <f t="shared" ref="C393:M393" si="115">SUM(C394:C396)</f>
        <v>0</v>
      </c>
      <c r="D393" s="115">
        <f t="shared" si="115"/>
        <v>0</v>
      </c>
      <c r="E393" s="115">
        <f t="shared" si="115"/>
        <v>0</v>
      </c>
      <c r="F393" s="115">
        <f t="shared" si="115"/>
        <v>0</v>
      </c>
      <c r="G393" s="115">
        <f t="shared" si="115"/>
        <v>0</v>
      </c>
      <c r="H393" s="115">
        <f t="shared" si="115"/>
        <v>0</v>
      </c>
      <c r="I393" s="115">
        <f t="shared" si="115"/>
        <v>0</v>
      </c>
      <c r="J393" s="115">
        <f t="shared" si="115"/>
        <v>0</v>
      </c>
      <c r="K393" s="115">
        <f t="shared" si="115"/>
        <v>0</v>
      </c>
      <c r="L393" s="115">
        <f t="shared" si="115"/>
        <v>0</v>
      </c>
      <c r="M393" s="115">
        <f t="shared" si="115"/>
        <v>0</v>
      </c>
      <c r="N393" s="42"/>
      <c r="O393" s="42"/>
      <c r="P393" s="42"/>
      <c r="Q393" s="42"/>
      <c r="R393" s="42"/>
      <c r="S393" s="42"/>
      <c r="T393" s="42"/>
      <c r="U393" s="42"/>
      <c r="V393" s="42"/>
      <c r="W393" s="42"/>
      <c r="X393" s="42"/>
      <c r="Y393" s="42"/>
      <c r="Z393" s="42"/>
    </row>
    <row r="394" spans="1:26" ht="14.25" customHeight="1">
      <c r="A394" s="157">
        <v>851</v>
      </c>
      <c r="B394" s="158" t="s">
        <v>2187</v>
      </c>
      <c r="C394" s="161">
        <f>'COG-M'!P2877</f>
        <v>0</v>
      </c>
      <c r="D394" s="119">
        <f>'COG-M'!P2878</f>
        <v>0</v>
      </c>
      <c r="E394" s="119">
        <f>'COG-M'!P2879</f>
        <v>0</v>
      </c>
      <c r="F394" s="119">
        <f>'COG-M'!P2880</f>
        <v>0</v>
      </c>
      <c r="G394" s="119">
        <f>'COG-M'!P2881</f>
        <v>0</v>
      </c>
      <c r="H394" s="119">
        <f>'COG-M'!P2882</f>
        <v>0</v>
      </c>
      <c r="I394" s="119">
        <f>'COG-M'!P2883</f>
        <v>0</v>
      </c>
      <c r="J394" s="119">
        <f>'COG-M'!P2884</f>
        <v>0</v>
      </c>
      <c r="K394" s="119">
        <f>'COG-M'!P2885</f>
        <v>0</v>
      </c>
      <c r="L394" s="119">
        <f>'COG-M'!P2886</f>
        <v>0</v>
      </c>
      <c r="M394" s="120">
        <f t="shared" ref="M394:M396" si="116">SUM(C394:L394)</f>
        <v>0</v>
      </c>
      <c r="N394" s="42"/>
      <c r="O394" s="42"/>
      <c r="P394" s="42"/>
      <c r="Q394" s="42"/>
      <c r="R394" s="42"/>
      <c r="S394" s="42"/>
      <c r="T394" s="42"/>
      <c r="U394" s="42"/>
      <c r="V394" s="42"/>
      <c r="W394" s="42"/>
      <c r="X394" s="42"/>
      <c r="Y394" s="42"/>
      <c r="Z394" s="42"/>
    </row>
    <row r="395" spans="1:26" ht="14.25" customHeight="1">
      <c r="A395" s="157">
        <v>852</v>
      </c>
      <c r="B395" s="158" t="s">
        <v>2188</v>
      </c>
      <c r="C395" s="161">
        <f>'COG-M'!P2887</f>
        <v>0</v>
      </c>
      <c r="D395" s="119">
        <f>'COG-M'!P2888</f>
        <v>0</v>
      </c>
      <c r="E395" s="119">
        <f>'COG-M'!P2889</f>
        <v>0</v>
      </c>
      <c r="F395" s="119">
        <f>'COG-M'!P2890</f>
        <v>0</v>
      </c>
      <c r="G395" s="119">
        <f>'COG-M'!P2891</f>
        <v>0</v>
      </c>
      <c r="H395" s="119">
        <f>'COG-M'!P2892</f>
        <v>0</v>
      </c>
      <c r="I395" s="119">
        <f>'COG-M'!P2893</f>
        <v>0</v>
      </c>
      <c r="J395" s="119">
        <f>'COG-M'!P2894</f>
        <v>0</v>
      </c>
      <c r="K395" s="119">
        <f>'COG-M'!P2895</f>
        <v>0</v>
      </c>
      <c r="L395" s="119">
        <f>'COG-M'!P2896</f>
        <v>0</v>
      </c>
      <c r="M395" s="120">
        <f t="shared" si="116"/>
        <v>0</v>
      </c>
      <c r="N395" s="42"/>
      <c r="O395" s="42"/>
      <c r="P395" s="42"/>
      <c r="Q395" s="42"/>
      <c r="R395" s="42"/>
      <c r="S395" s="42"/>
      <c r="T395" s="42"/>
      <c r="U395" s="42"/>
      <c r="V395" s="42"/>
      <c r="W395" s="42"/>
      <c r="X395" s="42"/>
      <c r="Y395" s="42"/>
      <c r="Z395" s="42"/>
    </row>
    <row r="396" spans="1:26" ht="14.25" customHeight="1">
      <c r="A396" s="157">
        <v>853</v>
      </c>
      <c r="B396" s="158" t="s">
        <v>2189</v>
      </c>
      <c r="C396" s="161">
        <f>'COG-M'!P2897</f>
        <v>0</v>
      </c>
      <c r="D396" s="119">
        <f>'COG-M'!P2898</f>
        <v>0</v>
      </c>
      <c r="E396" s="119">
        <f>'COG-M'!P2899</f>
        <v>0</v>
      </c>
      <c r="F396" s="119">
        <f>'COG-M'!P2900</f>
        <v>0</v>
      </c>
      <c r="G396" s="119">
        <f>'COG-M'!P2901</f>
        <v>0</v>
      </c>
      <c r="H396" s="119">
        <f>'COG-M'!P2902</f>
        <v>0</v>
      </c>
      <c r="I396" s="119">
        <f>'COG-M'!P2903</f>
        <v>0</v>
      </c>
      <c r="J396" s="119">
        <f>'COG-M'!P2904</f>
        <v>0</v>
      </c>
      <c r="K396" s="119">
        <f>'COG-M'!P2905</f>
        <v>0</v>
      </c>
      <c r="L396" s="119">
        <f>'COG-M'!P2906</f>
        <v>0</v>
      </c>
      <c r="M396" s="120">
        <f t="shared" si="116"/>
        <v>0</v>
      </c>
      <c r="N396" s="42"/>
      <c r="O396" s="42"/>
      <c r="P396" s="42"/>
      <c r="Q396" s="42"/>
      <c r="R396" s="42"/>
      <c r="S396" s="42"/>
      <c r="T396" s="42"/>
      <c r="U396" s="42"/>
      <c r="V396" s="42"/>
      <c r="W396" s="42"/>
      <c r="X396" s="42"/>
      <c r="Y396" s="42"/>
      <c r="Z396" s="42"/>
    </row>
    <row r="397" spans="1:26" ht="14.25" customHeight="1">
      <c r="A397" s="163">
        <v>9000</v>
      </c>
      <c r="B397" s="234" t="s">
        <v>2190</v>
      </c>
      <c r="C397" s="169">
        <f t="shared" ref="C397:M397" si="117">C398+C407+C416+C419+C422+C424+C427</f>
        <v>0</v>
      </c>
      <c r="D397" s="165">
        <f t="shared" si="117"/>
        <v>0</v>
      </c>
      <c r="E397" s="165">
        <f t="shared" si="117"/>
        <v>0</v>
      </c>
      <c r="F397" s="165">
        <f t="shared" si="117"/>
        <v>0</v>
      </c>
      <c r="G397" s="165">
        <f t="shared" si="117"/>
        <v>1999991.31</v>
      </c>
      <c r="H397" s="165">
        <f t="shared" si="117"/>
        <v>0</v>
      </c>
      <c r="I397" s="165">
        <f t="shared" si="117"/>
        <v>0</v>
      </c>
      <c r="J397" s="165">
        <f t="shared" si="117"/>
        <v>0</v>
      </c>
      <c r="K397" s="165">
        <f t="shared" si="117"/>
        <v>0</v>
      </c>
      <c r="L397" s="165">
        <f t="shared" si="117"/>
        <v>0</v>
      </c>
      <c r="M397" s="165">
        <f t="shared" si="117"/>
        <v>1999991.31</v>
      </c>
      <c r="N397" s="42"/>
      <c r="O397" s="42"/>
      <c r="P397" s="42"/>
      <c r="Q397" s="42"/>
      <c r="R397" s="42"/>
      <c r="S397" s="42"/>
      <c r="T397" s="42"/>
      <c r="U397" s="42"/>
      <c r="V397" s="42"/>
      <c r="W397" s="42"/>
      <c r="X397" s="42"/>
      <c r="Y397" s="42"/>
      <c r="Z397" s="42"/>
    </row>
    <row r="398" spans="1:26" ht="14.25" customHeight="1">
      <c r="A398" s="155">
        <v>9100</v>
      </c>
      <c r="B398" s="236" t="s">
        <v>2191</v>
      </c>
      <c r="C398" s="156">
        <f t="shared" ref="C398:M398" si="118">SUM(C399:C406)</f>
        <v>0</v>
      </c>
      <c r="D398" s="115">
        <f t="shared" si="118"/>
        <v>0</v>
      </c>
      <c r="E398" s="115">
        <f t="shared" si="118"/>
        <v>0</v>
      </c>
      <c r="F398" s="115">
        <f t="shared" si="118"/>
        <v>0</v>
      </c>
      <c r="G398" s="115">
        <f t="shared" si="118"/>
        <v>0</v>
      </c>
      <c r="H398" s="115">
        <f t="shared" si="118"/>
        <v>0</v>
      </c>
      <c r="I398" s="115">
        <f t="shared" si="118"/>
        <v>0</v>
      </c>
      <c r="J398" s="115">
        <f t="shared" si="118"/>
        <v>0</v>
      </c>
      <c r="K398" s="115">
        <f t="shared" si="118"/>
        <v>0</v>
      </c>
      <c r="L398" s="115">
        <f t="shared" si="118"/>
        <v>0</v>
      </c>
      <c r="M398" s="115">
        <f t="shared" si="118"/>
        <v>0</v>
      </c>
      <c r="N398" s="42"/>
      <c r="O398" s="42"/>
      <c r="P398" s="42"/>
      <c r="Q398" s="42"/>
      <c r="R398" s="42"/>
      <c r="S398" s="42"/>
      <c r="T398" s="42"/>
      <c r="U398" s="42"/>
      <c r="V398" s="42"/>
      <c r="W398" s="42"/>
      <c r="X398" s="42"/>
      <c r="Y398" s="42"/>
      <c r="Z398" s="42"/>
    </row>
    <row r="399" spans="1:26" ht="14.25" customHeight="1">
      <c r="A399" s="157">
        <v>911</v>
      </c>
      <c r="B399" s="158" t="s">
        <v>2192</v>
      </c>
      <c r="C399" s="161">
        <f>'COG-M'!P2909</f>
        <v>0</v>
      </c>
      <c r="D399" s="119">
        <f>'COG-M'!P2910</f>
        <v>0</v>
      </c>
      <c r="E399" s="119">
        <f>'COG-M'!P2911</f>
        <v>0</v>
      </c>
      <c r="F399" s="119">
        <f>'COG-M'!P2912</f>
        <v>0</v>
      </c>
      <c r="G399" s="119">
        <f>'COG-M'!P2913</f>
        <v>0</v>
      </c>
      <c r="H399" s="119">
        <f>'COG-M'!P2914</f>
        <v>0</v>
      </c>
      <c r="I399" s="119">
        <f>'COG-M'!P2915</f>
        <v>0</v>
      </c>
      <c r="J399" s="119">
        <f>'COG-M'!P2916</f>
        <v>0</v>
      </c>
      <c r="K399" s="119">
        <f>'COG-M'!P2917</f>
        <v>0</v>
      </c>
      <c r="L399" s="119">
        <f>'COG-M'!P2918</f>
        <v>0</v>
      </c>
      <c r="M399" s="120">
        <f t="shared" ref="M399:M406" si="119">SUM(C399:L399)</f>
        <v>0</v>
      </c>
      <c r="N399" s="42"/>
      <c r="O399" s="42"/>
      <c r="P399" s="42"/>
      <c r="Q399" s="42"/>
      <c r="R399" s="42"/>
      <c r="S399" s="42"/>
      <c r="T399" s="42"/>
      <c r="U399" s="42"/>
      <c r="V399" s="42"/>
      <c r="W399" s="42"/>
      <c r="X399" s="42"/>
      <c r="Y399" s="42"/>
      <c r="Z399" s="42"/>
    </row>
    <row r="400" spans="1:26" ht="14.25" customHeight="1">
      <c r="A400" s="157">
        <v>912</v>
      </c>
      <c r="B400" s="158" t="s">
        <v>2193</v>
      </c>
      <c r="C400" s="161">
        <f>'COG-M'!P2919</f>
        <v>0</v>
      </c>
      <c r="D400" s="119">
        <f>'COG-M'!P2920</f>
        <v>0</v>
      </c>
      <c r="E400" s="119">
        <f>'COG-M'!P2921</f>
        <v>0</v>
      </c>
      <c r="F400" s="119">
        <f>'COG-M'!P2922</f>
        <v>0</v>
      </c>
      <c r="G400" s="119">
        <f>'COG-M'!P2923</f>
        <v>0</v>
      </c>
      <c r="H400" s="119">
        <f>'COG-M'!P2924</f>
        <v>0</v>
      </c>
      <c r="I400" s="119">
        <f>'COG-M'!P2925</f>
        <v>0</v>
      </c>
      <c r="J400" s="119">
        <f>'COG-M'!P2926</f>
        <v>0</v>
      </c>
      <c r="K400" s="119">
        <f>'COG-M'!P2927</f>
        <v>0</v>
      </c>
      <c r="L400" s="119">
        <f>'COG-M'!P2928</f>
        <v>0</v>
      </c>
      <c r="M400" s="120">
        <f t="shared" si="119"/>
        <v>0</v>
      </c>
      <c r="N400" s="42"/>
      <c r="O400" s="42"/>
      <c r="P400" s="42"/>
      <c r="Q400" s="42"/>
      <c r="R400" s="42"/>
      <c r="S400" s="42"/>
      <c r="T400" s="42"/>
      <c r="U400" s="42"/>
      <c r="V400" s="42"/>
      <c r="W400" s="42"/>
      <c r="X400" s="42"/>
      <c r="Y400" s="42"/>
      <c r="Z400" s="42"/>
    </row>
    <row r="401" spans="1:26" ht="14.25" customHeight="1">
      <c r="A401" s="157">
        <v>913</v>
      </c>
      <c r="B401" s="158" t="s">
        <v>2194</v>
      </c>
      <c r="C401" s="161">
        <f>'COG-M'!P2929</f>
        <v>0</v>
      </c>
      <c r="D401" s="119">
        <f>'COG-M'!P2930</f>
        <v>0</v>
      </c>
      <c r="E401" s="119">
        <f>'COG-M'!P2931</f>
        <v>0</v>
      </c>
      <c r="F401" s="119">
        <f>'COG-M'!P2932</f>
        <v>0</v>
      </c>
      <c r="G401" s="119">
        <f>'COG-M'!P2933</f>
        <v>0</v>
      </c>
      <c r="H401" s="119">
        <f>'COG-M'!P2934</f>
        <v>0</v>
      </c>
      <c r="I401" s="119">
        <f>'COG-M'!P2935</f>
        <v>0</v>
      </c>
      <c r="J401" s="119">
        <f>'COG-M'!P2936</f>
        <v>0</v>
      </c>
      <c r="K401" s="119">
        <f>'COG-M'!P2937</f>
        <v>0</v>
      </c>
      <c r="L401" s="119">
        <f>'COG-M'!P2938</f>
        <v>0</v>
      </c>
      <c r="M401" s="120">
        <f t="shared" si="119"/>
        <v>0</v>
      </c>
      <c r="N401" s="42"/>
      <c r="O401" s="42"/>
      <c r="P401" s="42"/>
      <c r="Q401" s="42"/>
      <c r="R401" s="42"/>
      <c r="S401" s="42"/>
      <c r="T401" s="42"/>
      <c r="U401" s="42"/>
      <c r="V401" s="42"/>
      <c r="W401" s="42"/>
      <c r="X401" s="42"/>
      <c r="Y401" s="42"/>
      <c r="Z401" s="42"/>
    </row>
    <row r="402" spans="1:26" ht="14.25" customHeight="1">
      <c r="A402" s="157">
        <v>914</v>
      </c>
      <c r="B402" s="158" t="s">
        <v>2195</v>
      </c>
      <c r="C402" s="161"/>
      <c r="D402" s="119"/>
      <c r="E402" s="119"/>
      <c r="F402" s="119"/>
      <c r="G402" s="119"/>
      <c r="H402" s="119"/>
      <c r="I402" s="119"/>
      <c r="J402" s="119"/>
      <c r="K402" s="119"/>
      <c r="L402" s="119"/>
      <c r="M402" s="120">
        <f t="shared" si="119"/>
        <v>0</v>
      </c>
      <c r="N402" s="42"/>
      <c r="O402" s="42"/>
      <c r="P402" s="42"/>
      <c r="Q402" s="42"/>
      <c r="R402" s="42"/>
      <c r="S402" s="42"/>
      <c r="T402" s="42"/>
      <c r="U402" s="42"/>
      <c r="V402" s="42"/>
      <c r="W402" s="42"/>
      <c r="X402" s="42"/>
      <c r="Y402" s="42"/>
      <c r="Z402" s="42"/>
    </row>
    <row r="403" spans="1:26" ht="15" customHeight="1">
      <c r="A403" s="157">
        <v>915</v>
      </c>
      <c r="B403" s="158" t="s">
        <v>2196</v>
      </c>
      <c r="C403" s="161"/>
      <c r="D403" s="119"/>
      <c r="E403" s="119"/>
      <c r="F403" s="119"/>
      <c r="G403" s="119"/>
      <c r="H403" s="119"/>
      <c r="I403" s="119"/>
      <c r="J403" s="119"/>
      <c r="K403" s="119"/>
      <c r="L403" s="119"/>
      <c r="M403" s="120">
        <f t="shared" si="119"/>
        <v>0</v>
      </c>
      <c r="N403" s="42"/>
      <c r="O403" s="42"/>
      <c r="P403" s="42"/>
      <c r="Q403" s="42"/>
      <c r="R403" s="42"/>
      <c r="S403" s="42"/>
      <c r="T403" s="42"/>
      <c r="U403" s="42"/>
      <c r="V403" s="42"/>
      <c r="W403" s="42"/>
      <c r="X403" s="42"/>
      <c r="Y403" s="42"/>
      <c r="Z403" s="42"/>
    </row>
    <row r="404" spans="1:26" ht="14.25" customHeight="1">
      <c r="A404" s="157">
        <v>916</v>
      </c>
      <c r="B404" s="158" t="s">
        <v>2197</v>
      </c>
      <c r="C404" s="161"/>
      <c r="D404" s="119"/>
      <c r="E404" s="119"/>
      <c r="F404" s="119"/>
      <c r="G404" s="119"/>
      <c r="H404" s="119"/>
      <c r="I404" s="119"/>
      <c r="J404" s="119"/>
      <c r="K404" s="119"/>
      <c r="L404" s="119"/>
      <c r="M404" s="120">
        <f t="shared" si="119"/>
        <v>0</v>
      </c>
      <c r="N404" s="42"/>
      <c r="O404" s="42"/>
      <c r="P404" s="42"/>
      <c r="Q404" s="42"/>
      <c r="R404" s="42"/>
      <c r="S404" s="42"/>
      <c r="T404" s="42"/>
      <c r="U404" s="42"/>
      <c r="V404" s="42"/>
      <c r="W404" s="42"/>
      <c r="X404" s="42"/>
      <c r="Y404" s="42"/>
      <c r="Z404" s="42"/>
    </row>
    <row r="405" spans="1:26" ht="14.25" customHeight="1">
      <c r="A405" s="157">
        <v>917</v>
      </c>
      <c r="B405" s="158" t="s">
        <v>2198</v>
      </c>
      <c r="C405" s="161"/>
      <c r="D405" s="119"/>
      <c r="E405" s="119"/>
      <c r="F405" s="119"/>
      <c r="G405" s="119"/>
      <c r="H405" s="119"/>
      <c r="I405" s="119"/>
      <c r="J405" s="119"/>
      <c r="K405" s="119"/>
      <c r="L405" s="119"/>
      <c r="M405" s="120">
        <f t="shared" si="119"/>
        <v>0</v>
      </c>
      <c r="N405" s="42"/>
      <c r="O405" s="42"/>
      <c r="P405" s="42"/>
      <c r="Q405" s="42"/>
      <c r="R405" s="42"/>
      <c r="S405" s="42"/>
      <c r="T405" s="42"/>
      <c r="U405" s="42"/>
      <c r="V405" s="42"/>
      <c r="W405" s="42"/>
      <c r="X405" s="42"/>
      <c r="Y405" s="42"/>
      <c r="Z405" s="42"/>
    </row>
    <row r="406" spans="1:26" ht="14.25" customHeight="1">
      <c r="A406" s="157">
        <v>918</v>
      </c>
      <c r="B406" s="158" t="s">
        <v>2199</v>
      </c>
      <c r="C406" s="161"/>
      <c r="D406" s="119"/>
      <c r="E406" s="119"/>
      <c r="F406" s="119"/>
      <c r="G406" s="119"/>
      <c r="H406" s="119"/>
      <c r="I406" s="119"/>
      <c r="J406" s="119"/>
      <c r="K406" s="119"/>
      <c r="L406" s="119"/>
      <c r="M406" s="120">
        <f t="shared" si="119"/>
        <v>0</v>
      </c>
      <c r="N406" s="42"/>
      <c r="O406" s="42"/>
      <c r="P406" s="42"/>
      <c r="Q406" s="42"/>
      <c r="R406" s="42"/>
      <c r="S406" s="42"/>
      <c r="T406" s="42"/>
      <c r="U406" s="42"/>
      <c r="V406" s="42"/>
      <c r="W406" s="42"/>
      <c r="X406" s="42"/>
      <c r="Y406" s="42"/>
      <c r="Z406" s="42"/>
    </row>
    <row r="407" spans="1:26" ht="14.25" customHeight="1">
      <c r="A407" s="155">
        <v>9200</v>
      </c>
      <c r="B407" s="236" t="s">
        <v>2200</v>
      </c>
      <c r="C407" s="156">
        <f t="shared" ref="C407:M407" si="120">SUM(C408:C415)</f>
        <v>0</v>
      </c>
      <c r="D407" s="115">
        <f t="shared" si="120"/>
        <v>0</v>
      </c>
      <c r="E407" s="115">
        <f t="shared" si="120"/>
        <v>0</v>
      </c>
      <c r="F407" s="115">
        <f t="shared" si="120"/>
        <v>0</v>
      </c>
      <c r="G407" s="115">
        <f t="shared" si="120"/>
        <v>0</v>
      </c>
      <c r="H407" s="115">
        <f t="shared" si="120"/>
        <v>0</v>
      </c>
      <c r="I407" s="115">
        <f t="shared" si="120"/>
        <v>0</v>
      </c>
      <c r="J407" s="115">
        <f t="shared" si="120"/>
        <v>0</v>
      </c>
      <c r="K407" s="115">
        <f t="shared" si="120"/>
        <v>0</v>
      </c>
      <c r="L407" s="115">
        <f t="shared" si="120"/>
        <v>0</v>
      </c>
      <c r="M407" s="115">
        <f t="shared" si="120"/>
        <v>0</v>
      </c>
      <c r="N407" s="42"/>
      <c r="O407" s="42"/>
      <c r="P407" s="42"/>
      <c r="Q407" s="42"/>
      <c r="R407" s="42"/>
      <c r="S407" s="42"/>
      <c r="T407" s="42"/>
      <c r="U407" s="42"/>
      <c r="V407" s="42"/>
      <c r="W407" s="42"/>
      <c r="X407" s="42"/>
      <c r="Y407" s="42"/>
      <c r="Z407" s="42"/>
    </row>
    <row r="408" spans="1:26" ht="14.25" customHeight="1">
      <c r="A408" s="157">
        <v>921</v>
      </c>
      <c r="B408" s="158" t="s">
        <v>2201</v>
      </c>
      <c r="C408" s="161">
        <f>'COG-M'!P2945</f>
        <v>0</v>
      </c>
      <c r="D408" s="119">
        <f>'COG-M'!P2946</f>
        <v>0</v>
      </c>
      <c r="E408" s="119">
        <f>'COG-M'!P2947</f>
        <v>0</v>
      </c>
      <c r="F408" s="119">
        <f>'COG-M'!P2948</f>
        <v>0</v>
      </c>
      <c r="G408" s="119">
        <f>'COG-M'!P2949</f>
        <v>0</v>
      </c>
      <c r="H408" s="119">
        <f>'COG-M'!P2950</f>
        <v>0</v>
      </c>
      <c r="I408" s="119">
        <f>'COG-M'!P2951</f>
        <v>0</v>
      </c>
      <c r="J408" s="119">
        <f>'COG-M'!P2952</f>
        <v>0</v>
      </c>
      <c r="K408" s="119">
        <f>'COG-M'!P2953</f>
        <v>0</v>
      </c>
      <c r="L408" s="119">
        <f>'COG-M'!P2954</f>
        <v>0</v>
      </c>
      <c r="M408" s="120">
        <f t="shared" ref="M408:M415" si="121">SUM(C408:L408)</f>
        <v>0</v>
      </c>
      <c r="N408" s="42"/>
      <c r="O408" s="42"/>
      <c r="P408" s="42"/>
      <c r="Q408" s="42"/>
      <c r="R408" s="42"/>
      <c r="S408" s="42"/>
      <c r="T408" s="42"/>
      <c r="U408" s="42"/>
      <c r="V408" s="42"/>
      <c r="W408" s="42"/>
      <c r="X408" s="42"/>
      <c r="Y408" s="42"/>
      <c r="Z408" s="42"/>
    </row>
    <row r="409" spans="1:26" ht="14.25" customHeight="1">
      <c r="A409" s="157">
        <v>922</v>
      </c>
      <c r="B409" s="158" t="s">
        <v>2202</v>
      </c>
      <c r="C409" s="161">
        <f>'COG-M'!P2955</f>
        <v>0</v>
      </c>
      <c r="D409" s="119">
        <f>'COG-M'!P2956</f>
        <v>0</v>
      </c>
      <c r="E409" s="119">
        <f>'COG-M'!P2957</f>
        <v>0</v>
      </c>
      <c r="F409" s="119">
        <f>'COG-M'!P2958</f>
        <v>0</v>
      </c>
      <c r="G409" s="119">
        <f>'COG-M'!P2959</f>
        <v>0</v>
      </c>
      <c r="H409" s="119">
        <f>'COG-M'!P2960</f>
        <v>0</v>
      </c>
      <c r="I409" s="119">
        <f>'COG-M'!P2961</f>
        <v>0</v>
      </c>
      <c r="J409" s="119">
        <f>'COG-M'!P2962</f>
        <v>0</v>
      </c>
      <c r="K409" s="119">
        <f>'COG-M'!P2963</f>
        <v>0</v>
      </c>
      <c r="L409" s="119">
        <f>'COG-M'!P2964</f>
        <v>0</v>
      </c>
      <c r="M409" s="120">
        <f t="shared" si="121"/>
        <v>0</v>
      </c>
      <c r="N409" s="42"/>
      <c r="O409" s="42"/>
      <c r="P409" s="42"/>
      <c r="Q409" s="42"/>
      <c r="R409" s="42"/>
      <c r="S409" s="42"/>
      <c r="T409" s="42"/>
      <c r="U409" s="42"/>
      <c r="V409" s="42"/>
      <c r="W409" s="42"/>
      <c r="X409" s="42"/>
      <c r="Y409" s="42"/>
      <c r="Z409" s="42"/>
    </row>
    <row r="410" spans="1:26" ht="14.25" customHeight="1">
      <c r="A410" s="157">
        <v>923</v>
      </c>
      <c r="B410" s="158" t="s">
        <v>2203</v>
      </c>
      <c r="C410" s="161">
        <f>'COG-M'!P2965</f>
        <v>0</v>
      </c>
      <c r="D410" s="119">
        <f>'COG-M'!P2966</f>
        <v>0</v>
      </c>
      <c r="E410" s="119">
        <f>'COG-M'!P2967</f>
        <v>0</v>
      </c>
      <c r="F410" s="119">
        <f>'COG-M'!P2968</f>
        <v>0</v>
      </c>
      <c r="G410" s="119">
        <f>'COG-M'!P2969</f>
        <v>0</v>
      </c>
      <c r="H410" s="119">
        <f>'COG-M'!P2970</f>
        <v>0</v>
      </c>
      <c r="I410" s="119">
        <f>'COG-M'!P2971</f>
        <v>0</v>
      </c>
      <c r="J410" s="119">
        <f>'COG-M'!P2972</f>
        <v>0</v>
      </c>
      <c r="K410" s="119">
        <f>'COG-M'!P2973</f>
        <v>0</v>
      </c>
      <c r="L410" s="119">
        <f>'COG-M'!P2974</f>
        <v>0</v>
      </c>
      <c r="M410" s="120">
        <f t="shared" si="121"/>
        <v>0</v>
      </c>
      <c r="N410" s="42"/>
      <c r="O410" s="42"/>
      <c r="P410" s="42"/>
      <c r="Q410" s="42"/>
      <c r="R410" s="42"/>
      <c r="S410" s="42"/>
      <c r="T410" s="42"/>
      <c r="U410" s="42"/>
      <c r="V410" s="42"/>
      <c r="W410" s="42"/>
      <c r="X410" s="42"/>
      <c r="Y410" s="42"/>
      <c r="Z410" s="42"/>
    </row>
    <row r="411" spans="1:26" ht="14.25" customHeight="1">
      <c r="A411" s="157">
        <v>924</v>
      </c>
      <c r="B411" s="158" t="s">
        <v>2204</v>
      </c>
      <c r="C411" s="161"/>
      <c r="D411" s="119"/>
      <c r="E411" s="119"/>
      <c r="F411" s="119"/>
      <c r="G411" s="119"/>
      <c r="H411" s="119"/>
      <c r="I411" s="119"/>
      <c r="J411" s="119"/>
      <c r="K411" s="119"/>
      <c r="L411" s="119"/>
      <c r="M411" s="120">
        <f t="shared" si="121"/>
        <v>0</v>
      </c>
      <c r="N411" s="42"/>
      <c r="O411" s="42"/>
      <c r="P411" s="42"/>
      <c r="Q411" s="42"/>
      <c r="R411" s="42"/>
      <c r="S411" s="42"/>
      <c r="T411" s="42"/>
      <c r="U411" s="42"/>
      <c r="V411" s="42"/>
      <c r="W411" s="42"/>
      <c r="X411" s="42"/>
      <c r="Y411" s="42"/>
      <c r="Z411" s="42"/>
    </row>
    <row r="412" spans="1:26" ht="14.25" customHeight="1">
      <c r="A412" s="157">
        <v>925</v>
      </c>
      <c r="B412" s="158" t="s">
        <v>2205</v>
      </c>
      <c r="C412" s="161"/>
      <c r="D412" s="119"/>
      <c r="E412" s="119"/>
      <c r="F412" s="119"/>
      <c r="G412" s="119"/>
      <c r="H412" s="119"/>
      <c r="I412" s="119"/>
      <c r="J412" s="119"/>
      <c r="K412" s="119"/>
      <c r="L412" s="119"/>
      <c r="M412" s="120">
        <f t="shared" si="121"/>
        <v>0</v>
      </c>
      <c r="N412" s="42"/>
      <c r="O412" s="42"/>
      <c r="P412" s="42"/>
      <c r="Q412" s="42"/>
      <c r="R412" s="42"/>
      <c r="S412" s="42"/>
      <c r="T412" s="42"/>
      <c r="U412" s="42"/>
      <c r="V412" s="42"/>
      <c r="W412" s="42"/>
      <c r="X412" s="42"/>
      <c r="Y412" s="42"/>
      <c r="Z412" s="42"/>
    </row>
    <row r="413" spans="1:26" ht="14.25" customHeight="1">
      <c r="A413" s="157">
        <v>926</v>
      </c>
      <c r="B413" s="158" t="s">
        <v>2206</v>
      </c>
      <c r="C413" s="161"/>
      <c r="D413" s="119"/>
      <c r="E413" s="119"/>
      <c r="F413" s="119"/>
      <c r="G413" s="119"/>
      <c r="H413" s="119"/>
      <c r="I413" s="119"/>
      <c r="J413" s="119"/>
      <c r="K413" s="119"/>
      <c r="L413" s="119"/>
      <c r="M413" s="120">
        <f t="shared" si="121"/>
        <v>0</v>
      </c>
      <c r="N413" s="42"/>
      <c r="O413" s="42"/>
      <c r="P413" s="42"/>
      <c r="Q413" s="42"/>
      <c r="R413" s="42"/>
      <c r="S413" s="42"/>
      <c r="T413" s="42"/>
      <c r="U413" s="42"/>
      <c r="V413" s="42"/>
      <c r="W413" s="42"/>
      <c r="X413" s="42"/>
      <c r="Y413" s="42"/>
      <c r="Z413" s="42"/>
    </row>
    <row r="414" spans="1:26" ht="14.25" customHeight="1">
      <c r="A414" s="157">
        <v>927</v>
      </c>
      <c r="B414" s="158" t="s">
        <v>2207</v>
      </c>
      <c r="C414" s="161"/>
      <c r="D414" s="119"/>
      <c r="E414" s="119"/>
      <c r="F414" s="119"/>
      <c r="G414" s="119"/>
      <c r="H414" s="119"/>
      <c r="I414" s="119"/>
      <c r="J414" s="119"/>
      <c r="K414" s="119"/>
      <c r="L414" s="119"/>
      <c r="M414" s="120">
        <f t="shared" si="121"/>
        <v>0</v>
      </c>
      <c r="N414" s="42"/>
      <c r="O414" s="42"/>
      <c r="P414" s="42"/>
      <c r="Q414" s="42"/>
      <c r="R414" s="42"/>
      <c r="S414" s="42"/>
      <c r="T414" s="42"/>
      <c r="U414" s="42"/>
      <c r="V414" s="42"/>
      <c r="W414" s="42"/>
      <c r="X414" s="42"/>
      <c r="Y414" s="42"/>
      <c r="Z414" s="42"/>
    </row>
    <row r="415" spans="1:26" ht="14.25" customHeight="1">
      <c r="A415" s="157">
        <v>928</v>
      </c>
      <c r="B415" s="158" t="s">
        <v>2208</v>
      </c>
      <c r="C415" s="161"/>
      <c r="D415" s="119"/>
      <c r="E415" s="119"/>
      <c r="F415" s="119"/>
      <c r="G415" s="119"/>
      <c r="H415" s="119"/>
      <c r="I415" s="119"/>
      <c r="J415" s="119"/>
      <c r="K415" s="119"/>
      <c r="L415" s="119"/>
      <c r="M415" s="120">
        <f t="shared" si="121"/>
        <v>0</v>
      </c>
      <c r="N415" s="42"/>
      <c r="O415" s="42"/>
      <c r="P415" s="42"/>
      <c r="Q415" s="42"/>
      <c r="R415" s="42"/>
      <c r="S415" s="42"/>
      <c r="T415" s="42"/>
      <c r="U415" s="42"/>
      <c r="V415" s="42"/>
      <c r="W415" s="42"/>
      <c r="X415" s="42"/>
      <c r="Y415" s="42"/>
      <c r="Z415" s="42"/>
    </row>
    <row r="416" spans="1:26" ht="14.25" customHeight="1">
      <c r="A416" s="155">
        <v>9300</v>
      </c>
      <c r="B416" s="236" t="s">
        <v>2209</v>
      </c>
      <c r="C416" s="156">
        <f t="shared" ref="C416:M416" si="122">SUM(C417:C418)</f>
        <v>0</v>
      </c>
      <c r="D416" s="115">
        <f t="shared" si="122"/>
        <v>0</v>
      </c>
      <c r="E416" s="115">
        <f t="shared" si="122"/>
        <v>0</v>
      </c>
      <c r="F416" s="115">
        <f t="shared" si="122"/>
        <v>0</v>
      </c>
      <c r="G416" s="115">
        <f t="shared" si="122"/>
        <v>0</v>
      </c>
      <c r="H416" s="115">
        <f t="shared" si="122"/>
        <v>0</v>
      </c>
      <c r="I416" s="115">
        <f t="shared" si="122"/>
        <v>0</v>
      </c>
      <c r="J416" s="115">
        <f t="shared" si="122"/>
        <v>0</v>
      </c>
      <c r="K416" s="115">
        <f t="shared" si="122"/>
        <v>0</v>
      </c>
      <c r="L416" s="115">
        <f t="shared" si="122"/>
        <v>0</v>
      </c>
      <c r="M416" s="115">
        <f t="shared" si="122"/>
        <v>0</v>
      </c>
      <c r="N416" s="42"/>
      <c r="O416" s="42"/>
      <c r="P416" s="42"/>
      <c r="Q416" s="42"/>
      <c r="R416" s="42"/>
      <c r="S416" s="42"/>
      <c r="T416" s="42"/>
      <c r="U416" s="42"/>
      <c r="V416" s="42"/>
      <c r="W416" s="42"/>
      <c r="X416" s="42"/>
      <c r="Y416" s="42"/>
      <c r="Z416" s="42"/>
    </row>
    <row r="417" spans="1:26" ht="14.25" customHeight="1">
      <c r="A417" s="157">
        <v>931</v>
      </c>
      <c r="B417" s="158" t="s">
        <v>2210</v>
      </c>
      <c r="C417" s="161">
        <f>'COG-M'!P2981</f>
        <v>0</v>
      </c>
      <c r="D417" s="119">
        <f>'COG-M'!P2982</f>
        <v>0</v>
      </c>
      <c r="E417" s="119">
        <f>'COG-M'!P2983</f>
        <v>0</v>
      </c>
      <c r="F417" s="119">
        <f>'COG-M'!P2984</f>
        <v>0</v>
      </c>
      <c r="G417" s="119">
        <f>'COG-M'!P2985</f>
        <v>0</v>
      </c>
      <c r="H417" s="119">
        <f>'COG-M'!P2986</f>
        <v>0</v>
      </c>
      <c r="I417" s="119">
        <f>'COG-M'!P2987</f>
        <v>0</v>
      </c>
      <c r="J417" s="119">
        <f>'COG-M'!P2988</f>
        <v>0</v>
      </c>
      <c r="K417" s="119">
        <f>'COG-M'!P2989</f>
        <v>0</v>
      </c>
      <c r="L417" s="119">
        <f>'COG-M'!P2990</f>
        <v>0</v>
      </c>
      <c r="M417" s="120">
        <f t="shared" ref="M417:M418" si="123">SUM(C417:L417)</f>
        <v>0</v>
      </c>
      <c r="N417" s="42"/>
      <c r="O417" s="42"/>
      <c r="P417" s="42"/>
      <c r="Q417" s="42"/>
      <c r="R417" s="42"/>
      <c r="S417" s="42"/>
      <c r="T417" s="42"/>
      <c r="U417" s="42"/>
      <c r="V417" s="42"/>
      <c r="W417" s="42"/>
      <c r="X417" s="42"/>
      <c r="Y417" s="42"/>
      <c r="Z417" s="42"/>
    </row>
    <row r="418" spans="1:26" ht="14.25" customHeight="1">
      <c r="A418" s="157">
        <v>932</v>
      </c>
      <c r="B418" s="158" t="s">
        <v>2211</v>
      </c>
      <c r="C418" s="161"/>
      <c r="D418" s="119"/>
      <c r="E418" s="119"/>
      <c r="F418" s="119"/>
      <c r="G418" s="119"/>
      <c r="H418" s="119"/>
      <c r="I418" s="119"/>
      <c r="J418" s="119"/>
      <c r="K418" s="119"/>
      <c r="L418" s="119"/>
      <c r="M418" s="120">
        <f t="shared" si="123"/>
        <v>0</v>
      </c>
      <c r="N418" s="42"/>
      <c r="O418" s="42"/>
      <c r="P418" s="42"/>
      <c r="Q418" s="42"/>
      <c r="R418" s="42"/>
      <c r="S418" s="42"/>
      <c r="T418" s="42"/>
      <c r="U418" s="42"/>
      <c r="V418" s="42"/>
      <c r="W418" s="42"/>
      <c r="X418" s="42"/>
      <c r="Y418" s="42"/>
      <c r="Z418" s="42"/>
    </row>
    <row r="419" spans="1:26" ht="14.25" customHeight="1">
      <c r="A419" s="155">
        <v>9400</v>
      </c>
      <c r="B419" s="236" t="s">
        <v>2212</v>
      </c>
      <c r="C419" s="156">
        <f t="shared" ref="C419:M419" si="124">SUM(C420:C421)</f>
        <v>0</v>
      </c>
      <c r="D419" s="115">
        <f t="shared" si="124"/>
        <v>0</v>
      </c>
      <c r="E419" s="115">
        <f t="shared" si="124"/>
        <v>0</v>
      </c>
      <c r="F419" s="115">
        <f t="shared" si="124"/>
        <v>0</v>
      </c>
      <c r="G419" s="115">
        <f t="shared" si="124"/>
        <v>0</v>
      </c>
      <c r="H419" s="115">
        <f t="shared" si="124"/>
        <v>0</v>
      </c>
      <c r="I419" s="115">
        <f t="shared" si="124"/>
        <v>0</v>
      </c>
      <c r="J419" s="115">
        <f t="shared" si="124"/>
        <v>0</v>
      </c>
      <c r="K419" s="115">
        <f t="shared" si="124"/>
        <v>0</v>
      </c>
      <c r="L419" s="115">
        <f t="shared" si="124"/>
        <v>0</v>
      </c>
      <c r="M419" s="115">
        <f t="shared" si="124"/>
        <v>0</v>
      </c>
      <c r="N419" s="42"/>
      <c r="O419" s="42"/>
      <c r="P419" s="42"/>
      <c r="Q419" s="42"/>
      <c r="R419" s="42"/>
      <c r="S419" s="42"/>
      <c r="T419" s="42"/>
      <c r="U419" s="42"/>
      <c r="V419" s="42"/>
      <c r="W419" s="42"/>
      <c r="X419" s="42"/>
      <c r="Y419" s="42"/>
      <c r="Z419" s="42"/>
    </row>
    <row r="420" spans="1:26" ht="14.25" customHeight="1">
      <c r="A420" s="157">
        <v>941</v>
      </c>
      <c r="B420" s="158" t="s">
        <v>2213</v>
      </c>
      <c r="C420" s="161">
        <f>'COG-M'!P2993</f>
        <v>0</v>
      </c>
      <c r="D420" s="119">
        <f>'COG-M'!P2994</f>
        <v>0</v>
      </c>
      <c r="E420" s="119">
        <f>'COG-M'!P2995</f>
        <v>0</v>
      </c>
      <c r="F420" s="119">
        <f>'COG-M'!P2996</f>
        <v>0</v>
      </c>
      <c r="G420" s="119">
        <f>'COG-M'!P2997</f>
        <v>0</v>
      </c>
      <c r="H420" s="119">
        <f>'COG-M'!P2998</f>
        <v>0</v>
      </c>
      <c r="I420" s="119">
        <f>'COG-M'!P2999</f>
        <v>0</v>
      </c>
      <c r="J420" s="119">
        <f>'COG-M'!P3000</f>
        <v>0</v>
      </c>
      <c r="K420" s="119">
        <f>'COG-M'!P3001</f>
        <v>0</v>
      </c>
      <c r="L420" s="119">
        <f>'COG-M'!P3002</f>
        <v>0</v>
      </c>
      <c r="M420" s="120">
        <f t="shared" ref="M420:M421" si="125">SUM(C420:L420)</f>
        <v>0</v>
      </c>
      <c r="N420" s="42"/>
      <c r="O420" s="42"/>
      <c r="P420" s="42"/>
      <c r="Q420" s="42"/>
      <c r="R420" s="42"/>
      <c r="S420" s="42"/>
      <c r="T420" s="42"/>
      <c r="U420" s="42"/>
      <c r="V420" s="42"/>
      <c r="W420" s="42"/>
      <c r="X420" s="42"/>
      <c r="Y420" s="42"/>
      <c r="Z420" s="42"/>
    </row>
    <row r="421" spans="1:26" ht="14.25" customHeight="1">
      <c r="A421" s="157">
        <v>942</v>
      </c>
      <c r="B421" s="158" t="s">
        <v>2214</v>
      </c>
      <c r="C421" s="161"/>
      <c r="D421" s="119"/>
      <c r="E421" s="119"/>
      <c r="F421" s="119"/>
      <c r="G421" s="119"/>
      <c r="H421" s="119"/>
      <c r="I421" s="119"/>
      <c r="J421" s="119"/>
      <c r="K421" s="119"/>
      <c r="L421" s="119"/>
      <c r="M421" s="120">
        <f t="shared" si="125"/>
        <v>0</v>
      </c>
      <c r="N421" s="42"/>
      <c r="O421" s="42"/>
      <c r="P421" s="42"/>
      <c r="Q421" s="42"/>
      <c r="R421" s="42"/>
      <c r="S421" s="42"/>
      <c r="T421" s="42"/>
      <c r="U421" s="42"/>
      <c r="V421" s="42"/>
      <c r="W421" s="42"/>
      <c r="X421" s="42"/>
      <c r="Y421" s="42"/>
      <c r="Z421" s="42"/>
    </row>
    <row r="422" spans="1:26" ht="14.25" customHeight="1">
      <c r="A422" s="155">
        <v>9500</v>
      </c>
      <c r="B422" s="236" t="s">
        <v>2215</v>
      </c>
      <c r="C422" s="156">
        <f t="shared" ref="C422:M422" si="126">SUM(C423)</f>
        <v>0</v>
      </c>
      <c r="D422" s="115">
        <f t="shared" si="126"/>
        <v>0</v>
      </c>
      <c r="E422" s="115">
        <f t="shared" si="126"/>
        <v>0</v>
      </c>
      <c r="F422" s="115">
        <f t="shared" si="126"/>
        <v>0</v>
      </c>
      <c r="G422" s="115">
        <f t="shared" si="126"/>
        <v>0</v>
      </c>
      <c r="H422" s="115">
        <f t="shared" si="126"/>
        <v>0</v>
      </c>
      <c r="I422" s="115">
        <f t="shared" si="126"/>
        <v>0</v>
      </c>
      <c r="J422" s="115">
        <f t="shared" si="126"/>
        <v>0</v>
      </c>
      <c r="K422" s="115">
        <f t="shared" si="126"/>
        <v>0</v>
      </c>
      <c r="L422" s="115">
        <f t="shared" si="126"/>
        <v>0</v>
      </c>
      <c r="M422" s="115">
        <f t="shared" si="126"/>
        <v>0</v>
      </c>
      <c r="N422" s="42"/>
      <c r="O422" s="42"/>
      <c r="P422" s="42"/>
      <c r="Q422" s="42"/>
      <c r="R422" s="42"/>
      <c r="S422" s="42"/>
      <c r="T422" s="42"/>
      <c r="U422" s="42"/>
      <c r="V422" s="42"/>
      <c r="W422" s="42"/>
      <c r="X422" s="42"/>
      <c r="Y422" s="42"/>
      <c r="Z422" s="42"/>
    </row>
    <row r="423" spans="1:26" ht="14.25" customHeight="1">
      <c r="A423" s="157">
        <v>951</v>
      </c>
      <c r="B423" s="158" t="s">
        <v>2216</v>
      </c>
      <c r="C423" s="161">
        <f>'COG-M'!P3005</f>
        <v>0</v>
      </c>
      <c r="D423" s="119">
        <f>'COG-M'!P3006</f>
        <v>0</v>
      </c>
      <c r="E423" s="119">
        <f>'COG-M'!P3007</f>
        <v>0</v>
      </c>
      <c r="F423" s="119">
        <f>'COG-M'!P3008</f>
        <v>0</v>
      </c>
      <c r="G423" s="119">
        <f>'COG-M'!P3009</f>
        <v>0</v>
      </c>
      <c r="H423" s="119">
        <f>'COG-M'!P3010</f>
        <v>0</v>
      </c>
      <c r="I423" s="119">
        <f>'COG-M'!P3011</f>
        <v>0</v>
      </c>
      <c r="J423" s="119">
        <f>'COG-M'!P3012</f>
        <v>0</v>
      </c>
      <c r="K423" s="119">
        <f>'COG-M'!P3013</f>
        <v>0</v>
      </c>
      <c r="L423" s="119">
        <f>'COG-M'!P3014</f>
        <v>0</v>
      </c>
      <c r="M423" s="120">
        <f>SUM(C423:L423)</f>
        <v>0</v>
      </c>
      <c r="N423" s="42"/>
      <c r="O423" s="42"/>
      <c r="P423" s="42"/>
      <c r="Q423" s="42"/>
      <c r="R423" s="42"/>
      <c r="S423" s="42"/>
      <c r="T423" s="42"/>
      <c r="U423" s="42"/>
      <c r="V423" s="42"/>
      <c r="W423" s="42"/>
      <c r="X423" s="42"/>
      <c r="Y423" s="42"/>
      <c r="Z423" s="42"/>
    </row>
    <row r="424" spans="1:26" ht="14.25" customHeight="1">
      <c r="A424" s="155">
        <v>9600</v>
      </c>
      <c r="B424" s="236" t="s">
        <v>2217</v>
      </c>
      <c r="C424" s="156">
        <f t="shared" ref="C424:M424" si="127">SUM(C425:C426)</f>
        <v>0</v>
      </c>
      <c r="D424" s="115">
        <f t="shared" si="127"/>
        <v>0</v>
      </c>
      <c r="E424" s="115">
        <f t="shared" si="127"/>
        <v>0</v>
      </c>
      <c r="F424" s="115">
        <f t="shared" si="127"/>
        <v>0</v>
      </c>
      <c r="G424" s="115">
        <f t="shared" si="127"/>
        <v>0</v>
      </c>
      <c r="H424" s="115">
        <f t="shared" si="127"/>
        <v>0</v>
      </c>
      <c r="I424" s="115">
        <f t="shared" si="127"/>
        <v>0</v>
      </c>
      <c r="J424" s="115">
        <f t="shared" si="127"/>
        <v>0</v>
      </c>
      <c r="K424" s="115">
        <f t="shared" si="127"/>
        <v>0</v>
      </c>
      <c r="L424" s="115">
        <f t="shared" si="127"/>
        <v>0</v>
      </c>
      <c r="M424" s="115">
        <f t="shared" si="127"/>
        <v>0</v>
      </c>
      <c r="N424" s="42"/>
      <c r="O424" s="42"/>
      <c r="P424" s="42"/>
      <c r="Q424" s="42"/>
      <c r="R424" s="42"/>
      <c r="S424" s="42"/>
      <c r="T424" s="42"/>
      <c r="U424" s="42"/>
      <c r="V424" s="42"/>
      <c r="W424" s="42"/>
      <c r="X424" s="42"/>
      <c r="Y424" s="42"/>
      <c r="Z424" s="42"/>
    </row>
    <row r="425" spans="1:26" ht="14.25" customHeight="1">
      <c r="A425" s="157">
        <v>961</v>
      </c>
      <c r="B425" s="158" t="s">
        <v>2218</v>
      </c>
      <c r="C425" s="161"/>
      <c r="D425" s="119"/>
      <c r="E425" s="119"/>
      <c r="F425" s="119"/>
      <c r="G425" s="119"/>
      <c r="H425" s="119"/>
      <c r="I425" s="119"/>
      <c r="J425" s="119"/>
      <c r="K425" s="119"/>
      <c r="L425" s="119"/>
      <c r="M425" s="120">
        <f t="shared" ref="M425:M426" si="128">SUM(C425:L425)</f>
        <v>0</v>
      </c>
      <c r="N425" s="42"/>
      <c r="O425" s="42"/>
      <c r="P425" s="42"/>
      <c r="Q425" s="42"/>
      <c r="R425" s="42"/>
      <c r="S425" s="42"/>
      <c r="T425" s="42"/>
      <c r="U425" s="42"/>
      <c r="V425" s="42"/>
      <c r="W425" s="42"/>
      <c r="X425" s="42"/>
      <c r="Y425" s="42"/>
      <c r="Z425" s="42"/>
    </row>
    <row r="426" spans="1:26" ht="14.25" customHeight="1">
      <c r="A426" s="157">
        <v>962</v>
      </c>
      <c r="B426" s="158" t="s">
        <v>2219</v>
      </c>
      <c r="C426" s="161"/>
      <c r="D426" s="119"/>
      <c r="E426" s="119"/>
      <c r="F426" s="119"/>
      <c r="G426" s="119"/>
      <c r="H426" s="119"/>
      <c r="I426" s="119"/>
      <c r="J426" s="119"/>
      <c r="K426" s="119"/>
      <c r="L426" s="119"/>
      <c r="M426" s="120">
        <f t="shared" si="128"/>
        <v>0</v>
      </c>
      <c r="N426" s="42"/>
      <c r="O426" s="42"/>
      <c r="P426" s="42"/>
      <c r="Q426" s="42"/>
      <c r="R426" s="42"/>
      <c r="S426" s="42"/>
      <c r="T426" s="42"/>
      <c r="U426" s="42"/>
      <c r="V426" s="42"/>
      <c r="W426" s="42"/>
      <c r="X426" s="42"/>
      <c r="Y426" s="42"/>
      <c r="Z426" s="42"/>
    </row>
    <row r="427" spans="1:26" ht="14.25" customHeight="1">
      <c r="A427" s="155">
        <v>9900</v>
      </c>
      <c r="B427" s="236" t="s">
        <v>2220</v>
      </c>
      <c r="C427" s="156">
        <f t="shared" ref="C427:M427" si="129">SUM(C428)</f>
        <v>0</v>
      </c>
      <c r="D427" s="115">
        <f t="shared" si="129"/>
        <v>0</v>
      </c>
      <c r="E427" s="115">
        <f t="shared" si="129"/>
        <v>0</v>
      </c>
      <c r="F427" s="115">
        <f t="shared" si="129"/>
        <v>0</v>
      </c>
      <c r="G427" s="115">
        <f t="shared" si="129"/>
        <v>1999991.31</v>
      </c>
      <c r="H427" s="115">
        <f t="shared" si="129"/>
        <v>0</v>
      </c>
      <c r="I427" s="115">
        <f t="shared" si="129"/>
        <v>0</v>
      </c>
      <c r="J427" s="115">
        <f t="shared" si="129"/>
        <v>0</v>
      </c>
      <c r="K427" s="115">
        <f t="shared" si="129"/>
        <v>0</v>
      </c>
      <c r="L427" s="115">
        <f t="shared" si="129"/>
        <v>0</v>
      </c>
      <c r="M427" s="115">
        <f t="shared" si="129"/>
        <v>1999991.31</v>
      </c>
      <c r="N427" s="42"/>
      <c r="O427" s="42"/>
      <c r="P427" s="42"/>
      <c r="Q427" s="42"/>
      <c r="R427" s="42"/>
      <c r="S427" s="42"/>
      <c r="T427" s="42"/>
      <c r="U427" s="42"/>
      <c r="V427" s="42"/>
      <c r="W427" s="42"/>
      <c r="X427" s="42"/>
      <c r="Y427" s="42"/>
      <c r="Z427" s="42"/>
    </row>
    <row r="428" spans="1:26" ht="14.25" customHeight="1">
      <c r="A428" s="157">
        <v>991</v>
      </c>
      <c r="B428" s="158" t="s">
        <v>2221</v>
      </c>
      <c r="C428" s="161">
        <f>'COG-M'!P3019</f>
        <v>0</v>
      </c>
      <c r="D428" s="119">
        <f>'COG-M'!P3020</f>
        <v>0</v>
      </c>
      <c r="E428" s="119">
        <f>'COG-M'!P3021</f>
        <v>0</v>
      </c>
      <c r="F428" s="119">
        <f>'COG-M'!P3022</f>
        <v>0</v>
      </c>
      <c r="G428" s="119">
        <f>'COG-M'!P3023</f>
        <v>1999991.31</v>
      </c>
      <c r="H428" s="119">
        <f>'COG-M'!P3024</f>
        <v>0</v>
      </c>
      <c r="I428" s="119">
        <f>'COG-M'!P3025</f>
        <v>0</v>
      </c>
      <c r="J428" s="119">
        <f>'COG-M'!P3026</f>
        <v>0</v>
      </c>
      <c r="K428" s="119">
        <f>'COG-M'!P3027</f>
        <v>0</v>
      </c>
      <c r="L428" s="119">
        <f>'COG-M'!P3028</f>
        <v>0</v>
      </c>
      <c r="M428" s="120">
        <f>SUM(C428:L428)</f>
        <v>1999991.31</v>
      </c>
      <c r="N428" s="42"/>
      <c r="O428" s="42"/>
      <c r="P428" s="42"/>
      <c r="Q428" s="42"/>
      <c r="R428" s="42"/>
      <c r="S428" s="42"/>
      <c r="T428" s="42"/>
      <c r="U428" s="42"/>
      <c r="V428" s="42"/>
      <c r="W428" s="42"/>
      <c r="X428" s="42"/>
      <c r="Y428" s="42"/>
      <c r="Z428" s="42"/>
    </row>
    <row r="429" spans="1:26" ht="14.25" customHeight="1">
      <c r="A429" s="36"/>
      <c r="B429" s="208" t="s">
        <v>2222</v>
      </c>
      <c r="C429" s="171">
        <f t="shared" ref="C429:M429" si="130">C3+C40+C105+C190+C250+C309+C331+C379+C397</f>
        <v>7869216</v>
      </c>
      <c r="D429" s="171">
        <f t="shared" si="130"/>
        <v>145536</v>
      </c>
      <c r="E429" s="171">
        <f t="shared" si="130"/>
        <v>0</v>
      </c>
      <c r="F429" s="171">
        <f t="shared" si="130"/>
        <v>0</v>
      </c>
      <c r="G429" s="171">
        <f t="shared" si="130"/>
        <v>27118999.27</v>
      </c>
      <c r="H429" s="171">
        <f t="shared" si="130"/>
        <v>48000</v>
      </c>
      <c r="I429" s="171">
        <f t="shared" si="130"/>
        <v>0</v>
      </c>
      <c r="J429" s="171">
        <f t="shared" si="130"/>
        <v>3997182</v>
      </c>
      <c r="K429" s="171">
        <f t="shared" si="130"/>
        <v>0</v>
      </c>
      <c r="L429" s="171">
        <f t="shared" si="130"/>
        <v>0</v>
      </c>
      <c r="M429" s="171">
        <f t="shared" si="130"/>
        <v>39178933.270000003</v>
      </c>
      <c r="N429" s="42"/>
      <c r="O429" s="42"/>
      <c r="P429" s="42"/>
      <c r="Q429" s="42"/>
      <c r="R429" s="42"/>
      <c r="S429" s="42"/>
      <c r="T429" s="42"/>
      <c r="U429" s="42"/>
      <c r="V429" s="42"/>
      <c r="W429" s="42"/>
      <c r="X429" s="42"/>
      <c r="Y429" s="42"/>
      <c r="Z429" s="42"/>
    </row>
    <row r="430" spans="1:26" ht="14.25" customHeight="1">
      <c r="A430" s="36"/>
      <c r="B430" s="36"/>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4.25" customHeight="1">
      <c r="A431" s="36"/>
      <c r="B431" s="36"/>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4.25" customHeight="1">
      <c r="A432" s="36"/>
      <c r="B432" s="36"/>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4.25" customHeight="1">
      <c r="A433" s="36"/>
      <c r="B433" s="36"/>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4.25" customHeight="1">
      <c r="A434" s="36"/>
      <c r="B434" s="36"/>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4.25" customHeight="1">
      <c r="A435" s="36"/>
      <c r="B435" s="36"/>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4.25" customHeight="1">
      <c r="A436" s="36"/>
      <c r="B436" s="36"/>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4.25" customHeight="1">
      <c r="A437" s="36"/>
      <c r="B437" s="36"/>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4.25" customHeight="1">
      <c r="A438" s="36"/>
      <c r="B438" s="36"/>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4.25" customHeight="1">
      <c r="A439" s="36"/>
      <c r="B439" s="36"/>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4.25" customHeight="1">
      <c r="A440" s="36"/>
      <c r="B440" s="36"/>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4.25" customHeight="1">
      <c r="A441" s="36"/>
      <c r="B441" s="36"/>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4.25" customHeight="1">
      <c r="A442" s="36"/>
      <c r="B442" s="36"/>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4.25" customHeight="1">
      <c r="A443" s="36"/>
      <c r="B443" s="36"/>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4.25" customHeight="1">
      <c r="A444" s="36"/>
      <c r="B444" s="36"/>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4.25" customHeight="1">
      <c r="A445" s="36"/>
      <c r="B445" s="36"/>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4.25" customHeight="1">
      <c r="A446" s="36"/>
      <c r="B446" s="36"/>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4.25" customHeight="1">
      <c r="A447" s="36"/>
      <c r="B447" s="36"/>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4.25" customHeight="1">
      <c r="A448" s="36"/>
      <c r="B448" s="36"/>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4.25" customHeight="1">
      <c r="A449" s="36"/>
      <c r="B449" s="36"/>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4.25" customHeight="1">
      <c r="A450" s="36"/>
      <c r="B450" s="36"/>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4.25" customHeight="1">
      <c r="A451" s="36"/>
      <c r="B451" s="36"/>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4.25" customHeight="1">
      <c r="A452" s="36"/>
      <c r="B452" s="36"/>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4.25" customHeight="1">
      <c r="A453" s="36"/>
      <c r="B453" s="36"/>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4.25" customHeight="1">
      <c r="A454" s="36"/>
      <c r="B454" s="36"/>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4.25" customHeight="1">
      <c r="A455" s="36"/>
      <c r="B455" s="36"/>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4.25" customHeight="1">
      <c r="A456" s="36"/>
      <c r="B456" s="36"/>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4.25" customHeight="1">
      <c r="A457" s="36"/>
      <c r="B457" s="36"/>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4.25" customHeight="1">
      <c r="A458" s="36"/>
      <c r="B458" s="36"/>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4.25" customHeight="1">
      <c r="A459" s="36"/>
      <c r="B459" s="36"/>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4.25" customHeight="1">
      <c r="A460" s="36"/>
      <c r="B460" s="36"/>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4.25" customHeight="1">
      <c r="A461" s="36"/>
      <c r="B461" s="36"/>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4.25" customHeight="1">
      <c r="A462" s="36"/>
      <c r="B462" s="36"/>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4.25" customHeight="1">
      <c r="A463" s="36"/>
      <c r="B463" s="36"/>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4.25" customHeight="1">
      <c r="A464" s="36"/>
      <c r="B464" s="36"/>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4.25" customHeight="1">
      <c r="A465" s="36"/>
      <c r="B465" s="36"/>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4.25" customHeight="1">
      <c r="A466" s="36"/>
      <c r="B466" s="36"/>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4.25" customHeight="1">
      <c r="A467" s="36"/>
      <c r="B467" s="36"/>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4.25" customHeight="1">
      <c r="A468" s="36"/>
      <c r="B468" s="36"/>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4.25" customHeight="1">
      <c r="A469" s="36"/>
      <c r="B469" s="36"/>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4.25" customHeight="1">
      <c r="A470" s="36"/>
      <c r="B470" s="36"/>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4.25" customHeight="1">
      <c r="A471" s="36"/>
      <c r="B471" s="36"/>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4.25" customHeight="1">
      <c r="A472" s="36"/>
      <c r="B472" s="36"/>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4.25" customHeight="1">
      <c r="A473" s="36"/>
      <c r="B473" s="36"/>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4.25" customHeight="1">
      <c r="A474" s="36"/>
      <c r="B474" s="36"/>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4.25" customHeight="1">
      <c r="A475" s="36"/>
      <c r="B475" s="36"/>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4.25" customHeight="1">
      <c r="A476" s="36"/>
      <c r="B476" s="36"/>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4.25" customHeight="1">
      <c r="A477" s="36"/>
      <c r="B477" s="36"/>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4.25" customHeight="1">
      <c r="A478" s="36"/>
      <c r="B478" s="36"/>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4.25" customHeight="1">
      <c r="A479" s="36"/>
      <c r="B479" s="36"/>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4.25" customHeight="1">
      <c r="A480" s="36"/>
      <c r="B480" s="36"/>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4.25" customHeight="1">
      <c r="A481" s="36"/>
      <c r="B481" s="36"/>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4.25" customHeight="1">
      <c r="A482" s="36"/>
      <c r="B482" s="36"/>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4.25" customHeight="1">
      <c r="A483" s="36"/>
      <c r="B483" s="36"/>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4.25" customHeight="1">
      <c r="A484" s="36"/>
      <c r="B484" s="36"/>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4.25" customHeight="1">
      <c r="A485" s="36"/>
      <c r="B485" s="36"/>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4.25" customHeight="1">
      <c r="A486" s="36"/>
      <c r="B486" s="36"/>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4.25" customHeight="1">
      <c r="A487" s="36"/>
      <c r="B487" s="36"/>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4.25" customHeight="1">
      <c r="A488" s="36"/>
      <c r="B488" s="36"/>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4.25" customHeight="1">
      <c r="A489" s="36"/>
      <c r="B489" s="36"/>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4.25" customHeight="1">
      <c r="A490" s="36"/>
      <c r="B490" s="36"/>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4.25" customHeight="1">
      <c r="A491" s="36"/>
      <c r="B491" s="36"/>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4.25" customHeight="1">
      <c r="A492" s="36"/>
      <c r="B492" s="36"/>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4.25" customHeight="1">
      <c r="A493" s="36"/>
      <c r="B493" s="36"/>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4.25" customHeight="1">
      <c r="A494" s="36"/>
      <c r="B494" s="36"/>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4.25" customHeight="1">
      <c r="A495" s="36"/>
      <c r="B495" s="36"/>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4.25" customHeight="1">
      <c r="A496" s="36"/>
      <c r="B496" s="36"/>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4.25" customHeight="1">
      <c r="A497" s="36"/>
      <c r="B497" s="36"/>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4.25" customHeight="1">
      <c r="A498" s="36"/>
      <c r="B498" s="36"/>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4.25" customHeight="1">
      <c r="A499" s="36"/>
      <c r="B499" s="36"/>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4.25" customHeight="1">
      <c r="A500" s="36"/>
      <c r="B500" s="36"/>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4.25" customHeight="1">
      <c r="A501" s="36"/>
      <c r="B501" s="36"/>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4.25" customHeight="1">
      <c r="A502" s="36"/>
      <c r="B502" s="36"/>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4.25" customHeight="1">
      <c r="A503" s="36"/>
      <c r="B503" s="36"/>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4.25" customHeight="1">
      <c r="A504" s="36"/>
      <c r="B504" s="36"/>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4.25" customHeight="1">
      <c r="A505" s="36"/>
      <c r="B505" s="36"/>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4.25" customHeight="1">
      <c r="A506" s="36"/>
      <c r="B506" s="36"/>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4.25" customHeight="1">
      <c r="A507" s="36"/>
      <c r="B507" s="36"/>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4.25" customHeight="1">
      <c r="A508" s="36"/>
      <c r="B508" s="36"/>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4.25" customHeight="1">
      <c r="A509" s="36"/>
      <c r="B509" s="36"/>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4.25" customHeight="1">
      <c r="A510" s="36"/>
      <c r="B510" s="36"/>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4.25" customHeight="1">
      <c r="A511" s="36"/>
      <c r="B511" s="36"/>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4.25" customHeight="1">
      <c r="A512" s="36"/>
      <c r="B512" s="36"/>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4.25" customHeight="1">
      <c r="A513" s="36"/>
      <c r="B513" s="36"/>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4.25" customHeight="1">
      <c r="A514" s="36"/>
      <c r="B514" s="36"/>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4.25" customHeight="1">
      <c r="A515" s="36"/>
      <c r="B515" s="36"/>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4.25" customHeight="1">
      <c r="A516" s="36"/>
      <c r="B516" s="36"/>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4.25" customHeight="1">
      <c r="A517" s="36"/>
      <c r="B517" s="36"/>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4.25" customHeight="1">
      <c r="A518" s="36"/>
      <c r="B518" s="36"/>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4.25" customHeight="1">
      <c r="A519" s="36"/>
      <c r="B519" s="36"/>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4.25" customHeight="1">
      <c r="A520" s="36"/>
      <c r="B520" s="36"/>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4.25" customHeight="1">
      <c r="A521" s="36"/>
      <c r="B521" s="36"/>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4.25" customHeight="1">
      <c r="A522" s="36"/>
      <c r="B522" s="36"/>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4.25" customHeight="1">
      <c r="A523" s="36"/>
      <c r="B523" s="36"/>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4.25" customHeight="1">
      <c r="A524" s="36"/>
      <c r="B524" s="36"/>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4.25" customHeight="1">
      <c r="A525" s="36"/>
      <c r="B525" s="36"/>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4.25" customHeight="1">
      <c r="A526" s="36"/>
      <c r="B526" s="36"/>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4.25" customHeight="1">
      <c r="A527" s="36"/>
      <c r="B527" s="36"/>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4.25" customHeight="1">
      <c r="A528" s="36"/>
      <c r="B528" s="36"/>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4.25" customHeight="1">
      <c r="A529" s="36"/>
      <c r="B529" s="36"/>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4.25" customHeight="1">
      <c r="A530" s="36"/>
      <c r="B530" s="36"/>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4.25" customHeight="1">
      <c r="A531" s="36"/>
      <c r="B531" s="36"/>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4.25" customHeight="1">
      <c r="A532" s="36"/>
      <c r="B532" s="36"/>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4.25" customHeight="1">
      <c r="A533" s="36"/>
      <c r="B533" s="36"/>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4.25" customHeight="1">
      <c r="A534" s="36"/>
      <c r="B534" s="36"/>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4.25" customHeight="1">
      <c r="A535" s="36"/>
      <c r="B535" s="36"/>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4.25" customHeight="1">
      <c r="A536" s="36"/>
      <c r="B536" s="36"/>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4.25" customHeight="1">
      <c r="A537" s="36"/>
      <c r="B537" s="36"/>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4.25" customHeight="1">
      <c r="A538" s="36"/>
      <c r="B538" s="36"/>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4.25" customHeight="1">
      <c r="A539" s="36"/>
      <c r="B539" s="36"/>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4.25" customHeight="1">
      <c r="A540" s="36"/>
      <c r="B540" s="36"/>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4.25" customHeight="1">
      <c r="A541" s="36"/>
      <c r="B541" s="36"/>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4.25" customHeight="1">
      <c r="A542" s="36"/>
      <c r="B542" s="36"/>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4.25" customHeight="1">
      <c r="A543" s="36"/>
      <c r="B543" s="36"/>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4.25" customHeight="1">
      <c r="A544" s="36"/>
      <c r="B544" s="36"/>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4.25" customHeight="1">
      <c r="A545" s="36"/>
      <c r="B545" s="36"/>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4.25" customHeight="1">
      <c r="A546" s="36"/>
      <c r="B546" s="36"/>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4.25" customHeight="1">
      <c r="A547" s="36"/>
      <c r="B547" s="36"/>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4.25" customHeight="1">
      <c r="A548" s="36"/>
      <c r="B548" s="36"/>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4.25" customHeight="1">
      <c r="A549" s="36"/>
      <c r="B549" s="36"/>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4.25" customHeight="1">
      <c r="A550" s="36"/>
      <c r="B550" s="36"/>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4.25" customHeight="1">
      <c r="A551" s="36"/>
      <c r="B551" s="36"/>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4.25" customHeight="1">
      <c r="A552" s="36"/>
      <c r="B552" s="36"/>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4.25" customHeight="1">
      <c r="A553" s="36"/>
      <c r="B553" s="36"/>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4.25" customHeight="1">
      <c r="A554" s="36"/>
      <c r="B554" s="36"/>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4.25" customHeight="1">
      <c r="A555" s="36"/>
      <c r="B555" s="36"/>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4.25" customHeight="1">
      <c r="A556" s="36"/>
      <c r="B556" s="36"/>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4.25" customHeight="1">
      <c r="A557" s="36"/>
      <c r="B557" s="36"/>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4.25" customHeight="1">
      <c r="A558" s="36"/>
      <c r="B558" s="36"/>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4.25" customHeight="1">
      <c r="A559" s="36"/>
      <c r="B559" s="36"/>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4.25" customHeight="1">
      <c r="A560" s="36"/>
      <c r="B560" s="36"/>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4.25" customHeight="1">
      <c r="A561" s="36"/>
      <c r="B561" s="36"/>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4.25" customHeight="1">
      <c r="A562" s="36"/>
      <c r="B562" s="36"/>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4.25" customHeight="1">
      <c r="A563" s="36"/>
      <c r="B563" s="36"/>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4.25" customHeight="1">
      <c r="A564" s="36"/>
      <c r="B564" s="36"/>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4.25" customHeight="1">
      <c r="A565" s="36"/>
      <c r="B565" s="36"/>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4.25" customHeight="1">
      <c r="A566" s="36"/>
      <c r="B566" s="36"/>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4.25" customHeight="1">
      <c r="A567" s="36"/>
      <c r="B567" s="36"/>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4.25" customHeight="1">
      <c r="A568" s="36"/>
      <c r="B568" s="36"/>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4.25" customHeight="1">
      <c r="A569" s="36"/>
      <c r="B569" s="36"/>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4.25" customHeight="1">
      <c r="A570" s="36"/>
      <c r="B570" s="36"/>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4.25" customHeight="1">
      <c r="A571" s="36"/>
      <c r="B571" s="36"/>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4.25" customHeight="1">
      <c r="A572" s="36"/>
      <c r="B572" s="36"/>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4.25" customHeight="1">
      <c r="A573" s="36"/>
      <c r="B573" s="36"/>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4.25" customHeight="1">
      <c r="A574" s="36"/>
      <c r="B574" s="36"/>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4.25" customHeight="1">
      <c r="A575" s="36"/>
      <c r="B575" s="36"/>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4.25" customHeight="1">
      <c r="A576" s="36"/>
      <c r="B576" s="36"/>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4.25" customHeight="1">
      <c r="A577" s="36"/>
      <c r="B577" s="36"/>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4.25" customHeight="1">
      <c r="A578" s="36"/>
      <c r="B578" s="36"/>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4.25" customHeight="1">
      <c r="A579" s="36"/>
      <c r="B579" s="36"/>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4.25" customHeight="1">
      <c r="A580" s="36"/>
      <c r="B580" s="36"/>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4.25" customHeight="1">
      <c r="A581" s="36"/>
      <c r="B581" s="36"/>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4.25" customHeight="1">
      <c r="A582" s="36"/>
      <c r="B582" s="36"/>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4.25" customHeight="1">
      <c r="A583" s="36"/>
      <c r="B583" s="36"/>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4.25" customHeight="1">
      <c r="A584" s="36"/>
      <c r="B584" s="36"/>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4.25" customHeight="1">
      <c r="A585" s="36"/>
      <c r="B585" s="36"/>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4.25" customHeight="1">
      <c r="A586" s="36"/>
      <c r="B586" s="36"/>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4.25" customHeight="1">
      <c r="A587" s="36"/>
      <c r="B587" s="36"/>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4.25" customHeight="1">
      <c r="A588" s="36"/>
      <c r="B588" s="36"/>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4.25" customHeight="1">
      <c r="A589" s="36"/>
      <c r="B589" s="36"/>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4.25" customHeight="1">
      <c r="A590" s="36"/>
      <c r="B590" s="36"/>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4.25" customHeight="1">
      <c r="A591" s="36"/>
      <c r="B591" s="36"/>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4.25" customHeight="1">
      <c r="A592" s="36"/>
      <c r="B592" s="36"/>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4.25" customHeight="1">
      <c r="A593" s="36"/>
      <c r="B593" s="36"/>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4.25" customHeight="1">
      <c r="A594" s="36"/>
      <c r="B594" s="36"/>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4.25" customHeight="1">
      <c r="A595" s="36"/>
      <c r="B595" s="36"/>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4.25" customHeight="1">
      <c r="A596" s="36"/>
      <c r="B596" s="36"/>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4.25" customHeight="1">
      <c r="A597" s="36"/>
      <c r="B597" s="36"/>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4.25" customHeight="1">
      <c r="A598" s="36"/>
      <c r="B598" s="36"/>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4.25" customHeight="1">
      <c r="A599" s="36"/>
      <c r="B599" s="36"/>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4.25" customHeight="1">
      <c r="A600" s="36"/>
      <c r="B600" s="36"/>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4.25" customHeight="1">
      <c r="A601" s="36"/>
      <c r="B601" s="36"/>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4.25" customHeight="1">
      <c r="A602" s="36"/>
      <c r="B602" s="36"/>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4.25" customHeight="1">
      <c r="A603" s="36"/>
      <c r="B603" s="36"/>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4.25" customHeight="1">
      <c r="A604" s="36"/>
      <c r="B604" s="36"/>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4.25" customHeight="1">
      <c r="A605" s="36"/>
      <c r="B605" s="36"/>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4.25" customHeight="1">
      <c r="A606" s="36"/>
      <c r="B606" s="36"/>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4.25" customHeight="1">
      <c r="A607" s="36"/>
      <c r="B607" s="36"/>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4.25" customHeight="1">
      <c r="A608" s="36"/>
      <c r="B608" s="36"/>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4.25" customHeight="1">
      <c r="A609" s="36"/>
      <c r="B609" s="36"/>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4.25" customHeight="1">
      <c r="A610" s="36"/>
      <c r="B610" s="36"/>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4.25" customHeight="1">
      <c r="A611" s="36"/>
      <c r="B611" s="36"/>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4.25" customHeight="1">
      <c r="A612" s="36"/>
      <c r="B612" s="36"/>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4.25" customHeight="1">
      <c r="A613" s="36"/>
      <c r="B613" s="36"/>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4.25" customHeight="1">
      <c r="A614" s="36"/>
      <c r="B614" s="36"/>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4.25" customHeight="1">
      <c r="A615" s="36"/>
      <c r="B615" s="36"/>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4.25" customHeight="1">
      <c r="A616" s="36"/>
      <c r="B616" s="36"/>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4.25" customHeight="1">
      <c r="A617" s="36"/>
      <c r="B617" s="36"/>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4.25" customHeight="1">
      <c r="A618" s="36"/>
      <c r="B618" s="36"/>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4.25" customHeight="1">
      <c r="A619" s="36"/>
      <c r="B619" s="36"/>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4.25" customHeight="1">
      <c r="A620" s="36"/>
      <c r="B620" s="36"/>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4.25" customHeight="1">
      <c r="A621" s="36"/>
      <c r="B621" s="36"/>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4.25" customHeight="1">
      <c r="A622" s="36"/>
      <c r="B622" s="36"/>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4.25" customHeight="1">
      <c r="A623" s="36"/>
      <c r="B623" s="36"/>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4.25" customHeight="1">
      <c r="A624" s="36"/>
      <c r="B624" s="36"/>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4.25" customHeight="1">
      <c r="A625" s="36"/>
      <c r="B625" s="36"/>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4.25" customHeight="1">
      <c r="A626" s="36"/>
      <c r="B626" s="36"/>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4.25" customHeight="1">
      <c r="A627" s="36"/>
      <c r="B627" s="36"/>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4.25" customHeight="1">
      <c r="A628" s="36"/>
      <c r="B628" s="36"/>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4.25" customHeight="1">
      <c r="A629" s="36"/>
      <c r="B629" s="36"/>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4.25" customHeight="1">
      <c r="A630" s="36"/>
      <c r="B630" s="36"/>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4.25" customHeight="1">
      <c r="A631" s="36"/>
      <c r="B631" s="36"/>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4.25" customHeight="1">
      <c r="A632" s="36"/>
      <c r="B632" s="36"/>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4.25" customHeight="1">
      <c r="A633" s="36"/>
      <c r="B633" s="36"/>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4.25" customHeight="1">
      <c r="A634" s="36"/>
      <c r="B634" s="36"/>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4.25" customHeight="1">
      <c r="A635" s="36"/>
      <c r="B635" s="36"/>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4.25" customHeight="1">
      <c r="A636" s="36"/>
      <c r="B636" s="36"/>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4.25" customHeight="1">
      <c r="A637" s="36"/>
      <c r="B637" s="36"/>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4.25" customHeight="1">
      <c r="A638" s="36"/>
      <c r="B638" s="36"/>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4.25" customHeight="1">
      <c r="A639" s="36"/>
      <c r="B639" s="36"/>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4.25" customHeight="1">
      <c r="A640" s="36"/>
      <c r="B640" s="36"/>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4.25" customHeight="1">
      <c r="A641" s="36"/>
      <c r="B641" s="36"/>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4.25" customHeight="1">
      <c r="A642" s="36"/>
      <c r="B642" s="36"/>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4.25" customHeight="1">
      <c r="A643" s="36"/>
      <c r="B643" s="36"/>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4.25" customHeight="1">
      <c r="A644" s="36"/>
      <c r="B644" s="36"/>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4.25" customHeight="1">
      <c r="A645" s="36"/>
      <c r="B645" s="36"/>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4.25" customHeight="1">
      <c r="A646" s="36"/>
      <c r="B646" s="36"/>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4.25" customHeight="1">
      <c r="A647" s="36"/>
      <c r="B647" s="36"/>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4.25" customHeight="1">
      <c r="A648" s="36"/>
      <c r="B648" s="36"/>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4.25" customHeight="1">
      <c r="A649" s="36"/>
      <c r="B649" s="36"/>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4.25" customHeight="1">
      <c r="A650" s="36"/>
      <c r="B650" s="36"/>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4.25" customHeight="1">
      <c r="A651" s="36"/>
      <c r="B651" s="36"/>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4.25" customHeight="1">
      <c r="A652" s="36"/>
      <c r="B652" s="36"/>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4.25" customHeight="1">
      <c r="A653" s="36"/>
      <c r="B653" s="36"/>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4.25" customHeight="1">
      <c r="A654" s="36"/>
      <c r="B654" s="36"/>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4.25" customHeight="1">
      <c r="A655" s="36"/>
      <c r="B655" s="36"/>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4.25" customHeight="1">
      <c r="A656" s="36"/>
      <c r="B656" s="36"/>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4.25" customHeight="1">
      <c r="A657" s="36"/>
      <c r="B657" s="36"/>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4.25" customHeight="1">
      <c r="A658" s="36"/>
      <c r="B658" s="36"/>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4.25" customHeight="1">
      <c r="A659" s="36"/>
      <c r="B659" s="36"/>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4.25" customHeight="1">
      <c r="A660" s="36"/>
      <c r="B660" s="36"/>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4.25" customHeight="1">
      <c r="A661" s="36"/>
      <c r="B661" s="36"/>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4.25" customHeight="1">
      <c r="A662" s="36"/>
      <c r="B662" s="36"/>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4.25" customHeight="1">
      <c r="A663" s="36"/>
      <c r="B663" s="36"/>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4.25" customHeight="1">
      <c r="A664" s="36"/>
      <c r="B664" s="36"/>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4.25" customHeight="1">
      <c r="A665" s="36"/>
      <c r="B665" s="36"/>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4.25" customHeight="1">
      <c r="A666" s="36"/>
      <c r="B666" s="36"/>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4.25" customHeight="1">
      <c r="A667" s="36"/>
      <c r="B667" s="36"/>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4.25" customHeight="1">
      <c r="A668" s="36"/>
      <c r="B668" s="36"/>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4.25" customHeight="1">
      <c r="A669" s="36"/>
      <c r="B669" s="36"/>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4.25" customHeight="1">
      <c r="A670" s="36"/>
      <c r="B670" s="36"/>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4.25" customHeight="1">
      <c r="A671" s="36"/>
      <c r="B671" s="36"/>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4.25" customHeight="1">
      <c r="A672" s="36"/>
      <c r="B672" s="36"/>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4.25" customHeight="1">
      <c r="A673" s="36"/>
      <c r="B673" s="36"/>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4.25" customHeight="1">
      <c r="A674" s="36"/>
      <c r="B674" s="36"/>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4.25" customHeight="1">
      <c r="A675" s="36"/>
      <c r="B675" s="36"/>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4.25" customHeight="1">
      <c r="A676" s="36"/>
      <c r="B676" s="36"/>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4.25" customHeight="1">
      <c r="A677" s="36"/>
      <c r="B677" s="36"/>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4.25" customHeight="1">
      <c r="A678" s="36"/>
      <c r="B678" s="36"/>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4.25" customHeight="1">
      <c r="A679" s="36"/>
      <c r="B679" s="36"/>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4.25" customHeight="1">
      <c r="A680" s="36"/>
      <c r="B680" s="36"/>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4.25" customHeight="1">
      <c r="A681" s="36"/>
      <c r="B681" s="36"/>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4.25" customHeight="1">
      <c r="A682" s="36"/>
      <c r="B682" s="36"/>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4.25" customHeight="1">
      <c r="A683" s="36"/>
      <c r="B683" s="36"/>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4.25" customHeight="1">
      <c r="A684" s="36"/>
      <c r="B684" s="36"/>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4.25" customHeight="1">
      <c r="A685" s="36"/>
      <c r="B685" s="36"/>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4.25" customHeight="1">
      <c r="A686" s="36"/>
      <c r="B686" s="36"/>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4.25" customHeight="1">
      <c r="A687" s="36"/>
      <c r="B687" s="36"/>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4.25" customHeight="1">
      <c r="A688" s="36"/>
      <c r="B688" s="36"/>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4.25" customHeight="1">
      <c r="A689" s="36"/>
      <c r="B689" s="36"/>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4.25" customHeight="1">
      <c r="A690" s="36"/>
      <c r="B690" s="36"/>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4.25" customHeight="1">
      <c r="A691" s="36"/>
      <c r="B691" s="36"/>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4.25" customHeight="1">
      <c r="A692" s="36"/>
      <c r="B692" s="36"/>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4.25" customHeight="1">
      <c r="A693" s="36"/>
      <c r="B693" s="36"/>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4.25" customHeight="1">
      <c r="A694" s="36"/>
      <c r="B694" s="36"/>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4.25" customHeight="1">
      <c r="A695" s="36"/>
      <c r="B695" s="36"/>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4.25" customHeight="1">
      <c r="A696" s="36"/>
      <c r="B696" s="36"/>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4.25" customHeight="1">
      <c r="A697" s="36"/>
      <c r="B697" s="36"/>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4.25" customHeight="1">
      <c r="A698" s="36"/>
      <c r="B698" s="36"/>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4.25" customHeight="1">
      <c r="A699" s="36"/>
      <c r="B699" s="36"/>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4.25" customHeight="1">
      <c r="A700" s="36"/>
      <c r="B700" s="36"/>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4.25" customHeight="1">
      <c r="A701" s="36"/>
      <c r="B701" s="36"/>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4.25" customHeight="1">
      <c r="A702" s="36"/>
      <c r="B702" s="36"/>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4.25" customHeight="1">
      <c r="A703" s="36"/>
      <c r="B703" s="36"/>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4.25" customHeight="1">
      <c r="A704" s="36"/>
      <c r="B704" s="36"/>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4.25" customHeight="1">
      <c r="A705" s="36"/>
      <c r="B705" s="36"/>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4.25" customHeight="1">
      <c r="A706" s="36"/>
      <c r="B706" s="36"/>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4.25" customHeight="1">
      <c r="A707" s="36"/>
      <c r="B707" s="36"/>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4.25" customHeight="1">
      <c r="A708" s="36"/>
      <c r="B708" s="36"/>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4.25" customHeight="1">
      <c r="A709" s="36"/>
      <c r="B709" s="36"/>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4.25" customHeight="1">
      <c r="A710" s="36"/>
      <c r="B710" s="36"/>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4.25" customHeight="1">
      <c r="A711" s="36"/>
      <c r="B711" s="36"/>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4.25" customHeight="1">
      <c r="A712" s="36"/>
      <c r="B712" s="36"/>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4.25" customHeight="1">
      <c r="A713" s="36"/>
      <c r="B713" s="36"/>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4.25" customHeight="1">
      <c r="A714" s="36"/>
      <c r="B714" s="36"/>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4.25" customHeight="1">
      <c r="A715" s="36"/>
      <c r="B715" s="36"/>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4.25" customHeight="1">
      <c r="A716" s="36"/>
      <c r="B716" s="36"/>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4.25" customHeight="1">
      <c r="A717" s="36"/>
      <c r="B717" s="36"/>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4.25" customHeight="1">
      <c r="A718" s="36"/>
      <c r="B718" s="36"/>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4.25" customHeight="1">
      <c r="A719" s="36"/>
      <c r="B719" s="36"/>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4.25" customHeight="1">
      <c r="A720" s="36"/>
      <c r="B720" s="36"/>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4.25" customHeight="1">
      <c r="A721" s="36"/>
      <c r="B721" s="36"/>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4.25" customHeight="1">
      <c r="A722" s="36"/>
      <c r="B722" s="36"/>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4.25" customHeight="1">
      <c r="A723" s="36"/>
      <c r="B723" s="36"/>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4.25" customHeight="1">
      <c r="A724" s="36"/>
      <c r="B724" s="36"/>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4.25" customHeight="1">
      <c r="A725" s="36"/>
      <c r="B725" s="36"/>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4.25" customHeight="1">
      <c r="A726" s="36"/>
      <c r="B726" s="36"/>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4.25" customHeight="1">
      <c r="A727" s="36"/>
      <c r="B727" s="36"/>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4.25" customHeight="1">
      <c r="A728" s="36"/>
      <c r="B728" s="36"/>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4.25" customHeight="1">
      <c r="A729" s="36"/>
      <c r="B729" s="36"/>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4.25" customHeight="1">
      <c r="A730" s="36"/>
      <c r="B730" s="36"/>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4.25" customHeight="1">
      <c r="A731" s="36"/>
      <c r="B731" s="36"/>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4.25" customHeight="1">
      <c r="A732" s="36"/>
      <c r="B732" s="36"/>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4.25" customHeight="1">
      <c r="A733" s="36"/>
      <c r="B733" s="36"/>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4.25" customHeight="1">
      <c r="A734" s="36"/>
      <c r="B734" s="36"/>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4.25" customHeight="1">
      <c r="A735" s="36"/>
      <c r="B735" s="36"/>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4.25" customHeight="1">
      <c r="A736" s="36"/>
      <c r="B736" s="36"/>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4.25" customHeight="1">
      <c r="A737" s="36"/>
      <c r="B737" s="36"/>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4.25" customHeight="1">
      <c r="A738" s="36"/>
      <c r="B738" s="36"/>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4.25" customHeight="1">
      <c r="A739" s="36"/>
      <c r="B739" s="36"/>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4.25" customHeight="1">
      <c r="A740" s="36"/>
      <c r="B740" s="36"/>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4.25" customHeight="1">
      <c r="A741" s="36"/>
      <c r="B741" s="36"/>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4.25" customHeight="1">
      <c r="A742" s="36"/>
      <c r="B742" s="36"/>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4.25" customHeight="1">
      <c r="A743" s="36"/>
      <c r="B743" s="36"/>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4.25" customHeight="1">
      <c r="A744" s="36"/>
      <c r="B744" s="36"/>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4.25" customHeight="1">
      <c r="A745" s="36"/>
      <c r="B745" s="36"/>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4.25" customHeight="1">
      <c r="A746" s="36"/>
      <c r="B746" s="36"/>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4.25" customHeight="1">
      <c r="A747" s="36"/>
      <c r="B747" s="36"/>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4.25" customHeight="1">
      <c r="A748" s="36"/>
      <c r="B748" s="36"/>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4.25" customHeight="1">
      <c r="A749" s="36"/>
      <c r="B749" s="36"/>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4.25" customHeight="1">
      <c r="A750" s="36"/>
      <c r="B750" s="36"/>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4.25" customHeight="1">
      <c r="A751" s="36"/>
      <c r="B751" s="36"/>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4.25" customHeight="1">
      <c r="A752" s="36"/>
      <c r="B752" s="36"/>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4.25" customHeight="1">
      <c r="A753" s="36"/>
      <c r="B753" s="36"/>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4.25" customHeight="1">
      <c r="A754" s="36"/>
      <c r="B754" s="36"/>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4.25" customHeight="1">
      <c r="A755" s="36"/>
      <c r="B755" s="36"/>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4.25" customHeight="1">
      <c r="A756" s="36"/>
      <c r="B756" s="36"/>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4.25" customHeight="1">
      <c r="A757" s="36"/>
      <c r="B757" s="36"/>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4.25" customHeight="1">
      <c r="A758" s="36"/>
      <c r="B758" s="36"/>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4.25" customHeight="1">
      <c r="A759" s="36"/>
      <c r="B759" s="36"/>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4.25" customHeight="1">
      <c r="A760" s="36"/>
      <c r="B760" s="36"/>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4.25" customHeight="1">
      <c r="A761" s="36"/>
      <c r="B761" s="36"/>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4.25" customHeight="1">
      <c r="A762" s="36"/>
      <c r="B762" s="36"/>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4.25" customHeight="1">
      <c r="A763" s="36"/>
      <c r="B763" s="36"/>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4.25" customHeight="1">
      <c r="A764" s="36"/>
      <c r="B764" s="36"/>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4.25" customHeight="1">
      <c r="A765" s="36"/>
      <c r="B765" s="36"/>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4.25" customHeight="1">
      <c r="A766" s="36"/>
      <c r="B766" s="36"/>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4.25" customHeight="1">
      <c r="A767" s="36"/>
      <c r="B767" s="36"/>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4.25" customHeight="1">
      <c r="A768" s="36"/>
      <c r="B768" s="36"/>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4.25" customHeight="1">
      <c r="A769" s="36"/>
      <c r="B769" s="36"/>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4.25" customHeight="1">
      <c r="A770" s="36"/>
      <c r="B770" s="36"/>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4.25" customHeight="1">
      <c r="A771" s="36"/>
      <c r="B771" s="36"/>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4.25" customHeight="1">
      <c r="A772" s="36"/>
      <c r="B772" s="36"/>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4.25" customHeight="1">
      <c r="A773" s="36"/>
      <c r="B773" s="36"/>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4.25" customHeight="1">
      <c r="A774" s="36"/>
      <c r="B774" s="36"/>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4.25" customHeight="1">
      <c r="A775" s="36"/>
      <c r="B775" s="36"/>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4.25" customHeight="1">
      <c r="A776" s="36"/>
      <c r="B776" s="36"/>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4.25" customHeight="1">
      <c r="A777" s="36"/>
      <c r="B777" s="36"/>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4.25" customHeight="1">
      <c r="A778" s="36"/>
      <c r="B778" s="36"/>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4.25" customHeight="1">
      <c r="A779" s="36"/>
      <c r="B779" s="36"/>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4.25" customHeight="1">
      <c r="A780" s="36"/>
      <c r="B780" s="36"/>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4.25" customHeight="1">
      <c r="A781" s="36"/>
      <c r="B781" s="36"/>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4.25" customHeight="1">
      <c r="A782" s="36"/>
      <c r="B782" s="36"/>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4.25" customHeight="1">
      <c r="A783" s="36"/>
      <c r="B783" s="36"/>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4.25" customHeight="1">
      <c r="A784" s="36"/>
      <c r="B784" s="36"/>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4.25" customHeight="1">
      <c r="A785" s="36"/>
      <c r="B785" s="36"/>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4.25" customHeight="1">
      <c r="A786" s="36"/>
      <c r="B786" s="36"/>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4.25" customHeight="1">
      <c r="A787" s="36"/>
      <c r="B787" s="36"/>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4.25" customHeight="1">
      <c r="A788" s="36"/>
      <c r="B788" s="36"/>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4.25" customHeight="1">
      <c r="A789" s="36"/>
      <c r="B789" s="36"/>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4.25" customHeight="1">
      <c r="A790" s="36"/>
      <c r="B790" s="36"/>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4.25" customHeight="1">
      <c r="A791" s="36"/>
      <c r="B791" s="36"/>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4.25" customHeight="1">
      <c r="A792" s="36"/>
      <c r="B792" s="36"/>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4.25" customHeight="1">
      <c r="A793" s="36"/>
      <c r="B793" s="36"/>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4.25" customHeight="1">
      <c r="A794" s="36"/>
      <c r="B794" s="36"/>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4.25" customHeight="1">
      <c r="A795" s="36"/>
      <c r="B795" s="36"/>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4.25" customHeight="1">
      <c r="A796" s="36"/>
      <c r="B796" s="36"/>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4.25" customHeight="1">
      <c r="A797" s="36"/>
      <c r="B797" s="36"/>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4.25" customHeight="1">
      <c r="A798" s="36"/>
      <c r="B798" s="36"/>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4.25" customHeight="1">
      <c r="A799" s="36"/>
      <c r="B799" s="36"/>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4.25" customHeight="1">
      <c r="A800" s="36"/>
      <c r="B800" s="36"/>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4.25" customHeight="1">
      <c r="A801" s="36"/>
      <c r="B801" s="36"/>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4.25" customHeight="1">
      <c r="A802" s="36"/>
      <c r="B802" s="36"/>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4.25" customHeight="1">
      <c r="A803" s="36"/>
      <c r="B803" s="36"/>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4.25" customHeight="1">
      <c r="A804" s="36"/>
      <c r="B804" s="36"/>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4.25" customHeight="1">
      <c r="A805" s="36"/>
      <c r="B805" s="36"/>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4.25" customHeight="1">
      <c r="A806" s="36"/>
      <c r="B806" s="36"/>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4.25" customHeight="1">
      <c r="A807" s="36"/>
      <c r="B807" s="36"/>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4.25" customHeight="1">
      <c r="A808" s="36"/>
      <c r="B808" s="36"/>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4.25" customHeight="1">
      <c r="A809" s="36"/>
      <c r="B809" s="36"/>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4.25" customHeight="1">
      <c r="A810" s="36"/>
      <c r="B810" s="36"/>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4.25" customHeight="1">
      <c r="A811" s="36"/>
      <c r="B811" s="36"/>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4.25" customHeight="1">
      <c r="A812" s="36"/>
      <c r="B812" s="36"/>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4.25" customHeight="1">
      <c r="A813" s="36"/>
      <c r="B813" s="36"/>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4.25" customHeight="1">
      <c r="A814" s="36"/>
      <c r="B814" s="36"/>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4.25" customHeight="1">
      <c r="A815" s="36"/>
      <c r="B815" s="36"/>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4.25" customHeight="1">
      <c r="A816" s="36"/>
      <c r="B816" s="36"/>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4.25" customHeight="1">
      <c r="A817" s="36"/>
      <c r="B817" s="36"/>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4.25" customHeight="1">
      <c r="A818" s="36"/>
      <c r="B818" s="36"/>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4.25" customHeight="1">
      <c r="A819" s="36"/>
      <c r="B819" s="36"/>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4.25" customHeight="1">
      <c r="A820" s="36"/>
      <c r="B820" s="36"/>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4.25" customHeight="1">
      <c r="A821" s="36"/>
      <c r="B821" s="36"/>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4.25" customHeight="1">
      <c r="A822" s="36"/>
      <c r="B822" s="36"/>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4.25" customHeight="1">
      <c r="A823" s="36"/>
      <c r="B823" s="36"/>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4.25" customHeight="1">
      <c r="A824" s="36"/>
      <c r="B824" s="36"/>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4.25" customHeight="1">
      <c r="A825" s="36"/>
      <c r="B825" s="36"/>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4.25" customHeight="1">
      <c r="A826" s="36"/>
      <c r="B826" s="36"/>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4.25" customHeight="1">
      <c r="A827" s="36"/>
      <c r="B827" s="36"/>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4.25" customHeight="1">
      <c r="A828" s="36"/>
      <c r="B828" s="36"/>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4.25" customHeight="1">
      <c r="A829" s="36"/>
      <c r="B829" s="36"/>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4.25" customHeight="1">
      <c r="A830" s="36"/>
      <c r="B830" s="36"/>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4.25" customHeight="1">
      <c r="A831" s="36"/>
      <c r="B831" s="36"/>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4.25" customHeight="1">
      <c r="A832" s="36"/>
      <c r="B832" s="36"/>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4.25" customHeight="1">
      <c r="A833" s="36"/>
      <c r="B833" s="36"/>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4.25" customHeight="1">
      <c r="A834" s="36"/>
      <c r="B834" s="36"/>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4.25" customHeight="1">
      <c r="A835" s="36"/>
      <c r="B835" s="36"/>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4.25" customHeight="1">
      <c r="A836" s="36"/>
      <c r="B836" s="36"/>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4.25" customHeight="1">
      <c r="A837" s="36"/>
      <c r="B837" s="36"/>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4.25" customHeight="1">
      <c r="A838" s="36"/>
      <c r="B838" s="36"/>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4.25" customHeight="1">
      <c r="A839" s="36"/>
      <c r="B839" s="36"/>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4.25" customHeight="1">
      <c r="A840" s="36"/>
      <c r="B840" s="36"/>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4.25" customHeight="1">
      <c r="A841" s="36"/>
      <c r="B841" s="36"/>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4.25" customHeight="1">
      <c r="A842" s="36"/>
      <c r="B842" s="36"/>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4.25" customHeight="1">
      <c r="A843" s="36"/>
      <c r="B843" s="36"/>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4.25" customHeight="1">
      <c r="A844" s="36"/>
      <c r="B844" s="36"/>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4.25" customHeight="1">
      <c r="A845" s="36"/>
      <c r="B845" s="36"/>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4.25" customHeight="1">
      <c r="A846" s="36"/>
      <c r="B846" s="36"/>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4.25" customHeight="1">
      <c r="A847" s="36"/>
      <c r="B847" s="36"/>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4.25" customHeight="1">
      <c r="A848" s="36"/>
      <c r="B848" s="36"/>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4.25" customHeight="1">
      <c r="A849" s="36"/>
      <c r="B849" s="36"/>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4.25" customHeight="1">
      <c r="A850" s="36"/>
      <c r="B850" s="36"/>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4.25" customHeight="1">
      <c r="A851" s="36"/>
      <c r="B851" s="36"/>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4.25" customHeight="1">
      <c r="A852" s="36"/>
      <c r="B852" s="36"/>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4.25" customHeight="1">
      <c r="A853" s="36"/>
      <c r="B853" s="36"/>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4.25" customHeight="1">
      <c r="A854" s="36"/>
      <c r="B854" s="36"/>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4.25" customHeight="1">
      <c r="A855" s="36"/>
      <c r="B855" s="36"/>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4.25" customHeight="1">
      <c r="A856" s="36"/>
      <c r="B856" s="36"/>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4.25" customHeight="1">
      <c r="A857" s="36"/>
      <c r="B857" s="36"/>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4.25" customHeight="1">
      <c r="A858" s="36"/>
      <c r="B858" s="36"/>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4.25" customHeight="1">
      <c r="A859" s="36"/>
      <c r="B859" s="36"/>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4.25" customHeight="1">
      <c r="A860" s="36"/>
      <c r="B860" s="36"/>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4.25" customHeight="1">
      <c r="A861" s="36"/>
      <c r="B861" s="36"/>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4.25" customHeight="1">
      <c r="A862" s="36"/>
      <c r="B862" s="36"/>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4.25" customHeight="1">
      <c r="A863" s="36"/>
      <c r="B863" s="36"/>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4.25" customHeight="1">
      <c r="A864" s="36"/>
      <c r="B864" s="36"/>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4.25" customHeight="1">
      <c r="A865" s="36"/>
      <c r="B865" s="36"/>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4.25" customHeight="1">
      <c r="A866" s="36"/>
      <c r="B866" s="36"/>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4.25" customHeight="1">
      <c r="A867" s="36"/>
      <c r="B867" s="36"/>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4.25" customHeight="1">
      <c r="A868" s="36"/>
      <c r="B868" s="36"/>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4.25" customHeight="1">
      <c r="A869" s="36"/>
      <c r="B869" s="36"/>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4.25" customHeight="1">
      <c r="A870" s="36"/>
      <c r="B870" s="36"/>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4.25" customHeight="1">
      <c r="A871" s="36"/>
      <c r="B871" s="36"/>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4.25" customHeight="1">
      <c r="A872" s="36"/>
      <c r="B872" s="36"/>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4.25" customHeight="1">
      <c r="A873" s="36"/>
      <c r="B873" s="36"/>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4.25" customHeight="1">
      <c r="A874" s="36"/>
      <c r="B874" s="36"/>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4.25" customHeight="1">
      <c r="A875" s="36"/>
      <c r="B875" s="36"/>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4.25" customHeight="1">
      <c r="A876" s="36"/>
      <c r="B876" s="36"/>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4.25" customHeight="1">
      <c r="A877" s="36"/>
      <c r="B877" s="36"/>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4.25" customHeight="1">
      <c r="A878" s="36"/>
      <c r="B878" s="36"/>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4.25" customHeight="1">
      <c r="A879" s="36"/>
      <c r="B879" s="36"/>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4.25" customHeight="1">
      <c r="A880" s="36"/>
      <c r="B880" s="36"/>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4.25" customHeight="1">
      <c r="A881" s="36"/>
      <c r="B881" s="36"/>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4.25" customHeight="1">
      <c r="A882" s="36"/>
      <c r="B882" s="36"/>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4.25" customHeight="1">
      <c r="A883" s="36"/>
      <c r="B883" s="36"/>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4.25" customHeight="1">
      <c r="A884" s="36"/>
      <c r="B884" s="36"/>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4.25" customHeight="1">
      <c r="A885" s="36"/>
      <c r="B885" s="36"/>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4.25" customHeight="1">
      <c r="A886" s="36"/>
      <c r="B886" s="36"/>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4.25" customHeight="1">
      <c r="A887" s="36"/>
      <c r="B887" s="36"/>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4.25" customHeight="1">
      <c r="A888" s="36"/>
      <c r="B888" s="36"/>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4.25" customHeight="1">
      <c r="A889" s="36"/>
      <c r="B889" s="36"/>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4.25" customHeight="1">
      <c r="A890" s="36"/>
      <c r="B890" s="36"/>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4.25" customHeight="1">
      <c r="A891" s="36"/>
      <c r="B891" s="36"/>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4.25" customHeight="1">
      <c r="A892" s="36"/>
      <c r="B892" s="36"/>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4.25" customHeight="1">
      <c r="A893" s="36"/>
      <c r="B893" s="36"/>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4.25" customHeight="1">
      <c r="A894" s="36"/>
      <c r="B894" s="36"/>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4.25" customHeight="1">
      <c r="A895" s="36"/>
      <c r="B895" s="36"/>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4.25" customHeight="1">
      <c r="A896" s="36"/>
      <c r="B896" s="36"/>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4.25" customHeight="1">
      <c r="A897" s="36"/>
      <c r="B897" s="36"/>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4.25" customHeight="1">
      <c r="A898" s="36"/>
      <c r="B898" s="36"/>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4.25" customHeight="1">
      <c r="A899" s="36"/>
      <c r="B899" s="36"/>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4.25" customHeight="1">
      <c r="A900" s="36"/>
      <c r="B900" s="36"/>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4.25" customHeight="1">
      <c r="A901" s="36"/>
      <c r="B901" s="36"/>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4.25" customHeight="1">
      <c r="A902" s="36"/>
      <c r="B902" s="36"/>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4.25" customHeight="1">
      <c r="A903" s="36"/>
      <c r="B903" s="36"/>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4.25" customHeight="1">
      <c r="A904" s="36"/>
      <c r="B904" s="36"/>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4.25" customHeight="1">
      <c r="A905" s="36"/>
      <c r="B905" s="36"/>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4.25" customHeight="1">
      <c r="A906" s="36"/>
      <c r="B906" s="36"/>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4.25" customHeight="1">
      <c r="A907" s="36"/>
      <c r="B907" s="36"/>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4.25" customHeight="1">
      <c r="A908" s="36"/>
      <c r="B908" s="36"/>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4.25" customHeight="1">
      <c r="A909" s="36"/>
      <c r="B909" s="36"/>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4.25" customHeight="1">
      <c r="A910" s="36"/>
      <c r="B910" s="36"/>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4.25" customHeight="1">
      <c r="A911" s="36"/>
      <c r="B911" s="36"/>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4.25" customHeight="1">
      <c r="A912" s="36"/>
      <c r="B912" s="36"/>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4.25" customHeight="1">
      <c r="A913" s="36"/>
      <c r="B913" s="36"/>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4.25" customHeight="1">
      <c r="A914" s="36"/>
      <c r="B914" s="36"/>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4.25" customHeight="1">
      <c r="A915" s="36"/>
      <c r="B915" s="36"/>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4.25" customHeight="1">
      <c r="A916" s="36"/>
      <c r="B916" s="36"/>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4.25" customHeight="1">
      <c r="A917" s="36"/>
      <c r="B917" s="36"/>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4.25" customHeight="1">
      <c r="A918" s="36"/>
      <c r="B918" s="36"/>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4.25" customHeight="1">
      <c r="A919" s="36"/>
      <c r="B919" s="36"/>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4.25" customHeight="1">
      <c r="A920" s="36"/>
      <c r="B920" s="36"/>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4.25" customHeight="1">
      <c r="A921" s="36"/>
      <c r="B921" s="36"/>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4.25" customHeight="1">
      <c r="A922" s="36"/>
      <c r="B922" s="36"/>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4.25" customHeight="1">
      <c r="A923" s="36"/>
      <c r="B923" s="36"/>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4.25" customHeight="1">
      <c r="A924" s="36"/>
      <c r="B924" s="36"/>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4.25" customHeight="1">
      <c r="A925" s="36"/>
      <c r="B925" s="36"/>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4.25" customHeight="1">
      <c r="A926" s="36"/>
      <c r="B926" s="36"/>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4.25" customHeight="1">
      <c r="A927" s="36"/>
      <c r="B927" s="36"/>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4.25" customHeight="1">
      <c r="A928" s="36"/>
      <c r="B928" s="36"/>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4.25" customHeight="1">
      <c r="A929" s="36"/>
      <c r="B929" s="36"/>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4.25" customHeight="1">
      <c r="A930" s="36"/>
      <c r="B930" s="36"/>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4.25" customHeight="1">
      <c r="A931" s="36"/>
      <c r="B931" s="36"/>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4.25" customHeight="1">
      <c r="A932" s="36"/>
      <c r="B932" s="36"/>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4.25" customHeight="1">
      <c r="A933" s="36"/>
      <c r="B933" s="36"/>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4.25" customHeight="1">
      <c r="A934" s="36"/>
      <c r="B934" s="36"/>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4.25" customHeight="1">
      <c r="A935" s="36"/>
      <c r="B935" s="36"/>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4.25" customHeight="1">
      <c r="A936" s="36"/>
      <c r="B936" s="36"/>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4.25" customHeight="1">
      <c r="A937" s="36"/>
      <c r="B937" s="36"/>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4.25" customHeight="1">
      <c r="A938" s="36"/>
      <c r="B938" s="36"/>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4.25" customHeight="1">
      <c r="A939" s="36"/>
      <c r="B939" s="36"/>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4.25" customHeight="1">
      <c r="A940" s="36"/>
      <c r="B940" s="36"/>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4.25" customHeight="1">
      <c r="A941" s="36"/>
      <c r="B941" s="36"/>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4.25" customHeight="1">
      <c r="A942" s="36"/>
      <c r="B942" s="36"/>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4.25" customHeight="1">
      <c r="A943" s="36"/>
      <c r="B943" s="36"/>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4.25" customHeight="1">
      <c r="A944" s="36"/>
      <c r="B944" s="36"/>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4.25" customHeight="1">
      <c r="A945" s="36"/>
      <c r="B945" s="36"/>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4.25" customHeight="1">
      <c r="A946" s="36"/>
      <c r="B946" s="36"/>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4.25" customHeight="1">
      <c r="A947" s="36"/>
      <c r="B947" s="36"/>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4.25" customHeight="1">
      <c r="A948" s="36"/>
      <c r="B948" s="36"/>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4.25" customHeight="1">
      <c r="A949" s="36"/>
      <c r="B949" s="36"/>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4.25" customHeight="1">
      <c r="A950" s="36"/>
      <c r="B950" s="36"/>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4.25" customHeight="1">
      <c r="A951" s="36"/>
      <c r="B951" s="36"/>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4.25" customHeight="1">
      <c r="A952" s="36"/>
      <c r="B952" s="36"/>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4.25" customHeight="1">
      <c r="A953" s="36"/>
      <c r="B953" s="36"/>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4.25" customHeight="1">
      <c r="A954" s="36"/>
      <c r="B954" s="36"/>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4.25" customHeight="1">
      <c r="A955" s="36"/>
      <c r="B955" s="36"/>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4.25" customHeight="1">
      <c r="A956" s="36"/>
      <c r="B956" s="36"/>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4.25" customHeight="1">
      <c r="A957" s="36"/>
      <c r="B957" s="36"/>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4.25" customHeight="1">
      <c r="A958" s="36"/>
      <c r="B958" s="36"/>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4.25" customHeight="1">
      <c r="A959" s="36"/>
      <c r="B959" s="36"/>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4.25" customHeight="1">
      <c r="A960" s="36"/>
      <c r="B960" s="36"/>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4.25" customHeight="1">
      <c r="A961" s="36"/>
      <c r="B961" s="36"/>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4.25" customHeight="1">
      <c r="A962" s="36"/>
      <c r="B962" s="36"/>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4.25" customHeight="1">
      <c r="A963" s="36"/>
      <c r="B963" s="36"/>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4.25" customHeight="1">
      <c r="A964" s="36"/>
      <c r="B964" s="36"/>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4.25" customHeight="1">
      <c r="A965" s="36"/>
      <c r="B965" s="36"/>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4.25" customHeight="1">
      <c r="A966" s="36"/>
      <c r="B966" s="36"/>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4.25" customHeight="1">
      <c r="A967" s="36"/>
      <c r="B967" s="36"/>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4.25" customHeight="1">
      <c r="A968" s="36"/>
      <c r="B968" s="36"/>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4.25" customHeight="1">
      <c r="A969" s="36"/>
      <c r="B969" s="36"/>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4.25" customHeight="1">
      <c r="A970" s="36"/>
      <c r="B970" s="36"/>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4.25" customHeight="1">
      <c r="A971" s="36"/>
      <c r="B971" s="36"/>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4.25" customHeight="1">
      <c r="A972" s="36"/>
      <c r="B972" s="36"/>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4.25" customHeight="1">
      <c r="A973" s="36"/>
      <c r="B973" s="36"/>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4.25" customHeight="1">
      <c r="A974" s="36"/>
      <c r="B974" s="36"/>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4.25" customHeight="1">
      <c r="A975" s="36"/>
      <c r="B975" s="36"/>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4.25" customHeight="1">
      <c r="A976" s="36"/>
      <c r="B976" s="36"/>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4.25" customHeight="1">
      <c r="A977" s="36"/>
      <c r="B977" s="36"/>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4.25" customHeight="1">
      <c r="A978" s="36"/>
      <c r="B978" s="36"/>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4.25" customHeight="1">
      <c r="A979" s="36"/>
      <c r="B979" s="36"/>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4.25" customHeight="1">
      <c r="A980" s="36"/>
      <c r="B980" s="36"/>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4.25" customHeight="1">
      <c r="A981" s="36"/>
      <c r="B981" s="36"/>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4.25" customHeight="1">
      <c r="A982" s="36"/>
      <c r="B982" s="36"/>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4.25" customHeight="1">
      <c r="A983" s="36"/>
      <c r="B983" s="36"/>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4.25" customHeight="1">
      <c r="A984" s="36"/>
      <c r="B984" s="36"/>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4.25" customHeight="1">
      <c r="A985" s="36"/>
      <c r="B985" s="36"/>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4.25" customHeight="1">
      <c r="A986" s="36"/>
      <c r="B986" s="36"/>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4.25" customHeight="1">
      <c r="A987" s="36"/>
      <c r="B987" s="36"/>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4.25" customHeight="1">
      <c r="A988" s="36"/>
      <c r="B988" s="36"/>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4.25" customHeight="1">
      <c r="A989" s="36"/>
      <c r="B989" s="36"/>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4.25" customHeight="1">
      <c r="A990" s="36"/>
      <c r="B990" s="36"/>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4.25" customHeight="1">
      <c r="A991" s="36"/>
      <c r="B991" s="36"/>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4.25" customHeight="1">
      <c r="A992" s="36"/>
      <c r="B992" s="36"/>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4.25" customHeight="1">
      <c r="A993" s="36"/>
      <c r="B993" s="36"/>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4.25" customHeight="1">
      <c r="A994" s="36"/>
      <c r="B994" s="36"/>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4.25" customHeight="1">
      <c r="A995" s="36"/>
      <c r="B995" s="36"/>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4.25" customHeight="1">
      <c r="A996" s="36"/>
      <c r="B996" s="36"/>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4.25" customHeight="1">
      <c r="A997" s="36"/>
      <c r="B997" s="36"/>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4.25" customHeight="1">
      <c r="A998" s="36"/>
      <c r="B998" s="36"/>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4.25" customHeight="1">
      <c r="A999" s="36"/>
      <c r="B999" s="36"/>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4.25" customHeight="1">
      <c r="A1000" s="36"/>
      <c r="B1000" s="36"/>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5">
    <mergeCell ref="A1:A2"/>
    <mergeCell ref="B1:B2"/>
    <mergeCell ref="C1:I1"/>
    <mergeCell ref="J1:L1"/>
    <mergeCell ref="M1:M2"/>
  </mergeCells>
  <printOptions horizontalCentered="1"/>
  <pageMargins left="0.70866141732283472" right="0.70866141732283472" top="1.1417322834645669" bottom="0.6692913385826772" header="0" footer="0"/>
  <pageSetup paperSize="5" scale="60" orientation="landscape"/>
  <headerFooter>
    <oddHeader>&amp;CPRESUPUESTO DE EGRESOS  CLASIFICADOR POR OBEJTO DEL GASTO Y FUENTE DE FINANCIAMIENTO Ente público de &amp;F Ejercicio fiscal 2022</oddHeader>
    <oddFooter>&amp;RPágina &amp;P de</oddFooter>
  </headerFooter>
</worksheet>
</file>

<file path=xl/worksheets/sheet17.xml><?xml version="1.0" encoding="utf-8"?>
<worksheet xmlns="http://schemas.openxmlformats.org/spreadsheetml/2006/main" xmlns:r="http://schemas.openxmlformats.org/officeDocument/2006/relationships">
  <sheetPr>
    <tabColor rgb="FFA5A5A5"/>
  </sheetPr>
  <dimension ref="A1:M1000"/>
  <sheetViews>
    <sheetView showGridLines="0" workbookViewId="0"/>
  </sheetViews>
  <sheetFormatPr baseColWidth="10" defaultColWidth="14.42578125" defaultRowHeight="15" customHeight="1"/>
  <cols>
    <col min="1" max="1" width="5" customWidth="1"/>
    <col min="2" max="2" width="67.140625" customWidth="1"/>
    <col min="3" max="13" width="17.42578125" customWidth="1"/>
    <col min="14" max="26" width="10.7109375" customWidth="1"/>
  </cols>
  <sheetData>
    <row r="1" spans="1:13" ht="15.75" customHeight="1">
      <c r="A1" s="352" t="s">
        <v>2793</v>
      </c>
      <c r="B1" s="354" t="s">
        <v>2593</v>
      </c>
      <c r="C1" s="381" t="s">
        <v>2780</v>
      </c>
      <c r="D1" s="382"/>
      <c r="E1" s="382"/>
      <c r="F1" s="382"/>
      <c r="G1" s="382"/>
      <c r="H1" s="382"/>
      <c r="I1" s="383"/>
      <c r="J1" s="384" t="s">
        <v>2781</v>
      </c>
      <c r="K1" s="382"/>
      <c r="L1" s="383"/>
      <c r="M1" s="356" t="s">
        <v>2618</v>
      </c>
    </row>
    <row r="2" spans="1:13" ht="63.75">
      <c r="A2" s="353"/>
      <c r="B2" s="353"/>
      <c r="C2" s="241" t="s">
        <v>2794</v>
      </c>
      <c r="D2" s="242" t="s">
        <v>2795</v>
      </c>
      <c r="E2" s="217" t="s">
        <v>2796</v>
      </c>
      <c r="F2" s="217" t="s">
        <v>2797</v>
      </c>
      <c r="G2" s="217" t="s">
        <v>2798</v>
      </c>
      <c r="H2" s="217" t="s">
        <v>2799</v>
      </c>
      <c r="I2" s="217" t="s">
        <v>2800</v>
      </c>
      <c r="J2" s="233" t="s">
        <v>2801</v>
      </c>
      <c r="K2" s="233" t="s">
        <v>2802</v>
      </c>
      <c r="L2" s="233" t="s">
        <v>2803</v>
      </c>
      <c r="M2" s="353"/>
    </row>
    <row r="3" spans="1:13" ht="15" customHeight="1">
      <c r="A3" s="243">
        <v>1</v>
      </c>
      <c r="B3" s="158" t="s">
        <v>2804</v>
      </c>
      <c r="C3" s="119">
        <f>SUM('COG-FF'!C3+'COG-FF'!C40+'COG-FF'!C105+'COG-FF'!C190-'COG-FF'!C226)</f>
        <v>7613688</v>
      </c>
      <c r="D3" s="119">
        <f>SUM('COG-FF'!D3+'COG-FF'!D40+'COG-FF'!D105+'COG-FF'!D190-'COG-FF'!D226)</f>
        <v>145536</v>
      </c>
      <c r="E3" s="119">
        <f>SUM('COG-FF'!E3+'COG-FF'!E40+'COG-FF'!E105+'COG-FF'!E190-'COG-FF'!E226)</f>
        <v>0</v>
      </c>
      <c r="F3" s="119">
        <f>SUM('COG-FF'!F3+'COG-FF'!F40+'COG-FF'!F105+'COG-FF'!F190-'COG-FF'!F226)</f>
        <v>0</v>
      </c>
      <c r="G3" s="119">
        <f>SUM('COG-FF'!G3+'COG-FF'!G40+'COG-FF'!G105+'COG-FF'!G190-'COG-FF'!G226)</f>
        <v>24682351.960000001</v>
      </c>
      <c r="H3" s="119">
        <f>SUM('COG-FF'!H3+'COG-FF'!H40+'COG-FF'!H105+'COG-FF'!H190-'COG-FF'!H226)</f>
        <v>48000</v>
      </c>
      <c r="I3" s="119">
        <f>SUM('COG-FF'!I3+'COG-FF'!I40+'COG-FF'!I105+'COG-FF'!I190-'COG-FF'!I226)</f>
        <v>0</v>
      </c>
      <c r="J3" s="119">
        <f>SUM('COG-FF'!J3+'COG-FF'!J40+'COG-FF'!J105+'COG-FF'!J190-'COG-FF'!J226)</f>
        <v>0</v>
      </c>
      <c r="K3" s="119">
        <f>SUM('COG-FF'!K3+'COG-FF'!K40+'COG-FF'!K105+'COG-FF'!K190-'COG-FF'!K226)</f>
        <v>0</v>
      </c>
      <c r="L3" s="119">
        <f>SUM('COG-FF'!L3+'COG-FF'!L40+'COG-FF'!L105+'COG-FF'!L190-'COG-FF'!L226)</f>
        <v>0</v>
      </c>
      <c r="M3" s="119">
        <f t="shared" ref="M3:M7" si="0">SUM(C3:L3)</f>
        <v>32489575.960000001</v>
      </c>
    </row>
    <row r="4" spans="1:13" ht="15" customHeight="1">
      <c r="A4" s="243">
        <v>2</v>
      </c>
      <c r="B4" s="158" t="s">
        <v>2805</v>
      </c>
      <c r="C4" s="119">
        <f>SUM('COG-FF'!C250+'COG-FF'!C309+'COG-FF'!C331)</f>
        <v>255528</v>
      </c>
      <c r="D4" s="119">
        <f>SUM('COG-FF'!D250+'COG-FF'!D309+'COG-FF'!D331)</f>
        <v>0</v>
      </c>
      <c r="E4" s="119">
        <f>SUM('COG-FF'!E250+'COG-FF'!E309+'COG-FF'!E331)</f>
        <v>0</v>
      </c>
      <c r="F4" s="119">
        <f>SUM('COG-FF'!F250+'COG-FF'!F309+'COG-FF'!F331)</f>
        <v>0</v>
      </c>
      <c r="G4" s="119">
        <f>SUM('COG-FF'!G250+'COG-FF'!G309+'COG-FF'!G331)</f>
        <v>39756</v>
      </c>
      <c r="H4" s="119">
        <f>SUM('COG-FF'!H250+'COG-FF'!H309+'COG-FF'!H331)</f>
        <v>0</v>
      </c>
      <c r="I4" s="119">
        <f>SUM('COG-FF'!I250+'COG-FF'!I309+'COG-FF'!I331)</f>
        <v>0</v>
      </c>
      <c r="J4" s="119">
        <f>SUM('COG-FF'!J250+'COG-FF'!J309+'COG-FF'!J331)</f>
        <v>3997182</v>
      </c>
      <c r="K4" s="119">
        <f>SUM('COG-FF'!K250+'COG-FF'!K309+'COG-FF'!K331)</f>
        <v>0</v>
      </c>
      <c r="L4" s="119">
        <f>SUM('COG-FF'!L250+'COG-FF'!L309+'COG-FF'!L331)</f>
        <v>0</v>
      </c>
      <c r="M4" s="119">
        <f t="shared" si="0"/>
        <v>4292466</v>
      </c>
    </row>
    <row r="5" spans="1:13" ht="15" customHeight="1">
      <c r="A5" s="243">
        <v>3</v>
      </c>
      <c r="B5" s="158" t="s">
        <v>2806</v>
      </c>
      <c r="C5" s="119">
        <f>SUM('COG-FF'!C397)</f>
        <v>0</v>
      </c>
      <c r="D5" s="119">
        <f>SUM('COG-FF'!D397)</f>
        <v>0</v>
      </c>
      <c r="E5" s="119">
        <f>SUM('COG-FF'!E397)</f>
        <v>0</v>
      </c>
      <c r="F5" s="119">
        <f>SUM('COG-FF'!F397)</f>
        <v>0</v>
      </c>
      <c r="G5" s="119">
        <f>SUM('COG-FF'!G397)</f>
        <v>1999991.31</v>
      </c>
      <c r="H5" s="119">
        <f>SUM('COG-FF'!H397)</f>
        <v>0</v>
      </c>
      <c r="I5" s="119">
        <f>SUM('COG-FF'!I397)</f>
        <v>0</v>
      </c>
      <c r="J5" s="119">
        <f>SUM('COG-FF'!J397)</f>
        <v>0</v>
      </c>
      <c r="K5" s="119">
        <f>SUM('COG-FF'!K397)</f>
        <v>0</v>
      </c>
      <c r="L5" s="119">
        <f>SUM('COG-FF'!L397)</f>
        <v>0</v>
      </c>
      <c r="M5" s="119">
        <f t="shared" si="0"/>
        <v>1999991.31</v>
      </c>
    </row>
    <row r="6" spans="1:13">
      <c r="A6" s="243">
        <v>4</v>
      </c>
      <c r="B6" s="158" t="s">
        <v>1785</v>
      </c>
      <c r="C6" s="119">
        <f>SUM('COG-FF'!C226)</f>
        <v>0</v>
      </c>
      <c r="D6" s="119">
        <f>SUM('COG-FF'!D226)</f>
        <v>0</v>
      </c>
      <c r="E6" s="119">
        <f>SUM('COG-FF'!E226)</f>
        <v>0</v>
      </c>
      <c r="F6" s="119">
        <f>SUM('COG-FF'!F226)</f>
        <v>0</v>
      </c>
      <c r="G6" s="119">
        <f>SUM('COG-FF'!G226)</f>
        <v>396900</v>
      </c>
      <c r="H6" s="119">
        <f>SUM('COG-FF'!H226)</f>
        <v>0</v>
      </c>
      <c r="I6" s="119">
        <f>SUM('COG-FF'!I226)</f>
        <v>0</v>
      </c>
      <c r="J6" s="119">
        <f>SUM('COG-FF'!J226)</f>
        <v>0</v>
      </c>
      <c r="K6" s="119">
        <f>SUM('COG-FF'!K226)</f>
        <v>0</v>
      </c>
      <c r="L6" s="119">
        <f>SUM('COG-FF'!L226)</f>
        <v>0</v>
      </c>
      <c r="M6" s="119">
        <f t="shared" si="0"/>
        <v>396900</v>
      </c>
    </row>
    <row r="7" spans="1:13">
      <c r="A7" s="243">
        <v>5</v>
      </c>
      <c r="B7" s="158" t="s">
        <v>1742</v>
      </c>
      <c r="C7" s="119">
        <f>SUM('COG-FF'!C379)</f>
        <v>0</v>
      </c>
      <c r="D7" s="119">
        <f>SUM('COG-FF'!D379)</f>
        <v>0</v>
      </c>
      <c r="E7" s="119">
        <f>SUM('COG-FF'!E379)</f>
        <v>0</v>
      </c>
      <c r="F7" s="119">
        <f>SUM('COG-FF'!F379)</f>
        <v>0</v>
      </c>
      <c r="G7" s="119">
        <f>SUM('COG-FF'!G379)</f>
        <v>0</v>
      </c>
      <c r="H7" s="119">
        <f>SUM('COG-FF'!H379)</f>
        <v>0</v>
      </c>
      <c r="I7" s="119">
        <f>SUM('COG-FF'!I379)</f>
        <v>0</v>
      </c>
      <c r="J7" s="119">
        <f>SUM('COG-FF'!J379)</f>
        <v>0</v>
      </c>
      <c r="K7" s="119">
        <f>SUM('COG-FF'!K379)</f>
        <v>0</v>
      </c>
      <c r="L7" s="119">
        <f>SUM('COG-FF'!L379)</f>
        <v>0</v>
      </c>
      <c r="M7" s="119">
        <f t="shared" si="0"/>
        <v>0</v>
      </c>
    </row>
    <row r="8" spans="1:13">
      <c r="A8" s="36"/>
      <c r="B8" s="208" t="s">
        <v>2222</v>
      </c>
      <c r="C8" s="171">
        <f t="shared" ref="C8:M8" si="1">SUM(C3:C7)</f>
        <v>7869216</v>
      </c>
      <c r="D8" s="171">
        <f t="shared" si="1"/>
        <v>145536</v>
      </c>
      <c r="E8" s="171">
        <f t="shared" si="1"/>
        <v>0</v>
      </c>
      <c r="F8" s="171">
        <f t="shared" si="1"/>
        <v>0</v>
      </c>
      <c r="G8" s="171">
        <f t="shared" si="1"/>
        <v>27118999.27</v>
      </c>
      <c r="H8" s="171">
        <f t="shared" si="1"/>
        <v>48000</v>
      </c>
      <c r="I8" s="171">
        <f t="shared" si="1"/>
        <v>0</v>
      </c>
      <c r="J8" s="171">
        <f t="shared" si="1"/>
        <v>3997182</v>
      </c>
      <c r="K8" s="171">
        <f t="shared" si="1"/>
        <v>0</v>
      </c>
      <c r="L8" s="171">
        <f t="shared" si="1"/>
        <v>0</v>
      </c>
      <c r="M8" s="171">
        <f t="shared" si="1"/>
        <v>39178933.270000003</v>
      </c>
    </row>
    <row r="9" spans="1:13">
      <c r="A9" s="36"/>
      <c r="B9" s="208"/>
      <c r="C9" s="244"/>
      <c r="D9" s="244"/>
      <c r="E9" s="244"/>
      <c r="F9" s="244"/>
      <c r="G9" s="244"/>
      <c r="H9" s="244"/>
      <c r="I9" s="244"/>
      <c r="J9" s="244"/>
      <c r="K9" s="244"/>
      <c r="L9" s="244"/>
      <c r="M9" s="244"/>
    </row>
    <row r="10" spans="1:13">
      <c r="A10" s="36"/>
      <c r="B10" s="208"/>
      <c r="C10" s="244"/>
      <c r="D10" s="244"/>
      <c r="E10" s="244"/>
      <c r="F10" s="244"/>
      <c r="G10" s="244"/>
      <c r="H10" s="244"/>
      <c r="I10" s="244"/>
      <c r="J10" s="244"/>
      <c r="K10" s="244"/>
      <c r="L10" s="244"/>
      <c r="M10" s="244"/>
    </row>
    <row r="11" spans="1:13">
      <c r="A11" s="36"/>
      <c r="B11" s="36"/>
      <c r="C11" s="42"/>
      <c r="D11" s="42"/>
      <c r="E11" s="42"/>
      <c r="F11" s="42"/>
      <c r="G11" s="42"/>
      <c r="H11" s="42"/>
      <c r="I11" s="42"/>
      <c r="J11" s="42"/>
      <c r="K11" s="42"/>
      <c r="L11" s="42"/>
      <c r="M11" s="42"/>
    </row>
    <row r="12" spans="1:13">
      <c r="A12" s="36"/>
      <c r="B12" s="36"/>
      <c r="C12" s="42"/>
      <c r="D12" s="42"/>
      <c r="E12" s="42"/>
      <c r="F12" s="42"/>
      <c r="G12" s="42"/>
      <c r="H12" s="42"/>
      <c r="I12" s="42"/>
      <c r="J12" s="42"/>
      <c r="K12" s="42"/>
      <c r="L12" s="42"/>
      <c r="M12" s="42"/>
    </row>
    <row r="13" spans="1:13" ht="63.75" customHeight="1">
      <c r="A13" s="245" t="s">
        <v>2592</v>
      </c>
      <c r="B13" s="246" t="s">
        <v>2593</v>
      </c>
      <c r="C13" s="241" t="s">
        <v>2807</v>
      </c>
      <c r="D13" s="242" t="s">
        <v>2808</v>
      </c>
      <c r="E13" s="217" t="s">
        <v>2809</v>
      </c>
      <c r="F13" s="217" t="s">
        <v>2810</v>
      </c>
      <c r="G13" s="217" t="s">
        <v>2811</v>
      </c>
      <c r="H13" s="217" t="s">
        <v>2812</v>
      </c>
      <c r="I13" s="217" t="s">
        <v>2813</v>
      </c>
      <c r="J13" s="233" t="s">
        <v>2814</v>
      </c>
      <c r="K13" s="233" t="s">
        <v>2815</v>
      </c>
      <c r="L13" s="247" t="s">
        <v>2618</v>
      </c>
      <c r="M13" s="42"/>
    </row>
    <row r="14" spans="1:13">
      <c r="A14" s="243">
        <v>1</v>
      </c>
      <c r="B14" s="158" t="s">
        <v>2804</v>
      </c>
      <c r="C14" s="119">
        <f>'COG-FF'!M3</f>
        <v>16691655.960000001</v>
      </c>
      <c r="D14" s="119">
        <f>'COG-FF'!M40</f>
        <v>5466828</v>
      </c>
      <c r="E14" s="119">
        <f>'COG-FF'!M105</f>
        <v>8453152</v>
      </c>
      <c r="F14" s="119">
        <f>SUM('COG-FF'!M190-'COG-FF'!M226)</f>
        <v>1877940</v>
      </c>
      <c r="G14" s="119"/>
      <c r="H14" s="119"/>
      <c r="I14" s="119"/>
      <c r="J14" s="119"/>
      <c r="K14" s="119"/>
      <c r="L14" s="119">
        <f t="shared" ref="L14:L18" si="2">SUM(C14:K14)</f>
        <v>32489575.960000001</v>
      </c>
      <c r="M14" s="42"/>
    </row>
    <row r="15" spans="1:13">
      <c r="A15" s="243">
        <v>2</v>
      </c>
      <c r="B15" s="158" t="s">
        <v>2805</v>
      </c>
      <c r="C15" s="119"/>
      <c r="D15" s="119"/>
      <c r="E15" s="119"/>
      <c r="F15" s="119"/>
      <c r="G15" s="119">
        <f>'COG-FF'!M250</f>
        <v>175284</v>
      </c>
      <c r="H15" s="119">
        <f>'COG-FF'!M309</f>
        <v>3997182</v>
      </c>
      <c r="I15" s="119">
        <f>'COG-FF'!M331</f>
        <v>120000</v>
      </c>
      <c r="J15" s="119"/>
      <c r="K15" s="119"/>
      <c r="L15" s="119">
        <f t="shared" si="2"/>
        <v>4292466</v>
      </c>
      <c r="M15" s="42"/>
    </row>
    <row r="16" spans="1:13">
      <c r="A16" s="243">
        <v>3</v>
      </c>
      <c r="B16" s="158" t="s">
        <v>2806</v>
      </c>
      <c r="C16" s="119"/>
      <c r="D16" s="119"/>
      <c r="E16" s="119"/>
      <c r="F16" s="119"/>
      <c r="G16" s="119"/>
      <c r="H16" s="119"/>
      <c r="I16" s="119"/>
      <c r="J16" s="119"/>
      <c r="K16" s="119">
        <f>'COG-FF'!M397</f>
        <v>1999991.31</v>
      </c>
      <c r="L16" s="119">
        <f t="shared" si="2"/>
        <v>1999991.31</v>
      </c>
      <c r="M16" s="42"/>
    </row>
    <row r="17" spans="1:13">
      <c r="A17" s="243">
        <v>4</v>
      </c>
      <c r="B17" s="158" t="s">
        <v>1785</v>
      </c>
      <c r="C17" s="119"/>
      <c r="D17" s="119"/>
      <c r="E17" s="119"/>
      <c r="F17" s="119">
        <f>'COG-FF'!M226</f>
        <v>396900</v>
      </c>
      <c r="G17" s="119"/>
      <c r="H17" s="119"/>
      <c r="I17" s="119"/>
      <c r="J17" s="119"/>
      <c r="K17" s="119"/>
      <c r="L17" s="119">
        <f t="shared" si="2"/>
        <v>396900</v>
      </c>
      <c r="M17" s="42"/>
    </row>
    <row r="18" spans="1:13">
      <c r="A18" s="243">
        <v>5</v>
      </c>
      <c r="B18" s="158" t="s">
        <v>1742</v>
      </c>
      <c r="C18" s="119"/>
      <c r="D18" s="119"/>
      <c r="E18" s="119"/>
      <c r="F18" s="119"/>
      <c r="G18" s="119"/>
      <c r="H18" s="119"/>
      <c r="I18" s="119"/>
      <c r="J18" s="119">
        <f>'COG-FF'!M379</f>
        <v>0</v>
      </c>
      <c r="K18" s="119"/>
      <c r="L18" s="119">
        <f t="shared" si="2"/>
        <v>0</v>
      </c>
      <c r="M18" s="42"/>
    </row>
    <row r="19" spans="1:13">
      <c r="A19" s="36"/>
      <c r="B19" s="208" t="s">
        <v>2222</v>
      </c>
      <c r="C19" s="171">
        <f t="shared" ref="C19:E19" si="3">C14</f>
        <v>16691655.960000001</v>
      </c>
      <c r="D19" s="171">
        <f t="shared" si="3"/>
        <v>5466828</v>
      </c>
      <c r="E19" s="171">
        <f t="shared" si="3"/>
        <v>8453152</v>
      </c>
      <c r="F19" s="171">
        <f>SUM(F14+F17)</f>
        <v>2274840</v>
      </c>
      <c r="G19" s="171">
        <f t="shared" ref="G19:I19" si="4">G15</f>
        <v>175284</v>
      </c>
      <c r="H19" s="171">
        <f t="shared" si="4"/>
        <v>3997182</v>
      </c>
      <c r="I19" s="171">
        <f t="shared" si="4"/>
        <v>120000</v>
      </c>
      <c r="J19" s="171">
        <f>J18</f>
        <v>0</v>
      </c>
      <c r="K19" s="171">
        <f>K16</f>
        <v>1999991.31</v>
      </c>
      <c r="L19" s="171">
        <f>SUM(L14:L18)</f>
        <v>39178933.270000003</v>
      </c>
      <c r="M19" s="42"/>
    </row>
    <row r="20" spans="1:13">
      <c r="A20" s="36"/>
      <c r="B20" s="36"/>
    </row>
    <row r="21" spans="1:13" ht="15.75" customHeight="1">
      <c r="A21" s="36"/>
      <c r="B21" s="36"/>
    </row>
    <row r="22" spans="1:13" ht="15.75" customHeight="1">
      <c r="A22" s="36"/>
      <c r="B22" s="36"/>
    </row>
    <row r="23" spans="1:13" ht="15.75" customHeight="1">
      <c r="A23" s="36"/>
      <c r="B23" s="36"/>
    </row>
    <row r="24" spans="1:13" ht="15.75" customHeight="1">
      <c r="A24" s="36"/>
      <c r="B24" s="36"/>
    </row>
    <row r="25" spans="1:13" ht="15.75" customHeight="1">
      <c r="A25" s="36"/>
      <c r="B25" s="36"/>
    </row>
    <row r="26" spans="1:13" ht="15.75" customHeight="1">
      <c r="A26" s="36"/>
      <c r="B26" s="36"/>
    </row>
    <row r="27" spans="1:13" ht="15.75" customHeight="1">
      <c r="A27" s="36"/>
      <c r="B27" s="36"/>
    </row>
    <row r="28" spans="1:13" ht="15.75" customHeight="1">
      <c r="A28" s="36"/>
      <c r="B28" s="36"/>
    </row>
    <row r="29" spans="1:13" ht="15.75" customHeight="1">
      <c r="A29" s="36"/>
      <c r="B29" s="36"/>
    </row>
    <row r="30" spans="1:13" ht="15.75" customHeight="1">
      <c r="A30" s="36"/>
      <c r="B30" s="36"/>
    </row>
    <row r="31" spans="1:13" ht="15.75" customHeight="1">
      <c r="A31" s="36"/>
      <c r="B31" s="36"/>
    </row>
    <row r="32" spans="1:13" ht="15.75" customHeight="1">
      <c r="A32" s="36"/>
      <c r="B32" s="36"/>
    </row>
    <row r="33" spans="1:2" ht="15.75" customHeight="1">
      <c r="A33" s="36"/>
      <c r="B33" s="36"/>
    </row>
    <row r="34" spans="1:2" ht="15.75" customHeight="1">
      <c r="A34" s="36"/>
      <c r="B34" s="36"/>
    </row>
    <row r="35" spans="1:2" ht="15.75" customHeight="1">
      <c r="A35" s="36"/>
      <c r="B35" s="36"/>
    </row>
    <row r="36" spans="1:2" ht="15.75" customHeight="1">
      <c r="A36" s="36"/>
      <c r="B36" s="36"/>
    </row>
    <row r="37" spans="1:2" ht="15.75" customHeight="1">
      <c r="A37" s="36"/>
      <c r="B37" s="36"/>
    </row>
    <row r="38" spans="1:2" ht="15.75" customHeight="1">
      <c r="A38" s="36"/>
      <c r="B38" s="36"/>
    </row>
    <row r="39" spans="1:2" ht="15.75" customHeight="1">
      <c r="A39" s="36"/>
      <c r="B39" s="36"/>
    </row>
    <row r="40" spans="1:2" ht="15.75" customHeight="1">
      <c r="A40" s="36"/>
      <c r="B40" s="36"/>
    </row>
    <row r="41" spans="1:2" ht="15.75" customHeight="1">
      <c r="A41" s="36"/>
      <c r="B41" s="36"/>
    </row>
    <row r="42" spans="1:2" ht="15.75" customHeight="1">
      <c r="A42" s="36"/>
      <c r="B42" s="36"/>
    </row>
    <row r="43" spans="1:2" ht="15.75" customHeight="1">
      <c r="A43" s="36"/>
      <c r="B43" s="36"/>
    </row>
    <row r="44" spans="1:2" ht="15.75" customHeight="1">
      <c r="A44" s="36"/>
      <c r="B44" s="36"/>
    </row>
    <row r="45" spans="1:2" ht="15.75" customHeight="1">
      <c r="A45" s="36"/>
      <c r="B45" s="36"/>
    </row>
    <row r="46" spans="1:2" ht="15.75" customHeight="1">
      <c r="A46" s="36"/>
      <c r="B46" s="36"/>
    </row>
    <row r="47" spans="1:2" ht="15.75" customHeight="1">
      <c r="A47" s="36"/>
      <c r="B47" s="36"/>
    </row>
    <row r="48" spans="1:2" ht="15.75" customHeight="1">
      <c r="A48" s="36"/>
      <c r="B48" s="36"/>
    </row>
    <row r="49" spans="1:2" ht="15.75" customHeight="1">
      <c r="A49" s="36"/>
      <c r="B49" s="36"/>
    </row>
    <row r="50" spans="1:2" ht="15.75" customHeight="1">
      <c r="A50" s="36"/>
      <c r="B50" s="36"/>
    </row>
    <row r="51" spans="1:2" ht="15.75" customHeight="1">
      <c r="A51" s="36"/>
      <c r="B51" s="36"/>
    </row>
    <row r="52" spans="1:2" ht="15.75" customHeight="1">
      <c r="A52" s="36"/>
      <c r="B52" s="36"/>
    </row>
    <row r="53" spans="1:2" ht="15.75" customHeight="1">
      <c r="A53" s="36"/>
      <c r="B53" s="36"/>
    </row>
    <row r="54" spans="1:2" ht="15.75" customHeight="1">
      <c r="A54" s="36"/>
      <c r="B54" s="36"/>
    </row>
    <row r="55" spans="1:2" ht="15.75" customHeight="1">
      <c r="A55" s="36"/>
      <c r="B55" s="36"/>
    </row>
    <row r="56" spans="1:2" ht="15.75" customHeight="1">
      <c r="A56" s="36"/>
      <c r="B56" s="36"/>
    </row>
    <row r="57" spans="1:2" ht="15.75" customHeight="1">
      <c r="A57" s="36"/>
      <c r="B57" s="36"/>
    </row>
    <row r="58" spans="1:2" ht="15.75" customHeight="1">
      <c r="A58" s="36"/>
      <c r="B58" s="36"/>
    </row>
    <row r="59" spans="1:2" ht="15.75" customHeight="1">
      <c r="A59" s="36"/>
      <c r="B59" s="36"/>
    </row>
    <row r="60" spans="1:2" ht="15.75" customHeight="1">
      <c r="A60" s="36"/>
      <c r="B60" s="36"/>
    </row>
    <row r="61" spans="1:2" ht="15.75" customHeight="1">
      <c r="A61" s="36"/>
      <c r="B61" s="36"/>
    </row>
    <row r="62" spans="1:2" ht="15.75" customHeight="1">
      <c r="A62" s="36"/>
      <c r="B62" s="36"/>
    </row>
    <row r="63" spans="1:2" ht="15.75" customHeight="1">
      <c r="A63" s="36"/>
      <c r="B63" s="36"/>
    </row>
    <row r="64" spans="1:2" ht="15.75" customHeight="1">
      <c r="A64" s="36"/>
      <c r="B64" s="36"/>
    </row>
    <row r="65" spans="1:2" ht="15.75" customHeight="1">
      <c r="A65" s="36"/>
      <c r="B65" s="36"/>
    </row>
    <row r="66" spans="1:2" ht="15.75" customHeight="1">
      <c r="A66" s="36"/>
      <c r="B66" s="36"/>
    </row>
    <row r="67" spans="1:2" ht="15.75" customHeight="1">
      <c r="A67" s="36"/>
      <c r="B67" s="36"/>
    </row>
    <row r="68" spans="1:2" ht="15.75" customHeight="1">
      <c r="A68" s="36"/>
      <c r="B68" s="36"/>
    </row>
    <row r="69" spans="1:2" ht="15.75" customHeight="1">
      <c r="A69" s="36"/>
      <c r="B69" s="36"/>
    </row>
    <row r="70" spans="1:2" ht="15.75" customHeight="1">
      <c r="A70" s="36"/>
      <c r="B70" s="36"/>
    </row>
    <row r="71" spans="1:2" ht="15.75" customHeight="1">
      <c r="A71" s="36"/>
      <c r="B71" s="36"/>
    </row>
    <row r="72" spans="1:2" ht="15.75" customHeight="1">
      <c r="A72" s="36"/>
      <c r="B72" s="36"/>
    </row>
    <row r="73" spans="1:2" ht="15.75" customHeight="1">
      <c r="A73" s="36"/>
      <c r="B73" s="36"/>
    </row>
    <row r="74" spans="1:2" ht="15.75" customHeight="1">
      <c r="A74" s="36"/>
      <c r="B74" s="36"/>
    </row>
    <row r="75" spans="1:2" ht="15.75" customHeight="1">
      <c r="A75" s="36"/>
      <c r="B75" s="36"/>
    </row>
    <row r="76" spans="1:2" ht="15.75" customHeight="1">
      <c r="A76" s="36"/>
      <c r="B76" s="36"/>
    </row>
    <row r="77" spans="1:2" ht="15.75" customHeight="1">
      <c r="A77" s="36"/>
      <c r="B77" s="36"/>
    </row>
    <row r="78" spans="1:2" ht="15.75" customHeight="1">
      <c r="A78" s="36"/>
      <c r="B78" s="36"/>
    </row>
    <row r="79" spans="1:2" ht="15.75" customHeight="1">
      <c r="A79" s="36"/>
      <c r="B79" s="36"/>
    </row>
    <row r="80" spans="1:2" ht="15.75" customHeight="1">
      <c r="A80" s="36"/>
      <c r="B80" s="36"/>
    </row>
    <row r="81" spans="1:2" ht="15.75" customHeight="1">
      <c r="A81" s="36"/>
      <c r="B81" s="36"/>
    </row>
    <row r="82" spans="1:2" ht="15.75" customHeight="1">
      <c r="A82" s="36"/>
      <c r="B82" s="36"/>
    </row>
    <row r="83" spans="1:2" ht="15.75" customHeight="1">
      <c r="A83" s="36"/>
      <c r="B83" s="36"/>
    </row>
    <row r="84" spans="1:2" ht="15.75" customHeight="1">
      <c r="A84" s="36"/>
      <c r="B84" s="36"/>
    </row>
    <row r="85" spans="1:2" ht="15.75" customHeight="1">
      <c r="A85" s="36"/>
      <c r="B85" s="36"/>
    </row>
    <row r="86" spans="1:2" ht="15.75" customHeight="1">
      <c r="A86" s="36"/>
      <c r="B86" s="36"/>
    </row>
    <row r="87" spans="1:2" ht="15.75" customHeight="1">
      <c r="A87" s="36"/>
      <c r="B87" s="36"/>
    </row>
    <row r="88" spans="1:2" ht="15.75" customHeight="1">
      <c r="A88" s="36"/>
      <c r="B88" s="36"/>
    </row>
    <row r="89" spans="1:2" ht="15.75" customHeight="1">
      <c r="A89" s="36"/>
      <c r="B89" s="36"/>
    </row>
    <row r="90" spans="1:2" ht="15.75" customHeight="1">
      <c r="A90" s="36"/>
      <c r="B90" s="36"/>
    </row>
    <row r="91" spans="1:2" ht="15.75" customHeight="1">
      <c r="A91" s="36"/>
      <c r="B91" s="36"/>
    </row>
    <row r="92" spans="1:2" ht="15.75" customHeight="1">
      <c r="A92" s="36"/>
      <c r="B92" s="36"/>
    </row>
    <row r="93" spans="1:2" ht="15.75" customHeight="1">
      <c r="A93" s="36"/>
      <c r="B93" s="36"/>
    </row>
    <row r="94" spans="1:2" ht="15.75" customHeight="1">
      <c r="A94" s="36"/>
      <c r="B94" s="36"/>
    </row>
    <row r="95" spans="1:2" ht="15.75" customHeight="1">
      <c r="A95" s="36"/>
      <c r="B95" s="36"/>
    </row>
    <row r="96" spans="1:2" ht="15.75" customHeight="1">
      <c r="A96" s="36"/>
      <c r="B96" s="36"/>
    </row>
    <row r="97" spans="1:2" ht="15.75" customHeight="1">
      <c r="A97" s="36"/>
      <c r="B97" s="36"/>
    </row>
    <row r="98" spans="1:2" ht="15.75" customHeight="1">
      <c r="A98" s="36"/>
      <c r="B98" s="36"/>
    </row>
    <row r="99" spans="1:2" ht="15.75" customHeight="1">
      <c r="A99" s="36"/>
      <c r="B99" s="36"/>
    </row>
    <row r="100" spans="1:2" ht="15.75" customHeight="1">
      <c r="A100" s="36"/>
      <c r="B100" s="36"/>
    </row>
    <row r="101" spans="1:2" ht="15.75" customHeight="1">
      <c r="A101" s="36"/>
      <c r="B101" s="36"/>
    </row>
    <row r="102" spans="1:2" ht="15.75" customHeight="1">
      <c r="A102" s="36"/>
      <c r="B102" s="36"/>
    </row>
    <row r="103" spans="1:2" ht="15.75" customHeight="1">
      <c r="A103" s="36"/>
      <c r="B103" s="36"/>
    </row>
    <row r="104" spans="1:2" ht="15.75" customHeight="1">
      <c r="A104" s="36"/>
      <c r="B104" s="36"/>
    </row>
    <row r="105" spans="1:2" ht="15.75" customHeight="1">
      <c r="A105" s="36"/>
      <c r="B105" s="36"/>
    </row>
    <row r="106" spans="1:2" ht="15.75" customHeight="1">
      <c r="A106" s="36"/>
      <c r="B106" s="36"/>
    </row>
    <row r="107" spans="1:2" ht="15.75" customHeight="1">
      <c r="A107" s="36"/>
      <c r="B107" s="36"/>
    </row>
    <row r="108" spans="1:2" ht="15.75" customHeight="1">
      <c r="A108" s="36"/>
      <c r="B108" s="36"/>
    </row>
    <row r="109" spans="1:2" ht="15.75" customHeight="1">
      <c r="A109" s="36"/>
      <c r="B109" s="36"/>
    </row>
    <row r="110" spans="1:2" ht="15.75" customHeight="1">
      <c r="A110" s="36"/>
      <c r="B110" s="36"/>
    </row>
    <row r="111" spans="1:2" ht="15.75" customHeight="1">
      <c r="A111" s="36"/>
      <c r="B111" s="36"/>
    </row>
    <row r="112" spans="1:2" ht="15.75" customHeight="1">
      <c r="A112" s="36"/>
      <c r="B112" s="36"/>
    </row>
    <row r="113" spans="1:2" ht="15.75" customHeight="1">
      <c r="A113" s="36"/>
      <c r="B113" s="36"/>
    </row>
    <row r="114" spans="1:2" ht="15.75" customHeight="1">
      <c r="A114" s="36"/>
      <c r="B114" s="36"/>
    </row>
    <row r="115" spans="1:2" ht="15.75" customHeight="1">
      <c r="A115" s="36"/>
      <c r="B115" s="36"/>
    </row>
    <row r="116" spans="1:2" ht="15.75" customHeight="1">
      <c r="A116" s="36"/>
      <c r="B116" s="36"/>
    </row>
    <row r="117" spans="1:2" ht="15.75" customHeight="1">
      <c r="A117" s="36"/>
      <c r="B117" s="36"/>
    </row>
    <row r="118" spans="1:2" ht="15.75" customHeight="1">
      <c r="A118" s="36"/>
      <c r="B118" s="36"/>
    </row>
    <row r="119" spans="1:2" ht="15.75" customHeight="1">
      <c r="A119" s="36"/>
      <c r="B119" s="36"/>
    </row>
    <row r="120" spans="1:2" ht="15.75" customHeight="1">
      <c r="A120" s="36"/>
      <c r="B120" s="36"/>
    </row>
    <row r="121" spans="1:2" ht="15.75" customHeight="1">
      <c r="A121" s="36"/>
      <c r="B121" s="36"/>
    </row>
    <row r="122" spans="1:2" ht="15.75" customHeight="1">
      <c r="A122" s="36"/>
      <c r="B122" s="36"/>
    </row>
    <row r="123" spans="1:2" ht="15.75" customHeight="1">
      <c r="A123" s="36"/>
      <c r="B123" s="36"/>
    </row>
    <row r="124" spans="1:2" ht="15.75" customHeight="1">
      <c r="A124" s="36"/>
      <c r="B124" s="36"/>
    </row>
    <row r="125" spans="1:2" ht="15.75" customHeight="1">
      <c r="A125" s="36"/>
      <c r="B125" s="36"/>
    </row>
    <row r="126" spans="1:2" ht="15.75" customHeight="1">
      <c r="A126" s="36"/>
      <c r="B126" s="36"/>
    </row>
    <row r="127" spans="1:2" ht="15.75" customHeight="1">
      <c r="A127" s="36"/>
      <c r="B127" s="36"/>
    </row>
    <row r="128" spans="1:2" ht="15.75" customHeight="1">
      <c r="A128" s="36"/>
      <c r="B128" s="36"/>
    </row>
    <row r="129" spans="1:2" ht="15.75" customHeight="1">
      <c r="A129" s="36"/>
      <c r="B129" s="36"/>
    </row>
    <row r="130" spans="1:2" ht="15.75" customHeight="1">
      <c r="A130" s="36"/>
      <c r="B130" s="36"/>
    </row>
    <row r="131" spans="1:2" ht="15.75" customHeight="1">
      <c r="A131" s="36"/>
      <c r="B131" s="36"/>
    </row>
    <row r="132" spans="1:2" ht="15.75" customHeight="1">
      <c r="A132" s="36"/>
      <c r="B132" s="36"/>
    </row>
    <row r="133" spans="1:2" ht="15.75" customHeight="1">
      <c r="A133" s="36"/>
      <c r="B133" s="36"/>
    </row>
    <row r="134" spans="1:2" ht="15.75" customHeight="1">
      <c r="A134" s="36"/>
      <c r="B134" s="36"/>
    </row>
    <row r="135" spans="1:2" ht="15.75" customHeight="1">
      <c r="A135" s="36"/>
      <c r="B135" s="36"/>
    </row>
    <row r="136" spans="1:2" ht="15.75" customHeight="1">
      <c r="A136" s="36"/>
      <c r="B136" s="36"/>
    </row>
    <row r="137" spans="1:2" ht="15.75" customHeight="1">
      <c r="A137" s="36"/>
      <c r="B137" s="36"/>
    </row>
    <row r="138" spans="1:2" ht="15.75" customHeight="1">
      <c r="A138" s="36"/>
      <c r="B138" s="36"/>
    </row>
    <row r="139" spans="1:2" ht="15.75" customHeight="1">
      <c r="A139" s="36"/>
      <c r="B139" s="36"/>
    </row>
    <row r="140" spans="1:2" ht="15.75" customHeight="1">
      <c r="A140" s="36"/>
      <c r="B140" s="36"/>
    </row>
    <row r="141" spans="1:2" ht="15.75" customHeight="1">
      <c r="A141" s="36"/>
      <c r="B141" s="36"/>
    </row>
    <row r="142" spans="1:2" ht="15.75" customHeight="1">
      <c r="A142" s="36"/>
      <c r="B142" s="36"/>
    </row>
    <row r="143" spans="1:2" ht="15.75" customHeight="1">
      <c r="A143" s="36"/>
      <c r="B143" s="36"/>
    </row>
    <row r="144" spans="1:2" ht="15.75" customHeight="1">
      <c r="A144" s="36"/>
      <c r="B144" s="36"/>
    </row>
    <row r="145" spans="1:2" ht="15.75" customHeight="1">
      <c r="A145" s="36"/>
      <c r="B145" s="36"/>
    </row>
    <row r="146" spans="1:2" ht="15.75" customHeight="1">
      <c r="A146" s="36"/>
      <c r="B146" s="36"/>
    </row>
    <row r="147" spans="1:2" ht="15.75" customHeight="1">
      <c r="A147" s="36"/>
      <c r="B147" s="36"/>
    </row>
    <row r="148" spans="1:2" ht="15.75" customHeight="1">
      <c r="A148" s="36"/>
      <c r="B148" s="36"/>
    </row>
    <row r="149" spans="1:2" ht="15.75" customHeight="1">
      <c r="A149" s="36"/>
      <c r="B149" s="36"/>
    </row>
    <row r="150" spans="1:2" ht="15.75" customHeight="1">
      <c r="A150" s="36"/>
      <c r="B150" s="36"/>
    </row>
    <row r="151" spans="1:2" ht="15.75" customHeight="1">
      <c r="A151" s="36"/>
      <c r="B151" s="36"/>
    </row>
    <row r="152" spans="1:2" ht="15.75" customHeight="1">
      <c r="A152" s="36"/>
      <c r="B152" s="36"/>
    </row>
    <row r="153" spans="1:2" ht="15.75" customHeight="1">
      <c r="A153" s="36"/>
      <c r="B153" s="36"/>
    </row>
    <row r="154" spans="1:2" ht="15.75" customHeight="1">
      <c r="A154" s="36"/>
      <c r="B154" s="36"/>
    </row>
    <row r="155" spans="1:2" ht="15.75" customHeight="1">
      <c r="A155" s="36"/>
      <c r="B155" s="36"/>
    </row>
    <row r="156" spans="1:2" ht="15.75" customHeight="1">
      <c r="A156" s="36"/>
      <c r="B156" s="36"/>
    </row>
    <row r="157" spans="1:2" ht="15.75" customHeight="1">
      <c r="A157" s="36"/>
      <c r="B157" s="36"/>
    </row>
    <row r="158" spans="1:2" ht="15.75" customHeight="1">
      <c r="A158" s="36"/>
      <c r="B158" s="36"/>
    </row>
    <row r="159" spans="1:2" ht="15.75" customHeight="1">
      <c r="A159" s="36"/>
      <c r="B159" s="36"/>
    </row>
    <row r="160" spans="1:2" ht="15.75" customHeight="1">
      <c r="A160" s="36"/>
      <c r="B160" s="36"/>
    </row>
    <row r="161" spans="1:2" ht="15.75" customHeight="1">
      <c r="A161" s="36"/>
      <c r="B161" s="36"/>
    </row>
    <row r="162" spans="1:2" ht="15.75" customHeight="1">
      <c r="A162" s="36"/>
      <c r="B162" s="36"/>
    </row>
    <row r="163" spans="1:2" ht="15.75" customHeight="1">
      <c r="A163" s="36"/>
      <c r="B163" s="36"/>
    </row>
    <row r="164" spans="1:2" ht="15.75" customHeight="1">
      <c r="A164" s="36"/>
      <c r="B164" s="36"/>
    </row>
    <row r="165" spans="1:2" ht="15.75" customHeight="1">
      <c r="A165" s="36"/>
      <c r="B165" s="36"/>
    </row>
    <row r="166" spans="1:2" ht="15.75" customHeight="1">
      <c r="A166" s="36"/>
      <c r="B166" s="36"/>
    </row>
    <row r="167" spans="1:2" ht="15.75" customHeight="1">
      <c r="A167" s="36"/>
      <c r="B167" s="36"/>
    </row>
    <row r="168" spans="1:2" ht="15.75" customHeight="1">
      <c r="A168" s="36"/>
      <c r="B168" s="36"/>
    </row>
    <row r="169" spans="1:2" ht="15.75" customHeight="1">
      <c r="A169" s="36"/>
      <c r="B169" s="36"/>
    </row>
    <row r="170" spans="1:2" ht="15.75" customHeight="1">
      <c r="A170" s="36"/>
      <c r="B170" s="36"/>
    </row>
    <row r="171" spans="1:2" ht="15.75" customHeight="1">
      <c r="A171" s="36"/>
      <c r="B171" s="36"/>
    </row>
    <row r="172" spans="1:2" ht="15.75" customHeight="1">
      <c r="A172" s="36"/>
      <c r="B172" s="36"/>
    </row>
    <row r="173" spans="1:2" ht="15.75" customHeight="1">
      <c r="A173" s="36"/>
      <c r="B173" s="36"/>
    </row>
    <row r="174" spans="1:2" ht="15.75" customHeight="1">
      <c r="A174" s="36"/>
      <c r="B174" s="36"/>
    </row>
    <row r="175" spans="1:2" ht="15.75" customHeight="1">
      <c r="A175" s="36"/>
      <c r="B175" s="36"/>
    </row>
    <row r="176" spans="1:2" ht="15.75" customHeight="1">
      <c r="A176" s="36"/>
      <c r="B176" s="36"/>
    </row>
    <row r="177" spans="1:2" ht="15.75" customHeight="1">
      <c r="A177" s="36"/>
      <c r="B177" s="36"/>
    </row>
    <row r="178" spans="1:2" ht="15.75" customHeight="1">
      <c r="A178" s="36"/>
      <c r="B178" s="36"/>
    </row>
    <row r="179" spans="1:2" ht="15.75" customHeight="1">
      <c r="A179" s="36"/>
      <c r="B179" s="36"/>
    </row>
    <row r="180" spans="1:2" ht="15.75" customHeight="1">
      <c r="A180" s="36"/>
      <c r="B180" s="36"/>
    </row>
    <row r="181" spans="1:2" ht="15.75" customHeight="1">
      <c r="A181" s="36"/>
      <c r="B181" s="36"/>
    </row>
    <row r="182" spans="1:2" ht="15.75" customHeight="1">
      <c r="A182" s="36"/>
      <c r="B182" s="36"/>
    </row>
    <row r="183" spans="1:2" ht="15.75" customHeight="1">
      <c r="A183" s="36"/>
      <c r="B183" s="36"/>
    </row>
    <row r="184" spans="1:2" ht="15.75" customHeight="1">
      <c r="A184" s="36"/>
      <c r="B184" s="36"/>
    </row>
    <row r="185" spans="1:2" ht="15.75" customHeight="1">
      <c r="A185" s="36"/>
      <c r="B185" s="36"/>
    </row>
    <row r="186" spans="1:2" ht="15.75" customHeight="1">
      <c r="A186" s="36"/>
      <c r="B186" s="36"/>
    </row>
    <row r="187" spans="1:2" ht="15.75" customHeight="1">
      <c r="A187" s="36"/>
      <c r="B187" s="36"/>
    </row>
    <row r="188" spans="1:2" ht="15.75" customHeight="1">
      <c r="A188" s="36"/>
      <c r="B188" s="36"/>
    </row>
    <row r="189" spans="1:2" ht="15.75" customHeight="1">
      <c r="A189" s="36"/>
      <c r="B189" s="36"/>
    </row>
    <row r="190" spans="1:2" ht="15.75" customHeight="1">
      <c r="A190" s="36"/>
      <c r="B190" s="36"/>
    </row>
    <row r="191" spans="1:2" ht="15.75" customHeight="1">
      <c r="A191" s="36"/>
      <c r="B191" s="36"/>
    </row>
    <row r="192" spans="1:2" ht="15.75" customHeight="1">
      <c r="A192" s="36"/>
      <c r="B192" s="36"/>
    </row>
    <row r="193" spans="1:2" ht="15.75" customHeight="1">
      <c r="A193" s="36"/>
      <c r="B193" s="36"/>
    </row>
    <row r="194" spans="1:2" ht="15.75" customHeight="1">
      <c r="A194" s="36"/>
      <c r="B194" s="36"/>
    </row>
    <row r="195" spans="1:2" ht="15.75" customHeight="1">
      <c r="A195" s="36"/>
      <c r="B195" s="36"/>
    </row>
    <row r="196" spans="1:2" ht="15.75" customHeight="1">
      <c r="A196" s="36"/>
      <c r="B196" s="36"/>
    </row>
    <row r="197" spans="1:2" ht="15.75" customHeight="1">
      <c r="A197" s="36"/>
      <c r="B197" s="36"/>
    </row>
    <row r="198" spans="1:2" ht="15.75" customHeight="1">
      <c r="A198" s="36"/>
      <c r="B198" s="36"/>
    </row>
    <row r="199" spans="1:2" ht="15.75" customHeight="1">
      <c r="A199" s="36"/>
      <c r="B199" s="36"/>
    </row>
    <row r="200" spans="1:2" ht="15.75" customHeight="1">
      <c r="A200" s="36"/>
      <c r="B200" s="36"/>
    </row>
    <row r="201" spans="1:2" ht="15.75" customHeight="1">
      <c r="A201" s="36"/>
      <c r="B201" s="36"/>
    </row>
    <row r="202" spans="1:2" ht="15.75" customHeight="1">
      <c r="A202" s="36"/>
      <c r="B202" s="36"/>
    </row>
    <row r="203" spans="1:2" ht="15.75" customHeight="1">
      <c r="A203" s="36"/>
      <c r="B203" s="36"/>
    </row>
    <row r="204" spans="1:2" ht="15.75" customHeight="1">
      <c r="A204" s="36"/>
      <c r="B204" s="36"/>
    </row>
    <row r="205" spans="1:2" ht="15.75" customHeight="1">
      <c r="A205" s="36"/>
      <c r="B205" s="36"/>
    </row>
    <row r="206" spans="1:2" ht="15.75" customHeight="1">
      <c r="A206" s="36"/>
      <c r="B206" s="36"/>
    </row>
    <row r="207" spans="1:2" ht="15.75" customHeight="1">
      <c r="A207" s="36"/>
      <c r="B207" s="36"/>
    </row>
    <row r="208" spans="1:2" ht="15.75" customHeight="1">
      <c r="A208" s="36"/>
      <c r="B208" s="36"/>
    </row>
    <row r="209" spans="1:2" ht="15.75" customHeight="1">
      <c r="A209" s="36"/>
      <c r="B209" s="36"/>
    </row>
    <row r="210" spans="1:2" ht="15.75" customHeight="1">
      <c r="A210" s="36"/>
      <c r="B210" s="36"/>
    </row>
    <row r="211" spans="1:2" ht="15.75" customHeight="1">
      <c r="A211" s="36"/>
      <c r="B211" s="36"/>
    </row>
    <row r="212" spans="1:2" ht="15.75" customHeight="1">
      <c r="A212" s="36"/>
      <c r="B212" s="36"/>
    </row>
    <row r="213" spans="1:2" ht="15.75" customHeight="1">
      <c r="A213" s="36"/>
      <c r="B213" s="36"/>
    </row>
    <row r="214" spans="1:2" ht="15.75" customHeight="1">
      <c r="A214" s="36"/>
      <c r="B214" s="36"/>
    </row>
    <row r="215" spans="1:2" ht="15.75" customHeight="1">
      <c r="A215" s="36"/>
      <c r="B215" s="36"/>
    </row>
    <row r="216" spans="1:2" ht="15.75" customHeight="1">
      <c r="A216" s="36"/>
      <c r="B216" s="36"/>
    </row>
    <row r="217" spans="1:2" ht="15.75" customHeight="1">
      <c r="A217" s="36"/>
      <c r="B217" s="36"/>
    </row>
    <row r="218" spans="1:2" ht="15.75" customHeight="1">
      <c r="A218" s="36"/>
      <c r="B218" s="36"/>
    </row>
    <row r="219" spans="1:2" ht="15.75" customHeight="1">
      <c r="A219" s="36"/>
      <c r="B219" s="36"/>
    </row>
    <row r="220" spans="1:2" ht="15.75" customHeight="1">
      <c r="A220" s="36"/>
      <c r="B220" s="36"/>
    </row>
    <row r="221" spans="1:2" ht="15.75" customHeight="1">
      <c r="A221" s="36"/>
      <c r="B221" s="36"/>
    </row>
    <row r="222" spans="1:2" ht="15.75" customHeight="1">
      <c r="A222" s="36"/>
      <c r="B222" s="36"/>
    </row>
    <row r="223" spans="1:2" ht="15.75" customHeight="1">
      <c r="A223" s="36"/>
      <c r="B223" s="36"/>
    </row>
    <row r="224" spans="1:2" ht="15.75" customHeight="1">
      <c r="A224" s="36"/>
      <c r="B224" s="36"/>
    </row>
    <row r="225" spans="1:2" ht="15.75" customHeight="1">
      <c r="A225" s="36"/>
      <c r="B225" s="36"/>
    </row>
    <row r="226" spans="1:2" ht="15.75" customHeight="1">
      <c r="A226" s="36"/>
      <c r="B226" s="36"/>
    </row>
    <row r="227" spans="1:2" ht="15.75" customHeight="1">
      <c r="A227" s="36"/>
      <c r="B227" s="36"/>
    </row>
    <row r="228" spans="1:2" ht="15.75" customHeight="1">
      <c r="A228" s="36"/>
      <c r="B228" s="36"/>
    </row>
    <row r="229" spans="1:2" ht="15.75" customHeight="1">
      <c r="A229" s="36"/>
      <c r="B229" s="36"/>
    </row>
    <row r="230" spans="1:2" ht="15.75" customHeight="1">
      <c r="A230" s="36"/>
      <c r="B230" s="36"/>
    </row>
    <row r="231" spans="1:2" ht="15.75" customHeight="1">
      <c r="A231" s="36"/>
      <c r="B231" s="36"/>
    </row>
    <row r="232" spans="1:2" ht="15.75" customHeight="1">
      <c r="A232" s="36"/>
      <c r="B232" s="36"/>
    </row>
    <row r="233" spans="1:2" ht="15.75" customHeight="1">
      <c r="A233" s="36"/>
      <c r="B233" s="36"/>
    </row>
    <row r="234" spans="1:2" ht="15.75" customHeight="1">
      <c r="A234" s="36"/>
      <c r="B234" s="36"/>
    </row>
    <row r="235" spans="1:2" ht="15.75" customHeight="1">
      <c r="A235" s="36"/>
      <c r="B235" s="36"/>
    </row>
    <row r="236" spans="1:2" ht="15.75" customHeight="1">
      <c r="A236" s="36"/>
      <c r="B236" s="36"/>
    </row>
    <row r="237" spans="1:2" ht="15.75" customHeight="1">
      <c r="A237" s="36"/>
      <c r="B237" s="36"/>
    </row>
    <row r="238" spans="1:2" ht="15.75" customHeight="1">
      <c r="A238" s="36"/>
      <c r="B238" s="36"/>
    </row>
    <row r="239" spans="1:2" ht="15.75" customHeight="1">
      <c r="A239" s="36"/>
      <c r="B239" s="36"/>
    </row>
    <row r="240" spans="1:2" ht="15.75" customHeight="1">
      <c r="A240" s="36"/>
      <c r="B240" s="36"/>
    </row>
    <row r="241" spans="1:2" ht="15.75" customHeight="1">
      <c r="A241" s="36"/>
      <c r="B241" s="36"/>
    </row>
    <row r="242" spans="1:2" ht="15.75" customHeight="1">
      <c r="A242" s="36"/>
      <c r="B242" s="36"/>
    </row>
    <row r="243" spans="1:2" ht="15.75" customHeight="1">
      <c r="A243" s="36"/>
      <c r="B243" s="36"/>
    </row>
    <row r="244" spans="1:2" ht="15.75" customHeight="1">
      <c r="A244" s="36"/>
      <c r="B244" s="36"/>
    </row>
    <row r="245" spans="1:2" ht="15.75" customHeight="1">
      <c r="A245" s="36"/>
      <c r="B245" s="36"/>
    </row>
    <row r="246" spans="1:2" ht="15.75" customHeight="1">
      <c r="A246" s="36"/>
      <c r="B246" s="36"/>
    </row>
    <row r="247" spans="1:2" ht="15.75" customHeight="1">
      <c r="A247" s="36"/>
      <c r="B247" s="36"/>
    </row>
    <row r="248" spans="1:2" ht="15.75" customHeight="1">
      <c r="A248" s="36"/>
      <c r="B248" s="36"/>
    </row>
    <row r="249" spans="1:2" ht="15.75" customHeight="1">
      <c r="A249" s="36"/>
      <c r="B249" s="36"/>
    </row>
    <row r="250" spans="1:2" ht="15.75" customHeight="1">
      <c r="A250" s="36"/>
      <c r="B250" s="36"/>
    </row>
    <row r="251" spans="1:2" ht="15.75" customHeight="1">
      <c r="A251" s="36"/>
      <c r="B251" s="36"/>
    </row>
    <row r="252" spans="1:2" ht="15.75" customHeight="1">
      <c r="A252" s="36"/>
      <c r="B252" s="36"/>
    </row>
    <row r="253" spans="1:2" ht="15.75" customHeight="1">
      <c r="A253" s="36"/>
      <c r="B253" s="36"/>
    </row>
    <row r="254" spans="1:2" ht="15.75" customHeight="1">
      <c r="A254" s="36"/>
      <c r="B254" s="36"/>
    </row>
    <row r="255" spans="1:2" ht="15.75" customHeight="1">
      <c r="A255" s="36"/>
      <c r="B255" s="36"/>
    </row>
    <row r="256" spans="1:2" ht="15.75" customHeight="1">
      <c r="A256" s="36"/>
      <c r="B256" s="36"/>
    </row>
    <row r="257" spans="1:2" ht="15.75" customHeight="1">
      <c r="A257" s="36"/>
      <c r="B257" s="36"/>
    </row>
    <row r="258" spans="1:2" ht="15.75" customHeight="1">
      <c r="A258" s="36"/>
      <c r="B258" s="36"/>
    </row>
    <row r="259" spans="1:2" ht="15.75" customHeight="1">
      <c r="A259" s="36"/>
      <c r="B259" s="36"/>
    </row>
    <row r="260" spans="1:2" ht="15.75" customHeight="1">
      <c r="A260" s="36"/>
      <c r="B260" s="36"/>
    </row>
    <row r="261" spans="1:2" ht="15.75" customHeight="1">
      <c r="A261" s="36"/>
      <c r="B261" s="36"/>
    </row>
    <row r="262" spans="1:2" ht="15.75" customHeight="1">
      <c r="A262" s="36"/>
      <c r="B262" s="36"/>
    </row>
    <row r="263" spans="1:2" ht="15.75" customHeight="1">
      <c r="A263" s="36"/>
      <c r="B263" s="36"/>
    </row>
    <row r="264" spans="1:2" ht="15.75" customHeight="1">
      <c r="A264" s="36"/>
      <c r="B264" s="36"/>
    </row>
    <row r="265" spans="1:2" ht="15.75" customHeight="1">
      <c r="A265" s="36"/>
      <c r="B265" s="36"/>
    </row>
    <row r="266" spans="1:2" ht="15.75" customHeight="1">
      <c r="A266" s="36"/>
      <c r="B266" s="36"/>
    </row>
    <row r="267" spans="1:2" ht="15.75" customHeight="1">
      <c r="A267" s="36"/>
      <c r="B267" s="36"/>
    </row>
    <row r="268" spans="1:2" ht="15.75" customHeight="1">
      <c r="A268" s="36"/>
      <c r="B268" s="36"/>
    </row>
    <row r="269" spans="1:2" ht="15.75" customHeight="1">
      <c r="A269" s="36"/>
      <c r="B269" s="36"/>
    </row>
    <row r="270" spans="1:2" ht="15.75" customHeight="1">
      <c r="A270" s="36"/>
      <c r="B270" s="36"/>
    </row>
    <row r="271" spans="1:2" ht="15.75" customHeight="1">
      <c r="A271" s="36"/>
      <c r="B271" s="36"/>
    </row>
    <row r="272" spans="1:2" ht="15.75" customHeight="1">
      <c r="A272" s="36"/>
      <c r="B272" s="36"/>
    </row>
    <row r="273" spans="1:2" ht="15.75" customHeight="1">
      <c r="A273" s="36"/>
      <c r="B273" s="36"/>
    </row>
    <row r="274" spans="1:2" ht="15.75" customHeight="1">
      <c r="A274" s="36"/>
      <c r="B274" s="36"/>
    </row>
    <row r="275" spans="1:2" ht="15.75" customHeight="1">
      <c r="A275" s="36"/>
      <c r="B275" s="36"/>
    </row>
    <row r="276" spans="1:2" ht="15.75" customHeight="1">
      <c r="A276" s="36"/>
      <c r="B276" s="36"/>
    </row>
    <row r="277" spans="1:2" ht="15.75" customHeight="1">
      <c r="A277" s="36"/>
      <c r="B277" s="36"/>
    </row>
    <row r="278" spans="1:2" ht="15.75" customHeight="1">
      <c r="A278" s="36"/>
      <c r="B278" s="36"/>
    </row>
    <row r="279" spans="1:2" ht="15.75" customHeight="1">
      <c r="A279" s="36"/>
      <c r="B279" s="36"/>
    </row>
    <row r="280" spans="1:2" ht="15.75" customHeight="1">
      <c r="A280" s="36"/>
      <c r="B280" s="36"/>
    </row>
    <row r="281" spans="1:2" ht="15.75" customHeight="1">
      <c r="A281" s="36"/>
      <c r="B281" s="36"/>
    </row>
    <row r="282" spans="1:2" ht="15.75" customHeight="1">
      <c r="A282" s="36"/>
      <c r="B282" s="36"/>
    </row>
    <row r="283" spans="1:2" ht="15.75" customHeight="1">
      <c r="A283" s="36"/>
      <c r="B283" s="36"/>
    </row>
    <row r="284" spans="1:2" ht="15.75" customHeight="1">
      <c r="A284" s="36"/>
      <c r="B284" s="36"/>
    </row>
    <row r="285" spans="1:2" ht="15.75" customHeight="1">
      <c r="A285" s="36"/>
      <c r="B285" s="36"/>
    </row>
    <row r="286" spans="1:2" ht="15.75" customHeight="1">
      <c r="A286" s="36"/>
      <c r="B286" s="36"/>
    </row>
    <row r="287" spans="1:2" ht="15.75" customHeight="1">
      <c r="A287" s="36"/>
      <c r="B287" s="36"/>
    </row>
    <row r="288" spans="1:2" ht="15.75" customHeight="1">
      <c r="A288" s="36"/>
      <c r="B288" s="36"/>
    </row>
    <row r="289" spans="1:2" ht="15.75" customHeight="1">
      <c r="A289" s="36"/>
      <c r="B289" s="36"/>
    </row>
    <row r="290" spans="1:2" ht="15.75" customHeight="1">
      <c r="A290" s="36"/>
      <c r="B290" s="36"/>
    </row>
    <row r="291" spans="1:2" ht="15.75" customHeight="1">
      <c r="A291" s="36"/>
      <c r="B291" s="36"/>
    </row>
    <row r="292" spans="1:2" ht="15.75" customHeight="1">
      <c r="A292" s="36"/>
      <c r="B292" s="36"/>
    </row>
    <row r="293" spans="1:2" ht="15.75" customHeight="1">
      <c r="A293" s="36"/>
      <c r="B293" s="36"/>
    </row>
    <row r="294" spans="1:2" ht="15.75" customHeight="1">
      <c r="A294" s="36"/>
      <c r="B294" s="36"/>
    </row>
    <row r="295" spans="1:2" ht="15.75" customHeight="1">
      <c r="A295" s="36"/>
      <c r="B295" s="36"/>
    </row>
    <row r="296" spans="1:2" ht="15.75" customHeight="1">
      <c r="A296" s="36"/>
      <c r="B296" s="36"/>
    </row>
    <row r="297" spans="1:2" ht="15.75" customHeight="1">
      <c r="A297" s="36"/>
      <c r="B297" s="36"/>
    </row>
    <row r="298" spans="1:2" ht="15.75" customHeight="1">
      <c r="A298" s="36"/>
      <c r="B298" s="36"/>
    </row>
    <row r="299" spans="1:2" ht="15.75" customHeight="1">
      <c r="A299" s="36"/>
      <c r="B299" s="36"/>
    </row>
    <row r="300" spans="1:2" ht="15.75" customHeight="1">
      <c r="A300" s="36"/>
      <c r="B300" s="36"/>
    </row>
    <row r="301" spans="1:2" ht="15.75" customHeight="1">
      <c r="A301" s="36"/>
      <c r="B301" s="36"/>
    </row>
    <row r="302" spans="1:2" ht="15.75" customHeight="1">
      <c r="A302" s="36"/>
      <c r="B302" s="36"/>
    </row>
    <row r="303" spans="1:2" ht="15.75" customHeight="1">
      <c r="A303" s="36"/>
      <c r="B303" s="36"/>
    </row>
    <row r="304" spans="1:2" ht="15.75" customHeight="1">
      <c r="A304" s="36"/>
      <c r="B304" s="36"/>
    </row>
    <row r="305" spans="1:2" ht="15.75" customHeight="1">
      <c r="A305" s="36"/>
      <c r="B305" s="36"/>
    </row>
    <row r="306" spans="1:2" ht="15.75" customHeight="1">
      <c r="A306" s="36"/>
      <c r="B306" s="36"/>
    </row>
    <row r="307" spans="1:2" ht="15.75" customHeight="1">
      <c r="A307" s="36"/>
      <c r="B307" s="36"/>
    </row>
    <row r="308" spans="1:2" ht="15.75" customHeight="1">
      <c r="A308" s="36"/>
      <c r="B308" s="36"/>
    </row>
    <row r="309" spans="1:2" ht="15.75" customHeight="1">
      <c r="A309" s="36"/>
      <c r="B309" s="36"/>
    </row>
    <row r="310" spans="1:2" ht="15.75" customHeight="1">
      <c r="A310" s="36"/>
      <c r="B310" s="36"/>
    </row>
    <row r="311" spans="1:2" ht="15.75" customHeight="1">
      <c r="A311" s="36"/>
      <c r="B311" s="36"/>
    </row>
    <row r="312" spans="1:2" ht="15.75" customHeight="1">
      <c r="A312" s="36"/>
      <c r="B312" s="36"/>
    </row>
    <row r="313" spans="1:2" ht="15.75" customHeight="1">
      <c r="A313" s="36"/>
      <c r="B313" s="36"/>
    </row>
    <row r="314" spans="1:2" ht="15.75" customHeight="1">
      <c r="A314" s="36"/>
      <c r="B314" s="36"/>
    </row>
    <row r="315" spans="1:2" ht="15.75" customHeight="1">
      <c r="A315" s="36"/>
      <c r="B315" s="36"/>
    </row>
    <row r="316" spans="1:2" ht="15.75" customHeight="1">
      <c r="A316" s="36"/>
      <c r="B316" s="36"/>
    </row>
    <row r="317" spans="1:2" ht="15.75" customHeight="1">
      <c r="A317" s="36"/>
      <c r="B317" s="36"/>
    </row>
    <row r="318" spans="1:2" ht="15.75" customHeight="1">
      <c r="A318" s="36"/>
      <c r="B318" s="36"/>
    </row>
    <row r="319" spans="1:2" ht="15.75" customHeight="1">
      <c r="A319" s="36"/>
      <c r="B319" s="36"/>
    </row>
    <row r="320" spans="1:2" ht="15.75" customHeight="1">
      <c r="A320" s="36"/>
      <c r="B320" s="36"/>
    </row>
    <row r="321" spans="1:2" ht="15.75" customHeight="1">
      <c r="A321" s="36"/>
      <c r="B321" s="36"/>
    </row>
    <row r="322" spans="1:2" ht="15.75" customHeight="1">
      <c r="A322" s="36"/>
      <c r="B322" s="36"/>
    </row>
    <row r="323" spans="1:2" ht="15.75" customHeight="1">
      <c r="A323" s="36"/>
      <c r="B323" s="36"/>
    </row>
    <row r="324" spans="1:2" ht="15.75" customHeight="1">
      <c r="A324" s="36"/>
      <c r="B324" s="36"/>
    </row>
    <row r="325" spans="1:2" ht="15.75" customHeight="1">
      <c r="A325" s="36"/>
      <c r="B325" s="36"/>
    </row>
    <row r="326" spans="1:2" ht="15.75" customHeight="1">
      <c r="A326" s="36"/>
      <c r="B326" s="36"/>
    </row>
    <row r="327" spans="1:2" ht="15.75" customHeight="1">
      <c r="A327" s="36"/>
      <c r="B327" s="36"/>
    </row>
    <row r="328" spans="1:2" ht="15.75" customHeight="1">
      <c r="A328" s="36"/>
      <c r="B328" s="36"/>
    </row>
    <row r="329" spans="1:2" ht="15.75" customHeight="1">
      <c r="A329" s="36"/>
      <c r="B329" s="36"/>
    </row>
    <row r="330" spans="1:2" ht="15.75" customHeight="1">
      <c r="A330" s="36"/>
      <c r="B330" s="36"/>
    </row>
    <row r="331" spans="1:2" ht="15.75" customHeight="1">
      <c r="A331" s="36"/>
      <c r="B331" s="36"/>
    </row>
    <row r="332" spans="1:2" ht="15.75" customHeight="1">
      <c r="A332" s="36"/>
      <c r="B332" s="36"/>
    </row>
    <row r="333" spans="1:2" ht="15.75" customHeight="1">
      <c r="A333" s="36"/>
      <c r="B333" s="36"/>
    </row>
    <row r="334" spans="1:2" ht="15.75" customHeight="1">
      <c r="A334" s="36"/>
      <c r="B334" s="36"/>
    </row>
    <row r="335" spans="1:2" ht="15.75" customHeight="1">
      <c r="A335" s="36"/>
      <c r="B335" s="36"/>
    </row>
    <row r="336" spans="1:2" ht="15.75" customHeight="1">
      <c r="A336" s="36"/>
      <c r="B336" s="36"/>
    </row>
    <row r="337" spans="1:2" ht="15.75" customHeight="1">
      <c r="A337" s="36"/>
      <c r="B337" s="36"/>
    </row>
    <row r="338" spans="1:2" ht="15.75" customHeight="1">
      <c r="A338" s="36"/>
      <c r="B338" s="36"/>
    </row>
    <row r="339" spans="1:2" ht="15.75" customHeight="1">
      <c r="A339" s="36"/>
      <c r="B339" s="36"/>
    </row>
    <row r="340" spans="1:2" ht="15.75" customHeight="1">
      <c r="A340" s="36"/>
      <c r="B340" s="36"/>
    </row>
    <row r="341" spans="1:2" ht="15.75" customHeight="1">
      <c r="A341" s="36"/>
      <c r="B341" s="36"/>
    </row>
    <row r="342" spans="1:2" ht="15.75" customHeight="1">
      <c r="A342" s="36"/>
      <c r="B342" s="36"/>
    </row>
    <row r="343" spans="1:2" ht="15.75" customHeight="1">
      <c r="A343" s="36"/>
      <c r="B343" s="36"/>
    </row>
    <row r="344" spans="1:2" ht="15.75" customHeight="1">
      <c r="A344" s="36"/>
      <c r="B344" s="36"/>
    </row>
    <row r="345" spans="1:2" ht="15.75" customHeight="1">
      <c r="A345" s="36"/>
      <c r="B345" s="36"/>
    </row>
    <row r="346" spans="1:2" ht="15.75" customHeight="1">
      <c r="A346" s="36"/>
      <c r="B346" s="36"/>
    </row>
    <row r="347" spans="1:2" ht="15.75" customHeight="1">
      <c r="A347" s="36"/>
      <c r="B347" s="36"/>
    </row>
    <row r="348" spans="1:2" ht="15.75" customHeight="1">
      <c r="A348" s="36"/>
      <c r="B348" s="36"/>
    </row>
    <row r="349" spans="1:2" ht="15.75" customHeight="1">
      <c r="A349" s="36"/>
      <c r="B349" s="36"/>
    </row>
    <row r="350" spans="1:2" ht="15.75" customHeight="1">
      <c r="A350" s="36"/>
      <c r="B350" s="36"/>
    </row>
    <row r="351" spans="1:2" ht="15.75" customHeight="1">
      <c r="A351" s="36"/>
      <c r="B351" s="36"/>
    </row>
    <row r="352" spans="1:2" ht="15.75" customHeight="1">
      <c r="A352" s="36"/>
      <c r="B352" s="36"/>
    </row>
    <row r="353" spans="1:2" ht="15.75" customHeight="1">
      <c r="A353" s="36"/>
      <c r="B353" s="36"/>
    </row>
    <row r="354" spans="1:2" ht="15.75" customHeight="1">
      <c r="A354" s="36"/>
      <c r="B354" s="36"/>
    </row>
    <row r="355" spans="1:2" ht="15.75" customHeight="1">
      <c r="A355" s="36"/>
      <c r="B355" s="36"/>
    </row>
    <row r="356" spans="1:2" ht="15.75" customHeight="1">
      <c r="A356" s="36"/>
      <c r="B356" s="36"/>
    </row>
    <row r="357" spans="1:2" ht="15.75" customHeight="1">
      <c r="A357" s="36"/>
      <c r="B357" s="36"/>
    </row>
    <row r="358" spans="1:2" ht="15.75" customHeight="1">
      <c r="A358" s="36"/>
      <c r="B358" s="36"/>
    </row>
    <row r="359" spans="1:2" ht="15.75" customHeight="1">
      <c r="A359" s="36"/>
      <c r="B359" s="36"/>
    </row>
    <row r="360" spans="1:2" ht="15.75" customHeight="1">
      <c r="A360" s="36"/>
      <c r="B360" s="36"/>
    </row>
    <row r="361" spans="1:2" ht="15.75" customHeight="1">
      <c r="A361" s="36"/>
      <c r="B361" s="36"/>
    </row>
    <row r="362" spans="1:2" ht="15.75" customHeight="1">
      <c r="A362" s="36"/>
      <c r="B362" s="36"/>
    </row>
    <row r="363" spans="1:2" ht="15.75" customHeight="1">
      <c r="A363" s="36"/>
      <c r="B363" s="36"/>
    </row>
    <row r="364" spans="1:2" ht="15.75" customHeight="1">
      <c r="A364" s="36"/>
      <c r="B364" s="36"/>
    </row>
    <row r="365" spans="1:2" ht="15.75" customHeight="1">
      <c r="A365" s="36"/>
      <c r="B365" s="36"/>
    </row>
    <row r="366" spans="1:2" ht="15.75" customHeight="1">
      <c r="A366" s="36"/>
      <c r="B366" s="36"/>
    </row>
    <row r="367" spans="1:2" ht="15.75" customHeight="1">
      <c r="A367" s="36"/>
      <c r="B367" s="36"/>
    </row>
    <row r="368" spans="1:2" ht="15.75" customHeight="1">
      <c r="A368" s="36"/>
      <c r="B368" s="36"/>
    </row>
    <row r="369" spans="1:2" ht="15.75" customHeight="1">
      <c r="A369" s="36"/>
      <c r="B369" s="36"/>
    </row>
    <row r="370" spans="1:2" ht="15.75" customHeight="1">
      <c r="A370" s="36"/>
      <c r="B370" s="36"/>
    </row>
    <row r="371" spans="1:2" ht="15.75" customHeight="1">
      <c r="A371" s="36"/>
      <c r="B371" s="36"/>
    </row>
    <row r="372" spans="1:2" ht="15.75" customHeight="1">
      <c r="A372" s="36"/>
      <c r="B372" s="36"/>
    </row>
    <row r="373" spans="1:2" ht="15.75" customHeight="1">
      <c r="A373" s="36"/>
      <c r="B373" s="36"/>
    </row>
    <row r="374" spans="1:2" ht="15.75" customHeight="1">
      <c r="A374" s="36"/>
      <c r="B374" s="36"/>
    </row>
    <row r="375" spans="1:2" ht="15.75" customHeight="1">
      <c r="A375" s="36"/>
      <c r="B375" s="36"/>
    </row>
    <row r="376" spans="1:2" ht="15.75" customHeight="1">
      <c r="A376" s="36"/>
      <c r="B376" s="36"/>
    </row>
    <row r="377" spans="1:2" ht="15.75" customHeight="1">
      <c r="A377" s="36"/>
      <c r="B377" s="36"/>
    </row>
    <row r="378" spans="1:2" ht="15.75" customHeight="1">
      <c r="A378" s="36"/>
      <c r="B378" s="36"/>
    </row>
    <row r="379" spans="1:2" ht="15.75" customHeight="1">
      <c r="A379" s="36"/>
      <c r="B379" s="36"/>
    </row>
    <row r="380" spans="1:2" ht="15.75" customHeight="1">
      <c r="A380" s="36"/>
      <c r="B380" s="36"/>
    </row>
    <row r="381" spans="1:2" ht="15.75" customHeight="1">
      <c r="A381" s="36"/>
      <c r="B381" s="36"/>
    </row>
    <row r="382" spans="1:2" ht="15.75" customHeight="1">
      <c r="A382" s="36"/>
      <c r="B382" s="36"/>
    </row>
    <row r="383" spans="1:2" ht="15.75" customHeight="1">
      <c r="A383" s="36"/>
      <c r="B383" s="36"/>
    </row>
    <row r="384" spans="1:2" ht="15.75" customHeight="1">
      <c r="A384" s="36"/>
      <c r="B384" s="36"/>
    </row>
    <row r="385" spans="1:2" ht="15.75" customHeight="1">
      <c r="A385" s="36"/>
      <c r="B385" s="36"/>
    </row>
    <row r="386" spans="1:2" ht="15.75" customHeight="1">
      <c r="A386" s="36"/>
      <c r="B386" s="36"/>
    </row>
    <row r="387" spans="1:2" ht="15.75" customHeight="1">
      <c r="A387" s="36"/>
      <c r="B387" s="36"/>
    </row>
    <row r="388" spans="1:2" ht="15.75" customHeight="1">
      <c r="A388" s="36"/>
      <c r="B388" s="36"/>
    </row>
    <row r="389" spans="1:2" ht="15.75" customHeight="1">
      <c r="A389" s="36"/>
      <c r="B389" s="36"/>
    </row>
    <row r="390" spans="1:2" ht="15.75" customHeight="1">
      <c r="A390" s="36"/>
      <c r="B390" s="36"/>
    </row>
    <row r="391" spans="1:2" ht="15.75" customHeight="1">
      <c r="A391" s="36"/>
      <c r="B391" s="36"/>
    </row>
    <row r="392" spans="1:2" ht="15.75" customHeight="1">
      <c r="A392" s="36"/>
      <c r="B392" s="36"/>
    </row>
    <row r="393" spans="1:2" ht="15.75" customHeight="1">
      <c r="A393" s="36"/>
      <c r="B393" s="36"/>
    </row>
    <row r="394" spans="1:2" ht="15.75" customHeight="1">
      <c r="A394" s="36"/>
      <c r="B394" s="36"/>
    </row>
    <row r="395" spans="1:2" ht="15.75" customHeight="1">
      <c r="A395" s="36"/>
      <c r="B395" s="36"/>
    </row>
    <row r="396" spans="1:2" ht="15.75" customHeight="1">
      <c r="A396" s="36"/>
      <c r="B396" s="36"/>
    </row>
    <row r="397" spans="1:2" ht="15.75" customHeight="1">
      <c r="A397" s="36"/>
      <c r="B397" s="36"/>
    </row>
    <row r="398" spans="1:2" ht="15.75" customHeight="1">
      <c r="A398" s="36"/>
      <c r="B398" s="36"/>
    </row>
    <row r="399" spans="1:2" ht="15.75" customHeight="1">
      <c r="A399" s="36"/>
      <c r="B399" s="36"/>
    </row>
    <row r="400" spans="1:2" ht="15.75" customHeight="1">
      <c r="A400" s="36"/>
      <c r="B400" s="36"/>
    </row>
    <row r="401" spans="1:2" ht="15.75" customHeight="1">
      <c r="A401" s="36"/>
      <c r="B401" s="36"/>
    </row>
    <row r="402" spans="1:2" ht="15.75" customHeight="1">
      <c r="A402" s="36"/>
      <c r="B402" s="36"/>
    </row>
    <row r="403" spans="1:2" ht="15.75" customHeight="1">
      <c r="A403" s="36"/>
      <c r="B403" s="36"/>
    </row>
    <row r="404" spans="1:2" ht="15.75" customHeight="1">
      <c r="A404" s="36"/>
      <c r="B404" s="36"/>
    </row>
    <row r="405" spans="1:2" ht="15.75" customHeight="1">
      <c r="A405" s="36"/>
      <c r="B405" s="36"/>
    </row>
    <row r="406" spans="1:2" ht="15.75" customHeight="1">
      <c r="A406" s="36"/>
      <c r="B406" s="36"/>
    </row>
    <row r="407" spans="1:2" ht="15.75" customHeight="1">
      <c r="A407" s="36"/>
      <c r="B407" s="36"/>
    </row>
    <row r="408" spans="1:2" ht="15.75" customHeight="1">
      <c r="A408" s="36"/>
      <c r="B408" s="36"/>
    </row>
    <row r="409" spans="1:2" ht="15.75" customHeight="1">
      <c r="A409" s="36"/>
      <c r="B409" s="36"/>
    </row>
    <row r="410" spans="1:2" ht="15.75" customHeight="1">
      <c r="A410" s="36"/>
      <c r="B410" s="36"/>
    </row>
    <row r="411" spans="1:2" ht="15.75" customHeight="1">
      <c r="A411" s="36"/>
      <c r="B411" s="36"/>
    </row>
    <row r="412" spans="1:2" ht="15.75" customHeight="1">
      <c r="A412" s="36"/>
      <c r="B412" s="36"/>
    </row>
    <row r="413" spans="1:2" ht="15.75" customHeight="1">
      <c r="A413" s="36"/>
      <c r="B413" s="36"/>
    </row>
    <row r="414" spans="1:2" ht="15.75" customHeight="1">
      <c r="A414" s="36"/>
      <c r="B414" s="36"/>
    </row>
    <row r="415" spans="1:2" ht="15.75" customHeight="1">
      <c r="A415" s="36"/>
      <c r="B415" s="36"/>
    </row>
    <row r="416" spans="1:2" ht="15.75" customHeight="1">
      <c r="A416" s="36"/>
      <c r="B416" s="36"/>
    </row>
    <row r="417" spans="1:2" ht="15.75" customHeight="1">
      <c r="A417" s="36"/>
      <c r="B417" s="36"/>
    </row>
    <row r="418" spans="1:2" ht="15.75" customHeight="1">
      <c r="A418" s="36"/>
      <c r="B418" s="36"/>
    </row>
    <row r="419" spans="1:2" ht="15.75" customHeight="1">
      <c r="A419" s="36"/>
      <c r="B419" s="36"/>
    </row>
    <row r="420" spans="1:2" ht="15.75" customHeight="1">
      <c r="A420" s="36"/>
      <c r="B420" s="36"/>
    </row>
    <row r="421" spans="1:2" ht="15.75" customHeight="1">
      <c r="A421" s="36"/>
      <c r="B421" s="36"/>
    </row>
    <row r="422" spans="1:2" ht="15.75" customHeight="1">
      <c r="A422" s="36"/>
      <c r="B422" s="36"/>
    </row>
    <row r="423" spans="1:2" ht="15.75" customHeight="1">
      <c r="A423" s="36"/>
      <c r="B423" s="36"/>
    </row>
    <row r="424" spans="1:2" ht="15.75" customHeight="1">
      <c r="A424" s="36"/>
      <c r="B424" s="36"/>
    </row>
    <row r="425" spans="1:2" ht="15.75" customHeight="1">
      <c r="A425" s="36"/>
      <c r="B425" s="36"/>
    </row>
    <row r="426" spans="1:2" ht="15.75" customHeight="1">
      <c r="A426" s="36"/>
      <c r="B426" s="36"/>
    </row>
    <row r="427" spans="1:2" ht="15.75" customHeight="1">
      <c r="A427" s="36"/>
      <c r="B427" s="36"/>
    </row>
    <row r="428" spans="1:2" ht="15.75" customHeight="1">
      <c r="A428" s="36"/>
      <c r="B428" s="36"/>
    </row>
    <row r="429" spans="1:2" ht="15.75" customHeight="1">
      <c r="A429" s="36"/>
      <c r="B429" s="36"/>
    </row>
    <row r="430" spans="1:2" ht="15.75" customHeight="1">
      <c r="A430" s="36"/>
      <c r="B430" s="36"/>
    </row>
    <row r="431" spans="1:2" ht="15.75" customHeight="1">
      <c r="A431" s="36"/>
      <c r="B431" s="36"/>
    </row>
    <row r="432" spans="1:2" ht="15.75" customHeight="1">
      <c r="A432" s="36"/>
      <c r="B432" s="36"/>
    </row>
    <row r="433" spans="1:2" ht="15.75" customHeight="1">
      <c r="A433" s="36"/>
      <c r="B433" s="36"/>
    </row>
    <row r="434" spans="1:2" ht="15.75" customHeight="1">
      <c r="A434" s="36"/>
      <c r="B434" s="36"/>
    </row>
    <row r="435" spans="1:2" ht="15.75" customHeight="1">
      <c r="A435" s="36"/>
      <c r="B435" s="36"/>
    </row>
    <row r="436" spans="1:2" ht="15.75" customHeight="1">
      <c r="A436" s="36"/>
      <c r="B436" s="36"/>
    </row>
    <row r="437" spans="1:2" ht="15.75" customHeight="1">
      <c r="A437" s="36"/>
      <c r="B437" s="36"/>
    </row>
    <row r="438" spans="1:2" ht="15.75" customHeight="1">
      <c r="A438" s="36"/>
      <c r="B438" s="36"/>
    </row>
    <row r="439" spans="1:2" ht="15.75" customHeight="1">
      <c r="A439" s="36"/>
      <c r="B439" s="36"/>
    </row>
    <row r="440" spans="1:2" ht="15.75" customHeight="1">
      <c r="A440" s="36"/>
      <c r="B440" s="36"/>
    </row>
    <row r="441" spans="1:2" ht="15.75" customHeight="1">
      <c r="A441" s="36"/>
      <c r="B441" s="36"/>
    </row>
    <row r="442" spans="1:2" ht="15.75" customHeight="1">
      <c r="A442" s="36"/>
      <c r="B442" s="36"/>
    </row>
    <row r="443" spans="1:2" ht="15.75" customHeight="1">
      <c r="A443" s="36"/>
      <c r="B443" s="36"/>
    </row>
    <row r="444" spans="1:2" ht="15.75" customHeight="1">
      <c r="A444" s="36"/>
      <c r="B444" s="36"/>
    </row>
    <row r="445" spans="1:2" ht="15.75" customHeight="1">
      <c r="A445" s="36"/>
      <c r="B445" s="36"/>
    </row>
    <row r="446" spans="1:2" ht="15.75" customHeight="1">
      <c r="A446" s="36"/>
      <c r="B446" s="36"/>
    </row>
    <row r="447" spans="1:2" ht="15.75" customHeight="1">
      <c r="A447" s="36"/>
      <c r="B447" s="36"/>
    </row>
    <row r="448" spans="1:2" ht="15.75" customHeight="1">
      <c r="A448" s="36"/>
      <c r="B448" s="36"/>
    </row>
    <row r="449" spans="1:2" ht="15.75" customHeight="1">
      <c r="A449" s="36"/>
      <c r="B449" s="36"/>
    </row>
    <row r="450" spans="1:2" ht="15.75" customHeight="1">
      <c r="A450" s="36"/>
      <c r="B450" s="36"/>
    </row>
    <row r="451" spans="1:2" ht="15.75" customHeight="1">
      <c r="A451" s="36"/>
      <c r="B451" s="36"/>
    </row>
    <row r="452" spans="1:2" ht="15.75" customHeight="1">
      <c r="A452" s="36"/>
      <c r="B452" s="36"/>
    </row>
    <row r="453" spans="1:2" ht="15.75" customHeight="1">
      <c r="A453" s="36"/>
      <c r="B453" s="36"/>
    </row>
    <row r="454" spans="1:2" ht="15.75" customHeight="1">
      <c r="A454" s="36"/>
      <c r="B454" s="36"/>
    </row>
    <row r="455" spans="1:2" ht="15.75" customHeight="1">
      <c r="A455" s="36"/>
      <c r="B455" s="36"/>
    </row>
    <row r="456" spans="1:2" ht="15.75" customHeight="1">
      <c r="A456" s="36"/>
      <c r="B456" s="36"/>
    </row>
    <row r="457" spans="1:2" ht="15.75" customHeight="1">
      <c r="A457" s="36"/>
      <c r="B457" s="36"/>
    </row>
    <row r="458" spans="1:2" ht="15.75" customHeight="1">
      <c r="A458" s="36"/>
      <c r="B458" s="36"/>
    </row>
    <row r="459" spans="1:2" ht="15.75" customHeight="1">
      <c r="A459" s="36"/>
      <c r="B459" s="36"/>
    </row>
    <row r="460" spans="1:2" ht="15.75" customHeight="1">
      <c r="A460" s="36"/>
      <c r="B460" s="36"/>
    </row>
    <row r="461" spans="1:2" ht="15.75" customHeight="1">
      <c r="A461" s="36"/>
      <c r="B461" s="36"/>
    </row>
    <row r="462" spans="1:2" ht="15.75" customHeight="1">
      <c r="A462" s="36"/>
      <c r="B462" s="36"/>
    </row>
    <row r="463" spans="1:2" ht="15.75" customHeight="1">
      <c r="A463" s="36"/>
      <c r="B463" s="36"/>
    </row>
    <row r="464" spans="1:2" ht="15.75" customHeight="1">
      <c r="A464" s="36"/>
      <c r="B464" s="36"/>
    </row>
    <row r="465" spans="1:2" ht="15.75" customHeight="1">
      <c r="A465" s="36"/>
      <c r="B465" s="36"/>
    </row>
    <row r="466" spans="1:2" ht="15.75" customHeight="1">
      <c r="A466" s="36"/>
      <c r="B466" s="36"/>
    </row>
    <row r="467" spans="1:2" ht="15.75" customHeight="1">
      <c r="A467" s="36"/>
      <c r="B467" s="36"/>
    </row>
    <row r="468" spans="1:2" ht="15.75" customHeight="1">
      <c r="A468" s="36"/>
      <c r="B468" s="36"/>
    </row>
    <row r="469" spans="1:2" ht="15.75" customHeight="1">
      <c r="A469" s="36"/>
      <c r="B469" s="36"/>
    </row>
    <row r="470" spans="1:2" ht="15.75" customHeight="1">
      <c r="A470" s="36"/>
      <c r="B470" s="36"/>
    </row>
    <row r="471" spans="1:2" ht="15.75" customHeight="1">
      <c r="A471" s="36"/>
      <c r="B471" s="36"/>
    </row>
    <row r="472" spans="1:2" ht="15.75" customHeight="1">
      <c r="A472" s="36"/>
      <c r="B472" s="36"/>
    </row>
    <row r="473" spans="1:2" ht="15.75" customHeight="1">
      <c r="A473" s="36"/>
      <c r="B473" s="36"/>
    </row>
    <row r="474" spans="1:2" ht="15.75" customHeight="1">
      <c r="A474" s="36"/>
      <c r="B474" s="36"/>
    </row>
    <row r="475" spans="1:2" ht="15.75" customHeight="1">
      <c r="A475" s="36"/>
      <c r="B475" s="36"/>
    </row>
    <row r="476" spans="1:2" ht="15.75" customHeight="1">
      <c r="A476" s="36"/>
      <c r="B476" s="36"/>
    </row>
    <row r="477" spans="1:2" ht="15.75" customHeight="1">
      <c r="A477" s="36"/>
      <c r="B477" s="36"/>
    </row>
    <row r="478" spans="1:2" ht="15.75" customHeight="1">
      <c r="A478" s="36"/>
      <c r="B478" s="36"/>
    </row>
    <row r="479" spans="1:2" ht="15.75" customHeight="1">
      <c r="A479" s="36"/>
      <c r="B479" s="36"/>
    </row>
    <row r="480" spans="1:2" ht="15.75" customHeight="1">
      <c r="A480" s="36"/>
      <c r="B480" s="36"/>
    </row>
    <row r="481" spans="1:2" ht="15.75" customHeight="1">
      <c r="A481" s="36"/>
      <c r="B481" s="36"/>
    </row>
    <row r="482" spans="1:2" ht="15.75" customHeight="1">
      <c r="A482" s="36"/>
      <c r="B482" s="36"/>
    </row>
    <row r="483" spans="1:2" ht="15.75" customHeight="1">
      <c r="A483" s="36"/>
      <c r="B483" s="36"/>
    </row>
    <row r="484" spans="1:2" ht="15.75" customHeight="1">
      <c r="A484" s="36"/>
      <c r="B484" s="36"/>
    </row>
    <row r="485" spans="1:2" ht="15.75" customHeight="1">
      <c r="A485" s="36"/>
      <c r="B485" s="36"/>
    </row>
    <row r="486" spans="1:2" ht="15.75" customHeight="1">
      <c r="A486" s="36"/>
      <c r="B486" s="36"/>
    </row>
    <row r="487" spans="1:2" ht="15.75" customHeight="1">
      <c r="A487" s="36"/>
      <c r="B487" s="36"/>
    </row>
    <row r="488" spans="1:2" ht="15.75" customHeight="1">
      <c r="A488" s="36"/>
      <c r="B488" s="36"/>
    </row>
    <row r="489" spans="1:2" ht="15.75" customHeight="1">
      <c r="A489" s="36"/>
      <c r="B489" s="36"/>
    </row>
    <row r="490" spans="1:2" ht="15.75" customHeight="1">
      <c r="A490" s="36"/>
      <c r="B490" s="36"/>
    </row>
    <row r="491" spans="1:2" ht="15.75" customHeight="1">
      <c r="A491" s="36"/>
      <c r="B491" s="36"/>
    </row>
    <row r="492" spans="1:2" ht="15.75" customHeight="1">
      <c r="A492" s="36"/>
      <c r="B492" s="36"/>
    </row>
    <row r="493" spans="1:2" ht="15.75" customHeight="1">
      <c r="A493" s="36"/>
      <c r="B493" s="36"/>
    </row>
    <row r="494" spans="1:2" ht="15.75" customHeight="1">
      <c r="A494" s="36"/>
      <c r="B494" s="36"/>
    </row>
    <row r="495" spans="1:2" ht="15.75" customHeight="1">
      <c r="A495" s="36"/>
      <c r="B495" s="36"/>
    </row>
    <row r="496" spans="1:2" ht="15.75" customHeight="1">
      <c r="A496" s="36"/>
      <c r="B496" s="36"/>
    </row>
    <row r="497" spans="1:2" ht="15.75" customHeight="1">
      <c r="A497" s="36"/>
      <c r="B497" s="36"/>
    </row>
    <row r="498" spans="1:2" ht="15.75" customHeight="1">
      <c r="A498" s="36"/>
      <c r="B498" s="36"/>
    </row>
    <row r="499" spans="1:2" ht="15.75" customHeight="1">
      <c r="A499" s="36"/>
      <c r="B499" s="36"/>
    </row>
    <row r="500" spans="1:2" ht="15.75" customHeight="1">
      <c r="A500" s="36"/>
      <c r="B500" s="36"/>
    </row>
    <row r="501" spans="1:2" ht="15.75" customHeight="1">
      <c r="A501" s="36"/>
      <c r="B501" s="36"/>
    </row>
    <row r="502" spans="1:2" ht="15.75" customHeight="1">
      <c r="A502" s="36"/>
      <c r="B502" s="36"/>
    </row>
    <row r="503" spans="1:2" ht="15.75" customHeight="1">
      <c r="A503" s="36"/>
      <c r="B503" s="36"/>
    </row>
    <row r="504" spans="1:2" ht="15.75" customHeight="1">
      <c r="A504" s="36"/>
      <c r="B504" s="36"/>
    </row>
    <row r="505" spans="1:2" ht="15.75" customHeight="1">
      <c r="A505" s="36"/>
      <c r="B505" s="36"/>
    </row>
    <row r="506" spans="1:2" ht="15.75" customHeight="1">
      <c r="A506" s="36"/>
      <c r="B506" s="36"/>
    </row>
    <row r="507" spans="1:2" ht="15.75" customHeight="1">
      <c r="A507" s="36"/>
      <c r="B507" s="36"/>
    </row>
    <row r="508" spans="1:2" ht="15.75" customHeight="1">
      <c r="A508" s="36"/>
      <c r="B508" s="36"/>
    </row>
    <row r="509" spans="1:2" ht="15.75" customHeight="1">
      <c r="A509" s="36"/>
      <c r="B509" s="36"/>
    </row>
    <row r="510" spans="1:2" ht="15.75" customHeight="1">
      <c r="A510" s="36"/>
      <c r="B510" s="36"/>
    </row>
    <row r="511" spans="1:2" ht="15.75" customHeight="1">
      <c r="A511" s="36"/>
      <c r="B511" s="36"/>
    </row>
    <row r="512" spans="1:2" ht="15.75" customHeight="1">
      <c r="A512" s="36"/>
      <c r="B512" s="36"/>
    </row>
    <row r="513" spans="1:2" ht="15.75" customHeight="1">
      <c r="A513" s="36"/>
      <c r="B513" s="36"/>
    </row>
    <row r="514" spans="1:2" ht="15.75" customHeight="1">
      <c r="A514" s="36"/>
      <c r="B514" s="36"/>
    </row>
    <row r="515" spans="1:2" ht="15.75" customHeight="1">
      <c r="A515" s="36"/>
      <c r="B515" s="36"/>
    </row>
    <row r="516" spans="1:2" ht="15.75" customHeight="1">
      <c r="A516" s="36"/>
      <c r="B516" s="36"/>
    </row>
    <row r="517" spans="1:2" ht="15.75" customHeight="1">
      <c r="A517" s="36"/>
      <c r="B517" s="36"/>
    </row>
    <row r="518" spans="1:2" ht="15.75" customHeight="1">
      <c r="A518" s="36"/>
      <c r="B518" s="36"/>
    </row>
    <row r="519" spans="1:2" ht="15.75" customHeight="1">
      <c r="A519" s="36"/>
      <c r="B519" s="36"/>
    </row>
    <row r="520" spans="1:2" ht="15.75" customHeight="1">
      <c r="A520" s="36"/>
      <c r="B520" s="36"/>
    </row>
    <row r="521" spans="1:2" ht="15.75" customHeight="1">
      <c r="A521" s="36"/>
      <c r="B521" s="36"/>
    </row>
    <row r="522" spans="1:2" ht="15.75" customHeight="1">
      <c r="A522" s="36"/>
      <c r="B522" s="36"/>
    </row>
    <row r="523" spans="1:2" ht="15.75" customHeight="1">
      <c r="A523" s="36"/>
      <c r="B523" s="36"/>
    </row>
    <row r="524" spans="1:2" ht="15.75" customHeight="1">
      <c r="A524" s="36"/>
      <c r="B524" s="36"/>
    </row>
    <row r="525" spans="1:2" ht="15.75" customHeight="1">
      <c r="A525" s="36"/>
      <c r="B525" s="36"/>
    </row>
    <row r="526" spans="1:2" ht="15.75" customHeight="1">
      <c r="A526" s="36"/>
      <c r="B526" s="36"/>
    </row>
    <row r="527" spans="1:2" ht="15.75" customHeight="1">
      <c r="A527" s="36"/>
      <c r="B527" s="36"/>
    </row>
    <row r="528" spans="1:2" ht="15.75" customHeight="1">
      <c r="A528" s="36"/>
      <c r="B528" s="36"/>
    </row>
    <row r="529" spans="1:2" ht="15.75" customHeight="1">
      <c r="A529" s="36"/>
      <c r="B529" s="36"/>
    </row>
    <row r="530" spans="1:2" ht="15.75" customHeight="1">
      <c r="A530" s="36"/>
      <c r="B530" s="36"/>
    </row>
    <row r="531" spans="1:2" ht="15.75" customHeight="1">
      <c r="A531" s="36"/>
      <c r="B531" s="36"/>
    </row>
    <row r="532" spans="1:2" ht="15.75" customHeight="1">
      <c r="A532" s="36"/>
      <c r="B532" s="36"/>
    </row>
    <row r="533" spans="1:2" ht="15.75" customHeight="1">
      <c r="A533" s="36"/>
      <c r="B533" s="36"/>
    </row>
    <row r="534" spans="1:2" ht="15.75" customHeight="1">
      <c r="A534" s="36"/>
      <c r="B534" s="36"/>
    </row>
    <row r="535" spans="1:2" ht="15.75" customHeight="1">
      <c r="A535" s="36"/>
      <c r="B535" s="36"/>
    </row>
    <row r="536" spans="1:2" ht="15.75" customHeight="1">
      <c r="A536" s="36"/>
      <c r="B536" s="36"/>
    </row>
    <row r="537" spans="1:2" ht="15.75" customHeight="1">
      <c r="A537" s="36"/>
      <c r="B537" s="36"/>
    </row>
    <row r="538" spans="1:2" ht="15.75" customHeight="1">
      <c r="A538" s="36"/>
      <c r="B538" s="36"/>
    </row>
    <row r="539" spans="1:2" ht="15.75" customHeight="1">
      <c r="A539" s="36"/>
      <c r="B539" s="36"/>
    </row>
    <row r="540" spans="1:2" ht="15.75" customHeight="1">
      <c r="A540" s="36"/>
      <c r="B540" s="36"/>
    </row>
    <row r="541" spans="1:2" ht="15.75" customHeight="1">
      <c r="A541" s="36"/>
      <c r="B541" s="36"/>
    </row>
    <row r="542" spans="1:2" ht="15.75" customHeight="1">
      <c r="A542" s="36"/>
      <c r="B542" s="36"/>
    </row>
    <row r="543" spans="1:2" ht="15.75" customHeight="1">
      <c r="A543" s="36"/>
      <c r="B543" s="36"/>
    </row>
    <row r="544" spans="1:2" ht="15.75" customHeight="1">
      <c r="A544" s="36"/>
      <c r="B544" s="36"/>
    </row>
    <row r="545" spans="1:2" ht="15.75" customHeight="1">
      <c r="A545" s="36"/>
      <c r="B545" s="36"/>
    </row>
    <row r="546" spans="1:2" ht="15.75" customHeight="1">
      <c r="A546" s="36"/>
      <c r="B546" s="36"/>
    </row>
    <row r="547" spans="1:2" ht="15.75" customHeight="1">
      <c r="A547" s="36"/>
      <c r="B547" s="36"/>
    </row>
    <row r="548" spans="1:2" ht="15.75" customHeight="1">
      <c r="A548" s="36"/>
      <c r="B548" s="36"/>
    </row>
    <row r="549" spans="1:2" ht="15.75" customHeight="1">
      <c r="A549" s="36"/>
      <c r="B549" s="36"/>
    </row>
    <row r="550" spans="1:2" ht="15.75" customHeight="1">
      <c r="A550" s="36"/>
      <c r="B550" s="36"/>
    </row>
    <row r="551" spans="1:2" ht="15.75" customHeight="1">
      <c r="A551" s="36"/>
      <c r="B551" s="36"/>
    </row>
    <row r="552" spans="1:2" ht="15.75" customHeight="1">
      <c r="A552" s="36"/>
      <c r="B552" s="36"/>
    </row>
    <row r="553" spans="1:2" ht="15.75" customHeight="1">
      <c r="A553" s="36"/>
      <c r="B553" s="36"/>
    </row>
    <row r="554" spans="1:2" ht="15.75" customHeight="1">
      <c r="A554" s="36"/>
      <c r="B554" s="36"/>
    </row>
    <row r="555" spans="1:2" ht="15.75" customHeight="1">
      <c r="A555" s="36"/>
      <c r="B555" s="36"/>
    </row>
    <row r="556" spans="1:2" ht="15.75" customHeight="1">
      <c r="A556" s="36"/>
      <c r="B556" s="36"/>
    </row>
    <row r="557" spans="1:2" ht="15.75" customHeight="1">
      <c r="A557" s="36"/>
      <c r="B557" s="36"/>
    </row>
    <row r="558" spans="1:2" ht="15.75" customHeight="1">
      <c r="A558" s="36"/>
      <c r="B558" s="36"/>
    </row>
    <row r="559" spans="1:2" ht="15.75" customHeight="1">
      <c r="A559" s="36"/>
      <c r="B559" s="36"/>
    </row>
    <row r="560" spans="1:2" ht="15.75" customHeight="1">
      <c r="A560" s="36"/>
      <c r="B560" s="36"/>
    </row>
    <row r="561" spans="1:2" ht="15.75" customHeight="1">
      <c r="A561" s="36"/>
      <c r="B561" s="36"/>
    </row>
    <row r="562" spans="1:2" ht="15.75" customHeight="1">
      <c r="A562" s="36"/>
      <c r="B562" s="36"/>
    </row>
    <row r="563" spans="1:2" ht="15.75" customHeight="1">
      <c r="A563" s="36"/>
      <c r="B563" s="36"/>
    </row>
    <row r="564" spans="1:2" ht="15.75" customHeight="1">
      <c r="A564" s="36"/>
      <c r="B564" s="36"/>
    </row>
    <row r="565" spans="1:2" ht="15.75" customHeight="1">
      <c r="A565" s="36"/>
      <c r="B565" s="36"/>
    </row>
    <row r="566" spans="1:2" ht="15.75" customHeight="1">
      <c r="A566" s="36"/>
      <c r="B566" s="36"/>
    </row>
    <row r="567" spans="1:2" ht="15.75" customHeight="1">
      <c r="A567" s="36"/>
      <c r="B567" s="36"/>
    </row>
    <row r="568" spans="1:2" ht="15.75" customHeight="1">
      <c r="A568" s="36"/>
      <c r="B568" s="36"/>
    </row>
    <row r="569" spans="1:2" ht="15.75" customHeight="1">
      <c r="A569" s="36"/>
      <c r="B569" s="36"/>
    </row>
    <row r="570" spans="1:2" ht="15.75" customHeight="1">
      <c r="A570" s="36"/>
      <c r="B570" s="36"/>
    </row>
    <row r="571" spans="1:2" ht="15.75" customHeight="1">
      <c r="A571" s="36"/>
      <c r="B571" s="36"/>
    </row>
    <row r="572" spans="1:2" ht="15.75" customHeight="1">
      <c r="A572" s="36"/>
      <c r="B572" s="36"/>
    </row>
    <row r="573" spans="1:2" ht="15.75" customHeight="1">
      <c r="A573" s="36"/>
      <c r="B573" s="36"/>
    </row>
    <row r="574" spans="1:2" ht="15.75" customHeight="1">
      <c r="A574" s="36"/>
      <c r="B574" s="36"/>
    </row>
    <row r="575" spans="1:2" ht="15.75" customHeight="1">
      <c r="A575" s="36"/>
      <c r="B575" s="36"/>
    </row>
    <row r="576" spans="1:2" ht="15.75" customHeight="1">
      <c r="A576" s="36"/>
      <c r="B576" s="36"/>
    </row>
    <row r="577" spans="1:2" ht="15.75" customHeight="1">
      <c r="A577" s="36"/>
      <c r="B577" s="36"/>
    </row>
    <row r="578" spans="1:2" ht="15.75" customHeight="1">
      <c r="A578" s="36"/>
      <c r="B578" s="36"/>
    </row>
    <row r="579" spans="1:2" ht="15.75" customHeight="1">
      <c r="A579" s="36"/>
      <c r="B579" s="36"/>
    </row>
    <row r="580" spans="1:2" ht="15.75" customHeight="1">
      <c r="A580" s="36"/>
      <c r="B580" s="36"/>
    </row>
    <row r="581" spans="1:2" ht="15.75" customHeight="1">
      <c r="A581" s="36"/>
      <c r="B581" s="36"/>
    </row>
    <row r="582" spans="1:2" ht="15.75" customHeight="1">
      <c r="A582" s="36"/>
      <c r="B582" s="36"/>
    </row>
    <row r="583" spans="1:2" ht="15.75" customHeight="1">
      <c r="A583" s="36"/>
      <c r="B583" s="36"/>
    </row>
    <row r="584" spans="1:2" ht="15.75" customHeight="1">
      <c r="A584" s="36"/>
      <c r="B584" s="36"/>
    </row>
    <row r="585" spans="1:2" ht="15.75" customHeight="1">
      <c r="A585" s="36"/>
      <c r="B585" s="36"/>
    </row>
    <row r="586" spans="1:2" ht="15.75" customHeight="1">
      <c r="A586" s="36"/>
      <c r="B586" s="36"/>
    </row>
    <row r="587" spans="1:2" ht="15.75" customHeight="1">
      <c r="A587" s="36"/>
      <c r="B587" s="36"/>
    </row>
    <row r="588" spans="1:2" ht="15.75" customHeight="1">
      <c r="A588" s="36"/>
      <c r="B588" s="36"/>
    </row>
    <row r="589" spans="1:2" ht="15.75" customHeight="1">
      <c r="A589" s="36"/>
      <c r="B589" s="36"/>
    </row>
    <row r="590" spans="1:2" ht="15.75" customHeight="1">
      <c r="A590" s="36"/>
      <c r="B590" s="36"/>
    </row>
    <row r="591" spans="1:2" ht="15.75" customHeight="1">
      <c r="A591" s="36"/>
      <c r="B591" s="36"/>
    </row>
    <row r="592" spans="1:2" ht="15.75" customHeight="1">
      <c r="A592" s="36"/>
      <c r="B592" s="36"/>
    </row>
    <row r="593" spans="1:2" ht="15.75" customHeight="1">
      <c r="A593" s="36"/>
      <c r="B593" s="36"/>
    </row>
    <row r="594" spans="1:2" ht="15.75" customHeight="1">
      <c r="A594" s="36"/>
      <c r="B594" s="36"/>
    </row>
    <row r="595" spans="1:2" ht="15.75" customHeight="1">
      <c r="A595" s="36"/>
      <c r="B595" s="36"/>
    </row>
    <row r="596" spans="1:2" ht="15.75" customHeight="1">
      <c r="A596" s="36"/>
      <c r="B596" s="36"/>
    </row>
    <row r="597" spans="1:2" ht="15.75" customHeight="1">
      <c r="A597" s="36"/>
      <c r="B597" s="36"/>
    </row>
    <row r="598" spans="1:2" ht="15.75" customHeight="1">
      <c r="A598" s="36"/>
      <c r="B598" s="36"/>
    </row>
    <row r="599" spans="1:2" ht="15.75" customHeight="1">
      <c r="A599" s="36"/>
      <c r="B599" s="36"/>
    </row>
    <row r="600" spans="1:2" ht="15.75" customHeight="1">
      <c r="A600" s="36"/>
      <c r="B600" s="36"/>
    </row>
    <row r="601" spans="1:2" ht="15.75" customHeight="1">
      <c r="A601" s="36"/>
      <c r="B601" s="36"/>
    </row>
    <row r="602" spans="1:2" ht="15.75" customHeight="1">
      <c r="A602" s="36"/>
      <c r="B602" s="36"/>
    </row>
    <row r="603" spans="1:2" ht="15.75" customHeight="1">
      <c r="A603" s="36"/>
      <c r="B603" s="36"/>
    </row>
    <row r="604" spans="1:2" ht="15.75" customHeight="1">
      <c r="A604" s="36"/>
      <c r="B604" s="36"/>
    </row>
    <row r="605" spans="1:2" ht="15.75" customHeight="1">
      <c r="A605" s="36"/>
      <c r="B605" s="36"/>
    </row>
    <row r="606" spans="1:2" ht="15.75" customHeight="1">
      <c r="A606" s="36"/>
      <c r="B606" s="36"/>
    </row>
    <row r="607" spans="1:2" ht="15.75" customHeight="1">
      <c r="A607" s="36"/>
      <c r="B607" s="36"/>
    </row>
    <row r="608" spans="1:2" ht="15.75" customHeight="1">
      <c r="A608" s="36"/>
      <c r="B608" s="36"/>
    </row>
    <row r="609" spans="1:2" ht="15.75" customHeight="1">
      <c r="A609" s="36"/>
      <c r="B609" s="36"/>
    </row>
    <row r="610" spans="1:2" ht="15.75" customHeight="1">
      <c r="A610" s="36"/>
      <c r="B610" s="36"/>
    </row>
    <row r="611" spans="1:2" ht="15.75" customHeight="1">
      <c r="A611" s="36"/>
      <c r="B611" s="36"/>
    </row>
    <row r="612" spans="1:2" ht="15.75" customHeight="1">
      <c r="A612" s="36"/>
      <c r="B612" s="36"/>
    </row>
    <row r="613" spans="1:2" ht="15.75" customHeight="1">
      <c r="A613" s="36"/>
      <c r="B613" s="36"/>
    </row>
    <row r="614" spans="1:2" ht="15.75" customHeight="1">
      <c r="A614" s="36"/>
      <c r="B614" s="36"/>
    </row>
    <row r="615" spans="1:2" ht="15.75" customHeight="1">
      <c r="A615" s="36"/>
      <c r="B615" s="36"/>
    </row>
    <row r="616" spans="1:2" ht="15.75" customHeight="1">
      <c r="A616" s="36"/>
      <c r="B616" s="36"/>
    </row>
    <row r="617" spans="1:2" ht="15.75" customHeight="1">
      <c r="A617" s="36"/>
      <c r="B617" s="36"/>
    </row>
    <row r="618" spans="1:2" ht="15.75" customHeight="1">
      <c r="A618" s="36"/>
      <c r="B618" s="36"/>
    </row>
    <row r="619" spans="1:2" ht="15.75" customHeight="1">
      <c r="A619" s="36"/>
      <c r="B619" s="36"/>
    </row>
    <row r="620" spans="1:2" ht="15.75" customHeight="1">
      <c r="A620" s="36"/>
      <c r="B620" s="36"/>
    </row>
    <row r="621" spans="1:2" ht="15.75" customHeight="1">
      <c r="A621" s="36"/>
      <c r="B621" s="36"/>
    </row>
    <row r="622" spans="1:2" ht="15.75" customHeight="1">
      <c r="A622" s="36"/>
      <c r="B622" s="36"/>
    </row>
    <row r="623" spans="1:2" ht="15.75" customHeight="1">
      <c r="A623" s="36"/>
      <c r="B623" s="36"/>
    </row>
    <row r="624" spans="1:2" ht="15.75" customHeight="1">
      <c r="A624" s="36"/>
      <c r="B624" s="36"/>
    </row>
    <row r="625" spans="1:2" ht="15.75" customHeight="1">
      <c r="A625" s="36"/>
      <c r="B625" s="36"/>
    </row>
    <row r="626" spans="1:2" ht="15.75" customHeight="1">
      <c r="A626" s="36"/>
      <c r="B626" s="36"/>
    </row>
    <row r="627" spans="1:2" ht="15.75" customHeight="1">
      <c r="A627" s="36"/>
      <c r="B627" s="36"/>
    </row>
    <row r="628" spans="1:2" ht="15.75" customHeight="1">
      <c r="A628" s="36"/>
      <c r="B628" s="36"/>
    </row>
    <row r="629" spans="1:2" ht="15.75" customHeight="1">
      <c r="A629" s="36"/>
      <c r="B629" s="36"/>
    </row>
    <row r="630" spans="1:2" ht="15.75" customHeight="1">
      <c r="A630" s="36"/>
      <c r="B630" s="36"/>
    </row>
    <row r="631" spans="1:2" ht="15.75" customHeight="1">
      <c r="A631" s="36"/>
      <c r="B631" s="36"/>
    </row>
    <row r="632" spans="1:2" ht="15.75" customHeight="1">
      <c r="A632" s="36"/>
      <c r="B632" s="36"/>
    </row>
    <row r="633" spans="1:2" ht="15.75" customHeight="1">
      <c r="A633" s="36"/>
      <c r="B633" s="36"/>
    </row>
    <row r="634" spans="1:2" ht="15.75" customHeight="1">
      <c r="A634" s="36"/>
      <c r="B634" s="36"/>
    </row>
    <row r="635" spans="1:2" ht="15.75" customHeight="1">
      <c r="A635" s="36"/>
      <c r="B635" s="36"/>
    </row>
    <row r="636" spans="1:2" ht="15.75" customHeight="1">
      <c r="A636" s="36"/>
      <c r="B636" s="36"/>
    </row>
    <row r="637" spans="1:2" ht="15.75" customHeight="1">
      <c r="A637" s="36"/>
      <c r="B637" s="36"/>
    </row>
    <row r="638" spans="1:2" ht="15.75" customHeight="1">
      <c r="A638" s="36"/>
      <c r="B638" s="36"/>
    </row>
    <row r="639" spans="1:2" ht="15.75" customHeight="1">
      <c r="A639" s="36"/>
      <c r="B639" s="36"/>
    </row>
    <row r="640" spans="1:2" ht="15.75" customHeight="1">
      <c r="A640" s="36"/>
      <c r="B640" s="36"/>
    </row>
    <row r="641" spans="1:2" ht="15.75" customHeight="1">
      <c r="A641" s="36"/>
      <c r="B641" s="36"/>
    </row>
    <row r="642" spans="1:2" ht="15.75" customHeight="1">
      <c r="A642" s="36"/>
      <c r="B642" s="36"/>
    </row>
    <row r="643" spans="1:2" ht="15.75" customHeight="1">
      <c r="A643" s="36"/>
      <c r="B643" s="36"/>
    </row>
    <row r="644" spans="1:2" ht="15.75" customHeight="1">
      <c r="A644" s="36"/>
      <c r="B644" s="36"/>
    </row>
    <row r="645" spans="1:2" ht="15.75" customHeight="1">
      <c r="A645" s="36"/>
      <c r="B645" s="36"/>
    </row>
    <row r="646" spans="1:2" ht="15.75" customHeight="1">
      <c r="A646" s="36"/>
      <c r="B646" s="36"/>
    </row>
    <row r="647" spans="1:2" ht="15.75" customHeight="1">
      <c r="A647" s="36"/>
      <c r="B647" s="36"/>
    </row>
    <row r="648" spans="1:2" ht="15.75" customHeight="1">
      <c r="A648" s="36"/>
      <c r="B648" s="36"/>
    </row>
    <row r="649" spans="1:2" ht="15.75" customHeight="1">
      <c r="A649" s="36"/>
      <c r="B649" s="36"/>
    </row>
    <row r="650" spans="1:2" ht="15.75" customHeight="1">
      <c r="A650" s="36"/>
      <c r="B650" s="36"/>
    </row>
    <row r="651" spans="1:2" ht="15.75" customHeight="1">
      <c r="A651" s="36"/>
      <c r="B651" s="36"/>
    </row>
    <row r="652" spans="1:2" ht="15.75" customHeight="1">
      <c r="A652" s="36"/>
      <c r="B652" s="36"/>
    </row>
    <row r="653" spans="1:2" ht="15.75" customHeight="1">
      <c r="A653" s="36"/>
      <c r="B653" s="36"/>
    </row>
    <row r="654" spans="1:2" ht="15.75" customHeight="1">
      <c r="A654" s="36"/>
      <c r="B654" s="36"/>
    </row>
    <row r="655" spans="1:2" ht="15.75" customHeight="1">
      <c r="A655" s="36"/>
      <c r="B655" s="36"/>
    </row>
    <row r="656" spans="1:2" ht="15.75" customHeight="1">
      <c r="A656" s="36"/>
      <c r="B656" s="36"/>
    </row>
    <row r="657" spans="1:2" ht="15.75" customHeight="1">
      <c r="A657" s="36"/>
      <c r="B657" s="36"/>
    </row>
    <row r="658" spans="1:2" ht="15.75" customHeight="1">
      <c r="A658" s="36"/>
      <c r="B658" s="36"/>
    </row>
    <row r="659" spans="1:2" ht="15.75" customHeight="1">
      <c r="A659" s="36"/>
      <c r="B659" s="36"/>
    </row>
    <row r="660" spans="1:2" ht="15.75" customHeight="1">
      <c r="A660" s="36"/>
      <c r="B660" s="36"/>
    </row>
    <row r="661" spans="1:2" ht="15.75" customHeight="1">
      <c r="A661" s="36"/>
      <c r="B661" s="36"/>
    </row>
    <row r="662" spans="1:2" ht="15.75" customHeight="1">
      <c r="A662" s="36"/>
      <c r="B662" s="36"/>
    </row>
    <row r="663" spans="1:2" ht="15.75" customHeight="1">
      <c r="A663" s="36"/>
      <c r="B663" s="36"/>
    </row>
    <row r="664" spans="1:2" ht="15.75" customHeight="1">
      <c r="A664" s="36"/>
      <c r="B664" s="36"/>
    </row>
    <row r="665" spans="1:2" ht="15.75" customHeight="1">
      <c r="A665" s="36"/>
      <c r="B665" s="36"/>
    </row>
    <row r="666" spans="1:2" ht="15.75" customHeight="1">
      <c r="A666" s="36"/>
      <c r="B666" s="36"/>
    </row>
    <row r="667" spans="1:2" ht="15.75" customHeight="1">
      <c r="A667" s="36"/>
      <c r="B667" s="36"/>
    </row>
    <row r="668" spans="1:2" ht="15.75" customHeight="1">
      <c r="A668" s="36"/>
      <c r="B668" s="36"/>
    </row>
    <row r="669" spans="1:2" ht="15.75" customHeight="1">
      <c r="A669" s="36"/>
      <c r="B669" s="36"/>
    </row>
    <row r="670" spans="1:2" ht="15.75" customHeight="1">
      <c r="A670" s="36"/>
      <c r="B670" s="36"/>
    </row>
    <row r="671" spans="1:2" ht="15.75" customHeight="1">
      <c r="A671" s="36"/>
      <c r="B671" s="36"/>
    </row>
    <row r="672" spans="1:2" ht="15.75" customHeight="1">
      <c r="A672" s="36"/>
      <c r="B672" s="36"/>
    </row>
    <row r="673" spans="1:2" ht="15.75" customHeight="1">
      <c r="A673" s="36"/>
      <c r="B673" s="36"/>
    </row>
    <row r="674" spans="1:2" ht="15.75" customHeight="1">
      <c r="A674" s="36"/>
      <c r="B674" s="36"/>
    </row>
    <row r="675" spans="1:2" ht="15.75" customHeight="1">
      <c r="A675" s="36"/>
      <c r="B675" s="36"/>
    </row>
    <row r="676" spans="1:2" ht="15.75" customHeight="1">
      <c r="A676" s="36"/>
      <c r="B676" s="36"/>
    </row>
    <row r="677" spans="1:2" ht="15.75" customHeight="1">
      <c r="A677" s="36"/>
      <c r="B677" s="36"/>
    </row>
    <row r="678" spans="1:2" ht="15.75" customHeight="1">
      <c r="A678" s="36"/>
      <c r="B678" s="36"/>
    </row>
    <row r="679" spans="1:2" ht="15.75" customHeight="1">
      <c r="A679" s="36"/>
      <c r="B679" s="36"/>
    </row>
    <row r="680" spans="1:2" ht="15.75" customHeight="1">
      <c r="A680" s="36"/>
      <c r="B680" s="36"/>
    </row>
    <row r="681" spans="1:2" ht="15.75" customHeight="1">
      <c r="A681" s="36"/>
      <c r="B681" s="36"/>
    </row>
    <row r="682" spans="1:2" ht="15.75" customHeight="1">
      <c r="A682" s="36"/>
      <c r="B682" s="36"/>
    </row>
    <row r="683" spans="1:2" ht="15.75" customHeight="1">
      <c r="A683" s="36"/>
      <c r="B683" s="36"/>
    </row>
    <row r="684" spans="1:2" ht="15.75" customHeight="1">
      <c r="A684" s="36"/>
      <c r="B684" s="36"/>
    </row>
    <row r="685" spans="1:2" ht="15.75" customHeight="1">
      <c r="A685" s="36"/>
      <c r="B685" s="36"/>
    </row>
    <row r="686" spans="1:2" ht="15.75" customHeight="1">
      <c r="A686" s="36"/>
      <c r="B686" s="36"/>
    </row>
    <row r="687" spans="1:2" ht="15.75" customHeight="1">
      <c r="A687" s="36"/>
      <c r="B687" s="36"/>
    </row>
    <row r="688" spans="1:2" ht="15.75" customHeight="1">
      <c r="A688" s="36"/>
      <c r="B688" s="36"/>
    </row>
    <row r="689" spans="1:2" ht="15.75" customHeight="1">
      <c r="A689" s="36"/>
      <c r="B689" s="36"/>
    </row>
    <row r="690" spans="1:2" ht="15.75" customHeight="1">
      <c r="A690" s="36"/>
      <c r="B690" s="36"/>
    </row>
    <row r="691" spans="1:2" ht="15.75" customHeight="1">
      <c r="A691" s="36"/>
      <c r="B691" s="36"/>
    </row>
    <row r="692" spans="1:2" ht="15.75" customHeight="1">
      <c r="A692" s="36"/>
      <c r="B692" s="36"/>
    </row>
    <row r="693" spans="1:2" ht="15.75" customHeight="1">
      <c r="A693" s="36"/>
      <c r="B693" s="36"/>
    </row>
    <row r="694" spans="1:2" ht="15.75" customHeight="1">
      <c r="A694" s="36"/>
      <c r="B694" s="36"/>
    </row>
    <row r="695" spans="1:2" ht="15.75" customHeight="1">
      <c r="A695" s="36"/>
      <c r="B695" s="36"/>
    </row>
    <row r="696" spans="1:2" ht="15.75" customHeight="1">
      <c r="A696" s="36"/>
      <c r="B696" s="36"/>
    </row>
    <row r="697" spans="1:2" ht="15.75" customHeight="1">
      <c r="A697" s="36"/>
      <c r="B697" s="36"/>
    </row>
    <row r="698" spans="1:2" ht="15.75" customHeight="1">
      <c r="A698" s="36"/>
      <c r="B698" s="36"/>
    </row>
    <row r="699" spans="1:2" ht="15.75" customHeight="1">
      <c r="A699" s="36"/>
      <c r="B699" s="36"/>
    </row>
    <row r="700" spans="1:2" ht="15.75" customHeight="1">
      <c r="A700" s="36"/>
      <c r="B700" s="36"/>
    </row>
    <row r="701" spans="1:2" ht="15.75" customHeight="1">
      <c r="A701" s="36"/>
      <c r="B701" s="36"/>
    </row>
    <row r="702" spans="1:2" ht="15.75" customHeight="1">
      <c r="A702" s="36"/>
      <c r="B702" s="36"/>
    </row>
    <row r="703" spans="1:2" ht="15.75" customHeight="1">
      <c r="A703" s="36"/>
      <c r="B703" s="36"/>
    </row>
    <row r="704" spans="1:2" ht="15.75" customHeight="1">
      <c r="A704" s="36"/>
      <c r="B704" s="36"/>
    </row>
    <row r="705" spans="1:2" ht="15.75" customHeight="1">
      <c r="A705" s="36"/>
      <c r="B705" s="36"/>
    </row>
    <row r="706" spans="1:2" ht="15.75" customHeight="1">
      <c r="A706" s="36"/>
      <c r="B706" s="36"/>
    </row>
    <row r="707" spans="1:2" ht="15.75" customHeight="1">
      <c r="A707" s="36"/>
      <c r="B707" s="36"/>
    </row>
    <row r="708" spans="1:2" ht="15.75" customHeight="1">
      <c r="A708" s="36"/>
      <c r="B708" s="36"/>
    </row>
    <row r="709" spans="1:2" ht="15.75" customHeight="1">
      <c r="A709" s="36"/>
      <c r="B709" s="36"/>
    </row>
    <row r="710" spans="1:2" ht="15.75" customHeight="1">
      <c r="A710" s="36"/>
      <c r="B710" s="36"/>
    </row>
    <row r="711" spans="1:2" ht="15.75" customHeight="1">
      <c r="A711" s="36"/>
      <c r="B711" s="36"/>
    </row>
    <row r="712" spans="1:2" ht="15.75" customHeight="1">
      <c r="A712" s="36"/>
      <c r="B712" s="36"/>
    </row>
    <row r="713" spans="1:2" ht="15.75" customHeight="1">
      <c r="A713" s="36"/>
      <c r="B713" s="36"/>
    </row>
    <row r="714" spans="1:2" ht="15.75" customHeight="1">
      <c r="A714" s="36"/>
      <c r="B714" s="36"/>
    </row>
    <row r="715" spans="1:2" ht="15.75" customHeight="1">
      <c r="A715" s="36"/>
      <c r="B715" s="36"/>
    </row>
    <row r="716" spans="1:2" ht="15.75" customHeight="1">
      <c r="A716" s="36"/>
      <c r="B716" s="36"/>
    </row>
    <row r="717" spans="1:2" ht="15.75" customHeight="1">
      <c r="A717" s="36"/>
      <c r="B717" s="36"/>
    </row>
    <row r="718" spans="1:2" ht="15.75" customHeight="1">
      <c r="A718" s="36"/>
      <c r="B718" s="36"/>
    </row>
    <row r="719" spans="1:2" ht="15.75" customHeight="1">
      <c r="A719" s="36"/>
      <c r="B719" s="36"/>
    </row>
    <row r="720" spans="1:2" ht="15.75" customHeight="1">
      <c r="A720" s="36"/>
      <c r="B720" s="36"/>
    </row>
    <row r="721" spans="1:2" ht="15.75" customHeight="1">
      <c r="A721" s="36"/>
      <c r="B721" s="36"/>
    </row>
    <row r="722" spans="1:2" ht="15.75" customHeight="1">
      <c r="A722" s="36"/>
      <c r="B722" s="36"/>
    </row>
    <row r="723" spans="1:2" ht="15.75" customHeight="1">
      <c r="A723" s="36"/>
      <c r="B723" s="36"/>
    </row>
    <row r="724" spans="1:2" ht="15.75" customHeight="1">
      <c r="A724" s="36"/>
      <c r="B724" s="36"/>
    </row>
    <row r="725" spans="1:2" ht="15.75" customHeight="1">
      <c r="A725" s="36"/>
      <c r="B725" s="36"/>
    </row>
    <row r="726" spans="1:2" ht="15.75" customHeight="1">
      <c r="A726" s="36"/>
      <c r="B726" s="36"/>
    </row>
    <row r="727" spans="1:2" ht="15.75" customHeight="1">
      <c r="A727" s="36"/>
      <c r="B727" s="36"/>
    </row>
    <row r="728" spans="1:2" ht="15.75" customHeight="1">
      <c r="A728" s="36"/>
      <c r="B728" s="36"/>
    </row>
    <row r="729" spans="1:2" ht="15.75" customHeight="1">
      <c r="A729" s="36"/>
      <c r="B729" s="36"/>
    </row>
    <row r="730" spans="1:2" ht="15.75" customHeight="1">
      <c r="A730" s="36"/>
      <c r="B730" s="36"/>
    </row>
    <row r="731" spans="1:2" ht="15.75" customHeight="1">
      <c r="A731" s="36"/>
      <c r="B731" s="36"/>
    </row>
    <row r="732" spans="1:2" ht="15.75" customHeight="1">
      <c r="A732" s="36"/>
      <c r="B732" s="36"/>
    </row>
    <row r="733" spans="1:2" ht="15.75" customHeight="1">
      <c r="A733" s="36"/>
      <c r="B733" s="36"/>
    </row>
    <row r="734" spans="1:2" ht="15.75" customHeight="1">
      <c r="A734" s="36"/>
      <c r="B734" s="36"/>
    </row>
    <row r="735" spans="1:2" ht="15.75" customHeight="1">
      <c r="A735" s="36"/>
      <c r="B735" s="36"/>
    </row>
    <row r="736" spans="1:2" ht="15.75" customHeight="1">
      <c r="A736" s="36"/>
      <c r="B736" s="36"/>
    </row>
    <row r="737" spans="1:2" ht="15.75" customHeight="1">
      <c r="A737" s="36"/>
      <c r="B737" s="36"/>
    </row>
    <row r="738" spans="1:2" ht="15.75" customHeight="1">
      <c r="A738" s="36"/>
      <c r="B738" s="36"/>
    </row>
    <row r="739" spans="1:2" ht="15.75" customHeight="1">
      <c r="A739" s="36"/>
      <c r="B739" s="36"/>
    </row>
    <row r="740" spans="1:2" ht="15.75" customHeight="1">
      <c r="A740" s="36"/>
      <c r="B740" s="36"/>
    </row>
    <row r="741" spans="1:2" ht="15.75" customHeight="1">
      <c r="A741" s="36"/>
      <c r="B741" s="36"/>
    </row>
    <row r="742" spans="1:2" ht="15.75" customHeight="1">
      <c r="A742" s="36"/>
      <c r="B742" s="36"/>
    </row>
    <row r="743" spans="1:2" ht="15.75" customHeight="1">
      <c r="A743" s="36"/>
      <c r="B743" s="36"/>
    </row>
    <row r="744" spans="1:2" ht="15.75" customHeight="1">
      <c r="A744" s="36"/>
      <c r="B744" s="36"/>
    </row>
    <row r="745" spans="1:2" ht="15.75" customHeight="1">
      <c r="A745" s="36"/>
      <c r="B745" s="36"/>
    </row>
    <row r="746" spans="1:2" ht="15.75" customHeight="1">
      <c r="A746" s="36"/>
      <c r="B746" s="36"/>
    </row>
    <row r="747" spans="1:2" ht="15.75" customHeight="1">
      <c r="A747" s="36"/>
      <c r="B747" s="36"/>
    </row>
    <row r="748" spans="1:2" ht="15.75" customHeight="1">
      <c r="A748" s="36"/>
      <c r="B748" s="36"/>
    </row>
    <row r="749" spans="1:2" ht="15.75" customHeight="1">
      <c r="A749" s="36"/>
      <c r="B749" s="36"/>
    </row>
    <row r="750" spans="1:2" ht="15.75" customHeight="1">
      <c r="A750" s="36"/>
      <c r="B750" s="36"/>
    </row>
    <row r="751" spans="1:2" ht="15.75" customHeight="1">
      <c r="A751" s="36"/>
      <c r="B751" s="36"/>
    </row>
    <row r="752" spans="1:2" ht="15.75" customHeight="1">
      <c r="A752" s="36"/>
      <c r="B752" s="36"/>
    </row>
    <row r="753" spans="1:2" ht="15.75" customHeight="1">
      <c r="A753" s="36"/>
      <c r="B753" s="36"/>
    </row>
    <row r="754" spans="1:2" ht="15.75" customHeight="1">
      <c r="A754" s="36"/>
      <c r="B754" s="36"/>
    </row>
    <row r="755" spans="1:2" ht="15.75" customHeight="1">
      <c r="A755" s="36"/>
      <c r="B755" s="36"/>
    </row>
    <row r="756" spans="1:2" ht="15.75" customHeight="1">
      <c r="A756" s="36"/>
      <c r="B756" s="36"/>
    </row>
    <row r="757" spans="1:2" ht="15.75" customHeight="1">
      <c r="A757" s="36"/>
      <c r="B757" s="36"/>
    </row>
    <row r="758" spans="1:2" ht="15.75" customHeight="1">
      <c r="A758" s="36"/>
      <c r="B758" s="36"/>
    </row>
    <row r="759" spans="1:2" ht="15.75" customHeight="1">
      <c r="A759" s="36"/>
      <c r="B759" s="36"/>
    </row>
    <row r="760" spans="1:2" ht="15.75" customHeight="1">
      <c r="A760" s="36"/>
      <c r="B760" s="36"/>
    </row>
    <row r="761" spans="1:2" ht="15.75" customHeight="1">
      <c r="A761" s="36"/>
      <c r="B761" s="36"/>
    </row>
    <row r="762" spans="1:2" ht="15.75" customHeight="1">
      <c r="A762" s="36"/>
      <c r="B762" s="36"/>
    </row>
    <row r="763" spans="1:2" ht="15.75" customHeight="1">
      <c r="A763" s="36"/>
      <c r="B763" s="36"/>
    </row>
    <row r="764" spans="1:2" ht="15.75" customHeight="1">
      <c r="A764" s="36"/>
      <c r="B764" s="36"/>
    </row>
    <row r="765" spans="1:2" ht="15.75" customHeight="1">
      <c r="A765" s="36"/>
      <c r="B765" s="36"/>
    </row>
    <row r="766" spans="1:2" ht="15.75" customHeight="1">
      <c r="A766" s="36"/>
      <c r="B766" s="36"/>
    </row>
    <row r="767" spans="1:2" ht="15.75" customHeight="1">
      <c r="A767" s="36"/>
      <c r="B767" s="36"/>
    </row>
    <row r="768" spans="1:2" ht="15.75" customHeight="1">
      <c r="A768" s="36"/>
      <c r="B768" s="36"/>
    </row>
    <row r="769" spans="1:2" ht="15.75" customHeight="1">
      <c r="A769" s="36"/>
      <c r="B769" s="36"/>
    </row>
    <row r="770" spans="1:2" ht="15.75" customHeight="1">
      <c r="A770" s="36"/>
      <c r="B770" s="36"/>
    </row>
    <row r="771" spans="1:2" ht="15.75" customHeight="1">
      <c r="A771" s="36"/>
      <c r="B771" s="36"/>
    </row>
    <row r="772" spans="1:2" ht="15.75" customHeight="1">
      <c r="A772" s="36"/>
      <c r="B772" s="36"/>
    </row>
    <row r="773" spans="1:2" ht="15.75" customHeight="1">
      <c r="A773" s="36"/>
      <c r="B773" s="36"/>
    </row>
    <row r="774" spans="1:2" ht="15.75" customHeight="1">
      <c r="A774" s="36"/>
      <c r="B774" s="36"/>
    </row>
    <row r="775" spans="1:2" ht="15.75" customHeight="1">
      <c r="A775" s="36"/>
      <c r="B775" s="36"/>
    </row>
    <row r="776" spans="1:2" ht="15.75" customHeight="1">
      <c r="A776" s="36"/>
      <c r="B776" s="36"/>
    </row>
    <row r="777" spans="1:2" ht="15.75" customHeight="1">
      <c r="A777" s="36"/>
      <c r="B777" s="36"/>
    </row>
    <row r="778" spans="1:2" ht="15.75" customHeight="1">
      <c r="A778" s="36"/>
      <c r="B778" s="36"/>
    </row>
    <row r="779" spans="1:2" ht="15.75" customHeight="1">
      <c r="A779" s="36"/>
      <c r="B779" s="36"/>
    </row>
    <row r="780" spans="1:2" ht="15.75" customHeight="1">
      <c r="A780" s="36"/>
      <c r="B780" s="36"/>
    </row>
    <row r="781" spans="1:2" ht="15.75" customHeight="1">
      <c r="A781" s="36"/>
      <c r="B781" s="36"/>
    </row>
    <row r="782" spans="1:2" ht="15.75" customHeight="1">
      <c r="A782" s="36"/>
      <c r="B782" s="36"/>
    </row>
    <row r="783" spans="1:2" ht="15.75" customHeight="1">
      <c r="A783" s="36"/>
      <c r="B783" s="36"/>
    </row>
    <row r="784" spans="1:2" ht="15.75" customHeight="1">
      <c r="A784" s="36"/>
      <c r="B784" s="36"/>
    </row>
    <row r="785" spans="1:2" ht="15.75" customHeight="1">
      <c r="A785" s="36"/>
      <c r="B785" s="36"/>
    </row>
    <row r="786" spans="1:2" ht="15.75" customHeight="1">
      <c r="A786" s="36"/>
      <c r="B786" s="36"/>
    </row>
    <row r="787" spans="1:2" ht="15.75" customHeight="1">
      <c r="A787" s="36"/>
      <c r="B787" s="36"/>
    </row>
    <row r="788" spans="1:2" ht="15.75" customHeight="1">
      <c r="A788" s="36"/>
      <c r="B788" s="36"/>
    </row>
    <row r="789" spans="1:2" ht="15.75" customHeight="1">
      <c r="A789" s="36"/>
      <c r="B789" s="36"/>
    </row>
    <row r="790" spans="1:2" ht="15.75" customHeight="1">
      <c r="A790" s="36"/>
      <c r="B790" s="36"/>
    </row>
    <row r="791" spans="1:2" ht="15.75" customHeight="1">
      <c r="A791" s="36"/>
      <c r="B791" s="36"/>
    </row>
    <row r="792" spans="1:2" ht="15.75" customHeight="1">
      <c r="A792" s="36"/>
      <c r="B792" s="36"/>
    </row>
    <row r="793" spans="1:2" ht="15.75" customHeight="1">
      <c r="A793" s="36"/>
      <c r="B793" s="36"/>
    </row>
    <row r="794" spans="1:2" ht="15.75" customHeight="1">
      <c r="A794" s="36"/>
      <c r="B794" s="36"/>
    </row>
    <row r="795" spans="1:2" ht="15.75" customHeight="1">
      <c r="A795" s="36"/>
      <c r="B795" s="36"/>
    </row>
    <row r="796" spans="1:2" ht="15.75" customHeight="1">
      <c r="A796" s="36"/>
      <c r="B796" s="36"/>
    </row>
    <row r="797" spans="1:2" ht="15.75" customHeight="1">
      <c r="A797" s="36"/>
      <c r="B797" s="36"/>
    </row>
    <row r="798" spans="1:2" ht="15.75" customHeight="1">
      <c r="A798" s="36"/>
      <c r="B798" s="36"/>
    </row>
    <row r="799" spans="1:2" ht="15.75" customHeight="1">
      <c r="A799" s="36"/>
      <c r="B799" s="36"/>
    </row>
    <row r="800" spans="1:2" ht="15.75" customHeight="1">
      <c r="A800" s="36"/>
      <c r="B800" s="36"/>
    </row>
    <row r="801" spans="1:2" ht="15.75" customHeight="1">
      <c r="A801" s="36"/>
      <c r="B801" s="36"/>
    </row>
    <row r="802" spans="1:2" ht="15.75" customHeight="1">
      <c r="A802" s="36"/>
      <c r="B802" s="36"/>
    </row>
    <row r="803" spans="1:2" ht="15.75" customHeight="1">
      <c r="A803" s="36"/>
      <c r="B803" s="36"/>
    </row>
    <row r="804" spans="1:2" ht="15.75" customHeight="1">
      <c r="A804" s="36"/>
      <c r="B804" s="36"/>
    </row>
    <row r="805" spans="1:2" ht="15.75" customHeight="1">
      <c r="A805" s="36"/>
      <c r="B805" s="36"/>
    </row>
    <row r="806" spans="1:2" ht="15.75" customHeight="1">
      <c r="A806" s="36"/>
      <c r="B806" s="36"/>
    </row>
    <row r="807" spans="1:2" ht="15.75" customHeight="1">
      <c r="A807" s="36"/>
      <c r="B807" s="36"/>
    </row>
    <row r="808" spans="1:2" ht="15.75" customHeight="1">
      <c r="A808" s="36"/>
      <c r="B808" s="36"/>
    </row>
    <row r="809" spans="1:2" ht="15.75" customHeight="1">
      <c r="A809" s="36"/>
      <c r="B809" s="36"/>
    </row>
    <row r="810" spans="1:2" ht="15.75" customHeight="1">
      <c r="A810" s="36"/>
      <c r="B810" s="36"/>
    </row>
    <row r="811" spans="1:2" ht="15.75" customHeight="1">
      <c r="A811" s="36"/>
      <c r="B811" s="36"/>
    </row>
    <row r="812" spans="1:2" ht="15.75" customHeight="1">
      <c r="A812" s="36"/>
      <c r="B812" s="36"/>
    </row>
    <row r="813" spans="1:2" ht="15.75" customHeight="1">
      <c r="A813" s="36"/>
      <c r="B813" s="36"/>
    </row>
    <row r="814" spans="1:2" ht="15.75" customHeight="1">
      <c r="A814" s="36"/>
      <c r="B814" s="36"/>
    </row>
    <row r="815" spans="1:2" ht="15.75" customHeight="1">
      <c r="A815" s="36"/>
      <c r="B815" s="36"/>
    </row>
    <row r="816" spans="1:2" ht="15.75" customHeight="1">
      <c r="A816" s="36"/>
      <c r="B816" s="36"/>
    </row>
    <row r="817" spans="1:2" ht="15.75" customHeight="1">
      <c r="A817" s="36"/>
      <c r="B817" s="36"/>
    </row>
    <row r="818" spans="1:2" ht="15.75" customHeight="1">
      <c r="A818" s="36"/>
      <c r="B818" s="36"/>
    </row>
    <row r="819" spans="1:2" ht="15.75" customHeight="1">
      <c r="A819" s="36"/>
      <c r="B819" s="36"/>
    </row>
    <row r="820" spans="1:2" ht="15.75" customHeight="1">
      <c r="A820" s="36"/>
      <c r="B820" s="36"/>
    </row>
    <row r="821" spans="1:2" ht="15.75" customHeight="1">
      <c r="A821" s="36"/>
      <c r="B821" s="36"/>
    </row>
    <row r="822" spans="1:2" ht="15.75" customHeight="1">
      <c r="A822" s="36"/>
      <c r="B822" s="36"/>
    </row>
    <row r="823" spans="1:2" ht="15.75" customHeight="1">
      <c r="A823" s="36"/>
      <c r="B823" s="36"/>
    </row>
    <row r="824" spans="1:2" ht="15.75" customHeight="1">
      <c r="A824" s="36"/>
      <c r="B824" s="36"/>
    </row>
    <row r="825" spans="1:2" ht="15.75" customHeight="1">
      <c r="A825" s="36"/>
      <c r="B825" s="36"/>
    </row>
    <row r="826" spans="1:2" ht="15.75" customHeight="1">
      <c r="A826" s="36"/>
      <c r="B826" s="36"/>
    </row>
    <row r="827" spans="1:2" ht="15.75" customHeight="1">
      <c r="A827" s="36"/>
      <c r="B827" s="36"/>
    </row>
    <row r="828" spans="1:2" ht="15.75" customHeight="1">
      <c r="A828" s="36"/>
      <c r="B828" s="36"/>
    </row>
    <row r="829" spans="1:2" ht="15.75" customHeight="1">
      <c r="A829" s="36"/>
      <c r="B829" s="36"/>
    </row>
    <row r="830" spans="1:2" ht="15.75" customHeight="1">
      <c r="A830" s="36"/>
      <c r="B830" s="36"/>
    </row>
    <row r="831" spans="1:2" ht="15.75" customHeight="1">
      <c r="A831" s="36"/>
      <c r="B831" s="36"/>
    </row>
    <row r="832" spans="1:2" ht="15.75" customHeight="1">
      <c r="A832" s="36"/>
      <c r="B832" s="36"/>
    </row>
    <row r="833" spans="1:2" ht="15.75" customHeight="1">
      <c r="A833" s="36"/>
      <c r="B833" s="36"/>
    </row>
    <row r="834" spans="1:2" ht="15.75" customHeight="1">
      <c r="A834" s="36"/>
      <c r="B834" s="36"/>
    </row>
    <row r="835" spans="1:2" ht="15.75" customHeight="1">
      <c r="A835" s="36"/>
      <c r="B835" s="36"/>
    </row>
    <row r="836" spans="1:2" ht="15.75" customHeight="1">
      <c r="A836" s="36"/>
      <c r="B836" s="36"/>
    </row>
    <row r="837" spans="1:2" ht="15.75" customHeight="1">
      <c r="A837" s="36"/>
      <c r="B837" s="36"/>
    </row>
    <row r="838" spans="1:2" ht="15.75" customHeight="1">
      <c r="A838" s="36"/>
      <c r="B838" s="36"/>
    </row>
    <row r="839" spans="1:2" ht="15.75" customHeight="1">
      <c r="A839" s="36"/>
      <c r="B839" s="36"/>
    </row>
    <row r="840" spans="1:2" ht="15.75" customHeight="1">
      <c r="A840" s="36"/>
      <c r="B840" s="36"/>
    </row>
    <row r="841" spans="1:2" ht="15.75" customHeight="1">
      <c r="A841" s="36"/>
      <c r="B841" s="36"/>
    </row>
    <row r="842" spans="1:2" ht="15.75" customHeight="1">
      <c r="A842" s="36"/>
      <c r="B842" s="36"/>
    </row>
    <row r="843" spans="1:2" ht="15.75" customHeight="1">
      <c r="A843" s="36"/>
      <c r="B843" s="36"/>
    </row>
    <row r="844" spans="1:2" ht="15.75" customHeight="1">
      <c r="A844" s="36"/>
      <c r="B844" s="36"/>
    </row>
    <row r="845" spans="1:2" ht="15.75" customHeight="1">
      <c r="A845" s="36"/>
      <c r="B845" s="36"/>
    </row>
    <row r="846" spans="1:2" ht="15.75" customHeight="1">
      <c r="A846" s="36"/>
      <c r="B846" s="36"/>
    </row>
    <row r="847" spans="1:2" ht="15.75" customHeight="1">
      <c r="A847" s="36"/>
      <c r="B847" s="36"/>
    </row>
    <row r="848" spans="1:2" ht="15.75" customHeight="1">
      <c r="A848" s="36"/>
      <c r="B848" s="36"/>
    </row>
    <row r="849" spans="1:2" ht="15.75" customHeight="1">
      <c r="A849" s="36"/>
      <c r="B849" s="36"/>
    </row>
    <row r="850" spans="1:2" ht="15.75" customHeight="1">
      <c r="A850" s="36"/>
      <c r="B850" s="36"/>
    </row>
    <row r="851" spans="1:2" ht="15.75" customHeight="1">
      <c r="A851" s="36"/>
      <c r="B851" s="36"/>
    </row>
    <row r="852" spans="1:2" ht="15.75" customHeight="1">
      <c r="A852" s="36"/>
      <c r="B852" s="36"/>
    </row>
    <row r="853" spans="1:2" ht="15.75" customHeight="1">
      <c r="A853" s="36"/>
      <c r="B853" s="36"/>
    </row>
    <row r="854" spans="1:2" ht="15.75" customHeight="1">
      <c r="A854" s="36"/>
      <c r="B854" s="36"/>
    </row>
    <row r="855" spans="1:2" ht="15.75" customHeight="1">
      <c r="A855" s="36"/>
      <c r="B855" s="36"/>
    </row>
    <row r="856" spans="1:2" ht="15.75" customHeight="1">
      <c r="A856" s="36"/>
      <c r="B856" s="36"/>
    </row>
    <row r="857" spans="1:2" ht="15.75" customHeight="1">
      <c r="A857" s="36"/>
      <c r="B857" s="36"/>
    </row>
    <row r="858" spans="1:2" ht="15.75" customHeight="1">
      <c r="A858" s="36"/>
      <c r="B858" s="36"/>
    </row>
    <row r="859" spans="1:2" ht="15.75" customHeight="1">
      <c r="A859" s="36"/>
      <c r="B859" s="36"/>
    </row>
    <row r="860" spans="1:2" ht="15.75" customHeight="1">
      <c r="A860" s="36"/>
      <c r="B860" s="36"/>
    </row>
    <row r="861" spans="1:2" ht="15.75" customHeight="1">
      <c r="A861" s="36"/>
      <c r="B861" s="36"/>
    </row>
    <row r="862" spans="1:2" ht="15.75" customHeight="1">
      <c r="A862" s="36"/>
      <c r="B862" s="36"/>
    </row>
    <row r="863" spans="1:2" ht="15.75" customHeight="1">
      <c r="A863" s="36"/>
      <c r="B863" s="36"/>
    </row>
    <row r="864" spans="1:2" ht="15.75" customHeight="1">
      <c r="A864" s="36"/>
      <c r="B864" s="36"/>
    </row>
    <row r="865" spans="1:2" ht="15.75" customHeight="1">
      <c r="A865" s="36"/>
      <c r="B865" s="36"/>
    </row>
    <row r="866" spans="1:2" ht="15.75" customHeight="1">
      <c r="A866" s="36"/>
      <c r="B866" s="36"/>
    </row>
    <row r="867" spans="1:2" ht="15.75" customHeight="1">
      <c r="A867" s="36"/>
      <c r="B867" s="36"/>
    </row>
    <row r="868" spans="1:2" ht="15.75" customHeight="1">
      <c r="A868" s="36"/>
      <c r="B868" s="36"/>
    </row>
    <row r="869" spans="1:2" ht="15.75" customHeight="1">
      <c r="A869" s="36"/>
      <c r="B869" s="36"/>
    </row>
    <row r="870" spans="1:2" ht="15.75" customHeight="1">
      <c r="A870" s="36"/>
      <c r="B870" s="36"/>
    </row>
    <row r="871" spans="1:2" ht="15.75" customHeight="1">
      <c r="A871" s="36"/>
      <c r="B871" s="36"/>
    </row>
    <row r="872" spans="1:2" ht="15.75" customHeight="1">
      <c r="A872" s="36"/>
      <c r="B872" s="36"/>
    </row>
    <row r="873" spans="1:2" ht="15.75" customHeight="1">
      <c r="A873" s="36"/>
      <c r="B873" s="36"/>
    </row>
    <row r="874" spans="1:2" ht="15.75" customHeight="1">
      <c r="A874" s="36"/>
      <c r="B874" s="36"/>
    </row>
    <row r="875" spans="1:2" ht="15.75" customHeight="1">
      <c r="A875" s="36"/>
      <c r="B875" s="36"/>
    </row>
    <row r="876" spans="1:2" ht="15.75" customHeight="1">
      <c r="A876" s="36"/>
      <c r="B876" s="36"/>
    </row>
    <row r="877" spans="1:2" ht="15.75" customHeight="1">
      <c r="A877" s="36"/>
      <c r="B877" s="36"/>
    </row>
    <row r="878" spans="1:2" ht="15.75" customHeight="1">
      <c r="A878" s="36"/>
      <c r="B878" s="36"/>
    </row>
    <row r="879" spans="1:2" ht="15.75" customHeight="1">
      <c r="A879" s="36"/>
      <c r="B879" s="36"/>
    </row>
    <row r="880" spans="1:2" ht="15.75" customHeight="1">
      <c r="A880" s="36"/>
      <c r="B880" s="36"/>
    </row>
    <row r="881" spans="1:2" ht="15.75" customHeight="1">
      <c r="A881" s="36"/>
      <c r="B881" s="36"/>
    </row>
    <row r="882" spans="1:2" ht="15.75" customHeight="1">
      <c r="A882" s="36"/>
      <c r="B882" s="36"/>
    </row>
    <row r="883" spans="1:2" ht="15.75" customHeight="1">
      <c r="A883" s="36"/>
      <c r="B883" s="36"/>
    </row>
    <row r="884" spans="1:2" ht="15.75" customHeight="1">
      <c r="A884" s="36"/>
      <c r="B884" s="36"/>
    </row>
    <row r="885" spans="1:2" ht="15.75" customHeight="1">
      <c r="A885" s="36"/>
      <c r="B885" s="36"/>
    </row>
    <row r="886" spans="1:2" ht="15.75" customHeight="1">
      <c r="A886" s="36"/>
      <c r="B886" s="36"/>
    </row>
    <row r="887" spans="1:2" ht="15.75" customHeight="1">
      <c r="A887" s="36"/>
      <c r="B887" s="36"/>
    </row>
    <row r="888" spans="1:2" ht="15.75" customHeight="1">
      <c r="A888" s="36"/>
      <c r="B888" s="36"/>
    </row>
    <row r="889" spans="1:2" ht="15.75" customHeight="1">
      <c r="A889" s="36"/>
      <c r="B889" s="36"/>
    </row>
    <row r="890" spans="1:2" ht="15.75" customHeight="1">
      <c r="A890" s="36"/>
      <c r="B890" s="36"/>
    </row>
    <row r="891" spans="1:2" ht="15.75" customHeight="1">
      <c r="A891" s="36"/>
      <c r="B891" s="36"/>
    </row>
    <row r="892" spans="1:2" ht="15.75" customHeight="1">
      <c r="A892" s="36"/>
      <c r="B892" s="36"/>
    </row>
    <row r="893" spans="1:2" ht="15.75" customHeight="1">
      <c r="A893" s="36"/>
      <c r="B893" s="36"/>
    </row>
    <row r="894" spans="1:2" ht="15.75" customHeight="1">
      <c r="A894" s="36"/>
      <c r="B894" s="36"/>
    </row>
    <row r="895" spans="1:2" ht="15.75" customHeight="1">
      <c r="A895" s="36"/>
      <c r="B895" s="36"/>
    </row>
    <row r="896" spans="1:2" ht="15.75" customHeight="1">
      <c r="A896" s="36"/>
      <c r="B896" s="36"/>
    </row>
    <row r="897" spans="1:2" ht="15.75" customHeight="1">
      <c r="A897" s="36"/>
      <c r="B897" s="36"/>
    </row>
    <row r="898" spans="1:2" ht="15.75" customHeight="1">
      <c r="A898" s="36"/>
      <c r="B898" s="36"/>
    </row>
    <row r="899" spans="1:2" ht="15.75" customHeight="1">
      <c r="A899" s="36"/>
      <c r="B899" s="36"/>
    </row>
    <row r="900" spans="1:2" ht="15.75" customHeight="1">
      <c r="A900" s="36"/>
      <c r="B900" s="36"/>
    </row>
    <row r="901" spans="1:2" ht="15.75" customHeight="1">
      <c r="A901" s="36"/>
      <c r="B901" s="36"/>
    </row>
    <row r="902" spans="1:2" ht="15.75" customHeight="1">
      <c r="A902" s="36"/>
      <c r="B902" s="36"/>
    </row>
    <row r="903" spans="1:2" ht="15.75" customHeight="1">
      <c r="A903" s="36"/>
      <c r="B903" s="36"/>
    </row>
    <row r="904" spans="1:2" ht="15.75" customHeight="1">
      <c r="A904" s="36"/>
      <c r="B904" s="36"/>
    </row>
    <row r="905" spans="1:2" ht="15.75" customHeight="1">
      <c r="A905" s="36"/>
      <c r="B905" s="36"/>
    </row>
    <row r="906" spans="1:2" ht="15.75" customHeight="1">
      <c r="A906" s="36"/>
      <c r="B906" s="36"/>
    </row>
    <row r="907" spans="1:2" ht="15.75" customHeight="1">
      <c r="A907" s="36"/>
      <c r="B907" s="36"/>
    </row>
    <row r="908" spans="1:2" ht="15.75" customHeight="1">
      <c r="A908" s="36"/>
      <c r="B908" s="36"/>
    </row>
    <row r="909" spans="1:2" ht="15.75" customHeight="1">
      <c r="A909" s="36"/>
      <c r="B909" s="36"/>
    </row>
    <row r="910" spans="1:2" ht="15.75" customHeight="1">
      <c r="A910" s="36"/>
      <c r="B910" s="36"/>
    </row>
    <row r="911" spans="1:2" ht="15.75" customHeight="1">
      <c r="A911" s="36"/>
      <c r="B911" s="36"/>
    </row>
    <row r="912" spans="1:2" ht="15.75" customHeight="1">
      <c r="A912" s="36"/>
      <c r="B912" s="36"/>
    </row>
    <row r="913" spans="1:2" ht="15.75" customHeight="1">
      <c r="A913" s="36"/>
      <c r="B913" s="36"/>
    </row>
    <row r="914" spans="1:2" ht="15.75" customHeight="1">
      <c r="A914" s="36"/>
      <c r="B914" s="36"/>
    </row>
    <row r="915" spans="1:2" ht="15.75" customHeight="1">
      <c r="A915" s="36"/>
      <c r="B915" s="36"/>
    </row>
    <row r="916" spans="1:2" ht="15.75" customHeight="1">
      <c r="A916" s="36"/>
      <c r="B916" s="36"/>
    </row>
    <row r="917" spans="1:2" ht="15.75" customHeight="1">
      <c r="A917" s="36"/>
      <c r="B917" s="36"/>
    </row>
    <row r="918" spans="1:2" ht="15.75" customHeight="1">
      <c r="A918" s="36"/>
      <c r="B918" s="36"/>
    </row>
    <row r="919" spans="1:2" ht="15.75" customHeight="1">
      <c r="A919" s="36"/>
      <c r="B919" s="36"/>
    </row>
    <row r="920" spans="1:2" ht="15.75" customHeight="1">
      <c r="A920" s="36"/>
      <c r="B920" s="36"/>
    </row>
    <row r="921" spans="1:2" ht="15.75" customHeight="1">
      <c r="A921" s="36"/>
      <c r="B921" s="36"/>
    </row>
    <row r="922" spans="1:2" ht="15.75" customHeight="1">
      <c r="A922" s="36"/>
      <c r="B922" s="36"/>
    </row>
    <row r="923" spans="1:2" ht="15.75" customHeight="1">
      <c r="A923" s="36"/>
      <c r="B923" s="36"/>
    </row>
    <row r="924" spans="1:2" ht="15.75" customHeight="1">
      <c r="A924" s="36"/>
      <c r="B924" s="36"/>
    </row>
    <row r="925" spans="1:2" ht="15.75" customHeight="1">
      <c r="A925" s="36"/>
      <c r="B925" s="36"/>
    </row>
    <row r="926" spans="1:2" ht="15.75" customHeight="1">
      <c r="A926" s="36"/>
      <c r="B926" s="36"/>
    </row>
    <row r="927" spans="1:2" ht="15.75" customHeight="1">
      <c r="A927" s="36"/>
      <c r="B927" s="36"/>
    </row>
    <row r="928" spans="1:2" ht="15.75" customHeight="1">
      <c r="A928" s="36"/>
      <c r="B928" s="36"/>
    </row>
    <row r="929" spans="1:2" ht="15.75" customHeight="1">
      <c r="A929" s="36"/>
      <c r="B929" s="36"/>
    </row>
    <row r="930" spans="1:2" ht="15.75" customHeight="1">
      <c r="A930" s="36"/>
      <c r="B930" s="36"/>
    </row>
    <row r="931" spans="1:2" ht="15.75" customHeight="1">
      <c r="A931" s="36"/>
      <c r="B931" s="36"/>
    </row>
    <row r="932" spans="1:2" ht="15.75" customHeight="1">
      <c r="A932" s="36"/>
      <c r="B932" s="36"/>
    </row>
    <row r="933" spans="1:2" ht="15.75" customHeight="1">
      <c r="A933" s="36"/>
      <c r="B933" s="36"/>
    </row>
    <row r="934" spans="1:2" ht="15.75" customHeight="1">
      <c r="A934" s="36"/>
      <c r="B934" s="36"/>
    </row>
    <row r="935" spans="1:2" ht="15.75" customHeight="1">
      <c r="A935" s="36"/>
      <c r="B935" s="36"/>
    </row>
    <row r="936" spans="1:2" ht="15.75" customHeight="1">
      <c r="A936" s="36"/>
      <c r="B936" s="36"/>
    </row>
    <row r="937" spans="1:2" ht="15.75" customHeight="1">
      <c r="A937" s="36"/>
      <c r="B937" s="36"/>
    </row>
    <row r="938" spans="1:2" ht="15.75" customHeight="1">
      <c r="A938" s="36"/>
      <c r="B938" s="36"/>
    </row>
    <row r="939" spans="1:2" ht="15.75" customHeight="1">
      <c r="A939" s="36"/>
      <c r="B939" s="36"/>
    </row>
    <row r="940" spans="1:2" ht="15.75" customHeight="1">
      <c r="A940" s="36"/>
      <c r="B940" s="36"/>
    </row>
    <row r="941" spans="1:2" ht="15.75" customHeight="1">
      <c r="A941" s="36"/>
      <c r="B941" s="36"/>
    </row>
    <row r="942" spans="1:2" ht="15.75" customHeight="1">
      <c r="A942" s="36"/>
      <c r="B942" s="36"/>
    </row>
    <row r="943" spans="1:2" ht="15.75" customHeight="1">
      <c r="A943" s="36"/>
      <c r="B943" s="36"/>
    </row>
    <row r="944" spans="1:2" ht="15.75" customHeight="1">
      <c r="A944" s="36"/>
      <c r="B944" s="36"/>
    </row>
    <row r="945" spans="1:2" ht="15.75" customHeight="1">
      <c r="A945" s="36"/>
      <c r="B945" s="36"/>
    </row>
    <row r="946" spans="1:2" ht="15.75" customHeight="1">
      <c r="A946" s="36"/>
      <c r="B946" s="36"/>
    </row>
    <row r="947" spans="1:2" ht="15.75" customHeight="1">
      <c r="A947" s="36"/>
      <c r="B947" s="36"/>
    </row>
    <row r="948" spans="1:2" ht="15.75" customHeight="1">
      <c r="A948" s="36"/>
      <c r="B948" s="36"/>
    </row>
    <row r="949" spans="1:2" ht="15.75" customHeight="1">
      <c r="A949" s="36"/>
      <c r="B949" s="36"/>
    </row>
    <row r="950" spans="1:2" ht="15.75" customHeight="1">
      <c r="A950" s="36"/>
      <c r="B950" s="36"/>
    </row>
    <row r="951" spans="1:2" ht="15.75" customHeight="1">
      <c r="A951" s="36"/>
      <c r="B951" s="36"/>
    </row>
    <row r="952" spans="1:2" ht="15.75" customHeight="1">
      <c r="A952" s="36"/>
      <c r="B952" s="36"/>
    </row>
    <row r="953" spans="1:2" ht="15.75" customHeight="1">
      <c r="A953" s="36"/>
      <c r="B953" s="36"/>
    </row>
    <row r="954" spans="1:2" ht="15.75" customHeight="1">
      <c r="A954" s="36"/>
      <c r="B954" s="36"/>
    </row>
    <row r="955" spans="1:2" ht="15.75" customHeight="1">
      <c r="A955" s="36"/>
      <c r="B955" s="36"/>
    </row>
    <row r="956" spans="1:2" ht="15.75" customHeight="1">
      <c r="A956" s="36"/>
      <c r="B956" s="36"/>
    </row>
    <row r="957" spans="1:2" ht="15.75" customHeight="1">
      <c r="A957" s="36"/>
      <c r="B957" s="36"/>
    </row>
    <row r="958" spans="1:2" ht="15.75" customHeight="1">
      <c r="A958" s="36"/>
      <c r="B958" s="36"/>
    </row>
    <row r="959" spans="1:2" ht="15.75" customHeight="1">
      <c r="A959" s="36"/>
      <c r="B959" s="36"/>
    </row>
    <row r="960" spans="1:2" ht="15.75" customHeight="1">
      <c r="A960" s="36"/>
      <c r="B960" s="36"/>
    </row>
    <row r="961" spans="1:2" ht="15.75" customHeight="1">
      <c r="A961" s="36"/>
      <c r="B961" s="36"/>
    </row>
    <row r="962" spans="1:2" ht="15.75" customHeight="1">
      <c r="A962" s="36"/>
      <c r="B962" s="36"/>
    </row>
    <row r="963" spans="1:2" ht="15.75" customHeight="1">
      <c r="A963" s="36"/>
      <c r="B963" s="36"/>
    </row>
    <row r="964" spans="1:2" ht="15.75" customHeight="1">
      <c r="A964" s="36"/>
      <c r="B964" s="36"/>
    </row>
    <row r="965" spans="1:2" ht="15.75" customHeight="1">
      <c r="A965" s="36"/>
      <c r="B965" s="36"/>
    </row>
    <row r="966" spans="1:2" ht="15.75" customHeight="1">
      <c r="A966" s="36"/>
      <c r="B966" s="36"/>
    </row>
    <row r="967" spans="1:2" ht="15.75" customHeight="1">
      <c r="A967" s="36"/>
      <c r="B967" s="36"/>
    </row>
    <row r="968" spans="1:2" ht="15.75" customHeight="1">
      <c r="A968" s="36"/>
      <c r="B968" s="36"/>
    </row>
    <row r="969" spans="1:2" ht="15.75" customHeight="1">
      <c r="A969" s="36"/>
      <c r="B969" s="36"/>
    </row>
    <row r="970" spans="1:2" ht="15.75" customHeight="1">
      <c r="A970" s="36"/>
      <c r="B970" s="36"/>
    </row>
    <row r="971" spans="1:2" ht="15.75" customHeight="1">
      <c r="A971" s="36"/>
      <c r="B971" s="36"/>
    </row>
    <row r="972" spans="1:2" ht="15.75" customHeight="1">
      <c r="A972" s="36"/>
      <c r="B972" s="36"/>
    </row>
    <row r="973" spans="1:2" ht="15.75" customHeight="1">
      <c r="A973" s="36"/>
      <c r="B973" s="36"/>
    </row>
    <row r="974" spans="1:2" ht="15.75" customHeight="1">
      <c r="A974" s="36"/>
      <c r="B974" s="36"/>
    </row>
    <row r="975" spans="1:2" ht="15.75" customHeight="1">
      <c r="A975" s="36"/>
      <c r="B975" s="36"/>
    </row>
    <row r="976" spans="1:2" ht="15.75" customHeight="1">
      <c r="A976" s="36"/>
      <c r="B976" s="36"/>
    </row>
    <row r="977" spans="1:2" ht="15.75" customHeight="1">
      <c r="A977" s="36"/>
      <c r="B977" s="36"/>
    </row>
    <row r="978" spans="1:2" ht="15.75" customHeight="1">
      <c r="A978" s="36"/>
      <c r="B978" s="36"/>
    </row>
    <row r="979" spans="1:2" ht="15.75" customHeight="1">
      <c r="A979" s="36"/>
      <c r="B979" s="36"/>
    </row>
    <row r="980" spans="1:2" ht="15.75" customHeight="1">
      <c r="A980" s="36"/>
      <c r="B980" s="36"/>
    </row>
    <row r="981" spans="1:2" ht="15.75" customHeight="1">
      <c r="A981" s="36"/>
      <c r="B981" s="36"/>
    </row>
    <row r="982" spans="1:2" ht="15.75" customHeight="1">
      <c r="A982" s="36"/>
      <c r="B982" s="36"/>
    </row>
    <row r="983" spans="1:2" ht="15.75" customHeight="1">
      <c r="A983" s="36"/>
      <c r="B983" s="36"/>
    </row>
    <row r="984" spans="1:2" ht="15.75" customHeight="1">
      <c r="A984" s="36"/>
      <c r="B984" s="36"/>
    </row>
    <row r="985" spans="1:2" ht="15.75" customHeight="1">
      <c r="A985" s="36"/>
      <c r="B985" s="36"/>
    </row>
    <row r="986" spans="1:2" ht="15.75" customHeight="1">
      <c r="A986" s="36"/>
      <c r="B986" s="36"/>
    </row>
    <row r="987" spans="1:2" ht="15.75" customHeight="1">
      <c r="A987" s="36"/>
      <c r="B987" s="36"/>
    </row>
    <row r="988" spans="1:2" ht="15.75" customHeight="1">
      <c r="A988" s="36"/>
      <c r="B988" s="36"/>
    </row>
    <row r="989" spans="1:2" ht="15.75" customHeight="1">
      <c r="A989" s="36"/>
      <c r="B989" s="36"/>
    </row>
    <row r="990" spans="1:2" ht="15.75" customHeight="1">
      <c r="A990" s="36"/>
      <c r="B990" s="36"/>
    </row>
    <row r="991" spans="1:2" ht="15.75" customHeight="1">
      <c r="A991" s="36"/>
      <c r="B991" s="36"/>
    </row>
    <row r="992" spans="1:2" ht="15.75" customHeight="1">
      <c r="A992" s="36"/>
      <c r="B992" s="36"/>
    </row>
    <row r="993" spans="1:2" ht="15.75" customHeight="1">
      <c r="A993" s="36"/>
      <c r="B993" s="36"/>
    </row>
    <row r="994" spans="1:2" ht="15.75" customHeight="1">
      <c r="A994" s="36"/>
      <c r="B994" s="36"/>
    </row>
    <row r="995" spans="1:2" ht="15.75" customHeight="1">
      <c r="A995" s="36"/>
      <c r="B995" s="36"/>
    </row>
    <row r="996" spans="1:2" ht="15.75" customHeight="1">
      <c r="A996" s="36"/>
      <c r="B996" s="36"/>
    </row>
    <row r="997" spans="1:2" ht="15.75" customHeight="1">
      <c r="A997" s="36"/>
      <c r="B997" s="36"/>
    </row>
    <row r="998" spans="1:2" ht="15.75" customHeight="1">
      <c r="A998" s="36"/>
      <c r="B998" s="36"/>
    </row>
    <row r="999" spans="1:2" ht="15.75" customHeight="1">
      <c r="A999" s="36"/>
      <c r="B999" s="36"/>
    </row>
    <row r="1000" spans="1:2" ht="15.75" customHeight="1">
      <c r="A1000" s="36"/>
      <c r="B1000" s="36"/>
    </row>
  </sheetData>
  <mergeCells count="5">
    <mergeCell ref="A1:A2"/>
    <mergeCell ref="B1:B2"/>
    <mergeCell ref="C1:I1"/>
    <mergeCell ref="J1:L1"/>
    <mergeCell ref="M1:M2"/>
  </mergeCells>
  <conditionalFormatting sqref="C3:M3 L14">
    <cfRule type="containsBlanks" dxfId="41" priority="1">
      <formula>LEN(TRIM(C3))=0</formula>
    </cfRule>
  </conditionalFormatting>
  <conditionalFormatting sqref="C4:L7">
    <cfRule type="containsBlanks" dxfId="40" priority="2">
      <formula>LEN(TRIM(C4))=0</formula>
    </cfRule>
  </conditionalFormatting>
  <conditionalFormatting sqref="M4:M7">
    <cfRule type="containsBlanks" dxfId="39" priority="3">
      <formula>LEN(TRIM(M4))=0</formula>
    </cfRule>
  </conditionalFormatting>
  <conditionalFormatting sqref="C14">
    <cfRule type="containsBlanks" dxfId="38" priority="4">
      <formula>LEN(TRIM(C14))=0</formula>
    </cfRule>
  </conditionalFormatting>
  <conditionalFormatting sqref="D14">
    <cfRule type="containsBlanks" dxfId="37" priority="5">
      <formula>LEN(TRIM(D14))=0</formula>
    </cfRule>
  </conditionalFormatting>
  <conditionalFormatting sqref="E14">
    <cfRule type="containsBlanks" dxfId="36" priority="6">
      <formula>LEN(TRIM(E14))=0</formula>
    </cfRule>
  </conditionalFormatting>
  <conditionalFormatting sqref="G15">
    <cfRule type="containsBlanks" dxfId="35" priority="7">
      <formula>LEN(TRIM(G15))=0</formula>
    </cfRule>
  </conditionalFormatting>
  <conditionalFormatting sqref="H15">
    <cfRule type="containsBlanks" dxfId="34" priority="8">
      <formula>LEN(TRIM(H15))=0</formula>
    </cfRule>
  </conditionalFormatting>
  <conditionalFormatting sqref="I15">
    <cfRule type="containsBlanks" dxfId="33" priority="9">
      <formula>LEN(TRIM(I15))=0</formula>
    </cfRule>
  </conditionalFormatting>
  <conditionalFormatting sqref="J18 K16">
    <cfRule type="containsBlanks" dxfId="32" priority="10">
      <formula>LEN(TRIM(J18))=0</formula>
    </cfRule>
  </conditionalFormatting>
  <conditionalFormatting sqref="L15:L18">
    <cfRule type="containsBlanks" dxfId="31" priority="11">
      <formula>LEN(TRIM(L15))=0</formula>
    </cfRule>
  </conditionalFormatting>
  <conditionalFormatting sqref="F17">
    <cfRule type="containsBlanks" dxfId="30" priority="12">
      <formula>LEN(TRIM(F17))=0</formula>
    </cfRule>
  </conditionalFormatting>
  <conditionalFormatting sqref="F14">
    <cfRule type="containsBlanks" dxfId="29" priority="13">
      <formula>LEN(TRIM(F14))=0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C3:M7 C14:L18">
      <formula1>0</formula1>
    </dataValidation>
  </dataValidations>
  <printOptions horizontalCentered="1"/>
  <pageMargins left="0.70866141732283472" right="0.70866141732283472" top="1.1417322834645669" bottom="0.74803149606299213" header="0" footer="0"/>
  <pageSetup paperSize="5" scale="60" orientation="landscape"/>
  <headerFooter>
    <oddHeader>&amp;CPRESUPUESTO DE EGRESOS  CLASIFICADOR POR TIPO DE GASTO Y FUENTE DE FINANCIAMIENTO Ente público de &amp;F Ejercicio fiscal 2022</oddHeader>
    <oddFooter>&amp;RPágina &amp;P de</oddFooter>
  </headerFooter>
</worksheet>
</file>

<file path=xl/worksheets/sheet18.xml><?xml version="1.0" encoding="utf-8"?>
<worksheet xmlns="http://schemas.openxmlformats.org/spreadsheetml/2006/main" xmlns:r="http://schemas.openxmlformats.org/officeDocument/2006/relationships">
  <sheetPr>
    <tabColor rgb="FFA5A5A5"/>
  </sheetPr>
  <dimension ref="A1:Z1000"/>
  <sheetViews>
    <sheetView showGridLines="0" workbookViewId="0"/>
  </sheetViews>
  <sheetFormatPr baseColWidth="10" defaultColWidth="14.42578125" defaultRowHeight="15" customHeight="1"/>
  <cols>
    <col min="1" max="1" width="5" customWidth="1"/>
    <col min="2" max="2" width="67.140625" customWidth="1"/>
    <col min="3" max="3" width="17.42578125" customWidth="1"/>
    <col min="4" max="4" width="1" customWidth="1"/>
    <col min="5" max="6" width="11.42578125" hidden="1" customWidth="1"/>
    <col min="7" max="26" width="10.7109375" customWidth="1"/>
  </cols>
  <sheetData>
    <row r="1" spans="1:26" ht="15.75" customHeight="1">
      <c r="A1" s="352" t="s">
        <v>2816</v>
      </c>
      <c r="B1" s="354" t="s">
        <v>2593</v>
      </c>
      <c r="C1" s="356" t="s">
        <v>2618</v>
      </c>
      <c r="D1" s="42"/>
      <c r="E1" s="42"/>
      <c r="F1" s="42"/>
      <c r="G1" s="42"/>
      <c r="H1" s="42"/>
      <c r="I1" s="42"/>
      <c r="J1" s="42"/>
      <c r="K1" s="42"/>
      <c r="L1" s="42"/>
      <c r="M1" s="42"/>
      <c r="N1" s="42"/>
      <c r="O1" s="42"/>
      <c r="P1" s="42"/>
      <c r="Q1" s="42"/>
      <c r="R1" s="42"/>
      <c r="S1" s="42"/>
      <c r="T1" s="42"/>
      <c r="U1" s="42"/>
      <c r="V1" s="42"/>
      <c r="W1" s="42"/>
      <c r="X1" s="42"/>
      <c r="Y1" s="42"/>
      <c r="Z1" s="42"/>
    </row>
    <row r="2" spans="1:26" ht="14.25" customHeight="1">
      <c r="A2" s="353"/>
      <c r="B2" s="353"/>
      <c r="C2" s="353"/>
      <c r="D2" s="42"/>
      <c r="E2" s="42"/>
      <c r="F2" s="42"/>
      <c r="G2" s="42"/>
      <c r="H2" s="42"/>
      <c r="I2" s="42"/>
      <c r="J2" s="42"/>
      <c r="K2" s="42"/>
      <c r="L2" s="42"/>
      <c r="M2" s="42"/>
      <c r="N2" s="42"/>
      <c r="O2" s="42"/>
      <c r="P2" s="42"/>
      <c r="Q2" s="42"/>
      <c r="R2" s="42"/>
      <c r="S2" s="42"/>
      <c r="T2" s="42"/>
      <c r="U2" s="42"/>
      <c r="V2" s="42"/>
      <c r="W2" s="42"/>
      <c r="X2" s="42"/>
      <c r="Y2" s="42"/>
      <c r="Z2" s="42"/>
    </row>
    <row r="3" spans="1:26" ht="15" customHeight="1">
      <c r="A3" s="153">
        <v>1</v>
      </c>
      <c r="B3" s="234" t="s">
        <v>2223</v>
      </c>
      <c r="C3" s="111">
        <f>C4+C7+C12+C22+C24+C27+C31+C36</f>
        <v>0</v>
      </c>
      <c r="D3" s="42"/>
      <c r="E3" s="42"/>
      <c r="F3" s="42"/>
      <c r="G3" s="42"/>
      <c r="H3" s="42"/>
      <c r="I3" s="42"/>
      <c r="J3" s="42"/>
      <c r="K3" s="42"/>
      <c r="L3" s="42"/>
      <c r="M3" s="42"/>
      <c r="N3" s="42"/>
      <c r="O3" s="42"/>
      <c r="P3" s="42"/>
      <c r="Q3" s="42"/>
      <c r="R3" s="42"/>
      <c r="S3" s="42"/>
      <c r="T3" s="42"/>
      <c r="U3" s="42"/>
      <c r="V3" s="42"/>
      <c r="W3" s="42"/>
      <c r="X3" s="42"/>
      <c r="Y3" s="42"/>
      <c r="Z3" s="42"/>
    </row>
    <row r="4" spans="1:26" ht="15" customHeight="1">
      <c r="A4" s="155">
        <v>11</v>
      </c>
      <c r="B4" s="236" t="s">
        <v>2224</v>
      </c>
      <c r="C4" s="115">
        <f>SUM(C5:C6)</f>
        <v>0</v>
      </c>
      <c r="D4" s="42"/>
      <c r="E4" s="42" t="s">
        <v>1082</v>
      </c>
      <c r="F4" s="42"/>
      <c r="G4" s="42"/>
      <c r="H4" s="42"/>
      <c r="I4" s="42"/>
      <c r="J4" s="42"/>
      <c r="K4" s="42"/>
      <c r="L4" s="42"/>
      <c r="M4" s="42"/>
      <c r="N4" s="42"/>
      <c r="O4" s="42"/>
      <c r="P4" s="42"/>
      <c r="Q4" s="42"/>
      <c r="R4" s="42"/>
      <c r="S4" s="42"/>
      <c r="T4" s="42"/>
      <c r="U4" s="42"/>
      <c r="V4" s="42"/>
      <c r="W4" s="42"/>
      <c r="X4" s="42"/>
      <c r="Y4" s="42"/>
      <c r="Z4" s="42"/>
    </row>
    <row r="5" spans="1:26" ht="15" customHeight="1">
      <c r="A5" s="157">
        <v>111</v>
      </c>
      <c r="B5" s="158" t="s">
        <v>2225</v>
      </c>
      <c r="C5" s="119">
        <f>SUMIF('MIR-IG'!$F$3:$F$202,CF!E5,'MIR-IG'!$AC$3:$AC$202)</f>
        <v>0</v>
      </c>
      <c r="D5" s="42"/>
      <c r="E5" s="42" t="s">
        <v>1094</v>
      </c>
      <c r="F5" s="42"/>
      <c r="G5" s="42"/>
      <c r="H5" s="42"/>
      <c r="I5" s="42"/>
      <c r="J5" s="42"/>
      <c r="K5" s="42"/>
      <c r="L5" s="42"/>
      <c r="M5" s="42"/>
      <c r="N5" s="42"/>
      <c r="O5" s="42"/>
      <c r="P5" s="42"/>
      <c r="Q5" s="42"/>
      <c r="R5" s="42"/>
      <c r="S5" s="42"/>
      <c r="T5" s="42"/>
      <c r="U5" s="42"/>
      <c r="V5" s="42"/>
      <c r="W5" s="42"/>
      <c r="X5" s="42"/>
      <c r="Y5" s="42"/>
      <c r="Z5" s="42"/>
    </row>
    <row r="6" spans="1:26" ht="15" customHeight="1">
      <c r="A6" s="157">
        <v>112</v>
      </c>
      <c r="B6" s="158" t="s">
        <v>2226</v>
      </c>
      <c r="C6" s="119">
        <f>SUMIF('MIR-IG'!$F$3:$F$202,CF!E6,'MIR-IG'!$AC$3:$AC$202)</f>
        <v>0</v>
      </c>
      <c r="D6" s="42"/>
      <c r="E6" s="42" t="s">
        <v>1105</v>
      </c>
      <c r="F6" s="42"/>
      <c r="G6" s="42"/>
      <c r="H6" s="42"/>
      <c r="I6" s="42"/>
      <c r="J6" s="42"/>
      <c r="K6" s="42"/>
      <c r="L6" s="42"/>
      <c r="M6" s="42"/>
      <c r="N6" s="42"/>
      <c r="O6" s="42"/>
      <c r="P6" s="42"/>
      <c r="Q6" s="42"/>
      <c r="R6" s="42"/>
      <c r="S6" s="42"/>
      <c r="T6" s="42"/>
      <c r="U6" s="42"/>
      <c r="V6" s="42"/>
      <c r="W6" s="42"/>
      <c r="X6" s="42"/>
      <c r="Y6" s="42"/>
      <c r="Z6" s="42"/>
    </row>
    <row r="7" spans="1:26" ht="14.25" customHeight="1">
      <c r="A7" s="155">
        <v>12</v>
      </c>
      <c r="B7" s="236" t="s">
        <v>2227</v>
      </c>
      <c r="C7" s="115">
        <f>SUM(C8:C11)</f>
        <v>0</v>
      </c>
      <c r="D7" s="42"/>
      <c r="E7" s="42"/>
      <c r="F7" s="42"/>
      <c r="G7" s="42"/>
      <c r="H7" s="42"/>
      <c r="I7" s="42"/>
      <c r="J7" s="42"/>
      <c r="K7" s="42"/>
      <c r="L7" s="42"/>
      <c r="M7" s="42"/>
      <c r="N7" s="42"/>
      <c r="O7" s="42"/>
      <c r="P7" s="42"/>
      <c r="Q7" s="42"/>
      <c r="R7" s="42"/>
      <c r="S7" s="42"/>
      <c r="T7" s="42"/>
      <c r="U7" s="42"/>
      <c r="V7" s="42"/>
      <c r="W7" s="42"/>
      <c r="X7" s="42"/>
      <c r="Y7" s="42"/>
      <c r="Z7" s="42"/>
    </row>
    <row r="8" spans="1:26" ht="14.25" customHeight="1">
      <c r="A8" s="157">
        <v>121</v>
      </c>
      <c r="B8" s="158" t="s">
        <v>2228</v>
      </c>
      <c r="C8" s="119">
        <f>SUMIF('MIR-IG'!$F$3:$F$202,CF!E8,'MIR-IG'!$AC$3:$AC$202)</f>
        <v>0</v>
      </c>
      <c r="D8" s="42"/>
      <c r="E8" s="42" t="s">
        <v>1117</v>
      </c>
      <c r="F8" s="42"/>
      <c r="G8" s="42"/>
      <c r="H8" s="42"/>
      <c r="I8" s="42"/>
      <c r="J8" s="42"/>
      <c r="K8" s="42"/>
      <c r="L8" s="42"/>
      <c r="M8" s="42"/>
      <c r="N8" s="42"/>
      <c r="O8" s="42"/>
      <c r="P8" s="42"/>
      <c r="Q8" s="42"/>
      <c r="R8" s="42"/>
      <c r="S8" s="42"/>
      <c r="T8" s="42"/>
      <c r="U8" s="42"/>
      <c r="V8" s="42"/>
      <c r="W8" s="42"/>
      <c r="X8" s="42"/>
      <c r="Y8" s="42"/>
      <c r="Z8" s="42"/>
    </row>
    <row r="9" spans="1:26" ht="14.25" customHeight="1">
      <c r="A9" s="157">
        <v>122</v>
      </c>
      <c r="B9" s="158" t="s">
        <v>2229</v>
      </c>
      <c r="C9" s="119">
        <f>SUMIF('MIR-IG'!$F$3:$F$202,CF!E9,'MIR-IG'!$AC$3:$AC$202)</f>
        <v>0</v>
      </c>
      <c r="D9" s="42"/>
      <c r="E9" s="42" t="s">
        <v>1125</v>
      </c>
      <c r="F9" s="42"/>
      <c r="G9" s="42"/>
      <c r="H9" s="42"/>
      <c r="I9" s="42"/>
      <c r="J9" s="42"/>
      <c r="K9" s="42"/>
      <c r="L9" s="42"/>
      <c r="M9" s="42"/>
      <c r="N9" s="42"/>
      <c r="O9" s="42"/>
      <c r="P9" s="42"/>
      <c r="Q9" s="42"/>
      <c r="R9" s="42"/>
      <c r="S9" s="42"/>
      <c r="T9" s="42"/>
      <c r="U9" s="42"/>
      <c r="V9" s="42"/>
      <c r="W9" s="42"/>
      <c r="X9" s="42"/>
      <c r="Y9" s="42"/>
      <c r="Z9" s="42"/>
    </row>
    <row r="10" spans="1:26" ht="14.25" customHeight="1">
      <c r="A10" s="157">
        <v>123</v>
      </c>
      <c r="B10" s="158" t="s">
        <v>2230</v>
      </c>
      <c r="C10" s="119">
        <f>SUMIF('MIR-IG'!$F$3:$F$202,CF!E10,'MIR-IG'!$AC$3:$AC$202)</f>
        <v>0</v>
      </c>
      <c r="D10" s="42"/>
      <c r="E10" s="42" t="s">
        <v>1133</v>
      </c>
      <c r="F10" s="42"/>
      <c r="G10" s="42"/>
      <c r="H10" s="42"/>
      <c r="I10" s="42"/>
      <c r="J10" s="42"/>
      <c r="K10" s="42"/>
      <c r="L10" s="42"/>
      <c r="M10" s="42"/>
      <c r="N10" s="42"/>
      <c r="O10" s="42"/>
      <c r="P10" s="42"/>
      <c r="Q10" s="42"/>
      <c r="R10" s="42"/>
      <c r="S10" s="42"/>
      <c r="T10" s="42"/>
      <c r="U10" s="42"/>
      <c r="V10" s="42"/>
      <c r="W10" s="42"/>
      <c r="X10" s="42"/>
      <c r="Y10" s="42"/>
      <c r="Z10" s="42"/>
    </row>
    <row r="11" spans="1:26" ht="14.25" customHeight="1">
      <c r="A11" s="157">
        <v>124</v>
      </c>
      <c r="B11" s="158" t="s">
        <v>2231</v>
      </c>
      <c r="C11" s="119">
        <f>SUMIF('MIR-IG'!$F$3:$F$202,CF!E11,'MIR-IG'!$AC$3:$AC$202)</f>
        <v>0</v>
      </c>
      <c r="D11" s="42"/>
      <c r="E11" s="42" t="s">
        <v>1140</v>
      </c>
      <c r="F11" s="42"/>
      <c r="G11" s="42"/>
      <c r="H11" s="42"/>
      <c r="I11" s="42"/>
      <c r="J11" s="42"/>
      <c r="K11" s="42"/>
      <c r="L11" s="42"/>
      <c r="M11" s="42"/>
      <c r="N11" s="42"/>
      <c r="O11" s="42"/>
      <c r="P11" s="42"/>
      <c r="Q11" s="42"/>
      <c r="R11" s="42"/>
      <c r="S11" s="42"/>
      <c r="T11" s="42"/>
      <c r="U11" s="42"/>
      <c r="V11" s="42"/>
      <c r="W11" s="42"/>
      <c r="X11" s="42"/>
      <c r="Y11" s="42"/>
      <c r="Z11" s="42"/>
    </row>
    <row r="12" spans="1:26" ht="14.25" customHeight="1">
      <c r="A12" s="155">
        <v>13</v>
      </c>
      <c r="B12" s="236" t="s">
        <v>2232</v>
      </c>
      <c r="C12" s="115">
        <f>SUM(C13:C21)</f>
        <v>0</v>
      </c>
      <c r="D12" s="42"/>
      <c r="E12" s="42"/>
      <c r="F12" s="42"/>
      <c r="G12" s="42"/>
      <c r="H12" s="42"/>
      <c r="I12" s="42"/>
      <c r="J12" s="42"/>
      <c r="K12" s="42"/>
      <c r="L12" s="42"/>
      <c r="M12" s="42"/>
      <c r="N12" s="42"/>
      <c r="O12" s="42"/>
      <c r="P12" s="42"/>
      <c r="Q12" s="42"/>
      <c r="R12" s="42"/>
      <c r="S12" s="42"/>
      <c r="T12" s="42"/>
      <c r="U12" s="42"/>
      <c r="V12" s="42"/>
      <c r="W12" s="42"/>
      <c r="X12" s="42"/>
      <c r="Y12" s="42"/>
      <c r="Z12" s="42"/>
    </row>
    <row r="13" spans="1:26" ht="14.25" customHeight="1">
      <c r="A13" s="157">
        <v>131</v>
      </c>
      <c r="B13" s="158" t="s">
        <v>2233</v>
      </c>
      <c r="C13" s="119">
        <f>SUMIF('MIR-IG'!$F$3:$F$202,CF!E13,'MIR-IG'!$AC$3:$AC$202)</f>
        <v>0</v>
      </c>
      <c r="D13" s="42"/>
      <c r="E13" s="42" t="s">
        <v>1146</v>
      </c>
      <c r="F13" s="42"/>
      <c r="G13" s="42"/>
      <c r="H13" s="42"/>
      <c r="I13" s="42"/>
      <c r="J13" s="42"/>
      <c r="K13" s="42"/>
      <c r="L13" s="42"/>
      <c r="M13" s="42"/>
      <c r="N13" s="42"/>
      <c r="O13" s="42"/>
      <c r="P13" s="42"/>
      <c r="Q13" s="42"/>
      <c r="R13" s="42"/>
      <c r="S13" s="42"/>
      <c r="T13" s="42"/>
      <c r="U13" s="42"/>
      <c r="V13" s="42"/>
      <c r="W13" s="42"/>
      <c r="X13" s="42"/>
      <c r="Y13" s="42"/>
      <c r="Z13" s="42"/>
    </row>
    <row r="14" spans="1:26" ht="14.25" customHeight="1">
      <c r="A14" s="157">
        <v>132</v>
      </c>
      <c r="B14" s="158" t="s">
        <v>2234</v>
      </c>
      <c r="C14" s="119">
        <f>SUMIF('MIR-IG'!$F$3:$F$202,CF!E14,'MIR-IG'!$AC$3:$AC$202)</f>
        <v>0</v>
      </c>
      <c r="D14" s="42"/>
      <c r="E14" s="42" t="s">
        <v>1150</v>
      </c>
      <c r="F14" s="42"/>
      <c r="G14" s="42"/>
      <c r="H14" s="42"/>
      <c r="I14" s="42"/>
      <c r="J14" s="42"/>
      <c r="K14" s="42"/>
      <c r="L14" s="42"/>
      <c r="M14" s="42"/>
      <c r="N14" s="42"/>
      <c r="O14" s="42"/>
      <c r="P14" s="42"/>
      <c r="Q14" s="42"/>
      <c r="R14" s="42"/>
      <c r="S14" s="42"/>
      <c r="T14" s="42"/>
      <c r="U14" s="42"/>
      <c r="V14" s="42"/>
      <c r="W14" s="42"/>
      <c r="X14" s="42"/>
      <c r="Y14" s="42"/>
      <c r="Z14" s="42"/>
    </row>
    <row r="15" spans="1:26" ht="14.25" customHeight="1">
      <c r="A15" s="157">
        <v>133</v>
      </c>
      <c r="B15" s="158" t="s">
        <v>2235</v>
      </c>
      <c r="C15" s="119">
        <f>SUMIF('MIR-IG'!$F$3:$F$202,CF!E15,'MIR-IG'!$AC$3:$AC$202)</f>
        <v>0</v>
      </c>
      <c r="D15" s="42"/>
      <c r="E15" s="42" t="s">
        <v>1153</v>
      </c>
      <c r="F15" s="42"/>
      <c r="G15" s="42"/>
      <c r="H15" s="42"/>
      <c r="I15" s="42"/>
      <c r="J15" s="42"/>
      <c r="K15" s="42"/>
      <c r="L15" s="42"/>
      <c r="M15" s="42"/>
      <c r="N15" s="42"/>
      <c r="O15" s="42"/>
      <c r="P15" s="42"/>
      <c r="Q15" s="42"/>
      <c r="R15" s="42"/>
      <c r="S15" s="42"/>
      <c r="T15" s="42"/>
      <c r="U15" s="42"/>
      <c r="V15" s="42"/>
      <c r="W15" s="42"/>
      <c r="X15" s="42"/>
      <c r="Y15" s="42"/>
      <c r="Z15" s="42"/>
    </row>
    <row r="16" spans="1:26" ht="14.25" customHeight="1">
      <c r="A16" s="157">
        <v>134</v>
      </c>
      <c r="B16" s="158" t="s">
        <v>2236</v>
      </c>
      <c r="C16" s="119">
        <f>SUMIF('MIR-IG'!$F$3:$F$202,CF!E16,'MIR-IG'!$AC$3:$AC$202)</f>
        <v>0</v>
      </c>
      <c r="D16" s="42"/>
      <c r="E16" s="42" t="s">
        <v>1156</v>
      </c>
      <c r="F16" s="42"/>
      <c r="G16" s="42"/>
      <c r="H16" s="42"/>
      <c r="I16" s="42"/>
      <c r="J16" s="42"/>
      <c r="K16" s="42"/>
      <c r="L16" s="42"/>
      <c r="M16" s="42"/>
      <c r="N16" s="42"/>
      <c r="O16" s="42"/>
      <c r="P16" s="42"/>
      <c r="Q16" s="42"/>
      <c r="R16" s="42"/>
      <c r="S16" s="42"/>
      <c r="T16" s="42"/>
      <c r="U16" s="42"/>
      <c r="V16" s="42"/>
      <c r="W16" s="42"/>
      <c r="X16" s="42"/>
      <c r="Y16" s="42"/>
      <c r="Z16" s="42"/>
    </row>
    <row r="17" spans="1:26" ht="14.25" customHeight="1">
      <c r="A17" s="157">
        <v>135</v>
      </c>
      <c r="B17" s="158" t="s">
        <v>2237</v>
      </c>
      <c r="C17" s="119">
        <f>SUMIF('MIR-IG'!$F$3:$F$202,CF!E17,'MIR-IG'!$AC$3:$AC$202)</f>
        <v>0</v>
      </c>
      <c r="D17" s="42"/>
      <c r="E17" s="42" t="s">
        <v>1160</v>
      </c>
      <c r="F17" s="42"/>
      <c r="G17" s="42"/>
      <c r="H17" s="42"/>
      <c r="I17" s="42"/>
      <c r="J17" s="42"/>
      <c r="K17" s="42"/>
      <c r="L17" s="42"/>
      <c r="M17" s="42"/>
      <c r="N17" s="42"/>
      <c r="O17" s="42"/>
      <c r="P17" s="42"/>
      <c r="Q17" s="42"/>
      <c r="R17" s="42"/>
      <c r="S17" s="42"/>
      <c r="T17" s="42"/>
      <c r="U17" s="42"/>
      <c r="V17" s="42"/>
      <c r="W17" s="42"/>
      <c r="X17" s="42"/>
      <c r="Y17" s="42"/>
      <c r="Z17" s="42"/>
    </row>
    <row r="18" spans="1:26" ht="14.25" customHeight="1">
      <c r="A18" s="157">
        <v>136</v>
      </c>
      <c r="B18" s="158" t="s">
        <v>2238</v>
      </c>
      <c r="C18" s="119">
        <f>SUMIF('MIR-IG'!$F$3:$F$202,CF!E18,'MIR-IG'!$AC$3:$AC$202)</f>
        <v>0</v>
      </c>
      <c r="D18" s="42"/>
      <c r="E18" s="42" t="s">
        <v>1164</v>
      </c>
      <c r="F18" s="42"/>
      <c r="G18" s="42"/>
      <c r="H18" s="42"/>
      <c r="I18" s="42"/>
      <c r="J18" s="42"/>
      <c r="K18" s="42"/>
      <c r="L18" s="42"/>
      <c r="M18" s="42"/>
      <c r="N18" s="42"/>
      <c r="O18" s="42"/>
      <c r="P18" s="42"/>
      <c r="Q18" s="42"/>
      <c r="R18" s="42"/>
      <c r="S18" s="42"/>
      <c r="T18" s="42"/>
      <c r="U18" s="42"/>
      <c r="V18" s="42"/>
      <c r="W18" s="42"/>
      <c r="X18" s="42"/>
      <c r="Y18" s="42"/>
      <c r="Z18" s="42"/>
    </row>
    <row r="19" spans="1:26" ht="14.25" customHeight="1">
      <c r="A19" s="157">
        <v>137</v>
      </c>
      <c r="B19" s="158" t="s">
        <v>2239</v>
      </c>
      <c r="C19" s="119">
        <f>SUMIF('MIR-IG'!$F$3:$F$202,CF!E19,'MIR-IG'!$AC$3:$AC$202)</f>
        <v>0</v>
      </c>
      <c r="D19" s="42"/>
      <c r="E19" s="42" t="s">
        <v>1168</v>
      </c>
      <c r="F19" s="42"/>
      <c r="G19" s="42"/>
      <c r="H19" s="42"/>
      <c r="I19" s="42"/>
      <c r="J19" s="42"/>
      <c r="K19" s="42"/>
      <c r="L19" s="42"/>
      <c r="M19" s="42"/>
      <c r="N19" s="42"/>
      <c r="O19" s="42"/>
      <c r="P19" s="42"/>
      <c r="Q19" s="42"/>
      <c r="R19" s="42"/>
      <c r="S19" s="42"/>
      <c r="T19" s="42"/>
      <c r="U19" s="42"/>
      <c r="V19" s="42"/>
      <c r="W19" s="42"/>
      <c r="X19" s="42"/>
      <c r="Y19" s="42"/>
      <c r="Z19" s="42"/>
    </row>
    <row r="20" spans="1:26" ht="14.25" customHeight="1">
      <c r="A20" s="157">
        <v>138</v>
      </c>
      <c r="B20" s="158" t="s">
        <v>33</v>
      </c>
      <c r="C20" s="119">
        <f>SUMIF('MIR-IG'!$F$3:$F$202,CF!E20,'MIR-IG'!$AC$3:$AC$202)</f>
        <v>0</v>
      </c>
      <c r="D20" s="42"/>
      <c r="E20" s="42" t="s">
        <v>1171</v>
      </c>
      <c r="F20" s="42"/>
      <c r="G20" s="42"/>
      <c r="H20" s="42"/>
      <c r="I20" s="42"/>
      <c r="J20" s="42"/>
      <c r="K20" s="42"/>
      <c r="L20" s="42"/>
      <c r="M20" s="42"/>
      <c r="N20" s="42"/>
      <c r="O20" s="42"/>
      <c r="P20" s="42"/>
      <c r="Q20" s="42"/>
      <c r="R20" s="42"/>
      <c r="S20" s="42"/>
      <c r="T20" s="42"/>
      <c r="U20" s="42"/>
      <c r="V20" s="42"/>
      <c r="W20" s="42"/>
      <c r="X20" s="42"/>
      <c r="Y20" s="42"/>
      <c r="Z20" s="42"/>
    </row>
    <row r="21" spans="1:26" ht="14.25" customHeight="1">
      <c r="A21" s="157">
        <v>139</v>
      </c>
      <c r="B21" s="158" t="s">
        <v>2240</v>
      </c>
      <c r="C21" s="119">
        <f>SUMIF('MIR-IG'!$F$3:$F$202,CF!E21,'MIR-IG'!$AC$3:$AC$202)</f>
        <v>0</v>
      </c>
      <c r="D21" s="42"/>
      <c r="E21" s="42" t="s">
        <v>1174</v>
      </c>
      <c r="F21" s="42"/>
      <c r="G21" s="42"/>
      <c r="H21" s="42"/>
      <c r="I21" s="42"/>
      <c r="J21" s="42"/>
      <c r="K21" s="42"/>
      <c r="L21" s="42"/>
      <c r="M21" s="42"/>
      <c r="N21" s="42"/>
      <c r="O21" s="42"/>
      <c r="P21" s="42"/>
      <c r="Q21" s="42"/>
      <c r="R21" s="42"/>
      <c r="S21" s="42"/>
      <c r="T21" s="42"/>
      <c r="U21" s="42"/>
      <c r="V21" s="42"/>
      <c r="W21" s="42"/>
      <c r="X21" s="42"/>
      <c r="Y21" s="42"/>
      <c r="Z21" s="42"/>
    </row>
    <row r="22" spans="1:26" ht="14.25" customHeight="1">
      <c r="A22" s="155">
        <v>14</v>
      </c>
      <c r="B22" s="236" t="s">
        <v>2241</v>
      </c>
      <c r="C22" s="115">
        <f>SUM(C23)</f>
        <v>0</v>
      </c>
      <c r="D22" s="42"/>
      <c r="E22" s="42"/>
      <c r="F22" s="42"/>
      <c r="G22" s="42"/>
      <c r="H22" s="42"/>
      <c r="I22" s="42"/>
      <c r="J22" s="42"/>
      <c r="K22" s="42"/>
      <c r="L22" s="42"/>
      <c r="M22" s="42"/>
      <c r="N22" s="42"/>
      <c r="O22" s="42"/>
      <c r="P22" s="42"/>
      <c r="Q22" s="42"/>
      <c r="R22" s="42"/>
      <c r="S22" s="42"/>
      <c r="T22" s="42"/>
      <c r="U22" s="42"/>
      <c r="V22" s="42"/>
      <c r="W22" s="42"/>
      <c r="X22" s="42"/>
      <c r="Y22" s="42"/>
      <c r="Z22" s="42"/>
    </row>
    <row r="23" spans="1:26" ht="14.25" customHeight="1">
      <c r="A23" s="157">
        <v>141</v>
      </c>
      <c r="B23" s="158" t="s">
        <v>2242</v>
      </c>
      <c r="C23" s="119">
        <f>SUMIF('MIR-IG'!$F$3:$F$202,CF!E23,'MIR-IG'!$AC$3:$AC$202)</f>
        <v>0</v>
      </c>
      <c r="D23" s="42"/>
      <c r="E23" s="42" t="s">
        <v>1179</v>
      </c>
      <c r="F23" s="42"/>
      <c r="G23" s="42"/>
      <c r="H23" s="42"/>
      <c r="I23" s="42"/>
      <c r="J23" s="42"/>
      <c r="K23" s="42"/>
      <c r="L23" s="42"/>
      <c r="M23" s="42"/>
      <c r="N23" s="42"/>
      <c r="O23" s="42"/>
      <c r="P23" s="42"/>
      <c r="Q23" s="42"/>
      <c r="R23" s="42"/>
      <c r="S23" s="42"/>
      <c r="T23" s="42"/>
      <c r="U23" s="42"/>
      <c r="V23" s="42"/>
      <c r="W23" s="42"/>
      <c r="X23" s="42"/>
      <c r="Y23" s="42"/>
      <c r="Z23" s="42"/>
    </row>
    <row r="24" spans="1:26" ht="14.25" customHeight="1">
      <c r="A24" s="155">
        <v>15</v>
      </c>
      <c r="B24" s="236" t="s">
        <v>2243</v>
      </c>
      <c r="C24" s="115">
        <f>SUM(C25:C26)</f>
        <v>0</v>
      </c>
      <c r="D24" s="42"/>
      <c r="E24" s="42"/>
      <c r="F24" s="42"/>
      <c r="G24" s="42"/>
      <c r="H24" s="42"/>
      <c r="I24" s="42"/>
      <c r="J24" s="42"/>
      <c r="K24" s="42"/>
      <c r="L24" s="42"/>
      <c r="M24" s="42"/>
      <c r="N24" s="42"/>
      <c r="O24" s="42"/>
      <c r="P24" s="42"/>
      <c r="Q24" s="42"/>
      <c r="R24" s="42"/>
      <c r="S24" s="42"/>
      <c r="T24" s="42"/>
      <c r="U24" s="42"/>
      <c r="V24" s="42"/>
      <c r="W24" s="42"/>
      <c r="X24" s="42"/>
      <c r="Y24" s="42"/>
      <c r="Z24" s="42"/>
    </row>
    <row r="25" spans="1:26" ht="14.25" customHeight="1">
      <c r="A25" s="157">
        <v>151</v>
      </c>
      <c r="B25" s="158" t="s">
        <v>2244</v>
      </c>
      <c r="C25" s="119">
        <f>SUMIF('MIR-IG'!$F$3:$F$202,CF!E25,'MIR-IG'!$AC$3:$AC$202)</f>
        <v>0</v>
      </c>
      <c r="D25" s="42"/>
      <c r="E25" s="42" t="s">
        <v>1183</v>
      </c>
      <c r="F25" s="42"/>
      <c r="G25" s="42"/>
      <c r="H25" s="42"/>
      <c r="I25" s="42"/>
      <c r="J25" s="42"/>
      <c r="K25" s="42"/>
      <c r="L25" s="42"/>
      <c r="M25" s="42"/>
      <c r="N25" s="42"/>
      <c r="O25" s="42"/>
      <c r="P25" s="42"/>
      <c r="Q25" s="42"/>
      <c r="R25" s="42"/>
      <c r="S25" s="42"/>
      <c r="T25" s="42"/>
      <c r="U25" s="42"/>
      <c r="V25" s="42"/>
      <c r="W25" s="42"/>
      <c r="X25" s="42"/>
      <c r="Y25" s="42"/>
      <c r="Z25" s="42"/>
    </row>
    <row r="26" spans="1:26" ht="14.25" customHeight="1">
      <c r="A26" s="157">
        <v>152</v>
      </c>
      <c r="B26" s="158" t="s">
        <v>2245</v>
      </c>
      <c r="C26" s="119">
        <f>SUMIF('MIR-IG'!$F$3:$F$202,CF!E26,'MIR-IG'!$AC$3:$AC$202)</f>
        <v>0</v>
      </c>
      <c r="D26" s="42"/>
      <c r="E26" s="42" t="s">
        <v>1186</v>
      </c>
      <c r="F26" s="42"/>
      <c r="G26" s="42"/>
      <c r="H26" s="42"/>
      <c r="I26" s="42"/>
      <c r="J26" s="42"/>
      <c r="K26" s="42"/>
      <c r="L26" s="42"/>
      <c r="M26" s="42"/>
      <c r="N26" s="42"/>
      <c r="O26" s="42"/>
      <c r="P26" s="42"/>
      <c r="Q26" s="42"/>
      <c r="R26" s="42"/>
      <c r="S26" s="42"/>
      <c r="T26" s="42"/>
      <c r="U26" s="42"/>
      <c r="V26" s="42"/>
      <c r="W26" s="42"/>
      <c r="X26" s="42"/>
      <c r="Y26" s="42"/>
      <c r="Z26" s="42"/>
    </row>
    <row r="27" spans="1:26" ht="14.25" customHeight="1">
      <c r="A27" s="155">
        <v>16</v>
      </c>
      <c r="B27" s="236" t="s">
        <v>2246</v>
      </c>
      <c r="C27" s="115">
        <f>SUM(C28:C30)</f>
        <v>0</v>
      </c>
      <c r="D27" s="42"/>
      <c r="E27" s="42"/>
      <c r="F27" s="42"/>
      <c r="G27" s="42"/>
      <c r="H27" s="42"/>
      <c r="I27" s="42"/>
      <c r="J27" s="42"/>
      <c r="K27" s="42"/>
      <c r="L27" s="42"/>
      <c r="M27" s="42"/>
      <c r="N27" s="42"/>
      <c r="O27" s="42"/>
      <c r="P27" s="42"/>
      <c r="Q27" s="42"/>
      <c r="R27" s="42"/>
      <c r="S27" s="42"/>
      <c r="T27" s="42"/>
      <c r="U27" s="42"/>
      <c r="V27" s="42"/>
      <c r="W27" s="42"/>
      <c r="X27" s="42"/>
      <c r="Y27" s="42"/>
      <c r="Z27" s="42"/>
    </row>
    <row r="28" spans="1:26" ht="14.25" customHeight="1">
      <c r="A28" s="157">
        <v>161</v>
      </c>
      <c r="B28" s="158" t="s">
        <v>2247</v>
      </c>
      <c r="C28" s="119">
        <f>SUMIF('MIR-IG'!$F$3:$F$202,CF!E28,'MIR-IG'!$AC$3:$AC$202)</f>
        <v>0</v>
      </c>
      <c r="D28" s="42"/>
      <c r="E28" s="42" t="s">
        <v>1191</v>
      </c>
      <c r="F28" s="42"/>
      <c r="G28" s="42"/>
      <c r="H28" s="42"/>
      <c r="I28" s="42"/>
      <c r="J28" s="42"/>
      <c r="K28" s="42"/>
      <c r="L28" s="42"/>
      <c r="M28" s="42"/>
      <c r="N28" s="42"/>
      <c r="O28" s="42"/>
      <c r="P28" s="42"/>
      <c r="Q28" s="42"/>
      <c r="R28" s="42"/>
      <c r="S28" s="42"/>
      <c r="T28" s="42"/>
      <c r="U28" s="42"/>
      <c r="V28" s="42"/>
      <c r="W28" s="42"/>
      <c r="X28" s="42"/>
      <c r="Y28" s="42"/>
      <c r="Z28" s="42"/>
    </row>
    <row r="29" spans="1:26" ht="14.25" customHeight="1">
      <c r="A29" s="157">
        <v>162</v>
      </c>
      <c r="B29" s="158" t="s">
        <v>2248</v>
      </c>
      <c r="C29" s="119">
        <f>SUMIF('MIR-IG'!$F$3:$F$202,CF!E29,'MIR-IG'!$AC$3:$AC$202)</f>
        <v>0</v>
      </c>
      <c r="D29" s="42"/>
      <c r="E29" s="42" t="s">
        <v>1194</v>
      </c>
      <c r="F29" s="42"/>
      <c r="G29" s="42"/>
      <c r="H29" s="42"/>
      <c r="I29" s="42"/>
      <c r="J29" s="42"/>
      <c r="K29" s="42"/>
      <c r="L29" s="42"/>
      <c r="M29" s="42"/>
      <c r="N29" s="42"/>
      <c r="O29" s="42"/>
      <c r="P29" s="42"/>
      <c r="Q29" s="42"/>
      <c r="R29" s="42"/>
      <c r="S29" s="42"/>
      <c r="T29" s="42"/>
      <c r="U29" s="42"/>
      <c r="V29" s="42"/>
      <c r="W29" s="42"/>
      <c r="X29" s="42"/>
      <c r="Y29" s="42"/>
      <c r="Z29" s="42"/>
    </row>
    <row r="30" spans="1:26" ht="14.25" customHeight="1">
      <c r="A30" s="157">
        <v>163</v>
      </c>
      <c r="B30" s="158" t="s">
        <v>2249</v>
      </c>
      <c r="C30" s="119">
        <f>SUMIF('MIR-IG'!$F$3:$F$202,CF!E30,'MIR-IG'!$AC$3:$AC$202)</f>
        <v>0</v>
      </c>
      <c r="D30" s="42"/>
      <c r="E30" s="42" t="s">
        <v>1198</v>
      </c>
      <c r="F30" s="42"/>
      <c r="G30" s="42"/>
      <c r="H30" s="42"/>
      <c r="I30" s="42"/>
      <c r="J30" s="42"/>
      <c r="K30" s="42"/>
      <c r="L30" s="42"/>
      <c r="M30" s="42"/>
      <c r="N30" s="42"/>
      <c r="O30" s="42"/>
      <c r="P30" s="42"/>
      <c r="Q30" s="42"/>
      <c r="R30" s="42"/>
      <c r="S30" s="42"/>
      <c r="T30" s="42"/>
      <c r="U30" s="42"/>
      <c r="V30" s="42"/>
      <c r="W30" s="42"/>
      <c r="X30" s="42"/>
      <c r="Y30" s="42"/>
      <c r="Z30" s="42"/>
    </row>
    <row r="31" spans="1:26" ht="14.25" customHeight="1">
      <c r="A31" s="155">
        <v>17</v>
      </c>
      <c r="B31" s="236" t="s">
        <v>2250</v>
      </c>
      <c r="C31" s="115">
        <f>SUM(C32:C35)</f>
        <v>0</v>
      </c>
      <c r="D31" s="42"/>
      <c r="E31" s="42"/>
      <c r="F31" s="42"/>
      <c r="G31" s="42"/>
      <c r="H31" s="42"/>
      <c r="I31" s="42"/>
      <c r="J31" s="42"/>
      <c r="K31" s="42"/>
      <c r="L31" s="42"/>
      <c r="M31" s="42"/>
      <c r="N31" s="42"/>
      <c r="O31" s="42"/>
      <c r="P31" s="42"/>
      <c r="Q31" s="42"/>
      <c r="R31" s="42"/>
      <c r="S31" s="42"/>
      <c r="T31" s="42"/>
      <c r="U31" s="42"/>
      <c r="V31" s="42"/>
      <c r="W31" s="42"/>
      <c r="X31" s="42"/>
      <c r="Y31" s="42"/>
      <c r="Z31" s="42"/>
    </row>
    <row r="32" spans="1:26" ht="14.25" customHeight="1">
      <c r="A32" s="157">
        <v>171</v>
      </c>
      <c r="B32" s="158" t="s">
        <v>2251</v>
      </c>
      <c r="C32" s="119">
        <f>SUMIF('MIR-IG'!$F$3:$F$202,CF!E32,'MIR-IG'!$AC$3:$AC$202)</f>
        <v>0</v>
      </c>
      <c r="D32" s="42"/>
      <c r="E32" s="42" t="s">
        <v>1202</v>
      </c>
      <c r="F32" s="42"/>
      <c r="G32" s="42"/>
      <c r="H32" s="42"/>
      <c r="I32" s="42"/>
      <c r="J32" s="42"/>
      <c r="K32" s="42"/>
      <c r="L32" s="42"/>
      <c r="M32" s="42"/>
      <c r="N32" s="42"/>
      <c r="O32" s="42"/>
      <c r="P32" s="42"/>
      <c r="Q32" s="42"/>
      <c r="R32" s="42"/>
      <c r="S32" s="42"/>
      <c r="T32" s="42"/>
      <c r="U32" s="42"/>
      <c r="V32" s="42"/>
      <c r="W32" s="42"/>
      <c r="X32" s="42"/>
      <c r="Y32" s="42"/>
      <c r="Z32" s="42"/>
    </row>
    <row r="33" spans="1:26" ht="14.25" customHeight="1">
      <c r="A33" s="157">
        <v>172</v>
      </c>
      <c r="B33" s="158" t="s">
        <v>2252</v>
      </c>
      <c r="C33" s="119">
        <f>SUMIF('MIR-IG'!$F$3:$F$202,CF!E33,'MIR-IG'!$AC$3:$AC$202)</f>
        <v>0</v>
      </c>
      <c r="D33" s="42"/>
      <c r="E33" s="42" t="s">
        <v>1206</v>
      </c>
      <c r="F33" s="42"/>
      <c r="G33" s="42"/>
      <c r="H33" s="42"/>
      <c r="I33" s="42"/>
      <c r="J33" s="42"/>
      <c r="K33" s="42"/>
      <c r="L33" s="42"/>
      <c r="M33" s="42"/>
      <c r="N33" s="42"/>
      <c r="O33" s="42"/>
      <c r="P33" s="42"/>
      <c r="Q33" s="42"/>
      <c r="R33" s="42"/>
      <c r="S33" s="42"/>
      <c r="T33" s="42"/>
      <c r="U33" s="42"/>
      <c r="V33" s="42"/>
      <c r="W33" s="42"/>
      <c r="X33" s="42"/>
      <c r="Y33" s="42"/>
      <c r="Z33" s="42"/>
    </row>
    <row r="34" spans="1:26" ht="14.25" customHeight="1">
      <c r="A34" s="157">
        <v>173</v>
      </c>
      <c r="B34" s="158" t="s">
        <v>2253</v>
      </c>
      <c r="C34" s="119">
        <f>SUMIF('MIR-IG'!$F$3:$F$202,CF!E34,'MIR-IG'!$AC$3:$AC$202)</f>
        <v>0</v>
      </c>
      <c r="D34" s="42"/>
      <c r="E34" s="42" t="s">
        <v>1209</v>
      </c>
      <c r="F34" s="42"/>
      <c r="G34" s="42"/>
      <c r="H34" s="42"/>
      <c r="I34" s="42"/>
      <c r="J34" s="42"/>
      <c r="K34" s="42"/>
      <c r="L34" s="42"/>
      <c r="M34" s="42"/>
      <c r="N34" s="42"/>
      <c r="O34" s="42"/>
      <c r="P34" s="42"/>
      <c r="Q34" s="42"/>
      <c r="R34" s="42"/>
      <c r="S34" s="42"/>
      <c r="T34" s="42"/>
      <c r="U34" s="42"/>
      <c r="V34" s="42"/>
      <c r="W34" s="42"/>
      <c r="X34" s="42"/>
      <c r="Y34" s="42"/>
      <c r="Z34" s="42"/>
    </row>
    <row r="35" spans="1:26" ht="14.25" customHeight="1">
      <c r="A35" s="157">
        <v>174</v>
      </c>
      <c r="B35" s="158" t="s">
        <v>2254</v>
      </c>
      <c r="C35" s="119">
        <f>SUMIF('MIR-IG'!$F$3:$F$202,CF!E35,'MIR-IG'!$AC$3:$AC$202)</f>
        <v>0</v>
      </c>
      <c r="D35" s="42"/>
      <c r="E35" s="42" t="s">
        <v>1212</v>
      </c>
      <c r="F35" s="42"/>
      <c r="G35" s="42"/>
      <c r="H35" s="42"/>
      <c r="I35" s="42"/>
      <c r="J35" s="42"/>
      <c r="K35" s="42"/>
      <c r="L35" s="42"/>
      <c r="M35" s="42"/>
      <c r="N35" s="42"/>
      <c r="O35" s="42"/>
      <c r="P35" s="42"/>
      <c r="Q35" s="42"/>
      <c r="R35" s="42"/>
      <c r="S35" s="42"/>
      <c r="T35" s="42"/>
      <c r="U35" s="42"/>
      <c r="V35" s="42"/>
      <c r="W35" s="42"/>
      <c r="X35" s="42"/>
      <c r="Y35" s="42"/>
      <c r="Z35" s="42"/>
    </row>
    <row r="36" spans="1:26" ht="14.25" customHeight="1">
      <c r="A36" s="155">
        <v>18</v>
      </c>
      <c r="B36" s="236" t="s">
        <v>1978</v>
      </c>
      <c r="C36" s="115">
        <f>SUM(C37:C41)</f>
        <v>0</v>
      </c>
      <c r="D36" s="42"/>
      <c r="E36" s="42"/>
      <c r="F36" s="42"/>
      <c r="G36" s="42"/>
      <c r="H36" s="42"/>
      <c r="I36" s="42"/>
      <c r="J36" s="42"/>
      <c r="K36" s="42"/>
      <c r="L36" s="42"/>
      <c r="M36" s="42"/>
      <c r="N36" s="42"/>
      <c r="O36" s="42"/>
      <c r="P36" s="42"/>
      <c r="Q36" s="42"/>
      <c r="R36" s="42"/>
      <c r="S36" s="42"/>
      <c r="T36" s="42"/>
      <c r="U36" s="42"/>
      <c r="V36" s="42"/>
      <c r="W36" s="42"/>
      <c r="X36" s="42"/>
      <c r="Y36" s="42"/>
      <c r="Z36" s="42"/>
    </row>
    <row r="37" spans="1:26" ht="14.25" customHeight="1">
      <c r="A37" s="157">
        <v>181</v>
      </c>
      <c r="B37" s="158" t="s">
        <v>2255</v>
      </c>
      <c r="C37" s="119">
        <f>SUMIF('MIR-IG'!$F$3:$F$202,CF!E37,'MIR-IG'!$AC$3:$AC$202)</f>
        <v>0</v>
      </c>
      <c r="D37" s="42"/>
      <c r="E37" s="42" t="s">
        <v>1217</v>
      </c>
      <c r="F37" s="42"/>
      <c r="G37" s="42"/>
      <c r="H37" s="42"/>
      <c r="I37" s="42"/>
      <c r="J37" s="42"/>
      <c r="K37" s="42"/>
      <c r="L37" s="42"/>
      <c r="M37" s="42"/>
      <c r="N37" s="42"/>
      <c r="O37" s="42"/>
      <c r="P37" s="42"/>
      <c r="Q37" s="42"/>
      <c r="R37" s="42"/>
      <c r="S37" s="42"/>
      <c r="T37" s="42"/>
      <c r="U37" s="42"/>
      <c r="V37" s="42"/>
      <c r="W37" s="42"/>
      <c r="X37" s="42"/>
      <c r="Y37" s="42"/>
      <c r="Z37" s="42"/>
    </row>
    <row r="38" spans="1:26" ht="14.25" customHeight="1">
      <c r="A38" s="157">
        <v>182</v>
      </c>
      <c r="B38" s="158" t="s">
        <v>2256</v>
      </c>
      <c r="C38" s="119">
        <f>SUMIF('MIR-IG'!$F$3:$F$202,CF!E38,'MIR-IG'!$AC$3:$AC$202)</f>
        <v>0</v>
      </c>
      <c r="D38" s="42"/>
      <c r="E38" s="42" t="s">
        <v>1220</v>
      </c>
      <c r="F38" s="42"/>
      <c r="G38" s="42"/>
      <c r="H38" s="42"/>
      <c r="I38" s="42"/>
      <c r="J38" s="42"/>
      <c r="K38" s="42"/>
      <c r="L38" s="42"/>
      <c r="M38" s="42"/>
      <c r="N38" s="42"/>
      <c r="O38" s="42"/>
      <c r="P38" s="42"/>
      <c r="Q38" s="42"/>
      <c r="R38" s="42"/>
      <c r="S38" s="42"/>
      <c r="T38" s="42"/>
      <c r="U38" s="42"/>
      <c r="V38" s="42"/>
      <c r="W38" s="42"/>
      <c r="X38" s="42"/>
      <c r="Y38" s="42"/>
      <c r="Z38" s="42"/>
    </row>
    <row r="39" spans="1:26" ht="14.25" customHeight="1">
      <c r="A39" s="157">
        <v>183</v>
      </c>
      <c r="B39" s="158" t="s">
        <v>2257</v>
      </c>
      <c r="C39" s="119">
        <f>SUMIF('MIR-IG'!$F$3:$F$202,CF!E39,'MIR-IG'!$AC$3:$AC$202)</f>
        <v>0</v>
      </c>
      <c r="D39" s="42"/>
      <c r="E39" s="42" t="s">
        <v>1223</v>
      </c>
      <c r="F39" s="42"/>
      <c r="G39" s="42"/>
      <c r="H39" s="42"/>
      <c r="I39" s="42"/>
      <c r="J39" s="42"/>
      <c r="K39" s="42"/>
      <c r="L39" s="42"/>
      <c r="M39" s="42"/>
      <c r="N39" s="42"/>
      <c r="O39" s="42"/>
      <c r="P39" s="42"/>
      <c r="Q39" s="42"/>
      <c r="R39" s="42"/>
      <c r="S39" s="42"/>
      <c r="T39" s="42"/>
      <c r="U39" s="42"/>
      <c r="V39" s="42"/>
      <c r="W39" s="42"/>
      <c r="X39" s="42"/>
      <c r="Y39" s="42"/>
      <c r="Z39" s="42"/>
    </row>
    <row r="40" spans="1:26" ht="14.25" customHeight="1">
      <c r="A40" s="157">
        <v>184</v>
      </c>
      <c r="B40" s="158" t="s">
        <v>2258</v>
      </c>
      <c r="C40" s="119">
        <f>SUMIF('MIR-IG'!$F$3:$F$202,CF!E40,'MIR-IG'!$AC$3:$AC$202)</f>
        <v>0</v>
      </c>
      <c r="D40" s="42"/>
      <c r="E40" s="42" t="s">
        <v>1227</v>
      </c>
      <c r="F40" s="42"/>
      <c r="G40" s="42"/>
      <c r="H40" s="42"/>
      <c r="I40" s="42"/>
      <c r="J40" s="42"/>
      <c r="K40" s="42"/>
      <c r="L40" s="42"/>
      <c r="M40" s="42"/>
      <c r="N40" s="42"/>
      <c r="O40" s="42"/>
      <c r="P40" s="42"/>
      <c r="Q40" s="42"/>
      <c r="R40" s="42"/>
      <c r="S40" s="42"/>
      <c r="T40" s="42"/>
      <c r="U40" s="42"/>
      <c r="V40" s="42"/>
      <c r="W40" s="42"/>
      <c r="X40" s="42"/>
      <c r="Y40" s="42"/>
      <c r="Z40" s="42"/>
    </row>
    <row r="41" spans="1:26" ht="14.25" customHeight="1">
      <c r="A41" s="157">
        <v>185</v>
      </c>
      <c r="B41" s="158" t="s">
        <v>2240</v>
      </c>
      <c r="C41" s="119">
        <f>SUMIF('MIR-IG'!$F$3:$F$202,CF!E41,'MIR-IG'!$AC$3:$AC$202)</f>
        <v>0</v>
      </c>
      <c r="D41" s="42"/>
      <c r="E41" s="42" t="s">
        <v>1230</v>
      </c>
      <c r="F41" s="42"/>
      <c r="G41" s="42"/>
      <c r="H41" s="42"/>
      <c r="I41" s="42"/>
      <c r="J41" s="42"/>
      <c r="K41" s="42"/>
      <c r="L41" s="42"/>
      <c r="M41" s="42"/>
      <c r="N41" s="42"/>
      <c r="O41" s="42"/>
      <c r="P41" s="42"/>
      <c r="Q41" s="42"/>
      <c r="R41" s="42"/>
      <c r="S41" s="42"/>
      <c r="T41" s="42"/>
      <c r="U41" s="42"/>
      <c r="V41" s="42"/>
      <c r="W41" s="42"/>
      <c r="X41" s="42"/>
      <c r="Y41" s="42"/>
      <c r="Z41" s="42"/>
    </row>
    <row r="42" spans="1:26" ht="14.25" customHeight="1">
      <c r="A42" s="237">
        <v>2</v>
      </c>
      <c r="B42" s="238" t="s">
        <v>2259</v>
      </c>
      <c r="C42" s="166">
        <f>C43+C50+C58+C64+C69+C76+C86</f>
        <v>0</v>
      </c>
      <c r="D42" s="42"/>
      <c r="E42" s="42"/>
      <c r="F42" s="42"/>
      <c r="G42" s="42"/>
      <c r="H42" s="42"/>
      <c r="I42" s="42"/>
      <c r="J42" s="42"/>
      <c r="K42" s="42"/>
      <c r="L42" s="42"/>
      <c r="M42" s="42"/>
      <c r="N42" s="42"/>
      <c r="O42" s="42"/>
      <c r="P42" s="42"/>
      <c r="Q42" s="42"/>
      <c r="R42" s="42"/>
      <c r="S42" s="42"/>
      <c r="T42" s="42"/>
      <c r="U42" s="42"/>
      <c r="V42" s="42"/>
      <c r="W42" s="42"/>
      <c r="X42" s="42"/>
      <c r="Y42" s="42"/>
      <c r="Z42" s="42"/>
    </row>
    <row r="43" spans="1:26" ht="14.25" customHeight="1">
      <c r="A43" s="155">
        <v>21</v>
      </c>
      <c r="B43" s="236" t="s">
        <v>2260</v>
      </c>
      <c r="C43" s="115">
        <f>SUM(C44:C49)</f>
        <v>0</v>
      </c>
      <c r="D43" s="42"/>
      <c r="E43" s="42"/>
      <c r="F43" s="42"/>
      <c r="G43" s="42"/>
      <c r="H43" s="42"/>
      <c r="I43" s="42"/>
      <c r="J43" s="42"/>
      <c r="K43" s="42"/>
      <c r="L43" s="42"/>
      <c r="M43" s="42"/>
      <c r="N43" s="42"/>
      <c r="O43" s="42"/>
      <c r="P43" s="42"/>
      <c r="Q43" s="42"/>
      <c r="R43" s="42"/>
      <c r="S43" s="42"/>
      <c r="T43" s="42"/>
      <c r="U43" s="42"/>
      <c r="V43" s="42"/>
      <c r="W43" s="42"/>
      <c r="X43" s="42"/>
      <c r="Y43" s="42"/>
      <c r="Z43" s="42"/>
    </row>
    <row r="44" spans="1:26" ht="14.25" customHeight="1">
      <c r="A44" s="157">
        <v>211</v>
      </c>
      <c r="B44" s="158" t="s">
        <v>2261</v>
      </c>
      <c r="C44" s="119">
        <f>SUMIF('MIR-IG'!$F$3:$F$202,CF!E44,'MIR-IG'!$AC$3:$AC$202)</f>
        <v>0</v>
      </c>
      <c r="D44" s="42"/>
      <c r="E44" s="42" t="s">
        <v>1235</v>
      </c>
      <c r="F44" s="42"/>
      <c r="G44" s="42"/>
      <c r="H44" s="42"/>
      <c r="I44" s="42"/>
      <c r="J44" s="42"/>
      <c r="K44" s="42"/>
      <c r="L44" s="42"/>
      <c r="M44" s="42"/>
      <c r="N44" s="42"/>
      <c r="O44" s="42"/>
      <c r="P44" s="42"/>
      <c r="Q44" s="42"/>
      <c r="R44" s="42"/>
      <c r="S44" s="42"/>
      <c r="T44" s="42"/>
      <c r="U44" s="42"/>
      <c r="V44" s="42"/>
      <c r="W44" s="42"/>
      <c r="X44" s="42"/>
      <c r="Y44" s="42"/>
      <c r="Z44" s="42"/>
    </row>
    <row r="45" spans="1:26" ht="14.25" customHeight="1">
      <c r="A45" s="157">
        <v>212</v>
      </c>
      <c r="B45" s="158" t="s">
        <v>2262</v>
      </c>
      <c r="C45" s="119">
        <f>SUMIF('MIR-IG'!$F$3:$F$202,CF!E45,'MIR-IG'!$AC$3:$AC$202)</f>
        <v>0</v>
      </c>
      <c r="D45" s="42"/>
      <c r="E45" s="42" t="s">
        <v>1238</v>
      </c>
      <c r="F45" s="42"/>
      <c r="G45" s="42"/>
      <c r="H45" s="42"/>
      <c r="I45" s="42"/>
      <c r="J45" s="42"/>
      <c r="K45" s="42"/>
      <c r="L45" s="42"/>
      <c r="M45" s="42"/>
      <c r="N45" s="42"/>
      <c r="O45" s="42"/>
      <c r="P45" s="42"/>
      <c r="Q45" s="42"/>
      <c r="R45" s="42"/>
      <c r="S45" s="42"/>
      <c r="T45" s="42"/>
      <c r="U45" s="42"/>
      <c r="V45" s="42"/>
      <c r="W45" s="42"/>
      <c r="X45" s="42"/>
      <c r="Y45" s="42"/>
      <c r="Z45" s="42"/>
    </row>
    <row r="46" spans="1:26" ht="14.25" customHeight="1">
      <c r="A46" s="157">
        <v>213</v>
      </c>
      <c r="B46" s="158" t="s">
        <v>2263</v>
      </c>
      <c r="C46" s="119">
        <f>SUMIF('MIR-IG'!$F$3:$F$202,CF!E46,'MIR-IG'!$AC$3:$AC$202)</f>
        <v>0</v>
      </c>
      <c r="D46" s="42"/>
      <c r="E46" s="42" t="s">
        <v>1241</v>
      </c>
      <c r="F46" s="42"/>
      <c r="G46" s="42"/>
      <c r="H46" s="42"/>
      <c r="I46" s="42"/>
      <c r="J46" s="42"/>
      <c r="K46" s="42"/>
      <c r="L46" s="42"/>
      <c r="M46" s="42"/>
      <c r="N46" s="42"/>
      <c r="O46" s="42"/>
      <c r="P46" s="42"/>
      <c r="Q46" s="42"/>
      <c r="R46" s="42"/>
      <c r="S46" s="42"/>
      <c r="T46" s="42"/>
      <c r="U46" s="42"/>
      <c r="V46" s="42"/>
      <c r="W46" s="42"/>
      <c r="X46" s="42"/>
      <c r="Y46" s="42"/>
      <c r="Z46" s="42"/>
    </row>
    <row r="47" spans="1:26" ht="14.25" customHeight="1">
      <c r="A47" s="157">
        <v>214</v>
      </c>
      <c r="B47" s="158" t="s">
        <v>2264</v>
      </c>
      <c r="C47" s="119">
        <f>SUMIF('MIR-IG'!$F$3:$F$202,CF!E47,'MIR-IG'!$AC$3:$AC$202)</f>
        <v>0</v>
      </c>
      <c r="D47" s="42"/>
      <c r="E47" s="42" t="s">
        <v>1244</v>
      </c>
      <c r="F47" s="42"/>
      <c r="G47" s="42"/>
      <c r="H47" s="42"/>
      <c r="I47" s="42"/>
      <c r="J47" s="42"/>
      <c r="K47" s="42"/>
      <c r="L47" s="42"/>
      <c r="M47" s="42"/>
      <c r="N47" s="42"/>
      <c r="O47" s="42"/>
      <c r="P47" s="42"/>
      <c r="Q47" s="42"/>
      <c r="R47" s="42"/>
      <c r="S47" s="42"/>
      <c r="T47" s="42"/>
      <c r="U47" s="42"/>
      <c r="V47" s="42"/>
      <c r="W47" s="42"/>
      <c r="X47" s="42"/>
      <c r="Y47" s="42"/>
      <c r="Z47" s="42"/>
    </row>
    <row r="48" spans="1:26" ht="14.25" customHeight="1">
      <c r="A48" s="157">
        <v>215</v>
      </c>
      <c r="B48" s="158" t="s">
        <v>2265</v>
      </c>
      <c r="C48" s="119">
        <f>SUMIF('MIR-IG'!$F$3:$F$202,CF!E48,'MIR-IG'!$AC$3:$AC$202)</f>
        <v>0</v>
      </c>
      <c r="D48" s="42"/>
      <c r="E48" s="42" t="s">
        <v>1248</v>
      </c>
      <c r="F48" s="42"/>
      <c r="G48" s="42"/>
      <c r="H48" s="42"/>
      <c r="I48" s="42"/>
      <c r="J48" s="42"/>
      <c r="K48" s="42"/>
      <c r="L48" s="42"/>
      <c r="M48" s="42"/>
      <c r="N48" s="42"/>
      <c r="O48" s="42"/>
      <c r="P48" s="42"/>
      <c r="Q48" s="42"/>
      <c r="R48" s="42"/>
      <c r="S48" s="42"/>
      <c r="T48" s="42"/>
      <c r="U48" s="42"/>
      <c r="V48" s="42"/>
      <c r="W48" s="42"/>
      <c r="X48" s="42"/>
      <c r="Y48" s="42"/>
      <c r="Z48" s="42"/>
    </row>
    <row r="49" spans="1:26" ht="14.25" customHeight="1">
      <c r="A49" s="157">
        <v>216</v>
      </c>
      <c r="B49" s="158" t="s">
        <v>2266</v>
      </c>
      <c r="C49" s="119">
        <f>SUMIF('MIR-IG'!$F$3:$F$202,CF!E49,'MIR-IG'!$AC$3:$AC$202)</f>
        <v>0</v>
      </c>
      <c r="D49" s="42"/>
      <c r="E49" s="42" t="s">
        <v>1251</v>
      </c>
      <c r="F49" s="42"/>
      <c r="G49" s="42"/>
      <c r="H49" s="42"/>
      <c r="I49" s="42"/>
      <c r="J49" s="42"/>
      <c r="K49" s="42"/>
      <c r="L49" s="42"/>
      <c r="M49" s="42"/>
      <c r="N49" s="42"/>
      <c r="O49" s="42"/>
      <c r="P49" s="42"/>
      <c r="Q49" s="42"/>
      <c r="R49" s="42"/>
      <c r="S49" s="42"/>
      <c r="T49" s="42"/>
      <c r="U49" s="42"/>
      <c r="V49" s="42"/>
      <c r="W49" s="42"/>
      <c r="X49" s="42"/>
      <c r="Y49" s="42"/>
      <c r="Z49" s="42"/>
    </row>
    <row r="50" spans="1:26" ht="14.25" customHeight="1">
      <c r="A50" s="155">
        <v>22</v>
      </c>
      <c r="B50" s="236" t="s">
        <v>2267</v>
      </c>
      <c r="C50" s="115">
        <f>SUM(C51:C57)</f>
        <v>0</v>
      </c>
      <c r="D50" s="42"/>
      <c r="E50" s="42"/>
      <c r="F50" s="42"/>
      <c r="G50" s="42"/>
      <c r="H50" s="42"/>
      <c r="I50" s="42"/>
      <c r="J50" s="42"/>
      <c r="K50" s="42"/>
      <c r="L50" s="42"/>
      <c r="M50" s="42"/>
      <c r="N50" s="42"/>
      <c r="O50" s="42"/>
      <c r="P50" s="42"/>
      <c r="Q50" s="42"/>
      <c r="R50" s="42"/>
      <c r="S50" s="42"/>
      <c r="T50" s="42"/>
      <c r="U50" s="42"/>
      <c r="V50" s="42"/>
      <c r="W50" s="42"/>
      <c r="X50" s="42"/>
      <c r="Y50" s="42"/>
      <c r="Z50" s="42"/>
    </row>
    <row r="51" spans="1:26" ht="14.25" customHeight="1">
      <c r="A51" s="157">
        <v>221</v>
      </c>
      <c r="B51" s="158" t="s">
        <v>2268</v>
      </c>
      <c r="C51" s="119">
        <f>SUMIF('MIR-IG'!$F$3:$F$202,CF!E51,'MIR-IG'!$AC$3:$AC$202)</f>
        <v>0</v>
      </c>
      <c r="D51" s="42"/>
      <c r="E51" s="42" t="s">
        <v>1255</v>
      </c>
      <c r="F51" s="42"/>
      <c r="G51" s="42"/>
      <c r="H51" s="42"/>
      <c r="I51" s="42"/>
      <c r="J51" s="42"/>
      <c r="K51" s="42"/>
      <c r="L51" s="42"/>
      <c r="M51" s="42"/>
      <c r="N51" s="42"/>
      <c r="O51" s="42"/>
      <c r="P51" s="42"/>
      <c r="Q51" s="42"/>
      <c r="R51" s="42"/>
      <c r="S51" s="42"/>
      <c r="T51" s="42"/>
      <c r="U51" s="42"/>
      <c r="V51" s="42"/>
      <c r="W51" s="42"/>
      <c r="X51" s="42"/>
      <c r="Y51" s="42"/>
      <c r="Z51" s="42"/>
    </row>
    <row r="52" spans="1:26" ht="14.25" customHeight="1">
      <c r="A52" s="157">
        <v>222</v>
      </c>
      <c r="B52" s="158" t="s">
        <v>2269</v>
      </c>
      <c r="C52" s="119">
        <f>SUMIF('MIR-IG'!$F$3:$F$202,CF!E52,'MIR-IG'!$AC$3:$AC$202)</f>
        <v>0</v>
      </c>
      <c r="D52" s="42"/>
      <c r="E52" s="42" t="s">
        <v>1259</v>
      </c>
      <c r="F52" s="42"/>
      <c r="G52" s="42"/>
      <c r="H52" s="42"/>
      <c r="I52" s="42"/>
      <c r="J52" s="42"/>
      <c r="K52" s="42"/>
      <c r="L52" s="42"/>
      <c r="M52" s="42"/>
      <c r="N52" s="42"/>
      <c r="O52" s="42"/>
      <c r="P52" s="42"/>
      <c r="Q52" s="42"/>
      <c r="R52" s="42"/>
      <c r="S52" s="42"/>
      <c r="T52" s="42"/>
      <c r="U52" s="42"/>
      <c r="V52" s="42"/>
      <c r="W52" s="42"/>
      <c r="X52" s="42"/>
      <c r="Y52" s="42"/>
      <c r="Z52" s="42"/>
    </row>
    <row r="53" spans="1:26" ht="14.25" customHeight="1">
      <c r="A53" s="157">
        <v>223</v>
      </c>
      <c r="B53" s="158" t="s">
        <v>2270</v>
      </c>
      <c r="C53" s="119">
        <f>SUMIF('MIR-IG'!$F$3:$F$202,CF!E53,'MIR-IG'!$AC$3:$AC$202)</f>
        <v>0</v>
      </c>
      <c r="D53" s="42"/>
      <c r="E53" s="42" t="s">
        <v>1262</v>
      </c>
      <c r="F53" s="42"/>
      <c r="G53" s="42"/>
      <c r="H53" s="42"/>
      <c r="I53" s="42"/>
      <c r="J53" s="42"/>
      <c r="K53" s="42"/>
      <c r="L53" s="42"/>
      <c r="M53" s="42"/>
      <c r="N53" s="42"/>
      <c r="O53" s="42"/>
      <c r="P53" s="42"/>
      <c r="Q53" s="42"/>
      <c r="R53" s="42"/>
      <c r="S53" s="42"/>
      <c r="T53" s="42"/>
      <c r="U53" s="42"/>
      <c r="V53" s="42"/>
      <c r="W53" s="42"/>
      <c r="X53" s="42"/>
      <c r="Y53" s="42"/>
      <c r="Z53" s="42"/>
    </row>
    <row r="54" spans="1:26" ht="14.25" customHeight="1">
      <c r="A54" s="157">
        <v>224</v>
      </c>
      <c r="B54" s="158" t="s">
        <v>2271</v>
      </c>
      <c r="C54" s="119">
        <f>SUMIF('MIR-IG'!$F$3:$F$202,CF!E54,'MIR-IG'!$AC$3:$AC$202)</f>
        <v>0</v>
      </c>
      <c r="D54" s="42"/>
      <c r="E54" s="42" t="s">
        <v>1265</v>
      </c>
      <c r="F54" s="42"/>
      <c r="G54" s="42"/>
      <c r="H54" s="42"/>
      <c r="I54" s="42"/>
      <c r="J54" s="42"/>
      <c r="K54" s="42"/>
      <c r="L54" s="42"/>
      <c r="M54" s="42"/>
      <c r="N54" s="42"/>
      <c r="O54" s="42"/>
      <c r="P54" s="42"/>
      <c r="Q54" s="42"/>
      <c r="R54" s="42"/>
      <c r="S54" s="42"/>
      <c r="T54" s="42"/>
      <c r="U54" s="42"/>
      <c r="V54" s="42"/>
      <c r="W54" s="42"/>
      <c r="X54" s="42"/>
      <c r="Y54" s="42"/>
      <c r="Z54" s="42"/>
    </row>
    <row r="55" spans="1:26" ht="14.25" customHeight="1">
      <c r="A55" s="157">
        <v>225</v>
      </c>
      <c r="B55" s="158" t="s">
        <v>2272</v>
      </c>
      <c r="C55" s="119">
        <f>SUMIF('MIR-IG'!$F$3:$F$202,CF!E55,'MIR-IG'!$AC$3:$AC$202)</f>
        <v>0</v>
      </c>
      <c r="D55" s="42"/>
      <c r="E55" s="42" t="s">
        <v>1268</v>
      </c>
      <c r="F55" s="42"/>
      <c r="G55" s="42"/>
      <c r="H55" s="42"/>
      <c r="I55" s="42"/>
      <c r="J55" s="42"/>
      <c r="K55" s="42"/>
      <c r="L55" s="42"/>
      <c r="M55" s="42"/>
      <c r="N55" s="42"/>
      <c r="O55" s="42"/>
      <c r="P55" s="42"/>
      <c r="Q55" s="42"/>
      <c r="R55" s="42"/>
      <c r="S55" s="42"/>
      <c r="T55" s="42"/>
      <c r="U55" s="42"/>
      <c r="V55" s="42"/>
      <c r="W55" s="42"/>
      <c r="X55" s="42"/>
      <c r="Y55" s="42"/>
      <c r="Z55" s="42"/>
    </row>
    <row r="56" spans="1:26" ht="14.25" customHeight="1">
      <c r="A56" s="157">
        <v>226</v>
      </c>
      <c r="B56" s="158" t="s">
        <v>2273</v>
      </c>
      <c r="C56" s="119">
        <f>SUMIF('MIR-IG'!$F$3:$F$202,CF!E56,'MIR-IG'!$AC$3:$AC$202)</f>
        <v>0</v>
      </c>
      <c r="D56" s="42"/>
      <c r="E56" s="42" t="s">
        <v>1271</v>
      </c>
      <c r="F56" s="42"/>
      <c r="G56" s="42"/>
      <c r="H56" s="42"/>
      <c r="I56" s="42"/>
      <c r="J56" s="42"/>
      <c r="K56" s="42"/>
      <c r="L56" s="42"/>
      <c r="M56" s="42"/>
      <c r="N56" s="42"/>
      <c r="O56" s="42"/>
      <c r="P56" s="42"/>
      <c r="Q56" s="42"/>
      <c r="R56" s="42"/>
      <c r="S56" s="42"/>
      <c r="T56" s="42"/>
      <c r="U56" s="42"/>
      <c r="V56" s="42"/>
      <c r="W56" s="42"/>
      <c r="X56" s="42"/>
      <c r="Y56" s="42"/>
      <c r="Z56" s="42"/>
    </row>
    <row r="57" spans="1:26" ht="14.25" customHeight="1">
      <c r="A57" s="157">
        <v>227</v>
      </c>
      <c r="B57" s="158" t="s">
        <v>2274</v>
      </c>
      <c r="C57" s="119">
        <f>SUMIF('MIR-IG'!$F$3:$F$202,CF!E57,'MIR-IG'!$AC$3:$AC$202)</f>
        <v>0</v>
      </c>
      <c r="D57" s="42"/>
      <c r="E57" s="42" t="s">
        <v>1274</v>
      </c>
      <c r="F57" s="42"/>
      <c r="G57" s="42"/>
      <c r="H57" s="42"/>
      <c r="I57" s="42"/>
      <c r="J57" s="42"/>
      <c r="K57" s="42"/>
      <c r="L57" s="42"/>
      <c r="M57" s="42"/>
      <c r="N57" s="42"/>
      <c r="O57" s="42"/>
      <c r="P57" s="42"/>
      <c r="Q57" s="42"/>
      <c r="R57" s="42"/>
      <c r="S57" s="42"/>
      <c r="T57" s="42"/>
      <c r="U57" s="42"/>
      <c r="V57" s="42"/>
      <c r="W57" s="42"/>
      <c r="X57" s="42"/>
      <c r="Y57" s="42"/>
      <c r="Z57" s="42"/>
    </row>
    <row r="58" spans="1:26" ht="14.25" customHeight="1">
      <c r="A58" s="155">
        <v>23</v>
      </c>
      <c r="B58" s="236" t="s">
        <v>2275</v>
      </c>
      <c r="C58" s="115">
        <f>SUM(C59:C63)</f>
        <v>0</v>
      </c>
      <c r="D58" s="42"/>
      <c r="E58" s="42"/>
      <c r="F58" s="42"/>
      <c r="G58" s="42"/>
      <c r="H58" s="42"/>
      <c r="I58" s="42"/>
      <c r="J58" s="42"/>
      <c r="K58" s="42"/>
      <c r="L58" s="42"/>
      <c r="M58" s="42"/>
      <c r="N58" s="42"/>
      <c r="O58" s="42"/>
      <c r="P58" s="42"/>
      <c r="Q58" s="42"/>
      <c r="R58" s="42"/>
      <c r="S58" s="42"/>
      <c r="T58" s="42"/>
      <c r="U58" s="42"/>
      <c r="V58" s="42"/>
      <c r="W58" s="42"/>
      <c r="X58" s="42"/>
      <c r="Y58" s="42"/>
      <c r="Z58" s="42"/>
    </row>
    <row r="59" spans="1:26" ht="14.25" customHeight="1">
      <c r="A59" s="157">
        <v>231</v>
      </c>
      <c r="B59" s="158" t="s">
        <v>2276</v>
      </c>
      <c r="C59" s="119">
        <f>SUMIF('MIR-IG'!$F$3:$F$202,CF!E59,'MIR-IG'!$AC$3:$AC$202)</f>
        <v>0</v>
      </c>
      <c r="D59" s="42"/>
      <c r="E59" s="42" t="s">
        <v>1278</v>
      </c>
      <c r="F59" s="42"/>
      <c r="G59" s="42"/>
      <c r="H59" s="42"/>
      <c r="I59" s="42"/>
      <c r="J59" s="42"/>
      <c r="K59" s="42"/>
      <c r="L59" s="42"/>
      <c r="M59" s="42"/>
      <c r="N59" s="42"/>
      <c r="O59" s="42"/>
      <c r="P59" s="42"/>
      <c r="Q59" s="42"/>
      <c r="R59" s="42"/>
      <c r="S59" s="42"/>
      <c r="T59" s="42"/>
      <c r="U59" s="42"/>
      <c r="V59" s="42"/>
      <c r="W59" s="42"/>
      <c r="X59" s="42"/>
      <c r="Y59" s="42"/>
      <c r="Z59" s="42"/>
    </row>
    <row r="60" spans="1:26" ht="14.25" customHeight="1">
      <c r="A60" s="157">
        <v>232</v>
      </c>
      <c r="B60" s="158" t="s">
        <v>2277</v>
      </c>
      <c r="C60" s="119">
        <f>SUMIF('MIR-IG'!$F$3:$F$202,CF!E60,'MIR-IG'!$AC$3:$AC$202)</f>
        <v>0</v>
      </c>
      <c r="D60" s="42"/>
      <c r="E60" s="42" t="s">
        <v>1281</v>
      </c>
      <c r="F60" s="42"/>
      <c r="G60" s="42"/>
      <c r="H60" s="42"/>
      <c r="I60" s="42"/>
      <c r="J60" s="42"/>
      <c r="K60" s="42"/>
      <c r="L60" s="42"/>
      <c r="M60" s="42"/>
      <c r="N60" s="42"/>
      <c r="O60" s="42"/>
      <c r="P60" s="42"/>
      <c r="Q60" s="42"/>
      <c r="R60" s="42"/>
      <c r="S60" s="42"/>
      <c r="T60" s="42"/>
      <c r="U60" s="42"/>
      <c r="V60" s="42"/>
      <c r="W60" s="42"/>
      <c r="X60" s="42"/>
      <c r="Y60" s="42"/>
      <c r="Z60" s="42"/>
    </row>
    <row r="61" spans="1:26" ht="14.25" customHeight="1">
      <c r="A61" s="157">
        <v>233</v>
      </c>
      <c r="B61" s="158" t="s">
        <v>2278</v>
      </c>
      <c r="C61" s="119">
        <f>SUMIF('MIR-IG'!$F$3:$F$202,CF!E61,'MIR-IG'!$AC$3:$AC$202)</f>
        <v>0</v>
      </c>
      <c r="D61" s="42"/>
      <c r="E61" s="42" t="s">
        <v>1284</v>
      </c>
      <c r="F61" s="42"/>
      <c r="G61" s="42"/>
      <c r="H61" s="42"/>
      <c r="I61" s="42"/>
      <c r="J61" s="42"/>
      <c r="K61" s="42"/>
      <c r="L61" s="42"/>
      <c r="M61" s="42"/>
      <c r="N61" s="42"/>
      <c r="O61" s="42"/>
      <c r="P61" s="42"/>
      <c r="Q61" s="42"/>
      <c r="R61" s="42"/>
      <c r="S61" s="42"/>
      <c r="T61" s="42"/>
      <c r="U61" s="42"/>
      <c r="V61" s="42"/>
      <c r="W61" s="42"/>
      <c r="X61" s="42"/>
      <c r="Y61" s="42"/>
      <c r="Z61" s="42"/>
    </row>
    <row r="62" spans="1:26" ht="14.25" customHeight="1">
      <c r="A62" s="157">
        <v>234</v>
      </c>
      <c r="B62" s="158" t="s">
        <v>2279</v>
      </c>
      <c r="C62" s="119">
        <f>SUMIF('MIR-IG'!$F$3:$F$202,CF!E62,'MIR-IG'!$AC$3:$AC$202)</f>
        <v>0</v>
      </c>
      <c r="D62" s="42"/>
      <c r="E62" s="42" t="s">
        <v>1287</v>
      </c>
      <c r="F62" s="42"/>
      <c r="G62" s="42"/>
      <c r="H62" s="42"/>
      <c r="I62" s="42"/>
      <c r="J62" s="42"/>
      <c r="K62" s="42"/>
      <c r="L62" s="42"/>
      <c r="M62" s="42"/>
      <c r="N62" s="42"/>
      <c r="O62" s="42"/>
      <c r="P62" s="42"/>
      <c r="Q62" s="42"/>
      <c r="R62" s="42"/>
      <c r="S62" s="42"/>
      <c r="T62" s="42"/>
      <c r="U62" s="42"/>
      <c r="V62" s="42"/>
      <c r="W62" s="42"/>
      <c r="X62" s="42"/>
      <c r="Y62" s="42"/>
      <c r="Z62" s="42"/>
    </row>
    <row r="63" spans="1:26" ht="14.25" customHeight="1">
      <c r="A63" s="157">
        <v>235</v>
      </c>
      <c r="B63" s="158" t="s">
        <v>2280</v>
      </c>
      <c r="C63" s="119">
        <f>SUMIF('MIR-IG'!$F$3:$F$202,CF!E63,'MIR-IG'!$AC$3:$AC$202)</f>
        <v>0</v>
      </c>
      <c r="D63" s="42"/>
      <c r="E63" s="42" t="s">
        <v>1290</v>
      </c>
      <c r="F63" s="42"/>
      <c r="G63" s="42"/>
      <c r="H63" s="42"/>
      <c r="I63" s="42"/>
      <c r="J63" s="42"/>
      <c r="K63" s="42"/>
      <c r="L63" s="42"/>
      <c r="M63" s="42"/>
      <c r="N63" s="42"/>
      <c r="O63" s="42"/>
      <c r="P63" s="42"/>
      <c r="Q63" s="42"/>
      <c r="R63" s="42"/>
      <c r="S63" s="42"/>
      <c r="T63" s="42"/>
      <c r="U63" s="42"/>
      <c r="V63" s="42"/>
      <c r="W63" s="42"/>
      <c r="X63" s="42"/>
      <c r="Y63" s="42"/>
      <c r="Z63" s="42"/>
    </row>
    <row r="64" spans="1:26" ht="14.25" customHeight="1">
      <c r="A64" s="155">
        <v>24</v>
      </c>
      <c r="B64" s="236" t="s">
        <v>2281</v>
      </c>
      <c r="C64" s="115">
        <f>SUM(C65:C68)</f>
        <v>0</v>
      </c>
      <c r="D64" s="42"/>
      <c r="E64" s="42"/>
      <c r="F64" s="42"/>
      <c r="G64" s="42"/>
      <c r="H64" s="42"/>
      <c r="I64" s="42"/>
      <c r="J64" s="42"/>
      <c r="K64" s="42"/>
      <c r="L64" s="42"/>
      <c r="M64" s="42"/>
      <c r="N64" s="42"/>
      <c r="O64" s="42"/>
      <c r="P64" s="42"/>
      <c r="Q64" s="42"/>
      <c r="R64" s="42"/>
      <c r="S64" s="42"/>
      <c r="T64" s="42"/>
      <c r="U64" s="42"/>
      <c r="V64" s="42"/>
      <c r="W64" s="42"/>
      <c r="X64" s="42"/>
      <c r="Y64" s="42"/>
      <c r="Z64" s="42"/>
    </row>
    <row r="65" spans="1:26" ht="14.25" customHeight="1">
      <c r="A65" s="157">
        <v>241</v>
      </c>
      <c r="B65" s="158" t="s">
        <v>2282</v>
      </c>
      <c r="C65" s="119">
        <f>SUMIF('MIR-IG'!$F$3:$F$202,CF!E65,'MIR-IG'!$AC$3:$AC$202)</f>
        <v>0</v>
      </c>
      <c r="D65" s="42"/>
      <c r="E65" s="42" t="s">
        <v>1294</v>
      </c>
      <c r="F65" s="42"/>
      <c r="G65" s="42"/>
      <c r="H65" s="42"/>
      <c r="I65" s="42"/>
      <c r="J65" s="42"/>
      <c r="K65" s="42"/>
      <c r="L65" s="42"/>
      <c r="M65" s="42"/>
      <c r="N65" s="42"/>
      <c r="O65" s="42"/>
      <c r="P65" s="42"/>
      <c r="Q65" s="42"/>
      <c r="R65" s="42"/>
      <c r="S65" s="42"/>
      <c r="T65" s="42"/>
      <c r="U65" s="42"/>
      <c r="V65" s="42"/>
      <c r="W65" s="42"/>
      <c r="X65" s="42"/>
      <c r="Y65" s="42"/>
      <c r="Z65" s="42"/>
    </row>
    <row r="66" spans="1:26" ht="14.25" customHeight="1">
      <c r="A66" s="157">
        <v>242</v>
      </c>
      <c r="B66" s="158" t="s">
        <v>43</v>
      </c>
      <c r="C66" s="119">
        <f>SUMIF('MIR-IG'!$F$3:$F$202,CF!E66,'MIR-IG'!$AC$3:$AC$202)</f>
        <v>0</v>
      </c>
      <c r="D66" s="42"/>
      <c r="E66" s="42" t="s">
        <v>1297</v>
      </c>
      <c r="F66" s="42"/>
      <c r="G66" s="42"/>
      <c r="H66" s="42"/>
      <c r="I66" s="42"/>
      <c r="J66" s="42"/>
      <c r="K66" s="42"/>
      <c r="L66" s="42"/>
      <c r="M66" s="42"/>
      <c r="N66" s="42"/>
      <c r="O66" s="42"/>
      <c r="P66" s="42"/>
      <c r="Q66" s="42"/>
      <c r="R66" s="42"/>
      <c r="S66" s="42"/>
      <c r="T66" s="42"/>
      <c r="U66" s="42"/>
      <c r="V66" s="42"/>
      <c r="W66" s="42"/>
      <c r="X66" s="42"/>
      <c r="Y66" s="42"/>
      <c r="Z66" s="42"/>
    </row>
    <row r="67" spans="1:26" ht="14.25" customHeight="1">
      <c r="A67" s="157">
        <v>243</v>
      </c>
      <c r="B67" s="158" t="s">
        <v>2283</v>
      </c>
      <c r="C67" s="119">
        <f>SUMIF('MIR-IG'!$F$3:$F$202,CF!E67,'MIR-IG'!$AC$3:$AC$202)</f>
        <v>0</v>
      </c>
      <c r="D67" s="42"/>
      <c r="E67" s="42" t="s">
        <v>1300</v>
      </c>
      <c r="F67" s="42"/>
      <c r="G67" s="42"/>
      <c r="H67" s="42"/>
      <c r="I67" s="42"/>
      <c r="J67" s="42"/>
      <c r="K67" s="42"/>
      <c r="L67" s="42"/>
      <c r="M67" s="42"/>
      <c r="N67" s="42"/>
      <c r="O67" s="42"/>
      <c r="P67" s="42"/>
      <c r="Q67" s="42"/>
      <c r="R67" s="42"/>
      <c r="S67" s="42"/>
      <c r="T67" s="42"/>
      <c r="U67" s="42"/>
      <c r="V67" s="42"/>
      <c r="W67" s="42"/>
      <c r="X67" s="42"/>
      <c r="Y67" s="42"/>
      <c r="Z67" s="42"/>
    </row>
    <row r="68" spans="1:26" ht="14.25" customHeight="1">
      <c r="A68" s="157">
        <v>244</v>
      </c>
      <c r="B68" s="158" t="s">
        <v>2284</v>
      </c>
      <c r="C68" s="119">
        <f>SUMIF('MIR-IG'!$F$3:$F$202,CF!E68,'MIR-IG'!$AC$3:$AC$202)</f>
        <v>0</v>
      </c>
      <c r="D68" s="42"/>
      <c r="E68" s="42" t="s">
        <v>1303</v>
      </c>
      <c r="F68" s="42"/>
      <c r="G68" s="42"/>
      <c r="H68" s="42"/>
      <c r="I68" s="42"/>
      <c r="J68" s="42"/>
      <c r="K68" s="42"/>
      <c r="L68" s="42"/>
      <c r="M68" s="42"/>
      <c r="N68" s="42"/>
      <c r="O68" s="42"/>
      <c r="P68" s="42"/>
      <c r="Q68" s="42"/>
      <c r="R68" s="42"/>
      <c r="S68" s="42"/>
      <c r="T68" s="42"/>
      <c r="U68" s="42"/>
      <c r="V68" s="42"/>
      <c r="W68" s="42"/>
      <c r="X68" s="42"/>
      <c r="Y68" s="42"/>
      <c r="Z68" s="42"/>
    </row>
    <row r="69" spans="1:26" ht="14.25" customHeight="1">
      <c r="A69" s="155">
        <v>25</v>
      </c>
      <c r="B69" s="236" t="s">
        <v>2285</v>
      </c>
      <c r="C69" s="115">
        <f>SUM(C70:C75)</f>
        <v>0</v>
      </c>
      <c r="D69" s="42"/>
      <c r="E69" s="42"/>
      <c r="F69" s="42"/>
      <c r="G69" s="42"/>
      <c r="H69" s="42"/>
      <c r="I69" s="42"/>
      <c r="J69" s="42"/>
      <c r="K69" s="42"/>
      <c r="L69" s="42"/>
      <c r="M69" s="42"/>
      <c r="N69" s="42"/>
      <c r="O69" s="42"/>
      <c r="P69" s="42"/>
      <c r="Q69" s="42"/>
      <c r="R69" s="42"/>
      <c r="S69" s="42"/>
      <c r="T69" s="42"/>
      <c r="U69" s="42"/>
      <c r="V69" s="42"/>
      <c r="W69" s="42"/>
      <c r="X69" s="42"/>
      <c r="Y69" s="42"/>
      <c r="Z69" s="42"/>
    </row>
    <row r="70" spans="1:26" ht="14.25" customHeight="1">
      <c r="A70" s="157">
        <v>251</v>
      </c>
      <c r="B70" s="158" t="s">
        <v>2286</v>
      </c>
      <c r="C70" s="119">
        <f>SUMIF('MIR-IG'!$F$3:$F$202,CF!E70,'MIR-IG'!$AC$3:$AC$202)</f>
        <v>0</v>
      </c>
      <c r="D70" s="42"/>
      <c r="E70" s="42" t="s">
        <v>1307</v>
      </c>
      <c r="F70" s="42"/>
      <c r="G70" s="42"/>
      <c r="H70" s="42"/>
      <c r="I70" s="42"/>
      <c r="J70" s="42"/>
      <c r="K70" s="42"/>
      <c r="L70" s="42"/>
      <c r="M70" s="42"/>
      <c r="N70" s="42"/>
      <c r="O70" s="42"/>
      <c r="P70" s="42"/>
      <c r="Q70" s="42"/>
      <c r="R70" s="42"/>
      <c r="S70" s="42"/>
      <c r="T70" s="42"/>
      <c r="U70" s="42"/>
      <c r="V70" s="42"/>
      <c r="W70" s="42"/>
      <c r="X70" s="42"/>
      <c r="Y70" s="42"/>
      <c r="Z70" s="42"/>
    </row>
    <row r="71" spans="1:26" ht="14.25" customHeight="1">
      <c r="A71" s="157">
        <v>252</v>
      </c>
      <c r="B71" s="158" t="s">
        <v>2287</v>
      </c>
      <c r="C71" s="119">
        <f>SUMIF('MIR-IG'!$F$3:$F$202,CF!E71,'MIR-IG'!$AC$3:$AC$202)</f>
        <v>0</v>
      </c>
      <c r="D71" s="42"/>
      <c r="E71" s="42" t="s">
        <v>1310</v>
      </c>
      <c r="F71" s="42"/>
      <c r="G71" s="42"/>
      <c r="H71" s="42"/>
      <c r="I71" s="42"/>
      <c r="J71" s="42"/>
      <c r="K71" s="42"/>
      <c r="L71" s="42"/>
      <c r="M71" s="42"/>
      <c r="N71" s="42"/>
      <c r="O71" s="42"/>
      <c r="P71" s="42"/>
      <c r="Q71" s="42"/>
      <c r="R71" s="42"/>
      <c r="S71" s="42"/>
      <c r="T71" s="42"/>
      <c r="U71" s="42"/>
      <c r="V71" s="42"/>
      <c r="W71" s="42"/>
      <c r="X71" s="42"/>
      <c r="Y71" s="42"/>
      <c r="Z71" s="42"/>
    </row>
    <row r="72" spans="1:26" ht="14.25" customHeight="1">
      <c r="A72" s="157">
        <v>253</v>
      </c>
      <c r="B72" s="158" t="s">
        <v>2288</v>
      </c>
      <c r="C72" s="119">
        <f>SUMIF('MIR-IG'!$F$3:$F$202,CF!E72,'MIR-IG'!$AC$3:$AC$202)</f>
        <v>0</v>
      </c>
      <c r="D72" s="42"/>
      <c r="E72" s="42" t="s">
        <v>1313</v>
      </c>
      <c r="F72" s="42"/>
      <c r="G72" s="42"/>
      <c r="H72" s="42"/>
      <c r="I72" s="42"/>
      <c r="J72" s="42"/>
      <c r="K72" s="42"/>
      <c r="L72" s="42"/>
      <c r="M72" s="42"/>
      <c r="N72" s="42"/>
      <c r="O72" s="42"/>
      <c r="P72" s="42"/>
      <c r="Q72" s="42"/>
      <c r="R72" s="42"/>
      <c r="S72" s="42"/>
      <c r="T72" s="42"/>
      <c r="U72" s="42"/>
      <c r="V72" s="42"/>
      <c r="W72" s="42"/>
      <c r="X72" s="42"/>
      <c r="Y72" s="42"/>
      <c r="Z72" s="42"/>
    </row>
    <row r="73" spans="1:26" ht="14.25" customHeight="1">
      <c r="A73" s="157">
        <v>254</v>
      </c>
      <c r="B73" s="158" t="s">
        <v>2289</v>
      </c>
      <c r="C73" s="119">
        <f>SUMIF('MIR-IG'!$F$3:$F$202,CF!E73,'MIR-IG'!$AC$3:$AC$202)</f>
        <v>0</v>
      </c>
      <c r="D73" s="42"/>
      <c r="E73" s="42" t="s">
        <v>1316</v>
      </c>
      <c r="F73" s="42"/>
      <c r="G73" s="42"/>
      <c r="H73" s="42"/>
      <c r="I73" s="42"/>
      <c r="J73" s="42"/>
      <c r="K73" s="42"/>
      <c r="L73" s="42"/>
      <c r="M73" s="42"/>
      <c r="N73" s="42"/>
      <c r="O73" s="42"/>
      <c r="P73" s="42"/>
      <c r="Q73" s="42"/>
      <c r="R73" s="42"/>
      <c r="S73" s="42"/>
      <c r="T73" s="42"/>
      <c r="U73" s="42"/>
      <c r="V73" s="42"/>
      <c r="W73" s="42"/>
      <c r="X73" s="42"/>
      <c r="Y73" s="42"/>
      <c r="Z73" s="42"/>
    </row>
    <row r="74" spans="1:26" ht="14.25" customHeight="1">
      <c r="A74" s="157">
        <v>255</v>
      </c>
      <c r="B74" s="158" t="s">
        <v>2290</v>
      </c>
      <c r="C74" s="119">
        <f>SUMIF('MIR-IG'!$F$3:$F$202,CF!E74,'MIR-IG'!$AC$3:$AC$202)</f>
        <v>0</v>
      </c>
      <c r="D74" s="42"/>
      <c r="E74" s="42" t="s">
        <v>1319</v>
      </c>
      <c r="F74" s="42"/>
      <c r="G74" s="42"/>
      <c r="H74" s="42"/>
      <c r="I74" s="42"/>
      <c r="J74" s="42"/>
      <c r="K74" s="42"/>
      <c r="L74" s="42"/>
      <c r="M74" s="42"/>
      <c r="N74" s="42"/>
      <c r="O74" s="42"/>
      <c r="P74" s="42"/>
      <c r="Q74" s="42"/>
      <c r="R74" s="42"/>
      <c r="S74" s="42"/>
      <c r="T74" s="42"/>
      <c r="U74" s="42"/>
      <c r="V74" s="42"/>
      <c r="W74" s="42"/>
      <c r="X74" s="42"/>
      <c r="Y74" s="42"/>
      <c r="Z74" s="42"/>
    </row>
    <row r="75" spans="1:26" ht="14.25" customHeight="1">
      <c r="A75" s="157">
        <v>256</v>
      </c>
      <c r="B75" s="158" t="s">
        <v>2291</v>
      </c>
      <c r="C75" s="119">
        <f>SUMIF('MIR-IG'!$F$3:$F$202,CF!E75,'MIR-IG'!$AC$3:$AC$202)</f>
        <v>0</v>
      </c>
      <c r="D75" s="42"/>
      <c r="E75" s="42" t="s">
        <v>1322</v>
      </c>
      <c r="F75" s="42"/>
      <c r="G75" s="42"/>
      <c r="H75" s="42"/>
      <c r="I75" s="42"/>
      <c r="J75" s="42"/>
      <c r="K75" s="42"/>
      <c r="L75" s="42"/>
      <c r="M75" s="42"/>
      <c r="N75" s="42"/>
      <c r="O75" s="42"/>
      <c r="P75" s="42"/>
      <c r="Q75" s="42"/>
      <c r="R75" s="42"/>
      <c r="S75" s="42"/>
      <c r="T75" s="42"/>
      <c r="U75" s="42"/>
      <c r="V75" s="42"/>
      <c r="W75" s="42"/>
      <c r="X75" s="42"/>
      <c r="Y75" s="42"/>
      <c r="Z75" s="42"/>
    </row>
    <row r="76" spans="1:26" ht="14.25" customHeight="1">
      <c r="A76" s="155">
        <v>26</v>
      </c>
      <c r="B76" s="236" t="s">
        <v>2292</v>
      </c>
      <c r="C76" s="115">
        <f>SUM(C77:C85)</f>
        <v>0</v>
      </c>
      <c r="D76" s="42"/>
      <c r="E76" s="42"/>
      <c r="F76" s="42"/>
      <c r="G76" s="42"/>
      <c r="H76" s="42"/>
      <c r="I76" s="42"/>
      <c r="J76" s="42"/>
      <c r="K76" s="42"/>
      <c r="L76" s="42"/>
      <c r="M76" s="42"/>
      <c r="N76" s="42"/>
      <c r="O76" s="42"/>
      <c r="P76" s="42"/>
      <c r="Q76" s="42"/>
      <c r="R76" s="42"/>
      <c r="S76" s="42"/>
      <c r="T76" s="42"/>
      <c r="U76" s="42"/>
      <c r="V76" s="42"/>
      <c r="W76" s="42"/>
      <c r="X76" s="42"/>
      <c r="Y76" s="42"/>
      <c r="Z76" s="42"/>
    </row>
    <row r="77" spans="1:26" ht="14.25" customHeight="1">
      <c r="A77" s="157">
        <v>261</v>
      </c>
      <c r="B77" s="158" t="s">
        <v>2293</v>
      </c>
      <c r="C77" s="119">
        <f>SUMIF('MIR-IG'!$F$3:$F$202,CF!E77,'MIR-IG'!$AC$3:$AC$202)</f>
        <v>0</v>
      </c>
      <c r="D77" s="42"/>
      <c r="E77" s="42" t="s">
        <v>1326</v>
      </c>
      <c r="F77" s="42"/>
      <c r="G77" s="42"/>
      <c r="H77" s="42"/>
      <c r="I77" s="42"/>
      <c r="J77" s="42"/>
      <c r="K77" s="42"/>
      <c r="L77" s="42"/>
      <c r="M77" s="42"/>
      <c r="N77" s="42"/>
      <c r="O77" s="42"/>
      <c r="P77" s="42"/>
      <c r="Q77" s="42"/>
      <c r="R77" s="42"/>
      <c r="S77" s="42"/>
      <c r="T77" s="42"/>
      <c r="U77" s="42"/>
      <c r="V77" s="42"/>
      <c r="W77" s="42"/>
      <c r="X77" s="42"/>
      <c r="Y77" s="42"/>
      <c r="Z77" s="42"/>
    </row>
    <row r="78" spans="1:26" ht="14.25" customHeight="1">
      <c r="A78" s="157">
        <v>262</v>
      </c>
      <c r="B78" s="158" t="s">
        <v>2294</v>
      </c>
      <c r="C78" s="119">
        <f>SUMIF('MIR-IG'!$F$3:$F$202,CF!E78,'MIR-IG'!$AC$3:$AC$202)</f>
        <v>0</v>
      </c>
      <c r="D78" s="42"/>
      <c r="E78" s="42" t="s">
        <v>1329</v>
      </c>
      <c r="F78" s="42"/>
      <c r="G78" s="42"/>
      <c r="H78" s="42"/>
      <c r="I78" s="42"/>
      <c r="J78" s="42"/>
      <c r="K78" s="42"/>
      <c r="L78" s="42"/>
      <c r="M78" s="42"/>
      <c r="N78" s="42"/>
      <c r="O78" s="42"/>
      <c r="P78" s="42"/>
      <c r="Q78" s="42"/>
      <c r="R78" s="42"/>
      <c r="S78" s="42"/>
      <c r="T78" s="42"/>
      <c r="U78" s="42"/>
      <c r="V78" s="42"/>
      <c r="W78" s="42"/>
      <c r="X78" s="42"/>
      <c r="Y78" s="42"/>
      <c r="Z78" s="42"/>
    </row>
    <row r="79" spans="1:26" ht="14.25" customHeight="1">
      <c r="A79" s="157">
        <v>263</v>
      </c>
      <c r="B79" s="158" t="s">
        <v>2295</v>
      </c>
      <c r="C79" s="119">
        <f>SUMIF('MIR-IG'!$F$3:$F$202,CF!E79,'MIR-IG'!$AC$3:$AC$202)</f>
        <v>0</v>
      </c>
      <c r="D79" s="42"/>
      <c r="E79" s="42" t="s">
        <v>1332</v>
      </c>
      <c r="F79" s="42"/>
      <c r="G79" s="42"/>
      <c r="H79" s="42"/>
      <c r="I79" s="42"/>
      <c r="J79" s="42"/>
      <c r="K79" s="42"/>
      <c r="L79" s="42"/>
      <c r="M79" s="42"/>
      <c r="N79" s="42"/>
      <c r="O79" s="42"/>
      <c r="P79" s="42"/>
      <c r="Q79" s="42"/>
      <c r="R79" s="42"/>
      <c r="S79" s="42"/>
      <c r="T79" s="42"/>
      <c r="U79" s="42"/>
      <c r="V79" s="42"/>
      <c r="W79" s="42"/>
      <c r="X79" s="42"/>
      <c r="Y79" s="42"/>
      <c r="Z79" s="42"/>
    </row>
    <row r="80" spans="1:26" ht="14.25" customHeight="1">
      <c r="A80" s="157">
        <v>264</v>
      </c>
      <c r="B80" s="158" t="s">
        <v>2296</v>
      </c>
      <c r="C80" s="119">
        <f>SUMIF('MIR-IG'!$F$3:$F$202,CF!E80,'MIR-IG'!$AC$3:$AC$202)</f>
        <v>0</v>
      </c>
      <c r="D80" s="42"/>
      <c r="E80" s="42" t="s">
        <v>1335</v>
      </c>
      <c r="F80" s="42"/>
      <c r="G80" s="42"/>
      <c r="H80" s="42"/>
      <c r="I80" s="42"/>
      <c r="J80" s="42"/>
      <c r="K80" s="42"/>
      <c r="L80" s="42"/>
      <c r="M80" s="42"/>
      <c r="N80" s="42"/>
      <c r="O80" s="42"/>
      <c r="P80" s="42"/>
      <c r="Q80" s="42"/>
      <c r="R80" s="42"/>
      <c r="S80" s="42"/>
      <c r="T80" s="42"/>
      <c r="U80" s="42"/>
      <c r="V80" s="42"/>
      <c r="W80" s="42"/>
      <c r="X80" s="42"/>
      <c r="Y80" s="42"/>
      <c r="Z80" s="42"/>
    </row>
    <row r="81" spans="1:26" ht="14.25" customHeight="1">
      <c r="A81" s="157">
        <v>265</v>
      </c>
      <c r="B81" s="158" t="s">
        <v>2297</v>
      </c>
      <c r="C81" s="119">
        <f>SUMIF('MIR-IG'!$F$3:$F$202,CF!E81,'MIR-IG'!$AC$3:$AC$202)</f>
        <v>0</v>
      </c>
      <c r="D81" s="42"/>
      <c r="E81" s="42" t="s">
        <v>1338</v>
      </c>
      <c r="F81" s="42"/>
      <c r="G81" s="42"/>
      <c r="H81" s="42"/>
      <c r="I81" s="42"/>
      <c r="J81" s="42"/>
      <c r="K81" s="42"/>
      <c r="L81" s="42"/>
      <c r="M81" s="42"/>
      <c r="N81" s="42"/>
      <c r="O81" s="42"/>
      <c r="P81" s="42"/>
      <c r="Q81" s="42"/>
      <c r="R81" s="42"/>
      <c r="S81" s="42"/>
      <c r="T81" s="42"/>
      <c r="U81" s="42"/>
      <c r="V81" s="42"/>
      <c r="W81" s="42"/>
      <c r="X81" s="42"/>
      <c r="Y81" s="42"/>
      <c r="Z81" s="42"/>
    </row>
    <row r="82" spans="1:26" ht="14.25" customHeight="1">
      <c r="A82" s="157">
        <v>266</v>
      </c>
      <c r="B82" s="158" t="s">
        <v>2298</v>
      </c>
      <c r="C82" s="119">
        <f>SUMIF('MIR-IG'!$F$3:$F$202,CF!E82,'MIR-IG'!$AC$3:$AC$202)</f>
        <v>0</v>
      </c>
      <c r="D82" s="42"/>
      <c r="E82" s="42" t="s">
        <v>1342</v>
      </c>
      <c r="F82" s="42"/>
      <c r="G82" s="42"/>
      <c r="H82" s="42"/>
      <c r="I82" s="42"/>
      <c r="J82" s="42"/>
      <c r="K82" s="42"/>
      <c r="L82" s="42"/>
      <c r="M82" s="42"/>
      <c r="N82" s="42"/>
      <c r="O82" s="42"/>
      <c r="P82" s="42"/>
      <c r="Q82" s="42"/>
      <c r="R82" s="42"/>
      <c r="S82" s="42"/>
      <c r="T82" s="42"/>
      <c r="U82" s="42"/>
      <c r="V82" s="42"/>
      <c r="W82" s="42"/>
      <c r="X82" s="42"/>
      <c r="Y82" s="42"/>
      <c r="Z82" s="42"/>
    </row>
    <row r="83" spans="1:26" ht="14.25" customHeight="1">
      <c r="A83" s="157">
        <v>267</v>
      </c>
      <c r="B83" s="158" t="s">
        <v>2299</v>
      </c>
      <c r="C83" s="119">
        <f>SUMIF('MIR-IG'!$F$3:$F$202,CF!E83,'MIR-IG'!$AC$3:$AC$202)</f>
        <v>0</v>
      </c>
      <c r="D83" s="42"/>
      <c r="E83" s="42" t="s">
        <v>1345</v>
      </c>
      <c r="F83" s="42"/>
      <c r="G83" s="42"/>
      <c r="H83" s="42"/>
      <c r="I83" s="42"/>
      <c r="J83" s="42"/>
      <c r="K83" s="42"/>
      <c r="L83" s="42"/>
      <c r="M83" s="42"/>
      <c r="N83" s="42"/>
      <c r="O83" s="42"/>
      <c r="P83" s="42"/>
      <c r="Q83" s="42"/>
      <c r="R83" s="42"/>
      <c r="S83" s="42"/>
      <c r="T83" s="42"/>
      <c r="U83" s="42"/>
      <c r="V83" s="42"/>
      <c r="W83" s="42"/>
      <c r="X83" s="42"/>
      <c r="Y83" s="42"/>
      <c r="Z83" s="42"/>
    </row>
    <row r="84" spans="1:26" ht="14.25" customHeight="1">
      <c r="A84" s="157">
        <v>268</v>
      </c>
      <c r="B84" s="158" t="s">
        <v>2300</v>
      </c>
      <c r="C84" s="119">
        <f>SUMIF('MIR-IG'!$F$3:$F$202,CF!E84,'MIR-IG'!$AC$3:$AC$202)</f>
        <v>0</v>
      </c>
      <c r="D84" s="42"/>
      <c r="E84" s="42" t="s">
        <v>1348</v>
      </c>
      <c r="F84" s="42"/>
      <c r="G84" s="42"/>
      <c r="H84" s="42"/>
      <c r="I84" s="42"/>
      <c r="J84" s="42"/>
      <c r="K84" s="42"/>
      <c r="L84" s="42"/>
      <c r="M84" s="42"/>
      <c r="N84" s="42"/>
      <c r="O84" s="42"/>
      <c r="P84" s="42"/>
      <c r="Q84" s="42"/>
      <c r="R84" s="42"/>
      <c r="S84" s="42"/>
      <c r="T84" s="42"/>
      <c r="U84" s="42"/>
      <c r="V84" s="42"/>
      <c r="W84" s="42"/>
      <c r="X84" s="42"/>
      <c r="Y84" s="42"/>
      <c r="Z84" s="42"/>
    </row>
    <row r="85" spans="1:26" ht="14.25" customHeight="1">
      <c r="A85" s="157">
        <v>269</v>
      </c>
      <c r="B85" s="158" t="s">
        <v>2301</v>
      </c>
      <c r="C85" s="119">
        <f>SUMIF('MIR-IG'!$F$3:$F$202,CF!E85,'MIR-IG'!$AC$3:$AC$202)</f>
        <v>0</v>
      </c>
      <c r="D85" s="42"/>
      <c r="E85" s="42" t="s">
        <v>1351</v>
      </c>
      <c r="F85" s="42"/>
      <c r="G85" s="42"/>
      <c r="H85" s="42"/>
      <c r="I85" s="42"/>
      <c r="J85" s="42"/>
      <c r="K85" s="42"/>
      <c r="L85" s="42"/>
      <c r="M85" s="42"/>
      <c r="N85" s="42"/>
      <c r="O85" s="42"/>
      <c r="P85" s="42"/>
      <c r="Q85" s="42"/>
      <c r="R85" s="42"/>
      <c r="S85" s="42"/>
      <c r="T85" s="42"/>
      <c r="U85" s="42"/>
      <c r="V85" s="42"/>
      <c r="W85" s="42"/>
      <c r="X85" s="42"/>
      <c r="Y85" s="42"/>
      <c r="Z85" s="42"/>
    </row>
    <row r="86" spans="1:26" ht="14.25" customHeight="1">
      <c r="A86" s="155">
        <v>27</v>
      </c>
      <c r="B86" s="236" t="s">
        <v>2302</v>
      </c>
      <c r="C86" s="115">
        <f>SUM(C87)</f>
        <v>0</v>
      </c>
      <c r="D86" s="42"/>
      <c r="E86" s="42"/>
      <c r="F86" s="42"/>
      <c r="G86" s="42"/>
      <c r="H86" s="42"/>
      <c r="I86" s="42"/>
      <c r="J86" s="42"/>
      <c r="K86" s="42"/>
      <c r="L86" s="42"/>
      <c r="M86" s="42"/>
      <c r="N86" s="42"/>
      <c r="O86" s="42"/>
      <c r="P86" s="42"/>
      <c r="Q86" s="42"/>
      <c r="R86" s="42"/>
      <c r="S86" s="42"/>
      <c r="T86" s="42"/>
      <c r="U86" s="42"/>
      <c r="V86" s="42"/>
      <c r="W86" s="42"/>
      <c r="X86" s="42"/>
      <c r="Y86" s="42"/>
      <c r="Z86" s="42"/>
    </row>
    <row r="87" spans="1:26" ht="14.25" customHeight="1">
      <c r="A87" s="157">
        <v>271</v>
      </c>
      <c r="B87" s="158" t="s">
        <v>2303</v>
      </c>
      <c r="C87" s="119">
        <f>SUMIF('MIR-IG'!$F$3:$F$202,CF!E87,'MIR-IG'!$AC$3:$AC$202)</f>
        <v>0</v>
      </c>
      <c r="D87" s="42"/>
      <c r="E87" s="42" t="s">
        <v>1355</v>
      </c>
      <c r="F87" s="42"/>
      <c r="G87" s="42"/>
      <c r="H87" s="42"/>
      <c r="I87" s="42"/>
      <c r="J87" s="42"/>
      <c r="K87" s="42"/>
      <c r="L87" s="42"/>
      <c r="M87" s="42"/>
      <c r="N87" s="42"/>
      <c r="O87" s="42"/>
      <c r="P87" s="42"/>
      <c r="Q87" s="42"/>
      <c r="R87" s="42"/>
      <c r="S87" s="42"/>
      <c r="T87" s="42"/>
      <c r="U87" s="42"/>
      <c r="V87" s="42"/>
      <c r="W87" s="42"/>
      <c r="X87" s="42"/>
      <c r="Y87" s="42"/>
      <c r="Z87" s="42"/>
    </row>
    <row r="88" spans="1:26" ht="14.25" customHeight="1">
      <c r="A88" s="163">
        <v>3</v>
      </c>
      <c r="B88" s="234" t="s">
        <v>2304</v>
      </c>
      <c r="C88" s="165">
        <f>C89+C92+C99+C106+C110+C117+C119+C122+C127</f>
        <v>0</v>
      </c>
      <c r="D88" s="42"/>
      <c r="E88" s="42"/>
      <c r="F88" s="42"/>
      <c r="G88" s="42"/>
      <c r="H88" s="42"/>
      <c r="I88" s="42"/>
      <c r="J88" s="42"/>
      <c r="K88" s="42"/>
      <c r="L88" s="42"/>
      <c r="M88" s="42"/>
      <c r="N88" s="42"/>
      <c r="O88" s="42"/>
      <c r="P88" s="42"/>
      <c r="Q88" s="42"/>
      <c r="R88" s="42"/>
      <c r="S88" s="42"/>
      <c r="T88" s="42"/>
      <c r="U88" s="42"/>
      <c r="V88" s="42"/>
      <c r="W88" s="42"/>
      <c r="X88" s="42"/>
      <c r="Y88" s="42"/>
      <c r="Z88" s="42"/>
    </row>
    <row r="89" spans="1:26" ht="14.25" customHeight="1">
      <c r="A89" s="155">
        <v>31</v>
      </c>
      <c r="B89" s="236" t="s">
        <v>2305</v>
      </c>
      <c r="C89" s="115">
        <f>SUM(C90:C91)</f>
        <v>0</v>
      </c>
      <c r="D89" s="42"/>
      <c r="E89" s="42"/>
      <c r="F89" s="42"/>
      <c r="G89" s="42"/>
      <c r="H89" s="42"/>
      <c r="I89" s="42"/>
      <c r="J89" s="42"/>
      <c r="K89" s="42"/>
      <c r="L89" s="42"/>
      <c r="M89" s="42"/>
      <c r="N89" s="42"/>
      <c r="O89" s="42"/>
      <c r="P89" s="42"/>
      <c r="Q89" s="42"/>
      <c r="R89" s="42"/>
      <c r="S89" s="42"/>
      <c r="T89" s="42"/>
      <c r="U89" s="42"/>
      <c r="V89" s="42"/>
      <c r="W89" s="42"/>
      <c r="X89" s="42"/>
      <c r="Y89" s="42"/>
      <c r="Z89" s="42"/>
    </row>
    <row r="90" spans="1:26" ht="14.25" customHeight="1">
      <c r="A90" s="157">
        <v>311</v>
      </c>
      <c r="B90" s="158" t="s">
        <v>2306</v>
      </c>
      <c r="C90" s="119">
        <f>SUMIF('MIR-IG'!$F$3:$F$202,CF!E90,'MIR-IG'!$AC$3:$AC$202)</f>
        <v>0</v>
      </c>
      <c r="D90" s="42"/>
      <c r="E90" s="42" t="s">
        <v>1360</v>
      </c>
      <c r="F90" s="42"/>
      <c r="G90" s="42"/>
      <c r="H90" s="42"/>
      <c r="I90" s="42"/>
      <c r="J90" s="42"/>
      <c r="K90" s="42"/>
      <c r="L90" s="42"/>
      <c r="M90" s="42"/>
      <c r="N90" s="42"/>
      <c r="O90" s="42"/>
      <c r="P90" s="42"/>
      <c r="Q90" s="42"/>
      <c r="R90" s="42"/>
      <c r="S90" s="42"/>
      <c r="T90" s="42"/>
      <c r="U90" s="42"/>
      <c r="V90" s="42"/>
      <c r="W90" s="42"/>
      <c r="X90" s="42"/>
      <c r="Y90" s="42"/>
      <c r="Z90" s="42"/>
    </row>
    <row r="91" spans="1:26" ht="14.25" customHeight="1">
      <c r="A91" s="157">
        <v>312</v>
      </c>
      <c r="B91" s="158" t="s">
        <v>2307</v>
      </c>
      <c r="C91" s="119">
        <f>SUMIF('MIR-IG'!$F$3:$F$202,CF!E91,'MIR-IG'!$AC$3:$AC$202)</f>
        <v>0</v>
      </c>
      <c r="D91" s="42"/>
      <c r="E91" s="42" t="s">
        <v>1363</v>
      </c>
      <c r="F91" s="42"/>
      <c r="G91" s="42"/>
      <c r="H91" s="42"/>
      <c r="I91" s="42"/>
      <c r="J91" s="42"/>
      <c r="K91" s="42"/>
      <c r="L91" s="42"/>
      <c r="M91" s="42"/>
      <c r="N91" s="42"/>
      <c r="O91" s="42"/>
      <c r="P91" s="42"/>
      <c r="Q91" s="42"/>
      <c r="R91" s="42"/>
      <c r="S91" s="42"/>
      <c r="T91" s="42"/>
      <c r="U91" s="42"/>
      <c r="V91" s="42"/>
      <c r="W91" s="42"/>
      <c r="X91" s="42"/>
      <c r="Y91" s="42"/>
      <c r="Z91" s="42"/>
    </row>
    <row r="92" spans="1:26" ht="14.25" customHeight="1">
      <c r="A92" s="155">
        <v>32</v>
      </c>
      <c r="B92" s="236" t="s">
        <v>2308</v>
      </c>
      <c r="C92" s="115">
        <f>SUM(C93:C98)</f>
        <v>0</v>
      </c>
      <c r="D92" s="42"/>
      <c r="E92" s="42"/>
      <c r="F92" s="42"/>
      <c r="G92" s="42"/>
      <c r="H92" s="42"/>
      <c r="I92" s="42"/>
      <c r="J92" s="42"/>
      <c r="K92" s="42"/>
      <c r="L92" s="42"/>
      <c r="M92" s="42"/>
      <c r="N92" s="42"/>
      <c r="O92" s="42"/>
      <c r="P92" s="42"/>
      <c r="Q92" s="42"/>
      <c r="R92" s="42"/>
      <c r="S92" s="42"/>
      <c r="T92" s="42"/>
      <c r="U92" s="42"/>
      <c r="V92" s="42"/>
      <c r="W92" s="42"/>
      <c r="X92" s="42"/>
      <c r="Y92" s="42"/>
      <c r="Z92" s="42"/>
    </row>
    <row r="93" spans="1:26" ht="14.25" customHeight="1">
      <c r="A93" s="157">
        <v>321</v>
      </c>
      <c r="B93" s="158" t="s">
        <v>2309</v>
      </c>
      <c r="C93" s="119">
        <f>SUMIF('MIR-IG'!$F$3:$F$202,CF!E93,'MIR-IG'!$AC$3:$AC$202)</f>
        <v>0</v>
      </c>
      <c r="D93" s="42"/>
      <c r="E93" s="42" t="s">
        <v>1367</v>
      </c>
      <c r="F93" s="42"/>
      <c r="G93" s="42"/>
      <c r="H93" s="42"/>
      <c r="I93" s="42"/>
      <c r="J93" s="42"/>
      <c r="K93" s="42"/>
      <c r="L93" s="42"/>
      <c r="M93" s="42"/>
      <c r="N93" s="42"/>
      <c r="O93" s="42"/>
      <c r="P93" s="42"/>
      <c r="Q93" s="42"/>
      <c r="R93" s="42"/>
      <c r="S93" s="42"/>
      <c r="T93" s="42"/>
      <c r="U93" s="42"/>
      <c r="V93" s="42"/>
      <c r="W93" s="42"/>
      <c r="X93" s="42"/>
      <c r="Y93" s="42"/>
      <c r="Z93" s="42"/>
    </row>
    <row r="94" spans="1:26" ht="14.25" customHeight="1">
      <c r="A94" s="157">
        <v>322</v>
      </c>
      <c r="B94" s="158" t="s">
        <v>2310</v>
      </c>
      <c r="C94" s="119">
        <f>SUMIF('MIR-IG'!$F$3:$F$202,CF!E94,'MIR-IG'!$AC$3:$AC$202)</f>
        <v>0</v>
      </c>
      <c r="D94" s="42"/>
      <c r="E94" s="42" t="s">
        <v>1370</v>
      </c>
      <c r="F94" s="42"/>
      <c r="G94" s="42"/>
      <c r="H94" s="42"/>
      <c r="I94" s="42"/>
      <c r="J94" s="42"/>
      <c r="K94" s="42"/>
      <c r="L94" s="42"/>
      <c r="M94" s="42"/>
      <c r="N94" s="42"/>
      <c r="O94" s="42"/>
      <c r="P94" s="42"/>
      <c r="Q94" s="42"/>
      <c r="R94" s="42"/>
      <c r="S94" s="42"/>
      <c r="T94" s="42"/>
      <c r="U94" s="42"/>
      <c r="V94" s="42"/>
      <c r="W94" s="42"/>
      <c r="X94" s="42"/>
      <c r="Y94" s="42"/>
      <c r="Z94" s="42"/>
    </row>
    <row r="95" spans="1:26" ht="14.25" customHeight="1">
      <c r="A95" s="157">
        <v>323</v>
      </c>
      <c r="B95" s="158" t="s">
        <v>2311</v>
      </c>
      <c r="C95" s="119">
        <f>SUMIF('MIR-IG'!$F$3:$F$202,CF!E95,'MIR-IG'!$AC$3:$AC$202)</f>
        <v>0</v>
      </c>
      <c r="D95" s="42"/>
      <c r="E95" s="42" t="s">
        <v>1373</v>
      </c>
      <c r="F95" s="42"/>
      <c r="G95" s="42"/>
      <c r="H95" s="42"/>
      <c r="I95" s="42"/>
      <c r="J95" s="42"/>
      <c r="K95" s="42"/>
      <c r="L95" s="42"/>
      <c r="M95" s="42"/>
      <c r="N95" s="42"/>
      <c r="O95" s="42"/>
      <c r="P95" s="42"/>
      <c r="Q95" s="42"/>
      <c r="R95" s="42"/>
      <c r="S95" s="42"/>
      <c r="T95" s="42"/>
      <c r="U95" s="42"/>
      <c r="V95" s="42"/>
      <c r="W95" s="42"/>
      <c r="X95" s="42"/>
      <c r="Y95" s="42"/>
      <c r="Z95" s="42"/>
    </row>
    <row r="96" spans="1:26" ht="14.25" customHeight="1">
      <c r="A96" s="157">
        <v>324</v>
      </c>
      <c r="B96" s="158" t="s">
        <v>2312</v>
      </c>
      <c r="C96" s="119">
        <f>SUMIF('MIR-IG'!$F$3:$F$202,CF!E96,'MIR-IG'!$AC$3:$AC$202)</f>
        <v>0</v>
      </c>
      <c r="D96" s="42"/>
      <c r="E96" s="42" t="s">
        <v>1376</v>
      </c>
      <c r="F96" s="42"/>
      <c r="G96" s="42"/>
      <c r="H96" s="42"/>
      <c r="I96" s="42"/>
      <c r="J96" s="42"/>
      <c r="K96" s="42"/>
      <c r="L96" s="42"/>
      <c r="M96" s="42"/>
      <c r="N96" s="42"/>
      <c r="O96" s="42"/>
      <c r="P96" s="42"/>
      <c r="Q96" s="42"/>
      <c r="R96" s="42"/>
      <c r="S96" s="42"/>
      <c r="T96" s="42"/>
      <c r="U96" s="42"/>
      <c r="V96" s="42"/>
      <c r="W96" s="42"/>
      <c r="X96" s="42"/>
      <c r="Y96" s="42"/>
      <c r="Z96" s="42"/>
    </row>
    <row r="97" spans="1:26" ht="14.25" customHeight="1">
      <c r="A97" s="157">
        <v>325</v>
      </c>
      <c r="B97" s="158" t="s">
        <v>2313</v>
      </c>
      <c r="C97" s="119">
        <f>SUMIF('MIR-IG'!$F$3:$F$202,CF!E97,'MIR-IG'!$AC$3:$AC$202)</f>
        <v>0</v>
      </c>
      <c r="D97" s="42"/>
      <c r="E97" s="42" t="s">
        <v>1377</v>
      </c>
      <c r="F97" s="42"/>
      <c r="G97" s="42"/>
      <c r="H97" s="42"/>
      <c r="I97" s="42"/>
      <c r="J97" s="42"/>
      <c r="K97" s="42"/>
      <c r="L97" s="42"/>
      <c r="M97" s="42"/>
      <c r="N97" s="42"/>
      <c r="O97" s="42"/>
      <c r="P97" s="42"/>
      <c r="Q97" s="42"/>
      <c r="R97" s="42"/>
      <c r="S97" s="42"/>
      <c r="T97" s="42"/>
      <c r="U97" s="42"/>
      <c r="V97" s="42"/>
      <c r="W97" s="42"/>
      <c r="X97" s="42"/>
      <c r="Y97" s="42"/>
      <c r="Z97" s="42"/>
    </row>
    <row r="98" spans="1:26" ht="14.25" customHeight="1">
      <c r="A98" s="157">
        <v>326</v>
      </c>
      <c r="B98" s="158" t="s">
        <v>2314</v>
      </c>
      <c r="C98" s="119">
        <f>SUMIF('MIR-IG'!$F$3:$F$202,CF!E98,'MIR-IG'!$AC$3:$AC$202)</f>
        <v>0</v>
      </c>
      <c r="D98" s="42"/>
      <c r="E98" s="42" t="s">
        <v>1378</v>
      </c>
      <c r="F98" s="42"/>
      <c r="G98" s="42"/>
      <c r="H98" s="42"/>
      <c r="I98" s="42"/>
      <c r="J98" s="42"/>
      <c r="K98" s="42"/>
      <c r="L98" s="42"/>
      <c r="M98" s="42"/>
      <c r="N98" s="42"/>
      <c r="O98" s="42"/>
      <c r="P98" s="42"/>
      <c r="Q98" s="42"/>
      <c r="R98" s="42"/>
      <c r="S98" s="42"/>
      <c r="T98" s="42"/>
      <c r="U98" s="42"/>
      <c r="V98" s="42"/>
      <c r="W98" s="42"/>
      <c r="X98" s="42"/>
      <c r="Y98" s="42"/>
      <c r="Z98" s="42"/>
    </row>
    <row r="99" spans="1:26" ht="14.25" customHeight="1">
      <c r="A99" s="155">
        <v>33</v>
      </c>
      <c r="B99" s="236" t="s">
        <v>2315</v>
      </c>
      <c r="C99" s="115">
        <f>SUM(C100:C105)</f>
        <v>0</v>
      </c>
      <c r="D99" s="42"/>
      <c r="E99" s="42"/>
      <c r="F99" s="42"/>
      <c r="G99" s="42"/>
      <c r="H99" s="42"/>
      <c r="I99" s="42"/>
      <c r="J99" s="42"/>
      <c r="K99" s="42"/>
      <c r="L99" s="42"/>
      <c r="M99" s="42"/>
      <c r="N99" s="42"/>
      <c r="O99" s="42"/>
      <c r="P99" s="42"/>
      <c r="Q99" s="42"/>
      <c r="R99" s="42"/>
      <c r="S99" s="42"/>
      <c r="T99" s="42"/>
      <c r="U99" s="42"/>
      <c r="V99" s="42"/>
      <c r="W99" s="42"/>
      <c r="X99" s="42"/>
      <c r="Y99" s="42"/>
      <c r="Z99" s="42"/>
    </row>
    <row r="100" spans="1:26" ht="14.25" customHeight="1">
      <c r="A100" s="157">
        <v>331</v>
      </c>
      <c r="B100" s="158" t="s">
        <v>2316</v>
      </c>
      <c r="C100" s="119">
        <f>SUMIF('MIR-IG'!$F$3:$F$202,CF!E100,'MIR-IG'!$AC$3:$AC$202)</f>
        <v>0</v>
      </c>
      <c r="D100" s="42"/>
      <c r="E100" s="42" t="s">
        <v>1380</v>
      </c>
      <c r="F100" s="42"/>
      <c r="G100" s="42"/>
      <c r="H100" s="42"/>
      <c r="I100" s="42"/>
      <c r="J100" s="42"/>
      <c r="K100" s="42"/>
      <c r="L100" s="42"/>
      <c r="M100" s="42"/>
      <c r="N100" s="42"/>
      <c r="O100" s="42"/>
      <c r="P100" s="42"/>
      <c r="Q100" s="42"/>
      <c r="R100" s="42"/>
      <c r="S100" s="42"/>
      <c r="T100" s="42"/>
      <c r="U100" s="42"/>
      <c r="V100" s="42"/>
      <c r="W100" s="42"/>
      <c r="X100" s="42"/>
      <c r="Y100" s="42"/>
      <c r="Z100" s="42"/>
    </row>
    <row r="101" spans="1:26" ht="14.25" customHeight="1">
      <c r="A101" s="157">
        <v>332</v>
      </c>
      <c r="B101" s="158" t="s">
        <v>2317</v>
      </c>
      <c r="C101" s="119">
        <f>SUMIF('MIR-IG'!$F$3:$F$202,CF!E101,'MIR-IG'!$AC$3:$AC$202)</f>
        <v>0</v>
      </c>
      <c r="D101" s="42"/>
      <c r="E101" s="42" t="s">
        <v>1381</v>
      </c>
      <c r="F101" s="42"/>
      <c r="G101" s="42"/>
      <c r="H101" s="42"/>
      <c r="I101" s="42"/>
      <c r="J101" s="42"/>
      <c r="K101" s="42"/>
      <c r="L101" s="42"/>
      <c r="M101" s="42"/>
      <c r="N101" s="42"/>
      <c r="O101" s="42"/>
      <c r="P101" s="42"/>
      <c r="Q101" s="42"/>
      <c r="R101" s="42"/>
      <c r="S101" s="42"/>
      <c r="T101" s="42"/>
      <c r="U101" s="42"/>
      <c r="V101" s="42"/>
      <c r="W101" s="42"/>
      <c r="X101" s="42"/>
      <c r="Y101" s="42"/>
      <c r="Z101" s="42"/>
    </row>
    <row r="102" spans="1:26" ht="14.25" customHeight="1">
      <c r="A102" s="157">
        <v>333</v>
      </c>
      <c r="B102" s="158" t="s">
        <v>2318</v>
      </c>
      <c r="C102" s="119">
        <f>SUMIF('MIR-IG'!$F$3:$F$202,CF!E102,'MIR-IG'!$AC$3:$AC$202)</f>
        <v>0</v>
      </c>
      <c r="D102" s="42"/>
      <c r="E102" s="42" t="s">
        <v>1382</v>
      </c>
      <c r="F102" s="42"/>
      <c r="G102" s="42"/>
      <c r="H102" s="42"/>
      <c r="I102" s="42"/>
      <c r="J102" s="42"/>
      <c r="K102" s="42"/>
      <c r="L102" s="42"/>
      <c r="M102" s="42"/>
      <c r="N102" s="42"/>
      <c r="O102" s="42"/>
      <c r="P102" s="42"/>
      <c r="Q102" s="42"/>
      <c r="R102" s="42"/>
      <c r="S102" s="42"/>
      <c r="T102" s="42"/>
      <c r="U102" s="42"/>
      <c r="V102" s="42"/>
      <c r="W102" s="42"/>
      <c r="X102" s="42"/>
      <c r="Y102" s="42"/>
      <c r="Z102" s="42"/>
    </row>
    <row r="103" spans="1:26" ht="14.25" customHeight="1">
      <c r="A103" s="157">
        <v>334</v>
      </c>
      <c r="B103" s="158" t="s">
        <v>2319</v>
      </c>
      <c r="C103" s="119">
        <f>SUMIF('MIR-IG'!$F$3:$F$202,CF!E103,'MIR-IG'!$AC$3:$AC$202)</f>
        <v>0</v>
      </c>
      <c r="D103" s="42"/>
      <c r="E103" s="42" t="s">
        <v>1383</v>
      </c>
      <c r="F103" s="42"/>
      <c r="G103" s="42"/>
      <c r="H103" s="42"/>
      <c r="I103" s="42"/>
      <c r="J103" s="42"/>
      <c r="K103" s="42"/>
      <c r="L103" s="42"/>
      <c r="M103" s="42"/>
      <c r="N103" s="42"/>
      <c r="O103" s="42"/>
      <c r="P103" s="42"/>
      <c r="Q103" s="42"/>
      <c r="R103" s="42"/>
      <c r="S103" s="42"/>
      <c r="T103" s="42"/>
      <c r="U103" s="42"/>
      <c r="V103" s="42"/>
      <c r="W103" s="42"/>
      <c r="X103" s="42"/>
      <c r="Y103" s="42"/>
      <c r="Z103" s="42"/>
    </row>
    <row r="104" spans="1:26" ht="14.25" customHeight="1">
      <c r="A104" s="157">
        <v>335</v>
      </c>
      <c r="B104" s="158" t="s">
        <v>2320</v>
      </c>
      <c r="C104" s="119">
        <f>SUMIF('MIR-IG'!$F$3:$F$202,CF!E104,'MIR-IG'!$AC$3:$AC$202)</f>
        <v>0</v>
      </c>
      <c r="D104" s="42"/>
      <c r="E104" s="42" t="s">
        <v>1384</v>
      </c>
      <c r="F104" s="42"/>
      <c r="G104" s="42"/>
      <c r="H104" s="42"/>
      <c r="I104" s="42"/>
      <c r="J104" s="42"/>
      <c r="K104" s="42"/>
      <c r="L104" s="42"/>
      <c r="M104" s="42"/>
      <c r="N104" s="42"/>
      <c r="O104" s="42"/>
      <c r="P104" s="42"/>
      <c r="Q104" s="42"/>
      <c r="R104" s="42"/>
      <c r="S104" s="42"/>
      <c r="T104" s="42"/>
      <c r="U104" s="42"/>
      <c r="V104" s="42"/>
      <c r="W104" s="42"/>
      <c r="X104" s="42"/>
      <c r="Y104" s="42"/>
      <c r="Z104" s="42"/>
    </row>
    <row r="105" spans="1:26" ht="14.25" customHeight="1">
      <c r="A105" s="157">
        <v>336</v>
      </c>
      <c r="B105" s="158" t="s">
        <v>2321</v>
      </c>
      <c r="C105" s="119">
        <f>SUMIF('MIR-IG'!$F$3:$F$202,CF!E105,'MIR-IG'!$AC$3:$AC$202)</f>
        <v>0</v>
      </c>
      <c r="D105" s="42"/>
      <c r="E105" s="42" t="s">
        <v>1385</v>
      </c>
      <c r="F105" s="42"/>
      <c r="G105" s="42"/>
      <c r="H105" s="42"/>
      <c r="I105" s="42"/>
      <c r="J105" s="42"/>
      <c r="K105" s="42"/>
      <c r="L105" s="42"/>
      <c r="M105" s="42"/>
      <c r="N105" s="42"/>
      <c r="O105" s="42"/>
      <c r="P105" s="42"/>
      <c r="Q105" s="42"/>
      <c r="R105" s="42"/>
      <c r="S105" s="42"/>
      <c r="T105" s="42"/>
      <c r="U105" s="42"/>
      <c r="V105" s="42"/>
      <c r="W105" s="42"/>
      <c r="X105" s="42"/>
      <c r="Y105" s="42"/>
      <c r="Z105" s="42"/>
    </row>
    <row r="106" spans="1:26" ht="14.25" customHeight="1">
      <c r="A106" s="155">
        <v>34</v>
      </c>
      <c r="B106" s="236" t="s">
        <v>2322</v>
      </c>
      <c r="C106" s="115">
        <f>SUM(C107:C109)</f>
        <v>0</v>
      </c>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4.25" customHeight="1">
      <c r="A107" s="157">
        <v>341</v>
      </c>
      <c r="B107" s="158" t="s">
        <v>2323</v>
      </c>
      <c r="C107" s="119">
        <f>SUMIF('MIR-IG'!$F$3:$F$202,CF!E107,'MIR-IG'!$AC$3:$AC$202)</f>
        <v>0</v>
      </c>
      <c r="D107" s="42"/>
      <c r="E107" s="42" t="s">
        <v>1387</v>
      </c>
      <c r="F107" s="42"/>
      <c r="G107" s="42"/>
      <c r="H107" s="42"/>
      <c r="I107" s="42"/>
      <c r="J107" s="42"/>
      <c r="K107" s="42"/>
      <c r="L107" s="42"/>
      <c r="M107" s="42"/>
      <c r="N107" s="42"/>
      <c r="O107" s="42"/>
      <c r="P107" s="42"/>
      <c r="Q107" s="42"/>
      <c r="R107" s="42"/>
      <c r="S107" s="42"/>
      <c r="T107" s="42"/>
      <c r="U107" s="42"/>
      <c r="V107" s="42"/>
      <c r="W107" s="42"/>
      <c r="X107" s="42"/>
      <c r="Y107" s="42"/>
      <c r="Z107" s="42"/>
    </row>
    <row r="108" spans="1:26" ht="14.25" customHeight="1">
      <c r="A108" s="157">
        <v>342</v>
      </c>
      <c r="B108" s="158" t="s">
        <v>2324</v>
      </c>
      <c r="C108" s="119">
        <f>SUMIF('MIR-IG'!$F$3:$F$202,CF!E108,'MIR-IG'!$AC$3:$AC$202)</f>
        <v>0</v>
      </c>
      <c r="D108" s="42"/>
      <c r="E108" s="42" t="s">
        <v>1388</v>
      </c>
      <c r="F108" s="42"/>
      <c r="G108" s="42"/>
      <c r="H108" s="42"/>
      <c r="I108" s="42"/>
      <c r="J108" s="42"/>
      <c r="K108" s="42"/>
      <c r="L108" s="42"/>
      <c r="M108" s="42"/>
      <c r="N108" s="42"/>
      <c r="O108" s="42"/>
      <c r="P108" s="42"/>
      <c r="Q108" s="42"/>
      <c r="R108" s="42"/>
      <c r="S108" s="42"/>
      <c r="T108" s="42"/>
      <c r="U108" s="42"/>
      <c r="V108" s="42"/>
      <c r="W108" s="42"/>
      <c r="X108" s="42"/>
      <c r="Y108" s="42"/>
      <c r="Z108" s="42"/>
    </row>
    <row r="109" spans="1:26" ht="14.25" customHeight="1">
      <c r="A109" s="157">
        <v>343</v>
      </c>
      <c r="B109" s="158" t="s">
        <v>2325</v>
      </c>
      <c r="C109" s="119">
        <f>SUMIF('MIR-IG'!$F$3:$F$202,CF!E109,'MIR-IG'!$AC$3:$AC$202)</f>
        <v>0</v>
      </c>
      <c r="D109" s="42"/>
      <c r="E109" s="42" t="s">
        <v>1389</v>
      </c>
      <c r="F109" s="42"/>
      <c r="G109" s="42"/>
      <c r="H109" s="42"/>
      <c r="I109" s="42"/>
      <c r="J109" s="42"/>
      <c r="K109" s="42"/>
      <c r="L109" s="42"/>
      <c r="M109" s="42"/>
      <c r="N109" s="42"/>
      <c r="O109" s="42"/>
      <c r="P109" s="42"/>
      <c r="Q109" s="42"/>
      <c r="R109" s="42"/>
      <c r="S109" s="42"/>
      <c r="T109" s="42"/>
      <c r="U109" s="42"/>
      <c r="V109" s="42"/>
      <c r="W109" s="42"/>
      <c r="X109" s="42"/>
      <c r="Y109" s="42"/>
      <c r="Z109" s="42"/>
    </row>
    <row r="110" spans="1:26" ht="14.25" customHeight="1">
      <c r="A110" s="155">
        <v>35</v>
      </c>
      <c r="B110" s="236" t="s">
        <v>2326</v>
      </c>
      <c r="C110" s="115">
        <f>SUM(C111:C116)</f>
        <v>0</v>
      </c>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4.25" customHeight="1">
      <c r="A111" s="157">
        <v>351</v>
      </c>
      <c r="B111" s="158" t="s">
        <v>2327</v>
      </c>
      <c r="C111" s="119">
        <f>SUMIF('MIR-IG'!$F$3:$F$202,CF!E111,'MIR-IG'!$AC$3:$AC$202)</f>
        <v>0</v>
      </c>
      <c r="D111" s="42"/>
      <c r="E111" s="42" t="s">
        <v>1391</v>
      </c>
      <c r="F111" s="42"/>
      <c r="G111" s="42"/>
      <c r="H111" s="42"/>
      <c r="I111" s="42"/>
      <c r="J111" s="42"/>
      <c r="K111" s="42"/>
      <c r="L111" s="42"/>
      <c r="M111" s="42"/>
      <c r="N111" s="42"/>
      <c r="O111" s="42"/>
      <c r="P111" s="42"/>
      <c r="Q111" s="42"/>
      <c r="R111" s="42"/>
      <c r="S111" s="42"/>
      <c r="T111" s="42"/>
      <c r="U111" s="42"/>
      <c r="V111" s="42"/>
      <c r="W111" s="42"/>
      <c r="X111" s="42"/>
      <c r="Y111" s="42"/>
      <c r="Z111" s="42"/>
    </row>
    <row r="112" spans="1:26" ht="14.25" customHeight="1">
      <c r="A112" s="157">
        <v>352</v>
      </c>
      <c r="B112" s="158" t="s">
        <v>2328</v>
      </c>
      <c r="C112" s="119">
        <f>SUMIF('MIR-IG'!$F$3:$F$202,CF!E112,'MIR-IG'!$AC$3:$AC$202)</f>
        <v>0</v>
      </c>
      <c r="D112" s="42"/>
      <c r="E112" s="42" t="s">
        <v>1392</v>
      </c>
      <c r="F112" s="42"/>
      <c r="G112" s="42"/>
      <c r="H112" s="42"/>
      <c r="I112" s="42"/>
      <c r="J112" s="42"/>
      <c r="K112" s="42"/>
      <c r="L112" s="42"/>
      <c r="M112" s="42"/>
      <c r="N112" s="42"/>
      <c r="O112" s="42"/>
      <c r="P112" s="42"/>
      <c r="Q112" s="42"/>
      <c r="R112" s="42"/>
      <c r="S112" s="42"/>
      <c r="T112" s="42"/>
      <c r="U112" s="42"/>
      <c r="V112" s="42"/>
      <c r="W112" s="42"/>
      <c r="X112" s="42"/>
      <c r="Y112" s="42"/>
      <c r="Z112" s="42"/>
    </row>
    <row r="113" spans="1:26" ht="14.25" customHeight="1">
      <c r="A113" s="157">
        <v>353</v>
      </c>
      <c r="B113" s="158" t="s">
        <v>2329</v>
      </c>
      <c r="C113" s="119">
        <f>SUMIF('MIR-IG'!$F$3:$F$202,CF!E113,'MIR-IG'!$AC$3:$AC$202)</f>
        <v>0</v>
      </c>
      <c r="D113" s="42"/>
      <c r="E113" s="42" t="s">
        <v>1393</v>
      </c>
      <c r="F113" s="42"/>
      <c r="G113" s="42"/>
      <c r="H113" s="42"/>
      <c r="I113" s="42"/>
      <c r="J113" s="42"/>
      <c r="K113" s="42"/>
      <c r="L113" s="42"/>
      <c r="M113" s="42"/>
      <c r="N113" s="42"/>
      <c r="O113" s="42"/>
      <c r="P113" s="42"/>
      <c r="Q113" s="42"/>
      <c r="R113" s="42"/>
      <c r="S113" s="42"/>
      <c r="T113" s="42"/>
      <c r="U113" s="42"/>
      <c r="V113" s="42"/>
      <c r="W113" s="42"/>
      <c r="X113" s="42"/>
      <c r="Y113" s="42"/>
      <c r="Z113" s="42"/>
    </row>
    <row r="114" spans="1:26" ht="14.25" customHeight="1">
      <c r="A114" s="157">
        <v>354</v>
      </c>
      <c r="B114" s="158" t="s">
        <v>2330</v>
      </c>
      <c r="C114" s="119">
        <f>SUMIF('MIR-IG'!$F$3:$F$202,CF!E114,'MIR-IG'!$AC$3:$AC$202)</f>
        <v>0</v>
      </c>
      <c r="D114" s="42"/>
      <c r="E114" s="42" t="s">
        <v>1394</v>
      </c>
      <c r="F114" s="42"/>
      <c r="G114" s="42"/>
      <c r="H114" s="42"/>
      <c r="I114" s="42"/>
      <c r="J114" s="42"/>
      <c r="K114" s="42"/>
      <c r="L114" s="42"/>
      <c r="M114" s="42"/>
      <c r="N114" s="42"/>
      <c r="O114" s="42"/>
      <c r="P114" s="42"/>
      <c r="Q114" s="42"/>
      <c r="R114" s="42"/>
      <c r="S114" s="42"/>
      <c r="T114" s="42"/>
      <c r="U114" s="42"/>
      <c r="V114" s="42"/>
      <c r="W114" s="42"/>
      <c r="X114" s="42"/>
      <c r="Y114" s="42"/>
      <c r="Z114" s="42"/>
    </row>
    <row r="115" spans="1:26" ht="14.25" customHeight="1">
      <c r="A115" s="157">
        <v>355</v>
      </c>
      <c r="B115" s="158" t="s">
        <v>2331</v>
      </c>
      <c r="C115" s="119">
        <f>SUMIF('MIR-IG'!$F$3:$F$202,CF!E115,'MIR-IG'!$AC$3:$AC$202)</f>
        <v>0</v>
      </c>
      <c r="D115" s="42"/>
      <c r="E115" s="42" t="s">
        <v>1395</v>
      </c>
      <c r="F115" s="42"/>
      <c r="G115" s="42"/>
      <c r="H115" s="42"/>
      <c r="I115" s="42"/>
      <c r="J115" s="42"/>
      <c r="K115" s="42"/>
      <c r="L115" s="42"/>
      <c r="M115" s="42"/>
      <c r="N115" s="42"/>
      <c r="O115" s="42"/>
      <c r="P115" s="42"/>
      <c r="Q115" s="42"/>
      <c r="R115" s="42"/>
      <c r="S115" s="42"/>
      <c r="T115" s="42"/>
      <c r="U115" s="42"/>
      <c r="V115" s="42"/>
      <c r="W115" s="42"/>
      <c r="X115" s="42"/>
      <c r="Y115" s="42"/>
      <c r="Z115" s="42"/>
    </row>
    <row r="116" spans="1:26" ht="14.25" customHeight="1">
      <c r="A116" s="157">
        <v>356</v>
      </c>
      <c r="B116" s="158" t="s">
        <v>2332</v>
      </c>
      <c r="C116" s="119">
        <f>SUMIF('MIR-IG'!$F$3:$F$202,CF!E116,'MIR-IG'!$AC$3:$AC$202)</f>
        <v>0</v>
      </c>
      <c r="D116" s="42"/>
      <c r="E116" s="42" t="s">
        <v>1396</v>
      </c>
      <c r="F116" s="42"/>
      <c r="G116" s="42"/>
      <c r="H116" s="42"/>
      <c r="I116" s="42"/>
      <c r="J116" s="42"/>
      <c r="K116" s="42"/>
      <c r="L116" s="42"/>
      <c r="M116" s="42"/>
      <c r="N116" s="42"/>
      <c r="O116" s="42"/>
      <c r="P116" s="42"/>
      <c r="Q116" s="42"/>
      <c r="R116" s="42"/>
      <c r="S116" s="42"/>
      <c r="T116" s="42"/>
      <c r="U116" s="42"/>
      <c r="V116" s="42"/>
      <c r="W116" s="42"/>
      <c r="X116" s="42"/>
      <c r="Y116" s="42"/>
      <c r="Z116" s="42"/>
    </row>
    <row r="117" spans="1:26" ht="14.25" customHeight="1">
      <c r="A117" s="155">
        <v>36</v>
      </c>
      <c r="B117" s="236" t="s">
        <v>2333</v>
      </c>
      <c r="C117" s="115">
        <f>SUM(C118)</f>
        <v>0</v>
      </c>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4.25" customHeight="1">
      <c r="A118" s="157">
        <v>361</v>
      </c>
      <c r="B118" s="158" t="s">
        <v>2334</v>
      </c>
      <c r="C118" s="119">
        <f>SUMIF('MIR-IG'!$F$3:$F$202,CF!E118,'MIR-IG'!$AC$3:$AC$202)</f>
        <v>0</v>
      </c>
      <c r="D118" s="42"/>
      <c r="E118" s="42" t="s">
        <v>1398</v>
      </c>
      <c r="F118" s="42"/>
      <c r="G118" s="42"/>
      <c r="H118" s="42"/>
      <c r="I118" s="42"/>
      <c r="J118" s="42"/>
      <c r="K118" s="42"/>
      <c r="L118" s="42"/>
      <c r="M118" s="42"/>
      <c r="N118" s="42"/>
      <c r="O118" s="42"/>
      <c r="P118" s="42"/>
      <c r="Q118" s="42"/>
      <c r="R118" s="42"/>
      <c r="S118" s="42"/>
      <c r="T118" s="42"/>
      <c r="U118" s="42"/>
      <c r="V118" s="42"/>
      <c r="W118" s="42"/>
      <c r="X118" s="42"/>
      <c r="Y118" s="42"/>
      <c r="Z118" s="42"/>
    </row>
    <row r="119" spans="1:26" ht="14.25" customHeight="1">
      <c r="A119" s="155">
        <v>37</v>
      </c>
      <c r="B119" s="236" t="s">
        <v>2335</v>
      </c>
      <c r="C119" s="115">
        <f>SUM(C120:C121)</f>
        <v>0</v>
      </c>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4.25" customHeight="1">
      <c r="A120" s="157">
        <v>371</v>
      </c>
      <c r="B120" s="158" t="s">
        <v>2336</v>
      </c>
      <c r="C120" s="119">
        <f>SUMIF('MIR-IG'!$F$3:$F$202,CF!E120,'MIR-IG'!$AC$3:$AC$202)</f>
        <v>0</v>
      </c>
      <c r="D120" s="42"/>
      <c r="E120" s="42" t="s">
        <v>1400</v>
      </c>
      <c r="F120" s="42"/>
      <c r="G120" s="42"/>
      <c r="H120" s="42"/>
      <c r="I120" s="42"/>
      <c r="J120" s="42"/>
      <c r="K120" s="42"/>
      <c r="L120" s="42"/>
      <c r="M120" s="42"/>
      <c r="N120" s="42"/>
      <c r="O120" s="42"/>
      <c r="P120" s="42"/>
      <c r="Q120" s="42"/>
      <c r="R120" s="42"/>
      <c r="S120" s="42"/>
      <c r="T120" s="42"/>
      <c r="U120" s="42"/>
      <c r="V120" s="42"/>
      <c r="W120" s="42"/>
      <c r="X120" s="42"/>
      <c r="Y120" s="42"/>
      <c r="Z120" s="42"/>
    </row>
    <row r="121" spans="1:26" ht="14.25" customHeight="1">
      <c r="A121" s="157">
        <v>372</v>
      </c>
      <c r="B121" s="158" t="s">
        <v>2337</v>
      </c>
      <c r="C121" s="119">
        <f>SUMIF('MIR-IG'!$F$3:$F$202,CF!E121,'MIR-IG'!$AC$3:$AC$202)</f>
        <v>0</v>
      </c>
      <c r="D121" s="42"/>
      <c r="E121" s="42" t="s">
        <v>1401</v>
      </c>
      <c r="F121" s="42"/>
      <c r="G121" s="42"/>
      <c r="H121" s="42"/>
      <c r="I121" s="42"/>
      <c r="J121" s="42"/>
      <c r="K121" s="42"/>
      <c r="L121" s="42"/>
      <c r="M121" s="42"/>
      <c r="N121" s="42"/>
      <c r="O121" s="42"/>
      <c r="P121" s="42"/>
      <c r="Q121" s="42"/>
      <c r="R121" s="42"/>
      <c r="S121" s="42"/>
      <c r="T121" s="42"/>
      <c r="U121" s="42"/>
      <c r="V121" s="42"/>
      <c r="W121" s="42"/>
      <c r="X121" s="42"/>
      <c r="Y121" s="42"/>
      <c r="Z121" s="42"/>
    </row>
    <row r="122" spans="1:26" ht="14.25" customHeight="1">
      <c r="A122" s="155">
        <v>38</v>
      </c>
      <c r="B122" s="236" t="s">
        <v>2338</v>
      </c>
      <c r="C122" s="115">
        <f>SUM(C123:C126)</f>
        <v>0</v>
      </c>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4.25" customHeight="1">
      <c r="A123" s="157">
        <v>381</v>
      </c>
      <c r="B123" s="158" t="s">
        <v>2339</v>
      </c>
      <c r="C123" s="119">
        <f>SUMIF('MIR-IG'!$F$3:$F$202,CF!E123,'MIR-IG'!$AC$3:$AC$202)</f>
        <v>0</v>
      </c>
      <c r="D123" s="42"/>
      <c r="E123" s="42" t="s">
        <v>1403</v>
      </c>
      <c r="F123" s="42"/>
      <c r="G123" s="42"/>
      <c r="H123" s="42"/>
      <c r="I123" s="42"/>
      <c r="J123" s="42"/>
      <c r="K123" s="42"/>
      <c r="L123" s="42"/>
      <c r="M123" s="42"/>
      <c r="N123" s="42"/>
      <c r="O123" s="42"/>
      <c r="P123" s="42"/>
      <c r="Q123" s="42"/>
      <c r="R123" s="42"/>
      <c r="S123" s="42"/>
      <c r="T123" s="42"/>
      <c r="U123" s="42"/>
      <c r="V123" s="42"/>
      <c r="W123" s="42"/>
      <c r="X123" s="42"/>
      <c r="Y123" s="42"/>
      <c r="Z123" s="42"/>
    </row>
    <row r="124" spans="1:26" ht="14.25" customHeight="1">
      <c r="A124" s="157">
        <v>382</v>
      </c>
      <c r="B124" s="158" t="s">
        <v>2340</v>
      </c>
      <c r="C124" s="119">
        <f>SUMIF('MIR-IG'!$F$3:$F$202,CF!E124,'MIR-IG'!$AC$3:$AC$202)</f>
        <v>0</v>
      </c>
      <c r="D124" s="42"/>
      <c r="E124" s="42" t="s">
        <v>1404</v>
      </c>
      <c r="F124" s="42"/>
      <c r="G124" s="42"/>
      <c r="H124" s="42"/>
      <c r="I124" s="42"/>
      <c r="J124" s="42"/>
      <c r="K124" s="42"/>
      <c r="L124" s="42"/>
      <c r="M124" s="42"/>
      <c r="N124" s="42"/>
      <c r="O124" s="42"/>
      <c r="P124" s="42"/>
      <c r="Q124" s="42"/>
      <c r="R124" s="42"/>
      <c r="S124" s="42"/>
      <c r="T124" s="42"/>
      <c r="U124" s="42"/>
      <c r="V124" s="42"/>
      <c r="W124" s="42"/>
      <c r="X124" s="42"/>
      <c r="Y124" s="42"/>
      <c r="Z124" s="42"/>
    </row>
    <row r="125" spans="1:26" ht="14.25" customHeight="1">
      <c r="A125" s="157">
        <v>383</v>
      </c>
      <c r="B125" s="158" t="s">
        <v>2341</v>
      </c>
      <c r="C125" s="119">
        <f>SUMIF('MIR-IG'!$F$3:$F$202,CF!E125,'MIR-IG'!$AC$3:$AC$202)</f>
        <v>0</v>
      </c>
      <c r="D125" s="42"/>
      <c r="E125" s="42" t="s">
        <v>1405</v>
      </c>
      <c r="F125" s="42"/>
      <c r="G125" s="42"/>
      <c r="H125" s="42"/>
      <c r="I125" s="42"/>
      <c r="J125" s="42"/>
      <c r="K125" s="42"/>
      <c r="L125" s="42"/>
      <c r="M125" s="42"/>
      <c r="N125" s="42"/>
      <c r="O125" s="42"/>
      <c r="P125" s="42"/>
      <c r="Q125" s="42"/>
      <c r="R125" s="42"/>
      <c r="S125" s="42"/>
      <c r="T125" s="42"/>
      <c r="U125" s="42"/>
      <c r="V125" s="42"/>
      <c r="W125" s="42"/>
      <c r="X125" s="42"/>
      <c r="Y125" s="42"/>
      <c r="Z125" s="42"/>
    </row>
    <row r="126" spans="1:26" ht="14.25" customHeight="1">
      <c r="A126" s="157">
        <v>384</v>
      </c>
      <c r="B126" s="158" t="s">
        <v>2342</v>
      </c>
      <c r="C126" s="119">
        <f>SUMIF('MIR-IG'!$F$3:$F$202,CF!E126,'MIR-IG'!$AC$3:$AC$202)</f>
        <v>0</v>
      </c>
      <c r="D126" s="42"/>
      <c r="E126" s="42" t="s">
        <v>1406</v>
      </c>
      <c r="F126" s="42"/>
      <c r="G126" s="42"/>
      <c r="H126" s="42"/>
      <c r="I126" s="42"/>
      <c r="J126" s="42"/>
      <c r="K126" s="42"/>
      <c r="L126" s="42"/>
      <c r="M126" s="42"/>
      <c r="N126" s="42"/>
      <c r="O126" s="42"/>
      <c r="P126" s="42"/>
      <c r="Q126" s="42"/>
      <c r="R126" s="42"/>
      <c r="S126" s="42"/>
      <c r="T126" s="42"/>
      <c r="U126" s="42"/>
      <c r="V126" s="42"/>
      <c r="W126" s="42"/>
      <c r="X126" s="42"/>
      <c r="Y126" s="42"/>
      <c r="Z126" s="42"/>
    </row>
    <row r="127" spans="1:26" ht="14.25" customHeight="1">
      <c r="A127" s="155">
        <v>39</v>
      </c>
      <c r="B127" s="236" t="s">
        <v>2343</v>
      </c>
      <c r="C127" s="115">
        <f>SUM(C128:C130)</f>
        <v>0</v>
      </c>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4.25" customHeight="1">
      <c r="A128" s="157">
        <v>391</v>
      </c>
      <c r="B128" s="158" t="s">
        <v>2344</v>
      </c>
      <c r="C128" s="119">
        <f>SUMIF('MIR-IG'!$F$3:$F$202,CF!E128,'MIR-IG'!$AC$3:$AC$202)</f>
        <v>0</v>
      </c>
      <c r="D128" s="42"/>
      <c r="E128" s="42" t="s">
        <v>1408</v>
      </c>
      <c r="F128" s="42"/>
      <c r="G128" s="42"/>
      <c r="H128" s="42"/>
      <c r="I128" s="42"/>
      <c r="J128" s="42"/>
      <c r="K128" s="42"/>
      <c r="L128" s="42"/>
      <c r="M128" s="42"/>
      <c r="N128" s="42"/>
      <c r="O128" s="42"/>
      <c r="P128" s="42"/>
      <c r="Q128" s="42"/>
      <c r="R128" s="42"/>
      <c r="S128" s="42"/>
      <c r="T128" s="42"/>
      <c r="U128" s="42"/>
      <c r="V128" s="42"/>
      <c r="W128" s="42"/>
      <c r="X128" s="42"/>
      <c r="Y128" s="42"/>
      <c r="Z128" s="42"/>
    </row>
    <row r="129" spans="1:26" ht="14.25" customHeight="1">
      <c r="A129" s="157">
        <v>392</v>
      </c>
      <c r="B129" s="158" t="s">
        <v>2345</v>
      </c>
      <c r="C129" s="119">
        <f>SUMIF('MIR-IG'!$F$3:$F$202,CF!E129,'MIR-IG'!$AC$3:$AC$202)</f>
        <v>0</v>
      </c>
      <c r="D129" s="42"/>
      <c r="E129" s="42" t="s">
        <v>1410</v>
      </c>
      <c r="F129" s="42"/>
      <c r="G129" s="42"/>
      <c r="H129" s="42"/>
      <c r="I129" s="42"/>
      <c r="J129" s="42"/>
      <c r="K129" s="42"/>
      <c r="L129" s="42"/>
      <c r="M129" s="42"/>
      <c r="N129" s="42"/>
      <c r="O129" s="42"/>
      <c r="P129" s="42"/>
      <c r="Q129" s="42"/>
      <c r="R129" s="42"/>
      <c r="S129" s="42"/>
      <c r="T129" s="42"/>
      <c r="U129" s="42"/>
      <c r="V129" s="42"/>
      <c r="W129" s="42"/>
      <c r="X129" s="42"/>
      <c r="Y129" s="42"/>
      <c r="Z129" s="42"/>
    </row>
    <row r="130" spans="1:26" ht="14.25" customHeight="1">
      <c r="A130" s="157">
        <v>393</v>
      </c>
      <c r="B130" s="158" t="s">
        <v>2346</v>
      </c>
      <c r="C130" s="119">
        <f>SUMIF('MIR-IG'!$F$3:$F$202,CF!E130,'MIR-IG'!$AC$3:$AC$202)</f>
        <v>0</v>
      </c>
      <c r="D130" s="42"/>
      <c r="E130" s="42" t="s">
        <v>1412</v>
      </c>
      <c r="F130" s="42"/>
      <c r="G130" s="42"/>
      <c r="H130" s="42"/>
      <c r="I130" s="42"/>
      <c r="J130" s="42"/>
      <c r="K130" s="42"/>
      <c r="L130" s="42"/>
      <c r="M130" s="42"/>
      <c r="N130" s="42"/>
      <c r="O130" s="42"/>
      <c r="P130" s="42"/>
      <c r="Q130" s="42"/>
      <c r="R130" s="42"/>
      <c r="S130" s="42"/>
      <c r="T130" s="42"/>
      <c r="U130" s="42"/>
      <c r="V130" s="42"/>
      <c r="W130" s="42"/>
      <c r="X130" s="42"/>
      <c r="Y130" s="42"/>
      <c r="Z130" s="42"/>
    </row>
    <row r="131" spans="1:26" ht="14.25" customHeight="1">
      <c r="A131" s="163">
        <v>4</v>
      </c>
      <c r="B131" s="234" t="s">
        <v>2347</v>
      </c>
      <c r="C131" s="165">
        <f>C132+C135+C139+C144</f>
        <v>0</v>
      </c>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4.25" customHeight="1">
      <c r="A132" s="155">
        <v>41</v>
      </c>
      <c r="B132" s="236" t="s">
        <v>2348</v>
      </c>
      <c r="C132" s="115">
        <f>SUM(C133:C134)</f>
        <v>0</v>
      </c>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4.25" customHeight="1">
      <c r="A133" s="157">
        <v>411</v>
      </c>
      <c r="B133" s="158" t="s">
        <v>2349</v>
      </c>
      <c r="C133" s="119">
        <f>SUMIF('MIR-IG'!$F$3:$F$202,CF!E133,'MIR-IG'!$AC$3:$AC$202)</f>
        <v>0</v>
      </c>
      <c r="D133" s="42"/>
      <c r="E133" s="42" t="s">
        <v>1416</v>
      </c>
      <c r="F133" s="42"/>
      <c r="G133" s="42"/>
      <c r="H133" s="42"/>
      <c r="I133" s="42"/>
      <c r="J133" s="42"/>
      <c r="K133" s="42"/>
      <c r="L133" s="42"/>
      <c r="M133" s="42"/>
      <c r="N133" s="42"/>
      <c r="O133" s="42"/>
      <c r="P133" s="42"/>
      <c r="Q133" s="42"/>
      <c r="R133" s="42"/>
      <c r="S133" s="42"/>
      <c r="T133" s="42"/>
      <c r="U133" s="42"/>
      <c r="V133" s="42"/>
      <c r="W133" s="42"/>
      <c r="X133" s="42"/>
      <c r="Y133" s="42"/>
      <c r="Z133" s="42"/>
    </row>
    <row r="134" spans="1:26" ht="14.25" customHeight="1">
      <c r="A134" s="157">
        <v>412</v>
      </c>
      <c r="B134" s="158" t="s">
        <v>2350</v>
      </c>
      <c r="C134" s="119">
        <f>SUMIF('MIR-IG'!$F$3:$F$202,CF!E134,'MIR-IG'!$AC$3:$AC$202)</f>
        <v>0</v>
      </c>
      <c r="D134" s="42"/>
      <c r="E134" s="42" t="s">
        <v>1418</v>
      </c>
      <c r="F134" s="42"/>
      <c r="G134" s="42"/>
      <c r="H134" s="42"/>
      <c r="I134" s="42"/>
      <c r="J134" s="42"/>
      <c r="K134" s="42"/>
      <c r="L134" s="42"/>
      <c r="M134" s="42"/>
      <c r="N134" s="42"/>
      <c r="O134" s="42"/>
      <c r="P134" s="42"/>
      <c r="Q134" s="42"/>
      <c r="R134" s="42"/>
      <c r="S134" s="42"/>
      <c r="T134" s="42"/>
      <c r="U134" s="42"/>
      <c r="V134" s="42"/>
      <c r="W134" s="42"/>
      <c r="X134" s="42"/>
      <c r="Y134" s="42"/>
      <c r="Z134" s="42"/>
    </row>
    <row r="135" spans="1:26" ht="14.25" customHeight="1">
      <c r="A135" s="155">
        <v>42</v>
      </c>
      <c r="B135" s="236" t="s">
        <v>2351</v>
      </c>
      <c r="C135" s="115">
        <f>SUM(C136:C138)</f>
        <v>0</v>
      </c>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4.25" customHeight="1">
      <c r="A136" s="157">
        <v>421</v>
      </c>
      <c r="B136" s="158" t="s">
        <v>2352</v>
      </c>
      <c r="C136" s="119">
        <f>SUMIF('MIR-IG'!$F$3:$F$202,CF!E136,'MIR-IG'!$AC$3:$AC$202)</f>
        <v>0</v>
      </c>
      <c r="D136" s="42"/>
      <c r="E136" s="42" t="s">
        <v>1421</v>
      </c>
      <c r="F136" s="42"/>
      <c r="G136" s="42"/>
      <c r="H136" s="42"/>
      <c r="I136" s="42"/>
      <c r="J136" s="42"/>
      <c r="K136" s="42"/>
      <c r="L136" s="42"/>
      <c r="M136" s="42"/>
      <c r="N136" s="42"/>
      <c r="O136" s="42"/>
      <c r="P136" s="42"/>
      <c r="Q136" s="42"/>
      <c r="R136" s="42"/>
      <c r="S136" s="42"/>
      <c r="T136" s="42"/>
      <c r="U136" s="42"/>
      <c r="V136" s="42"/>
      <c r="W136" s="42"/>
      <c r="X136" s="42"/>
      <c r="Y136" s="42"/>
      <c r="Z136" s="42"/>
    </row>
    <row r="137" spans="1:26" ht="14.25" customHeight="1">
      <c r="A137" s="157">
        <v>422</v>
      </c>
      <c r="B137" s="158" t="s">
        <v>2353</v>
      </c>
      <c r="C137" s="119">
        <f>SUMIF('MIR-IG'!$F$3:$F$202,CF!E137,'MIR-IG'!$AC$3:$AC$202)</f>
        <v>0</v>
      </c>
      <c r="D137" s="42"/>
      <c r="E137" s="42" t="s">
        <v>1423</v>
      </c>
      <c r="F137" s="42"/>
      <c r="G137" s="42"/>
      <c r="H137" s="42"/>
      <c r="I137" s="42"/>
      <c r="J137" s="42"/>
      <c r="K137" s="42"/>
      <c r="L137" s="42"/>
      <c r="M137" s="42"/>
      <c r="N137" s="42"/>
      <c r="O137" s="42"/>
      <c r="P137" s="42"/>
      <c r="Q137" s="42"/>
      <c r="R137" s="42"/>
      <c r="S137" s="42"/>
      <c r="T137" s="42"/>
      <c r="U137" s="42"/>
      <c r="V137" s="42"/>
      <c r="W137" s="42"/>
      <c r="X137" s="42"/>
      <c r="Y137" s="42"/>
      <c r="Z137" s="42"/>
    </row>
    <row r="138" spans="1:26" ht="14.25" customHeight="1">
      <c r="A138" s="157">
        <v>423</v>
      </c>
      <c r="B138" s="158" t="s">
        <v>2354</v>
      </c>
      <c r="C138" s="119">
        <f>SUMIF('MIR-IG'!$F$3:$F$202,CF!E138,'MIR-IG'!$AC$3:$AC$202)</f>
        <v>0</v>
      </c>
      <c r="D138" s="42"/>
      <c r="E138" s="42" t="s">
        <v>1425</v>
      </c>
      <c r="F138" s="42"/>
      <c r="G138" s="42"/>
      <c r="H138" s="42"/>
      <c r="I138" s="42"/>
      <c r="J138" s="42"/>
      <c r="K138" s="42"/>
      <c r="L138" s="42"/>
      <c r="M138" s="42"/>
      <c r="N138" s="42"/>
      <c r="O138" s="42"/>
      <c r="P138" s="42"/>
      <c r="Q138" s="42"/>
      <c r="R138" s="42"/>
      <c r="S138" s="42"/>
      <c r="T138" s="42"/>
      <c r="U138" s="42"/>
      <c r="V138" s="42"/>
      <c r="W138" s="42"/>
      <c r="X138" s="42"/>
      <c r="Y138" s="42"/>
      <c r="Z138" s="42"/>
    </row>
    <row r="139" spans="1:26" ht="14.25" customHeight="1">
      <c r="A139" s="155">
        <v>43</v>
      </c>
      <c r="B139" s="236" t="s">
        <v>2355</v>
      </c>
      <c r="C139" s="115">
        <f>SUM(C140:C143)</f>
        <v>0</v>
      </c>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4.25" customHeight="1">
      <c r="A140" s="157">
        <v>431</v>
      </c>
      <c r="B140" s="158" t="s">
        <v>2356</v>
      </c>
      <c r="C140" s="119">
        <f>SUMIF('MIR-IG'!$F$3:$F$202,CF!E140,'MIR-IG'!$AC$3:$AC$202)</f>
        <v>0</v>
      </c>
      <c r="D140" s="42"/>
      <c r="E140" s="42" t="s">
        <v>1428</v>
      </c>
      <c r="F140" s="42"/>
      <c r="G140" s="42"/>
      <c r="H140" s="42"/>
      <c r="I140" s="42"/>
      <c r="J140" s="42"/>
      <c r="K140" s="42"/>
      <c r="L140" s="42"/>
      <c r="M140" s="42"/>
      <c r="N140" s="42"/>
      <c r="O140" s="42"/>
      <c r="P140" s="42"/>
      <c r="Q140" s="42"/>
      <c r="R140" s="42"/>
      <c r="S140" s="42"/>
      <c r="T140" s="42"/>
      <c r="U140" s="42"/>
      <c r="V140" s="42"/>
      <c r="W140" s="42"/>
      <c r="X140" s="42"/>
      <c r="Y140" s="42"/>
      <c r="Z140" s="42"/>
    </row>
    <row r="141" spans="1:26" ht="14.25" customHeight="1">
      <c r="A141" s="157">
        <v>432</v>
      </c>
      <c r="B141" s="158" t="s">
        <v>2357</v>
      </c>
      <c r="C141" s="119">
        <f>SUMIF('MIR-IG'!$F$3:$F$202,CF!E141,'MIR-IG'!$AC$3:$AC$202)</f>
        <v>0</v>
      </c>
      <c r="D141" s="42"/>
      <c r="E141" s="42" t="s">
        <v>1430</v>
      </c>
      <c r="F141" s="42"/>
      <c r="G141" s="42"/>
      <c r="H141" s="42"/>
      <c r="I141" s="42"/>
      <c r="J141" s="42"/>
      <c r="K141" s="42"/>
      <c r="L141" s="42"/>
      <c r="M141" s="42"/>
      <c r="N141" s="42"/>
      <c r="O141" s="42"/>
      <c r="P141" s="42"/>
      <c r="Q141" s="42"/>
      <c r="R141" s="42"/>
      <c r="S141" s="42"/>
      <c r="T141" s="42"/>
      <c r="U141" s="42"/>
      <c r="V141" s="42"/>
      <c r="W141" s="42"/>
      <c r="X141" s="42"/>
      <c r="Y141" s="42"/>
      <c r="Z141" s="42"/>
    </row>
    <row r="142" spans="1:26" ht="14.25" customHeight="1">
      <c r="A142" s="157">
        <v>433</v>
      </c>
      <c r="B142" s="158" t="s">
        <v>2358</v>
      </c>
      <c r="C142" s="119">
        <f>SUMIF('MIR-IG'!$F$3:$F$202,CF!E142,'MIR-IG'!$AC$3:$AC$202)</f>
        <v>0</v>
      </c>
      <c r="D142" s="42"/>
      <c r="E142" s="42" t="s">
        <v>1432</v>
      </c>
      <c r="F142" s="42"/>
      <c r="G142" s="42"/>
      <c r="H142" s="42"/>
      <c r="I142" s="42"/>
      <c r="J142" s="42"/>
      <c r="K142" s="42"/>
      <c r="L142" s="42"/>
      <c r="M142" s="42"/>
      <c r="N142" s="42"/>
      <c r="O142" s="42"/>
      <c r="P142" s="42"/>
      <c r="Q142" s="42"/>
      <c r="R142" s="42"/>
      <c r="S142" s="42"/>
      <c r="T142" s="42"/>
      <c r="U142" s="42"/>
      <c r="V142" s="42"/>
      <c r="W142" s="42"/>
      <c r="X142" s="42"/>
      <c r="Y142" s="42"/>
      <c r="Z142" s="42"/>
    </row>
    <row r="143" spans="1:26" ht="14.25" customHeight="1">
      <c r="A143" s="157">
        <v>434</v>
      </c>
      <c r="B143" s="158" t="s">
        <v>2359</v>
      </c>
      <c r="C143" s="119">
        <f>SUMIF('MIR-IG'!$F$3:$F$202,CF!E143,'MIR-IG'!$AC$3:$AC$202)</f>
        <v>0</v>
      </c>
      <c r="D143" s="42"/>
      <c r="E143" s="42" t="s">
        <v>1434</v>
      </c>
      <c r="F143" s="42"/>
      <c r="G143" s="42"/>
      <c r="H143" s="42"/>
      <c r="I143" s="42"/>
      <c r="J143" s="42"/>
      <c r="K143" s="42"/>
      <c r="L143" s="42"/>
      <c r="M143" s="42"/>
      <c r="N143" s="42"/>
      <c r="O143" s="42"/>
      <c r="P143" s="42"/>
      <c r="Q143" s="42"/>
      <c r="R143" s="42"/>
      <c r="S143" s="42"/>
      <c r="T143" s="42"/>
      <c r="U143" s="42"/>
      <c r="V143" s="42"/>
      <c r="W143" s="42"/>
      <c r="X143" s="42"/>
      <c r="Y143" s="42"/>
      <c r="Z143" s="42"/>
    </row>
    <row r="144" spans="1:26" ht="14.25" customHeight="1">
      <c r="A144" s="155">
        <v>44</v>
      </c>
      <c r="B144" s="236" t="s">
        <v>2360</v>
      </c>
      <c r="C144" s="115">
        <f>SUM(C145)</f>
        <v>0</v>
      </c>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4.25" customHeight="1">
      <c r="A145" s="157">
        <v>441</v>
      </c>
      <c r="B145" s="158" t="s">
        <v>2817</v>
      </c>
      <c r="C145" s="119">
        <f>SUMIF('MIR-IG'!$F$3:$F$202,CF!E145,'MIR-IG'!$AC$3:$AC$202)</f>
        <v>0</v>
      </c>
      <c r="D145" s="42"/>
      <c r="E145" s="42" t="s">
        <v>1437</v>
      </c>
      <c r="F145" s="42"/>
      <c r="G145" s="42"/>
      <c r="H145" s="42"/>
      <c r="I145" s="42"/>
      <c r="J145" s="42"/>
      <c r="K145" s="42"/>
      <c r="L145" s="42"/>
      <c r="M145" s="42"/>
      <c r="N145" s="42"/>
      <c r="O145" s="42"/>
      <c r="P145" s="42"/>
      <c r="Q145" s="42"/>
      <c r="R145" s="42"/>
      <c r="S145" s="42"/>
      <c r="T145" s="42"/>
      <c r="U145" s="42"/>
      <c r="V145" s="42"/>
      <c r="W145" s="42"/>
      <c r="X145" s="42"/>
      <c r="Y145" s="42"/>
      <c r="Z145" s="42"/>
    </row>
    <row r="146" spans="1:26" ht="14.25" customHeight="1">
      <c r="A146" s="36"/>
      <c r="B146" s="208" t="s">
        <v>2222</v>
      </c>
      <c r="C146" s="171">
        <f>C3+C42+C88+C131</f>
        <v>0</v>
      </c>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4.25" customHeight="1">
      <c r="A147" s="36"/>
      <c r="B147" s="36"/>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4.25" hidden="1" customHeight="1">
      <c r="A148" s="36"/>
      <c r="B148" s="36"/>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4.25" hidden="1" customHeight="1">
      <c r="A149" s="36"/>
      <c r="B149" s="36"/>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4.25" hidden="1" customHeight="1">
      <c r="A150" s="36"/>
      <c r="B150" s="36"/>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4.25" hidden="1" customHeight="1">
      <c r="A151" s="36"/>
      <c r="B151" s="36"/>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4.25" hidden="1" customHeight="1">
      <c r="A152" s="36"/>
      <c r="B152" s="36"/>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4.25" hidden="1" customHeight="1">
      <c r="A153" s="36"/>
      <c r="B153" s="36"/>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4.25" hidden="1" customHeight="1">
      <c r="A154" s="36"/>
      <c r="B154" s="36"/>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4.25" hidden="1" customHeight="1">
      <c r="A155" s="36"/>
      <c r="B155" s="36"/>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4.25" hidden="1" customHeight="1">
      <c r="A156" s="36"/>
      <c r="B156" s="36"/>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4.25" hidden="1" customHeight="1">
      <c r="A157" s="36"/>
      <c r="B157" s="36"/>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4.25" hidden="1" customHeight="1">
      <c r="A158" s="36"/>
      <c r="B158" s="36"/>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4.25" hidden="1" customHeight="1">
      <c r="A159" s="36"/>
      <c r="B159" s="36"/>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4.25" hidden="1" customHeight="1">
      <c r="A160" s="36"/>
      <c r="B160" s="36"/>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4.25" hidden="1" customHeight="1">
      <c r="A161" s="36"/>
      <c r="B161" s="36"/>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4.25" hidden="1" customHeight="1">
      <c r="A162" s="36"/>
      <c r="B162" s="36"/>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4.25" hidden="1" customHeight="1">
      <c r="A163" s="36"/>
      <c r="B163" s="36"/>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4.25" hidden="1" customHeight="1">
      <c r="A164" s="36"/>
      <c r="B164" s="36"/>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4.25" hidden="1" customHeight="1">
      <c r="A165" s="36"/>
      <c r="B165" s="36"/>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4.25" hidden="1" customHeight="1">
      <c r="A166" s="36"/>
      <c r="B166" s="36"/>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4.25" hidden="1" customHeight="1">
      <c r="A167" s="36"/>
      <c r="B167" s="36"/>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4.25" hidden="1" customHeight="1">
      <c r="A168" s="36"/>
      <c r="B168" s="36"/>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4.25" hidden="1" customHeight="1">
      <c r="A169" s="36"/>
      <c r="B169" s="36"/>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4.25" hidden="1" customHeight="1">
      <c r="A170" s="36"/>
      <c r="B170" s="36"/>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4.25" hidden="1" customHeight="1">
      <c r="A171" s="36"/>
      <c r="B171" s="36"/>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4.25" hidden="1" customHeight="1">
      <c r="A172" s="36"/>
      <c r="B172" s="36"/>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4.25" hidden="1" customHeight="1">
      <c r="A173" s="36"/>
      <c r="B173" s="36"/>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4.25" hidden="1" customHeight="1">
      <c r="A174" s="36"/>
      <c r="B174" s="36"/>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4.25" hidden="1" customHeight="1">
      <c r="A175" s="36"/>
      <c r="B175" s="36"/>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4.25" hidden="1" customHeight="1">
      <c r="A176" s="36"/>
      <c r="B176" s="36"/>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4.25" hidden="1" customHeight="1">
      <c r="A177" s="36"/>
      <c r="B177" s="36"/>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4.25" customHeight="1">
      <c r="A178" s="36"/>
      <c r="B178" s="36"/>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4.25" customHeight="1">
      <c r="A179" s="36"/>
      <c r="B179" s="36"/>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4.25" customHeight="1">
      <c r="A180" s="36"/>
      <c r="B180" s="36"/>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4.25" customHeight="1">
      <c r="A181" s="36"/>
      <c r="B181" s="36"/>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4.25" customHeight="1">
      <c r="A182" s="36"/>
      <c r="B182" s="36"/>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4.25" customHeight="1">
      <c r="A183" s="36"/>
      <c r="B183" s="36"/>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4.25" customHeight="1">
      <c r="A184" s="36"/>
      <c r="B184" s="36"/>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4.25" customHeight="1">
      <c r="A185" s="36"/>
      <c r="B185" s="36"/>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4.25" customHeight="1">
      <c r="A186" s="36"/>
      <c r="B186" s="36"/>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4.25" customHeight="1">
      <c r="A187" s="36"/>
      <c r="B187" s="36"/>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4.25" customHeight="1">
      <c r="A188" s="36"/>
      <c r="B188" s="36"/>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4.25" customHeight="1">
      <c r="A189" s="36"/>
      <c r="B189" s="36"/>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4.25" customHeight="1">
      <c r="A190" s="36"/>
      <c r="B190" s="36"/>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4.25" customHeight="1">
      <c r="A191" s="36"/>
      <c r="B191" s="36"/>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4.25" customHeight="1">
      <c r="A192" s="36"/>
      <c r="B192" s="36"/>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4.25" customHeight="1">
      <c r="A193" s="36"/>
      <c r="B193" s="36"/>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4.25" customHeight="1">
      <c r="A194" s="36"/>
      <c r="B194" s="36"/>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4.25" customHeight="1">
      <c r="A195" s="36"/>
      <c r="B195" s="36"/>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4.25" customHeight="1">
      <c r="A196" s="36"/>
      <c r="B196" s="36"/>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4.25" customHeight="1">
      <c r="A197" s="36"/>
      <c r="B197" s="36"/>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4.25" customHeight="1">
      <c r="A198" s="36"/>
      <c r="B198" s="36"/>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4.25" customHeight="1">
      <c r="A199" s="36"/>
      <c r="B199" s="36"/>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4.25" customHeight="1">
      <c r="A200" s="36"/>
      <c r="B200" s="36"/>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4.25" customHeight="1">
      <c r="A201" s="36"/>
      <c r="B201" s="36"/>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4.25" customHeight="1">
      <c r="A202" s="36"/>
      <c r="B202" s="36"/>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4.25" customHeight="1">
      <c r="A203" s="36"/>
      <c r="B203" s="36"/>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4.25" customHeight="1">
      <c r="A204" s="36"/>
      <c r="B204" s="36"/>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4.25" customHeight="1">
      <c r="A205" s="36"/>
      <c r="B205" s="36"/>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4.25" customHeight="1">
      <c r="A206" s="36"/>
      <c r="B206" s="36"/>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4.25" customHeight="1">
      <c r="A207" s="36"/>
      <c r="B207" s="36"/>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4.25" customHeight="1">
      <c r="A208" s="36"/>
      <c r="B208" s="36"/>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4.25" customHeight="1">
      <c r="A209" s="36"/>
      <c r="B209" s="36"/>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4.25" customHeight="1">
      <c r="A210" s="36"/>
      <c r="B210" s="36"/>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4.25" customHeight="1">
      <c r="A211" s="36"/>
      <c r="B211" s="36"/>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4.25" customHeight="1">
      <c r="A212" s="36"/>
      <c r="B212" s="36"/>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4.25" customHeight="1">
      <c r="A213" s="36"/>
      <c r="B213" s="36"/>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4.25" customHeight="1">
      <c r="A214" s="36"/>
      <c r="B214" s="36"/>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4.25" customHeight="1">
      <c r="A215" s="36"/>
      <c r="B215" s="36"/>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4.25" customHeight="1">
      <c r="A216" s="36"/>
      <c r="B216" s="36"/>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4.25" customHeight="1">
      <c r="A217" s="36"/>
      <c r="B217" s="36"/>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4.25" customHeight="1">
      <c r="A218" s="36"/>
      <c r="B218" s="36"/>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4.25" customHeight="1">
      <c r="A219" s="36"/>
      <c r="B219" s="36"/>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4.25" customHeight="1">
      <c r="A220" s="36"/>
      <c r="B220" s="36"/>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4.25" customHeight="1">
      <c r="A221" s="36"/>
      <c r="B221" s="36"/>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4.25" customHeight="1">
      <c r="A222" s="36"/>
      <c r="B222" s="36"/>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4.25" customHeight="1">
      <c r="A223" s="36"/>
      <c r="B223" s="36"/>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4.25" customHeight="1">
      <c r="A224" s="36"/>
      <c r="B224" s="36"/>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4.25" customHeight="1">
      <c r="A225" s="36"/>
      <c r="B225" s="36"/>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4.25" customHeight="1">
      <c r="A226" s="36"/>
      <c r="B226" s="36"/>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4.25" customHeight="1">
      <c r="A227" s="36"/>
      <c r="B227" s="36"/>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4.25" customHeight="1">
      <c r="A228" s="36"/>
      <c r="B228" s="36"/>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4.25" customHeight="1">
      <c r="A229" s="36"/>
      <c r="B229" s="36"/>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4.25" customHeight="1">
      <c r="A230" s="36"/>
      <c r="B230" s="36"/>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4.25" customHeight="1">
      <c r="A231" s="36"/>
      <c r="B231" s="36"/>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4.25" customHeight="1">
      <c r="A232" s="36"/>
      <c r="B232" s="36"/>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4.25" customHeight="1">
      <c r="A233" s="36"/>
      <c r="B233" s="36"/>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4.25" customHeight="1">
      <c r="A234" s="36"/>
      <c r="B234" s="36"/>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4.25" customHeight="1">
      <c r="A235" s="36"/>
      <c r="B235" s="36"/>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4.25" customHeight="1">
      <c r="A236" s="36"/>
      <c r="B236" s="36"/>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4.25" customHeight="1">
      <c r="A237" s="36"/>
      <c r="B237" s="36"/>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4.25" customHeight="1">
      <c r="A238" s="36"/>
      <c r="B238" s="36"/>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4.25" customHeight="1">
      <c r="A239" s="36"/>
      <c r="B239" s="36"/>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4.25" customHeight="1">
      <c r="A240" s="36"/>
      <c r="B240" s="36"/>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4.25" customHeight="1">
      <c r="A241" s="36"/>
      <c r="B241" s="36"/>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4.25" customHeight="1">
      <c r="A242" s="36"/>
      <c r="B242" s="36"/>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4.25" customHeight="1">
      <c r="A243" s="36"/>
      <c r="B243" s="36"/>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4.25" customHeight="1">
      <c r="A244" s="36"/>
      <c r="B244" s="36"/>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4.25" customHeight="1">
      <c r="A245" s="36"/>
      <c r="B245" s="36"/>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4.25" customHeight="1">
      <c r="A246" s="36"/>
      <c r="B246" s="36"/>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4.25" customHeight="1">
      <c r="A247" s="36"/>
      <c r="B247" s="36"/>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4.25" customHeight="1">
      <c r="A248" s="36"/>
      <c r="B248" s="36"/>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4.25" customHeight="1">
      <c r="A249" s="36"/>
      <c r="B249" s="36"/>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4.25" customHeight="1">
      <c r="A250" s="36"/>
      <c r="B250" s="36"/>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4.25" customHeight="1">
      <c r="A251" s="36"/>
      <c r="B251" s="36"/>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4.25" customHeight="1">
      <c r="A252" s="36"/>
      <c r="B252" s="36"/>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4.25" customHeight="1">
      <c r="A253" s="36"/>
      <c r="B253" s="36"/>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4.25" customHeight="1">
      <c r="A254" s="36"/>
      <c r="B254" s="36"/>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4.25" customHeight="1">
      <c r="A255" s="36"/>
      <c r="B255" s="36"/>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4.25" customHeight="1">
      <c r="A256" s="36"/>
      <c r="B256" s="36"/>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4.25" customHeight="1">
      <c r="A257" s="36"/>
      <c r="B257" s="36"/>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4.25" customHeight="1">
      <c r="A258" s="36"/>
      <c r="B258" s="36"/>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4.25" customHeight="1">
      <c r="A259" s="36"/>
      <c r="B259" s="36"/>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4.25" customHeight="1">
      <c r="A260" s="36"/>
      <c r="B260" s="36"/>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4.25" customHeight="1">
      <c r="A261" s="36"/>
      <c r="B261" s="36"/>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4.25" customHeight="1">
      <c r="A262" s="36"/>
      <c r="B262" s="36"/>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4.25" customHeight="1">
      <c r="A263" s="36"/>
      <c r="B263" s="36"/>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4.25" customHeight="1">
      <c r="A264" s="36"/>
      <c r="B264" s="36"/>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4.25" customHeight="1">
      <c r="A265" s="36"/>
      <c r="B265" s="36"/>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4.25" customHeight="1">
      <c r="A266" s="36"/>
      <c r="B266" s="36"/>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4.25" customHeight="1">
      <c r="A267" s="36"/>
      <c r="B267" s="36"/>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4.25" customHeight="1">
      <c r="A268" s="36"/>
      <c r="B268" s="36"/>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4.25" customHeight="1">
      <c r="A269" s="36"/>
      <c r="B269" s="36"/>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4.25" customHeight="1">
      <c r="A270" s="36"/>
      <c r="B270" s="36"/>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4.25" customHeight="1">
      <c r="A271" s="36"/>
      <c r="B271" s="36"/>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4.25" customHeight="1">
      <c r="A272" s="36"/>
      <c r="B272" s="36"/>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4.25" customHeight="1">
      <c r="A273" s="36"/>
      <c r="B273" s="36"/>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4.25" customHeight="1">
      <c r="A274" s="36"/>
      <c r="B274" s="36"/>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4.25" customHeight="1">
      <c r="A275" s="36"/>
      <c r="B275" s="36"/>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4.25" customHeight="1">
      <c r="A276" s="36"/>
      <c r="B276" s="36"/>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4.25" customHeight="1">
      <c r="A277" s="36"/>
      <c r="B277" s="36"/>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4.25" customHeight="1">
      <c r="A278" s="36"/>
      <c r="B278" s="36"/>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4.25" customHeight="1">
      <c r="A279" s="36"/>
      <c r="B279" s="36"/>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4.25" customHeight="1">
      <c r="A280" s="36"/>
      <c r="B280" s="36"/>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4.25" customHeight="1">
      <c r="A281" s="36"/>
      <c r="B281" s="36"/>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4.25" customHeight="1">
      <c r="A282" s="36"/>
      <c r="B282" s="36"/>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4.25" customHeight="1">
      <c r="A283" s="36"/>
      <c r="B283" s="36"/>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4.25" customHeight="1">
      <c r="A284" s="36"/>
      <c r="B284" s="36"/>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4.25" customHeight="1">
      <c r="A285" s="36"/>
      <c r="B285" s="36"/>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4.25" customHeight="1">
      <c r="A286" s="36"/>
      <c r="B286" s="36"/>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4.25" customHeight="1">
      <c r="A287" s="36"/>
      <c r="B287" s="36"/>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4.25" customHeight="1">
      <c r="A288" s="36"/>
      <c r="B288" s="36"/>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4.25" customHeight="1">
      <c r="A289" s="36"/>
      <c r="B289" s="36"/>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4.25" customHeight="1">
      <c r="A290" s="36"/>
      <c r="B290" s="36"/>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4.25" customHeight="1">
      <c r="A291" s="36"/>
      <c r="B291" s="36"/>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4.25" customHeight="1">
      <c r="A292" s="36"/>
      <c r="B292" s="36"/>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4.25" customHeight="1">
      <c r="A293" s="36"/>
      <c r="B293" s="36"/>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4.25" customHeight="1">
      <c r="A294" s="36"/>
      <c r="B294" s="36"/>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4.25" customHeight="1">
      <c r="A295" s="36"/>
      <c r="B295" s="36"/>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4.25" customHeight="1">
      <c r="A296" s="36"/>
      <c r="B296" s="36"/>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4.25" customHeight="1">
      <c r="A297" s="36"/>
      <c r="B297" s="36"/>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4.25" customHeight="1">
      <c r="A298" s="36"/>
      <c r="B298" s="36"/>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4.25" customHeight="1">
      <c r="A299" s="36"/>
      <c r="B299" s="36"/>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4.25" customHeight="1">
      <c r="A300" s="36"/>
      <c r="B300" s="36"/>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4.25" customHeight="1">
      <c r="A301" s="36"/>
      <c r="B301" s="36"/>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4.25" customHeight="1">
      <c r="A302" s="36"/>
      <c r="B302" s="36"/>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4.25" customHeight="1">
      <c r="A303" s="36"/>
      <c r="B303" s="36"/>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4.25" customHeight="1">
      <c r="A304" s="36"/>
      <c r="B304" s="36"/>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4.25" customHeight="1">
      <c r="A305" s="36"/>
      <c r="B305" s="36"/>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4.25" customHeight="1">
      <c r="A306" s="36"/>
      <c r="B306" s="36"/>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4.25" customHeight="1">
      <c r="A307" s="36"/>
      <c r="B307" s="36"/>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4.25" customHeight="1">
      <c r="A308" s="36"/>
      <c r="B308" s="36"/>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4.25" customHeight="1">
      <c r="A309" s="36"/>
      <c r="B309" s="36"/>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4.25" customHeight="1">
      <c r="A310" s="36"/>
      <c r="B310" s="36"/>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4.25" customHeight="1">
      <c r="A311" s="36"/>
      <c r="B311" s="36"/>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4.25" customHeight="1">
      <c r="A312" s="36"/>
      <c r="B312" s="36"/>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4.25" customHeight="1">
      <c r="A313" s="36"/>
      <c r="B313" s="36"/>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4.25" customHeight="1">
      <c r="A314" s="36"/>
      <c r="B314" s="36"/>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4.25" customHeight="1">
      <c r="A315" s="36"/>
      <c r="B315" s="36"/>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4.25" customHeight="1">
      <c r="A316" s="36"/>
      <c r="B316" s="36"/>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4.25" customHeight="1">
      <c r="A317" s="36"/>
      <c r="B317" s="36"/>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4.25" customHeight="1">
      <c r="A318" s="36"/>
      <c r="B318" s="36"/>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4.25" customHeight="1">
      <c r="A319" s="36"/>
      <c r="B319" s="36"/>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4.25" customHeight="1">
      <c r="A320" s="36"/>
      <c r="B320" s="36"/>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4.25" customHeight="1">
      <c r="A321" s="36"/>
      <c r="B321" s="36"/>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4.25" customHeight="1">
      <c r="A322" s="36"/>
      <c r="B322" s="36"/>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4.25" customHeight="1">
      <c r="A323" s="36"/>
      <c r="B323" s="36"/>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4.25" customHeight="1">
      <c r="A324" s="36"/>
      <c r="B324" s="36"/>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4.25" customHeight="1">
      <c r="A325" s="36"/>
      <c r="B325" s="36"/>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4.25" customHeight="1">
      <c r="A326" s="36"/>
      <c r="B326" s="36"/>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4.25" customHeight="1">
      <c r="A327" s="36"/>
      <c r="B327" s="36"/>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4.25" customHeight="1">
      <c r="A328" s="36"/>
      <c r="B328" s="36"/>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4.25" customHeight="1">
      <c r="A329" s="36"/>
      <c r="B329" s="36"/>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4.25" customHeight="1">
      <c r="A330" s="36"/>
      <c r="B330" s="36"/>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4.25" customHeight="1">
      <c r="A331" s="36"/>
      <c r="B331" s="36"/>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4.25" customHeight="1">
      <c r="A332" s="36"/>
      <c r="B332" s="36"/>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4.25" customHeight="1">
      <c r="A333" s="36"/>
      <c r="B333" s="36"/>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4.25" customHeight="1">
      <c r="A334" s="36"/>
      <c r="B334" s="36"/>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4.25" customHeight="1">
      <c r="A335" s="36"/>
      <c r="B335" s="36"/>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4.25" customHeight="1">
      <c r="A336" s="36"/>
      <c r="B336" s="36"/>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4.25" customHeight="1">
      <c r="A337" s="36"/>
      <c r="B337" s="36"/>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4.25" customHeight="1">
      <c r="A338" s="36"/>
      <c r="B338" s="36"/>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4.25" customHeight="1">
      <c r="A339" s="36"/>
      <c r="B339" s="36"/>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4.25" customHeight="1">
      <c r="A340" s="36"/>
      <c r="B340" s="36"/>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4.25" customHeight="1">
      <c r="A341" s="36"/>
      <c r="B341" s="36"/>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4.25" customHeight="1">
      <c r="A342" s="36"/>
      <c r="B342" s="36"/>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4.25" customHeight="1">
      <c r="A343" s="36"/>
      <c r="B343" s="36"/>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4.25" customHeight="1">
      <c r="A344" s="36"/>
      <c r="B344" s="36"/>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4.25" customHeight="1">
      <c r="A345" s="36"/>
      <c r="B345" s="36"/>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4.25" customHeight="1">
      <c r="A346" s="36"/>
      <c r="B346" s="36"/>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4.25" customHeight="1">
      <c r="A347" s="36"/>
      <c r="B347" s="36"/>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4.25" customHeight="1">
      <c r="A348" s="36"/>
      <c r="B348" s="36"/>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4.25" customHeight="1">
      <c r="A349" s="36"/>
      <c r="B349" s="36"/>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4.25" customHeight="1">
      <c r="A350" s="36"/>
      <c r="B350" s="36"/>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4.25" customHeight="1">
      <c r="A351" s="36"/>
      <c r="B351" s="36"/>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4.25" customHeight="1">
      <c r="A352" s="36"/>
      <c r="B352" s="36"/>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4.25" customHeight="1">
      <c r="A353" s="36"/>
      <c r="B353" s="36"/>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4.25" customHeight="1">
      <c r="A354" s="36"/>
      <c r="B354" s="36"/>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4.25" customHeight="1">
      <c r="A355" s="36"/>
      <c r="B355" s="36"/>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4.25" customHeight="1">
      <c r="A356" s="36"/>
      <c r="B356" s="36"/>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4.25" customHeight="1">
      <c r="A357" s="36"/>
      <c r="B357" s="36"/>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4.25" customHeight="1">
      <c r="A358" s="36"/>
      <c r="B358" s="36"/>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4.25" customHeight="1">
      <c r="A359" s="36"/>
      <c r="B359" s="36"/>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4.25" customHeight="1">
      <c r="A360" s="36"/>
      <c r="B360" s="36"/>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4.25" customHeight="1">
      <c r="A361" s="36"/>
      <c r="B361" s="36"/>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4.25" customHeight="1">
      <c r="A362" s="36"/>
      <c r="B362" s="36"/>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4.25" customHeight="1">
      <c r="A363" s="36"/>
      <c r="B363" s="36"/>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4.25" customHeight="1">
      <c r="A364" s="36"/>
      <c r="B364" s="36"/>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4.25" customHeight="1">
      <c r="A365" s="36"/>
      <c r="B365" s="36"/>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4.25" customHeight="1">
      <c r="A366" s="36"/>
      <c r="B366" s="36"/>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4.25" customHeight="1">
      <c r="A367" s="36"/>
      <c r="B367" s="36"/>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4.25" customHeight="1">
      <c r="A368" s="36"/>
      <c r="B368" s="36"/>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4.25" customHeight="1">
      <c r="A369" s="36"/>
      <c r="B369" s="36"/>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4.25" customHeight="1">
      <c r="A370" s="36"/>
      <c r="B370" s="36"/>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4.25" customHeight="1">
      <c r="A371" s="36"/>
      <c r="B371" s="36"/>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4.25" customHeight="1">
      <c r="A372" s="36"/>
      <c r="B372" s="36"/>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4.25" customHeight="1">
      <c r="A373" s="36"/>
      <c r="B373" s="36"/>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4.25" customHeight="1">
      <c r="A374" s="36"/>
      <c r="B374" s="36"/>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4.25" customHeight="1">
      <c r="A375" s="36"/>
      <c r="B375" s="36"/>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4.25" customHeight="1">
      <c r="A376" s="36"/>
      <c r="B376" s="36"/>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4.25" customHeight="1">
      <c r="A377" s="36"/>
      <c r="B377" s="36"/>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4.25" customHeight="1">
      <c r="A378" s="36"/>
      <c r="B378" s="36"/>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4.25" customHeight="1">
      <c r="A379" s="36"/>
      <c r="B379" s="36"/>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4.25" customHeight="1">
      <c r="A380" s="36"/>
      <c r="B380" s="36"/>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4.25" customHeight="1">
      <c r="A381" s="36"/>
      <c r="B381" s="36"/>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4.25" customHeight="1">
      <c r="A382" s="36"/>
      <c r="B382" s="36"/>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4.25" customHeight="1">
      <c r="A383" s="36"/>
      <c r="B383" s="36"/>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4.25" customHeight="1">
      <c r="A384" s="36"/>
      <c r="B384" s="36"/>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4.25" customHeight="1">
      <c r="A385" s="36"/>
      <c r="B385" s="36"/>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4.25" customHeight="1">
      <c r="A386" s="36"/>
      <c r="B386" s="36"/>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4.25" customHeight="1">
      <c r="A387" s="36"/>
      <c r="B387" s="36"/>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4.25" customHeight="1">
      <c r="A388" s="36"/>
      <c r="B388" s="36"/>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4.25" customHeight="1">
      <c r="A389" s="36"/>
      <c r="B389" s="36"/>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4.25" customHeight="1">
      <c r="A390" s="36"/>
      <c r="B390" s="36"/>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4.25" customHeight="1">
      <c r="A391" s="36"/>
      <c r="B391" s="36"/>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4.25" customHeight="1">
      <c r="A392" s="36"/>
      <c r="B392" s="36"/>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4.25" customHeight="1">
      <c r="A393" s="36"/>
      <c r="B393" s="36"/>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4.25" customHeight="1">
      <c r="A394" s="36"/>
      <c r="B394" s="36"/>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4.25" customHeight="1">
      <c r="A395" s="36"/>
      <c r="B395" s="36"/>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4.25" customHeight="1">
      <c r="A396" s="36"/>
      <c r="B396" s="36"/>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4.25" customHeight="1">
      <c r="A397" s="36"/>
      <c r="B397" s="36"/>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4.25" customHeight="1">
      <c r="A398" s="36"/>
      <c r="B398" s="36"/>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4.25" customHeight="1">
      <c r="A399" s="36"/>
      <c r="B399" s="36"/>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4.25" customHeight="1">
      <c r="A400" s="36"/>
      <c r="B400" s="36"/>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4.25" customHeight="1">
      <c r="A401" s="36"/>
      <c r="B401" s="36"/>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4.25" customHeight="1">
      <c r="A402" s="36"/>
      <c r="B402" s="36"/>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4.25" customHeight="1">
      <c r="A403" s="36"/>
      <c r="B403" s="36"/>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4.25" customHeight="1">
      <c r="A404" s="36"/>
      <c r="B404" s="36"/>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4.25" customHeight="1">
      <c r="A405" s="36"/>
      <c r="B405" s="36"/>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4.25" customHeight="1">
      <c r="A406" s="36"/>
      <c r="B406" s="36"/>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4.25" customHeight="1">
      <c r="A407" s="36"/>
      <c r="B407" s="36"/>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4.25" customHeight="1">
      <c r="A408" s="36"/>
      <c r="B408" s="36"/>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4.25" customHeight="1">
      <c r="A409" s="36"/>
      <c r="B409" s="36"/>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4.25" customHeight="1">
      <c r="A410" s="36"/>
      <c r="B410" s="36"/>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4.25" customHeight="1">
      <c r="A411" s="36"/>
      <c r="B411" s="36"/>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4.25" customHeight="1">
      <c r="A412" s="36"/>
      <c r="B412" s="36"/>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4.25" customHeight="1">
      <c r="A413" s="36"/>
      <c r="B413" s="36"/>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4.25" customHeight="1">
      <c r="A414" s="36"/>
      <c r="B414" s="36"/>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4.25" customHeight="1">
      <c r="A415" s="36"/>
      <c r="B415" s="36"/>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4.25" customHeight="1">
      <c r="A416" s="36"/>
      <c r="B416" s="36"/>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4.25" customHeight="1">
      <c r="A417" s="36"/>
      <c r="B417" s="36"/>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4.25" customHeight="1">
      <c r="A418" s="36"/>
      <c r="B418" s="36"/>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4.25" customHeight="1">
      <c r="A419" s="36"/>
      <c r="B419" s="36"/>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4.25" customHeight="1">
      <c r="A420" s="36"/>
      <c r="B420" s="36"/>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4.25" customHeight="1">
      <c r="A421" s="36"/>
      <c r="B421" s="36"/>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4.25" customHeight="1">
      <c r="A422" s="36"/>
      <c r="B422" s="36"/>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4.25" customHeight="1">
      <c r="A423" s="36"/>
      <c r="B423" s="36"/>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4.25" customHeight="1">
      <c r="A424" s="36"/>
      <c r="B424" s="36"/>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4.25" customHeight="1">
      <c r="A425" s="36"/>
      <c r="B425" s="36"/>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4.25" customHeight="1">
      <c r="A426" s="36"/>
      <c r="B426" s="36"/>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4.25" customHeight="1">
      <c r="A427" s="36"/>
      <c r="B427" s="36"/>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4.25" customHeight="1">
      <c r="A428" s="36"/>
      <c r="B428" s="36"/>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4.25" customHeight="1">
      <c r="A429" s="36"/>
      <c r="B429" s="36"/>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4.25" customHeight="1">
      <c r="A430" s="36"/>
      <c r="B430" s="36"/>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4.25" customHeight="1">
      <c r="A431" s="36"/>
      <c r="B431" s="36"/>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4.25" customHeight="1">
      <c r="A432" s="36"/>
      <c r="B432" s="36"/>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4.25" customHeight="1">
      <c r="A433" s="36"/>
      <c r="B433" s="36"/>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4.25" customHeight="1">
      <c r="A434" s="36"/>
      <c r="B434" s="36"/>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4.25" customHeight="1">
      <c r="A435" s="36"/>
      <c r="B435" s="36"/>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4.25" customHeight="1">
      <c r="A436" s="36"/>
      <c r="B436" s="36"/>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4.25" customHeight="1">
      <c r="A437" s="36"/>
      <c r="B437" s="36"/>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4.25" customHeight="1">
      <c r="A438" s="36"/>
      <c r="B438" s="36"/>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4.25" customHeight="1">
      <c r="A439" s="36"/>
      <c r="B439" s="36"/>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4.25" customHeight="1">
      <c r="A440" s="36"/>
      <c r="B440" s="36"/>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4.25" customHeight="1">
      <c r="A441" s="36"/>
      <c r="B441" s="36"/>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4.25" customHeight="1">
      <c r="A442" s="36"/>
      <c r="B442" s="36"/>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4.25" customHeight="1">
      <c r="A443" s="36"/>
      <c r="B443" s="36"/>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4.25" customHeight="1">
      <c r="A444" s="36"/>
      <c r="B444" s="36"/>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4.25" customHeight="1">
      <c r="A445" s="36"/>
      <c r="B445" s="36"/>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4.25" customHeight="1">
      <c r="A446" s="36"/>
      <c r="B446" s="36"/>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4.25" customHeight="1">
      <c r="A447" s="36"/>
      <c r="B447" s="36"/>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4.25" customHeight="1">
      <c r="A448" s="36"/>
      <c r="B448" s="36"/>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4.25" customHeight="1">
      <c r="A449" s="36"/>
      <c r="B449" s="36"/>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4.25" customHeight="1">
      <c r="A450" s="36"/>
      <c r="B450" s="36"/>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4.25" customHeight="1">
      <c r="A451" s="36"/>
      <c r="B451" s="36"/>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4.25" customHeight="1">
      <c r="A452" s="36"/>
      <c r="B452" s="36"/>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4.25" customHeight="1">
      <c r="A453" s="36"/>
      <c r="B453" s="36"/>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4.25" customHeight="1">
      <c r="A454" s="36"/>
      <c r="B454" s="36"/>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4.25" customHeight="1">
      <c r="A455" s="36"/>
      <c r="B455" s="36"/>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4.25" customHeight="1">
      <c r="A456" s="36"/>
      <c r="B456" s="36"/>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4.25" customHeight="1">
      <c r="A457" s="36"/>
      <c r="B457" s="36"/>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4.25" customHeight="1">
      <c r="A458" s="36"/>
      <c r="B458" s="36"/>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4.25" customHeight="1">
      <c r="A459" s="36"/>
      <c r="B459" s="36"/>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4.25" customHeight="1">
      <c r="A460" s="36"/>
      <c r="B460" s="36"/>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4.25" customHeight="1">
      <c r="A461" s="36"/>
      <c r="B461" s="36"/>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4.25" customHeight="1">
      <c r="A462" s="36"/>
      <c r="B462" s="36"/>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4.25" customHeight="1">
      <c r="A463" s="36"/>
      <c r="B463" s="36"/>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4.25" customHeight="1">
      <c r="A464" s="36"/>
      <c r="B464" s="36"/>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4.25" customHeight="1">
      <c r="A465" s="36"/>
      <c r="B465" s="36"/>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4.25" customHeight="1">
      <c r="A466" s="36"/>
      <c r="B466" s="36"/>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4.25" customHeight="1">
      <c r="A467" s="36"/>
      <c r="B467" s="36"/>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4.25" customHeight="1">
      <c r="A468" s="36"/>
      <c r="B468" s="36"/>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4.25" customHeight="1">
      <c r="A469" s="36"/>
      <c r="B469" s="36"/>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4.25" customHeight="1">
      <c r="A470" s="36"/>
      <c r="B470" s="36"/>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4.25" customHeight="1">
      <c r="A471" s="36"/>
      <c r="B471" s="36"/>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4.25" customHeight="1">
      <c r="A472" s="36"/>
      <c r="B472" s="36"/>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4.25" customHeight="1">
      <c r="A473" s="36"/>
      <c r="B473" s="36"/>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4.25" customHeight="1">
      <c r="A474" s="36"/>
      <c r="B474" s="36"/>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4.25" customHeight="1">
      <c r="A475" s="36"/>
      <c r="B475" s="36"/>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4.25" customHeight="1">
      <c r="A476" s="36"/>
      <c r="B476" s="36"/>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4.25" customHeight="1">
      <c r="A477" s="36"/>
      <c r="B477" s="36"/>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4.25" customHeight="1">
      <c r="A478" s="36"/>
      <c r="B478" s="36"/>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4.25" customHeight="1">
      <c r="A479" s="36"/>
      <c r="B479" s="36"/>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4.25" customHeight="1">
      <c r="A480" s="36"/>
      <c r="B480" s="36"/>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4.25" customHeight="1">
      <c r="A481" s="36"/>
      <c r="B481" s="36"/>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4.25" customHeight="1">
      <c r="A482" s="36"/>
      <c r="B482" s="36"/>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4.25" customHeight="1">
      <c r="A483" s="36"/>
      <c r="B483" s="36"/>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4.25" customHeight="1">
      <c r="A484" s="36"/>
      <c r="B484" s="36"/>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4.25" customHeight="1">
      <c r="A485" s="36"/>
      <c r="B485" s="36"/>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4.25" customHeight="1">
      <c r="A486" s="36"/>
      <c r="B486" s="36"/>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4.25" customHeight="1">
      <c r="A487" s="36"/>
      <c r="B487" s="36"/>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4.25" customHeight="1">
      <c r="A488" s="36"/>
      <c r="B488" s="36"/>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4.25" customHeight="1">
      <c r="A489" s="36"/>
      <c r="B489" s="36"/>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4.25" customHeight="1">
      <c r="A490" s="36"/>
      <c r="B490" s="36"/>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4.25" customHeight="1">
      <c r="A491" s="36"/>
      <c r="B491" s="36"/>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4.25" customHeight="1">
      <c r="A492" s="36"/>
      <c r="B492" s="36"/>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4.25" customHeight="1">
      <c r="A493" s="36"/>
      <c r="B493" s="36"/>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4.25" customHeight="1">
      <c r="A494" s="36"/>
      <c r="B494" s="36"/>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4.25" customHeight="1">
      <c r="A495" s="36"/>
      <c r="B495" s="36"/>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4.25" customHeight="1">
      <c r="A496" s="36"/>
      <c r="B496" s="36"/>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4.25" customHeight="1">
      <c r="A497" s="36"/>
      <c r="B497" s="36"/>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4.25" customHeight="1">
      <c r="A498" s="36"/>
      <c r="B498" s="36"/>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4.25" customHeight="1">
      <c r="A499" s="36"/>
      <c r="B499" s="36"/>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4.25" customHeight="1">
      <c r="A500" s="36"/>
      <c r="B500" s="36"/>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4.25" customHeight="1">
      <c r="A501" s="36"/>
      <c r="B501" s="36"/>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4.25" customHeight="1">
      <c r="A502" s="36"/>
      <c r="B502" s="36"/>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4.25" customHeight="1">
      <c r="A503" s="36"/>
      <c r="B503" s="36"/>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4.25" customHeight="1">
      <c r="A504" s="36"/>
      <c r="B504" s="36"/>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4.25" customHeight="1">
      <c r="A505" s="36"/>
      <c r="B505" s="36"/>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4.25" customHeight="1">
      <c r="A506" s="36"/>
      <c r="B506" s="36"/>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4.25" customHeight="1">
      <c r="A507" s="36"/>
      <c r="B507" s="36"/>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4.25" customHeight="1">
      <c r="A508" s="36"/>
      <c r="B508" s="36"/>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4.25" customHeight="1">
      <c r="A509" s="36"/>
      <c r="B509" s="36"/>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4.25" customHeight="1">
      <c r="A510" s="36"/>
      <c r="B510" s="36"/>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4.25" customHeight="1">
      <c r="A511" s="36"/>
      <c r="B511" s="36"/>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4.25" customHeight="1">
      <c r="A512" s="36"/>
      <c r="B512" s="36"/>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4.25" customHeight="1">
      <c r="A513" s="36"/>
      <c r="B513" s="36"/>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4.25" customHeight="1">
      <c r="A514" s="36"/>
      <c r="B514" s="36"/>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4.25" customHeight="1">
      <c r="A515" s="36"/>
      <c r="B515" s="36"/>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4.25" customHeight="1">
      <c r="A516" s="36"/>
      <c r="B516" s="36"/>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4.25" customHeight="1">
      <c r="A517" s="36"/>
      <c r="B517" s="36"/>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4.25" customHeight="1">
      <c r="A518" s="36"/>
      <c r="B518" s="36"/>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4.25" customHeight="1">
      <c r="A519" s="36"/>
      <c r="B519" s="36"/>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4.25" customHeight="1">
      <c r="A520" s="36"/>
      <c r="B520" s="36"/>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4.25" customHeight="1">
      <c r="A521" s="36"/>
      <c r="B521" s="36"/>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4.25" customHeight="1">
      <c r="A522" s="36"/>
      <c r="B522" s="36"/>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4.25" customHeight="1">
      <c r="A523" s="36"/>
      <c r="B523" s="36"/>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4.25" customHeight="1">
      <c r="A524" s="36"/>
      <c r="B524" s="36"/>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4.25" customHeight="1">
      <c r="A525" s="36"/>
      <c r="B525" s="36"/>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4.25" customHeight="1">
      <c r="A526" s="36"/>
      <c r="B526" s="36"/>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4.25" customHeight="1">
      <c r="A527" s="36"/>
      <c r="B527" s="36"/>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4.25" customHeight="1">
      <c r="A528" s="36"/>
      <c r="B528" s="36"/>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4.25" customHeight="1">
      <c r="A529" s="36"/>
      <c r="B529" s="36"/>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4.25" customHeight="1">
      <c r="A530" s="36"/>
      <c r="B530" s="36"/>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4.25" customHeight="1">
      <c r="A531" s="36"/>
      <c r="B531" s="36"/>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4.25" customHeight="1">
      <c r="A532" s="36"/>
      <c r="B532" s="36"/>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4.25" customHeight="1">
      <c r="A533" s="36"/>
      <c r="B533" s="36"/>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4.25" customHeight="1">
      <c r="A534" s="36"/>
      <c r="B534" s="36"/>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4.25" customHeight="1">
      <c r="A535" s="36"/>
      <c r="B535" s="36"/>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4.25" customHeight="1">
      <c r="A536" s="36"/>
      <c r="B536" s="36"/>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4.25" customHeight="1">
      <c r="A537" s="36"/>
      <c r="B537" s="36"/>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4.25" customHeight="1">
      <c r="A538" s="36"/>
      <c r="B538" s="36"/>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4.25" customHeight="1">
      <c r="A539" s="36"/>
      <c r="B539" s="36"/>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4.25" customHeight="1">
      <c r="A540" s="36"/>
      <c r="B540" s="36"/>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4.25" customHeight="1">
      <c r="A541" s="36"/>
      <c r="B541" s="36"/>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4.25" customHeight="1">
      <c r="A542" s="36"/>
      <c r="B542" s="36"/>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4.25" customHeight="1">
      <c r="A543" s="36"/>
      <c r="B543" s="36"/>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4.25" customHeight="1">
      <c r="A544" s="36"/>
      <c r="B544" s="36"/>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4.25" customHeight="1">
      <c r="A545" s="36"/>
      <c r="B545" s="36"/>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4.25" customHeight="1">
      <c r="A546" s="36"/>
      <c r="B546" s="36"/>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4.25" customHeight="1">
      <c r="A547" s="36"/>
      <c r="B547" s="36"/>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4.25" customHeight="1">
      <c r="A548" s="36"/>
      <c r="B548" s="36"/>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4.25" customHeight="1">
      <c r="A549" s="36"/>
      <c r="B549" s="36"/>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4.25" customHeight="1">
      <c r="A550" s="36"/>
      <c r="B550" s="36"/>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4.25" customHeight="1">
      <c r="A551" s="36"/>
      <c r="B551" s="36"/>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4.25" customHeight="1">
      <c r="A552" s="36"/>
      <c r="B552" s="36"/>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4.25" customHeight="1">
      <c r="A553" s="36"/>
      <c r="B553" s="36"/>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4.25" customHeight="1">
      <c r="A554" s="36"/>
      <c r="B554" s="36"/>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4.25" customHeight="1">
      <c r="A555" s="36"/>
      <c r="B555" s="36"/>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4.25" customHeight="1">
      <c r="A556" s="36"/>
      <c r="B556" s="36"/>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4.25" customHeight="1">
      <c r="A557" s="36"/>
      <c r="B557" s="36"/>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4.25" customHeight="1">
      <c r="A558" s="36"/>
      <c r="B558" s="36"/>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4.25" customHeight="1">
      <c r="A559" s="36"/>
      <c r="B559" s="36"/>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4.25" customHeight="1">
      <c r="A560" s="36"/>
      <c r="B560" s="36"/>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4.25" customHeight="1">
      <c r="A561" s="36"/>
      <c r="B561" s="36"/>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4.25" customHeight="1">
      <c r="A562" s="36"/>
      <c r="B562" s="36"/>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4.25" customHeight="1">
      <c r="A563" s="36"/>
      <c r="B563" s="36"/>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4.25" customHeight="1">
      <c r="A564" s="36"/>
      <c r="B564" s="36"/>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4.25" customHeight="1">
      <c r="A565" s="36"/>
      <c r="B565" s="36"/>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4.25" customHeight="1">
      <c r="A566" s="36"/>
      <c r="B566" s="36"/>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4.25" customHeight="1">
      <c r="A567" s="36"/>
      <c r="B567" s="36"/>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4.25" customHeight="1">
      <c r="A568" s="36"/>
      <c r="B568" s="36"/>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4.25" customHeight="1">
      <c r="A569" s="36"/>
      <c r="B569" s="36"/>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4.25" customHeight="1">
      <c r="A570" s="36"/>
      <c r="B570" s="36"/>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4.25" customHeight="1">
      <c r="A571" s="36"/>
      <c r="B571" s="36"/>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4.25" customHeight="1">
      <c r="A572" s="36"/>
      <c r="B572" s="36"/>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4.25" customHeight="1">
      <c r="A573" s="36"/>
      <c r="B573" s="36"/>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4.25" customHeight="1">
      <c r="A574" s="36"/>
      <c r="B574" s="36"/>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4.25" customHeight="1">
      <c r="A575" s="36"/>
      <c r="B575" s="36"/>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4.25" customHeight="1">
      <c r="A576" s="36"/>
      <c r="B576" s="36"/>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4.25" customHeight="1">
      <c r="A577" s="36"/>
      <c r="B577" s="36"/>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4.25" customHeight="1">
      <c r="A578" s="36"/>
      <c r="B578" s="36"/>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4.25" customHeight="1">
      <c r="A579" s="36"/>
      <c r="B579" s="36"/>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4.25" customHeight="1">
      <c r="A580" s="36"/>
      <c r="B580" s="36"/>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4.25" customHeight="1">
      <c r="A581" s="36"/>
      <c r="B581" s="36"/>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4.25" customHeight="1">
      <c r="A582" s="36"/>
      <c r="B582" s="36"/>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4.25" customHeight="1">
      <c r="A583" s="36"/>
      <c r="B583" s="36"/>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4.25" customHeight="1">
      <c r="A584" s="36"/>
      <c r="B584" s="36"/>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4.25" customHeight="1">
      <c r="A585" s="36"/>
      <c r="B585" s="36"/>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4.25" customHeight="1">
      <c r="A586" s="36"/>
      <c r="B586" s="36"/>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4.25" customHeight="1">
      <c r="A587" s="36"/>
      <c r="B587" s="36"/>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4.25" customHeight="1">
      <c r="A588" s="36"/>
      <c r="B588" s="36"/>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4.25" customHeight="1">
      <c r="A589" s="36"/>
      <c r="B589" s="36"/>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4.25" customHeight="1">
      <c r="A590" s="36"/>
      <c r="B590" s="36"/>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4.25" customHeight="1">
      <c r="A591" s="36"/>
      <c r="B591" s="36"/>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4.25" customHeight="1">
      <c r="A592" s="36"/>
      <c r="B592" s="36"/>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4.25" customHeight="1">
      <c r="A593" s="36"/>
      <c r="B593" s="36"/>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4.25" customHeight="1">
      <c r="A594" s="36"/>
      <c r="B594" s="36"/>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4.25" customHeight="1">
      <c r="A595" s="36"/>
      <c r="B595" s="36"/>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4.25" customHeight="1">
      <c r="A596" s="36"/>
      <c r="B596" s="36"/>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4.25" customHeight="1">
      <c r="A597" s="36"/>
      <c r="B597" s="36"/>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4.25" customHeight="1">
      <c r="A598" s="36"/>
      <c r="B598" s="36"/>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4.25" customHeight="1">
      <c r="A599" s="36"/>
      <c r="B599" s="36"/>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4.25" customHeight="1">
      <c r="A600" s="36"/>
      <c r="B600" s="36"/>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4.25" customHeight="1">
      <c r="A601" s="36"/>
      <c r="B601" s="36"/>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4.25" customHeight="1">
      <c r="A602" s="36"/>
      <c r="B602" s="36"/>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4.25" customHeight="1">
      <c r="A603" s="36"/>
      <c r="B603" s="36"/>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4.25" customHeight="1">
      <c r="A604" s="36"/>
      <c r="B604" s="36"/>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4.25" customHeight="1">
      <c r="A605" s="36"/>
      <c r="B605" s="36"/>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4.25" customHeight="1">
      <c r="A606" s="36"/>
      <c r="B606" s="36"/>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4.25" customHeight="1">
      <c r="A607" s="36"/>
      <c r="B607" s="36"/>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4.25" customHeight="1">
      <c r="A608" s="36"/>
      <c r="B608" s="36"/>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4.25" customHeight="1">
      <c r="A609" s="36"/>
      <c r="B609" s="36"/>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4.25" customHeight="1">
      <c r="A610" s="36"/>
      <c r="B610" s="36"/>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4.25" customHeight="1">
      <c r="A611" s="36"/>
      <c r="B611" s="36"/>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4.25" customHeight="1">
      <c r="A612" s="36"/>
      <c r="B612" s="36"/>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4.25" customHeight="1">
      <c r="A613" s="36"/>
      <c r="B613" s="36"/>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4.25" customHeight="1">
      <c r="A614" s="36"/>
      <c r="B614" s="36"/>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4.25" customHeight="1">
      <c r="A615" s="36"/>
      <c r="B615" s="36"/>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4.25" customHeight="1">
      <c r="A616" s="36"/>
      <c r="B616" s="36"/>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4.25" customHeight="1">
      <c r="A617" s="36"/>
      <c r="B617" s="36"/>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4.25" customHeight="1">
      <c r="A618" s="36"/>
      <c r="B618" s="36"/>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4.25" customHeight="1">
      <c r="A619" s="36"/>
      <c r="B619" s="36"/>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4.25" customHeight="1">
      <c r="A620" s="36"/>
      <c r="B620" s="36"/>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4.25" customHeight="1">
      <c r="A621" s="36"/>
      <c r="B621" s="36"/>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4.25" customHeight="1">
      <c r="A622" s="36"/>
      <c r="B622" s="36"/>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4.25" customHeight="1">
      <c r="A623" s="36"/>
      <c r="B623" s="36"/>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4.25" customHeight="1">
      <c r="A624" s="36"/>
      <c r="B624" s="36"/>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4.25" customHeight="1">
      <c r="A625" s="36"/>
      <c r="B625" s="36"/>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4.25" customHeight="1">
      <c r="A626" s="36"/>
      <c r="B626" s="36"/>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4.25" customHeight="1">
      <c r="A627" s="36"/>
      <c r="B627" s="36"/>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4.25" customHeight="1">
      <c r="A628" s="36"/>
      <c r="B628" s="36"/>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4.25" customHeight="1">
      <c r="A629" s="36"/>
      <c r="B629" s="36"/>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4.25" customHeight="1">
      <c r="A630" s="36"/>
      <c r="B630" s="36"/>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4.25" customHeight="1">
      <c r="A631" s="36"/>
      <c r="B631" s="36"/>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4.25" customHeight="1">
      <c r="A632" s="36"/>
      <c r="B632" s="36"/>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4.25" customHeight="1">
      <c r="A633" s="36"/>
      <c r="B633" s="36"/>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4.25" customHeight="1">
      <c r="A634" s="36"/>
      <c r="B634" s="36"/>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4.25" customHeight="1">
      <c r="A635" s="36"/>
      <c r="B635" s="36"/>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4.25" customHeight="1">
      <c r="A636" s="36"/>
      <c r="B636" s="36"/>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4.25" customHeight="1">
      <c r="A637" s="36"/>
      <c r="B637" s="36"/>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4.25" customHeight="1">
      <c r="A638" s="36"/>
      <c r="B638" s="36"/>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4.25" customHeight="1">
      <c r="A639" s="36"/>
      <c r="B639" s="36"/>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4.25" customHeight="1">
      <c r="A640" s="36"/>
      <c r="B640" s="36"/>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4.25" customHeight="1">
      <c r="A641" s="36"/>
      <c r="B641" s="36"/>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4.25" customHeight="1">
      <c r="A642" s="36"/>
      <c r="B642" s="36"/>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4.25" customHeight="1">
      <c r="A643" s="36"/>
      <c r="B643" s="36"/>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4.25" customHeight="1">
      <c r="A644" s="36"/>
      <c r="B644" s="36"/>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4.25" customHeight="1">
      <c r="A645" s="36"/>
      <c r="B645" s="36"/>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4.25" customHeight="1">
      <c r="A646" s="36"/>
      <c r="B646" s="36"/>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4.25" customHeight="1">
      <c r="A647" s="36"/>
      <c r="B647" s="36"/>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4.25" customHeight="1">
      <c r="A648" s="36"/>
      <c r="B648" s="36"/>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4.25" customHeight="1">
      <c r="A649" s="36"/>
      <c r="B649" s="36"/>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4.25" customHeight="1">
      <c r="A650" s="36"/>
      <c r="B650" s="36"/>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4.25" customHeight="1">
      <c r="A651" s="36"/>
      <c r="B651" s="36"/>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4.25" customHeight="1">
      <c r="A652" s="36"/>
      <c r="B652" s="36"/>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4.25" customHeight="1">
      <c r="A653" s="36"/>
      <c r="B653" s="36"/>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4.25" customHeight="1">
      <c r="A654" s="36"/>
      <c r="B654" s="36"/>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4.25" customHeight="1">
      <c r="A655" s="36"/>
      <c r="B655" s="36"/>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4.25" customHeight="1">
      <c r="A656" s="36"/>
      <c r="B656" s="36"/>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4.25" customHeight="1">
      <c r="A657" s="36"/>
      <c r="B657" s="36"/>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4.25" customHeight="1">
      <c r="A658" s="36"/>
      <c r="B658" s="36"/>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4.25" customHeight="1">
      <c r="A659" s="36"/>
      <c r="B659" s="36"/>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4.25" customHeight="1">
      <c r="A660" s="36"/>
      <c r="B660" s="36"/>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4.25" customHeight="1">
      <c r="A661" s="36"/>
      <c r="B661" s="36"/>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4.25" customHeight="1">
      <c r="A662" s="36"/>
      <c r="B662" s="36"/>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4.25" customHeight="1">
      <c r="A663" s="36"/>
      <c r="B663" s="36"/>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4.25" customHeight="1">
      <c r="A664" s="36"/>
      <c r="B664" s="36"/>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4.25" customHeight="1">
      <c r="A665" s="36"/>
      <c r="B665" s="36"/>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4.25" customHeight="1">
      <c r="A666" s="36"/>
      <c r="B666" s="36"/>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4.25" customHeight="1">
      <c r="A667" s="36"/>
      <c r="B667" s="36"/>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4.25" customHeight="1">
      <c r="A668" s="36"/>
      <c r="B668" s="36"/>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4.25" customHeight="1">
      <c r="A669" s="36"/>
      <c r="B669" s="36"/>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4.25" customHeight="1">
      <c r="A670" s="36"/>
      <c r="B670" s="36"/>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4.25" customHeight="1">
      <c r="A671" s="36"/>
      <c r="B671" s="36"/>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4.25" customHeight="1">
      <c r="A672" s="36"/>
      <c r="B672" s="36"/>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4.25" customHeight="1">
      <c r="A673" s="36"/>
      <c r="B673" s="36"/>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4.25" customHeight="1">
      <c r="A674" s="36"/>
      <c r="B674" s="36"/>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4.25" customHeight="1">
      <c r="A675" s="36"/>
      <c r="B675" s="36"/>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4.25" customHeight="1">
      <c r="A676" s="36"/>
      <c r="B676" s="36"/>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4.25" customHeight="1">
      <c r="A677" s="36"/>
      <c r="B677" s="36"/>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4.25" customHeight="1">
      <c r="A678" s="36"/>
      <c r="B678" s="36"/>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4.25" customHeight="1">
      <c r="A679" s="36"/>
      <c r="B679" s="36"/>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4.25" customHeight="1">
      <c r="A680" s="36"/>
      <c r="B680" s="36"/>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4.25" customHeight="1">
      <c r="A681" s="36"/>
      <c r="B681" s="36"/>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4.25" customHeight="1">
      <c r="A682" s="36"/>
      <c r="B682" s="36"/>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4.25" customHeight="1">
      <c r="A683" s="36"/>
      <c r="B683" s="36"/>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4.25" customHeight="1">
      <c r="A684" s="36"/>
      <c r="B684" s="36"/>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4.25" customHeight="1">
      <c r="A685" s="36"/>
      <c r="B685" s="36"/>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4.25" customHeight="1">
      <c r="A686" s="36"/>
      <c r="B686" s="36"/>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4.25" customHeight="1">
      <c r="A687" s="36"/>
      <c r="B687" s="36"/>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4.25" customHeight="1">
      <c r="A688" s="36"/>
      <c r="B688" s="36"/>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4.25" customHeight="1">
      <c r="A689" s="36"/>
      <c r="B689" s="36"/>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4.25" customHeight="1">
      <c r="A690" s="36"/>
      <c r="B690" s="36"/>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4.25" customHeight="1">
      <c r="A691" s="36"/>
      <c r="B691" s="36"/>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4.25" customHeight="1">
      <c r="A692" s="36"/>
      <c r="B692" s="36"/>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4.25" customHeight="1">
      <c r="A693" s="36"/>
      <c r="B693" s="36"/>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4.25" customHeight="1">
      <c r="A694" s="36"/>
      <c r="B694" s="36"/>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4.25" customHeight="1">
      <c r="A695" s="36"/>
      <c r="B695" s="36"/>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4.25" customHeight="1">
      <c r="A696" s="36"/>
      <c r="B696" s="36"/>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4.25" customHeight="1">
      <c r="A697" s="36"/>
      <c r="B697" s="36"/>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4.25" customHeight="1">
      <c r="A698" s="36"/>
      <c r="B698" s="36"/>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4.25" customHeight="1">
      <c r="A699" s="36"/>
      <c r="B699" s="36"/>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4.25" customHeight="1">
      <c r="A700" s="36"/>
      <c r="B700" s="36"/>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4.25" customHeight="1">
      <c r="A701" s="36"/>
      <c r="B701" s="36"/>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4.25" customHeight="1">
      <c r="A702" s="36"/>
      <c r="B702" s="36"/>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4.25" customHeight="1">
      <c r="A703" s="36"/>
      <c r="B703" s="36"/>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4.25" customHeight="1">
      <c r="A704" s="36"/>
      <c r="B704" s="36"/>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4.25" customHeight="1">
      <c r="A705" s="36"/>
      <c r="B705" s="36"/>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4.25" customHeight="1">
      <c r="A706" s="36"/>
      <c r="B706" s="36"/>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4.25" customHeight="1">
      <c r="A707" s="36"/>
      <c r="B707" s="36"/>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4.25" customHeight="1">
      <c r="A708" s="36"/>
      <c r="B708" s="36"/>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4.25" customHeight="1">
      <c r="A709" s="36"/>
      <c r="B709" s="36"/>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4.25" customHeight="1">
      <c r="A710" s="36"/>
      <c r="B710" s="36"/>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4.25" customHeight="1">
      <c r="A711" s="36"/>
      <c r="B711" s="36"/>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4.25" customHeight="1">
      <c r="A712" s="36"/>
      <c r="B712" s="36"/>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4.25" customHeight="1">
      <c r="A713" s="36"/>
      <c r="B713" s="36"/>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4.25" customHeight="1">
      <c r="A714" s="36"/>
      <c r="B714" s="36"/>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4.25" customHeight="1">
      <c r="A715" s="36"/>
      <c r="B715" s="36"/>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4.25" customHeight="1">
      <c r="A716" s="36"/>
      <c r="B716" s="36"/>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4.25" customHeight="1">
      <c r="A717" s="36"/>
      <c r="B717" s="36"/>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4.25" customHeight="1">
      <c r="A718" s="36"/>
      <c r="B718" s="36"/>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4.25" customHeight="1">
      <c r="A719" s="36"/>
      <c r="B719" s="36"/>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4.25" customHeight="1">
      <c r="A720" s="36"/>
      <c r="B720" s="36"/>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4.25" customHeight="1">
      <c r="A721" s="36"/>
      <c r="B721" s="36"/>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4.25" customHeight="1">
      <c r="A722" s="36"/>
      <c r="B722" s="36"/>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4.25" customHeight="1">
      <c r="A723" s="36"/>
      <c r="B723" s="36"/>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4.25" customHeight="1">
      <c r="A724" s="36"/>
      <c r="B724" s="36"/>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4.25" customHeight="1">
      <c r="A725" s="36"/>
      <c r="B725" s="36"/>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4.25" customHeight="1">
      <c r="A726" s="36"/>
      <c r="B726" s="36"/>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4.25" customHeight="1">
      <c r="A727" s="36"/>
      <c r="B727" s="36"/>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4.25" customHeight="1">
      <c r="A728" s="36"/>
      <c r="B728" s="36"/>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4.25" customHeight="1">
      <c r="A729" s="36"/>
      <c r="B729" s="36"/>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4.25" customHeight="1">
      <c r="A730" s="36"/>
      <c r="B730" s="36"/>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4.25" customHeight="1">
      <c r="A731" s="36"/>
      <c r="B731" s="36"/>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4.25" customHeight="1">
      <c r="A732" s="36"/>
      <c r="B732" s="36"/>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4.25" customHeight="1">
      <c r="A733" s="36"/>
      <c r="B733" s="36"/>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4.25" customHeight="1">
      <c r="A734" s="36"/>
      <c r="B734" s="36"/>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4.25" customHeight="1">
      <c r="A735" s="36"/>
      <c r="B735" s="36"/>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4.25" customHeight="1">
      <c r="A736" s="36"/>
      <c r="B736" s="36"/>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4.25" customHeight="1">
      <c r="A737" s="36"/>
      <c r="B737" s="36"/>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4.25" customHeight="1">
      <c r="A738" s="36"/>
      <c r="B738" s="36"/>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4.25" customHeight="1">
      <c r="A739" s="36"/>
      <c r="B739" s="36"/>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4.25" customHeight="1">
      <c r="A740" s="36"/>
      <c r="B740" s="36"/>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4.25" customHeight="1">
      <c r="A741" s="36"/>
      <c r="B741" s="36"/>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4.25" customHeight="1">
      <c r="A742" s="36"/>
      <c r="B742" s="36"/>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4.25" customHeight="1">
      <c r="A743" s="36"/>
      <c r="B743" s="36"/>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4.25" customHeight="1">
      <c r="A744" s="36"/>
      <c r="B744" s="36"/>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4.25" customHeight="1">
      <c r="A745" s="36"/>
      <c r="B745" s="36"/>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4.25" customHeight="1">
      <c r="A746" s="36"/>
      <c r="B746" s="36"/>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4.25" customHeight="1">
      <c r="A747" s="36"/>
      <c r="B747" s="36"/>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4.25" customHeight="1">
      <c r="A748" s="36"/>
      <c r="B748" s="36"/>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4.25" customHeight="1">
      <c r="A749" s="36"/>
      <c r="B749" s="36"/>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4.25" customHeight="1">
      <c r="A750" s="36"/>
      <c r="B750" s="36"/>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4.25" customHeight="1">
      <c r="A751" s="36"/>
      <c r="B751" s="36"/>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4.25" customHeight="1">
      <c r="A752" s="36"/>
      <c r="B752" s="36"/>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4.25" customHeight="1">
      <c r="A753" s="36"/>
      <c r="B753" s="36"/>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4.25" customHeight="1">
      <c r="A754" s="36"/>
      <c r="B754" s="36"/>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4.25" customHeight="1">
      <c r="A755" s="36"/>
      <c r="B755" s="36"/>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4.25" customHeight="1">
      <c r="A756" s="36"/>
      <c r="B756" s="36"/>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4.25" customHeight="1">
      <c r="A757" s="36"/>
      <c r="B757" s="36"/>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4.25" customHeight="1">
      <c r="A758" s="36"/>
      <c r="B758" s="36"/>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4.25" customHeight="1">
      <c r="A759" s="36"/>
      <c r="B759" s="36"/>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4.25" customHeight="1">
      <c r="A760" s="36"/>
      <c r="B760" s="36"/>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4.25" customHeight="1">
      <c r="A761" s="36"/>
      <c r="B761" s="36"/>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4.25" customHeight="1">
      <c r="A762" s="36"/>
      <c r="B762" s="36"/>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4.25" customHeight="1">
      <c r="A763" s="36"/>
      <c r="B763" s="36"/>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4.25" customHeight="1">
      <c r="A764" s="36"/>
      <c r="B764" s="36"/>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4.25" customHeight="1">
      <c r="A765" s="36"/>
      <c r="B765" s="36"/>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4.25" customHeight="1">
      <c r="A766" s="36"/>
      <c r="B766" s="36"/>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4.25" customHeight="1">
      <c r="A767" s="36"/>
      <c r="B767" s="36"/>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4.25" customHeight="1">
      <c r="A768" s="36"/>
      <c r="B768" s="36"/>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4.25" customHeight="1">
      <c r="A769" s="36"/>
      <c r="B769" s="36"/>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4.25" customHeight="1">
      <c r="A770" s="36"/>
      <c r="B770" s="36"/>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4.25" customHeight="1">
      <c r="A771" s="36"/>
      <c r="B771" s="36"/>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4.25" customHeight="1">
      <c r="A772" s="36"/>
      <c r="B772" s="36"/>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4.25" customHeight="1">
      <c r="A773" s="36"/>
      <c r="B773" s="36"/>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4.25" customHeight="1">
      <c r="A774" s="36"/>
      <c r="B774" s="36"/>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4.25" customHeight="1">
      <c r="A775" s="36"/>
      <c r="B775" s="36"/>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4.25" customHeight="1">
      <c r="A776" s="36"/>
      <c r="B776" s="36"/>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4.25" customHeight="1">
      <c r="A777" s="36"/>
      <c r="B777" s="36"/>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4.25" customHeight="1">
      <c r="A778" s="36"/>
      <c r="B778" s="36"/>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4.25" customHeight="1">
      <c r="A779" s="36"/>
      <c r="B779" s="36"/>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4.25" customHeight="1">
      <c r="A780" s="36"/>
      <c r="B780" s="36"/>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4.25" customHeight="1">
      <c r="A781" s="36"/>
      <c r="B781" s="36"/>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4.25" customHeight="1">
      <c r="A782" s="36"/>
      <c r="B782" s="36"/>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4.25" customHeight="1">
      <c r="A783" s="36"/>
      <c r="B783" s="36"/>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4.25" customHeight="1">
      <c r="A784" s="36"/>
      <c r="B784" s="36"/>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4.25" customHeight="1">
      <c r="A785" s="36"/>
      <c r="B785" s="36"/>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4.25" customHeight="1">
      <c r="A786" s="36"/>
      <c r="B786" s="36"/>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4.25" customHeight="1">
      <c r="A787" s="36"/>
      <c r="B787" s="36"/>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4.25" customHeight="1">
      <c r="A788" s="36"/>
      <c r="B788" s="36"/>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4.25" customHeight="1">
      <c r="A789" s="36"/>
      <c r="B789" s="36"/>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4.25" customHeight="1">
      <c r="A790" s="36"/>
      <c r="B790" s="36"/>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4.25" customHeight="1">
      <c r="A791" s="36"/>
      <c r="B791" s="36"/>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4.25" customHeight="1">
      <c r="A792" s="36"/>
      <c r="B792" s="36"/>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4.25" customHeight="1">
      <c r="A793" s="36"/>
      <c r="B793" s="36"/>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4.25" customHeight="1">
      <c r="A794" s="36"/>
      <c r="B794" s="36"/>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4.25" customHeight="1">
      <c r="A795" s="36"/>
      <c r="B795" s="36"/>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4.25" customHeight="1">
      <c r="A796" s="36"/>
      <c r="B796" s="36"/>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4.25" customHeight="1">
      <c r="A797" s="36"/>
      <c r="B797" s="36"/>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4.25" customHeight="1">
      <c r="A798" s="36"/>
      <c r="B798" s="36"/>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4.25" customHeight="1">
      <c r="A799" s="36"/>
      <c r="B799" s="36"/>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4.25" customHeight="1">
      <c r="A800" s="36"/>
      <c r="B800" s="36"/>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4.25" customHeight="1">
      <c r="A801" s="36"/>
      <c r="B801" s="36"/>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4.25" customHeight="1">
      <c r="A802" s="36"/>
      <c r="B802" s="36"/>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4.25" customHeight="1">
      <c r="A803" s="36"/>
      <c r="B803" s="36"/>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4.25" customHeight="1">
      <c r="A804" s="36"/>
      <c r="B804" s="36"/>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4.25" customHeight="1">
      <c r="A805" s="36"/>
      <c r="B805" s="36"/>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4.25" customHeight="1">
      <c r="A806" s="36"/>
      <c r="B806" s="36"/>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4.25" customHeight="1">
      <c r="A807" s="36"/>
      <c r="B807" s="36"/>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4.25" customHeight="1">
      <c r="A808" s="36"/>
      <c r="B808" s="36"/>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4.25" customHeight="1">
      <c r="A809" s="36"/>
      <c r="B809" s="36"/>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4.25" customHeight="1">
      <c r="A810" s="36"/>
      <c r="B810" s="36"/>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4.25" customHeight="1">
      <c r="A811" s="36"/>
      <c r="B811" s="36"/>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4.25" customHeight="1">
      <c r="A812" s="36"/>
      <c r="B812" s="36"/>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4.25" customHeight="1">
      <c r="A813" s="36"/>
      <c r="B813" s="36"/>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4.25" customHeight="1">
      <c r="A814" s="36"/>
      <c r="B814" s="36"/>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4.25" customHeight="1">
      <c r="A815" s="36"/>
      <c r="B815" s="36"/>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4.25" customHeight="1">
      <c r="A816" s="36"/>
      <c r="B816" s="36"/>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4.25" customHeight="1">
      <c r="A817" s="36"/>
      <c r="B817" s="36"/>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4.25" customHeight="1">
      <c r="A818" s="36"/>
      <c r="B818" s="36"/>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4.25" customHeight="1">
      <c r="A819" s="36"/>
      <c r="B819" s="36"/>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4.25" customHeight="1">
      <c r="A820" s="36"/>
      <c r="B820" s="36"/>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4.25" customHeight="1">
      <c r="A821" s="36"/>
      <c r="B821" s="36"/>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4.25" customHeight="1">
      <c r="A822" s="36"/>
      <c r="B822" s="36"/>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4.25" customHeight="1">
      <c r="A823" s="36"/>
      <c r="B823" s="36"/>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4.25" customHeight="1">
      <c r="A824" s="36"/>
      <c r="B824" s="36"/>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4.25" customHeight="1">
      <c r="A825" s="36"/>
      <c r="B825" s="36"/>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4.25" customHeight="1">
      <c r="A826" s="36"/>
      <c r="B826" s="36"/>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4.25" customHeight="1">
      <c r="A827" s="36"/>
      <c r="B827" s="36"/>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4.25" customHeight="1">
      <c r="A828" s="36"/>
      <c r="B828" s="36"/>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4.25" customHeight="1">
      <c r="A829" s="36"/>
      <c r="B829" s="36"/>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4.25" customHeight="1">
      <c r="A830" s="36"/>
      <c r="B830" s="36"/>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4.25" customHeight="1">
      <c r="A831" s="36"/>
      <c r="B831" s="36"/>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4.25" customHeight="1">
      <c r="A832" s="36"/>
      <c r="B832" s="36"/>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4.25" customHeight="1">
      <c r="A833" s="36"/>
      <c r="B833" s="36"/>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4.25" customHeight="1">
      <c r="A834" s="36"/>
      <c r="B834" s="36"/>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4.25" customHeight="1">
      <c r="A835" s="36"/>
      <c r="B835" s="36"/>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4.25" customHeight="1">
      <c r="A836" s="36"/>
      <c r="B836" s="36"/>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4.25" customHeight="1">
      <c r="A837" s="36"/>
      <c r="B837" s="36"/>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4.25" customHeight="1">
      <c r="A838" s="36"/>
      <c r="B838" s="36"/>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4.25" customHeight="1">
      <c r="A839" s="36"/>
      <c r="B839" s="36"/>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4.25" customHeight="1">
      <c r="A840" s="36"/>
      <c r="B840" s="36"/>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4.25" customHeight="1">
      <c r="A841" s="36"/>
      <c r="B841" s="36"/>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4.25" customHeight="1">
      <c r="A842" s="36"/>
      <c r="B842" s="36"/>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4.25" customHeight="1">
      <c r="A843" s="36"/>
      <c r="B843" s="36"/>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4.25" customHeight="1">
      <c r="A844" s="36"/>
      <c r="B844" s="36"/>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4.25" customHeight="1">
      <c r="A845" s="36"/>
      <c r="B845" s="36"/>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4.25" customHeight="1">
      <c r="A846" s="36"/>
      <c r="B846" s="36"/>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4.25" customHeight="1">
      <c r="A847" s="36"/>
      <c r="B847" s="36"/>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4.25" customHeight="1">
      <c r="A848" s="36"/>
      <c r="B848" s="36"/>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4.25" customHeight="1">
      <c r="A849" s="36"/>
      <c r="B849" s="36"/>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4.25" customHeight="1">
      <c r="A850" s="36"/>
      <c r="B850" s="36"/>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4.25" customHeight="1">
      <c r="A851" s="36"/>
      <c r="B851" s="36"/>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4.25" customHeight="1">
      <c r="A852" s="36"/>
      <c r="B852" s="36"/>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4.25" customHeight="1">
      <c r="A853" s="36"/>
      <c r="B853" s="36"/>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4.25" customHeight="1">
      <c r="A854" s="36"/>
      <c r="B854" s="36"/>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4.25" customHeight="1">
      <c r="A855" s="36"/>
      <c r="B855" s="36"/>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4.25" customHeight="1">
      <c r="A856" s="36"/>
      <c r="B856" s="36"/>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4.25" customHeight="1">
      <c r="A857" s="36"/>
      <c r="B857" s="36"/>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4.25" customHeight="1">
      <c r="A858" s="36"/>
      <c r="B858" s="36"/>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4.25" customHeight="1">
      <c r="A859" s="36"/>
      <c r="B859" s="36"/>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4.25" customHeight="1">
      <c r="A860" s="36"/>
      <c r="B860" s="36"/>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4.25" customHeight="1">
      <c r="A861" s="36"/>
      <c r="B861" s="36"/>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4.25" customHeight="1">
      <c r="A862" s="36"/>
      <c r="B862" s="36"/>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4.25" customHeight="1">
      <c r="A863" s="36"/>
      <c r="B863" s="36"/>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4.25" customHeight="1">
      <c r="A864" s="36"/>
      <c r="B864" s="36"/>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4.25" customHeight="1">
      <c r="A865" s="36"/>
      <c r="B865" s="36"/>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4.25" customHeight="1">
      <c r="A866" s="36"/>
      <c r="B866" s="36"/>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4.25" customHeight="1">
      <c r="A867" s="36"/>
      <c r="B867" s="36"/>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4.25" customHeight="1">
      <c r="A868" s="36"/>
      <c r="B868" s="36"/>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4.25" customHeight="1">
      <c r="A869" s="36"/>
      <c r="B869" s="36"/>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4.25" customHeight="1">
      <c r="A870" s="36"/>
      <c r="B870" s="36"/>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4.25" customHeight="1">
      <c r="A871" s="36"/>
      <c r="B871" s="36"/>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4.25" customHeight="1">
      <c r="A872" s="36"/>
      <c r="B872" s="36"/>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4.25" customHeight="1">
      <c r="A873" s="36"/>
      <c r="B873" s="36"/>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4.25" customHeight="1">
      <c r="A874" s="36"/>
      <c r="B874" s="36"/>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4.25" customHeight="1">
      <c r="A875" s="36"/>
      <c r="B875" s="36"/>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4.25" customHeight="1">
      <c r="A876" s="36"/>
      <c r="B876" s="36"/>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4.25" customHeight="1">
      <c r="A877" s="36"/>
      <c r="B877" s="36"/>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4.25" customHeight="1">
      <c r="A878" s="36"/>
      <c r="B878" s="36"/>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4.25" customHeight="1">
      <c r="A879" s="36"/>
      <c r="B879" s="36"/>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4.25" customHeight="1">
      <c r="A880" s="36"/>
      <c r="B880" s="36"/>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4.25" customHeight="1">
      <c r="A881" s="36"/>
      <c r="B881" s="36"/>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4.25" customHeight="1">
      <c r="A882" s="36"/>
      <c r="B882" s="36"/>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4.25" customHeight="1">
      <c r="A883" s="36"/>
      <c r="B883" s="36"/>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4.25" customHeight="1">
      <c r="A884" s="36"/>
      <c r="B884" s="36"/>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4.25" customHeight="1">
      <c r="A885" s="36"/>
      <c r="B885" s="36"/>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4.25" customHeight="1">
      <c r="A886" s="36"/>
      <c r="B886" s="36"/>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4.25" customHeight="1">
      <c r="A887" s="36"/>
      <c r="B887" s="36"/>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4.25" customHeight="1">
      <c r="A888" s="36"/>
      <c r="B888" s="36"/>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4.25" customHeight="1">
      <c r="A889" s="36"/>
      <c r="B889" s="36"/>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4.25" customHeight="1">
      <c r="A890" s="36"/>
      <c r="B890" s="36"/>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4.25" customHeight="1">
      <c r="A891" s="36"/>
      <c r="B891" s="36"/>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4.25" customHeight="1">
      <c r="A892" s="36"/>
      <c r="B892" s="36"/>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4.25" customHeight="1">
      <c r="A893" s="36"/>
      <c r="B893" s="36"/>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4.25" customHeight="1">
      <c r="A894" s="36"/>
      <c r="B894" s="36"/>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4.25" customHeight="1">
      <c r="A895" s="36"/>
      <c r="B895" s="36"/>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4.25" customHeight="1">
      <c r="A896" s="36"/>
      <c r="B896" s="36"/>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4.25" customHeight="1">
      <c r="A897" s="36"/>
      <c r="B897" s="36"/>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4.25" customHeight="1">
      <c r="A898" s="36"/>
      <c r="B898" s="36"/>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4.25" customHeight="1">
      <c r="A899" s="36"/>
      <c r="B899" s="36"/>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4.25" customHeight="1">
      <c r="A900" s="36"/>
      <c r="B900" s="36"/>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4.25" customHeight="1">
      <c r="A901" s="36"/>
      <c r="B901" s="36"/>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4.25" customHeight="1">
      <c r="A902" s="36"/>
      <c r="B902" s="36"/>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4.25" customHeight="1">
      <c r="A903" s="36"/>
      <c r="B903" s="36"/>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4.25" customHeight="1">
      <c r="A904" s="36"/>
      <c r="B904" s="36"/>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4.25" customHeight="1">
      <c r="A905" s="36"/>
      <c r="B905" s="36"/>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4.25" customHeight="1">
      <c r="A906" s="36"/>
      <c r="B906" s="36"/>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4.25" customHeight="1">
      <c r="A907" s="36"/>
      <c r="B907" s="36"/>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4.25" customHeight="1">
      <c r="A908" s="36"/>
      <c r="B908" s="36"/>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4.25" customHeight="1">
      <c r="A909" s="36"/>
      <c r="B909" s="36"/>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4.25" customHeight="1">
      <c r="A910" s="36"/>
      <c r="B910" s="36"/>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4.25" customHeight="1">
      <c r="A911" s="36"/>
      <c r="B911" s="36"/>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4.25" customHeight="1">
      <c r="A912" s="36"/>
      <c r="B912" s="36"/>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4.25" customHeight="1">
      <c r="A913" s="36"/>
      <c r="B913" s="36"/>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4.25" customHeight="1">
      <c r="A914" s="36"/>
      <c r="B914" s="36"/>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4.25" customHeight="1">
      <c r="A915" s="36"/>
      <c r="B915" s="36"/>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4.25" customHeight="1">
      <c r="A916" s="36"/>
      <c r="B916" s="36"/>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4.25" customHeight="1">
      <c r="A917" s="36"/>
      <c r="B917" s="36"/>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4.25" customHeight="1">
      <c r="A918" s="36"/>
      <c r="B918" s="36"/>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4.25" customHeight="1">
      <c r="A919" s="36"/>
      <c r="B919" s="36"/>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4.25" customHeight="1">
      <c r="A920" s="36"/>
      <c r="B920" s="36"/>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4.25" customHeight="1">
      <c r="A921" s="36"/>
      <c r="B921" s="36"/>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4.25" customHeight="1">
      <c r="A922" s="36"/>
      <c r="B922" s="36"/>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4.25" customHeight="1">
      <c r="A923" s="36"/>
      <c r="B923" s="36"/>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4.25" customHeight="1">
      <c r="A924" s="36"/>
      <c r="B924" s="36"/>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4.25" customHeight="1">
      <c r="A925" s="36"/>
      <c r="B925" s="36"/>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4.25" customHeight="1">
      <c r="A926" s="36"/>
      <c r="B926" s="36"/>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4.25" customHeight="1">
      <c r="A927" s="36"/>
      <c r="B927" s="36"/>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4.25" customHeight="1">
      <c r="A928" s="36"/>
      <c r="B928" s="36"/>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4.25" customHeight="1">
      <c r="A929" s="36"/>
      <c r="B929" s="36"/>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4.25" customHeight="1">
      <c r="A930" s="36"/>
      <c r="B930" s="36"/>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4.25" customHeight="1">
      <c r="A931" s="36"/>
      <c r="B931" s="36"/>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4.25" customHeight="1">
      <c r="A932" s="36"/>
      <c r="B932" s="36"/>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4.25" customHeight="1">
      <c r="A933" s="36"/>
      <c r="B933" s="36"/>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4.25" customHeight="1">
      <c r="A934" s="36"/>
      <c r="B934" s="36"/>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4.25" customHeight="1">
      <c r="A935" s="36"/>
      <c r="B935" s="36"/>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4.25" customHeight="1">
      <c r="A936" s="36"/>
      <c r="B936" s="36"/>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4.25" customHeight="1">
      <c r="A937" s="36"/>
      <c r="B937" s="36"/>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4.25" customHeight="1">
      <c r="A938" s="36"/>
      <c r="B938" s="36"/>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4.25" customHeight="1">
      <c r="A939" s="36"/>
      <c r="B939" s="36"/>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4.25" customHeight="1">
      <c r="A940" s="36"/>
      <c r="B940" s="36"/>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4.25" customHeight="1">
      <c r="A941" s="36"/>
      <c r="B941" s="36"/>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4.25" customHeight="1">
      <c r="A942" s="36"/>
      <c r="B942" s="36"/>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4.25" customHeight="1">
      <c r="A943" s="36"/>
      <c r="B943" s="36"/>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4.25" customHeight="1">
      <c r="A944" s="36"/>
      <c r="B944" s="36"/>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4.25" customHeight="1">
      <c r="A945" s="36"/>
      <c r="B945" s="36"/>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4.25" customHeight="1">
      <c r="A946" s="36"/>
      <c r="B946" s="36"/>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4.25" customHeight="1">
      <c r="A947" s="36"/>
      <c r="B947" s="36"/>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4.25" customHeight="1">
      <c r="A948" s="36"/>
      <c r="B948" s="36"/>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4.25" customHeight="1">
      <c r="A949" s="36"/>
      <c r="B949" s="36"/>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4.25" customHeight="1">
      <c r="A950" s="36"/>
      <c r="B950" s="36"/>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4.25" customHeight="1">
      <c r="A951" s="36"/>
      <c r="B951" s="36"/>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4.25" customHeight="1">
      <c r="A952" s="36"/>
      <c r="B952" s="36"/>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4.25" customHeight="1">
      <c r="A953" s="36"/>
      <c r="B953" s="36"/>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4.25" customHeight="1">
      <c r="A954" s="36"/>
      <c r="B954" s="36"/>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4.25" customHeight="1">
      <c r="A955" s="36"/>
      <c r="B955" s="36"/>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4.25" customHeight="1">
      <c r="A956" s="36"/>
      <c r="B956" s="36"/>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4.25" customHeight="1">
      <c r="A957" s="36"/>
      <c r="B957" s="36"/>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4.25" customHeight="1">
      <c r="A958" s="36"/>
      <c r="B958" s="36"/>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4.25" customHeight="1">
      <c r="A959" s="36"/>
      <c r="B959" s="36"/>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4.25" customHeight="1">
      <c r="A960" s="36"/>
      <c r="B960" s="36"/>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4.25" customHeight="1">
      <c r="A961" s="36"/>
      <c r="B961" s="36"/>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4.25" customHeight="1">
      <c r="A962" s="36"/>
      <c r="B962" s="36"/>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4.25" customHeight="1">
      <c r="A963" s="36"/>
      <c r="B963" s="36"/>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4.25" customHeight="1">
      <c r="A964" s="36"/>
      <c r="B964" s="36"/>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4.25" customHeight="1">
      <c r="A965" s="36"/>
      <c r="B965" s="36"/>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4.25" customHeight="1">
      <c r="A966" s="36"/>
      <c r="B966" s="36"/>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4.25" customHeight="1">
      <c r="A967" s="36"/>
      <c r="B967" s="36"/>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4.25" customHeight="1">
      <c r="A968" s="36"/>
      <c r="B968" s="36"/>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4.25" customHeight="1">
      <c r="A969" s="36"/>
      <c r="B969" s="36"/>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4.25" customHeight="1">
      <c r="A970" s="36"/>
      <c r="B970" s="36"/>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4.25" customHeight="1">
      <c r="A971" s="36"/>
      <c r="B971" s="36"/>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4.25" customHeight="1">
      <c r="A972" s="36"/>
      <c r="B972" s="36"/>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4.25" customHeight="1">
      <c r="A973" s="36"/>
      <c r="B973" s="36"/>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4.25" customHeight="1">
      <c r="A974" s="36"/>
      <c r="B974" s="36"/>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4.25" customHeight="1">
      <c r="A975" s="36"/>
      <c r="B975" s="36"/>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4.25" customHeight="1">
      <c r="A976" s="36"/>
      <c r="B976" s="36"/>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4.25" customHeight="1">
      <c r="A977" s="36"/>
      <c r="B977" s="36"/>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4.25" customHeight="1">
      <c r="A978" s="36"/>
      <c r="B978" s="36"/>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4.25" customHeight="1">
      <c r="A979" s="36"/>
      <c r="B979" s="36"/>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4.25" customHeight="1">
      <c r="A980" s="36"/>
      <c r="B980" s="36"/>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4.25" customHeight="1">
      <c r="A981" s="36"/>
      <c r="B981" s="36"/>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4.25" customHeight="1">
      <c r="A982" s="36"/>
      <c r="B982" s="36"/>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4.25" customHeight="1">
      <c r="A983" s="36"/>
      <c r="B983" s="36"/>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4.25" customHeight="1">
      <c r="A984" s="36"/>
      <c r="B984" s="36"/>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4.25" customHeight="1">
      <c r="A985" s="36"/>
      <c r="B985" s="36"/>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4.25" customHeight="1">
      <c r="A986" s="36"/>
      <c r="B986" s="36"/>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4.25" customHeight="1">
      <c r="A987" s="36"/>
      <c r="B987" s="36"/>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4.25" customHeight="1">
      <c r="A988" s="36"/>
      <c r="B988" s="36"/>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4.25" customHeight="1">
      <c r="A989" s="36"/>
      <c r="B989" s="36"/>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4.25" customHeight="1">
      <c r="A990" s="36"/>
      <c r="B990" s="36"/>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4.25" customHeight="1">
      <c r="A991" s="36"/>
      <c r="B991" s="36"/>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4.25" customHeight="1">
      <c r="A992" s="36"/>
      <c r="B992" s="36"/>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4.25" customHeight="1">
      <c r="A993" s="36"/>
      <c r="B993" s="36"/>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4.25" customHeight="1">
      <c r="A994" s="36"/>
      <c r="B994" s="36"/>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4.25" customHeight="1">
      <c r="A995" s="36"/>
      <c r="B995" s="36"/>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4.25" customHeight="1">
      <c r="A996" s="36"/>
      <c r="B996" s="36"/>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4.25" customHeight="1">
      <c r="A997" s="36"/>
      <c r="B997" s="36"/>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4.25" customHeight="1">
      <c r="A998" s="36"/>
      <c r="B998" s="36"/>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4.25" customHeight="1">
      <c r="A999" s="36"/>
      <c r="B999" s="36"/>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4.25" customHeight="1">
      <c r="A1000" s="36"/>
      <c r="B1000" s="36"/>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3">
    <mergeCell ref="A1:A2"/>
    <mergeCell ref="B1:B2"/>
    <mergeCell ref="C1:C2"/>
  </mergeCells>
  <conditionalFormatting sqref="C5:C6">
    <cfRule type="containsBlanks" dxfId="28" priority="1">
      <formula>LEN(TRIM(C5))=0</formula>
    </cfRule>
  </conditionalFormatting>
  <conditionalFormatting sqref="C8:C11">
    <cfRule type="containsBlanks" dxfId="27" priority="2">
      <formula>LEN(TRIM(C8))=0</formula>
    </cfRule>
  </conditionalFormatting>
  <conditionalFormatting sqref="C13:C21">
    <cfRule type="containsBlanks" dxfId="26" priority="3">
      <formula>LEN(TRIM(C13))=0</formula>
    </cfRule>
  </conditionalFormatting>
  <conditionalFormatting sqref="C23">
    <cfRule type="containsBlanks" dxfId="25" priority="4">
      <formula>LEN(TRIM(C23))=0</formula>
    </cfRule>
  </conditionalFormatting>
  <conditionalFormatting sqref="C25:C26">
    <cfRule type="containsBlanks" dxfId="24" priority="5">
      <formula>LEN(TRIM(C25))=0</formula>
    </cfRule>
  </conditionalFormatting>
  <conditionalFormatting sqref="C28:C30">
    <cfRule type="containsBlanks" dxfId="23" priority="6">
      <formula>LEN(TRIM(C28))=0</formula>
    </cfRule>
  </conditionalFormatting>
  <conditionalFormatting sqref="C32:C35">
    <cfRule type="containsBlanks" dxfId="22" priority="7">
      <formula>LEN(TRIM(C32))=0</formula>
    </cfRule>
  </conditionalFormatting>
  <conditionalFormatting sqref="C37:C41">
    <cfRule type="containsBlanks" dxfId="21" priority="8">
      <formula>LEN(TRIM(C37))=0</formula>
    </cfRule>
  </conditionalFormatting>
  <conditionalFormatting sqref="C44:C49">
    <cfRule type="containsBlanks" dxfId="20" priority="9">
      <formula>LEN(TRIM(C44))=0</formula>
    </cfRule>
  </conditionalFormatting>
  <conditionalFormatting sqref="C51:C57">
    <cfRule type="containsBlanks" dxfId="19" priority="10">
      <formula>LEN(TRIM(C51))=0</formula>
    </cfRule>
  </conditionalFormatting>
  <conditionalFormatting sqref="C59:C63">
    <cfRule type="containsBlanks" dxfId="18" priority="11">
      <formula>LEN(TRIM(C59))=0</formula>
    </cfRule>
  </conditionalFormatting>
  <conditionalFormatting sqref="C65:C68">
    <cfRule type="containsBlanks" dxfId="17" priority="12">
      <formula>LEN(TRIM(C65))=0</formula>
    </cfRule>
  </conditionalFormatting>
  <conditionalFormatting sqref="C70:C75">
    <cfRule type="containsBlanks" dxfId="16" priority="13">
      <formula>LEN(TRIM(C70))=0</formula>
    </cfRule>
  </conditionalFormatting>
  <conditionalFormatting sqref="C77:C85">
    <cfRule type="containsBlanks" dxfId="15" priority="14">
      <formula>LEN(TRIM(C77))=0</formula>
    </cfRule>
  </conditionalFormatting>
  <conditionalFormatting sqref="C87">
    <cfRule type="containsBlanks" dxfId="14" priority="15">
      <formula>LEN(TRIM(C87))=0</formula>
    </cfRule>
  </conditionalFormatting>
  <conditionalFormatting sqref="C90:C91">
    <cfRule type="containsBlanks" dxfId="13" priority="16">
      <formula>LEN(TRIM(C90))=0</formula>
    </cfRule>
  </conditionalFormatting>
  <conditionalFormatting sqref="C93:C98">
    <cfRule type="containsBlanks" dxfId="12" priority="17">
      <formula>LEN(TRIM(C93))=0</formula>
    </cfRule>
  </conditionalFormatting>
  <conditionalFormatting sqref="C100:C105">
    <cfRule type="containsBlanks" dxfId="11" priority="18">
      <formula>LEN(TRIM(C100))=0</formula>
    </cfRule>
  </conditionalFormatting>
  <conditionalFormatting sqref="C107:C109">
    <cfRule type="containsBlanks" dxfId="10" priority="19">
      <formula>LEN(TRIM(C107))=0</formula>
    </cfRule>
  </conditionalFormatting>
  <conditionalFormatting sqref="C111:C116">
    <cfRule type="containsBlanks" dxfId="9" priority="20">
      <formula>LEN(TRIM(C111))=0</formula>
    </cfRule>
  </conditionalFormatting>
  <conditionalFormatting sqref="C118">
    <cfRule type="containsBlanks" dxfId="8" priority="21">
      <formula>LEN(TRIM(C118))=0</formula>
    </cfRule>
  </conditionalFormatting>
  <conditionalFormatting sqref="C120:C121">
    <cfRule type="containsBlanks" dxfId="7" priority="22">
      <formula>LEN(TRIM(C120))=0</formula>
    </cfRule>
  </conditionalFormatting>
  <conditionalFormatting sqref="C123:C126">
    <cfRule type="containsBlanks" dxfId="6" priority="23">
      <formula>LEN(TRIM(C123))=0</formula>
    </cfRule>
  </conditionalFormatting>
  <conditionalFormatting sqref="C128:C129">
    <cfRule type="containsBlanks" dxfId="5" priority="24">
      <formula>LEN(TRIM(C128))=0</formula>
    </cfRule>
  </conditionalFormatting>
  <conditionalFormatting sqref="C130">
    <cfRule type="containsBlanks" dxfId="4" priority="25">
      <formula>LEN(TRIM(C130))=0</formula>
    </cfRule>
  </conditionalFormatting>
  <conditionalFormatting sqref="C133:C134">
    <cfRule type="containsBlanks" dxfId="3" priority="26">
      <formula>LEN(TRIM(C133))=0</formula>
    </cfRule>
  </conditionalFormatting>
  <conditionalFormatting sqref="C136:C138">
    <cfRule type="containsBlanks" dxfId="2" priority="27">
      <formula>LEN(TRIM(C136))=0</formula>
    </cfRule>
  </conditionalFormatting>
  <conditionalFormatting sqref="C140:C143">
    <cfRule type="containsBlanks" dxfId="1" priority="28">
      <formula>LEN(TRIM(C140))=0</formula>
    </cfRule>
  </conditionalFormatting>
  <conditionalFormatting sqref="C145">
    <cfRule type="containsBlanks" dxfId="0" priority="29">
      <formula>LEN(TRIM(C145))=0</formula>
    </cfRule>
  </conditionalFormatting>
  <dataValidations count="1">
    <dataValidation type="decimal" operator="greaterThanOrEqual" allowBlank="1" showInputMessage="1" showErrorMessage="1" prompt="Valor de la celda - La celda sólo permite números enteros y en positivo, favor de capturar cantidades sin centavos y evitar números en negativos." sqref="C5:C6 C8:C11 C13:C21 C23 C25:C26 C28:C30 C32:C35 C37:C41 C44:C49 C51:C57 C59:C63 C65:C68 C70:C75 C77:C85 C87 C90:C91 C93:C98 C100:C105 C107:C109 C111:C116 C118 C120:C121 C123:C126 C128:C130 C133:C134 C136:C138 C140:C143 C145">
      <formula1>0</formula1>
    </dataValidation>
  </dataValidations>
  <printOptions horizontalCentered="1"/>
  <pageMargins left="0.70866141732283472" right="0.70866141732283472" top="1.4566929133858268" bottom="0.74803149606299213" header="0" footer="0"/>
  <pageSetup scale="90" orientation="portrait"/>
  <headerFooter>
    <oddHeader>&amp;CPRESUPUESTO DE EGRESOS  CLASIFICACIÓN FUNCIONAL DEL GASTO Ente público de &amp;F Ejercicio fiscal 2022</oddHeader>
    <oddFooter>&amp;RPágina &amp;P de</oddFooter>
  </headerFooter>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baseColWidth="10" defaultColWidth="14.42578125" defaultRowHeight="15" customHeight="1"/>
  <cols>
    <col min="1" max="1" width="4" customWidth="1"/>
    <col min="2" max="2" width="26.140625" customWidth="1"/>
    <col min="3" max="3" width="20.85546875" customWidth="1"/>
    <col min="4" max="5" width="14.7109375" customWidth="1"/>
    <col min="6" max="6" width="11.42578125" customWidth="1"/>
    <col min="7" max="7" width="6.140625" customWidth="1"/>
    <col min="8" max="17" width="11.42578125" customWidth="1"/>
    <col min="18" max="18" width="12.28515625" customWidth="1"/>
    <col min="19" max="26" width="11.42578125" customWidth="1"/>
  </cols>
  <sheetData>
    <row r="1" spans="1:26" ht="12.75" customHeight="1">
      <c r="A1" s="23" t="s">
        <v>1073</v>
      </c>
      <c r="B1" s="23" t="s">
        <v>1074</v>
      </c>
      <c r="C1" s="23" t="s">
        <v>1075</v>
      </c>
      <c r="D1" s="24" t="s">
        <v>1076</v>
      </c>
      <c r="E1" s="24" t="s">
        <v>1077</v>
      </c>
      <c r="F1" s="23"/>
      <c r="G1" s="25" t="s">
        <v>1078</v>
      </c>
      <c r="H1" s="23" t="s">
        <v>1079</v>
      </c>
      <c r="I1" s="23" t="s">
        <v>1080</v>
      </c>
      <c r="J1" s="23" t="s">
        <v>1081</v>
      </c>
      <c r="K1" s="23" t="s">
        <v>1082</v>
      </c>
      <c r="L1" s="23" t="s">
        <v>1083</v>
      </c>
      <c r="M1" s="23" t="s">
        <v>6</v>
      </c>
      <c r="N1" s="23" t="s">
        <v>1084</v>
      </c>
      <c r="O1" s="23" t="s">
        <v>1085</v>
      </c>
      <c r="P1" s="23" t="s">
        <v>1086</v>
      </c>
      <c r="Q1" s="23" t="s">
        <v>1087</v>
      </c>
      <c r="R1" s="23" t="s">
        <v>1088</v>
      </c>
      <c r="S1" s="23"/>
      <c r="T1" s="23"/>
      <c r="U1" s="23"/>
      <c r="V1" s="23"/>
      <c r="W1" s="23"/>
      <c r="X1" s="23"/>
      <c r="Y1" s="23"/>
      <c r="Z1" s="23"/>
    </row>
    <row r="2" spans="1:26" ht="12.75" customHeight="1">
      <c r="A2" s="26" t="s">
        <v>408</v>
      </c>
      <c r="B2" s="6" t="s">
        <v>406</v>
      </c>
      <c r="C2" s="6" t="s">
        <v>1089</v>
      </c>
      <c r="D2" s="27">
        <v>21530</v>
      </c>
      <c r="E2" s="27">
        <v>23175</v>
      </c>
      <c r="F2" s="6"/>
      <c r="G2" s="28" t="s">
        <v>1090</v>
      </c>
      <c r="H2" s="6" t="s">
        <v>1091</v>
      </c>
      <c r="I2" s="6" t="s">
        <v>1092</v>
      </c>
      <c r="J2" s="6" t="s">
        <v>1093</v>
      </c>
      <c r="K2" s="6" t="s">
        <v>1094</v>
      </c>
      <c r="L2" s="6" t="s">
        <v>1095</v>
      </c>
      <c r="M2" s="6" t="s">
        <v>1096</v>
      </c>
      <c r="N2" s="6" t="s">
        <v>1097</v>
      </c>
      <c r="O2" s="6" t="s">
        <v>1098</v>
      </c>
      <c r="P2" s="6" t="s">
        <v>1099</v>
      </c>
      <c r="Q2" s="6" t="s">
        <v>1100</v>
      </c>
      <c r="R2" s="6" t="s">
        <v>1101</v>
      </c>
      <c r="S2" s="6"/>
      <c r="T2" s="6"/>
      <c r="U2" s="6"/>
      <c r="V2" s="6"/>
      <c r="W2" s="6"/>
      <c r="X2" s="6"/>
      <c r="Y2" s="6"/>
      <c r="Z2" s="6"/>
    </row>
    <row r="3" spans="1:26" ht="12.75" customHeight="1">
      <c r="A3" s="26" t="s">
        <v>412</v>
      </c>
      <c r="B3" s="6" t="s">
        <v>411</v>
      </c>
      <c r="C3" s="6" t="s">
        <v>1102</v>
      </c>
      <c r="D3" s="27">
        <v>22261</v>
      </c>
      <c r="E3" s="27">
        <v>25250</v>
      </c>
      <c r="F3" s="6"/>
      <c r="G3" s="28" t="s">
        <v>1103</v>
      </c>
      <c r="H3" s="6" t="s">
        <v>1104</v>
      </c>
      <c r="I3" s="6" t="s">
        <v>1092</v>
      </c>
      <c r="J3" s="6" t="s">
        <v>1093</v>
      </c>
      <c r="K3" s="6" t="s">
        <v>1105</v>
      </c>
      <c r="L3" s="6" t="s">
        <v>1106</v>
      </c>
      <c r="M3" s="6" t="s">
        <v>1107</v>
      </c>
      <c r="N3" s="6" t="s">
        <v>1108</v>
      </c>
      <c r="O3" s="6" t="s">
        <v>1109</v>
      </c>
      <c r="P3" s="6" t="s">
        <v>1110</v>
      </c>
      <c r="Q3" s="6" t="s">
        <v>1111</v>
      </c>
      <c r="R3" s="6" t="s">
        <v>1112</v>
      </c>
      <c r="S3" s="6"/>
      <c r="T3" s="6"/>
      <c r="U3" s="6"/>
      <c r="V3" s="6"/>
      <c r="W3" s="6"/>
      <c r="X3" s="6"/>
      <c r="Y3" s="6"/>
      <c r="Z3" s="6"/>
    </row>
    <row r="4" spans="1:26" ht="12.75" customHeight="1">
      <c r="A4" s="26" t="s">
        <v>416</v>
      </c>
      <c r="B4" s="6" t="s">
        <v>415</v>
      </c>
      <c r="C4" s="6" t="s">
        <v>1113</v>
      </c>
      <c r="D4" s="27">
        <v>23362</v>
      </c>
      <c r="E4" s="27">
        <v>23630</v>
      </c>
      <c r="F4" s="6"/>
      <c r="G4" s="28" t="s">
        <v>1114</v>
      </c>
      <c r="H4" s="6" t="s">
        <v>1115</v>
      </c>
      <c r="I4" s="6" t="s">
        <v>1092</v>
      </c>
      <c r="J4" s="6" t="s">
        <v>1116</v>
      </c>
      <c r="K4" s="6" t="s">
        <v>1117</v>
      </c>
      <c r="L4" s="6" t="s">
        <v>1118</v>
      </c>
      <c r="M4" s="6"/>
      <c r="N4" s="6"/>
      <c r="O4" s="6" t="s">
        <v>1119</v>
      </c>
      <c r="P4" s="6" t="s">
        <v>1120</v>
      </c>
      <c r="Q4" s="6" t="s">
        <v>1121</v>
      </c>
      <c r="R4" s="6" t="s">
        <v>1122</v>
      </c>
      <c r="S4" s="6"/>
      <c r="T4" s="6"/>
      <c r="U4" s="6"/>
      <c r="V4" s="6"/>
      <c r="W4" s="6"/>
      <c r="X4" s="6"/>
      <c r="Y4" s="6"/>
      <c r="Z4" s="6"/>
    </row>
    <row r="5" spans="1:26" ht="12.75" customHeight="1">
      <c r="A5" s="26" t="s">
        <v>422</v>
      </c>
      <c r="B5" s="6" t="s">
        <v>421</v>
      </c>
      <c r="C5" s="6" t="s">
        <v>1102</v>
      </c>
      <c r="D5" s="27">
        <v>5385</v>
      </c>
      <c r="E5" s="27">
        <v>5743</v>
      </c>
      <c r="F5" s="6"/>
      <c r="G5" s="28" t="s">
        <v>1123</v>
      </c>
      <c r="H5" s="6" t="s">
        <v>1124</v>
      </c>
      <c r="I5" s="6" t="s">
        <v>1092</v>
      </c>
      <c r="J5" s="6" t="s">
        <v>1116</v>
      </c>
      <c r="K5" s="6" t="s">
        <v>1125</v>
      </c>
      <c r="L5" s="6" t="s">
        <v>1126</v>
      </c>
      <c r="M5" s="6"/>
      <c r="N5" s="6"/>
      <c r="O5" s="6" t="s">
        <v>1127</v>
      </c>
      <c r="P5" s="6" t="s">
        <v>1128</v>
      </c>
      <c r="Q5" s="6" t="s">
        <v>1129</v>
      </c>
      <c r="R5" s="6" t="s">
        <v>1130</v>
      </c>
      <c r="S5" s="6"/>
      <c r="T5" s="6"/>
      <c r="U5" s="6"/>
      <c r="V5" s="6"/>
      <c r="W5" s="6"/>
      <c r="X5" s="6"/>
      <c r="Y5" s="6"/>
      <c r="Z5" s="6"/>
    </row>
    <row r="6" spans="1:26" ht="12.75" customHeight="1">
      <c r="A6" s="26" t="s">
        <v>429</v>
      </c>
      <c r="B6" s="6" t="s">
        <v>428</v>
      </c>
      <c r="C6" s="6" t="s">
        <v>1113</v>
      </c>
      <c r="D6" s="27">
        <v>15344</v>
      </c>
      <c r="E6" s="27">
        <v>16490</v>
      </c>
      <c r="F6" s="6"/>
      <c r="G6" s="28" t="s">
        <v>1131</v>
      </c>
      <c r="H6" s="6" t="s">
        <v>1132</v>
      </c>
      <c r="I6" s="6" t="s">
        <v>1092</v>
      </c>
      <c r="J6" s="6" t="s">
        <v>1116</v>
      </c>
      <c r="K6" s="6" t="s">
        <v>1133</v>
      </c>
      <c r="L6" s="6"/>
      <c r="M6" s="6"/>
      <c r="N6" s="6"/>
      <c r="O6" s="6" t="s">
        <v>1134</v>
      </c>
      <c r="P6" s="6" t="s">
        <v>1135</v>
      </c>
      <c r="Q6" s="6" t="s">
        <v>1136</v>
      </c>
      <c r="R6" s="6" t="s">
        <v>1137</v>
      </c>
      <c r="S6" s="6"/>
      <c r="T6" s="6"/>
      <c r="U6" s="6"/>
      <c r="V6" s="6"/>
      <c r="W6" s="6"/>
      <c r="X6" s="6"/>
      <c r="Y6" s="6"/>
      <c r="Z6" s="6"/>
    </row>
    <row r="7" spans="1:26" ht="12.75" customHeight="1">
      <c r="A7" s="26" t="s">
        <v>433</v>
      </c>
      <c r="B7" s="6" t="s">
        <v>432</v>
      </c>
      <c r="C7" s="6" t="s">
        <v>1113</v>
      </c>
      <c r="D7" s="27">
        <v>60951</v>
      </c>
      <c r="E7" s="27">
        <v>60386</v>
      </c>
      <c r="F7" s="6"/>
      <c r="G7" s="28" t="s">
        <v>1138</v>
      </c>
      <c r="H7" s="6" t="s">
        <v>1139</v>
      </c>
      <c r="I7" s="6" t="s">
        <v>1092</v>
      </c>
      <c r="J7" s="6" t="s">
        <v>1116</v>
      </c>
      <c r="K7" s="6" t="s">
        <v>1140</v>
      </c>
      <c r="L7" s="6"/>
      <c r="M7" s="6"/>
      <c r="N7" s="6"/>
      <c r="O7" s="6" t="s">
        <v>1141</v>
      </c>
      <c r="P7" s="6"/>
      <c r="Q7" s="6"/>
      <c r="R7" s="6" t="s">
        <v>1142</v>
      </c>
      <c r="S7" s="6"/>
      <c r="T7" s="6"/>
      <c r="U7" s="6"/>
      <c r="V7" s="6"/>
      <c r="W7" s="6"/>
      <c r="X7" s="6"/>
      <c r="Y7" s="6"/>
      <c r="Z7" s="6"/>
    </row>
    <row r="8" spans="1:26" ht="12.75" customHeight="1">
      <c r="A8" s="26" t="s">
        <v>439</v>
      </c>
      <c r="B8" s="6" t="s">
        <v>438</v>
      </c>
      <c r="C8" s="6" t="s">
        <v>1113</v>
      </c>
      <c r="D8" s="27">
        <v>9420</v>
      </c>
      <c r="E8" s="27">
        <v>9433</v>
      </c>
      <c r="F8" s="6"/>
      <c r="G8" s="28" t="s">
        <v>1143</v>
      </c>
      <c r="H8" s="6" t="s">
        <v>1144</v>
      </c>
      <c r="I8" s="6" t="s">
        <v>1092</v>
      </c>
      <c r="J8" s="6" t="s">
        <v>1145</v>
      </c>
      <c r="K8" s="6" t="s">
        <v>1146</v>
      </c>
      <c r="L8" s="6"/>
      <c r="M8" s="6"/>
      <c r="N8" s="6"/>
      <c r="O8" s="6" t="s">
        <v>1147</v>
      </c>
      <c r="P8" s="6"/>
      <c r="Q8" s="6"/>
      <c r="R8" s="6"/>
      <c r="S8" s="6"/>
      <c r="T8" s="6"/>
      <c r="U8" s="6"/>
      <c r="V8" s="6"/>
      <c r="W8" s="6"/>
      <c r="X8" s="6"/>
      <c r="Y8" s="6"/>
      <c r="Z8" s="6"/>
    </row>
    <row r="9" spans="1:26" ht="12.75" customHeight="1">
      <c r="A9" s="26" t="s">
        <v>444</v>
      </c>
      <c r="B9" s="6" t="s">
        <v>443</v>
      </c>
      <c r="C9" s="6" t="s">
        <v>1089</v>
      </c>
      <c r="D9" s="27">
        <v>77116</v>
      </c>
      <c r="E9" s="27">
        <v>80609</v>
      </c>
      <c r="F9" s="6"/>
      <c r="G9" s="28" t="s">
        <v>1148</v>
      </c>
      <c r="H9" s="6" t="s">
        <v>1149</v>
      </c>
      <c r="I9" s="6" t="s">
        <v>1092</v>
      </c>
      <c r="J9" s="6" t="s">
        <v>1145</v>
      </c>
      <c r="K9" s="6" t="s">
        <v>1150</v>
      </c>
      <c r="L9" s="6"/>
      <c r="M9" s="6"/>
      <c r="N9" s="6"/>
      <c r="O9" s="6"/>
      <c r="P9" s="6"/>
      <c r="Q9" s="6"/>
      <c r="R9" s="6"/>
      <c r="S9" s="6"/>
      <c r="T9" s="6"/>
      <c r="U9" s="6"/>
      <c r="V9" s="6"/>
      <c r="W9" s="6"/>
      <c r="X9" s="6"/>
      <c r="Y9" s="6"/>
      <c r="Z9" s="6"/>
    </row>
    <row r="10" spans="1:26" ht="12.75" customHeight="1">
      <c r="A10" s="26" t="s">
        <v>450</v>
      </c>
      <c r="B10" s="6" t="s">
        <v>449</v>
      </c>
      <c r="C10" s="6" t="s">
        <v>1113</v>
      </c>
      <c r="D10" s="27">
        <v>19900</v>
      </c>
      <c r="E10" s="27">
        <v>21115</v>
      </c>
      <c r="F10" s="6"/>
      <c r="G10" s="28" t="s">
        <v>1151</v>
      </c>
      <c r="H10" s="6" t="s">
        <v>1152</v>
      </c>
      <c r="I10" s="6" t="s">
        <v>1092</v>
      </c>
      <c r="J10" s="6" t="s">
        <v>1145</v>
      </c>
      <c r="K10" s="6" t="s">
        <v>1153</v>
      </c>
      <c r="L10" s="6"/>
      <c r="M10" s="6"/>
      <c r="N10" s="6"/>
      <c r="O10" s="6"/>
      <c r="P10" s="6"/>
      <c r="Q10" s="6"/>
      <c r="R10" s="6"/>
      <c r="S10" s="6"/>
      <c r="T10" s="6"/>
      <c r="U10" s="6"/>
      <c r="V10" s="6"/>
      <c r="W10" s="6"/>
      <c r="X10" s="6"/>
      <c r="Y10" s="6"/>
      <c r="Z10" s="6"/>
    </row>
    <row r="11" spans="1:26" ht="12.75" customHeight="1">
      <c r="A11" s="26" t="s">
        <v>454</v>
      </c>
      <c r="B11" s="6" t="s">
        <v>453</v>
      </c>
      <c r="C11" s="6" t="s">
        <v>1102</v>
      </c>
      <c r="D11" s="27">
        <v>6717</v>
      </c>
      <c r="E11" s="27">
        <v>7758</v>
      </c>
      <c r="F11" s="6"/>
      <c r="G11" s="28" t="s">
        <v>1154</v>
      </c>
      <c r="H11" s="6" t="s">
        <v>1155</v>
      </c>
      <c r="I11" s="6" t="s">
        <v>1092</v>
      </c>
      <c r="J11" s="6" t="s">
        <v>1145</v>
      </c>
      <c r="K11" s="6" t="s">
        <v>1156</v>
      </c>
      <c r="L11" s="6"/>
      <c r="M11" s="6"/>
      <c r="N11" s="6"/>
      <c r="O11" s="6"/>
      <c r="P11" s="6"/>
      <c r="Q11" s="6"/>
      <c r="R11" s="6"/>
      <c r="S11" s="6"/>
      <c r="T11" s="6"/>
      <c r="U11" s="6"/>
      <c r="V11" s="6"/>
      <c r="W11" s="6"/>
      <c r="X11" s="6"/>
      <c r="Y11" s="6"/>
      <c r="Z11" s="6"/>
    </row>
    <row r="12" spans="1:26" ht="12.75" customHeight="1">
      <c r="A12" s="26" t="s">
        <v>458</v>
      </c>
      <c r="B12" s="6" t="s">
        <v>457</v>
      </c>
      <c r="C12" s="6" t="s">
        <v>1157</v>
      </c>
      <c r="D12" s="27">
        <v>5475</v>
      </c>
      <c r="E12" s="27">
        <v>5599</v>
      </c>
      <c r="F12" s="6"/>
      <c r="G12" s="28" t="s">
        <v>1158</v>
      </c>
      <c r="H12" s="6" t="s">
        <v>1159</v>
      </c>
      <c r="I12" s="6" t="s">
        <v>1092</v>
      </c>
      <c r="J12" s="6" t="s">
        <v>1145</v>
      </c>
      <c r="K12" s="6" t="s">
        <v>1160</v>
      </c>
      <c r="L12" s="6"/>
      <c r="M12" s="6"/>
      <c r="N12" s="6"/>
      <c r="O12" s="6"/>
      <c r="P12" s="6"/>
      <c r="Q12" s="6"/>
      <c r="R12" s="6"/>
      <c r="S12" s="6"/>
      <c r="T12" s="6"/>
      <c r="U12" s="6"/>
      <c r="V12" s="6"/>
      <c r="W12" s="6"/>
      <c r="X12" s="6"/>
      <c r="Y12" s="6"/>
      <c r="Z12" s="6"/>
    </row>
    <row r="13" spans="1:26" ht="12.75" customHeight="1">
      <c r="A13" s="26" t="s">
        <v>462</v>
      </c>
      <c r="B13" s="6" t="s">
        <v>461</v>
      </c>
      <c r="C13" s="6" t="s">
        <v>1161</v>
      </c>
      <c r="D13" s="27">
        <v>3899</v>
      </c>
      <c r="E13" s="27">
        <v>4176</v>
      </c>
      <c r="F13" s="6"/>
      <c r="G13" s="28" t="s">
        <v>1162</v>
      </c>
      <c r="H13" s="6" t="s">
        <v>1163</v>
      </c>
      <c r="I13" s="6" t="s">
        <v>1092</v>
      </c>
      <c r="J13" s="6" t="s">
        <v>1145</v>
      </c>
      <c r="K13" s="6" t="s">
        <v>1164</v>
      </c>
      <c r="L13" s="6"/>
      <c r="M13" s="6"/>
      <c r="N13" s="6"/>
      <c r="O13" s="6"/>
      <c r="P13" s="6"/>
      <c r="Q13" s="6"/>
      <c r="R13" s="6"/>
      <c r="S13" s="6"/>
      <c r="T13" s="6"/>
      <c r="U13" s="6"/>
      <c r="V13" s="6"/>
      <c r="W13" s="6"/>
      <c r="X13" s="6"/>
      <c r="Y13" s="6"/>
      <c r="Z13" s="6"/>
    </row>
    <row r="14" spans="1:26" ht="12.75" customHeight="1">
      <c r="A14" s="26" t="s">
        <v>466</v>
      </c>
      <c r="B14" s="6" t="s">
        <v>465</v>
      </c>
      <c r="C14" s="6" t="s">
        <v>1165</v>
      </c>
      <c r="D14" s="27">
        <v>60480</v>
      </c>
      <c r="E14" s="27">
        <v>64009</v>
      </c>
      <c r="F14" s="6"/>
      <c r="G14" s="28" t="s">
        <v>1166</v>
      </c>
      <c r="H14" s="6" t="s">
        <v>1167</v>
      </c>
      <c r="I14" s="6" t="s">
        <v>1092</v>
      </c>
      <c r="J14" s="6" t="s">
        <v>1145</v>
      </c>
      <c r="K14" s="6" t="s">
        <v>1168</v>
      </c>
      <c r="L14" s="6"/>
      <c r="M14" s="6"/>
      <c r="N14" s="6"/>
      <c r="O14" s="6"/>
      <c r="P14" s="6"/>
      <c r="Q14" s="6"/>
      <c r="R14" s="6"/>
      <c r="S14" s="6"/>
      <c r="T14" s="6"/>
      <c r="U14" s="6"/>
      <c r="V14" s="6"/>
      <c r="W14" s="6"/>
      <c r="X14" s="6"/>
      <c r="Y14" s="6"/>
      <c r="Z14" s="6"/>
    </row>
    <row r="15" spans="1:26" ht="12.75" customHeight="1">
      <c r="A15" s="26" t="s">
        <v>472</v>
      </c>
      <c r="B15" s="6" t="s">
        <v>471</v>
      </c>
      <c r="C15" s="6" t="s">
        <v>1102</v>
      </c>
      <c r="D15" s="27">
        <v>8264</v>
      </c>
      <c r="E15" s="27">
        <v>8689</v>
      </c>
      <c r="F15" s="6"/>
      <c r="G15" s="28" t="s">
        <v>1169</v>
      </c>
      <c r="H15" s="6" t="s">
        <v>1170</v>
      </c>
      <c r="I15" s="6" t="s">
        <v>1092</v>
      </c>
      <c r="J15" s="6" t="s">
        <v>1145</v>
      </c>
      <c r="K15" s="6" t="s">
        <v>1171</v>
      </c>
      <c r="L15" s="6"/>
      <c r="M15" s="6"/>
      <c r="N15" s="6"/>
      <c r="O15" s="6"/>
      <c r="P15" s="6"/>
      <c r="Q15" s="6"/>
      <c r="R15" s="6"/>
      <c r="S15" s="6"/>
      <c r="T15" s="6"/>
      <c r="U15" s="6"/>
      <c r="V15" s="6"/>
      <c r="W15" s="6"/>
      <c r="X15" s="6"/>
      <c r="Y15" s="6"/>
      <c r="Z15" s="6"/>
    </row>
    <row r="16" spans="1:26" ht="12.75" customHeight="1">
      <c r="A16" s="26" t="s">
        <v>476</v>
      </c>
      <c r="B16" s="6" t="s">
        <v>475</v>
      </c>
      <c r="C16" s="6" t="s">
        <v>1157</v>
      </c>
      <c r="D16" s="27">
        <v>60572</v>
      </c>
      <c r="E16" s="27">
        <v>64931</v>
      </c>
      <c r="F16" s="6"/>
      <c r="G16" s="28" t="s">
        <v>1172</v>
      </c>
      <c r="H16" s="6" t="s">
        <v>1173</v>
      </c>
      <c r="I16" s="6" t="s">
        <v>1092</v>
      </c>
      <c r="J16" s="6" t="s">
        <v>1145</v>
      </c>
      <c r="K16" s="6" t="s">
        <v>1174</v>
      </c>
      <c r="L16" s="6"/>
      <c r="M16" s="6"/>
      <c r="N16" s="6"/>
      <c r="O16" s="6"/>
      <c r="P16" s="6"/>
      <c r="Q16" s="6"/>
      <c r="R16" s="6"/>
      <c r="S16" s="6"/>
      <c r="T16" s="6"/>
      <c r="U16" s="6"/>
      <c r="V16" s="6"/>
      <c r="W16" s="6"/>
      <c r="X16" s="6"/>
      <c r="Y16" s="6"/>
      <c r="Z16" s="6"/>
    </row>
    <row r="17" spans="1:26" ht="12.75" customHeight="1">
      <c r="A17" s="26" t="s">
        <v>482</v>
      </c>
      <c r="B17" s="6" t="s">
        <v>481</v>
      </c>
      <c r="C17" s="6" t="s">
        <v>1175</v>
      </c>
      <c r="D17" s="27">
        <v>37963</v>
      </c>
      <c r="E17" s="27">
        <v>41552</v>
      </c>
      <c r="F17" s="6"/>
      <c r="G17" s="28" t="s">
        <v>1176</v>
      </c>
      <c r="H17" s="6" t="s">
        <v>1177</v>
      </c>
      <c r="I17" s="6" t="s">
        <v>1092</v>
      </c>
      <c r="J17" s="6" t="s">
        <v>1178</v>
      </c>
      <c r="K17" s="6" t="s">
        <v>1179</v>
      </c>
      <c r="L17" s="6"/>
      <c r="M17" s="6"/>
      <c r="N17" s="6"/>
      <c r="O17" s="6"/>
      <c r="P17" s="6"/>
      <c r="Q17" s="6"/>
      <c r="R17" s="6"/>
      <c r="S17" s="6"/>
      <c r="T17" s="6"/>
      <c r="U17" s="6"/>
      <c r="V17" s="6"/>
      <c r="W17" s="6"/>
      <c r="X17" s="6"/>
      <c r="Y17" s="6"/>
      <c r="Z17" s="6"/>
    </row>
    <row r="18" spans="1:26" ht="12.75" customHeight="1">
      <c r="A18" s="26" t="s">
        <v>488</v>
      </c>
      <c r="B18" s="6" t="s">
        <v>487</v>
      </c>
      <c r="C18" s="6" t="s">
        <v>1157</v>
      </c>
      <c r="D18" s="27">
        <v>12453</v>
      </c>
      <c r="E18" s="27">
        <v>12880</v>
      </c>
      <c r="F18" s="6"/>
      <c r="G18" s="28" t="s">
        <v>1180</v>
      </c>
      <c r="H18" s="6" t="s">
        <v>1181</v>
      </c>
      <c r="I18" s="6" t="s">
        <v>1092</v>
      </c>
      <c r="J18" s="6" t="s">
        <v>1182</v>
      </c>
      <c r="K18" s="6" t="s">
        <v>1183</v>
      </c>
      <c r="L18" s="6"/>
      <c r="M18" s="6"/>
      <c r="N18" s="6"/>
      <c r="O18" s="6"/>
      <c r="P18" s="6"/>
      <c r="Q18" s="6"/>
      <c r="R18" s="6"/>
      <c r="S18" s="6"/>
      <c r="T18" s="6"/>
      <c r="U18" s="6"/>
      <c r="V18" s="6"/>
      <c r="W18" s="6"/>
      <c r="X18" s="6"/>
      <c r="Y18" s="6"/>
      <c r="Z18" s="6"/>
    </row>
    <row r="19" spans="1:26" ht="12.75" customHeight="1">
      <c r="A19" s="26" t="s">
        <v>494</v>
      </c>
      <c r="B19" s="6" t="s">
        <v>493</v>
      </c>
      <c r="C19" s="6" t="s">
        <v>1175</v>
      </c>
      <c r="D19" s="27">
        <v>65055</v>
      </c>
      <c r="E19" s="27">
        <v>67937</v>
      </c>
      <c r="F19" s="6"/>
      <c r="G19" s="28" t="s">
        <v>1184</v>
      </c>
      <c r="H19" s="6" t="s">
        <v>1185</v>
      </c>
      <c r="I19" s="6" t="s">
        <v>1092</v>
      </c>
      <c r="J19" s="6" t="s">
        <v>1182</v>
      </c>
      <c r="K19" s="6" t="s">
        <v>1186</v>
      </c>
      <c r="L19" s="6"/>
      <c r="M19" s="6"/>
      <c r="N19" s="6"/>
      <c r="O19" s="6"/>
      <c r="P19" s="6"/>
      <c r="Q19" s="6"/>
      <c r="R19" s="6"/>
      <c r="S19" s="6"/>
      <c r="T19" s="6"/>
      <c r="U19" s="6"/>
      <c r="V19" s="6"/>
      <c r="W19" s="6"/>
      <c r="X19" s="6"/>
      <c r="Y19" s="6"/>
      <c r="Z19" s="6"/>
    </row>
    <row r="20" spans="1:26" ht="12.75" customHeight="1">
      <c r="A20" s="26" t="s">
        <v>503</v>
      </c>
      <c r="B20" s="6" t="s">
        <v>502</v>
      </c>
      <c r="C20" s="6" t="s">
        <v>1187</v>
      </c>
      <c r="D20" s="27">
        <v>7341</v>
      </c>
      <c r="E20" s="27">
        <v>7043</v>
      </c>
      <c r="F20" s="6"/>
      <c r="G20" s="28" t="s">
        <v>1188</v>
      </c>
      <c r="H20" s="6" t="s">
        <v>1189</v>
      </c>
      <c r="I20" s="6" t="s">
        <v>1092</v>
      </c>
      <c r="J20" s="6" t="s">
        <v>1190</v>
      </c>
      <c r="K20" s="6" t="s">
        <v>1191</v>
      </c>
      <c r="L20" s="6"/>
      <c r="M20" s="6"/>
      <c r="N20" s="6"/>
      <c r="O20" s="6"/>
      <c r="P20" s="6"/>
      <c r="Q20" s="6"/>
      <c r="R20" s="6"/>
      <c r="S20" s="6"/>
      <c r="T20" s="6"/>
      <c r="U20" s="6"/>
      <c r="V20" s="6"/>
      <c r="W20" s="6"/>
      <c r="X20" s="6"/>
      <c r="Y20" s="6"/>
      <c r="Z20" s="6"/>
    </row>
    <row r="21" spans="1:26" ht="12.75" customHeight="1">
      <c r="A21" s="26" t="s">
        <v>507</v>
      </c>
      <c r="B21" s="6" t="s">
        <v>506</v>
      </c>
      <c r="C21" s="6" t="s">
        <v>1161</v>
      </c>
      <c r="D21" s="27">
        <v>10303</v>
      </c>
      <c r="E21" s="27">
        <v>10940</v>
      </c>
      <c r="F21" s="6"/>
      <c r="G21" s="28" t="s">
        <v>1192</v>
      </c>
      <c r="H21" s="6" t="s">
        <v>1193</v>
      </c>
      <c r="I21" s="6" t="s">
        <v>1092</v>
      </c>
      <c r="J21" s="6" t="s">
        <v>1190</v>
      </c>
      <c r="K21" s="6" t="s">
        <v>1194</v>
      </c>
      <c r="L21" s="6"/>
      <c r="M21" s="6"/>
      <c r="N21" s="6"/>
      <c r="O21" s="6"/>
      <c r="P21" s="6"/>
      <c r="Q21" s="6"/>
      <c r="R21" s="6"/>
      <c r="S21" s="6"/>
      <c r="T21" s="6"/>
      <c r="U21" s="6"/>
      <c r="V21" s="6"/>
      <c r="W21" s="6"/>
      <c r="X21" s="6"/>
      <c r="Y21" s="6"/>
      <c r="Z21" s="6"/>
    </row>
    <row r="22" spans="1:26" ht="12.75" customHeight="1">
      <c r="A22" s="26" t="s">
        <v>511</v>
      </c>
      <c r="B22" s="6" t="s">
        <v>510</v>
      </c>
      <c r="C22" s="6" t="s">
        <v>1195</v>
      </c>
      <c r="D22" s="27">
        <v>21584</v>
      </c>
      <c r="E22" s="27">
        <v>20548</v>
      </c>
      <c r="F22" s="6"/>
      <c r="G22" s="28" t="s">
        <v>1196</v>
      </c>
      <c r="H22" s="6" t="s">
        <v>1197</v>
      </c>
      <c r="I22" s="6" t="s">
        <v>1092</v>
      </c>
      <c r="J22" s="6" t="s">
        <v>1190</v>
      </c>
      <c r="K22" s="6" t="s">
        <v>1198</v>
      </c>
      <c r="L22" s="6"/>
      <c r="M22" s="6"/>
      <c r="N22" s="6"/>
      <c r="O22" s="6"/>
      <c r="P22" s="6"/>
      <c r="Q22" s="6"/>
      <c r="R22" s="6"/>
      <c r="S22" s="6"/>
      <c r="T22" s="6"/>
      <c r="U22" s="6"/>
      <c r="V22" s="6"/>
      <c r="W22" s="6"/>
      <c r="X22" s="6"/>
      <c r="Y22" s="6"/>
      <c r="Z22" s="6"/>
    </row>
    <row r="23" spans="1:26" ht="12.75" customHeight="1">
      <c r="A23" s="26" t="s">
        <v>515</v>
      </c>
      <c r="B23" s="6" t="s">
        <v>514</v>
      </c>
      <c r="C23" s="6" t="s">
        <v>1195</v>
      </c>
      <c r="D23" s="27">
        <v>41300</v>
      </c>
      <c r="E23" s="27">
        <v>40139</v>
      </c>
      <c r="F23" s="6"/>
      <c r="G23" s="28" t="s">
        <v>1199</v>
      </c>
      <c r="H23" s="6" t="s">
        <v>1200</v>
      </c>
      <c r="I23" s="6" t="s">
        <v>1092</v>
      </c>
      <c r="J23" s="6" t="s">
        <v>1201</v>
      </c>
      <c r="K23" s="6" t="s">
        <v>1202</v>
      </c>
      <c r="L23" s="6"/>
      <c r="M23" s="6"/>
      <c r="N23" s="6"/>
      <c r="O23" s="6"/>
      <c r="P23" s="6"/>
      <c r="Q23" s="6"/>
      <c r="R23" s="6"/>
      <c r="S23" s="6"/>
      <c r="T23" s="6"/>
      <c r="U23" s="6"/>
      <c r="V23" s="6"/>
      <c r="W23" s="6"/>
      <c r="X23" s="6"/>
      <c r="Y23" s="6"/>
      <c r="Z23" s="6"/>
    </row>
    <row r="24" spans="1:26" ht="12.75" customHeight="1">
      <c r="A24" s="26" t="s">
        <v>519</v>
      </c>
      <c r="B24" s="6" t="s">
        <v>518</v>
      </c>
      <c r="C24" s="6" t="s">
        <v>1203</v>
      </c>
      <c r="D24" s="27">
        <v>105423</v>
      </c>
      <c r="E24" s="27">
        <v>115141</v>
      </c>
      <c r="F24" s="6"/>
      <c r="G24" s="28" t="s">
        <v>1204</v>
      </c>
      <c r="H24" s="6" t="s">
        <v>1205</v>
      </c>
      <c r="I24" s="6" t="s">
        <v>1092</v>
      </c>
      <c r="J24" s="6" t="s">
        <v>1201</v>
      </c>
      <c r="K24" s="6" t="s">
        <v>1206</v>
      </c>
      <c r="L24" s="6"/>
      <c r="M24" s="6"/>
      <c r="N24" s="6"/>
      <c r="O24" s="6"/>
      <c r="P24" s="6"/>
      <c r="Q24" s="6"/>
      <c r="R24" s="6"/>
      <c r="S24" s="6"/>
      <c r="T24" s="6"/>
      <c r="U24" s="6"/>
      <c r="V24" s="6"/>
      <c r="W24" s="6"/>
      <c r="X24" s="6"/>
      <c r="Y24" s="6"/>
      <c r="Z24" s="6"/>
    </row>
    <row r="25" spans="1:26" ht="12.75" customHeight="1">
      <c r="A25" s="26" t="s">
        <v>534</v>
      </c>
      <c r="B25" s="6" t="s">
        <v>533</v>
      </c>
      <c r="C25" s="6" t="s">
        <v>1102</v>
      </c>
      <c r="D25" s="27">
        <v>26687</v>
      </c>
      <c r="E25" s="27">
        <v>29267</v>
      </c>
      <c r="F25" s="6"/>
      <c r="G25" s="28" t="s">
        <v>1207</v>
      </c>
      <c r="H25" s="6" t="s">
        <v>1208</v>
      </c>
      <c r="I25" s="6" t="s">
        <v>1092</v>
      </c>
      <c r="J25" s="6" t="s">
        <v>1201</v>
      </c>
      <c r="K25" s="6" t="s">
        <v>1209</v>
      </c>
      <c r="L25" s="6"/>
      <c r="M25" s="6"/>
      <c r="N25" s="6"/>
      <c r="O25" s="6"/>
      <c r="P25" s="6"/>
      <c r="Q25" s="6"/>
      <c r="R25" s="6"/>
      <c r="S25" s="6"/>
      <c r="T25" s="6"/>
      <c r="U25" s="6"/>
      <c r="V25" s="6"/>
      <c r="W25" s="6"/>
      <c r="X25" s="6"/>
      <c r="Y25" s="6"/>
      <c r="Z25" s="6"/>
    </row>
    <row r="26" spans="1:26" ht="12.75" customHeight="1">
      <c r="A26" s="26" t="s">
        <v>538</v>
      </c>
      <c r="B26" s="6" t="s">
        <v>537</v>
      </c>
      <c r="C26" s="6" t="s">
        <v>1187</v>
      </c>
      <c r="D26" s="27">
        <v>17865</v>
      </c>
      <c r="E26" s="27">
        <v>19689</v>
      </c>
      <c r="F26" s="6"/>
      <c r="G26" s="28" t="s">
        <v>1210</v>
      </c>
      <c r="H26" s="6" t="s">
        <v>1211</v>
      </c>
      <c r="I26" s="6" t="s">
        <v>1092</v>
      </c>
      <c r="J26" s="6" t="s">
        <v>1201</v>
      </c>
      <c r="K26" s="6" t="s">
        <v>1212</v>
      </c>
      <c r="L26" s="6"/>
      <c r="M26" s="6"/>
      <c r="N26" s="6"/>
      <c r="O26" s="6"/>
      <c r="P26" s="6"/>
      <c r="Q26" s="6"/>
      <c r="R26" s="6"/>
      <c r="S26" s="6"/>
      <c r="T26" s="6"/>
      <c r="U26" s="6"/>
      <c r="V26" s="6"/>
      <c r="W26" s="6"/>
      <c r="X26" s="6"/>
      <c r="Y26" s="6"/>
      <c r="Z26" s="6"/>
    </row>
    <row r="27" spans="1:26" ht="12.75" customHeight="1">
      <c r="A27" s="26" t="s">
        <v>544</v>
      </c>
      <c r="B27" s="6" t="s">
        <v>543</v>
      </c>
      <c r="C27" s="6" t="s">
        <v>1213</v>
      </c>
      <c r="D27" s="27">
        <v>5933</v>
      </c>
      <c r="E27" s="27">
        <v>6334</v>
      </c>
      <c r="F27" s="6"/>
      <c r="G27" s="28" t="s">
        <v>1214</v>
      </c>
      <c r="H27" s="6" t="s">
        <v>1215</v>
      </c>
      <c r="I27" s="6" t="s">
        <v>1092</v>
      </c>
      <c r="J27" s="6" t="s">
        <v>1216</v>
      </c>
      <c r="K27" s="6" t="s">
        <v>1217</v>
      </c>
      <c r="L27" s="6"/>
      <c r="M27" s="6"/>
      <c r="N27" s="6"/>
      <c r="O27" s="6"/>
      <c r="P27" s="6"/>
      <c r="Q27" s="6"/>
      <c r="R27" s="6"/>
      <c r="S27" s="6"/>
      <c r="T27" s="6"/>
      <c r="U27" s="6"/>
      <c r="V27" s="6"/>
      <c r="W27" s="6"/>
      <c r="X27" s="6"/>
      <c r="Y27" s="6"/>
      <c r="Z27" s="6"/>
    </row>
    <row r="28" spans="1:26" ht="12.75" customHeight="1">
      <c r="A28" s="26" t="s">
        <v>548</v>
      </c>
      <c r="B28" s="6" t="s">
        <v>547</v>
      </c>
      <c r="C28" s="6" t="s">
        <v>1195</v>
      </c>
      <c r="D28" s="27">
        <v>18138</v>
      </c>
      <c r="E28" s="27">
        <v>18370</v>
      </c>
      <c r="F28" s="6"/>
      <c r="G28" s="28" t="s">
        <v>1218</v>
      </c>
      <c r="H28" s="6" t="s">
        <v>1219</v>
      </c>
      <c r="I28" s="6" t="s">
        <v>1092</v>
      </c>
      <c r="J28" s="6" t="s">
        <v>1216</v>
      </c>
      <c r="K28" s="6" t="s">
        <v>1220</v>
      </c>
      <c r="L28" s="6"/>
      <c r="M28" s="6"/>
      <c r="N28" s="6"/>
      <c r="O28" s="6"/>
      <c r="P28" s="6"/>
      <c r="Q28" s="6"/>
      <c r="R28" s="6"/>
      <c r="S28" s="6"/>
      <c r="T28" s="6"/>
      <c r="U28" s="6"/>
      <c r="V28" s="6"/>
      <c r="W28" s="6"/>
      <c r="X28" s="6"/>
      <c r="Y28" s="6"/>
      <c r="Z28" s="6"/>
    </row>
    <row r="29" spans="1:26" ht="12.75" customHeight="1">
      <c r="A29" s="26" t="s">
        <v>552</v>
      </c>
      <c r="B29" s="6" t="s">
        <v>551</v>
      </c>
      <c r="C29" s="6" t="s">
        <v>1157</v>
      </c>
      <c r="D29" s="27">
        <v>2120</v>
      </c>
      <c r="E29" s="27">
        <v>2166</v>
      </c>
      <c r="F29" s="6"/>
      <c r="G29" s="28" t="s">
        <v>1221</v>
      </c>
      <c r="H29" s="6" t="s">
        <v>1222</v>
      </c>
      <c r="I29" s="6" t="s">
        <v>1092</v>
      </c>
      <c r="J29" s="6" t="s">
        <v>1216</v>
      </c>
      <c r="K29" s="6" t="s">
        <v>1223</v>
      </c>
      <c r="L29" s="6"/>
      <c r="M29" s="6"/>
      <c r="N29" s="6"/>
      <c r="O29" s="6"/>
      <c r="P29" s="6"/>
      <c r="Q29" s="6"/>
      <c r="R29" s="6"/>
      <c r="S29" s="6"/>
      <c r="T29" s="6"/>
      <c r="U29" s="6"/>
      <c r="V29" s="6"/>
      <c r="W29" s="6"/>
      <c r="X29" s="6"/>
      <c r="Y29" s="6"/>
      <c r="Z29" s="6"/>
    </row>
    <row r="30" spans="1:26" ht="12.75" customHeight="1">
      <c r="A30" s="26" t="s">
        <v>555</v>
      </c>
      <c r="B30" s="6" t="s">
        <v>554</v>
      </c>
      <c r="C30" s="6" t="s">
        <v>1224</v>
      </c>
      <c r="D30" s="27">
        <v>17980</v>
      </c>
      <c r="E30" s="27">
        <v>17820</v>
      </c>
      <c r="F30" s="6"/>
      <c r="G30" s="28" t="s">
        <v>1225</v>
      </c>
      <c r="H30" s="6" t="s">
        <v>1226</v>
      </c>
      <c r="I30" s="6" t="s">
        <v>1092</v>
      </c>
      <c r="J30" s="6" t="s">
        <v>1216</v>
      </c>
      <c r="K30" s="6" t="s">
        <v>1227</v>
      </c>
      <c r="L30" s="6"/>
      <c r="M30" s="6"/>
      <c r="N30" s="6"/>
      <c r="O30" s="6"/>
      <c r="P30" s="6"/>
      <c r="Q30" s="6"/>
      <c r="R30" s="6"/>
      <c r="S30" s="6"/>
      <c r="T30" s="6"/>
      <c r="U30" s="6"/>
      <c r="V30" s="6"/>
      <c r="W30" s="6"/>
      <c r="X30" s="6"/>
      <c r="Y30" s="6"/>
      <c r="Z30" s="6"/>
    </row>
    <row r="31" spans="1:26" ht="12.75" customHeight="1">
      <c r="A31" s="26" t="s">
        <v>559</v>
      </c>
      <c r="B31" s="6" t="s">
        <v>558</v>
      </c>
      <c r="C31" s="6" t="s">
        <v>1213</v>
      </c>
      <c r="D31" s="27">
        <v>50738</v>
      </c>
      <c r="E31" s="27">
        <v>55196</v>
      </c>
      <c r="F31" s="6"/>
      <c r="G31" s="28" t="s">
        <v>1228</v>
      </c>
      <c r="H31" s="6" t="s">
        <v>1229</v>
      </c>
      <c r="I31" s="6" t="s">
        <v>1092</v>
      </c>
      <c r="J31" s="6" t="s">
        <v>1216</v>
      </c>
      <c r="K31" s="6" t="s">
        <v>1230</v>
      </c>
      <c r="L31" s="6"/>
      <c r="M31" s="6"/>
      <c r="N31" s="6"/>
      <c r="O31" s="6"/>
      <c r="P31" s="6"/>
      <c r="Q31" s="6"/>
      <c r="R31" s="6"/>
      <c r="S31" s="6"/>
      <c r="T31" s="6"/>
      <c r="U31" s="6"/>
      <c r="V31" s="6"/>
      <c r="W31" s="6"/>
      <c r="X31" s="6"/>
      <c r="Y31" s="6"/>
      <c r="Z31" s="6"/>
    </row>
    <row r="32" spans="1:26" ht="12.75" customHeight="1">
      <c r="A32" s="26" t="s">
        <v>565</v>
      </c>
      <c r="B32" s="6" t="s">
        <v>564</v>
      </c>
      <c r="C32" s="6" t="s">
        <v>1187</v>
      </c>
      <c r="D32" s="27">
        <v>3383</v>
      </c>
      <c r="E32" s="27">
        <v>3270</v>
      </c>
      <c r="F32" s="6"/>
      <c r="G32" s="28" t="s">
        <v>1231</v>
      </c>
      <c r="H32" s="6" t="s">
        <v>1232</v>
      </c>
      <c r="I32" s="6" t="s">
        <v>1233</v>
      </c>
      <c r="J32" s="6" t="s">
        <v>1234</v>
      </c>
      <c r="K32" s="6" t="s">
        <v>1235</v>
      </c>
      <c r="L32" s="6"/>
      <c r="M32" s="6"/>
      <c r="N32" s="6"/>
      <c r="O32" s="6"/>
      <c r="P32" s="6"/>
      <c r="Q32" s="6"/>
      <c r="R32" s="6"/>
      <c r="S32" s="6"/>
      <c r="T32" s="6"/>
      <c r="U32" s="6"/>
      <c r="V32" s="6"/>
      <c r="W32" s="6"/>
      <c r="X32" s="6"/>
      <c r="Y32" s="6"/>
      <c r="Z32" s="6"/>
    </row>
    <row r="33" spans="1:26" ht="12.75" customHeight="1">
      <c r="A33" s="26" t="s">
        <v>569</v>
      </c>
      <c r="B33" s="6" t="s">
        <v>568</v>
      </c>
      <c r="C33" s="6" t="s">
        <v>1157</v>
      </c>
      <c r="D33" s="27">
        <v>6102</v>
      </c>
      <c r="E33" s="27">
        <v>5983</v>
      </c>
      <c r="F33" s="6"/>
      <c r="G33" s="28" t="s">
        <v>1236</v>
      </c>
      <c r="H33" s="6" t="s">
        <v>1237</v>
      </c>
      <c r="I33" s="6" t="s">
        <v>1233</v>
      </c>
      <c r="J33" s="6" t="s">
        <v>1234</v>
      </c>
      <c r="K33" s="6" t="s">
        <v>1238</v>
      </c>
      <c r="L33" s="6"/>
      <c r="M33" s="6"/>
      <c r="N33" s="6"/>
      <c r="O33" s="6"/>
      <c r="P33" s="6"/>
      <c r="Q33" s="6"/>
      <c r="R33" s="6"/>
      <c r="S33" s="6"/>
      <c r="T33" s="6"/>
      <c r="U33" s="6"/>
      <c r="V33" s="6"/>
      <c r="W33" s="6"/>
      <c r="X33" s="6"/>
      <c r="Y33" s="6"/>
      <c r="Z33" s="6"/>
    </row>
    <row r="34" spans="1:26" ht="12.75" customHeight="1">
      <c r="A34" s="26" t="s">
        <v>573</v>
      </c>
      <c r="B34" s="6" t="s">
        <v>572</v>
      </c>
      <c r="C34" s="6" t="s">
        <v>1175</v>
      </c>
      <c r="D34" s="27">
        <v>21479</v>
      </c>
      <c r="E34" s="27">
        <v>21226</v>
      </c>
      <c r="F34" s="6"/>
      <c r="G34" s="28" t="s">
        <v>1239</v>
      </c>
      <c r="H34" s="6" t="s">
        <v>1240</v>
      </c>
      <c r="I34" s="6" t="s">
        <v>1233</v>
      </c>
      <c r="J34" s="6" t="s">
        <v>1234</v>
      </c>
      <c r="K34" s="6" t="s">
        <v>1241</v>
      </c>
      <c r="L34" s="6"/>
      <c r="M34" s="6"/>
      <c r="N34" s="6"/>
      <c r="O34" s="6"/>
      <c r="P34" s="6"/>
      <c r="Q34" s="6"/>
      <c r="R34" s="6"/>
      <c r="S34" s="6"/>
      <c r="T34" s="6"/>
      <c r="U34" s="6"/>
      <c r="V34" s="6"/>
      <c r="W34" s="6"/>
      <c r="X34" s="6"/>
      <c r="Y34" s="6"/>
      <c r="Z34" s="6"/>
    </row>
    <row r="35" spans="1:26" ht="12.75" customHeight="1">
      <c r="A35" s="26" t="s">
        <v>580</v>
      </c>
      <c r="B35" s="6" t="s">
        <v>579</v>
      </c>
      <c r="C35" s="6" t="s">
        <v>1157</v>
      </c>
      <c r="D35" s="27">
        <v>2082</v>
      </c>
      <c r="E35" s="27">
        <v>1981</v>
      </c>
      <c r="F35" s="6"/>
      <c r="G35" s="28" t="s">
        <v>1242</v>
      </c>
      <c r="H35" s="6" t="s">
        <v>1243</v>
      </c>
      <c r="I35" s="6" t="s">
        <v>1233</v>
      </c>
      <c r="J35" s="6" t="s">
        <v>1234</v>
      </c>
      <c r="K35" s="6" t="s">
        <v>1244</v>
      </c>
      <c r="L35" s="6"/>
      <c r="M35" s="6"/>
      <c r="N35" s="6"/>
      <c r="O35" s="6"/>
      <c r="P35" s="6"/>
      <c r="Q35" s="6"/>
      <c r="R35" s="6"/>
      <c r="S35" s="6"/>
      <c r="T35" s="6"/>
      <c r="U35" s="6"/>
      <c r="V35" s="6"/>
      <c r="W35" s="6"/>
      <c r="X35" s="6"/>
      <c r="Y35" s="6"/>
      <c r="Z35" s="6"/>
    </row>
    <row r="36" spans="1:26" ht="12.75" customHeight="1">
      <c r="A36" s="26" t="s">
        <v>584</v>
      </c>
      <c r="B36" s="6" t="s">
        <v>583</v>
      </c>
      <c r="C36" s="6" t="s">
        <v>1245</v>
      </c>
      <c r="D36" s="27">
        <v>53555</v>
      </c>
      <c r="E36" s="27">
        <v>53039</v>
      </c>
      <c r="F36" s="6"/>
      <c r="G36" s="28" t="s">
        <v>1246</v>
      </c>
      <c r="H36" s="6" t="s">
        <v>1247</v>
      </c>
      <c r="I36" s="6" t="s">
        <v>1233</v>
      </c>
      <c r="J36" s="6" t="s">
        <v>1234</v>
      </c>
      <c r="K36" s="6" t="s">
        <v>1248</v>
      </c>
      <c r="L36" s="6"/>
      <c r="M36" s="6"/>
      <c r="N36" s="6"/>
      <c r="O36" s="6"/>
      <c r="P36" s="6"/>
      <c r="Q36" s="6"/>
      <c r="R36" s="6"/>
      <c r="S36" s="6"/>
      <c r="T36" s="6"/>
      <c r="U36" s="6"/>
      <c r="V36" s="6"/>
      <c r="W36" s="6"/>
      <c r="X36" s="6"/>
      <c r="Y36" s="6"/>
      <c r="Z36" s="6"/>
    </row>
    <row r="37" spans="1:26" ht="12.75" customHeight="1">
      <c r="A37" s="26" t="s">
        <v>588</v>
      </c>
      <c r="B37" s="6" t="s">
        <v>587</v>
      </c>
      <c r="C37" s="6" t="s">
        <v>1113</v>
      </c>
      <c r="D37" s="27">
        <v>19847</v>
      </c>
      <c r="E37" s="27">
        <v>20011</v>
      </c>
      <c r="F37" s="6"/>
      <c r="G37" s="28" t="s">
        <v>1249</v>
      </c>
      <c r="H37" s="6" t="s">
        <v>1250</v>
      </c>
      <c r="I37" s="6" t="s">
        <v>1233</v>
      </c>
      <c r="J37" s="6" t="s">
        <v>1234</v>
      </c>
      <c r="K37" s="6" t="s">
        <v>1251</v>
      </c>
      <c r="L37" s="6"/>
      <c r="M37" s="6"/>
      <c r="N37" s="6"/>
      <c r="O37" s="6"/>
      <c r="P37" s="6"/>
      <c r="Q37" s="6"/>
      <c r="R37" s="6"/>
      <c r="S37" s="6"/>
      <c r="T37" s="6"/>
      <c r="U37" s="6"/>
      <c r="V37" s="6"/>
      <c r="W37" s="6"/>
      <c r="X37" s="6"/>
      <c r="Y37" s="6"/>
      <c r="Z37" s="6"/>
    </row>
    <row r="38" spans="1:26" ht="12.75" customHeight="1">
      <c r="A38" s="26" t="s">
        <v>592</v>
      </c>
      <c r="B38" s="6" t="s">
        <v>591</v>
      </c>
      <c r="C38" s="6" t="s">
        <v>1157</v>
      </c>
      <c r="D38" s="27">
        <v>23845</v>
      </c>
      <c r="E38" s="27">
        <v>25920</v>
      </c>
      <c r="F38" s="6"/>
      <c r="G38" s="28" t="s">
        <v>1252</v>
      </c>
      <c r="H38" s="6" t="s">
        <v>1253</v>
      </c>
      <c r="I38" s="6" t="s">
        <v>1233</v>
      </c>
      <c r="J38" s="6" t="s">
        <v>1254</v>
      </c>
      <c r="K38" s="6" t="s">
        <v>1255</v>
      </c>
      <c r="L38" s="6"/>
      <c r="M38" s="6"/>
      <c r="N38" s="6"/>
      <c r="O38" s="6"/>
      <c r="P38" s="6"/>
      <c r="Q38" s="6"/>
      <c r="R38" s="6"/>
      <c r="S38" s="6"/>
      <c r="T38" s="6"/>
      <c r="U38" s="6"/>
      <c r="V38" s="6"/>
      <c r="W38" s="6"/>
      <c r="X38" s="6"/>
      <c r="Y38" s="6"/>
      <c r="Z38" s="6"/>
    </row>
    <row r="39" spans="1:26" ht="12.75" customHeight="1">
      <c r="A39" s="26" t="s">
        <v>597</v>
      </c>
      <c r="B39" s="6" t="s">
        <v>596</v>
      </c>
      <c r="C39" s="6" t="s">
        <v>1256</v>
      </c>
      <c r="D39" s="27">
        <v>4184</v>
      </c>
      <c r="E39" s="27">
        <v>4199</v>
      </c>
      <c r="F39" s="6"/>
      <c r="G39" s="28" t="s">
        <v>1257</v>
      </c>
      <c r="H39" s="6" t="s">
        <v>1258</v>
      </c>
      <c r="I39" s="6" t="s">
        <v>1233</v>
      </c>
      <c r="J39" s="6" t="s">
        <v>1254</v>
      </c>
      <c r="K39" s="6" t="s">
        <v>1259</v>
      </c>
      <c r="L39" s="6"/>
      <c r="M39" s="6"/>
      <c r="N39" s="6"/>
      <c r="O39" s="6"/>
      <c r="P39" s="6"/>
      <c r="Q39" s="6"/>
      <c r="R39" s="6"/>
      <c r="S39" s="6"/>
      <c r="T39" s="6"/>
      <c r="U39" s="6"/>
      <c r="V39" s="6"/>
      <c r="W39" s="6"/>
      <c r="X39" s="6"/>
      <c r="Y39" s="6"/>
      <c r="Z39" s="6"/>
    </row>
    <row r="40" spans="1:26" ht="12.75" customHeight="1">
      <c r="A40" s="26" t="s">
        <v>601</v>
      </c>
      <c r="B40" s="6" t="s">
        <v>600</v>
      </c>
      <c r="C40" s="6" t="s">
        <v>1224</v>
      </c>
      <c r="D40" s="27">
        <v>1460148</v>
      </c>
      <c r="E40" s="27">
        <v>1385629</v>
      </c>
      <c r="F40" s="6"/>
      <c r="G40" s="28" t="s">
        <v>1260</v>
      </c>
      <c r="H40" s="6" t="s">
        <v>1261</v>
      </c>
      <c r="I40" s="6" t="s">
        <v>1233</v>
      </c>
      <c r="J40" s="6" t="s">
        <v>1254</v>
      </c>
      <c r="K40" s="6" t="s">
        <v>1262</v>
      </c>
      <c r="L40" s="6"/>
      <c r="M40" s="6"/>
      <c r="N40" s="6"/>
      <c r="O40" s="6"/>
      <c r="P40" s="6"/>
      <c r="Q40" s="6"/>
      <c r="R40" s="6"/>
      <c r="S40" s="6"/>
      <c r="T40" s="6"/>
      <c r="U40" s="6"/>
      <c r="V40" s="6"/>
      <c r="W40" s="6"/>
      <c r="X40" s="6"/>
      <c r="Y40" s="6"/>
      <c r="Z40" s="6"/>
    </row>
    <row r="41" spans="1:26" ht="12.75" customHeight="1">
      <c r="A41" s="26" t="s">
        <v>627</v>
      </c>
      <c r="B41" s="6" t="s">
        <v>626</v>
      </c>
      <c r="C41" s="6" t="s">
        <v>1113</v>
      </c>
      <c r="D41" s="27">
        <v>9761</v>
      </c>
      <c r="E41" s="27">
        <v>8732</v>
      </c>
      <c r="F41" s="6"/>
      <c r="G41" s="28" t="s">
        <v>1263</v>
      </c>
      <c r="H41" s="6" t="s">
        <v>1264</v>
      </c>
      <c r="I41" s="6" t="s">
        <v>1233</v>
      </c>
      <c r="J41" s="6" t="s">
        <v>1254</v>
      </c>
      <c r="K41" s="6" t="s">
        <v>1265</v>
      </c>
      <c r="L41" s="6"/>
      <c r="M41" s="6"/>
      <c r="N41" s="6"/>
      <c r="O41" s="6"/>
      <c r="P41" s="6"/>
      <c r="Q41" s="6"/>
      <c r="R41" s="6"/>
      <c r="S41" s="6"/>
      <c r="T41" s="6"/>
      <c r="U41" s="6"/>
      <c r="V41" s="6"/>
      <c r="W41" s="6"/>
      <c r="X41" s="6"/>
      <c r="Y41" s="6"/>
      <c r="Z41" s="6"/>
    </row>
    <row r="42" spans="1:26" ht="12.75" customHeight="1">
      <c r="A42" s="26" t="s">
        <v>631</v>
      </c>
      <c r="B42" s="6" t="s">
        <v>630</v>
      </c>
      <c r="C42" s="6" t="s">
        <v>1187</v>
      </c>
      <c r="D42" s="27">
        <v>5633</v>
      </c>
      <c r="E42" s="27">
        <v>5920</v>
      </c>
      <c r="F42" s="6"/>
      <c r="G42" s="28" t="s">
        <v>1266</v>
      </c>
      <c r="H42" s="6" t="s">
        <v>1267</v>
      </c>
      <c r="I42" s="6" t="s">
        <v>1233</v>
      </c>
      <c r="J42" s="6" t="s">
        <v>1254</v>
      </c>
      <c r="K42" s="6" t="s">
        <v>1268</v>
      </c>
      <c r="L42" s="6"/>
      <c r="M42" s="6"/>
      <c r="N42" s="6"/>
      <c r="O42" s="6"/>
      <c r="P42" s="6"/>
      <c r="Q42" s="6"/>
      <c r="R42" s="6"/>
      <c r="S42" s="6"/>
      <c r="T42" s="6"/>
      <c r="U42" s="6"/>
      <c r="V42" s="6"/>
      <c r="W42" s="6"/>
      <c r="X42" s="6"/>
      <c r="Y42" s="6"/>
      <c r="Z42" s="6"/>
    </row>
    <row r="43" spans="1:26" ht="12.75" customHeight="1">
      <c r="A43" s="26" t="s">
        <v>635</v>
      </c>
      <c r="B43" s="6" t="s">
        <v>634</v>
      </c>
      <c r="C43" s="6" t="s">
        <v>1187</v>
      </c>
      <c r="D43" s="27">
        <v>8787</v>
      </c>
      <c r="E43" s="27">
        <v>10015</v>
      </c>
      <c r="F43" s="6"/>
      <c r="G43" s="28" t="s">
        <v>1269</v>
      </c>
      <c r="H43" s="6" t="s">
        <v>1270</v>
      </c>
      <c r="I43" s="6" t="s">
        <v>1233</v>
      </c>
      <c r="J43" s="6" t="s">
        <v>1254</v>
      </c>
      <c r="K43" s="6" t="s">
        <v>1271</v>
      </c>
      <c r="L43" s="6"/>
      <c r="M43" s="6"/>
      <c r="N43" s="6"/>
      <c r="O43" s="6"/>
      <c r="P43" s="6"/>
      <c r="Q43" s="6"/>
      <c r="R43" s="6"/>
      <c r="S43" s="6"/>
      <c r="T43" s="6"/>
      <c r="U43" s="6"/>
      <c r="V43" s="6"/>
      <c r="W43" s="6"/>
      <c r="X43" s="6"/>
      <c r="Y43" s="6"/>
      <c r="Z43" s="6"/>
    </row>
    <row r="44" spans="1:26" ht="12.75" customHeight="1">
      <c r="A44" s="26" t="s">
        <v>639</v>
      </c>
      <c r="B44" s="6" t="s">
        <v>638</v>
      </c>
      <c r="C44" s="6" t="s">
        <v>1195</v>
      </c>
      <c r="D44" s="27">
        <v>24563</v>
      </c>
      <c r="E44" s="27">
        <v>23258</v>
      </c>
      <c r="F44" s="6"/>
      <c r="G44" s="28" t="s">
        <v>1272</v>
      </c>
      <c r="H44" s="6" t="s">
        <v>1273</v>
      </c>
      <c r="I44" s="6" t="s">
        <v>1233</v>
      </c>
      <c r="J44" s="6" t="s">
        <v>1254</v>
      </c>
      <c r="K44" s="6" t="s">
        <v>1274</v>
      </c>
      <c r="L44" s="6"/>
      <c r="M44" s="6"/>
      <c r="N44" s="6"/>
      <c r="O44" s="6"/>
      <c r="P44" s="6"/>
      <c r="Q44" s="6"/>
      <c r="R44" s="6"/>
      <c r="S44" s="6"/>
      <c r="T44" s="6"/>
      <c r="U44" s="6"/>
      <c r="V44" s="6"/>
      <c r="W44" s="6"/>
      <c r="X44" s="6"/>
      <c r="Y44" s="6"/>
      <c r="Z44" s="6"/>
    </row>
    <row r="45" spans="1:26" ht="12.75" customHeight="1">
      <c r="A45" s="26" t="s">
        <v>644</v>
      </c>
      <c r="B45" s="6" t="s">
        <v>643</v>
      </c>
      <c r="C45" s="6" t="s">
        <v>1224</v>
      </c>
      <c r="D45" s="27">
        <v>53045</v>
      </c>
      <c r="E45" s="27">
        <v>67969</v>
      </c>
      <c r="F45" s="6"/>
      <c r="G45" s="28" t="s">
        <v>1275</v>
      </c>
      <c r="H45" s="6" t="s">
        <v>1276</v>
      </c>
      <c r="I45" s="6" t="s">
        <v>1233</v>
      </c>
      <c r="J45" s="6" t="s">
        <v>1277</v>
      </c>
      <c r="K45" s="6" t="s">
        <v>1278</v>
      </c>
      <c r="L45" s="6"/>
      <c r="M45" s="6"/>
      <c r="N45" s="6"/>
      <c r="O45" s="6"/>
      <c r="P45" s="6"/>
      <c r="Q45" s="6"/>
      <c r="R45" s="6"/>
      <c r="S45" s="6"/>
      <c r="T45" s="6"/>
      <c r="U45" s="6"/>
      <c r="V45" s="6"/>
      <c r="W45" s="6"/>
      <c r="X45" s="6"/>
      <c r="Y45" s="6"/>
      <c r="Z45" s="6"/>
    </row>
    <row r="46" spans="1:26" ht="12.75" customHeight="1">
      <c r="A46" s="26" t="s">
        <v>653</v>
      </c>
      <c r="B46" s="6" t="s">
        <v>652</v>
      </c>
      <c r="C46" s="6" t="s">
        <v>1224</v>
      </c>
      <c r="D46" s="27">
        <v>19070</v>
      </c>
      <c r="E46" s="27">
        <v>20465</v>
      </c>
      <c r="F46" s="6"/>
      <c r="G46" s="28" t="s">
        <v>1279</v>
      </c>
      <c r="H46" s="6" t="s">
        <v>1280</v>
      </c>
      <c r="I46" s="6" t="s">
        <v>1233</v>
      </c>
      <c r="J46" s="6" t="s">
        <v>1277</v>
      </c>
      <c r="K46" s="6" t="s">
        <v>1281</v>
      </c>
      <c r="L46" s="6"/>
      <c r="M46" s="6"/>
      <c r="N46" s="6"/>
      <c r="O46" s="6"/>
      <c r="P46" s="6"/>
      <c r="Q46" s="6"/>
      <c r="R46" s="6"/>
      <c r="S46" s="6"/>
      <c r="T46" s="6"/>
      <c r="U46" s="6"/>
      <c r="V46" s="6"/>
      <c r="W46" s="6"/>
      <c r="X46" s="6"/>
      <c r="Y46" s="6"/>
      <c r="Z46" s="6"/>
    </row>
    <row r="47" spans="1:26" ht="12.75" customHeight="1">
      <c r="A47" s="26" t="s">
        <v>657</v>
      </c>
      <c r="B47" s="6" t="s">
        <v>656</v>
      </c>
      <c r="C47" s="6" t="s">
        <v>1089</v>
      </c>
      <c r="D47" s="27">
        <v>33777</v>
      </c>
      <c r="E47" s="27">
        <v>32678</v>
      </c>
      <c r="F47" s="6"/>
      <c r="G47" s="28" t="s">
        <v>1282</v>
      </c>
      <c r="H47" s="6" t="s">
        <v>1283</v>
      </c>
      <c r="I47" s="6" t="s">
        <v>1233</v>
      </c>
      <c r="J47" s="6" t="s">
        <v>1277</v>
      </c>
      <c r="K47" s="6" t="s">
        <v>1284</v>
      </c>
      <c r="L47" s="6"/>
      <c r="M47" s="6"/>
      <c r="N47" s="6"/>
      <c r="O47" s="6"/>
      <c r="P47" s="6"/>
      <c r="Q47" s="6"/>
      <c r="R47" s="6"/>
      <c r="S47" s="6"/>
      <c r="T47" s="6"/>
      <c r="U47" s="6"/>
      <c r="V47" s="6"/>
      <c r="W47" s="6"/>
      <c r="X47" s="6"/>
      <c r="Y47" s="6"/>
      <c r="Z47" s="6"/>
    </row>
    <row r="48" spans="1:26" ht="12.75" customHeight="1">
      <c r="A48" s="26" t="s">
        <v>661</v>
      </c>
      <c r="B48" s="6" t="s">
        <v>660</v>
      </c>
      <c r="C48" s="6" t="s">
        <v>1175</v>
      </c>
      <c r="D48" s="27">
        <v>24753</v>
      </c>
      <c r="E48" s="27">
        <v>24894</v>
      </c>
      <c r="F48" s="6"/>
      <c r="G48" s="28" t="s">
        <v>1285</v>
      </c>
      <c r="H48" s="6" t="s">
        <v>1286</v>
      </c>
      <c r="I48" s="6" t="s">
        <v>1233</v>
      </c>
      <c r="J48" s="6" t="s">
        <v>1277</v>
      </c>
      <c r="K48" s="6" t="s">
        <v>1287</v>
      </c>
      <c r="L48" s="6"/>
      <c r="M48" s="6"/>
      <c r="N48" s="6"/>
      <c r="O48" s="6"/>
      <c r="P48" s="6"/>
      <c r="Q48" s="6"/>
      <c r="R48" s="6"/>
      <c r="S48" s="6"/>
      <c r="T48" s="6"/>
      <c r="U48" s="6"/>
      <c r="V48" s="6"/>
      <c r="W48" s="6"/>
      <c r="X48" s="6"/>
      <c r="Y48" s="6"/>
      <c r="Z48" s="6"/>
    </row>
    <row r="49" spans="1:26" ht="12.75" customHeight="1">
      <c r="A49" s="26" t="s">
        <v>668</v>
      </c>
      <c r="B49" s="6" t="s">
        <v>667</v>
      </c>
      <c r="C49" s="6" t="s">
        <v>1089</v>
      </c>
      <c r="D49" s="27">
        <v>19469</v>
      </c>
      <c r="E49" s="27">
        <v>18982</v>
      </c>
      <c r="F49" s="6"/>
      <c r="G49" s="28" t="s">
        <v>1288</v>
      </c>
      <c r="H49" s="6" t="s">
        <v>1289</v>
      </c>
      <c r="I49" s="6" t="s">
        <v>1233</v>
      </c>
      <c r="J49" s="6" t="s">
        <v>1277</v>
      </c>
      <c r="K49" s="6" t="s">
        <v>1290</v>
      </c>
      <c r="L49" s="6"/>
      <c r="M49" s="6"/>
      <c r="N49" s="6"/>
      <c r="O49" s="6"/>
      <c r="P49" s="6"/>
      <c r="Q49" s="6"/>
      <c r="R49" s="6"/>
      <c r="S49" s="6"/>
      <c r="T49" s="6"/>
      <c r="U49" s="6"/>
      <c r="V49" s="6"/>
      <c r="W49" s="6"/>
      <c r="X49" s="6"/>
      <c r="Y49" s="6"/>
      <c r="Z49" s="6"/>
    </row>
    <row r="50" spans="1:26" ht="12.75" customHeight="1">
      <c r="A50" s="26" t="s">
        <v>672</v>
      </c>
      <c r="B50" s="6" t="s">
        <v>671</v>
      </c>
      <c r="C50" s="6" t="s">
        <v>1203</v>
      </c>
      <c r="D50" s="27">
        <v>9917</v>
      </c>
      <c r="E50" s="27">
        <v>9425</v>
      </c>
      <c r="F50" s="6"/>
      <c r="G50" s="28" t="s">
        <v>1291</v>
      </c>
      <c r="H50" s="6" t="s">
        <v>1292</v>
      </c>
      <c r="I50" s="6" t="s">
        <v>1233</v>
      </c>
      <c r="J50" s="6" t="s">
        <v>1293</v>
      </c>
      <c r="K50" s="6" t="s">
        <v>1294</v>
      </c>
      <c r="L50" s="6"/>
      <c r="M50" s="6"/>
      <c r="N50" s="6"/>
      <c r="O50" s="6"/>
      <c r="P50" s="6"/>
      <c r="Q50" s="6"/>
      <c r="R50" s="6"/>
      <c r="S50" s="6"/>
      <c r="T50" s="6"/>
      <c r="U50" s="6"/>
      <c r="V50" s="6"/>
      <c r="W50" s="6"/>
      <c r="X50" s="6"/>
      <c r="Y50" s="6"/>
      <c r="Z50" s="6"/>
    </row>
    <row r="51" spans="1:26" ht="12.75" customHeight="1">
      <c r="A51" s="26" t="s">
        <v>678</v>
      </c>
      <c r="B51" s="6" t="s">
        <v>677</v>
      </c>
      <c r="C51" s="6" t="s">
        <v>1213</v>
      </c>
      <c r="D51" s="27">
        <v>46521</v>
      </c>
      <c r="E51" s="27">
        <v>47105</v>
      </c>
      <c r="F51" s="6"/>
      <c r="G51" s="28" t="s">
        <v>1295</v>
      </c>
      <c r="H51" s="6" t="s">
        <v>1296</v>
      </c>
      <c r="I51" s="6" t="s">
        <v>1233</v>
      </c>
      <c r="J51" s="6" t="s">
        <v>1293</v>
      </c>
      <c r="K51" s="6" t="s">
        <v>1297</v>
      </c>
      <c r="L51" s="6"/>
      <c r="M51" s="6"/>
      <c r="N51" s="6"/>
      <c r="O51" s="6"/>
      <c r="P51" s="6"/>
      <c r="Q51" s="6"/>
      <c r="R51" s="6"/>
      <c r="S51" s="6"/>
      <c r="T51" s="6"/>
      <c r="U51" s="6"/>
      <c r="V51" s="6"/>
      <c r="W51" s="6"/>
      <c r="X51" s="6"/>
      <c r="Y51" s="6"/>
      <c r="Z51" s="6"/>
    </row>
    <row r="52" spans="1:26" ht="12.75" customHeight="1">
      <c r="A52" s="26" t="s">
        <v>685</v>
      </c>
      <c r="B52" s="6" t="s">
        <v>684</v>
      </c>
      <c r="C52" s="6" t="s">
        <v>1224</v>
      </c>
      <c r="D52" s="27">
        <v>17955</v>
      </c>
      <c r="E52" s="27">
        <v>30855</v>
      </c>
      <c r="F52" s="6"/>
      <c r="G52" s="28" t="s">
        <v>1298</v>
      </c>
      <c r="H52" s="6" t="s">
        <v>1299</v>
      </c>
      <c r="I52" s="6" t="s">
        <v>1233</v>
      </c>
      <c r="J52" s="6" t="s">
        <v>1293</v>
      </c>
      <c r="K52" s="6" t="s">
        <v>1300</v>
      </c>
      <c r="L52" s="6"/>
      <c r="M52" s="6"/>
      <c r="N52" s="6"/>
      <c r="O52" s="6"/>
      <c r="P52" s="6"/>
      <c r="Q52" s="6"/>
      <c r="R52" s="6"/>
      <c r="S52" s="6"/>
      <c r="T52" s="6"/>
      <c r="U52" s="6"/>
      <c r="V52" s="6"/>
      <c r="W52" s="6"/>
      <c r="X52" s="6"/>
      <c r="Y52" s="6"/>
      <c r="Z52" s="6"/>
    </row>
    <row r="53" spans="1:26" ht="12.75" customHeight="1">
      <c r="A53" s="26" t="s">
        <v>689</v>
      </c>
      <c r="B53" s="6" t="s">
        <v>688</v>
      </c>
      <c r="C53" s="6" t="s">
        <v>1157</v>
      </c>
      <c r="D53" s="27">
        <v>5638</v>
      </c>
      <c r="E53" s="27">
        <v>5534</v>
      </c>
      <c r="F53" s="6"/>
      <c r="G53" s="28" t="s">
        <v>1301</v>
      </c>
      <c r="H53" s="6" t="s">
        <v>1302</v>
      </c>
      <c r="I53" s="6" t="s">
        <v>1233</v>
      </c>
      <c r="J53" s="6" t="s">
        <v>1293</v>
      </c>
      <c r="K53" s="6" t="s">
        <v>1303</v>
      </c>
      <c r="L53" s="6"/>
      <c r="M53" s="6"/>
      <c r="N53" s="6"/>
      <c r="O53" s="6"/>
      <c r="P53" s="6"/>
      <c r="Q53" s="6"/>
      <c r="R53" s="6"/>
      <c r="S53" s="6"/>
      <c r="T53" s="6"/>
      <c r="U53" s="6"/>
      <c r="V53" s="6"/>
      <c r="W53" s="6"/>
      <c r="X53" s="6"/>
      <c r="Y53" s="6"/>
      <c r="Z53" s="6"/>
    </row>
    <row r="54" spans="1:26" ht="12.75" customHeight="1">
      <c r="A54" s="26" t="s">
        <v>693</v>
      </c>
      <c r="B54" s="6" t="s">
        <v>692</v>
      </c>
      <c r="C54" s="6" t="s">
        <v>1245</v>
      </c>
      <c r="D54" s="27">
        <v>164981</v>
      </c>
      <c r="E54" s="27">
        <v>172403</v>
      </c>
      <c r="F54" s="6"/>
      <c r="G54" s="28" t="s">
        <v>1304</v>
      </c>
      <c r="H54" s="6" t="s">
        <v>1305</v>
      </c>
      <c r="I54" s="6" t="s">
        <v>1233</v>
      </c>
      <c r="J54" s="6" t="s">
        <v>1306</v>
      </c>
      <c r="K54" s="6" t="s">
        <v>1307</v>
      </c>
      <c r="L54" s="6"/>
      <c r="M54" s="6"/>
      <c r="N54" s="6"/>
      <c r="O54" s="6"/>
      <c r="P54" s="6"/>
      <c r="Q54" s="6"/>
      <c r="R54" s="6"/>
      <c r="S54" s="6"/>
      <c r="T54" s="6"/>
      <c r="U54" s="6"/>
      <c r="V54" s="6"/>
      <c r="W54" s="6"/>
      <c r="X54" s="6"/>
      <c r="Y54" s="6"/>
      <c r="Z54" s="6"/>
    </row>
    <row r="55" spans="1:26" ht="12.75" customHeight="1">
      <c r="A55" s="26" t="s">
        <v>700</v>
      </c>
      <c r="B55" s="6" t="s">
        <v>699</v>
      </c>
      <c r="C55" s="6" t="s">
        <v>1157</v>
      </c>
      <c r="D55" s="27">
        <v>5379</v>
      </c>
      <c r="E55" s="27">
        <v>5368</v>
      </c>
      <c r="F55" s="6"/>
      <c r="G55" s="28" t="s">
        <v>1308</v>
      </c>
      <c r="H55" s="6" t="s">
        <v>1309</v>
      </c>
      <c r="I55" s="6" t="s">
        <v>1233</v>
      </c>
      <c r="J55" s="6" t="s">
        <v>1306</v>
      </c>
      <c r="K55" s="6" t="s">
        <v>1310</v>
      </c>
      <c r="L55" s="6"/>
      <c r="M55" s="6"/>
      <c r="N55" s="6"/>
      <c r="O55" s="6"/>
      <c r="P55" s="6"/>
      <c r="Q55" s="6"/>
      <c r="R55" s="6"/>
      <c r="S55" s="6"/>
      <c r="T55" s="6"/>
      <c r="U55" s="6"/>
      <c r="V55" s="6"/>
      <c r="W55" s="6"/>
      <c r="X55" s="6"/>
      <c r="Y55" s="6"/>
      <c r="Z55" s="6"/>
    </row>
    <row r="56" spans="1:26" ht="12.75" customHeight="1">
      <c r="A56" s="26" t="s">
        <v>704</v>
      </c>
      <c r="B56" s="6" t="s">
        <v>703</v>
      </c>
      <c r="C56" s="6" t="s">
        <v>1113</v>
      </c>
      <c r="D56" s="27">
        <v>22643</v>
      </c>
      <c r="E56" s="27">
        <v>21781</v>
      </c>
      <c r="F56" s="6"/>
      <c r="G56" s="28" t="s">
        <v>1311</v>
      </c>
      <c r="H56" s="6" t="s">
        <v>1312</v>
      </c>
      <c r="I56" s="6" t="s">
        <v>1233</v>
      </c>
      <c r="J56" s="6" t="s">
        <v>1306</v>
      </c>
      <c r="K56" s="6" t="s">
        <v>1313</v>
      </c>
      <c r="L56" s="6"/>
      <c r="M56" s="6"/>
      <c r="N56" s="6"/>
      <c r="O56" s="6"/>
      <c r="P56" s="6"/>
      <c r="Q56" s="6"/>
      <c r="R56" s="6"/>
      <c r="S56" s="6"/>
      <c r="T56" s="6"/>
      <c r="U56" s="6"/>
      <c r="V56" s="6"/>
      <c r="W56" s="6"/>
      <c r="X56" s="6"/>
      <c r="Y56" s="6"/>
      <c r="Z56" s="6"/>
    </row>
    <row r="57" spans="1:26" ht="12.75" customHeight="1">
      <c r="A57" s="26" t="s">
        <v>709</v>
      </c>
      <c r="B57" s="6" t="s">
        <v>708</v>
      </c>
      <c r="C57" s="6" t="s">
        <v>1213</v>
      </c>
      <c r="D57" s="27">
        <v>2028</v>
      </c>
      <c r="E57" s="27">
        <v>1815</v>
      </c>
      <c r="F57" s="6"/>
      <c r="G57" s="28" t="s">
        <v>1314</v>
      </c>
      <c r="H57" s="6" t="s">
        <v>1315</v>
      </c>
      <c r="I57" s="6" t="s">
        <v>1233</v>
      </c>
      <c r="J57" s="6" t="s">
        <v>1306</v>
      </c>
      <c r="K57" s="6" t="s">
        <v>1316</v>
      </c>
      <c r="L57" s="6"/>
      <c r="M57" s="6"/>
      <c r="N57" s="6"/>
      <c r="O57" s="6"/>
      <c r="P57" s="6"/>
      <c r="Q57" s="6"/>
      <c r="R57" s="6"/>
      <c r="S57" s="6"/>
      <c r="T57" s="6"/>
      <c r="U57" s="6"/>
      <c r="V57" s="6"/>
      <c r="W57" s="6"/>
      <c r="X57" s="6"/>
      <c r="Y57" s="6"/>
      <c r="Z57" s="6"/>
    </row>
    <row r="58" spans="1:26" ht="12.75" customHeight="1">
      <c r="A58" s="26" t="s">
        <v>714</v>
      </c>
      <c r="B58" s="6" t="s">
        <v>713</v>
      </c>
      <c r="C58" s="6" t="s">
        <v>1213</v>
      </c>
      <c r="D58" s="27">
        <v>3688</v>
      </c>
      <c r="E58" s="27">
        <v>4099</v>
      </c>
      <c r="F58" s="6"/>
      <c r="G58" s="28" t="s">
        <v>1317</v>
      </c>
      <c r="H58" s="6" t="s">
        <v>1318</v>
      </c>
      <c r="I58" s="6" t="s">
        <v>1233</v>
      </c>
      <c r="J58" s="6" t="s">
        <v>1306</v>
      </c>
      <c r="K58" s="6" t="s">
        <v>1319</v>
      </c>
      <c r="L58" s="6"/>
      <c r="M58" s="6"/>
      <c r="N58" s="6"/>
      <c r="O58" s="6"/>
      <c r="P58" s="6"/>
      <c r="Q58" s="6"/>
      <c r="R58" s="6"/>
      <c r="S58" s="6"/>
      <c r="T58" s="6"/>
      <c r="U58" s="6"/>
      <c r="V58" s="6"/>
      <c r="W58" s="6"/>
      <c r="X58" s="6"/>
      <c r="Y58" s="6"/>
      <c r="Z58" s="6"/>
    </row>
    <row r="59" spans="1:26" ht="12.75" customHeight="1">
      <c r="A59" s="26" t="s">
        <v>718</v>
      </c>
      <c r="B59" s="6" t="s">
        <v>717</v>
      </c>
      <c r="C59" s="6" t="s">
        <v>1161</v>
      </c>
      <c r="D59" s="27">
        <v>14477</v>
      </c>
      <c r="E59" s="27">
        <v>14451</v>
      </c>
      <c r="F59" s="6"/>
      <c r="G59" s="28" t="s">
        <v>1320</v>
      </c>
      <c r="H59" s="6" t="s">
        <v>1321</v>
      </c>
      <c r="I59" s="6" t="s">
        <v>1233</v>
      </c>
      <c r="J59" s="6" t="s">
        <v>1306</v>
      </c>
      <c r="K59" s="6" t="s">
        <v>1322</v>
      </c>
      <c r="L59" s="6"/>
      <c r="M59" s="6"/>
      <c r="N59" s="6"/>
      <c r="O59" s="6"/>
      <c r="P59" s="6"/>
      <c r="Q59" s="6"/>
      <c r="R59" s="6"/>
      <c r="S59" s="6"/>
      <c r="T59" s="6"/>
      <c r="U59" s="6"/>
      <c r="V59" s="6"/>
      <c r="W59" s="6"/>
      <c r="X59" s="6"/>
      <c r="Y59" s="6"/>
      <c r="Z59" s="6"/>
    </row>
    <row r="60" spans="1:26" ht="12.75" customHeight="1">
      <c r="A60" s="26" t="s">
        <v>723</v>
      </c>
      <c r="B60" s="6" t="s">
        <v>722</v>
      </c>
      <c r="C60" s="6" t="s">
        <v>1213</v>
      </c>
      <c r="D60" s="27">
        <v>13799</v>
      </c>
      <c r="E60" s="27">
        <v>14043</v>
      </c>
      <c r="F60" s="6"/>
      <c r="G60" s="28" t="s">
        <v>1323</v>
      </c>
      <c r="H60" s="6" t="s">
        <v>1324</v>
      </c>
      <c r="I60" s="6" t="s">
        <v>1233</v>
      </c>
      <c r="J60" s="6" t="s">
        <v>1325</v>
      </c>
      <c r="K60" s="6" t="s">
        <v>1326</v>
      </c>
      <c r="L60" s="6"/>
      <c r="M60" s="6"/>
      <c r="N60" s="6"/>
      <c r="O60" s="6"/>
      <c r="P60" s="6"/>
      <c r="Q60" s="6"/>
      <c r="R60" s="6"/>
      <c r="S60" s="6"/>
      <c r="T60" s="6"/>
      <c r="U60" s="6"/>
      <c r="V60" s="6"/>
      <c r="W60" s="6"/>
      <c r="X60" s="6"/>
      <c r="Y60" s="6"/>
      <c r="Z60" s="6"/>
    </row>
    <row r="61" spans="1:26" ht="12.75" customHeight="1">
      <c r="A61" s="26" t="s">
        <v>729</v>
      </c>
      <c r="B61" s="6" t="s">
        <v>728</v>
      </c>
      <c r="C61" s="6" t="s">
        <v>1089</v>
      </c>
      <c r="D61" s="27">
        <v>5088</v>
      </c>
      <c r="E61" s="27">
        <v>5307</v>
      </c>
      <c r="F61" s="6"/>
      <c r="G61" s="28" t="s">
        <v>1327</v>
      </c>
      <c r="H61" s="6" t="s">
        <v>1328</v>
      </c>
      <c r="I61" s="6" t="s">
        <v>1233</v>
      </c>
      <c r="J61" s="6" t="s">
        <v>1325</v>
      </c>
      <c r="K61" s="6" t="s">
        <v>1329</v>
      </c>
      <c r="L61" s="6"/>
      <c r="M61" s="6"/>
      <c r="N61" s="6"/>
      <c r="O61" s="6"/>
      <c r="P61" s="6"/>
      <c r="Q61" s="6"/>
      <c r="R61" s="6"/>
      <c r="S61" s="6"/>
      <c r="T61" s="6"/>
      <c r="U61" s="6"/>
      <c r="V61" s="6"/>
      <c r="W61" s="6"/>
      <c r="X61" s="6"/>
      <c r="Y61" s="6"/>
      <c r="Z61" s="6"/>
    </row>
    <row r="62" spans="1:26" ht="12.75" customHeight="1">
      <c r="A62" s="26" t="s">
        <v>733</v>
      </c>
      <c r="B62" s="6" t="s">
        <v>732</v>
      </c>
      <c r="C62" s="6" t="s">
        <v>1187</v>
      </c>
      <c r="D62" s="27">
        <v>19452</v>
      </c>
      <c r="E62" s="27">
        <v>22083</v>
      </c>
      <c r="F62" s="6"/>
      <c r="G62" s="28" t="s">
        <v>1330</v>
      </c>
      <c r="H62" s="6" t="s">
        <v>1331</v>
      </c>
      <c r="I62" s="6" t="s">
        <v>1233</v>
      </c>
      <c r="J62" s="6" t="s">
        <v>1325</v>
      </c>
      <c r="K62" s="6" t="s">
        <v>1332</v>
      </c>
      <c r="L62" s="6"/>
      <c r="M62" s="6"/>
      <c r="N62" s="6"/>
      <c r="O62" s="6"/>
      <c r="P62" s="6"/>
      <c r="Q62" s="6"/>
      <c r="R62" s="6"/>
      <c r="S62" s="6"/>
      <c r="T62" s="6"/>
      <c r="U62" s="6"/>
      <c r="V62" s="6"/>
      <c r="W62" s="6"/>
      <c r="X62" s="6"/>
      <c r="Y62" s="6"/>
      <c r="Z62" s="6"/>
    </row>
    <row r="63" spans="1:26" ht="12.75" customHeight="1">
      <c r="A63" s="26" t="s">
        <v>738</v>
      </c>
      <c r="B63" s="6" t="s">
        <v>737</v>
      </c>
      <c r="C63" s="6" t="s">
        <v>1161</v>
      </c>
      <c r="D63" s="27">
        <v>3526</v>
      </c>
      <c r="E63" s="27">
        <v>3638</v>
      </c>
      <c r="F63" s="6"/>
      <c r="G63" s="28" t="s">
        <v>1333</v>
      </c>
      <c r="H63" s="6" t="s">
        <v>1334</v>
      </c>
      <c r="I63" s="6" t="s">
        <v>1233</v>
      </c>
      <c r="J63" s="6" t="s">
        <v>1325</v>
      </c>
      <c r="K63" s="6" t="s">
        <v>1335</v>
      </c>
      <c r="L63" s="6"/>
      <c r="M63" s="6"/>
      <c r="N63" s="6"/>
      <c r="O63" s="6"/>
      <c r="P63" s="6"/>
      <c r="Q63" s="6"/>
      <c r="R63" s="6"/>
      <c r="S63" s="6"/>
      <c r="T63" s="6"/>
      <c r="U63" s="6"/>
      <c r="V63" s="6"/>
      <c r="W63" s="6"/>
      <c r="X63" s="6"/>
      <c r="Y63" s="6"/>
      <c r="Z63" s="6"/>
    </row>
    <row r="64" spans="1:26" ht="12.75" customHeight="1">
      <c r="A64" s="26" t="s">
        <v>742</v>
      </c>
      <c r="B64" s="6" t="s">
        <v>741</v>
      </c>
      <c r="C64" s="6" t="s">
        <v>1175</v>
      </c>
      <c r="D64" s="27">
        <v>99461</v>
      </c>
      <c r="E64" s="27">
        <v>106050</v>
      </c>
      <c r="F64" s="6"/>
      <c r="G64" s="28" t="s">
        <v>1336</v>
      </c>
      <c r="H64" s="6" t="s">
        <v>1337</v>
      </c>
      <c r="I64" s="6" t="s">
        <v>1233</v>
      </c>
      <c r="J64" s="6" t="s">
        <v>1325</v>
      </c>
      <c r="K64" s="6" t="s">
        <v>1338</v>
      </c>
      <c r="L64" s="6"/>
      <c r="M64" s="6"/>
      <c r="N64" s="6"/>
      <c r="O64" s="6"/>
      <c r="P64" s="6"/>
      <c r="Q64" s="6"/>
      <c r="R64" s="6"/>
      <c r="S64" s="6"/>
      <c r="T64" s="6"/>
      <c r="U64" s="6"/>
      <c r="V64" s="6"/>
      <c r="W64" s="6"/>
      <c r="X64" s="6"/>
      <c r="Y64" s="6"/>
      <c r="Z64" s="6"/>
    </row>
    <row r="65" spans="1:26" ht="12.75" customHeight="1">
      <c r="A65" s="26" t="s">
        <v>747</v>
      </c>
      <c r="B65" s="6" t="s">
        <v>746</v>
      </c>
      <c r="C65" s="6" t="s">
        <v>1339</v>
      </c>
      <c r="D65" s="27">
        <v>32357</v>
      </c>
      <c r="E65" s="27">
        <v>33588</v>
      </c>
      <c r="F65" s="6"/>
      <c r="G65" s="28" t="s">
        <v>1340</v>
      </c>
      <c r="H65" s="6" t="s">
        <v>1341</v>
      </c>
      <c r="I65" s="6" t="s">
        <v>1233</v>
      </c>
      <c r="J65" s="6" t="s">
        <v>1325</v>
      </c>
      <c r="K65" s="6" t="s">
        <v>1342</v>
      </c>
      <c r="L65" s="6"/>
      <c r="M65" s="6"/>
      <c r="N65" s="6"/>
      <c r="O65" s="6"/>
      <c r="P65" s="6"/>
      <c r="Q65" s="6"/>
      <c r="R65" s="6"/>
      <c r="S65" s="6"/>
      <c r="T65" s="6"/>
      <c r="U65" s="6"/>
      <c r="V65" s="6"/>
      <c r="W65" s="6"/>
      <c r="X65" s="6"/>
      <c r="Y65" s="6"/>
      <c r="Z65" s="6"/>
    </row>
    <row r="66" spans="1:26" ht="12.75" customHeight="1">
      <c r="A66" s="26" t="s">
        <v>751</v>
      </c>
      <c r="B66" s="6" t="s">
        <v>750</v>
      </c>
      <c r="C66" s="6" t="s">
        <v>1203</v>
      </c>
      <c r="D66" s="27">
        <v>11192</v>
      </c>
      <c r="E66" s="27">
        <v>11386</v>
      </c>
      <c r="F66" s="6"/>
      <c r="G66" s="28" t="s">
        <v>1343</v>
      </c>
      <c r="H66" s="6" t="s">
        <v>1344</v>
      </c>
      <c r="I66" s="6" t="s">
        <v>1233</v>
      </c>
      <c r="J66" s="6" t="s">
        <v>1325</v>
      </c>
      <c r="K66" s="6" t="s">
        <v>1345</v>
      </c>
      <c r="L66" s="6"/>
      <c r="M66" s="6"/>
      <c r="N66" s="6"/>
      <c r="O66" s="6"/>
      <c r="P66" s="6"/>
      <c r="Q66" s="6"/>
      <c r="R66" s="6"/>
      <c r="S66" s="6"/>
      <c r="T66" s="6"/>
      <c r="U66" s="6"/>
      <c r="V66" s="6"/>
      <c r="W66" s="6"/>
      <c r="X66" s="6"/>
      <c r="Y66" s="6"/>
      <c r="Z66" s="6"/>
    </row>
    <row r="67" spans="1:26" ht="12.75" customHeight="1">
      <c r="A67" s="26" t="s">
        <v>757</v>
      </c>
      <c r="B67" s="6" t="s">
        <v>756</v>
      </c>
      <c r="C67" s="6" t="s">
        <v>1175</v>
      </c>
      <c r="D67" s="27">
        <v>51944</v>
      </c>
      <c r="E67" s="27">
        <v>53659</v>
      </c>
      <c r="F67" s="6"/>
      <c r="G67" s="28" t="s">
        <v>1346</v>
      </c>
      <c r="H67" s="6" t="s">
        <v>1347</v>
      </c>
      <c r="I67" s="6" t="s">
        <v>1233</v>
      </c>
      <c r="J67" s="6" t="s">
        <v>1325</v>
      </c>
      <c r="K67" s="6" t="s">
        <v>1348</v>
      </c>
      <c r="L67" s="6"/>
      <c r="M67" s="6"/>
      <c r="N67" s="6"/>
      <c r="O67" s="6"/>
      <c r="P67" s="6"/>
      <c r="Q67" s="6"/>
      <c r="R67" s="6"/>
      <c r="S67" s="6"/>
      <c r="T67" s="6"/>
      <c r="U67" s="6"/>
      <c r="V67" s="6"/>
      <c r="W67" s="6"/>
      <c r="X67" s="6"/>
      <c r="Y67" s="6"/>
      <c r="Z67" s="6"/>
    </row>
    <row r="68" spans="1:26" ht="12.75" customHeight="1">
      <c r="A68" s="26" t="s">
        <v>761</v>
      </c>
      <c r="B68" s="6" t="s">
        <v>760</v>
      </c>
      <c r="C68" s="6" t="s">
        <v>1161</v>
      </c>
      <c r="D68" s="27">
        <v>275640</v>
      </c>
      <c r="E68" s="27">
        <v>291839</v>
      </c>
      <c r="F68" s="6"/>
      <c r="G68" s="28" t="s">
        <v>1349</v>
      </c>
      <c r="H68" s="6" t="s">
        <v>1350</v>
      </c>
      <c r="I68" s="6" t="s">
        <v>1233</v>
      </c>
      <c r="J68" s="6" t="s">
        <v>1325</v>
      </c>
      <c r="K68" s="6" t="s">
        <v>1351</v>
      </c>
      <c r="L68" s="6"/>
      <c r="M68" s="6"/>
      <c r="N68" s="6"/>
      <c r="O68" s="6"/>
      <c r="P68" s="6"/>
      <c r="Q68" s="6"/>
      <c r="R68" s="6"/>
      <c r="S68" s="6"/>
      <c r="T68" s="6"/>
      <c r="U68" s="6"/>
      <c r="V68" s="6"/>
      <c r="W68" s="6"/>
      <c r="X68" s="6"/>
      <c r="Y68" s="6"/>
      <c r="Z68" s="6"/>
    </row>
    <row r="69" spans="1:26" ht="12.75" customHeight="1">
      <c r="A69" s="26" t="s">
        <v>773</v>
      </c>
      <c r="B69" s="6" t="s">
        <v>772</v>
      </c>
      <c r="C69" s="6" t="s">
        <v>1195</v>
      </c>
      <c r="D69" s="27">
        <v>10704</v>
      </c>
      <c r="E69" s="27">
        <v>11303</v>
      </c>
      <c r="F69" s="6"/>
      <c r="G69" s="28" t="s">
        <v>1352</v>
      </c>
      <c r="H69" s="6" t="s">
        <v>1353</v>
      </c>
      <c r="I69" s="6" t="s">
        <v>1233</v>
      </c>
      <c r="J69" s="6" t="s">
        <v>1354</v>
      </c>
      <c r="K69" s="6" t="s">
        <v>1355</v>
      </c>
      <c r="L69" s="6"/>
      <c r="M69" s="6"/>
      <c r="N69" s="6"/>
      <c r="O69" s="6"/>
      <c r="P69" s="6"/>
      <c r="Q69" s="6"/>
      <c r="R69" s="6"/>
      <c r="S69" s="6"/>
      <c r="T69" s="6"/>
      <c r="U69" s="6"/>
      <c r="V69" s="6"/>
      <c r="W69" s="6"/>
      <c r="X69" s="6"/>
      <c r="Y69" s="6"/>
      <c r="Z69" s="6"/>
    </row>
    <row r="70" spans="1:26" ht="12.75" customHeight="1">
      <c r="A70" s="26" t="s">
        <v>777</v>
      </c>
      <c r="B70" s="6" t="s">
        <v>776</v>
      </c>
      <c r="C70" s="6" t="s">
        <v>1213</v>
      </c>
      <c r="D70" s="27">
        <v>8379</v>
      </c>
      <c r="E70" s="27">
        <v>7734</v>
      </c>
      <c r="F70" s="6"/>
      <c r="G70" s="28" t="s">
        <v>1356</v>
      </c>
      <c r="H70" s="6" t="s">
        <v>1357</v>
      </c>
      <c r="I70" s="6" t="s">
        <v>1358</v>
      </c>
      <c r="J70" s="6" t="s">
        <v>1359</v>
      </c>
      <c r="K70" s="6" t="s">
        <v>1360</v>
      </c>
      <c r="L70" s="6"/>
      <c r="M70" s="6"/>
      <c r="N70" s="6"/>
      <c r="O70" s="6"/>
      <c r="P70" s="6"/>
      <c r="Q70" s="6"/>
      <c r="R70" s="6"/>
      <c r="S70" s="6"/>
      <c r="T70" s="6"/>
      <c r="U70" s="6"/>
      <c r="V70" s="6"/>
      <c r="W70" s="6"/>
      <c r="X70" s="6"/>
      <c r="Y70" s="6"/>
      <c r="Z70" s="6"/>
    </row>
    <row r="71" spans="1:26" ht="12.75" customHeight="1">
      <c r="A71" s="26" t="s">
        <v>781</v>
      </c>
      <c r="B71" s="6" t="s">
        <v>780</v>
      </c>
      <c r="C71" s="6" t="s">
        <v>1224</v>
      </c>
      <c r="D71" s="27">
        <v>183437</v>
      </c>
      <c r="E71" s="27">
        <v>232852</v>
      </c>
      <c r="F71" s="6"/>
      <c r="G71" s="28" t="s">
        <v>1361</v>
      </c>
      <c r="H71" s="6" t="s">
        <v>1362</v>
      </c>
      <c r="I71" s="6" t="s">
        <v>1358</v>
      </c>
      <c r="J71" s="6" t="s">
        <v>1359</v>
      </c>
      <c r="K71" s="6" t="s">
        <v>1363</v>
      </c>
      <c r="L71" s="6"/>
      <c r="M71" s="6"/>
      <c r="N71" s="6"/>
      <c r="O71" s="6"/>
      <c r="P71" s="6"/>
      <c r="Q71" s="6"/>
      <c r="R71" s="6"/>
      <c r="S71" s="6"/>
      <c r="T71" s="6"/>
      <c r="U71" s="6"/>
      <c r="V71" s="6"/>
      <c r="W71" s="6"/>
      <c r="X71" s="6"/>
      <c r="Y71" s="6"/>
      <c r="Z71" s="6"/>
    </row>
    <row r="72" spans="1:26" ht="12.75" customHeight="1">
      <c r="A72" s="26" t="s">
        <v>785</v>
      </c>
      <c r="B72" s="6" t="s">
        <v>784</v>
      </c>
      <c r="C72" s="6" t="s">
        <v>1224</v>
      </c>
      <c r="D72" s="27">
        <v>3117</v>
      </c>
      <c r="E72" s="27">
        <v>2924</v>
      </c>
      <c r="F72" s="6"/>
      <c r="G72" s="28" t="s">
        <v>1364</v>
      </c>
      <c r="H72" s="6" t="s">
        <v>1365</v>
      </c>
      <c r="I72" s="6" t="s">
        <v>1358</v>
      </c>
      <c r="J72" s="6" t="s">
        <v>1366</v>
      </c>
      <c r="K72" s="6" t="s">
        <v>1367</v>
      </c>
      <c r="L72" s="6"/>
      <c r="M72" s="6"/>
      <c r="N72" s="6"/>
      <c r="O72" s="6"/>
      <c r="P72" s="6"/>
      <c r="Q72" s="6"/>
      <c r="R72" s="6"/>
      <c r="S72" s="6"/>
      <c r="T72" s="6"/>
      <c r="U72" s="6"/>
      <c r="V72" s="6"/>
      <c r="W72" s="6"/>
      <c r="X72" s="6"/>
      <c r="Y72" s="6"/>
      <c r="Z72" s="6"/>
    </row>
    <row r="73" spans="1:26" ht="12.75" customHeight="1">
      <c r="A73" s="26" t="s">
        <v>789</v>
      </c>
      <c r="B73" s="6" t="s">
        <v>788</v>
      </c>
      <c r="C73" s="6" t="s">
        <v>1245</v>
      </c>
      <c r="D73" s="27">
        <v>7349</v>
      </c>
      <c r="E73" s="27">
        <v>7609</v>
      </c>
      <c r="F73" s="6"/>
      <c r="G73" s="28" t="s">
        <v>1368</v>
      </c>
      <c r="H73" s="6" t="s">
        <v>1369</v>
      </c>
      <c r="I73" s="6" t="s">
        <v>1358</v>
      </c>
      <c r="J73" s="6" t="s">
        <v>1366</v>
      </c>
      <c r="K73" s="6" t="s">
        <v>1370</v>
      </c>
      <c r="L73" s="6"/>
      <c r="M73" s="6"/>
      <c r="N73" s="6"/>
      <c r="O73" s="6"/>
      <c r="P73" s="6"/>
      <c r="Q73" s="6"/>
      <c r="R73" s="6"/>
      <c r="S73" s="6"/>
      <c r="T73" s="6"/>
      <c r="U73" s="6"/>
      <c r="V73" s="6"/>
      <c r="W73" s="6"/>
      <c r="X73" s="6"/>
      <c r="Y73" s="6"/>
      <c r="Z73" s="6"/>
    </row>
    <row r="74" spans="1:26" ht="12.75" customHeight="1">
      <c r="A74" s="26" t="s">
        <v>794</v>
      </c>
      <c r="B74" s="6" t="s">
        <v>793</v>
      </c>
      <c r="C74" s="6" t="s">
        <v>1245</v>
      </c>
      <c r="D74" s="27">
        <v>69725</v>
      </c>
      <c r="E74" s="27">
        <v>72230</v>
      </c>
      <c r="F74" s="6"/>
      <c r="G74" s="28" t="s">
        <v>1371</v>
      </c>
      <c r="H74" s="6" t="s">
        <v>1372</v>
      </c>
      <c r="I74" s="6" t="s">
        <v>1358</v>
      </c>
      <c r="J74" s="6" t="s">
        <v>1366</v>
      </c>
      <c r="K74" s="6" t="s">
        <v>1373</v>
      </c>
      <c r="L74" s="6"/>
      <c r="M74" s="6"/>
      <c r="N74" s="6"/>
      <c r="O74" s="6"/>
      <c r="P74" s="6"/>
      <c r="Q74" s="6"/>
      <c r="R74" s="6"/>
      <c r="S74" s="6"/>
      <c r="T74" s="6"/>
      <c r="U74" s="6"/>
      <c r="V74" s="6"/>
      <c r="W74" s="6"/>
      <c r="X74" s="6"/>
      <c r="Y74" s="6"/>
      <c r="Z74" s="6"/>
    </row>
    <row r="75" spans="1:26" ht="12.75" customHeight="1">
      <c r="A75" s="26" t="s">
        <v>798</v>
      </c>
      <c r="B75" s="6" t="s">
        <v>797</v>
      </c>
      <c r="C75" s="6" t="s">
        <v>1089</v>
      </c>
      <c r="D75" s="27">
        <v>15890</v>
      </c>
      <c r="E75" s="27">
        <v>16792</v>
      </c>
      <c r="F75" s="6"/>
      <c r="G75" s="28" t="s">
        <v>1374</v>
      </c>
      <c r="H75" s="6" t="s">
        <v>1375</v>
      </c>
      <c r="I75" s="6" t="s">
        <v>1358</v>
      </c>
      <c r="J75" s="6" t="s">
        <v>1366</v>
      </c>
      <c r="K75" s="6" t="s">
        <v>1376</v>
      </c>
      <c r="L75" s="6"/>
      <c r="M75" s="6"/>
      <c r="N75" s="6"/>
      <c r="O75" s="6"/>
      <c r="P75" s="6"/>
      <c r="Q75" s="6"/>
      <c r="R75" s="6"/>
      <c r="S75" s="6"/>
      <c r="T75" s="6"/>
      <c r="U75" s="6"/>
      <c r="V75" s="6"/>
      <c r="W75" s="6"/>
      <c r="X75" s="6"/>
      <c r="Y75" s="6"/>
      <c r="Z75" s="6"/>
    </row>
    <row r="76" spans="1:26" ht="12.75" customHeight="1">
      <c r="A76" s="26" t="s">
        <v>805</v>
      </c>
      <c r="B76" s="6" t="s">
        <v>804</v>
      </c>
      <c r="C76" s="6" t="s">
        <v>1113</v>
      </c>
      <c r="D76" s="27">
        <v>3783</v>
      </c>
      <c r="E76" s="27">
        <v>3791</v>
      </c>
      <c r="F76" s="6"/>
      <c r="G76" s="28"/>
      <c r="H76" s="6"/>
      <c r="I76" s="6" t="s">
        <v>1358</v>
      </c>
      <c r="J76" s="6" t="s">
        <v>1366</v>
      </c>
      <c r="K76" s="6" t="s">
        <v>1377</v>
      </c>
      <c r="L76" s="6"/>
      <c r="M76" s="6"/>
      <c r="N76" s="6"/>
      <c r="O76" s="6"/>
      <c r="P76" s="6"/>
      <c r="Q76" s="6"/>
      <c r="R76" s="6"/>
      <c r="S76" s="6"/>
      <c r="T76" s="6"/>
      <c r="U76" s="6"/>
      <c r="V76" s="6"/>
      <c r="W76" s="6"/>
      <c r="X76" s="6"/>
      <c r="Y76" s="6"/>
      <c r="Z76" s="6"/>
    </row>
    <row r="77" spans="1:26" ht="12.75" customHeight="1">
      <c r="A77" s="26" t="s">
        <v>809</v>
      </c>
      <c r="B77" s="6" t="s">
        <v>808</v>
      </c>
      <c r="C77" s="6" t="s">
        <v>1187</v>
      </c>
      <c r="D77" s="27">
        <v>3122</v>
      </c>
      <c r="E77" s="27">
        <v>3095</v>
      </c>
      <c r="F77" s="6"/>
      <c r="G77" s="28"/>
      <c r="H77" s="6"/>
      <c r="I77" s="6" t="s">
        <v>1358</v>
      </c>
      <c r="J77" s="6" t="s">
        <v>1366</v>
      </c>
      <c r="K77" s="6" t="s">
        <v>1378</v>
      </c>
      <c r="L77" s="6"/>
      <c r="M77" s="6"/>
      <c r="N77" s="6"/>
      <c r="O77" s="6"/>
      <c r="P77" s="6"/>
      <c r="Q77" s="6"/>
      <c r="R77" s="6"/>
      <c r="S77" s="6"/>
      <c r="T77" s="6"/>
      <c r="U77" s="6"/>
      <c r="V77" s="6"/>
      <c r="W77" s="6"/>
      <c r="X77" s="6"/>
      <c r="Y77" s="6"/>
      <c r="Z77" s="6"/>
    </row>
    <row r="78" spans="1:26" ht="12.75" customHeight="1">
      <c r="A78" s="26" t="s">
        <v>813</v>
      </c>
      <c r="B78" s="6" t="s">
        <v>812</v>
      </c>
      <c r="C78" s="6" t="s">
        <v>1102</v>
      </c>
      <c r="D78" s="27">
        <v>27777</v>
      </c>
      <c r="E78" s="27">
        <v>28102</v>
      </c>
      <c r="F78" s="6"/>
      <c r="G78" s="28"/>
      <c r="H78" s="6"/>
      <c r="I78" s="6" t="s">
        <v>1358</v>
      </c>
      <c r="J78" s="6" t="s">
        <v>1379</v>
      </c>
      <c r="K78" s="6" t="s">
        <v>1380</v>
      </c>
      <c r="L78" s="6"/>
      <c r="M78" s="6"/>
      <c r="N78" s="6"/>
      <c r="O78" s="6"/>
      <c r="P78" s="6"/>
      <c r="Q78" s="6"/>
      <c r="R78" s="6"/>
      <c r="S78" s="6"/>
      <c r="T78" s="6"/>
      <c r="U78" s="6"/>
      <c r="V78" s="6"/>
      <c r="W78" s="6"/>
      <c r="X78" s="6"/>
      <c r="Y78" s="6"/>
      <c r="Z78" s="6"/>
    </row>
    <row r="79" spans="1:26" ht="12.75" customHeight="1">
      <c r="A79" s="26" t="s">
        <v>819</v>
      </c>
      <c r="B79" s="6" t="s">
        <v>818</v>
      </c>
      <c r="C79" s="6" t="s">
        <v>1089</v>
      </c>
      <c r="D79" s="27">
        <v>32960</v>
      </c>
      <c r="E79" s="27">
        <v>31965</v>
      </c>
      <c r="F79" s="6"/>
      <c r="G79" s="28"/>
      <c r="H79" s="6"/>
      <c r="I79" s="6" t="s">
        <v>1358</v>
      </c>
      <c r="J79" s="6" t="s">
        <v>1379</v>
      </c>
      <c r="K79" s="6" t="s">
        <v>1381</v>
      </c>
      <c r="L79" s="6"/>
      <c r="M79" s="6"/>
      <c r="N79" s="6"/>
      <c r="O79" s="6"/>
      <c r="P79" s="6"/>
      <c r="Q79" s="6"/>
      <c r="R79" s="6"/>
      <c r="S79" s="6"/>
      <c r="T79" s="6"/>
      <c r="U79" s="6"/>
      <c r="V79" s="6"/>
      <c r="W79" s="6"/>
      <c r="X79" s="6"/>
      <c r="Y79" s="6"/>
      <c r="Z79" s="6"/>
    </row>
    <row r="80" spans="1:26" ht="12.75" customHeight="1">
      <c r="A80" s="26" t="s">
        <v>825</v>
      </c>
      <c r="B80" s="6" t="s">
        <v>824</v>
      </c>
      <c r="C80" s="6" t="s">
        <v>1203</v>
      </c>
      <c r="D80" s="27">
        <v>14278</v>
      </c>
      <c r="E80" s="27">
        <v>16431</v>
      </c>
      <c r="F80" s="6"/>
      <c r="G80" s="28"/>
      <c r="H80" s="6"/>
      <c r="I80" s="6" t="s">
        <v>1358</v>
      </c>
      <c r="J80" s="6" t="s">
        <v>1379</v>
      </c>
      <c r="K80" s="6" t="s">
        <v>1382</v>
      </c>
      <c r="L80" s="6"/>
      <c r="M80" s="6"/>
      <c r="N80" s="6"/>
      <c r="O80" s="6"/>
      <c r="P80" s="6"/>
      <c r="Q80" s="6"/>
      <c r="R80" s="6"/>
      <c r="S80" s="6"/>
      <c r="T80" s="6"/>
      <c r="U80" s="6"/>
      <c r="V80" s="6"/>
      <c r="W80" s="6"/>
      <c r="X80" s="6"/>
      <c r="Y80" s="6"/>
      <c r="Z80" s="6"/>
    </row>
    <row r="81" spans="1:26" ht="12.75" customHeight="1">
      <c r="A81" s="26" t="s">
        <v>829</v>
      </c>
      <c r="B81" s="6" t="s">
        <v>828</v>
      </c>
      <c r="C81" s="6" t="s">
        <v>1161</v>
      </c>
      <c r="D81" s="27">
        <v>5643</v>
      </c>
      <c r="E81" s="27">
        <v>5086</v>
      </c>
      <c r="F81" s="6"/>
      <c r="G81" s="28"/>
      <c r="H81" s="6"/>
      <c r="I81" s="6" t="s">
        <v>1358</v>
      </c>
      <c r="J81" s="6" t="s">
        <v>1379</v>
      </c>
      <c r="K81" s="6" t="s">
        <v>1383</v>
      </c>
      <c r="L81" s="6"/>
      <c r="M81" s="6"/>
      <c r="N81" s="6"/>
      <c r="O81" s="6"/>
      <c r="P81" s="6"/>
      <c r="Q81" s="6"/>
      <c r="R81" s="6"/>
      <c r="S81" s="6"/>
      <c r="T81" s="6"/>
      <c r="U81" s="6"/>
      <c r="V81" s="6"/>
      <c r="W81" s="6"/>
      <c r="X81" s="6"/>
      <c r="Y81" s="6"/>
      <c r="Z81" s="6"/>
    </row>
    <row r="82" spans="1:26" ht="12.75" customHeight="1">
      <c r="A82" s="26" t="s">
        <v>833</v>
      </c>
      <c r="B82" s="6" t="s">
        <v>832</v>
      </c>
      <c r="C82" s="6" t="s">
        <v>1187</v>
      </c>
      <c r="D82" s="27">
        <v>3033</v>
      </c>
      <c r="E82" s="27">
        <v>3515</v>
      </c>
      <c r="F82" s="6"/>
      <c r="G82" s="28"/>
      <c r="H82" s="6"/>
      <c r="I82" s="6" t="s">
        <v>1358</v>
      </c>
      <c r="J82" s="6" t="s">
        <v>1379</v>
      </c>
      <c r="K82" s="6" t="s">
        <v>1384</v>
      </c>
      <c r="L82" s="6"/>
      <c r="M82" s="6"/>
      <c r="N82" s="6"/>
      <c r="O82" s="6"/>
      <c r="P82" s="6"/>
      <c r="Q82" s="6"/>
      <c r="R82" s="6"/>
      <c r="S82" s="6"/>
      <c r="T82" s="6"/>
      <c r="U82" s="6"/>
      <c r="V82" s="6"/>
      <c r="W82" s="6"/>
      <c r="X82" s="6"/>
      <c r="Y82" s="6"/>
      <c r="Z82" s="6"/>
    </row>
    <row r="83" spans="1:26" ht="12.75" customHeight="1">
      <c r="A83" s="26" t="s">
        <v>837</v>
      </c>
      <c r="B83" s="6" t="s">
        <v>836</v>
      </c>
      <c r="C83" s="6" t="s">
        <v>1102</v>
      </c>
      <c r="D83" s="27">
        <v>36778</v>
      </c>
      <c r="E83" s="27">
        <v>37186</v>
      </c>
      <c r="F83" s="6"/>
      <c r="G83" s="28"/>
      <c r="H83" s="6"/>
      <c r="I83" s="6" t="s">
        <v>1358</v>
      </c>
      <c r="J83" s="6" t="s">
        <v>1379</v>
      </c>
      <c r="K83" s="6" t="s">
        <v>1385</v>
      </c>
      <c r="L83" s="6"/>
      <c r="M83" s="6"/>
      <c r="N83" s="6"/>
      <c r="O83" s="6"/>
      <c r="P83" s="6"/>
      <c r="Q83" s="6"/>
      <c r="R83" s="6"/>
      <c r="S83" s="6"/>
      <c r="T83" s="6"/>
      <c r="U83" s="6"/>
      <c r="V83" s="6"/>
      <c r="W83" s="6"/>
      <c r="X83" s="6"/>
      <c r="Y83" s="6"/>
      <c r="Z83" s="6"/>
    </row>
    <row r="84" spans="1:26" ht="12.75" customHeight="1">
      <c r="A84" s="26" t="s">
        <v>843</v>
      </c>
      <c r="B84" s="6" t="s">
        <v>842</v>
      </c>
      <c r="C84" s="6" t="s">
        <v>1113</v>
      </c>
      <c r="D84" s="27">
        <v>80365</v>
      </c>
      <c r="E84" s="27">
        <v>87690</v>
      </c>
      <c r="F84" s="6"/>
      <c r="G84" s="28"/>
      <c r="H84" s="6"/>
      <c r="I84" s="6" t="s">
        <v>1358</v>
      </c>
      <c r="J84" s="6" t="s">
        <v>1386</v>
      </c>
      <c r="K84" s="6" t="s">
        <v>1387</v>
      </c>
      <c r="L84" s="6"/>
      <c r="M84" s="6"/>
      <c r="N84" s="6"/>
      <c r="O84" s="6"/>
      <c r="P84" s="6"/>
      <c r="Q84" s="6"/>
      <c r="R84" s="6"/>
      <c r="S84" s="6"/>
      <c r="T84" s="6"/>
      <c r="U84" s="6"/>
      <c r="V84" s="6"/>
      <c r="W84" s="6"/>
      <c r="X84" s="6"/>
      <c r="Y84" s="6"/>
      <c r="Z84" s="6"/>
    </row>
    <row r="85" spans="1:26" ht="12.75" customHeight="1">
      <c r="A85" s="26" t="s">
        <v>847</v>
      </c>
      <c r="B85" s="6" t="s">
        <v>846</v>
      </c>
      <c r="C85" s="6" t="s">
        <v>1161</v>
      </c>
      <c r="D85" s="27">
        <v>15126</v>
      </c>
      <c r="E85" s="27">
        <v>14997</v>
      </c>
      <c r="F85" s="6"/>
      <c r="G85" s="28"/>
      <c r="H85" s="6"/>
      <c r="I85" s="6" t="s">
        <v>1358</v>
      </c>
      <c r="J85" s="6" t="s">
        <v>1386</v>
      </c>
      <c r="K85" s="6" t="s">
        <v>1388</v>
      </c>
      <c r="L85" s="6"/>
      <c r="M85" s="6"/>
      <c r="N85" s="6"/>
      <c r="O85" s="6"/>
      <c r="P85" s="6"/>
      <c r="Q85" s="6"/>
      <c r="R85" s="6"/>
      <c r="S85" s="6"/>
      <c r="T85" s="6"/>
      <c r="U85" s="6"/>
      <c r="V85" s="6"/>
      <c r="W85" s="6"/>
      <c r="X85" s="6"/>
      <c r="Y85" s="6"/>
      <c r="Z85" s="6"/>
    </row>
    <row r="86" spans="1:26" ht="12.75" customHeight="1">
      <c r="A86" s="26" t="s">
        <v>852</v>
      </c>
      <c r="B86" s="6" t="s">
        <v>851</v>
      </c>
      <c r="C86" s="6" t="s">
        <v>1203</v>
      </c>
      <c r="D86" s="27">
        <v>38396</v>
      </c>
      <c r="E86" s="27">
        <v>38955</v>
      </c>
      <c r="F86" s="6"/>
      <c r="G86" s="28"/>
      <c r="H86" s="6"/>
      <c r="I86" s="6" t="s">
        <v>1358</v>
      </c>
      <c r="J86" s="6" t="s">
        <v>1386</v>
      </c>
      <c r="K86" s="6" t="s">
        <v>1389</v>
      </c>
      <c r="L86" s="6"/>
      <c r="M86" s="6"/>
      <c r="N86" s="6"/>
      <c r="O86" s="6"/>
      <c r="P86" s="6"/>
      <c r="Q86" s="6"/>
      <c r="R86" s="6"/>
      <c r="S86" s="6"/>
      <c r="T86" s="6"/>
      <c r="U86" s="6"/>
      <c r="V86" s="6"/>
      <c r="W86" s="6"/>
      <c r="X86" s="6"/>
      <c r="Y86" s="6"/>
      <c r="Z86" s="6"/>
    </row>
    <row r="87" spans="1:26" ht="12.75" customHeight="1">
      <c r="A87" s="26" t="s">
        <v>859</v>
      </c>
      <c r="B87" s="6" t="s">
        <v>858</v>
      </c>
      <c r="C87" s="6" t="s">
        <v>1102</v>
      </c>
      <c r="D87" s="27">
        <v>19506</v>
      </c>
      <c r="E87" s="27">
        <v>21245</v>
      </c>
      <c r="F87" s="6"/>
      <c r="G87" s="28"/>
      <c r="H87" s="6"/>
      <c r="I87" s="6" t="s">
        <v>1358</v>
      </c>
      <c r="J87" s="6" t="s">
        <v>1390</v>
      </c>
      <c r="K87" s="6" t="s">
        <v>1391</v>
      </c>
      <c r="L87" s="6"/>
      <c r="M87" s="6"/>
      <c r="N87" s="6"/>
      <c r="O87" s="6"/>
      <c r="P87" s="6"/>
      <c r="Q87" s="6"/>
      <c r="R87" s="6"/>
      <c r="S87" s="6"/>
      <c r="T87" s="6"/>
      <c r="U87" s="6"/>
      <c r="V87" s="6"/>
      <c r="W87" s="6"/>
      <c r="X87" s="6"/>
      <c r="Y87" s="6"/>
      <c r="Z87" s="6"/>
    </row>
    <row r="88" spans="1:26" ht="12.75" customHeight="1">
      <c r="A88" s="26" t="s">
        <v>864</v>
      </c>
      <c r="B88" s="6" t="s">
        <v>863</v>
      </c>
      <c r="C88" s="6" t="s">
        <v>1203</v>
      </c>
      <c r="D88" s="27">
        <v>16579</v>
      </c>
      <c r="E88" s="27">
        <v>16705</v>
      </c>
      <c r="F88" s="6"/>
      <c r="G88" s="28"/>
      <c r="H88" s="6"/>
      <c r="I88" s="6" t="s">
        <v>1358</v>
      </c>
      <c r="J88" s="6" t="s">
        <v>1390</v>
      </c>
      <c r="K88" s="6" t="s">
        <v>1392</v>
      </c>
      <c r="L88" s="6"/>
      <c r="M88" s="6"/>
      <c r="N88" s="6"/>
      <c r="O88" s="6"/>
      <c r="P88" s="6"/>
      <c r="Q88" s="6"/>
      <c r="R88" s="6"/>
      <c r="S88" s="6"/>
      <c r="T88" s="6"/>
      <c r="U88" s="6"/>
      <c r="V88" s="6"/>
      <c r="W88" s="6"/>
      <c r="X88" s="6"/>
      <c r="Y88" s="6"/>
      <c r="Z88" s="6"/>
    </row>
    <row r="89" spans="1:26" ht="12.75" customHeight="1">
      <c r="A89" s="26" t="s">
        <v>871</v>
      </c>
      <c r="B89" s="6" t="s">
        <v>870</v>
      </c>
      <c r="C89" s="6" t="s">
        <v>1157</v>
      </c>
      <c r="D89" s="27">
        <v>17257</v>
      </c>
      <c r="E89" s="27">
        <v>16603</v>
      </c>
      <c r="F89" s="6"/>
      <c r="G89" s="28"/>
      <c r="H89" s="6"/>
      <c r="I89" s="6" t="s">
        <v>1358</v>
      </c>
      <c r="J89" s="6" t="s">
        <v>1390</v>
      </c>
      <c r="K89" s="6" t="s">
        <v>1393</v>
      </c>
      <c r="L89" s="6"/>
      <c r="M89" s="6"/>
      <c r="N89" s="6"/>
      <c r="O89" s="6"/>
      <c r="P89" s="6"/>
      <c r="Q89" s="6"/>
      <c r="R89" s="6"/>
      <c r="S89" s="6"/>
      <c r="T89" s="6"/>
      <c r="U89" s="6"/>
      <c r="V89" s="6"/>
      <c r="W89" s="6"/>
      <c r="X89" s="6"/>
      <c r="Y89" s="6"/>
      <c r="Z89" s="6"/>
    </row>
    <row r="90" spans="1:26" ht="12.75" customHeight="1">
      <c r="A90" s="26" t="s">
        <v>875</v>
      </c>
      <c r="B90" s="6" t="s">
        <v>874</v>
      </c>
      <c r="C90" s="6" t="s">
        <v>1102</v>
      </c>
      <c r="D90" s="27">
        <v>3703</v>
      </c>
      <c r="E90" s="27">
        <v>4072</v>
      </c>
      <c r="F90" s="6"/>
      <c r="G90" s="28"/>
      <c r="H90" s="6"/>
      <c r="I90" s="6" t="s">
        <v>1358</v>
      </c>
      <c r="J90" s="6" t="s">
        <v>1390</v>
      </c>
      <c r="K90" s="6" t="s">
        <v>1394</v>
      </c>
      <c r="L90" s="6"/>
      <c r="M90" s="6"/>
      <c r="N90" s="6"/>
      <c r="O90" s="6"/>
      <c r="P90" s="6"/>
      <c r="Q90" s="6"/>
      <c r="R90" s="6"/>
      <c r="S90" s="6"/>
      <c r="T90" s="6"/>
      <c r="U90" s="6"/>
      <c r="V90" s="6"/>
      <c r="W90" s="6"/>
      <c r="X90" s="6"/>
      <c r="Y90" s="6"/>
      <c r="Z90" s="6"/>
    </row>
    <row r="91" spans="1:26" ht="12.75" customHeight="1">
      <c r="A91" s="26" t="s">
        <v>879</v>
      </c>
      <c r="B91" s="6" t="s">
        <v>878</v>
      </c>
      <c r="C91" s="6" t="s">
        <v>1157</v>
      </c>
      <c r="D91" s="27">
        <v>7005</v>
      </c>
      <c r="E91" s="27">
        <v>7302</v>
      </c>
      <c r="F91" s="6"/>
      <c r="G91" s="28"/>
      <c r="H91" s="6"/>
      <c r="I91" s="6" t="s">
        <v>1358</v>
      </c>
      <c r="J91" s="6" t="s">
        <v>1390</v>
      </c>
      <c r="K91" s="6" t="s">
        <v>1395</v>
      </c>
      <c r="L91" s="6"/>
      <c r="M91" s="6"/>
      <c r="N91" s="6"/>
      <c r="O91" s="6"/>
      <c r="P91" s="6"/>
      <c r="Q91" s="6"/>
      <c r="R91" s="6"/>
      <c r="S91" s="6"/>
      <c r="T91" s="6"/>
      <c r="U91" s="6"/>
      <c r="V91" s="6"/>
      <c r="W91" s="6"/>
      <c r="X91" s="6"/>
      <c r="Y91" s="6"/>
      <c r="Z91" s="6"/>
    </row>
    <row r="92" spans="1:26" ht="12.75" customHeight="1">
      <c r="A92" s="26" t="s">
        <v>884</v>
      </c>
      <c r="B92" s="6" t="s">
        <v>883</v>
      </c>
      <c r="C92" s="6" t="s">
        <v>1339</v>
      </c>
      <c r="D92" s="27">
        <v>41278</v>
      </c>
      <c r="E92" s="27">
        <v>39839</v>
      </c>
      <c r="F92" s="6"/>
      <c r="G92" s="28"/>
      <c r="H92" s="6"/>
      <c r="I92" s="6" t="s">
        <v>1358</v>
      </c>
      <c r="J92" s="6" t="s">
        <v>1390</v>
      </c>
      <c r="K92" s="6" t="s">
        <v>1396</v>
      </c>
      <c r="L92" s="6"/>
      <c r="M92" s="6"/>
      <c r="N92" s="6"/>
      <c r="O92" s="6"/>
      <c r="P92" s="6"/>
      <c r="Q92" s="6"/>
      <c r="R92" s="6"/>
      <c r="S92" s="6"/>
      <c r="T92" s="6"/>
      <c r="U92" s="6"/>
      <c r="V92" s="6"/>
      <c r="W92" s="6"/>
      <c r="X92" s="6"/>
      <c r="Y92" s="6"/>
      <c r="Z92" s="6"/>
    </row>
    <row r="93" spans="1:26" ht="12.75" customHeight="1">
      <c r="A93" s="26" t="s">
        <v>892</v>
      </c>
      <c r="B93" s="6" t="s">
        <v>891</v>
      </c>
      <c r="C93" s="6" t="s">
        <v>1102</v>
      </c>
      <c r="D93" s="27">
        <v>10317</v>
      </c>
      <c r="E93" s="27">
        <v>11039</v>
      </c>
      <c r="F93" s="6"/>
      <c r="G93" s="28"/>
      <c r="H93" s="6"/>
      <c r="I93" s="6" t="s">
        <v>1358</v>
      </c>
      <c r="J93" s="6" t="s">
        <v>1397</v>
      </c>
      <c r="K93" s="6" t="s">
        <v>1398</v>
      </c>
      <c r="L93" s="6"/>
      <c r="M93" s="6"/>
      <c r="N93" s="6"/>
      <c r="O93" s="6"/>
      <c r="P93" s="6"/>
      <c r="Q93" s="6"/>
      <c r="R93" s="6"/>
      <c r="S93" s="6"/>
      <c r="T93" s="6"/>
      <c r="U93" s="6"/>
      <c r="V93" s="6"/>
      <c r="W93" s="6"/>
      <c r="X93" s="6"/>
      <c r="Y93" s="6"/>
      <c r="Z93" s="6"/>
    </row>
    <row r="94" spans="1:26" ht="12.75" customHeight="1">
      <c r="A94" s="26" t="s">
        <v>896</v>
      </c>
      <c r="B94" s="6" t="s">
        <v>895</v>
      </c>
      <c r="C94" s="6" t="s">
        <v>1089</v>
      </c>
      <c r="D94" s="27">
        <v>141322</v>
      </c>
      <c r="E94" s="27">
        <v>150190</v>
      </c>
      <c r="F94" s="6"/>
      <c r="G94" s="28"/>
      <c r="H94" s="6"/>
      <c r="I94" s="6" t="s">
        <v>1358</v>
      </c>
      <c r="J94" s="6" t="s">
        <v>1399</v>
      </c>
      <c r="K94" s="6" t="s">
        <v>1400</v>
      </c>
      <c r="L94" s="6"/>
      <c r="M94" s="6"/>
      <c r="N94" s="6"/>
      <c r="O94" s="6"/>
      <c r="P94" s="6"/>
      <c r="Q94" s="6"/>
      <c r="R94" s="6"/>
      <c r="S94" s="6"/>
      <c r="T94" s="6"/>
      <c r="U94" s="6"/>
      <c r="V94" s="6"/>
      <c r="W94" s="6"/>
      <c r="X94" s="6"/>
      <c r="Y94" s="6"/>
      <c r="Z94" s="6"/>
    </row>
    <row r="95" spans="1:26" ht="12.75" customHeight="1">
      <c r="A95" s="26" t="s">
        <v>902</v>
      </c>
      <c r="B95" s="6" t="s">
        <v>901</v>
      </c>
      <c r="C95" s="6" t="s">
        <v>1113</v>
      </c>
      <c r="D95" s="27">
        <v>42009</v>
      </c>
      <c r="E95" s="27">
        <v>44353</v>
      </c>
      <c r="F95" s="6"/>
      <c r="G95" s="28"/>
      <c r="H95" s="6"/>
      <c r="I95" s="6" t="s">
        <v>1358</v>
      </c>
      <c r="J95" s="6" t="s">
        <v>1399</v>
      </c>
      <c r="K95" s="6" t="s">
        <v>1401</v>
      </c>
      <c r="L95" s="6"/>
      <c r="M95" s="6"/>
      <c r="N95" s="6"/>
      <c r="O95" s="6"/>
      <c r="P95" s="6"/>
      <c r="Q95" s="6"/>
      <c r="R95" s="6"/>
      <c r="S95" s="6"/>
      <c r="T95" s="6"/>
      <c r="U95" s="6"/>
      <c r="V95" s="6"/>
      <c r="W95" s="6"/>
      <c r="X95" s="6"/>
      <c r="Y95" s="6"/>
      <c r="Z95" s="6"/>
    </row>
    <row r="96" spans="1:26" ht="12.75" customHeight="1">
      <c r="A96" s="26" t="s">
        <v>906</v>
      </c>
      <c r="B96" s="6" t="s">
        <v>905</v>
      </c>
      <c r="C96" s="6" t="s">
        <v>1113</v>
      </c>
      <c r="D96" s="27">
        <v>9608</v>
      </c>
      <c r="E96" s="27">
        <v>9647</v>
      </c>
      <c r="F96" s="6"/>
      <c r="G96" s="28"/>
      <c r="H96" s="6"/>
      <c r="I96" s="6" t="s">
        <v>1358</v>
      </c>
      <c r="J96" s="6" t="s">
        <v>1402</v>
      </c>
      <c r="K96" s="6" t="s">
        <v>1403</v>
      </c>
      <c r="L96" s="6"/>
      <c r="M96" s="6"/>
      <c r="N96" s="6"/>
      <c r="O96" s="6"/>
      <c r="P96" s="6"/>
      <c r="Q96" s="6"/>
      <c r="R96" s="6"/>
      <c r="S96" s="6"/>
      <c r="T96" s="6"/>
      <c r="U96" s="6"/>
      <c r="V96" s="6"/>
      <c r="W96" s="6"/>
      <c r="X96" s="6"/>
      <c r="Y96" s="6"/>
      <c r="Z96" s="6"/>
    </row>
    <row r="97" spans="1:26" ht="12.75" customHeight="1">
      <c r="A97" s="26" t="s">
        <v>910</v>
      </c>
      <c r="B97" s="6" t="s">
        <v>909</v>
      </c>
      <c r="C97" s="6" t="s">
        <v>1213</v>
      </c>
      <c r="D97" s="27">
        <v>20961</v>
      </c>
      <c r="E97" s="27">
        <v>22758</v>
      </c>
      <c r="F97" s="6"/>
      <c r="G97" s="28"/>
      <c r="H97" s="6"/>
      <c r="I97" s="6" t="s">
        <v>1358</v>
      </c>
      <c r="J97" s="6" t="s">
        <v>1402</v>
      </c>
      <c r="K97" s="6" t="s">
        <v>1404</v>
      </c>
      <c r="L97" s="6"/>
      <c r="M97" s="6"/>
      <c r="N97" s="6"/>
      <c r="O97" s="6"/>
      <c r="P97" s="6"/>
      <c r="Q97" s="6"/>
      <c r="R97" s="6"/>
      <c r="S97" s="6"/>
      <c r="T97" s="6"/>
      <c r="U97" s="6"/>
      <c r="V97" s="6"/>
      <c r="W97" s="6"/>
      <c r="X97" s="6"/>
      <c r="Y97" s="6"/>
      <c r="Z97" s="6"/>
    </row>
    <row r="98" spans="1:26" ht="12.75" customHeight="1">
      <c r="A98" s="26" t="s">
        <v>914</v>
      </c>
      <c r="B98" s="6" t="s">
        <v>913</v>
      </c>
      <c r="C98" s="6" t="s">
        <v>1224</v>
      </c>
      <c r="D98" s="27">
        <v>549442</v>
      </c>
      <c r="E98" s="27">
        <v>727750</v>
      </c>
      <c r="F98" s="6"/>
      <c r="G98" s="28"/>
      <c r="H98" s="6"/>
      <c r="I98" s="6" t="s">
        <v>1358</v>
      </c>
      <c r="J98" s="6" t="s">
        <v>1402</v>
      </c>
      <c r="K98" s="6" t="s">
        <v>1405</v>
      </c>
      <c r="L98" s="6"/>
      <c r="M98" s="6"/>
      <c r="N98" s="6"/>
      <c r="O98" s="6"/>
      <c r="P98" s="6"/>
      <c r="Q98" s="6"/>
      <c r="R98" s="6"/>
      <c r="S98" s="6"/>
      <c r="T98" s="6"/>
      <c r="U98" s="6"/>
      <c r="V98" s="6"/>
      <c r="W98" s="6"/>
      <c r="X98" s="6"/>
      <c r="Y98" s="6"/>
      <c r="Z98" s="6"/>
    </row>
    <row r="99" spans="1:26" ht="12.75" customHeight="1">
      <c r="A99" s="26" t="s">
        <v>922</v>
      </c>
      <c r="B99" s="6" t="s">
        <v>921</v>
      </c>
      <c r="C99" s="6" t="s">
        <v>1224</v>
      </c>
      <c r="D99" s="27">
        <v>664193</v>
      </c>
      <c r="E99" s="27">
        <v>687127</v>
      </c>
      <c r="F99" s="6"/>
      <c r="G99" s="28"/>
      <c r="H99" s="6"/>
      <c r="I99" s="6" t="s">
        <v>1358</v>
      </c>
      <c r="J99" s="6" t="s">
        <v>1402</v>
      </c>
      <c r="K99" s="6" t="s">
        <v>1406</v>
      </c>
      <c r="L99" s="6"/>
      <c r="M99" s="6"/>
      <c r="N99" s="6"/>
      <c r="O99" s="6"/>
      <c r="P99" s="6"/>
      <c r="Q99" s="6"/>
      <c r="R99" s="6"/>
      <c r="S99" s="6"/>
      <c r="T99" s="6"/>
      <c r="U99" s="6"/>
      <c r="V99" s="6"/>
      <c r="W99" s="6"/>
      <c r="X99" s="6"/>
      <c r="Y99" s="6"/>
      <c r="Z99" s="6"/>
    </row>
    <row r="100" spans="1:26" ht="12.75" customHeight="1">
      <c r="A100" s="26" t="s">
        <v>936</v>
      </c>
      <c r="B100" s="6" t="s">
        <v>935</v>
      </c>
      <c r="C100" s="6" t="s">
        <v>1203</v>
      </c>
      <c r="D100" s="27">
        <v>10310</v>
      </c>
      <c r="E100" s="27">
        <v>11219</v>
      </c>
      <c r="F100" s="6"/>
      <c r="G100" s="28"/>
      <c r="H100" s="6"/>
      <c r="I100" s="6" t="s">
        <v>1358</v>
      </c>
      <c r="J100" s="6" t="s">
        <v>1407</v>
      </c>
      <c r="K100" s="6" t="s">
        <v>1408</v>
      </c>
      <c r="L100" s="6"/>
      <c r="M100" s="6"/>
      <c r="N100" s="6"/>
      <c r="O100" s="6"/>
      <c r="P100" s="6"/>
      <c r="Q100" s="6"/>
      <c r="R100" s="6"/>
      <c r="S100" s="6"/>
      <c r="T100" s="6"/>
      <c r="U100" s="6"/>
      <c r="V100" s="6"/>
      <c r="W100" s="6"/>
      <c r="X100" s="6"/>
      <c r="Y100" s="6"/>
      <c r="Z100" s="6"/>
    </row>
    <row r="101" spans="1:26" ht="12.75" customHeight="1">
      <c r="A101" s="26" t="s">
        <v>1409</v>
      </c>
      <c r="B101" s="6" t="s">
        <v>939</v>
      </c>
      <c r="C101" s="6" t="s">
        <v>1195</v>
      </c>
      <c r="D101" s="27">
        <v>35824</v>
      </c>
      <c r="E101" s="27">
        <v>36316</v>
      </c>
      <c r="F101" s="6"/>
      <c r="G101" s="28"/>
      <c r="H101" s="6"/>
      <c r="I101" s="6" t="s">
        <v>1358</v>
      </c>
      <c r="J101" s="6" t="s">
        <v>1407</v>
      </c>
      <c r="K101" s="6" t="s">
        <v>1410</v>
      </c>
      <c r="L101" s="6"/>
      <c r="M101" s="6"/>
      <c r="N101" s="6"/>
      <c r="O101" s="6"/>
      <c r="P101" s="6"/>
      <c r="Q101" s="6"/>
      <c r="R101" s="6"/>
      <c r="S101" s="6"/>
      <c r="T101" s="6"/>
      <c r="U101" s="6"/>
      <c r="V101" s="6"/>
      <c r="W101" s="6"/>
      <c r="X101" s="6"/>
      <c r="Y101" s="6"/>
      <c r="Z101" s="6"/>
    </row>
    <row r="102" spans="1:26" ht="12.75" customHeight="1">
      <c r="A102" s="26" t="s">
        <v>1411</v>
      </c>
      <c r="B102" s="6" t="s">
        <v>942</v>
      </c>
      <c r="C102" s="6" t="s">
        <v>1224</v>
      </c>
      <c r="D102" s="27">
        <v>536111</v>
      </c>
      <c r="E102" s="27">
        <v>569913</v>
      </c>
      <c r="F102" s="6"/>
      <c r="G102" s="28"/>
      <c r="H102" s="6"/>
      <c r="I102" s="6" t="s">
        <v>1358</v>
      </c>
      <c r="J102" s="6" t="s">
        <v>1407</v>
      </c>
      <c r="K102" s="6" t="s">
        <v>1412</v>
      </c>
      <c r="L102" s="6"/>
      <c r="M102" s="6"/>
      <c r="N102" s="6"/>
      <c r="O102" s="6"/>
      <c r="P102" s="6"/>
      <c r="Q102" s="6"/>
      <c r="R102" s="6"/>
      <c r="S102" s="6"/>
      <c r="T102" s="6"/>
      <c r="U102" s="6"/>
      <c r="V102" s="6"/>
      <c r="W102" s="6"/>
      <c r="X102" s="6"/>
      <c r="Y102" s="6"/>
      <c r="Z102" s="6"/>
    </row>
    <row r="103" spans="1:26" ht="12.75" customHeight="1">
      <c r="A103" s="26" t="s">
        <v>1413</v>
      </c>
      <c r="B103" s="6" t="s">
        <v>952</v>
      </c>
      <c r="C103" s="6" t="s">
        <v>1157</v>
      </c>
      <c r="D103" s="27">
        <v>5960</v>
      </c>
      <c r="E103" s="27">
        <v>5961</v>
      </c>
      <c r="F103" s="6"/>
      <c r="G103" s="28"/>
      <c r="H103" s="6"/>
      <c r="I103" s="6" t="s">
        <v>1414</v>
      </c>
      <c r="J103" s="6" t="s">
        <v>1415</v>
      </c>
      <c r="K103" s="6" t="s">
        <v>1416</v>
      </c>
      <c r="L103" s="6"/>
      <c r="M103" s="6"/>
      <c r="N103" s="6"/>
      <c r="O103" s="6"/>
      <c r="P103" s="6"/>
      <c r="Q103" s="6"/>
      <c r="R103" s="6"/>
      <c r="S103" s="6"/>
      <c r="T103" s="6"/>
      <c r="U103" s="6"/>
      <c r="V103" s="6"/>
      <c r="W103" s="6"/>
      <c r="X103" s="6"/>
      <c r="Y103" s="6"/>
      <c r="Z103" s="6"/>
    </row>
    <row r="104" spans="1:26" ht="12.75" customHeight="1">
      <c r="A104" s="26" t="s">
        <v>1417</v>
      </c>
      <c r="B104" s="6" t="s">
        <v>957</v>
      </c>
      <c r="C104" s="6" t="s">
        <v>1203</v>
      </c>
      <c r="D104" s="27">
        <v>7256</v>
      </c>
      <c r="E104" s="27">
        <v>7565</v>
      </c>
      <c r="F104" s="6"/>
      <c r="G104" s="28"/>
      <c r="H104" s="6"/>
      <c r="I104" s="6" t="s">
        <v>1414</v>
      </c>
      <c r="J104" s="6" t="s">
        <v>1415</v>
      </c>
      <c r="K104" s="6" t="s">
        <v>1418</v>
      </c>
      <c r="L104" s="6"/>
      <c r="M104" s="6"/>
      <c r="N104" s="6"/>
      <c r="O104" s="6"/>
      <c r="P104" s="6"/>
      <c r="Q104" s="6"/>
      <c r="R104" s="6"/>
      <c r="S104" s="6"/>
      <c r="T104" s="6"/>
      <c r="U104" s="6"/>
      <c r="V104" s="6"/>
      <c r="W104" s="6"/>
      <c r="X104" s="6"/>
      <c r="Y104" s="6"/>
      <c r="Z104" s="6"/>
    </row>
    <row r="105" spans="1:26" ht="12.75" customHeight="1">
      <c r="A105" s="26" t="s">
        <v>1419</v>
      </c>
      <c r="B105" s="6" t="s">
        <v>960</v>
      </c>
      <c r="C105" s="6" t="s">
        <v>1187</v>
      </c>
      <c r="D105" s="27">
        <v>4412</v>
      </c>
      <c r="E105" s="27">
        <v>4180</v>
      </c>
      <c r="F105" s="6"/>
      <c r="G105" s="28"/>
      <c r="H105" s="6"/>
      <c r="I105" s="6" t="s">
        <v>1414</v>
      </c>
      <c r="J105" s="6" t="s">
        <v>1420</v>
      </c>
      <c r="K105" s="6" t="s">
        <v>1421</v>
      </c>
      <c r="L105" s="6"/>
      <c r="M105" s="6"/>
      <c r="N105" s="6"/>
      <c r="O105" s="6"/>
      <c r="P105" s="6"/>
      <c r="Q105" s="6"/>
      <c r="R105" s="6"/>
      <c r="S105" s="6"/>
      <c r="T105" s="6"/>
      <c r="U105" s="6"/>
      <c r="V105" s="6"/>
      <c r="W105" s="6"/>
      <c r="X105" s="6"/>
      <c r="Y105" s="6"/>
      <c r="Z105" s="6"/>
    </row>
    <row r="106" spans="1:26" ht="12.75" customHeight="1">
      <c r="A106" s="26" t="s">
        <v>1422</v>
      </c>
      <c r="B106" s="6" t="s">
        <v>963</v>
      </c>
      <c r="C106" s="6" t="s">
        <v>1175</v>
      </c>
      <c r="D106" s="27">
        <v>23171</v>
      </c>
      <c r="E106" s="27">
        <v>23573</v>
      </c>
      <c r="F106" s="6"/>
      <c r="G106" s="28"/>
      <c r="H106" s="6"/>
      <c r="I106" s="6" t="s">
        <v>1414</v>
      </c>
      <c r="J106" s="6" t="s">
        <v>1420</v>
      </c>
      <c r="K106" s="6" t="s">
        <v>1423</v>
      </c>
      <c r="L106" s="6"/>
      <c r="M106" s="6"/>
      <c r="N106" s="6"/>
      <c r="O106" s="6"/>
      <c r="P106" s="6"/>
      <c r="Q106" s="6"/>
      <c r="R106" s="6"/>
      <c r="S106" s="6"/>
      <c r="T106" s="6"/>
      <c r="U106" s="6"/>
      <c r="V106" s="6"/>
      <c r="W106" s="6"/>
      <c r="X106" s="6"/>
      <c r="Y106" s="6"/>
      <c r="Z106" s="6"/>
    </row>
    <row r="107" spans="1:26" ht="12.75" customHeight="1">
      <c r="A107" s="26" t="s">
        <v>1424</v>
      </c>
      <c r="B107" s="6" t="s">
        <v>967</v>
      </c>
      <c r="C107" s="6" t="s">
        <v>1157</v>
      </c>
      <c r="D107" s="27">
        <v>4229</v>
      </c>
      <c r="E107" s="27">
        <v>5482</v>
      </c>
      <c r="F107" s="6"/>
      <c r="G107" s="28"/>
      <c r="H107" s="6"/>
      <c r="I107" s="6" t="s">
        <v>1414</v>
      </c>
      <c r="J107" s="6" t="s">
        <v>1420</v>
      </c>
      <c r="K107" s="6" t="s">
        <v>1425</v>
      </c>
      <c r="L107" s="6"/>
      <c r="M107" s="6"/>
      <c r="N107" s="6"/>
      <c r="O107" s="6"/>
      <c r="P107" s="6"/>
      <c r="Q107" s="6"/>
      <c r="R107" s="6"/>
      <c r="S107" s="6"/>
      <c r="T107" s="6"/>
      <c r="U107" s="6"/>
      <c r="V107" s="6"/>
      <c r="W107" s="6"/>
      <c r="X107" s="6"/>
      <c r="Y107" s="6"/>
      <c r="Z107" s="6"/>
    </row>
    <row r="108" spans="1:26" ht="12.75" customHeight="1">
      <c r="A108" s="26" t="s">
        <v>1426</v>
      </c>
      <c r="B108" s="6" t="s">
        <v>970</v>
      </c>
      <c r="C108" s="6" t="s">
        <v>1213</v>
      </c>
      <c r="D108" s="27">
        <v>6156</v>
      </c>
      <c r="E108" s="27">
        <v>6702</v>
      </c>
      <c r="F108" s="6"/>
      <c r="G108" s="28"/>
      <c r="H108" s="6"/>
      <c r="I108" s="6" t="s">
        <v>1414</v>
      </c>
      <c r="J108" s="6" t="s">
        <v>1427</v>
      </c>
      <c r="K108" s="6" t="s">
        <v>1428</v>
      </c>
      <c r="L108" s="6"/>
      <c r="M108" s="6"/>
      <c r="N108" s="6"/>
      <c r="O108" s="6"/>
      <c r="P108" s="6"/>
      <c r="Q108" s="6"/>
      <c r="R108" s="6"/>
      <c r="S108" s="6"/>
      <c r="T108" s="6"/>
      <c r="U108" s="6"/>
      <c r="V108" s="6"/>
      <c r="W108" s="6"/>
      <c r="X108" s="6"/>
      <c r="Y108" s="6"/>
      <c r="Z108" s="6"/>
    </row>
    <row r="109" spans="1:26" ht="12.75" customHeight="1">
      <c r="A109" s="26" t="s">
        <v>1429</v>
      </c>
      <c r="B109" s="6" t="s">
        <v>973</v>
      </c>
      <c r="C109" s="6" t="s">
        <v>1203</v>
      </c>
      <c r="D109" s="27">
        <v>34182</v>
      </c>
      <c r="E109" s="27">
        <v>37518</v>
      </c>
      <c r="F109" s="6"/>
      <c r="G109" s="28"/>
      <c r="H109" s="6"/>
      <c r="I109" s="6" t="s">
        <v>1414</v>
      </c>
      <c r="J109" s="6" t="s">
        <v>1427</v>
      </c>
      <c r="K109" s="6" t="s">
        <v>1430</v>
      </c>
      <c r="L109" s="6"/>
      <c r="M109" s="6"/>
      <c r="N109" s="6"/>
      <c r="O109" s="6"/>
      <c r="P109" s="6"/>
      <c r="Q109" s="6"/>
      <c r="R109" s="6"/>
      <c r="S109" s="6"/>
      <c r="T109" s="6"/>
      <c r="U109" s="6"/>
      <c r="V109" s="6"/>
      <c r="W109" s="6"/>
      <c r="X109" s="6"/>
      <c r="Y109" s="6"/>
      <c r="Z109" s="6"/>
    </row>
    <row r="110" spans="1:26" ht="12.75" customHeight="1">
      <c r="A110" s="26" t="s">
        <v>1431</v>
      </c>
      <c r="B110" s="6" t="s">
        <v>976</v>
      </c>
      <c r="C110" s="6" t="s">
        <v>1339</v>
      </c>
      <c r="D110" s="27">
        <v>17325</v>
      </c>
      <c r="E110" s="27">
        <v>19069</v>
      </c>
      <c r="F110" s="6"/>
      <c r="G110" s="28"/>
      <c r="H110" s="6"/>
      <c r="I110" s="6" t="s">
        <v>1414</v>
      </c>
      <c r="J110" s="6" t="s">
        <v>1427</v>
      </c>
      <c r="K110" s="6" t="s">
        <v>1432</v>
      </c>
      <c r="L110" s="6"/>
      <c r="M110" s="6"/>
      <c r="N110" s="6"/>
      <c r="O110" s="6"/>
      <c r="P110" s="6"/>
      <c r="Q110" s="6"/>
      <c r="R110" s="6"/>
      <c r="S110" s="6"/>
      <c r="T110" s="6"/>
      <c r="U110" s="6"/>
      <c r="V110" s="6"/>
      <c r="W110" s="6"/>
      <c r="X110" s="6"/>
      <c r="Y110" s="6"/>
      <c r="Z110" s="6"/>
    </row>
    <row r="111" spans="1:26" ht="12.75" customHeight="1">
      <c r="A111" s="26" t="s">
        <v>1433</v>
      </c>
      <c r="B111" s="6" t="s">
        <v>979</v>
      </c>
      <c r="C111" s="6" t="s">
        <v>1157</v>
      </c>
      <c r="D111" s="27">
        <v>13446</v>
      </c>
      <c r="E111" s="27">
        <v>13799</v>
      </c>
      <c r="F111" s="6"/>
      <c r="G111" s="28"/>
      <c r="H111" s="6"/>
      <c r="I111" s="6" t="s">
        <v>1414</v>
      </c>
      <c r="J111" s="6" t="s">
        <v>1427</v>
      </c>
      <c r="K111" s="6" t="s">
        <v>1434</v>
      </c>
      <c r="L111" s="6"/>
      <c r="M111" s="6"/>
      <c r="N111" s="6"/>
      <c r="O111" s="6"/>
      <c r="P111" s="6"/>
      <c r="Q111" s="6"/>
      <c r="R111" s="6"/>
      <c r="S111" s="6"/>
      <c r="T111" s="6"/>
      <c r="U111" s="6"/>
      <c r="V111" s="6"/>
      <c r="W111" s="6"/>
      <c r="X111" s="6"/>
      <c r="Y111" s="6"/>
      <c r="Z111" s="6"/>
    </row>
    <row r="112" spans="1:26" ht="12.75" customHeight="1">
      <c r="A112" s="26" t="s">
        <v>1435</v>
      </c>
      <c r="B112" s="6" t="s">
        <v>984</v>
      </c>
      <c r="C112" s="6" t="s">
        <v>1089</v>
      </c>
      <c r="D112" s="27">
        <v>6924</v>
      </c>
      <c r="E112" s="27">
        <v>6627</v>
      </c>
      <c r="F112" s="6"/>
      <c r="G112" s="28"/>
      <c r="H112" s="6"/>
      <c r="I112" s="6" t="s">
        <v>1414</v>
      </c>
      <c r="J112" s="6" t="s">
        <v>1436</v>
      </c>
      <c r="K112" s="6" t="s">
        <v>1437</v>
      </c>
      <c r="L112" s="6"/>
      <c r="M112" s="6"/>
      <c r="N112" s="6"/>
      <c r="O112" s="6"/>
      <c r="P112" s="6"/>
      <c r="Q112" s="6"/>
      <c r="R112" s="6"/>
      <c r="S112" s="6"/>
      <c r="T112" s="6"/>
      <c r="U112" s="6"/>
      <c r="V112" s="6"/>
      <c r="W112" s="6"/>
      <c r="X112" s="6"/>
      <c r="Y112" s="6"/>
      <c r="Z112" s="6"/>
    </row>
    <row r="113" spans="1:26" ht="12.75" customHeight="1">
      <c r="A113" s="26" t="s">
        <v>1438</v>
      </c>
      <c r="B113" s="6" t="s">
        <v>987</v>
      </c>
      <c r="C113" s="6" t="s">
        <v>1213</v>
      </c>
      <c r="D113" s="27">
        <v>5389</v>
      </c>
      <c r="E113" s="27">
        <v>6151</v>
      </c>
      <c r="F113" s="6"/>
      <c r="G113" s="28"/>
      <c r="H113" s="6"/>
      <c r="I113" s="6"/>
      <c r="J113" s="6"/>
      <c r="K113" s="6"/>
      <c r="L113" s="6"/>
      <c r="M113" s="6"/>
      <c r="N113" s="6"/>
      <c r="O113" s="6"/>
      <c r="P113" s="6"/>
      <c r="Q113" s="6"/>
      <c r="R113" s="6"/>
      <c r="S113" s="6"/>
      <c r="T113" s="6"/>
      <c r="U113" s="6"/>
      <c r="V113" s="6"/>
      <c r="W113" s="6"/>
      <c r="X113" s="6"/>
      <c r="Y113" s="6"/>
      <c r="Z113" s="6"/>
    </row>
    <row r="114" spans="1:26" ht="12.75" customHeight="1">
      <c r="A114" s="26" t="s">
        <v>1439</v>
      </c>
      <c r="B114" s="6" t="s">
        <v>990</v>
      </c>
      <c r="C114" s="6" t="s">
        <v>1203</v>
      </c>
      <c r="D114" s="27">
        <v>16105</v>
      </c>
      <c r="E114" s="27">
        <v>16548</v>
      </c>
      <c r="F114" s="6"/>
      <c r="G114" s="28"/>
      <c r="H114" s="6"/>
      <c r="I114" s="6"/>
      <c r="J114" s="6"/>
      <c r="K114" s="6"/>
      <c r="L114" s="6"/>
      <c r="M114" s="6"/>
      <c r="N114" s="6"/>
      <c r="O114" s="6"/>
      <c r="P114" s="6"/>
      <c r="Q114" s="6"/>
      <c r="R114" s="6"/>
      <c r="S114" s="6"/>
      <c r="T114" s="6"/>
      <c r="U114" s="6"/>
      <c r="V114" s="6"/>
      <c r="W114" s="6"/>
      <c r="X114" s="6"/>
      <c r="Y114" s="6"/>
      <c r="Z114" s="6"/>
    </row>
    <row r="115" spans="1:26" ht="12.75" customHeight="1">
      <c r="A115" s="26" t="s">
        <v>1440</v>
      </c>
      <c r="B115" s="6" t="s">
        <v>994</v>
      </c>
      <c r="C115" s="6" t="s">
        <v>1102</v>
      </c>
      <c r="D115" s="27">
        <v>17824</v>
      </c>
      <c r="E115" s="27">
        <v>19063</v>
      </c>
      <c r="F115" s="6"/>
      <c r="G115" s="28"/>
      <c r="H115" s="6"/>
      <c r="I115" s="6"/>
      <c r="J115" s="6"/>
      <c r="K115" s="6"/>
      <c r="L115" s="6"/>
      <c r="M115" s="6"/>
      <c r="N115" s="6"/>
      <c r="O115" s="6"/>
      <c r="P115" s="6"/>
      <c r="Q115" s="6"/>
      <c r="R115" s="6"/>
      <c r="S115" s="6"/>
      <c r="T115" s="6"/>
      <c r="U115" s="6"/>
      <c r="V115" s="6"/>
      <c r="W115" s="6"/>
      <c r="X115" s="6"/>
      <c r="Y115" s="6"/>
      <c r="Z115" s="6"/>
    </row>
    <row r="116" spans="1:26" ht="12.75" customHeight="1">
      <c r="A116" s="26" t="s">
        <v>1441</v>
      </c>
      <c r="B116" s="6" t="s">
        <v>997</v>
      </c>
      <c r="C116" s="6" t="s">
        <v>1187</v>
      </c>
      <c r="D116" s="27">
        <v>5417</v>
      </c>
      <c r="E116" s="27">
        <v>5525</v>
      </c>
      <c r="F116" s="6"/>
      <c r="G116" s="28"/>
      <c r="H116" s="6"/>
      <c r="I116" s="6"/>
      <c r="J116" s="6"/>
      <c r="K116" s="6"/>
      <c r="L116" s="6"/>
      <c r="M116" s="6"/>
      <c r="N116" s="6"/>
      <c r="O116" s="6"/>
      <c r="P116" s="6"/>
      <c r="Q116" s="6"/>
      <c r="R116" s="6"/>
      <c r="S116" s="6"/>
      <c r="T116" s="6"/>
      <c r="U116" s="6"/>
      <c r="V116" s="6"/>
      <c r="W116" s="6"/>
      <c r="X116" s="6"/>
      <c r="Y116" s="6"/>
      <c r="Z116" s="6"/>
    </row>
    <row r="117" spans="1:26" ht="12.75" customHeight="1">
      <c r="A117" s="26" t="s">
        <v>1442</v>
      </c>
      <c r="B117" s="6" t="s">
        <v>1000</v>
      </c>
      <c r="C117" s="6" t="s">
        <v>1245</v>
      </c>
      <c r="D117" s="27">
        <v>20257</v>
      </c>
      <c r="E117" s="27">
        <v>20088</v>
      </c>
      <c r="F117" s="6"/>
      <c r="G117" s="28"/>
      <c r="H117" s="6"/>
      <c r="I117" s="6"/>
      <c r="J117" s="6"/>
      <c r="K117" s="6"/>
      <c r="L117" s="6"/>
      <c r="M117" s="6"/>
      <c r="N117" s="6"/>
      <c r="O117" s="6"/>
      <c r="P117" s="6"/>
      <c r="Q117" s="6"/>
      <c r="R117" s="6"/>
      <c r="S117" s="6"/>
      <c r="T117" s="6"/>
      <c r="U117" s="6"/>
      <c r="V117" s="6"/>
      <c r="W117" s="6"/>
      <c r="X117" s="6"/>
      <c r="Y117" s="6"/>
      <c r="Z117" s="6"/>
    </row>
    <row r="118" spans="1:26" ht="12.75" customHeight="1">
      <c r="A118" s="26" t="s">
        <v>1443</v>
      </c>
      <c r="B118" s="6" t="s">
        <v>1005</v>
      </c>
      <c r="C118" s="6" t="s">
        <v>1089</v>
      </c>
      <c r="D118" s="27">
        <v>4110</v>
      </c>
      <c r="E118" s="27">
        <v>4388</v>
      </c>
      <c r="F118" s="6"/>
      <c r="G118" s="28"/>
      <c r="H118" s="6"/>
      <c r="I118" s="6"/>
      <c r="J118" s="6"/>
      <c r="K118" s="6"/>
      <c r="L118" s="6"/>
      <c r="M118" s="6"/>
      <c r="N118" s="6"/>
      <c r="O118" s="6"/>
      <c r="P118" s="6"/>
      <c r="Q118" s="6"/>
      <c r="R118" s="6"/>
      <c r="S118" s="6"/>
      <c r="T118" s="6"/>
      <c r="U118" s="6"/>
      <c r="V118" s="6"/>
      <c r="W118" s="6"/>
      <c r="X118" s="6"/>
      <c r="Y118" s="6"/>
      <c r="Z118" s="6"/>
    </row>
    <row r="119" spans="1:26" ht="12.75" customHeight="1">
      <c r="A119" s="26" t="s">
        <v>1444</v>
      </c>
      <c r="B119" s="6" t="s">
        <v>1008</v>
      </c>
      <c r="C119" s="6" t="s">
        <v>1445</v>
      </c>
      <c r="D119" s="27">
        <v>22586</v>
      </c>
      <c r="E119" s="27">
        <v>22394</v>
      </c>
      <c r="F119" s="6"/>
      <c r="G119" s="28"/>
      <c r="H119" s="6"/>
      <c r="I119" s="6"/>
      <c r="J119" s="6"/>
      <c r="K119" s="6"/>
      <c r="L119" s="6"/>
      <c r="M119" s="6"/>
      <c r="N119" s="6"/>
      <c r="O119" s="6"/>
      <c r="P119" s="6"/>
      <c r="Q119" s="6"/>
      <c r="R119" s="6"/>
      <c r="S119" s="6"/>
      <c r="T119" s="6"/>
      <c r="U119" s="6"/>
      <c r="V119" s="6"/>
      <c r="W119" s="6"/>
      <c r="X119" s="6"/>
      <c r="Y119" s="6"/>
      <c r="Z119" s="6"/>
    </row>
    <row r="120" spans="1:26" ht="12.75" customHeight="1">
      <c r="A120" s="26" t="s">
        <v>1446</v>
      </c>
      <c r="B120" s="6" t="s">
        <v>1014</v>
      </c>
      <c r="C120" s="6" t="s">
        <v>1102</v>
      </c>
      <c r="D120" s="27">
        <v>28205</v>
      </c>
      <c r="E120" s="27">
        <v>30472</v>
      </c>
      <c r="F120" s="6"/>
      <c r="G120" s="28"/>
      <c r="H120" s="6"/>
      <c r="I120" s="6"/>
      <c r="J120" s="6"/>
      <c r="K120" s="6"/>
      <c r="L120" s="6"/>
      <c r="M120" s="6"/>
      <c r="N120" s="6"/>
      <c r="O120" s="6"/>
      <c r="P120" s="6"/>
      <c r="Q120" s="6"/>
      <c r="R120" s="6"/>
      <c r="S120" s="6"/>
      <c r="T120" s="6"/>
      <c r="U120" s="6"/>
      <c r="V120" s="6"/>
      <c r="W120" s="6"/>
      <c r="X120" s="6"/>
      <c r="Y120" s="6"/>
      <c r="Z120" s="6"/>
    </row>
    <row r="121" spans="1:26" ht="12.75" customHeight="1">
      <c r="A121" s="26" t="s">
        <v>1447</v>
      </c>
      <c r="B121" s="6" t="s">
        <v>1017</v>
      </c>
      <c r="C121" s="6" t="s">
        <v>1224</v>
      </c>
      <c r="D121" s="27">
        <v>1332272</v>
      </c>
      <c r="E121" s="27">
        <v>1476491</v>
      </c>
      <c r="F121" s="6"/>
      <c r="G121" s="28"/>
      <c r="H121" s="6"/>
      <c r="I121" s="6"/>
      <c r="J121" s="6"/>
      <c r="K121" s="6"/>
      <c r="L121" s="6"/>
      <c r="M121" s="6"/>
      <c r="N121" s="6"/>
      <c r="O121" s="6"/>
      <c r="P121" s="6"/>
      <c r="Q121" s="6"/>
      <c r="R121" s="6"/>
      <c r="S121" s="6"/>
      <c r="T121" s="6"/>
      <c r="U121" s="6"/>
      <c r="V121" s="6"/>
      <c r="W121" s="6"/>
      <c r="X121" s="6"/>
      <c r="Y121" s="6"/>
      <c r="Z121" s="6"/>
    </row>
    <row r="122" spans="1:26" ht="12.75" customHeight="1">
      <c r="A122" s="26" t="s">
        <v>1448</v>
      </c>
      <c r="B122" s="6" t="s">
        <v>1037</v>
      </c>
      <c r="C122" s="6" t="s">
        <v>1203</v>
      </c>
      <c r="D122" s="27">
        <v>29190</v>
      </c>
      <c r="E122" s="27">
        <v>33713</v>
      </c>
      <c r="F122" s="6"/>
      <c r="G122" s="28"/>
      <c r="H122" s="6"/>
      <c r="I122" s="6"/>
      <c r="J122" s="6"/>
      <c r="K122" s="6"/>
      <c r="L122" s="6"/>
      <c r="M122" s="6"/>
      <c r="N122" s="6"/>
      <c r="O122" s="6"/>
      <c r="P122" s="6"/>
      <c r="Q122" s="6"/>
      <c r="R122" s="6"/>
      <c r="S122" s="6"/>
      <c r="T122" s="6"/>
      <c r="U122" s="6"/>
      <c r="V122" s="6"/>
      <c r="W122" s="6"/>
      <c r="X122" s="6"/>
      <c r="Y122" s="6"/>
      <c r="Z122" s="6"/>
    </row>
    <row r="123" spans="1:26" ht="12.75" customHeight="1">
      <c r="A123" s="26" t="s">
        <v>1449</v>
      </c>
      <c r="B123" s="6" t="s">
        <v>1040</v>
      </c>
      <c r="C123" s="6" t="s">
        <v>1203</v>
      </c>
      <c r="D123" s="27">
        <v>7027</v>
      </c>
      <c r="E123" s="27">
        <v>7466</v>
      </c>
      <c r="F123" s="6"/>
      <c r="G123" s="28"/>
      <c r="H123" s="6"/>
      <c r="I123" s="6"/>
      <c r="J123" s="6"/>
      <c r="K123" s="6"/>
      <c r="L123" s="6"/>
      <c r="M123" s="6"/>
      <c r="N123" s="6"/>
      <c r="O123" s="6"/>
      <c r="P123" s="6"/>
      <c r="Q123" s="6"/>
      <c r="R123" s="6"/>
      <c r="S123" s="6"/>
      <c r="T123" s="6"/>
      <c r="U123" s="6"/>
      <c r="V123" s="6"/>
      <c r="W123" s="6"/>
      <c r="X123" s="6"/>
      <c r="Y123" s="6"/>
      <c r="Z123" s="6"/>
    </row>
    <row r="124" spans="1:26" ht="12.75" customHeight="1">
      <c r="A124" s="26" t="s">
        <v>1450</v>
      </c>
      <c r="B124" s="6" t="s">
        <v>1043</v>
      </c>
      <c r="C124" s="6" t="s">
        <v>1165</v>
      </c>
      <c r="D124" s="27">
        <v>17893</v>
      </c>
      <c r="E124" s="27">
        <v>19279</v>
      </c>
      <c r="F124" s="6"/>
      <c r="G124" s="28"/>
      <c r="H124" s="6"/>
      <c r="I124" s="6"/>
      <c r="J124" s="6"/>
      <c r="K124" s="6"/>
      <c r="L124" s="6"/>
      <c r="M124" s="6"/>
      <c r="N124" s="6"/>
      <c r="O124" s="6"/>
      <c r="P124" s="6"/>
      <c r="Q124" s="6"/>
      <c r="R124" s="6"/>
      <c r="S124" s="6"/>
      <c r="T124" s="6"/>
      <c r="U124" s="6"/>
      <c r="V124" s="6"/>
      <c r="W124" s="6"/>
      <c r="X124" s="6"/>
      <c r="Y124" s="6"/>
      <c r="Z124" s="6"/>
    </row>
    <row r="125" spans="1:26" ht="12.75" customHeight="1">
      <c r="A125" s="26" t="s">
        <v>1451</v>
      </c>
      <c r="B125" s="6" t="s">
        <v>1046</v>
      </c>
      <c r="C125" s="6" t="s">
        <v>1224</v>
      </c>
      <c r="D125" s="27">
        <v>68519</v>
      </c>
      <c r="E125" s="27">
        <v>64806</v>
      </c>
      <c r="F125" s="6"/>
      <c r="G125" s="28"/>
      <c r="H125" s="6"/>
      <c r="I125" s="6"/>
      <c r="J125" s="6"/>
      <c r="K125" s="6"/>
      <c r="L125" s="6"/>
      <c r="M125" s="6"/>
      <c r="N125" s="6"/>
      <c r="O125" s="6"/>
      <c r="P125" s="6"/>
      <c r="Q125" s="6"/>
      <c r="R125" s="6"/>
      <c r="S125" s="6"/>
      <c r="T125" s="6"/>
      <c r="U125" s="6"/>
      <c r="V125" s="6"/>
      <c r="W125" s="6"/>
      <c r="X125" s="6"/>
      <c r="Y125" s="6"/>
      <c r="Z125" s="6"/>
    </row>
    <row r="126" spans="1:26" ht="12.75" customHeight="1">
      <c r="A126" s="26" t="s">
        <v>1452</v>
      </c>
      <c r="B126" s="6" t="s">
        <v>1051</v>
      </c>
      <c r="C126" s="6" t="s">
        <v>1089</v>
      </c>
      <c r="D126" s="27">
        <v>18952</v>
      </c>
      <c r="E126" s="27">
        <v>18341</v>
      </c>
      <c r="F126" s="6"/>
      <c r="G126" s="28"/>
      <c r="H126" s="6"/>
      <c r="I126" s="6"/>
      <c r="J126" s="6"/>
      <c r="K126" s="6"/>
      <c r="L126" s="6"/>
      <c r="M126" s="6"/>
      <c r="N126" s="6"/>
      <c r="O126" s="6"/>
      <c r="P126" s="6"/>
      <c r="Q126" s="6"/>
      <c r="R126" s="6"/>
      <c r="S126" s="6"/>
      <c r="T126" s="6"/>
      <c r="U126" s="6"/>
      <c r="V126" s="6"/>
      <c r="W126" s="6"/>
      <c r="X126" s="6"/>
      <c r="Y126" s="6"/>
      <c r="Z126" s="6"/>
    </row>
    <row r="127" spans="1:26" ht="12.75" customHeight="1">
      <c r="A127" s="6"/>
      <c r="B127" s="6" t="s">
        <v>1453</v>
      </c>
      <c r="C127" s="6"/>
      <c r="D127" s="27">
        <f t="shared" ref="D127:E127" si="0">SUM(D2:D126)</f>
        <v>7842822</v>
      </c>
      <c r="E127" s="27">
        <f t="shared" si="0"/>
        <v>8348151</v>
      </c>
      <c r="F127" s="6"/>
      <c r="G127" s="28"/>
      <c r="H127" s="6"/>
      <c r="I127" s="6"/>
      <c r="J127" s="6"/>
      <c r="K127" s="6"/>
      <c r="L127" s="6"/>
      <c r="M127" s="6"/>
      <c r="N127" s="6"/>
      <c r="O127" s="6"/>
      <c r="P127" s="6"/>
      <c r="Q127" s="6"/>
      <c r="R127" s="6"/>
      <c r="S127" s="6"/>
      <c r="T127" s="6"/>
      <c r="U127" s="6"/>
      <c r="V127" s="6"/>
      <c r="W127" s="6"/>
      <c r="X127" s="6"/>
      <c r="Y127" s="6"/>
      <c r="Z127" s="6"/>
    </row>
    <row r="128" spans="1:26" ht="12.75" customHeight="1">
      <c r="A128" s="6"/>
      <c r="B128" s="6"/>
      <c r="C128" s="6"/>
      <c r="D128" s="27"/>
      <c r="E128" s="27"/>
      <c r="F128" s="6"/>
      <c r="G128" s="28"/>
      <c r="H128" s="6"/>
      <c r="I128" s="6"/>
      <c r="J128" s="6"/>
      <c r="K128" s="6"/>
      <c r="L128" s="6"/>
      <c r="M128" s="6"/>
      <c r="N128" s="6"/>
      <c r="O128" s="6"/>
      <c r="P128" s="6"/>
      <c r="Q128" s="6"/>
      <c r="R128" s="6"/>
      <c r="S128" s="6"/>
      <c r="T128" s="6"/>
      <c r="U128" s="6"/>
      <c r="V128" s="6"/>
      <c r="W128" s="6"/>
      <c r="X128" s="6"/>
      <c r="Y128" s="6"/>
      <c r="Z128" s="6"/>
    </row>
    <row r="129" spans="1:26" ht="12.75" customHeight="1">
      <c r="A129" s="6"/>
      <c r="B129" s="6"/>
      <c r="C129" s="6"/>
      <c r="D129" s="27"/>
      <c r="E129" s="27"/>
      <c r="F129" s="6"/>
      <c r="G129" s="28"/>
      <c r="H129" s="6"/>
      <c r="I129" s="6"/>
      <c r="J129" s="6"/>
      <c r="K129" s="6"/>
      <c r="L129" s="6"/>
      <c r="M129" s="6"/>
      <c r="N129" s="6"/>
      <c r="O129" s="6"/>
      <c r="P129" s="6"/>
      <c r="Q129" s="6"/>
      <c r="R129" s="6"/>
      <c r="S129" s="6"/>
      <c r="T129" s="6"/>
      <c r="U129" s="6"/>
      <c r="V129" s="6"/>
      <c r="W129" s="6"/>
      <c r="X129" s="6"/>
      <c r="Y129" s="6"/>
      <c r="Z129" s="6"/>
    </row>
    <row r="130" spans="1:26" ht="12.75" customHeight="1">
      <c r="A130" s="6"/>
      <c r="B130" s="6"/>
      <c r="C130" s="6"/>
      <c r="D130" s="27"/>
      <c r="E130" s="27"/>
      <c r="F130" s="6"/>
      <c r="G130" s="28"/>
      <c r="H130" s="6"/>
      <c r="I130" s="6"/>
      <c r="J130" s="6"/>
      <c r="K130" s="6"/>
      <c r="L130" s="6"/>
      <c r="M130" s="6"/>
      <c r="N130" s="6"/>
      <c r="O130" s="6"/>
      <c r="P130" s="6"/>
      <c r="Q130" s="6"/>
      <c r="R130" s="6"/>
      <c r="S130" s="6"/>
      <c r="T130" s="6"/>
      <c r="U130" s="6"/>
      <c r="V130" s="6"/>
      <c r="W130" s="6"/>
      <c r="X130" s="6"/>
      <c r="Y130" s="6"/>
      <c r="Z130" s="6"/>
    </row>
    <row r="131" spans="1:26" ht="12.75" customHeight="1">
      <c r="A131" s="6"/>
      <c r="B131" s="6"/>
      <c r="C131" s="6"/>
      <c r="D131" s="27"/>
      <c r="E131" s="27"/>
      <c r="F131" s="6"/>
      <c r="G131" s="28"/>
      <c r="H131" s="6"/>
      <c r="I131" s="6"/>
      <c r="J131" s="6"/>
      <c r="K131" s="6"/>
      <c r="L131" s="6"/>
      <c r="M131" s="6"/>
      <c r="N131" s="6"/>
      <c r="O131" s="6"/>
      <c r="P131" s="6"/>
      <c r="Q131" s="6"/>
      <c r="R131" s="6"/>
      <c r="S131" s="6"/>
      <c r="T131" s="6"/>
      <c r="U131" s="6"/>
      <c r="V131" s="6"/>
      <c r="W131" s="6"/>
      <c r="X131" s="6"/>
      <c r="Y131" s="6"/>
      <c r="Z131" s="6"/>
    </row>
    <row r="132" spans="1:26" ht="12.75" customHeight="1">
      <c r="A132" s="6"/>
      <c r="B132" s="6"/>
      <c r="C132" s="6"/>
      <c r="D132" s="27"/>
      <c r="E132" s="27"/>
      <c r="F132" s="6"/>
      <c r="G132" s="28"/>
      <c r="H132" s="6"/>
      <c r="I132" s="6"/>
      <c r="J132" s="6"/>
      <c r="K132" s="6"/>
      <c r="L132" s="6"/>
      <c r="M132" s="6"/>
      <c r="N132" s="6"/>
      <c r="O132" s="6"/>
      <c r="P132" s="6"/>
      <c r="Q132" s="6"/>
      <c r="R132" s="6"/>
      <c r="S132" s="6"/>
      <c r="T132" s="6"/>
      <c r="U132" s="6"/>
      <c r="V132" s="6"/>
      <c r="W132" s="6"/>
      <c r="X132" s="6"/>
      <c r="Y132" s="6"/>
      <c r="Z132" s="6"/>
    </row>
    <row r="133" spans="1:26" ht="12.75" customHeight="1">
      <c r="A133" s="6"/>
      <c r="B133" s="6"/>
      <c r="C133" s="6"/>
      <c r="D133" s="27"/>
      <c r="E133" s="27"/>
      <c r="F133" s="6"/>
      <c r="G133" s="28"/>
      <c r="H133" s="6"/>
      <c r="I133" s="6"/>
      <c r="J133" s="6"/>
      <c r="K133" s="6"/>
      <c r="L133" s="6"/>
      <c r="M133" s="6"/>
      <c r="N133" s="6"/>
      <c r="O133" s="6"/>
      <c r="P133" s="6"/>
      <c r="Q133" s="6"/>
      <c r="R133" s="6"/>
      <c r="S133" s="6"/>
      <c r="T133" s="6"/>
      <c r="U133" s="6"/>
      <c r="V133" s="6"/>
      <c r="W133" s="6"/>
      <c r="X133" s="6"/>
      <c r="Y133" s="6"/>
      <c r="Z133" s="6"/>
    </row>
    <row r="134" spans="1:26" ht="12.75" customHeight="1">
      <c r="A134" s="6"/>
      <c r="B134" s="6"/>
      <c r="C134" s="6"/>
      <c r="D134" s="27"/>
      <c r="E134" s="27"/>
      <c r="F134" s="6"/>
      <c r="G134" s="28"/>
      <c r="H134" s="6"/>
      <c r="I134" s="6"/>
      <c r="J134" s="6"/>
      <c r="K134" s="6"/>
      <c r="L134" s="6"/>
      <c r="M134" s="6"/>
      <c r="N134" s="6"/>
      <c r="O134" s="6"/>
      <c r="P134" s="6"/>
      <c r="Q134" s="6"/>
      <c r="R134" s="6"/>
      <c r="S134" s="6"/>
      <c r="T134" s="6"/>
      <c r="U134" s="6"/>
      <c r="V134" s="6"/>
      <c r="W134" s="6"/>
      <c r="X134" s="6"/>
      <c r="Y134" s="6"/>
      <c r="Z134" s="6"/>
    </row>
    <row r="135" spans="1:26" ht="12.75" customHeight="1">
      <c r="A135" s="6"/>
      <c r="B135" s="6"/>
      <c r="C135" s="6"/>
      <c r="D135" s="27"/>
      <c r="E135" s="27"/>
      <c r="F135" s="6"/>
      <c r="G135" s="28"/>
      <c r="H135" s="6"/>
      <c r="I135" s="6"/>
      <c r="J135" s="6"/>
      <c r="K135" s="6"/>
      <c r="L135" s="6"/>
      <c r="M135" s="6"/>
      <c r="N135" s="6"/>
      <c r="O135" s="6"/>
      <c r="P135" s="6"/>
      <c r="Q135" s="6"/>
      <c r="R135" s="6"/>
      <c r="S135" s="6"/>
      <c r="T135" s="6"/>
      <c r="U135" s="6"/>
      <c r="V135" s="6"/>
      <c r="W135" s="6"/>
      <c r="X135" s="6"/>
      <c r="Y135" s="6"/>
      <c r="Z135" s="6"/>
    </row>
    <row r="136" spans="1:26" ht="12.75" customHeight="1">
      <c r="A136" s="6"/>
      <c r="B136" s="6"/>
      <c r="C136" s="6"/>
      <c r="D136" s="27"/>
      <c r="E136" s="27"/>
      <c r="F136" s="6"/>
      <c r="G136" s="28"/>
      <c r="H136" s="6"/>
      <c r="I136" s="6"/>
      <c r="J136" s="6"/>
      <c r="K136" s="6"/>
      <c r="L136" s="6"/>
      <c r="M136" s="6"/>
      <c r="N136" s="6"/>
      <c r="O136" s="6"/>
      <c r="P136" s="6"/>
      <c r="Q136" s="6"/>
      <c r="R136" s="6"/>
      <c r="S136" s="6"/>
      <c r="T136" s="6"/>
      <c r="U136" s="6"/>
      <c r="V136" s="6"/>
      <c r="W136" s="6"/>
      <c r="X136" s="6"/>
      <c r="Y136" s="6"/>
      <c r="Z136" s="6"/>
    </row>
    <row r="137" spans="1:26" ht="12.75" customHeight="1">
      <c r="A137" s="6"/>
      <c r="B137" s="6"/>
      <c r="C137" s="6"/>
      <c r="D137" s="27"/>
      <c r="E137" s="27"/>
      <c r="F137" s="6"/>
      <c r="G137" s="28"/>
      <c r="H137" s="6"/>
      <c r="I137" s="6"/>
      <c r="J137" s="6"/>
      <c r="K137" s="6"/>
      <c r="L137" s="6"/>
      <c r="M137" s="6"/>
      <c r="N137" s="6"/>
      <c r="O137" s="6"/>
      <c r="P137" s="6"/>
      <c r="Q137" s="6"/>
      <c r="R137" s="6"/>
      <c r="S137" s="6"/>
      <c r="T137" s="6"/>
      <c r="U137" s="6"/>
      <c r="V137" s="6"/>
      <c r="W137" s="6"/>
      <c r="X137" s="6"/>
      <c r="Y137" s="6"/>
      <c r="Z137" s="6"/>
    </row>
    <row r="138" spans="1:26" ht="12.75" customHeight="1">
      <c r="A138" s="6"/>
      <c r="B138" s="6"/>
      <c r="C138" s="6"/>
      <c r="D138" s="27"/>
      <c r="E138" s="27"/>
      <c r="F138" s="6"/>
      <c r="G138" s="28"/>
      <c r="H138" s="6"/>
      <c r="I138" s="6"/>
      <c r="J138" s="6"/>
      <c r="K138" s="6"/>
      <c r="L138" s="6"/>
      <c r="M138" s="6"/>
      <c r="N138" s="6"/>
      <c r="O138" s="6"/>
      <c r="P138" s="6"/>
      <c r="Q138" s="6"/>
      <c r="R138" s="6"/>
      <c r="S138" s="6"/>
      <c r="T138" s="6"/>
      <c r="U138" s="6"/>
      <c r="V138" s="6"/>
      <c r="W138" s="6"/>
      <c r="X138" s="6"/>
      <c r="Y138" s="6"/>
      <c r="Z138" s="6"/>
    </row>
    <row r="139" spans="1:26" ht="12.75" customHeight="1">
      <c r="A139" s="6"/>
      <c r="B139" s="6"/>
      <c r="C139" s="6"/>
      <c r="D139" s="27"/>
      <c r="E139" s="27"/>
      <c r="F139" s="6"/>
      <c r="G139" s="28"/>
      <c r="H139" s="6"/>
      <c r="I139" s="6"/>
      <c r="J139" s="6"/>
      <c r="K139" s="6"/>
      <c r="L139" s="6"/>
      <c r="M139" s="6"/>
      <c r="N139" s="6"/>
      <c r="O139" s="6"/>
      <c r="P139" s="6"/>
      <c r="Q139" s="6"/>
      <c r="R139" s="6"/>
      <c r="S139" s="6"/>
      <c r="T139" s="6"/>
      <c r="U139" s="6"/>
      <c r="V139" s="6"/>
      <c r="W139" s="6"/>
      <c r="X139" s="6"/>
      <c r="Y139" s="6"/>
      <c r="Z139" s="6"/>
    </row>
    <row r="140" spans="1:26" ht="12.75" customHeight="1">
      <c r="A140" s="6"/>
      <c r="B140" s="6"/>
      <c r="C140" s="6"/>
      <c r="D140" s="27"/>
      <c r="E140" s="27"/>
      <c r="F140" s="6"/>
      <c r="G140" s="28"/>
      <c r="H140" s="6"/>
      <c r="I140" s="6"/>
      <c r="J140" s="6"/>
      <c r="K140" s="6"/>
      <c r="L140" s="6"/>
      <c r="M140" s="6"/>
      <c r="N140" s="6"/>
      <c r="O140" s="6"/>
      <c r="P140" s="6"/>
      <c r="Q140" s="6"/>
      <c r="R140" s="6"/>
      <c r="S140" s="6"/>
      <c r="T140" s="6"/>
      <c r="U140" s="6"/>
      <c r="V140" s="6"/>
      <c r="W140" s="6"/>
      <c r="X140" s="6"/>
      <c r="Y140" s="6"/>
      <c r="Z140" s="6"/>
    </row>
    <row r="141" spans="1:26" ht="12.75" customHeight="1">
      <c r="A141" s="6"/>
      <c r="B141" s="6"/>
      <c r="C141" s="6"/>
      <c r="D141" s="27"/>
      <c r="E141" s="27"/>
      <c r="F141" s="6"/>
      <c r="G141" s="28"/>
      <c r="H141" s="6"/>
      <c r="I141" s="6"/>
      <c r="J141" s="6"/>
      <c r="K141" s="6"/>
      <c r="L141" s="6"/>
      <c r="M141" s="6"/>
      <c r="N141" s="6"/>
      <c r="O141" s="6"/>
      <c r="P141" s="6"/>
      <c r="Q141" s="6"/>
      <c r="R141" s="6"/>
      <c r="S141" s="6"/>
      <c r="T141" s="6"/>
      <c r="U141" s="6"/>
      <c r="V141" s="6"/>
      <c r="W141" s="6"/>
      <c r="X141" s="6"/>
      <c r="Y141" s="6"/>
      <c r="Z141" s="6"/>
    </row>
    <row r="142" spans="1:26" ht="12.75" customHeight="1">
      <c r="A142" s="6"/>
      <c r="B142" s="6"/>
      <c r="C142" s="6"/>
      <c r="D142" s="27"/>
      <c r="E142" s="27"/>
      <c r="F142" s="6"/>
      <c r="G142" s="28"/>
      <c r="H142" s="6"/>
      <c r="I142" s="6"/>
      <c r="J142" s="6"/>
      <c r="K142" s="6"/>
      <c r="L142" s="6"/>
      <c r="M142" s="6"/>
      <c r="N142" s="6"/>
      <c r="O142" s="6"/>
      <c r="P142" s="6"/>
      <c r="Q142" s="6"/>
      <c r="R142" s="6"/>
      <c r="S142" s="6"/>
      <c r="T142" s="6"/>
      <c r="U142" s="6"/>
      <c r="V142" s="6"/>
      <c r="W142" s="6"/>
      <c r="X142" s="6"/>
      <c r="Y142" s="6"/>
      <c r="Z142" s="6"/>
    </row>
    <row r="143" spans="1:26" ht="12.75" customHeight="1">
      <c r="A143" s="6"/>
      <c r="B143" s="6"/>
      <c r="C143" s="6"/>
      <c r="D143" s="27"/>
      <c r="E143" s="27"/>
      <c r="F143" s="6"/>
      <c r="G143" s="28"/>
      <c r="H143" s="6"/>
      <c r="I143" s="6"/>
      <c r="J143" s="6"/>
      <c r="K143" s="6"/>
      <c r="L143" s="6"/>
      <c r="M143" s="6"/>
      <c r="N143" s="6"/>
      <c r="O143" s="6"/>
      <c r="P143" s="6"/>
      <c r="Q143" s="6"/>
      <c r="R143" s="6"/>
      <c r="S143" s="6"/>
      <c r="T143" s="6"/>
      <c r="U143" s="6"/>
      <c r="V143" s="6"/>
      <c r="W143" s="6"/>
      <c r="X143" s="6"/>
      <c r="Y143" s="6"/>
      <c r="Z143" s="6"/>
    </row>
    <row r="144" spans="1:26" ht="12.75" customHeight="1">
      <c r="A144" s="6"/>
      <c r="B144" s="6"/>
      <c r="C144" s="6"/>
      <c r="D144" s="27"/>
      <c r="E144" s="27"/>
      <c r="F144" s="6"/>
      <c r="G144" s="28"/>
      <c r="H144" s="6"/>
      <c r="I144" s="6"/>
      <c r="J144" s="6"/>
      <c r="K144" s="6"/>
      <c r="L144" s="6"/>
      <c r="M144" s="6"/>
      <c r="N144" s="6"/>
      <c r="O144" s="6"/>
      <c r="P144" s="6"/>
      <c r="Q144" s="6"/>
      <c r="R144" s="6"/>
      <c r="S144" s="6"/>
      <c r="T144" s="6"/>
      <c r="U144" s="6"/>
      <c r="V144" s="6"/>
      <c r="W144" s="6"/>
      <c r="X144" s="6"/>
      <c r="Y144" s="6"/>
      <c r="Z144" s="6"/>
    </row>
    <row r="145" spans="1:26" ht="12.75" customHeight="1">
      <c r="A145" s="6"/>
      <c r="B145" s="6"/>
      <c r="C145" s="6"/>
      <c r="D145" s="27"/>
      <c r="E145" s="27"/>
      <c r="F145" s="6"/>
      <c r="G145" s="28"/>
      <c r="H145" s="6"/>
      <c r="I145" s="6"/>
      <c r="J145" s="6"/>
      <c r="K145" s="6"/>
      <c r="L145" s="6"/>
      <c r="M145" s="6"/>
      <c r="N145" s="6"/>
      <c r="O145" s="6"/>
      <c r="P145" s="6"/>
      <c r="Q145" s="6"/>
      <c r="R145" s="6"/>
      <c r="S145" s="6"/>
      <c r="T145" s="6"/>
      <c r="U145" s="6"/>
      <c r="V145" s="6"/>
      <c r="W145" s="6"/>
      <c r="X145" s="6"/>
      <c r="Y145" s="6"/>
      <c r="Z145" s="6"/>
    </row>
    <row r="146" spans="1:26" ht="12.75" customHeight="1">
      <c r="A146" s="6"/>
      <c r="B146" s="6"/>
      <c r="C146" s="6"/>
      <c r="D146" s="27"/>
      <c r="E146" s="27"/>
      <c r="F146" s="6"/>
      <c r="G146" s="28"/>
      <c r="H146" s="6"/>
      <c r="I146" s="6"/>
      <c r="J146" s="6"/>
      <c r="K146" s="6"/>
      <c r="L146" s="6"/>
      <c r="M146" s="6"/>
      <c r="N146" s="6"/>
      <c r="O146" s="6"/>
      <c r="P146" s="6"/>
      <c r="Q146" s="6"/>
      <c r="R146" s="6"/>
      <c r="S146" s="6"/>
      <c r="T146" s="6"/>
      <c r="U146" s="6"/>
      <c r="V146" s="6"/>
      <c r="W146" s="6"/>
      <c r="X146" s="6"/>
      <c r="Y146" s="6"/>
      <c r="Z146" s="6"/>
    </row>
    <row r="147" spans="1:26" ht="12.75" customHeight="1">
      <c r="A147" s="6"/>
      <c r="B147" s="6"/>
      <c r="C147" s="6"/>
      <c r="D147" s="27"/>
      <c r="E147" s="27"/>
      <c r="F147" s="6"/>
      <c r="G147" s="28"/>
      <c r="H147" s="6"/>
      <c r="I147" s="6"/>
      <c r="J147" s="6"/>
      <c r="K147" s="6"/>
      <c r="L147" s="6"/>
      <c r="M147" s="6"/>
      <c r="N147" s="6"/>
      <c r="O147" s="6"/>
      <c r="P147" s="6"/>
      <c r="Q147" s="6"/>
      <c r="R147" s="6"/>
      <c r="S147" s="6"/>
      <c r="T147" s="6"/>
      <c r="U147" s="6"/>
      <c r="V147" s="6"/>
      <c r="W147" s="6"/>
      <c r="X147" s="6"/>
      <c r="Y147" s="6"/>
      <c r="Z147" s="6"/>
    </row>
    <row r="148" spans="1:26" ht="12.75" customHeight="1">
      <c r="A148" s="6"/>
      <c r="B148" s="6"/>
      <c r="C148" s="6"/>
      <c r="D148" s="27"/>
      <c r="E148" s="27"/>
      <c r="F148" s="6"/>
      <c r="G148" s="28"/>
      <c r="H148" s="6"/>
      <c r="I148" s="6"/>
      <c r="J148" s="6"/>
      <c r="K148" s="6"/>
      <c r="L148" s="6"/>
      <c r="M148" s="6"/>
      <c r="N148" s="6"/>
      <c r="O148" s="6"/>
      <c r="P148" s="6"/>
      <c r="Q148" s="6"/>
      <c r="R148" s="6"/>
      <c r="S148" s="6"/>
      <c r="T148" s="6"/>
      <c r="U148" s="6"/>
      <c r="V148" s="6"/>
      <c r="W148" s="6"/>
      <c r="X148" s="6"/>
      <c r="Y148" s="6"/>
      <c r="Z148" s="6"/>
    </row>
    <row r="149" spans="1:26" ht="12.75" customHeight="1">
      <c r="A149" s="6"/>
      <c r="B149" s="6"/>
      <c r="C149" s="6"/>
      <c r="D149" s="27"/>
      <c r="E149" s="27"/>
      <c r="F149" s="6"/>
      <c r="G149" s="28"/>
      <c r="H149" s="6"/>
      <c r="I149" s="6"/>
      <c r="J149" s="6"/>
      <c r="K149" s="6"/>
      <c r="L149" s="6"/>
      <c r="M149" s="6"/>
      <c r="N149" s="6"/>
      <c r="O149" s="6"/>
      <c r="P149" s="6"/>
      <c r="Q149" s="6"/>
      <c r="R149" s="6"/>
      <c r="S149" s="6"/>
      <c r="T149" s="6"/>
      <c r="U149" s="6"/>
      <c r="V149" s="6"/>
      <c r="W149" s="6"/>
      <c r="X149" s="6"/>
      <c r="Y149" s="6"/>
      <c r="Z149" s="6"/>
    </row>
    <row r="150" spans="1:26" ht="12.75" customHeight="1">
      <c r="A150" s="6"/>
      <c r="B150" s="6"/>
      <c r="C150" s="6"/>
      <c r="D150" s="27"/>
      <c r="E150" s="27"/>
      <c r="F150" s="6"/>
      <c r="G150" s="28"/>
      <c r="H150" s="6"/>
      <c r="I150" s="6"/>
      <c r="J150" s="6"/>
      <c r="K150" s="6"/>
      <c r="L150" s="6"/>
      <c r="M150" s="6"/>
      <c r="N150" s="6"/>
      <c r="O150" s="6"/>
      <c r="P150" s="6"/>
      <c r="Q150" s="6"/>
      <c r="R150" s="6"/>
      <c r="S150" s="6"/>
      <c r="T150" s="6"/>
      <c r="U150" s="6"/>
      <c r="V150" s="6"/>
      <c r="W150" s="6"/>
      <c r="X150" s="6"/>
      <c r="Y150" s="6"/>
      <c r="Z150" s="6"/>
    </row>
    <row r="151" spans="1:26" ht="12.75" customHeight="1">
      <c r="A151" s="6"/>
      <c r="B151" s="6"/>
      <c r="C151" s="6"/>
      <c r="D151" s="27"/>
      <c r="E151" s="27"/>
      <c r="F151" s="6"/>
      <c r="G151" s="28"/>
      <c r="H151" s="6"/>
      <c r="I151" s="6"/>
      <c r="J151" s="6"/>
      <c r="K151" s="6"/>
      <c r="L151" s="6"/>
      <c r="M151" s="6"/>
      <c r="N151" s="6"/>
      <c r="O151" s="6"/>
      <c r="P151" s="6"/>
      <c r="Q151" s="6"/>
      <c r="R151" s="6"/>
      <c r="S151" s="6"/>
      <c r="T151" s="6"/>
      <c r="U151" s="6"/>
      <c r="V151" s="6"/>
      <c r="W151" s="6"/>
      <c r="X151" s="6"/>
      <c r="Y151" s="6"/>
      <c r="Z151" s="6"/>
    </row>
    <row r="152" spans="1:26" ht="12.75" customHeight="1">
      <c r="A152" s="6"/>
      <c r="B152" s="6"/>
      <c r="C152" s="6"/>
      <c r="D152" s="27"/>
      <c r="E152" s="27"/>
      <c r="F152" s="6"/>
      <c r="G152" s="28"/>
      <c r="H152" s="6"/>
      <c r="I152" s="6"/>
      <c r="J152" s="6"/>
      <c r="K152" s="6"/>
      <c r="L152" s="6"/>
      <c r="M152" s="6"/>
      <c r="N152" s="6"/>
      <c r="O152" s="6"/>
      <c r="P152" s="6"/>
      <c r="Q152" s="6"/>
      <c r="R152" s="6"/>
      <c r="S152" s="6"/>
      <c r="T152" s="6"/>
      <c r="U152" s="6"/>
      <c r="V152" s="6"/>
      <c r="W152" s="6"/>
      <c r="X152" s="6"/>
      <c r="Y152" s="6"/>
      <c r="Z152" s="6"/>
    </row>
    <row r="153" spans="1:26" ht="12.75" customHeight="1">
      <c r="A153" s="6"/>
      <c r="B153" s="6"/>
      <c r="C153" s="6"/>
      <c r="D153" s="27"/>
      <c r="E153" s="27"/>
      <c r="F153" s="6"/>
      <c r="G153" s="28"/>
      <c r="H153" s="6"/>
      <c r="I153" s="6"/>
      <c r="J153" s="6"/>
      <c r="K153" s="6"/>
      <c r="L153" s="6"/>
      <c r="M153" s="6"/>
      <c r="N153" s="6"/>
      <c r="O153" s="6"/>
      <c r="P153" s="6"/>
      <c r="Q153" s="6"/>
      <c r="R153" s="6"/>
      <c r="S153" s="6"/>
      <c r="T153" s="6"/>
      <c r="U153" s="6"/>
      <c r="V153" s="6"/>
      <c r="W153" s="6"/>
      <c r="X153" s="6"/>
      <c r="Y153" s="6"/>
      <c r="Z153" s="6"/>
    </row>
    <row r="154" spans="1:26" ht="12.75" customHeight="1">
      <c r="A154" s="6"/>
      <c r="B154" s="6"/>
      <c r="C154" s="6"/>
      <c r="D154" s="27"/>
      <c r="E154" s="27"/>
      <c r="F154" s="6"/>
      <c r="G154" s="28"/>
      <c r="H154" s="6"/>
      <c r="I154" s="6"/>
      <c r="J154" s="6"/>
      <c r="K154" s="6"/>
      <c r="L154" s="6"/>
      <c r="M154" s="6"/>
      <c r="N154" s="6"/>
      <c r="O154" s="6"/>
      <c r="P154" s="6"/>
      <c r="Q154" s="6"/>
      <c r="R154" s="6"/>
      <c r="S154" s="6"/>
      <c r="T154" s="6"/>
      <c r="U154" s="6"/>
      <c r="V154" s="6"/>
      <c r="W154" s="6"/>
      <c r="X154" s="6"/>
      <c r="Y154" s="6"/>
      <c r="Z154" s="6"/>
    </row>
    <row r="155" spans="1:26" ht="12.75" customHeight="1">
      <c r="A155" s="6"/>
      <c r="B155" s="6"/>
      <c r="C155" s="6"/>
      <c r="D155" s="27"/>
      <c r="E155" s="27"/>
      <c r="F155" s="6"/>
      <c r="G155" s="28"/>
      <c r="H155" s="6"/>
      <c r="I155" s="6"/>
      <c r="J155" s="6"/>
      <c r="K155" s="6"/>
      <c r="L155" s="6"/>
      <c r="M155" s="6"/>
      <c r="N155" s="6"/>
      <c r="O155" s="6"/>
      <c r="P155" s="6"/>
      <c r="Q155" s="6"/>
      <c r="R155" s="6"/>
      <c r="S155" s="6"/>
      <c r="T155" s="6"/>
      <c r="U155" s="6"/>
      <c r="V155" s="6"/>
      <c r="W155" s="6"/>
      <c r="X155" s="6"/>
      <c r="Y155" s="6"/>
      <c r="Z155" s="6"/>
    </row>
    <row r="156" spans="1:26" ht="12.75" customHeight="1">
      <c r="A156" s="6"/>
      <c r="B156" s="6"/>
      <c r="C156" s="6"/>
      <c r="D156" s="27"/>
      <c r="E156" s="27"/>
      <c r="F156" s="6"/>
      <c r="G156" s="28"/>
      <c r="H156" s="6"/>
      <c r="I156" s="6"/>
      <c r="J156" s="6"/>
      <c r="K156" s="6"/>
      <c r="L156" s="6"/>
      <c r="M156" s="6"/>
      <c r="N156" s="6"/>
      <c r="O156" s="6"/>
      <c r="P156" s="6"/>
      <c r="Q156" s="6"/>
      <c r="R156" s="6"/>
      <c r="S156" s="6"/>
      <c r="T156" s="6"/>
      <c r="U156" s="6"/>
      <c r="V156" s="6"/>
      <c r="W156" s="6"/>
      <c r="X156" s="6"/>
      <c r="Y156" s="6"/>
      <c r="Z156" s="6"/>
    </row>
    <row r="157" spans="1:26" ht="12.75" customHeight="1">
      <c r="A157" s="6"/>
      <c r="B157" s="6"/>
      <c r="C157" s="6"/>
      <c r="D157" s="27"/>
      <c r="E157" s="27"/>
      <c r="F157" s="6"/>
      <c r="G157" s="28"/>
      <c r="H157" s="6"/>
      <c r="I157" s="6"/>
      <c r="J157" s="6"/>
      <c r="K157" s="6"/>
      <c r="L157" s="6"/>
      <c r="M157" s="6"/>
      <c r="N157" s="6"/>
      <c r="O157" s="6"/>
      <c r="P157" s="6"/>
      <c r="Q157" s="6"/>
      <c r="R157" s="6"/>
      <c r="S157" s="6"/>
      <c r="T157" s="6"/>
      <c r="U157" s="6"/>
      <c r="V157" s="6"/>
      <c r="W157" s="6"/>
      <c r="X157" s="6"/>
      <c r="Y157" s="6"/>
      <c r="Z157" s="6"/>
    </row>
    <row r="158" spans="1:26" ht="12.75" customHeight="1">
      <c r="A158" s="6"/>
      <c r="B158" s="6"/>
      <c r="C158" s="6"/>
      <c r="D158" s="27"/>
      <c r="E158" s="27"/>
      <c r="F158" s="6"/>
      <c r="G158" s="28"/>
      <c r="H158" s="6"/>
      <c r="I158" s="6"/>
      <c r="J158" s="6"/>
      <c r="K158" s="6"/>
      <c r="L158" s="6"/>
      <c r="M158" s="6"/>
      <c r="N158" s="6"/>
      <c r="O158" s="6"/>
      <c r="P158" s="6"/>
      <c r="Q158" s="6"/>
      <c r="R158" s="6"/>
      <c r="S158" s="6"/>
      <c r="T158" s="6"/>
      <c r="U158" s="6"/>
      <c r="V158" s="6"/>
      <c r="W158" s="6"/>
      <c r="X158" s="6"/>
      <c r="Y158" s="6"/>
      <c r="Z158" s="6"/>
    </row>
    <row r="159" spans="1:26" ht="12.75" customHeight="1">
      <c r="A159" s="6"/>
      <c r="B159" s="6"/>
      <c r="C159" s="6"/>
      <c r="D159" s="27"/>
      <c r="E159" s="27"/>
      <c r="F159" s="6"/>
      <c r="G159" s="28"/>
      <c r="H159" s="6"/>
      <c r="I159" s="6"/>
      <c r="J159" s="6"/>
      <c r="K159" s="6"/>
      <c r="L159" s="6"/>
      <c r="M159" s="6"/>
      <c r="N159" s="6"/>
      <c r="O159" s="6"/>
      <c r="P159" s="6"/>
      <c r="Q159" s="6"/>
      <c r="R159" s="6"/>
      <c r="S159" s="6"/>
      <c r="T159" s="6"/>
      <c r="U159" s="6"/>
      <c r="V159" s="6"/>
      <c r="W159" s="6"/>
      <c r="X159" s="6"/>
      <c r="Y159" s="6"/>
      <c r="Z159" s="6"/>
    </row>
    <row r="160" spans="1:26" ht="12.75" customHeight="1">
      <c r="A160" s="6"/>
      <c r="B160" s="6"/>
      <c r="C160" s="6"/>
      <c r="D160" s="27"/>
      <c r="E160" s="27"/>
      <c r="F160" s="6"/>
      <c r="G160" s="28"/>
      <c r="H160" s="6"/>
      <c r="I160" s="6"/>
      <c r="J160" s="6"/>
      <c r="K160" s="6"/>
      <c r="L160" s="6"/>
      <c r="M160" s="6"/>
      <c r="N160" s="6"/>
      <c r="O160" s="6"/>
      <c r="P160" s="6"/>
      <c r="Q160" s="6"/>
      <c r="R160" s="6"/>
      <c r="S160" s="6"/>
      <c r="T160" s="6"/>
      <c r="U160" s="6"/>
      <c r="V160" s="6"/>
      <c r="W160" s="6"/>
      <c r="X160" s="6"/>
      <c r="Y160" s="6"/>
      <c r="Z160" s="6"/>
    </row>
    <row r="161" spans="1:26" ht="12.75" customHeight="1">
      <c r="A161" s="6"/>
      <c r="B161" s="6"/>
      <c r="C161" s="6"/>
      <c r="D161" s="27"/>
      <c r="E161" s="27"/>
      <c r="F161" s="6"/>
      <c r="G161" s="28"/>
      <c r="H161" s="6"/>
      <c r="I161" s="6"/>
      <c r="J161" s="6"/>
      <c r="K161" s="6"/>
      <c r="L161" s="6"/>
      <c r="M161" s="6"/>
      <c r="N161" s="6"/>
      <c r="O161" s="6"/>
      <c r="P161" s="6"/>
      <c r="Q161" s="6"/>
      <c r="R161" s="6"/>
      <c r="S161" s="6"/>
      <c r="T161" s="6"/>
      <c r="U161" s="6"/>
      <c r="V161" s="6"/>
      <c r="W161" s="6"/>
      <c r="X161" s="6"/>
      <c r="Y161" s="6"/>
      <c r="Z161" s="6"/>
    </row>
    <row r="162" spans="1:26" ht="12.75" customHeight="1">
      <c r="A162" s="6"/>
      <c r="B162" s="6"/>
      <c r="C162" s="6"/>
      <c r="D162" s="27"/>
      <c r="E162" s="27"/>
      <c r="F162" s="6"/>
      <c r="G162" s="28"/>
      <c r="H162" s="6"/>
      <c r="I162" s="6"/>
      <c r="J162" s="6"/>
      <c r="K162" s="6"/>
      <c r="L162" s="6"/>
      <c r="M162" s="6"/>
      <c r="N162" s="6"/>
      <c r="O162" s="6"/>
      <c r="P162" s="6"/>
      <c r="Q162" s="6"/>
      <c r="R162" s="6"/>
      <c r="S162" s="6"/>
      <c r="T162" s="6"/>
      <c r="U162" s="6"/>
      <c r="V162" s="6"/>
      <c r="W162" s="6"/>
      <c r="X162" s="6"/>
      <c r="Y162" s="6"/>
      <c r="Z162" s="6"/>
    </row>
    <row r="163" spans="1:26" ht="12.75" customHeight="1">
      <c r="A163" s="6"/>
      <c r="B163" s="6"/>
      <c r="C163" s="6"/>
      <c r="D163" s="27"/>
      <c r="E163" s="27"/>
      <c r="F163" s="6"/>
      <c r="G163" s="28"/>
      <c r="H163" s="6"/>
      <c r="I163" s="6"/>
      <c r="J163" s="6"/>
      <c r="K163" s="6"/>
      <c r="L163" s="6"/>
      <c r="M163" s="6"/>
      <c r="N163" s="6"/>
      <c r="O163" s="6"/>
      <c r="P163" s="6"/>
      <c r="Q163" s="6"/>
      <c r="R163" s="6"/>
      <c r="S163" s="6"/>
      <c r="T163" s="6"/>
      <c r="U163" s="6"/>
      <c r="V163" s="6"/>
      <c r="W163" s="6"/>
      <c r="X163" s="6"/>
      <c r="Y163" s="6"/>
      <c r="Z163" s="6"/>
    </row>
    <row r="164" spans="1:26" ht="12.75" customHeight="1">
      <c r="A164" s="6"/>
      <c r="B164" s="6"/>
      <c r="C164" s="6"/>
      <c r="D164" s="27"/>
      <c r="E164" s="27"/>
      <c r="F164" s="6"/>
      <c r="G164" s="28"/>
      <c r="H164" s="6"/>
      <c r="I164" s="6"/>
      <c r="J164" s="6"/>
      <c r="K164" s="6"/>
      <c r="L164" s="6"/>
      <c r="M164" s="6"/>
      <c r="N164" s="6"/>
      <c r="O164" s="6"/>
      <c r="P164" s="6"/>
      <c r="Q164" s="6"/>
      <c r="R164" s="6"/>
      <c r="S164" s="6"/>
      <c r="T164" s="6"/>
      <c r="U164" s="6"/>
      <c r="V164" s="6"/>
      <c r="W164" s="6"/>
      <c r="X164" s="6"/>
      <c r="Y164" s="6"/>
      <c r="Z164" s="6"/>
    </row>
    <row r="165" spans="1:26" ht="12.75" customHeight="1">
      <c r="A165" s="6"/>
      <c r="B165" s="6"/>
      <c r="C165" s="6"/>
      <c r="D165" s="27"/>
      <c r="E165" s="27"/>
      <c r="F165" s="6"/>
      <c r="G165" s="28"/>
      <c r="H165" s="6"/>
      <c r="I165" s="6"/>
      <c r="J165" s="6"/>
      <c r="K165" s="6"/>
      <c r="L165" s="6"/>
      <c r="M165" s="6"/>
      <c r="N165" s="6"/>
      <c r="O165" s="6"/>
      <c r="P165" s="6"/>
      <c r="Q165" s="6"/>
      <c r="R165" s="6"/>
      <c r="S165" s="6"/>
      <c r="T165" s="6"/>
      <c r="U165" s="6"/>
      <c r="V165" s="6"/>
      <c r="W165" s="6"/>
      <c r="X165" s="6"/>
      <c r="Y165" s="6"/>
      <c r="Z165" s="6"/>
    </row>
    <row r="166" spans="1:26" ht="12.75" customHeight="1">
      <c r="A166" s="6"/>
      <c r="B166" s="6"/>
      <c r="C166" s="6"/>
      <c r="D166" s="27"/>
      <c r="E166" s="27"/>
      <c r="F166" s="6"/>
      <c r="G166" s="28"/>
      <c r="H166" s="6"/>
      <c r="I166" s="6"/>
      <c r="J166" s="6"/>
      <c r="K166" s="6"/>
      <c r="L166" s="6"/>
      <c r="M166" s="6"/>
      <c r="N166" s="6"/>
      <c r="O166" s="6"/>
      <c r="P166" s="6"/>
      <c r="Q166" s="6"/>
      <c r="R166" s="6"/>
      <c r="S166" s="6"/>
      <c r="T166" s="6"/>
      <c r="U166" s="6"/>
      <c r="V166" s="6"/>
      <c r="W166" s="6"/>
      <c r="X166" s="6"/>
      <c r="Y166" s="6"/>
      <c r="Z166" s="6"/>
    </row>
    <row r="167" spans="1:26" ht="12.75" customHeight="1">
      <c r="A167" s="6"/>
      <c r="B167" s="6"/>
      <c r="C167" s="6"/>
      <c r="D167" s="27"/>
      <c r="E167" s="27"/>
      <c r="F167" s="6"/>
      <c r="G167" s="28"/>
      <c r="H167" s="6"/>
      <c r="I167" s="6"/>
      <c r="J167" s="6"/>
      <c r="K167" s="6"/>
      <c r="L167" s="6"/>
      <c r="M167" s="6"/>
      <c r="N167" s="6"/>
      <c r="O167" s="6"/>
      <c r="P167" s="6"/>
      <c r="Q167" s="6"/>
      <c r="R167" s="6"/>
      <c r="S167" s="6"/>
      <c r="T167" s="6"/>
      <c r="U167" s="6"/>
      <c r="V167" s="6"/>
      <c r="W167" s="6"/>
      <c r="X167" s="6"/>
      <c r="Y167" s="6"/>
      <c r="Z167" s="6"/>
    </row>
    <row r="168" spans="1:26" ht="12.75" customHeight="1">
      <c r="A168" s="6"/>
      <c r="B168" s="6"/>
      <c r="C168" s="6"/>
      <c r="D168" s="27"/>
      <c r="E168" s="27"/>
      <c r="F168" s="6"/>
      <c r="G168" s="28"/>
      <c r="H168" s="6"/>
      <c r="I168" s="6"/>
      <c r="J168" s="6"/>
      <c r="K168" s="6"/>
      <c r="L168" s="6"/>
      <c r="M168" s="6"/>
      <c r="N168" s="6"/>
      <c r="O168" s="6"/>
      <c r="P168" s="6"/>
      <c r="Q168" s="6"/>
      <c r="R168" s="6"/>
      <c r="S168" s="6"/>
      <c r="T168" s="6"/>
      <c r="U168" s="6"/>
      <c r="V168" s="6"/>
      <c r="W168" s="6"/>
      <c r="X168" s="6"/>
      <c r="Y168" s="6"/>
      <c r="Z168" s="6"/>
    </row>
    <row r="169" spans="1:26" ht="12.75" customHeight="1">
      <c r="A169" s="6"/>
      <c r="B169" s="6"/>
      <c r="C169" s="6"/>
      <c r="D169" s="27"/>
      <c r="E169" s="27"/>
      <c r="F169" s="6"/>
      <c r="G169" s="28"/>
      <c r="H169" s="6"/>
      <c r="I169" s="6"/>
      <c r="J169" s="6"/>
      <c r="K169" s="6"/>
      <c r="L169" s="6"/>
      <c r="M169" s="6"/>
      <c r="N169" s="6"/>
      <c r="O169" s="6"/>
      <c r="P169" s="6"/>
      <c r="Q169" s="6"/>
      <c r="R169" s="6"/>
      <c r="S169" s="6"/>
      <c r="T169" s="6"/>
      <c r="U169" s="6"/>
      <c r="V169" s="6"/>
      <c r="W169" s="6"/>
      <c r="X169" s="6"/>
      <c r="Y169" s="6"/>
      <c r="Z169" s="6"/>
    </row>
    <row r="170" spans="1:26" ht="12.75" customHeight="1">
      <c r="A170" s="6"/>
      <c r="B170" s="6"/>
      <c r="C170" s="6"/>
      <c r="D170" s="27"/>
      <c r="E170" s="27"/>
      <c r="F170" s="6"/>
      <c r="G170" s="28"/>
      <c r="H170" s="6"/>
      <c r="I170" s="6"/>
      <c r="J170" s="6"/>
      <c r="K170" s="6"/>
      <c r="L170" s="6"/>
      <c r="M170" s="6"/>
      <c r="N170" s="6"/>
      <c r="O170" s="6"/>
      <c r="P170" s="6"/>
      <c r="Q170" s="6"/>
      <c r="R170" s="6"/>
      <c r="S170" s="6"/>
      <c r="T170" s="6"/>
      <c r="U170" s="6"/>
      <c r="V170" s="6"/>
      <c r="W170" s="6"/>
      <c r="X170" s="6"/>
      <c r="Y170" s="6"/>
      <c r="Z170" s="6"/>
    </row>
    <row r="171" spans="1:26" ht="12.75" customHeight="1">
      <c r="A171" s="6"/>
      <c r="B171" s="6"/>
      <c r="C171" s="6"/>
      <c r="D171" s="27"/>
      <c r="E171" s="27"/>
      <c r="F171" s="6"/>
      <c r="G171" s="28"/>
      <c r="H171" s="6"/>
      <c r="I171" s="6"/>
      <c r="J171" s="6"/>
      <c r="K171" s="6"/>
      <c r="L171" s="6"/>
      <c r="M171" s="6"/>
      <c r="N171" s="6"/>
      <c r="O171" s="6"/>
      <c r="P171" s="6"/>
      <c r="Q171" s="6"/>
      <c r="R171" s="6"/>
      <c r="S171" s="6"/>
      <c r="T171" s="6"/>
      <c r="U171" s="6"/>
      <c r="V171" s="6"/>
      <c r="W171" s="6"/>
      <c r="X171" s="6"/>
      <c r="Y171" s="6"/>
      <c r="Z171" s="6"/>
    </row>
    <row r="172" spans="1:26" ht="12.75" customHeight="1">
      <c r="A172" s="6"/>
      <c r="B172" s="6"/>
      <c r="C172" s="6"/>
      <c r="D172" s="27"/>
      <c r="E172" s="27"/>
      <c r="F172" s="6"/>
      <c r="G172" s="28"/>
      <c r="H172" s="6"/>
      <c r="I172" s="6"/>
      <c r="J172" s="6"/>
      <c r="K172" s="6"/>
      <c r="L172" s="6"/>
      <c r="M172" s="6"/>
      <c r="N172" s="6"/>
      <c r="O172" s="6"/>
      <c r="P172" s="6"/>
      <c r="Q172" s="6"/>
      <c r="R172" s="6"/>
      <c r="S172" s="6"/>
      <c r="T172" s="6"/>
      <c r="U172" s="6"/>
      <c r="V172" s="6"/>
      <c r="W172" s="6"/>
      <c r="X172" s="6"/>
      <c r="Y172" s="6"/>
      <c r="Z172" s="6"/>
    </row>
    <row r="173" spans="1:26" ht="12.75" customHeight="1">
      <c r="A173" s="6"/>
      <c r="B173" s="6"/>
      <c r="C173" s="6"/>
      <c r="D173" s="27"/>
      <c r="E173" s="27"/>
      <c r="F173" s="6"/>
      <c r="G173" s="28"/>
      <c r="H173" s="6"/>
      <c r="I173" s="6"/>
      <c r="J173" s="6"/>
      <c r="K173" s="6"/>
      <c r="L173" s="6"/>
      <c r="M173" s="6"/>
      <c r="N173" s="6"/>
      <c r="O173" s="6"/>
      <c r="P173" s="6"/>
      <c r="Q173" s="6"/>
      <c r="R173" s="6"/>
      <c r="S173" s="6"/>
      <c r="T173" s="6"/>
      <c r="U173" s="6"/>
      <c r="V173" s="6"/>
      <c r="W173" s="6"/>
      <c r="X173" s="6"/>
      <c r="Y173" s="6"/>
      <c r="Z173" s="6"/>
    </row>
    <row r="174" spans="1:26" ht="12.75" customHeight="1">
      <c r="A174" s="6"/>
      <c r="B174" s="6"/>
      <c r="C174" s="6"/>
      <c r="D174" s="27"/>
      <c r="E174" s="27"/>
      <c r="F174" s="6"/>
      <c r="G174" s="28"/>
      <c r="H174" s="6"/>
      <c r="I174" s="6"/>
      <c r="J174" s="6"/>
      <c r="K174" s="6"/>
      <c r="L174" s="6"/>
      <c r="M174" s="6"/>
      <c r="N174" s="6"/>
      <c r="O174" s="6"/>
      <c r="P174" s="6"/>
      <c r="Q174" s="6"/>
      <c r="R174" s="6"/>
      <c r="S174" s="6"/>
      <c r="T174" s="6"/>
      <c r="U174" s="6"/>
      <c r="V174" s="6"/>
      <c r="W174" s="6"/>
      <c r="X174" s="6"/>
      <c r="Y174" s="6"/>
      <c r="Z174" s="6"/>
    </row>
    <row r="175" spans="1:26" ht="12.75" customHeight="1">
      <c r="A175" s="6"/>
      <c r="B175" s="6"/>
      <c r="C175" s="6"/>
      <c r="D175" s="27"/>
      <c r="E175" s="27"/>
      <c r="F175" s="6"/>
      <c r="G175" s="28"/>
      <c r="H175" s="6"/>
      <c r="I175" s="6"/>
      <c r="J175" s="6"/>
      <c r="K175" s="6"/>
      <c r="L175" s="6"/>
      <c r="M175" s="6"/>
      <c r="N175" s="6"/>
      <c r="O175" s="6"/>
      <c r="P175" s="6"/>
      <c r="Q175" s="6"/>
      <c r="R175" s="6"/>
      <c r="S175" s="6"/>
      <c r="T175" s="6"/>
      <c r="U175" s="6"/>
      <c r="V175" s="6"/>
      <c r="W175" s="6"/>
      <c r="X175" s="6"/>
      <c r="Y175" s="6"/>
      <c r="Z175" s="6"/>
    </row>
    <row r="176" spans="1:26" ht="12.75" customHeight="1">
      <c r="A176" s="6"/>
      <c r="B176" s="6"/>
      <c r="C176" s="6"/>
      <c r="D176" s="27"/>
      <c r="E176" s="27"/>
      <c r="F176" s="6"/>
      <c r="G176" s="28"/>
      <c r="H176" s="6"/>
      <c r="I176" s="6"/>
      <c r="J176" s="6"/>
      <c r="K176" s="6"/>
      <c r="L176" s="6"/>
      <c r="M176" s="6"/>
      <c r="N176" s="6"/>
      <c r="O176" s="6"/>
      <c r="P176" s="6"/>
      <c r="Q176" s="6"/>
      <c r="R176" s="6"/>
      <c r="S176" s="6"/>
      <c r="T176" s="6"/>
      <c r="U176" s="6"/>
      <c r="V176" s="6"/>
      <c r="W176" s="6"/>
      <c r="X176" s="6"/>
      <c r="Y176" s="6"/>
      <c r="Z176" s="6"/>
    </row>
    <row r="177" spans="1:26" ht="12.75" customHeight="1">
      <c r="A177" s="6"/>
      <c r="B177" s="6"/>
      <c r="C177" s="6"/>
      <c r="D177" s="27"/>
      <c r="E177" s="27"/>
      <c r="F177" s="6"/>
      <c r="G177" s="28"/>
      <c r="H177" s="6"/>
      <c r="I177" s="6"/>
      <c r="J177" s="6"/>
      <c r="K177" s="6"/>
      <c r="L177" s="6"/>
      <c r="M177" s="6"/>
      <c r="N177" s="6"/>
      <c r="O177" s="6"/>
      <c r="P177" s="6"/>
      <c r="Q177" s="6"/>
      <c r="R177" s="6"/>
      <c r="S177" s="6"/>
      <c r="T177" s="6"/>
      <c r="U177" s="6"/>
      <c r="V177" s="6"/>
      <c r="W177" s="6"/>
      <c r="X177" s="6"/>
      <c r="Y177" s="6"/>
      <c r="Z177" s="6"/>
    </row>
    <row r="178" spans="1:26" ht="12.75" customHeight="1">
      <c r="A178" s="6"/>
      <c r="B178" s="6"/>
      <c r="C178" s="6"/>
      <c r="D178" s="27"/>
      <c r="E178" s="27"/>
      <c r="F178" s="6"/>
      <c r="G178" s="28"/>
      <c r="H178" s="6"/>
      <c r="I178" s="6"/>
      <c r="J178" s="6"/>
      <c r="K178" s="6"/>
      <c r="L178" s="6"/>
      <c r="M178" s="6"/>
      <c r="N178" s="6"/>
      <c r="O178" s="6"/>
      <c r="P178" s="6"/>
      <c r="Q178" s="6"/>
      <c r="R178" s="6"/>
      <c r="S178" s="6"/>
      <c r="T178" s="6"/>
      <c r="U178" s="6"/>
      <c r="V178" s="6"/>
      <c r="W178" s="6"/>
      <c r="X178" s="6"/>
      <c r="Y178" s="6"/>
      <c r="Z178" s="6"/>
    </row>
    <row r="179" spans="1:26" ht="12.75" customHeight="1">
      <c r="A179" s="6"/>
      <c r="B179" s="6"/>
      <c r="C179" s="6"/>
      <c r="D179" s="27"/>
      <c r="E179" s="27"/>
      <c r="F179" s="6"/>
      <c r="G179" s="28"/>
      <c r="H179" s="6"/>
      <c r="I179" s="6"/>
      <c r="J179" s="6"/>
      <c r="K179" s="6"/>
      <c r="L179" s="6"/>
      <c r="M179" s="6"/>
      <c r="N179" s="6"/>
      <c r="O179" s="6"/>
      <c r="P179" s="6"/>
      <c r="Q179" s="6"/>
      <c r="R179" s="6"/>
      <c r="S179" s="6"/>
      <c r="T179" s="6"/>
      <c r="U179" s="6"/>
      <c r="V179" s="6"/>
      <c r="W179" s="6"/>
      <c r="X179" s="6"/>
      <c r="Y179" s="6"/>
      <c r="Z179" s="6"/>
    </row>
    <row r="180" spans="1:26" ht="12.75" customHeight="1">
      <c r="A180" s="6"/>
      <c r="B180" s="6"/>
      <c r="C180" s="6"/>
      <c r="D180" s="27"/>
      <c r="E180" s="27"/>
      <c r="F180" s="6"/>
      <c r="G180" s="28"/>
      <c r="H180" s="6"/>
      <c r="I180" s="6"/>
      <c r="J180" s="6"/>
      <c r="K180" s="6"/>
      <c r="L180" s="6"/>
      <c r="M180" s="6"/>
      <c r="N180" s="6"/>
      <c r="O180" s="6"/>
      <c r="P180" s="6"/>
      <c r="Q180" s="6"/>
      <c r="R180" s="6"/>
      <c r="S180" s="6"/>
      <c r="T180" s="6"/>
      <c r="U180" s="6"/>
      <c r="V180" s="6"/>
      <c r="W180" s="6"/>
      <c r="X180" s="6"/>
      <c r="Y180" s="6"/>
      <c r="Z180" s="6"/>
    </row>
    <row r="181" spans="1:26" ht="12.75" customHeight="1">
      <c r="A181" s="6"/>
      <c r="B181" s="6"/>
      <c r="C181" s="6"/>
      <c r="D181" s="27"/>
      <c r="E181" s="27"/>
      <c r="F181" s="6"/>
      <c r="G181" s="28"/>
      <c r="H181" s="6"/>
      <c r="I181" s="6"/>
      <c r="J181" s="6"/>
      <c r="K181" s="6"/>
      <c r="L181" s="6"/>
      <c r="M181" s="6"/>
      <c r="N181" s="6"/>
      <c r="O181" s="6"/>
      <c r="P181" s="6"/>
      <c r="Q181" s="6"/>
      <c r="R181" s="6"/>
      <c r="S181" s="6"/>
      <c r="T181" s="6"/>
      <c r="U181" s="6"/>
      <c r="V181" s="6"/>
      <c r="W181" s="6"/>
      <c r="X181" s="6"/>
      <c r="Y181" s="6"/>
      <c r="Z181" s="6"/>
    </row>
    <row r="182" spans="1:26" ht="12.75" customHeight="1">
      <c r="A182" s="6"/>
      <c r="B182" s="6"/>
      <c r="C182" s="6"/>
      <c r="D182" s="27"/>
      <c r="E182" s="27"/>
      <c r="F182" s="6"/>
      <c r="G182" s="28"/>
      <c r="H182" s="6"/>
      <c r="I182" s="6"/>
      <c r="J182" s="6"/>
      <c r="K182" s="6"/>
      <c r="L182" s="6"/>
      <c r="M182" s="6"/>
      <c r="N182" s="6"/>
      <c r="O182" s="6"/>
      <c r="P182" s="6"/>
      <c r="Q182" s="6"/>
      <c r="R182" s="6"/>
      <c r="S182" s="6"/>
      <c r="T182" s="6"/>
      <c r="U182" s="6"/>
      <c r="V182" s="6"/>
      <c r="W182" s="6"/>
      <c r="X182" s="6"/>
      <c r="Y182" s="6"/>
      <c r="Z182" s="6"/>
    </row>
    <row r="183" spans="1:26" ht="12.75" customHeight="1">
      <c r="A183" s="6"/>
      <c r="B183" s="6"/>
      <c r="C183" s="6"/>
      <c r="D183" s="27"/>
      <c r="E183" s="27"/>
      <c r="F183" s="6"/>
      <c r="G183" s="28"/>
      <c r="H183" s="6"/>
      <c r="I183" s="6"/>
      <c r="J183" s="6"/>
      <c r="K183" s="6"/>
      <c r="L183" s="6"/>
      <c r="M183" s="6"/>
      <c r="N183" s="6"/>
      <c r="O183" s="6"/>
      <c r="P183" s="6"/>
      <c r="Q183" s="6"/>
      <c r="R183" s="6"/>
      <c r="S183" s="6"/>
      <c r="T183" s="6"/>
      <c r="U183" s="6"/>
      <c r="V183" s="6"/>
      <c r="W183" s="6"/>
      <c r="X183" s="6"/>
      <c r="Y183" s="6"/>
      <c r="Z183" s="6"/>
    </row>
    <row r="184" spans="1:26" ht="12.75" customHeight="1">
      <c r="A184" s="6"/>
      <c r="B184" s="6"/>
      <c r="C184" s="6"/>
      <c r="D184" s="27"/>
      <c r="E184" s="27"/>
      <c r="F184" s="6"/>
      <c r="G184" s="28"/>
      <c r="H184" s="6"/>
      <c r="I184" s="6"/>
      <c r="J184" s="6"/>
      <c r="K184" s="6"/>
      <c r="L184" s="6"/>
      <c r="M184" s="6"/>
      <c r="N184" s="6"/>
      <c r="O184" s="6"/>
      <c r="P184" s="6"/>
      <c r="Q184" s="6"/>
      <c r="R184" s="6"/>
      <c r="S184" s="6"/>
      <c r="T184" s="6"/>
      <c r="U184" s="6"/>
      <c r="V184" s="6"/>
      <c r="W184" s="6"/>
      <c r="X184" s="6"/>
      <c r="Y184" s="6"/>
      <c r="Z184" s="6"/>
    </row>
    <row r="185" spans="1:26" ht="12.75" customHeight="1">
      <c r="A185" s="6"/>
      <c r="B185" s="6"/>
      <c r="C185" s="6"/>
      <c r="D185" s="27"/>
      <c r="E185" s="27"/>
      <c r="F185" s="6"/>
      <c r="G185" s="28"/>
      <c r="H185" s="6"/>
      <c r="I185" s="6"/>
      <c r="J185" s="6"/>
      <c r="K185" s="6"/>
      <c r="L185" s="6"/>
      <c r="M185" s="6"/>
      <c r="N185" s="6"/>
      <c r="O185" s="6"/>
      <c r="P185" s="6"/>
      <c r="Q185" s="6"/>
      <c r="R185" s="6"/>
      <c r="S185" s="6"/>
      <c r="T185" s="6"/>
      <c r="U185" s="6"/>
      <c r="V185" s="6"/>
      <c r="W185" s="6"/>
      <c r="X185" s="6"/>
      <c r="Y185" s="6"/>
      <c r="Z185" s="6"/>
    </row>
    <row r="186" spans="1:26" ht="12.75" customHeight="1">
      <c r="A186" s="6"/>
      <c r="B186" s="6"/>
      <c r="C186" s="6"/>
      <c r="D186" s="27"/>
      <c r="E186" s="27"/>
      <c r="F186" s="6"/>
      <c r="G186" s="28"/>
      <c r="H186" s="6"/>
      <c r="I186" s="6"/>
      <c r="J186" s="6"/>
      <c r="K186" s="6"/>
      <c r="L186" s="6"/>
      <c r="M186" s="6"/>
      <c r="N186" s="6"/>
      <c r="O186" s="6"/>
      <c r="P186" s="6"/>
      <c r="Q186" s="6"/>
      <c r="R186" s="6"/>
      <c r="S186" s="6"/>
      <c r="T186" s="6"/>
      <c r="U186" s="6"/>
      <c r="V186" s="6"/>
      <c r="W186" s="6"/>
      <c r="X186" s="6"/>
      <c r="Y186" s="6"/>
      <c r="Z186" s="6"/>
    </row>
    <row r="187" spans="1:26" ht="12.75" customHeight="1">
      <c r="A187" s="6"/>
      <c r="B187" s="6"/>
      <c r="C187" s="6"/>
      <c r="D187" s="27"/>
      <c r="E187" s="27"/>
      <c r="F187" s="6"/>
      <c r="G187" s="28"/>
      <c r="H187" s="6"/>
      <c r="I187" s="6"/>
      <c r="J187" s="6"/>
      <c r="K187" s="6"/>
      <c r="L187" s="6"/>
      <c r="M187" s="6"/>
      <c r="N187" s="6"/>
      <c r="O187" s="6"/>
      <c r="P187" s="6"/>
      <c r="Q187" s="6"/>
      <c r="R187" s="6"/>
      <c r="S187" s="6"/>
      <c r="T187" s="6"/>
      <c r="U187" s="6"/>
      <c r="V187" s="6"/>
      <c r="W187" s="6"/>
      <c r="X187" s="6"/>
      <c r="Y187" s="6"/>
      <c r="Z187" s="6"/>
    </row>
    <row r="188" spans="1:26" ht="12.75" customHeight="1">
      <c r="A188" s="6"/>
      <c r="B188" s="6"/>
      <c r="C188" s="6"/>
      <c r="D188" s="27"/>
      <c r="E188" s="27"/>
      <c r="F188" s="6"/>
      <c r="G188" s="28"/>
      <c r="H188" s="6"/>
      <c r="I188" s="6"/>
      <c r="J188" s="6"/>
      <c r="K188" s="6"/>
      <c r="L188" s="6"/>
      <c r="M188" s="6"/>
      <c r="N188" s="6"/>
      <c r="O188" s="6"/>
      <c r="P188" s="6"/>
      <c r="Q188" s="6"/>
      <c r="R188" s="6"/>
      <c r="S188" s="6"/>
      <c r="T188" s="6"/>
      <c r="U188" s="6"/>
      <c r="V188" s="6"/>
      <c r="W188" s="6"/>
      <c r="X188" s="6"/>
      <c r="Y188" s="6"/>
      <c r="Z188" s="6"/>
    </row>
    <row r="189" spans="1:26" ht="12.75" customHeight="1">
      <c r="A189" s="6"/>
      <c r="B189" s="6"/>
      <c r="C189" s="6"/>
      <c r="D189" s="27"/>
      <c r="E189" s="27"/>
      <c r="F189" s="6"/>
      <c r="G189" s="28"/>
      <c r="H189" s="6"/>
      <c r="I189" s="6"/>
      <c r="J189" s="6"/>
      <c r="K189" s="6"/>
      <c r="L189" s="6"/>
      <c r="M189" s="6"/>
      <c r="N189" s="6"/>
      <c r="O189" s="6"/>
      <c r="P189" s="6"/>
      <c r="Q189" s="6"/>
      <c r="R189" s="6"/>
      <c r="S189" s="6"/>
      <c r="T189" s="6"/>
      <c r="U189" s="6"/>
      <c r="V189" s="6"/>
      <c r="W189" s="6"/>
      <c r="X189" s="6"/>
      <c r="Y189" s="6"/>
      <c r="Z189" s="6"/>
    </row>
    <row r="190" spans="1:26" ht="12.75" customHeight="1">
      <c r="A190" s="6"/>
      <c r="B190" s="6"/>
      <c r="C190" s="6"/>
      <c r="D190" s="27"/>
      <c r="E190" s="27"/>
      <c r="F190" s="6"/>
      <c r="G190" s="28"/>
      <c r="H190" s="6"/>
      <c r="I190" s="6"/>
      <c r="J190" s="6"/>
      <c r="K190" s="6"/>
      <c r="L190" s="6"/>
      <c r="M190" s="6"/>
      <c r="N190" s="6"/>
      <c r="O190" s="6"/>
      <c r="P190" s="6"/>
      <c r="Q190" s="6"/>
      <c r="R190" s="6"/>
      <c r="S190" s="6"/>
      <c r="T190" s="6"/>
      <c r="U190" s="6"/>
      <c r="V190" s="6"/>
      <c r="W190" s="6"/>
      <c r="X190" s="6"/>
      <c r="Y190" s="6"/>
      <c r="Z190" s="6"/>
    </row>
    <row r="191" spans="1:26" ht="12.75" customHeight="1">
      <c r="A191" s="6"/>
      <c r="B191" s="6"/>
      <c r="C191" s="6"/>
      <c r="D191" s="27"/>
      <c r="E191" s="27"/>
      <c r="F191" s="6"/>
      <c r="G191" s="28"/>
      <c r="H191" s="6"/>
      <c r="I191" s="6"/>
      <c r="J191" s="6"/>
      <c r="K191" s="6"/>
      <c r="L191" s="6"/>
      <c r="M191" s="6"/>
      <c r="N191" s="6"/>
      <c r="O191" s="6"/>
      <c r="P191" s="6"/>
      <c r="Q191" s="6"/>
      <c r="R191" s="6"/>
      <c r="S191" s="6"/>
      <c r="T191" s="6"/>
      <c r="U191" s="6"/>
      <c r="V191" s="6"/>
      <c r="W191" s="6"/>
      <c r="X191" s="6"/>
      <c r="Y191" s="6"/>
      <c r="Z191" s="6"/>
    </row>
    <row r="192" spans="1:26" ht="12.75" customHeight="1">
      <c r="A192" s="6"/>
      <c r="B192" s="6"/>
      <c r="C192" s="6"/>
      <c r="D192" s="27"/>
      <c r="E192" s="27"/>
      <c r="F192" s="6"/>
      <c r="G192" s="28"/>
      <c r="H192" s="6"/>
      <c r="I192" s="6"/>
      <c r="J192" s="6"/>
      <c r="K192" s="6"/>
      <c r="L192" s="6"/>
      <c r="M192" s="6"/>
      <c r="N192" s="6"/>
      <c r="O192" s="6"/>
      <c r="P192" s="6"/>
      <c r="Q192" s="6"/>
      <c r="R192" s="6"/>
      <c r="S192" s="6"/>
      <c r="T192" s="6"/>
      <c r="U192" s="6"/>
      <c r="V192" s="6"/>
      <c r="W192" s="6"/>
      <c r="X192" s="6"/>
      <c r="Y192" s="6"/>
      <c r="Z192" s="6"/>
    </row>
    <row r="193" spans="1:26" ht="12.75" customHeight="1">
      <c r="A193" s="6"/>
      <c r="B193" s="6"/>
      <c r="C193" s="6"/>
      <c r="D193" s="27"/>
      <c r="E193" s="27"/>
      <c r="F193" s="6"/>
      <c r="G193" s="28"/>
      <c r="H193" s="6"/>
      <c r="I193" s="6"/>
      <c r="J193" s="6"/>
      <c r="K193" s="6"/>
      <c r="L193" s="6"/>
      <c r="M193" s="6"/>
      <c r="N193" s="6"/>
      <c r="O193" s="6"/>
      <c r="P193" s="6"/>
      <c r="Q193" s="6"/>
      <c r="R193" s="6"/>
      <c r="S193" s="6"/>
      <c r="T193" s="6"/>
      <c r="U193" s="6"/>
      <c r="V193" s="6"/>
      <c r="W193" s="6"/>
      <c r="X193" s="6"/>
      <c r="Y193" s="6"/>
      <c r="Z193" s="6"/>
    </row>
    <row r="194" spans="1:26" ht="12.75" customHeight="1">
      <c r="A194" s="6"/>
      <c r="B194" s="6"/>
      <c r="C194" s="6"/>
      <c r="D194" s="27"/>
      <c r="E194" s="27"/>
      <c r="F194" s="6"/>
      <c r="G194" s="28"/>
      <c r="H194" s="6"/>
      <c r="I194" s="6"/>
      <c r="J194" s="6"/>
      <c r="K194" s="6"/>
      <c r="L194" s="6"/>
      <c r="M194" s="6"/>
      <c r="N194" s="6"/>
      <c r="O194" s="6"/>
      <c r="P194" s="6"/>
      <c r="Q194" s="6"/>
      <c r="R194" s="6"/>
      <c r="S194" s="6"/>
      <c r="T194" s="6"/>
      <c r="U194" s="6"/>
      <c r="V194" s="6"/>
      <c r="W194" s="6"/>
      <c r="X194" s="6"/>
      <c r="Y194" s="6"/>
      <c r="Z194" s="6"/>
    </row>
    <row r="195" spans="1:26" ht="12.75" customHeight="1">
      <c r="A195" s="6"/>
      <c r="B195" s="6"/>
      <c r="C195" s="6"/>
      <c r="D195" s="27"/>
      <c r="E195" s="27"/>
      <c r="F195" s="6"/>
      <c r="G195" s="28"/>
      <c r="H195" s="6"/>
      <c r="I195" s="6"/>
      <c r="J195" s="6"/>
      <c r="K195" s="6"/>
      <c r="L195" s="6"/>
      <c r="M195" s="6"/>
      <c r="N195" s="6"/>
      <c r="O195" s="6"/>
      <c r="P195" s="6"/>
      <c r="Q195" s="6"/>
      <c r="R195" s="6"/>
      <c r="S195" s="6"/>
      <c r="T195" s="6"/>
      <c r="U195" s="6"/>
      <c r="V195" s="6"/>
      <c r="W195" s="6"/>
      <c r="X195" s="6"/>
      <c r="Y195" s="6"/>
      <c r="Z195" s="6"/>
    </row>
    <row r="196" spans="1:26" ht="12.75" customHeight="1">
      <c r="A196" s="6"/>
      <c r="B196" s="6"/>
      <c r="C196" s="6"/>
      <c r="D196" s="27"/>
      <c r="E196" s="27"/>
      <c r="F196" s="6"/>
      <c r="G196" s="28"/>
      <c r="H196" s="6"/>
      <c r="I196" s="6"/>
      <c r="J196" s="6"/>
      <c r="K196" s="6"/>
      <c r="L196" s="6"/>
      <c r="M196" s="6"/>
      <c r="N196" s="6"/>
      <c r="O196" s="6"/>
      <c r="P196" s="6"/>
      <c r="Q196" s="6"/>
      <c r="R196" s="6"/>
      <c r="S196" s="6"/>
      <c r="T196" s="6"/>
      <c r="U196" s="6"/>
      <c r="V196" s="6"/>
      <c r="W196" s="6"/>
      <c r="X196" s="6"/>
      <c r="Y196" s="6"/>
      <c r="Z196" s="6"/>
    </row>
    <row r="197" spans="1:26" ht="12.75" customHeight="1">
      <c r="A197" s="6"/>
      <c r="B197" s="6"/>
      <c r="C197" s="6"/>
      <c r="D197" s="27"/>
      <c r="E197" s="27"/>
      <c r="F197" s="6"/>
      <c r="G197" s="28"/>
      <c r="H197" s="6"/>
      <c r="I197" s="6"/>
      <c r="J197" s="6"/>
      <c r="K197" s="6"/>
      <c r="L197" s="6"/>
      <c r="M197" s="6"/>
      <c r="N197" s="6"/>
      <c r="O197" s="6"/>
      <c r="P197" s="6"/>
      <c r="Q197" s="6"/>
      <c r="R197" s="6"/>
      <c r="S197" s="6"/>
      <c r="T197" s="6"/>
      <c r="U197" s="6"/>
      <c r="V197" s="6"/>
      <c r="W197" s="6"/>
      <c r="X197" s="6"/>
      <c r="Y197" s="6"/>
      <c r="Z197" s="6"/>
    </row>
    <row r="198" spans="1:26" ht="12.75" customHeight="1">
      <c r="A198" s="6"/>
      <c r="B198" s="6"/>
      <c r="C198" s="6"/>
      <c r="D198" s="27"/>
      <c r="E198" s="27"/>
      <c r="F198" s="6"/>
      <c r="G198" s="28"/>
      <c r="H198" s="6"/>
      <c r="I198" s="6"/>
      <c r="J198" s="6"/>
      <c r="K198" s="6"/>
      <c r="L198" s="6"/>
      <c r="M198" s="6"/>
      <c r="N198" s="6"/>
      <c r="O198" s="6"/>
      <c r="P198" s="6"/>
      <c r="Q198" s="6"/>
      <c r="R198" s="6"/>
      <c r="S198" s="6"/>
      <c r="T198" s="6"/>
      <c r="U198" s="6"/>
      <c r="V198" s="6"/>
      <c r="W198" s="6"/>
      <c r="X198" s="6"/>
      <c r="Y198" s="6"/>
      <c r="Z198" s="6"/>
    </row>
    <row r="199" spans="1:26" ht="12.75" customHeight="1">
      <c r="A199" s="6"/>
      <c r="B199" s="6"/>
      <c r="C199" s="6"/>
      <c r="D199" s="27"/>
      <c r="E199" s="27"/>
      <c r="F199" s="6"/>
      <c r="G199" s="28"/>
      <c r="H199" s="6"/>
      <c r="I199" s="6"/>
      <c r="J199" s="6"/>
      <c r="K199" s="6"/>
      <c r="L199" s="6"/>
      <c r="M199" s="6"/>
      <c r="N199" s="6"/>
      <c r="O199" s="6"/>
      <c r="P199" s="6"/>
      <c r="Q199" s="6"/>
      <c r="R199" s="6"/>
      <c r="S199" s="6"/>
      <c r="T199" s="6"/>
      <c r="U199" s="6"/>
      <c r="V199" s="6"/>
      <c r="W199" s="6"/>
      <c r="X199" s="6"/>
      <c r="Y199" s="6"/>
      <c r="Z199" s="6"/>
    </row>
    <row r="200" spans="1:26" ht="12.75" customHeight="1">
      <c r="A200" s="6"/>
      <c r="B200" s="6"/>
      <c r="C200" s="6"/>
      <c r="D200" s="27"/>
      <c r="E200" s="27"/>
      <c r="F200" s="6"/>
      <c r="G200" s="28"/>
      <c r="H200" s="6"/>
      <c r="I200" s="6"/>
      <c r="J200" s="6"/>
      <c r="K200" s="6"/>
      <c r="L200" s="6"/>
      <c r="M200" s="6"/>
      <c r="N200" s="6"/>
      <c r="O200" s="6"/>
      <c r="P200" s="6"/>
      <c r="Q200" s="6"/>
      <c r="R200" s="6"/>
      <c r="S200" s="6"/>
      <c r="T200" s="6"/>
      <c r="U200" s="6"/>
      <c r="V200" s="6"/>
      <c r="W200" s="6"/>
      <c r="X200" s="6"/>
      <c r="Y200" s="6"/>
      <c r="Z200" s="6"/>
    </row>
    <row r="201" spans="1:26" ht="12.75" customHeight="1">
      <c r="A201" s="6"/>
      <c r="B201" s="6"/>
      <c r="C201" s="6"/>
      <c r="D201" s="27"/>
      <c r="E201" s="27"/>
      <c r="F201" s="6"/>
      <c r="G201" s="28"/>
      <c r="H201" s="6"/>
      <c r="I201" s="6"/>
      <c r="J201" s="6"/>
      <c r="K201" s="6"/>
      <c r="L201" s="6"/>
      <c r="M201" s="6"/>
      <c r="N201" s="6"/>
      <c r="O201" s="6"/>
      <c r="P201" s="6"/>
      <c r="Q201" s="6"/>
      <c r="R201" s="6"/>
      <c r="S201" s="6"/>
      <c r="T201" s="6"/>
      <c r="U201" s="6"/>
      <c r="V201" s="6"/>
      <c r="W201" s="6"/>
      <c r="X201" s="6"/>
      <c r="Y201" s="6"/>
      <c r="Z201" s="6"/>
    </row>
    <row r="202" spans="1:26" ht="12.75" customHeight="1">
      <c r="A202" s="6"/>
      <c r="B202" s="6"/>
      <c r="C202" s="6"/>
      <c r="D202" s="27"/>
      <c r="E202" s="27"/>
      <c r="F202" s="6"/>
      <c r="G202" s="28"/>
      <c r="H202" s="6"/>
      <c r="I202" s="6"/>
      <c r="J202" s="6"/>
      <c r="K202" s="6"/>
      <c r="L202" s="6"/>
      <c r="M202" s="6"/>
      <c r="N202" s="6"/>
      <c r="O202" s="6"/>
      <c r="P202" s="6"/>
      <c r="Q202" s="6"/>
      <c r="R202" s="6"/>
      <c r="S202" s="6"/>
      <c r="T202" s="6"/>
      <c r="U202" s="6"/>
      <c r="V202" s="6"/>
      <c r="W202" s="6"/>
      <c r="X202" s="6"/>
      <c r="Y202" s="6"/>
      <c r="Z202" s="6"/>
    </row>
    <row r="203" spans="1:26" ht="12.75" customHeight="1">
      <c r="A203" s="6"/>
      <c r="B203" s="6"/>
      <c r="C203" s="6"/>
      <c r="D203" s="27"/>
      <c r="E203" s="27"/>
      <c r="F203" s="6"/>
      <c r="G203" s="28"/>
      <c r="H203" s="6"/>
      <c r="I203" s="6"/>
      <c r="J203" s="6"/>
      <c r="K203" s="6"/>
      <c r="L203" s="6"/>
      <c r="M203" s="6"/>
      <c r="N203" s="6"/>
      <c r="O203" s="6"/>
      <c r="P203" s="6"/>
      <c r="Q203" s="6"/>
      <c r="R203" s="6"/>
      <c r="S203" s="6"/>
      <c r="T203" s="6"/>
      <c r="U203" s="6"/>
      <c r="V203" s="6"/>
      <c r="W203" s="6"/>
      <c r="X203" s="6"/>
      <c r="Y203" s="6"/>
      <c r="Z203" s="6"/>
    </row>
    <row r="204" spans="1:26" ht="12.75" customHeight="1">
      <c r="A204" s="6"/>
      <c r="B204" s="6"/>
      <c r="C204" s="6"/>
      <c r="D204" s="27"/>
      <c r="E204" s="27"/>
      <c r="F204" s="6"/>
      <c r="G204" s="28"/>
      <c r="H204" s="6"/>
      <c r="I204" s="6"/>
      <c r="J204" s="6"/>
      <c r="K204" s="6"/>
      <c r="L204" s="6"/>
      <c r="M204" s="6"/>
      <c r="N204" s="6"/>
      <c r="O204" s="6"/>
      <c r="P204" s="6"/>
      <c r="Q204" s="6"/>
      <c r="R204" s="6"/>
      <c r="S204" s="6"/>
      <c r="T204" s="6"/>
      <c r="U204" s="6"/>
      <c r="V204" s="6"/>
      <c r="W204" s="6"/>
      <c r="X204" s="6"/>
      <c r="Y204" s="6"/>
      <c r="Z204" s="6"/>
    </row>
    <row r="205" spans="1:26" ht="12.75" customHeight="1">
      <c r="A205" s="6"/>
      <c r="B205" s="6"/>
      <c r="C205" s="6"/>
      <c r="D205" s="27"/>
      <c r="E205" s="27"/>
      <c r="F205" s="6"/>
      <c r="G205" s="28"/>
      <c r="H205" s="6"/>
      <c r="I205" s="6"/>
      <c r="J205" s="6"/>
      <c r="K205" s="6"/>
      <c r="L205" s="6"/>
      <c r="M205" s="6"/>
      <c r="N205" s="6"/>
      <c r="O205" s="6"/>
      <c r="P205" s="6"/>
      <c r="Q205" s="6"/>
      <c r="R205" s="6"/>
      <c r="S205" s="6"/>
      <c r="T205" s="6"/>
      <c r="U205" s="6"/>
      <c r="V205" s="6"/>
      <c r="W205" s="6"/>
      <c r="X205" s="6"/>
      <c r="Y205" s="6"/>
      <c r="Z205" s="6"/>
    </row>
    <row r="206" spans="1:26" ht="12.75" customHeight="1">
      <c r="A206" s="6"/>
      <c r="B206" s="6"/>
      <c r="C206" s="6"/>
      <c r="D206" s="27"/>
      <c r="E206" s="27"/>
      <c r="F206" s="6"/>
      <c r="G206" s="28"/>
      <c r="H206" s="6"/>
      <c r="I206" s="6"/>
      <c r="J206" s="6"/>
      <c r="K206" s="6"/>
      <c r="L206" s="6"/>
      <c r="M206" s="6"/>
      <c r="N206" s="6"/>
      <c r="O206" s="6"/>
      <c r="P206" s="6"/>
      <c r="Q206" s="6"/>
      <c r="R206" s="6"/>
      <c r="S206" s="6"/>
      <c r="T206" s="6"/>
      <c r="U206" s="6"/>
      <c r="V206" s="6"/>
      <c r="W206" s="6"/>
      <c r="X206" s="6"/>
      <c r="Y206" s="6"/>
      <c r="Z206" s="6"/>
    </row>
    <row r="207" spans="1:26" ht="12.75" customHeight="1">
      <c r="A207" s="6"/>
      <c r="B207" s="6"/>
      <c r="C207" s="6"/>
      <c r="D207" s="27"/>
      <c r="E207" s="27"/>
      <c r="F207" s="6"/>
      <c r="G207" s="28"/>
      <c r="H207" s="6"/>
      <c r="I207" s="6"/>
      <c r="J207" s="6"/>
      <c r="K207" s="6"/>
      <c r="L207" s="6"/>
      <c r="M207" s="6"/>
      <c r="N207" s="6"/>
      <c r="O207" s="6"/>
      <c r="P207" s="6"/>
      <c r="Q207" s="6"/>
      <c r="R207" s="6"/>
      <c r="S207" s="6"/>
      <c r="T207" s="6"/>
      <c r="U207" s="6"/>
      <c r="V207" s="6"/>
      <c r="W207" s="6"/>
      <c r="X207" s="6"/>
      <c r="Y207" s="6"/>
      <c r="Z207" s="6"/>
    </row>
    <row r="208" spans="1:26" ht="12.75" customHeight="1">
      <c r="A208" s="6"/>
      <c r="B208" s="6"/>
      <c r="C208" s="6"/>
      <c r="D208" s="27"/>
      <c r="E208" s="27"/>
      <c r="F208" s="6"/>
      <c r="G208" s="28"/>
      <c r="H208" s="6"/>
      <c r="I208" s="6"/>
      <c r="J208" s="6"/>
      <c r="K208" s="6"/>
      <c r="L208" s="6"/>
      <c r="M208" s="6"/>
      <c r="N208" s="6"/>
      <c r="O208" s="6"/>
      <c r="P208" s="6"/>
      <c r="Q208" s="6"/>
      <c r="R208" s="6"/>
      <c r="S208" s="6"/>
      <c r="T208" s="6"/>
      <c r="U208" s="6"/>
      <c r="V208" s="6"/>
      <c r="W208" s="6"/>
      <c r="X208" s="6"/>
      <c r="Y208" s="6"/>
      <c r="Z208" s="6"/>
    </row>
    <row r="209" spans="1:26" ht="12.75" customHeight="1">
      <c r="A209" s="6"/>
      <c r="B209" s="6"/>
      <c r="C209" s="6"/>
      <c r="D209" s="27"/>
      <c r="E209" s="27"/>
      <c r="F209" s="6"/>
      <c r="G209" s="28"/>
      <c r="H209" s="6"/>
      <c r="I209" s="6"/>
      <c r="J209" s="6"/>
      <c r="K209" s="6"/>
      <c r="L209" s="6"/>
      <c r="M209" s="6"/>
      <c r="N209" s="6"/>
      <c r="O209" s="6"/>
      <c r="P209" s="6"/>
      <c r="Q209" s="6"/>
      <c r="R209" s="6"/>
      <c r="S209" s="6"/>
      <c r="T209" s="6"/>
      <c r="U209" s="6"/>
      <c r="V209" s="6"/>
      <c r="W209" s="6"/>
      <c r="X209" s="6"/>
      <c r="Y209" s="6"/>
      <c r="Z209" s="6"/>
    </row>
    <row r="210" spans="1:26" ht="12.75" customHeight="1">
      <c r="A210" s="6"/>
      <c r="B210" s="6"/>
      <c r="C210" s="6"/>
      <c r="D210" s="27"/>
      <c r="E210" s="27"/>
      <c r="F210" s="6"/>
      <c r="G210" s="28"/>
      <c r="H210" s="6"/>
      <c r="I210" s="6"/>
      <c r="J210" s="6"/>
      <c r="K210" s="6"/>
      <c r="L210" s="6"/>
      <c r="M210" s="6"/>
      <c r="N210" s="6"/>
      <c r="O210" s="6"/>
      <c r="P210" s="6"/>
      <c r="Q210" s="6"/>
      <c r="R210" s="6"/>
      <c r="S210" s="6"/>
      <c r="T210" s="6"/>
      <c r="U210" s="6"/>
      <c r="V210" s="6"/>
      <c r="W210" s="6"/>
      <c r="X210" s="6"/>
      <c r="Y210" s="6"/>
      <c r="Z210" s="6"/>
    </row>
    <row r="211" spans="1:26" ht="12.75" customHeight="1">
      <c r="A211" s="6"/>
      <c r="B211" s="6"/>
      <c r="C211" s="6"/>
      <c r="D211" s="27"/>
      <c r="E211" s="27"/>
      <c r="F211" s="6"/>
      <c r="G211" s="28"/>
      <c r="H211" s="6"/>
      <c r="I211" s="6"/>
      <c r="J211" s="6"/>
      <c r="K211" s="6"/>
      <c r="L211" s="6"/>
      <c r="M211" s="6"/>
      <c r="N211" s="6"/>
      <c r="O211" s="6"/>
      <c r="P211" s="6"/>
      <c r="Q211" s="6"/>
      <c r="R211" s="6"/>
      <c r="S211" s="6"/>
      <c r="T211" s="6"/>
      <c r="U211" s="6"/>
      <c r="V211" s="6"/>
      <c r="W211" s="6"/>
      <c r="X211" s="6"/>
      <c r="Y211" s="6"/>
      <c r="Z211" s="6"/>
    </row>
    <row r="212" spans="1:26" ht="12.75" customHeight="1">
      <c r="A212" s="6"/>
      <c r="B212" s="6"/>
      <c r="C212" s="6"/>
      <c r="D212" s="27"/>
      <c r="E212" s="27"/>
      <c r="F212" s="6"/>
      <c r="G212" s="28"/>
      <c r="H212" s="6"/>
      <c r="I212" s="6"/>
      <c r="J212" s="6"/>
      <c r="K212" s="6"/>
      <c r="L212" s="6"/>
      <c r="M212" s="6"/>
      <c r="N212" s="6"/>
      <c r="O212" s="6"/>
      <c r="P212" s="6"/>
      <c r="Q212" s="6"/>
      <c r="R212" s="6"/>
      <c r="S212" s="6"/>
      <c r="T212" s="6"/>
      <c r="U212" s="6"/>
      <c r="V212" s="6"/>
      <c r="W212" s="6"/>
      <c r="X212" s="6"/>
      <c r="Y212" s="6"/>
      <c r="Z212" s="6"/>
    </row>
    <row r="213" spans="1:26" ht="12.75" customHeight="1">
      <c r="A213" s="6"/>
      <c r="B213" s="6"/>
      <c r="C213" s="6"/>
      <c r="D213" s="27"/>
      <c r="E213" s="27"/>
      <c r="F213" s="6"/>
      <c r="G213" s="28"/>
      <c r="H213" s="6"/>
      <c r="I213" s="6"/>
      <c r="J213" s="6"/>
      <c r="K213" s="6"/>
      <c r="L213" s="6"/>
      <c r="M213" s="6"/>
      <c r="N213" s="6"/>
      <c r="O213" s="6"/>
      <c r="P213" s="6"/>
      <c r="Q213" s="6"/>
      <c r="R213" s="6"/>
      <c r="S213" s="6"/>
      <c r="T213" s="6"/>
      <c r="U213" s="6"/>
      <c r="V213" s="6"/>
      <c r="W213" s="6"/>
      <c r="X213" s="6"/>
      <c r="Y213" s="6"/>
      <c r="Z213" s="6"/>
    </row>
    <row r="214" spans="1:26" ht="12.75" customHeight="1">
      <c r="A214" s="6"/>
      <c r="B214" s="6"/>
      <c r="C214" s="6"/>
      <c r="D214" s="27"/>
      <c r="E214" s="27"/>
      <c r="F214" s="6"/>
      <c r="G214" s="28"/>
      <c r="H214" s="6"/>
      <c r="I214" s="6"/>
      <c r="J214" s="6"/>
      <c r="K214" s="6"/>
      <c r="L214" s="6"/>
      <c r="M214" s="6"/>
      <c r="N214" s="6"/>
      <c r="O214" s="6"/>
      <c r="P214" s="6"/>
      <c r="Q214" s="6"/>
      <c r="R214" s="6"/>
      <c r="S214" s="6"/>
      <c r="T214" s="6"/>
      <c r="U214" s="6"/>
      <c r="V214" s="6"/>
      <c r="W214" s="6"/>
      <c r="X214" s="6"/>
      <c r="Y214" s="6"/>
      <c r="Z214" s="6"/>
    </row>
    <row r="215" spans="1:26" ht="12.75" customHeight="1">
      <c r="A215" s="6"/>
      <c r="B215" s="6"/>
      <c r="C215" s="6"/>
      <c r="D215" s="27"/>
      <c r="E215" s="27"/>
      <c r="F215" s="6"/>
      <c r="G215" s="28"/>
      <c r="H215" s="6"/>
      <c r="I215" s="6"/>
      <c r="J215" s="6"/>
      <c r="K215" s="6"/>
      <c r="L215" s="6"/>
      <c r="M215" s="6"/>
      <c r="N215" s="6"/>
      <c r="O215" s="6"/>
      <c r="P215" s="6"/>
      <c r="Q215" s="6"/>
      <c r="R215" s="6"/>
      <c r="S215" s="6"/>
      <c r="T215" s="6"/>
      <c r="U215" s="6"/>
      <c r="V215" s="6"/>
      <c r="W215" s="6"/>
      <c r="X215" s="6"/>
      <c r="Y215" s="6"/>
      <c r="Z215" s="6"/>
    </row>
    <row r="216" spans="1:26" ht="12.75" customHeight="1">
      <c r="A216" s="6"/>
      <c r="B216" s="6"/>
      <c r="C216" s="6"/>
      <c r="D216" s="27"/>
      <c r="E216" s="27"/>
      <c r="F216" s="6"/>
      <c r="G216" s="28"/>
      <c r="H216" s="6"/>
      <c r="I216" s="6"/>
      <c r="J216" s="6"/>
      <c r="K216" s="6"/>
      <c r="L216" s="6"/>
      <c r="M216" s="6"/>
      <c r="N216" s="6"/>
      <c r="O216" s="6"/>
      <c r="P216" s="6"/>
      <c r="Q216" s="6"/>
      <c r="R216" s="6"/>
      <c r="S216" s="6"/>
      <c r="T216" s="6"/>
      <c r="U216" s="6"/>
      <c r="V216" s="6"/>
      <c r="W216" s="6"/>
      <c r="X216" s="6"/>
      <c r="Y216" s="6"/>
      <c r="Z216" s="6"/>
    </row>
    <row r="217" spans="1:26" ht="12.75" customHeight="1">
      <c r="A217" s="6"/>
      <c r="B217" s="6"/>
      <c r="C217" s="6"/>
      <c r="D217" s="27"/>
      <c r="E217" s="27"/>
      <c r="F217" s="6"/>
      <c r="G217" s="28"/>
      <c r="H217" s="6"/>
      <c r="I217" s="6"/>
      <c r="J217" s="6"/>
      <c r="K217" s="6"/>
      <c r="L217" s="6"/>
      <c r="M217" s="6"/>
      <c r="N217" s="6"/>
      <c r="O217" s="6"/>
      <c r="P217" s="6"/>
      <c r="Q217" s="6"/>
      <c r="R217" s="6"/>
      <c r="S217" s="6"/>
      <c r="T217" s="6"/>
      <c r="U217" s="6"/>
      <c r="V217" s="6"/>
      <c r="W217" s="6"/>
      <c r="X217" s="6"/>
      <c r="Y217" s="6"/>
      <c r="Z217" s="6"/>
    </row>
    <row r="218" spans="1:26" ht="12.75" customHeight="1">
      <c r="A218" s="6"/>
      <c r="B218" s="6"/>
      <c r="C218" s="6"/>
      <c r="D218" s="27"/>
      <c r="E218" s="27"/>
      <c r="F218" s="6"/>
      <c r="G218" s="28"/>
      <c r="H218" s="6"/>
      <c r="I218" s="6"/>
      <c r="J218" s="6"/>
      <c r="K218" s="6"/>
      <c r="L218" s="6"/>
      <c r="M218" s="6"/>
      <c r="N218" s="6"/>
      <c r="O218" s="6"/>
      <c r="P218" s="6"/>
      <c r="Q218" s="6"/>
      <c r="R218" s="6"/>
      <c r="S218" s="6"/>
      <c r="T218" s="6"/>
      <c r="U218" s="6"/>
      <c r="V218" s="6"/>
      <c r="W218" s="6"/>
      <c r="X218" s="6"/>
      <c r="Y218" s="6"/>
      <c r="Z218" s="6"/>
    </row>
    <row r="219" spans="1:26" ht="12.75" customHeight="1">
      <c r="A219" s="6"/>
      <c r="B219" s="6"/>
      <c r="C219" s="6"/>
      <c r="D219" s="27"/>
      <c r="E219" s="27"/>
      <c r="F219" s="6"/>
      <c r="G219" s="28"/>
      <c r="H219" s="6"/>
      <c r="I219" s="6"/>
      <c r="J219" s="6"/>
      <c r="K219" s="6"/>
      <c r="L219" s="6"/>
      <c r="M219" s="6"/>
      <c r="N219" s="6"/>
      <c r="O219" s="6"/>
      <c r="P219" s="6"/>
      <c r="Q219" s="6"/>
      <c r="R219" s="6"/>
      <c r="S219" s="6"/>
      <c r="T219" s="6"/>
      <c r="U219" s="6"/>
      <c r="V219" s="6"/>
      <c r="W219" s="6"/>
      <c r="X219" s="6"/>
      <c r="Y219" s="6"/>
      <c r="Z219" s="6"/>
    </row>
    <row r="220" spans="1:26" ht="12.75" customHeight="1">
      <c r="A220" s="6"/>
      <c r="B220" s="6"/>
      <c r="C220" s="6"/>
      <c r="D220" s="27"/>
      <c r="E220" s="27"/>
      <c r="F220" s="6"/>
      <c r="G220" s="28"/>
      <c r="H220" s="6"/>
      <c r="I220" s="6"/>
      <c r="J220" s="6"/>
      <c r="K220" s="6"/>
      <c r="L220" s="6"/>
      <c r="M220" s="6"/>
      <c r="N220" s="6"/>
      <c r="O220" s="6"/>
      <c r="P220" s="6"/>
      <c r="Q220" s="6"/>
      <c r="R220" s="6"/>
      <c r="S220" s="6"/>
      <c r="T220" s="6"/>
      <c r="U220" s="6"/>
      <c r="V220" s="6"/>
      <c r="W220" s="6"/>
      <c r="X220" s="6"/>
      <c r="Y220" s="6"/>
      <c r="Z220" s="6"/>
    </row>
    <row r="221" spans="1:26" ht="12.75" customHeight="1">
      <c r="A221" s="6"/>
      <c r="B221" s="6"/>
      <c r="C221" s="6"/>
      <c r="D221" s="27"/>
      <c r="E221" s="27"/>
      <c r="F221" s="6"/>
      <c r="G221" s="28"/>
      <c r="H221" s="6"/>
      <c r="I221" s="6"/>
      <c r="J221" s="6"/>
      <c r="K221" s="6"/>
      <c r="L221" s="6"/>
      <c r="M221" s="6"/>
      <c r="N221" s="6"/>
      <c r="O221" s="6"/>
      <c r="P221" s="6"/>
      <c r="Q221" s="6"/>
      <c r="R221" s="6"/>
      <c r="S221" s="6"/>
      <c r="T221" s="6"/>
      <c r="U221" s="6"/>
      <c r="V221" s="6"/>
      <c r="W221" s="6"/>
      <c r="X221" s="6"/>
      <c r="Y221" s="6"/>
      <c r="Z221" s="6"/>
    </row>
    <row r="222" spans="1:26" ht="12.75" customHeight="1">
      <c r="A222" s="6"/>
      <c r="B222" s="6"/>
      <c r="C222" s="6"/>
      <c r="D222" s="27"/>
      <c r="E222" s="27"/>
      <c r="F222" s="6"/>
      <c r="G222" s="28"/>
      <c r="H222" s="6"/>
      <c r="I222" s="6"/>
      <c r="J222" s="6"/>
      <c r="K222" s="6"/>
      <c r="L222" s="6"/>
      <c r="M222" s="6"/>
      <c r="N222" s="6"/>
      <c r="O222" s="6"/>
      <c r="P222" s="6"/>
      <c r="Q222" s="6"/>
      <c r="R222" s="6"/>
      <c r="S222" s="6"/>
      <c r="T222" s="6"/>
      <c r="U222" s="6"/>
      <c r="V222" s="6"/>
      <c r="W222" s="6"/>
      <c r="X222" s="6"/>
      <c r="Y222" s="6"/>
      <c r="Z222" s="6"/>
    </row>
    <row r="223" spans="1:26" ht="12.75" customHeight="1">
      <c r="A223" s="6"/>
      <c r="B223" s="6"/>
      <c r="C223" s="6"/>
      <c r="D223" s="27"/>
      <c r="E223" s="27"/>
      <c r="F223" s="6"/>
      <c r="G223" s="28"/>
      <c r="H223" s="6"/>
      <c r="I223" s="6"/>
      <c r="J223" s="6"/>
      <c r="K223" s="6"/>
      <c r="L223" s="6"/>
      <c r="M223" s="6"/>
      <c r="N223" s="6"/>
      <c r="O223" s="6"/>
      <c r="P223" s="6"/>
      <c r="Q223" s="6"/>
      <c r="R223" s="6"/>
      <c r="S223" s="6"/>
      <c r="T223" s="6"/>
      <c r="U223" s="6"/>
      <c r="V223" s="6"/>
      <c r="W223" s="6"/>
      <c r="X223" s="6"/>
      <c r="Y223" s="6"/>
      <c r="Z223" s="6"/>
    </row>
    <row r="224" spans="1:26" ht="12.75" customHeight="1">
      <c r="A224" s="6"/>
      <c r="B224" s="6"/>
      <c r="C224" s="6"/>
      <c r="D224" s="27"/>
      <c r="E224" s="27"/>
      <c r="F224" s="6"/>
      <c r="G224" s="28"/>
      <c r="H224" s="6"/>
      <c r="I224" s="6"/>
      <c r="J224" s="6"/>
      <c r="K224" s="6"/>
      <c r="L224" s="6"/>
      <c r="M224" s="6"/>
      <c r="N224" s="6"/>
      <c r="O224" s="6"/>
      <c r="P224" s="6"/>
      <c r="Q224" s="6"/>
      <c r="R224" s="6"/>
      <c r="S224" s="6"/>
      <c r="T224" s="6"/>
      <c r="U224" s="6"/>
      <c r="V224" s="6"/>
      <c r="W224" s="6"/>
      <c r="X224" s="6"/>
      <c r="Y224" s="6"/>
      <c r="Z224" s="6"/>
    </row>
    <row r="225" spans="1:26" ht="12.75" customHeight="1">
      <c r="A225" s="6"/>
      <c r="B225" s="6"/>
      <c r="C225" s="6"/>
      <c r="D225" s="27"/>
      <c r="E225" s="27"/>
      <c r="F225" s="6"/>
      <c r="G225" s="28"/>
      <c r="H225" s="6"/>
      <c r="I225" s="6"/>
      <c r="J225" s="6"/>
      <c r="K225" s="6"/>
      <c r="L225" s="6"/>
      <c r="M225" s="6"/>
      <c r="N225" s="6"/>
      <c r="O225" s="6"/>
      <c r="P225" s="6"/>
      <c r="Q225" s="6"/>
      <c r="R225" s="6"/>
      <c r="S225" s="6"/>
      <c r="T225" s="6"/>
      <c r="U225" s="6"/>
      <c r="V225" s="6"/>
      <c r="W225" s="6"/>
      <c r="X225" s="6"/>
      <c r="Y225" s="6"/>
      <c r="Z225" s="6"/>
    </row>
    <row r="226" spans="1:26" ht="12.75" customHeight="1">
      <c r="A226" s="6"/>
      <c r="B226" s="6"/>
      <c r="C226" s="6"/>
      <c r="D226" s="27"/>
      <c r="E226" s="27"/>
      <c r="F226" s="6"/>
      <c r="G226" s="28"/>
      <c r="H226" s="6"/>
      <c r="I226" s="6"/>
      <c r="J226" s="6"/>
      <c r="K226" s="6"/>
      <c r="L226" s="6"/>
      <c r="M226" s="6"/>
      <c r="N226" s="6"/>
      <c r="O226" s="6"/>
      <c r="P226" s="6"/>
      <c r="Q226" s="6"/>
      <c r="R226" s="6"/>
      <c r="S226" s="6"/>
      <c r="T226" s="6"/>
      <c r="U226" s="6"/>
      <c r="V226" s="6"/>
      <c r="W226" s="6"/>
      <c r="X226" s="6"/>
      <c r="Y226" s="6"/>
      <c r="Z226" s="6"/>
    </row>
    <row r="227" spans="1:26" ht="12.75" customHeight="1">
      <c r="A227" s="6"/>
      <c r="B227" s="6"/>
      <c r="C227" s="6"/>
      <c r="D227" s="27"/>
      <c r="E227" s="27"/>
      <c r="F227" s="6"/>
      <c r="G227" s="28"/>
      <c r="H227" s="6"/>
      <c r="I227" s="6"/>
      <c r="J227" s="6"/>
      <c r="K227" s="6"/>
      <c r="L227" s="6"/>
      <c r="M227" s="6"/>
      <c r="N227" s="6"/>
      <c r="O227" s="6"/>
      <c r="P227" s="6"/>
      <c r="Q227" s="6"/>
      <c r="R227" s="6"/>
      <c r="S227" s="6"/>
      <c r="T227" s="6"/>
      <c r="U227" s="6"/>
      <c r="V227" s="6"/>
      <c r="W227" s="6"/>
      <c r="X227" s="6"/>
      <c r="Y227" s="6"/>
      <c r="Z227" s="6"/>
    </row>
    <row r="228" spans="1:26" ht="12.75" customHeight="1">
      <c r="A228" s="6"/>
      <c r="B228" s="6"/>
      <c r="C228" s="6"/>
      <c r="D228" s="27"/>
      <c r="E228" s="27"/>
      <c r="F228" s="6"/>
      <c r="G228" s="28"/>
      <c r="H228" s="6"/>
      <c r="I228" s="6"/>
      <c r="J228" s="6"/>
      <c r="K228" s="6"/>
      <c r="L228" s="6"/>
      <c r="M228" s="6"/>
      <c r="N228" s="6"/>
      <c r="O228" s="6"/>
      <c r="P228" s="6"/>
      <c r="Q228" s="6"/>
      <c r="R228" s="6"/>
      <c r="S228" s="6"/>
      <c r="T228" s="6"/>
      <c r="U228" s="6"/>
      <c r="V228" s="6"/>
      <c r="W228" s="6"/>
      <c r="X228" s="6"/>
      <c r="Y228" s="6"/>
      <c r="Z228" s="6"/>
    </row>
    <row r="229" spans="1:26" ht="12.75" customHeight="1">
      <c r="A229" s="6"/>
      <c r="B229" s="6"/>
      <c r="C229" s="6"/>
      <c r="D229" s="27"/>
      <c r="E229" s="27"/>
      <c r="F229" s="6"/>
      <c r="G229" s="28"/>
      <c r="H229" s="6"/>
      <c r="I229" s="6"/>
      <c r="J229" s="6"/>
      <c r="K229" s="6"/>
      <c r="L229" s="6"/>
      <c r="M229" s="6"/>
      <c r="N229" s="6"/>
      <c r="O229" s="6"/>
      <c r="P229" s="6"/>
      <c r="Q229" s="6"/>
      <c r="R229" s="6"/>
      <c r="S229" s="6"/>
      <c r="T229" s="6"/>
      <c r="U229" s="6"/>
      <c r="V229" s="6"/>
      <c r="W229" s="6"/>
      <c r="X229" s="6"/>
      <c r="Y229" s="6"/>
      <c r="Z229" s="6"/>
    </row>
    <row r="230" spans="1:26" ht="12.75" customHeight="1">
      <c r="A230" s="6"/>
      <c r="B230" s="6"/>
      <c r="C230" s="6"/>
      <c r="D230" s="27"/>
      <c r="E230" s="27"/>
      <c r="F230" s="6"/>
      <c r="G230" s="28"/>
      <c r="H230" s="6"/>
      <c r="I230" s="6"/>
      <c r="J230" s="6"/>
      <c r="K230" s="6"/>
      <c r="L230" s="6"/>
      <c r="M230" s="6"/>
      <c r="N230" s="6"/>
      <c r="O230" s="6"/>
      <c r="P230" s="6"/>
      <c r="Q230" s="6"/>
      <c r="R230" s="6"/>
      <c r="S230" s="6"/>
      <c r="T230" s="6"/>
      <c r="U230" s="6"/>
      <c r="V230" s="6"/>
      <c r="W230" s="6"/>
      <c r="X230" s="6"/>
      <c r="Y230" s="6"/>
      <c r="Z230" s="6"/>
    </row>
    <row r="231" spans="1:26" ht="12.75" customHeight="1">
      <c r="A231" s="6"/>
      <c r="B231" s="6"/>
      <c r="C231" s="6"/>
      <c r="D231" s="27"/>
      <c r="E231" s="27"/>
      <c r="F231" s="6"/>
      <c r="G231" s="28"/>
      <c r="H231" s="6"/>
      <c r="I231" s="6"/>
      <c r="J231" s="6"/>
      <c r="K231" s="6"/>
      <c r="L231" s="6"/>
      <c r="M231" s="6"/>
      <c r="N231" s="6"/>
      <c r="O231" s="6"/>
      <c r="P231" s="6"/>
      <c r="Q231" s="6"/>
      <c r="R231" s="6"/>
      <c r="S231" s="6"/>
      <c r="T231" s="6"/>
      <c r="U231" s="6"/>
      <c r="V231" s="6"/>
      <c r="W231" s="6"/>
      <c r="X231" s="6"/>
      <c r="Y231" s="6"/>
      <c r="Z231" s="6"/>
    </row>
    <row r="232" spans="1:26" ht="12.75" customHeight="1">
      <c r="A232" s="6"/>
      <c r="B232" s="6"/>
      <c r="C232" s="6"/>
      <c r="D232" s="27"/>
      <c r="E232" s="27"/>
      <c r="F232" s="6"/>
      <c r="G232" s="28"/>
      <c r="H232" s="6"/>
      <c r="I232" s="6"/>
      <c r="J232" s="6"/>
      <c r="K232" s="6"/>
      <c r="L232" s="6"/>
      <c r="M232" s="6"/>
      <c r="N232" s="6"/>
      <c r="O232" s="6"/>
      <c r="P232" s="6"/>
      <c r="Q232" s="6"/>
      <c r="R232" s="6"/>
      <c r="S232" s="6"/>
      <c r="T232" s="6"/>
      <c r="U232" s="6"/>
      <c r="V232" s="6"/>
      <c r="W232" s="6"/>
      <c r="X232" s="6"/>
      <c r="Y232" s="6"/>
      <c r="Z232" s="6"/>
    </row>
    <row r="233" spans="1:26" ht="12.75" customHeight="1">
      <c r="A233" s="6"/>
      <c r="B233" s="6"/>
      <c r="C233" s="6"/>
      <c r="D233" s="27"/>
      <c r="E233" s="27"/>
      <c r="F233" s="6"/>
      <c r="G233" s="28"/>
      <c r="H233" s="6"/>
      <c r="I233" s="6"/>
      <c r="J233" s="6"/>
      <c r="K233" s="6"/>
      <c r="L233" s="6"/>
      <c r="M233" s="6"/>
      <c r="N233" s="6"/>
      <c r="O233" s="6"/>
      <c r="P233" s="6"/>
      <c r="Q233" s="6"/>
      <c r="R233" s="6"/>
      <c r="S233" s="6"/>
      <c r="T233" s="6"/>
      <c r="U233" s="6"/>
      <c r="V233" s="6"/>
      <c r="W233" s="6"/>
      <c r="X233" s="6"/>
      <c r="Y233" s="6"/>
      <c r="Z233" s="6"/>
    </row>
    <row r="234" spans="1:26" ht="12.75" customHeight="1">
      <c r="A234" s="6"/>
      <c r="B234" s="6"/>
      <c r="C234" s="6"/>
      <c r="D234" s="27"/>
      <c r="E234" s="27"/>
      <c r="F234" s="6"/>
      <c r="G234" s="28"/>
      <c r="H234" s="6"/>
      <c r="I234" s="6"/>
      <c r="J234" s="6"/>
      <c r="K234" s="6"/>
      <c r="L234" s="6"/>
      <c r="M234" s="6"/>
      <c r="N234" s="6"/>
      <c r="O234" s="6"/>
      <c r="P234" s="6"/>
      <c r="Q234" s="6"/>
      <c r="R234" s="6"/>
      <c r="S234" s="6"/>
      <c r="T234" s="6"/>
      <c r="U234" s="6"/>
      <c r="V234" s="6"/>
      <c r="W234" s="6"/>
      <c r="X234" s="6"/>
      <c r="Y234" s="6"/>
      <c r="Z234" s="6"/>
    </row>
    <row r="235" spans="1:26" ht="12.75" customHeight="1">
      <c r="A235" s="6"/>
      <c r="B235" s="6"/>
      <c r="C235" s="6"/>
      <c r="D235" s="27"/>
      <c r="E235" s="27"/>
      <c r="F235" s="6"/>
      <c r="G235" s="28"/>
      <c r="H235" s="6"/>
      <c r="I235" s="6"/>
      <c r="J235" s="6"/>
      <c r="K235" s="6"/>
      <c r="L235" s="6"/>
      <c r="M235" s="6"/>
      <c r="N235" s="6"/>
      <c r="O235" s="6"/>
      <c r="P235" s="6"/>
      <c r="Q235" s="6"/>
      <c r="R235" s="6"/>
      <c r="S235" s="6"/>
      <c r="T235" s="6"/>
      <c r="U235" s="6"/>
      <c r="V235" s="6"/>
      <c r="W235" s="6"/>
      <c r="X235" s="6"/>
      <c r="Y235" s="6"/>
      <c r="Z235" s="6"/>
    </row>
    <row r="236" spans="1:26" ht="12.75" customHeight="1">
      <c r="A236" s="6"/>
      <c r="B236" s="6"/>
      <c r="C236" s="6"/>
      <c r="D236" s="27"/>
      <c r="E236" s="27"/>
      <c r="F236" s="6"/>
      <c r="G236" s="28"/>
      <c r="H236" s="6"/>
      <c r="I236" s="6"/>
      <c r="J236" s="6"/>
      <c r="K236" s="6"/>
      <c r="L236" s="6"/>
      <c r="M236" s="6"/>
      <c r="N236" s="6"/>
      <c r="O236" s="6"/>
      <c r="P236" s="6"/>
      <c r="Q236" s="6"/>
      <c r="R236" s="6"/>
      <c r="S236" s="6"/>
      <c r="T236" s="6"/>
      <c r="U236" s="6"/>
      <c r="V236" s="6"/>
      <c r="W236" s="6"/>
      <c r="X236" s="6"/>
      <c r="Y236" s="6"/>
      <c r="Z236" s="6"/>
    </row>
    <row r="237" spans="1:26" ht="12.75" customHeight="1">
      <c r="A237" s="6"/>
      <c r="B237" s="6"/>
      <c r="C237" s="6"/>
      <c r="D237" s="27"/>
      <c r="E237" s="27"/>
      <c r="F237" s="6"/>
      <c r="G237" s="28"/>
      <c r="H237" s="6"/>
      <c r="I237" s="6"/>
      <c r="J237" s="6"/>
      <c r="K237" s="6"/>
      <c r="L237" s="6"/>
      <c r="M237" s="6"/>
      <c r="N237" s="6"/>
      <c r="O237" s="6"/>
      <c r="P237" s="6"/>
      <c r="Q237" s="6"/>
      <c r="R237" s="6"/>
      <c r="S237" s="6"/>
      <c r="T237" s="6"/>
      <c r="U237" s="6"/>
      <c r="V237" s="6"/>
      <c r="W237" s="6"/>
      <c r="X237" s="6"/>
      <c r="Y237" s="6"/>
      <c r="Z237" s="6"/>
    </row>
    <row r="238" spans="1:26" ht="12.75" customHeight="1">
      <c r="A238" s="6"/>
      <c r="B238" s="6"/>
      <c r="C238" s="6"/>
      <c r="D238" s="27"/>
      <c r="E238" s="27"/>
      <c r="F238" s="6"/>
      <c r="G238" s="28"/>
      <c r="H238" s="6"/>
      <c r="I238" s="6"/>
      <c r="J238" s="6"/>
      <c r="K238" s="6"/>
      <c r="L238" s="6"/>
      <c r="M238" s="6"/>
      <c r="N238" s="6"/>
      <c r="O238" s="6"/>
      <c r="P238" s="6"/>
      <c r="Q238" s="6"/>
      <c r="R238" s="6"/>
      <c r="S238" s="6"/>
      <c r="T238" s="6"/>
      <c r="U238" s="6"/>
      <c r="V238" s="6"/>
      <c r="W238" s="6"/>
      <c r="X238" s="6"/>
      <c r="Y238" s="6"/>
      <c r="Z238" s="6"/>
    </row>
    <row r="239" spans="1:26" ht="12.75" customHeight="1">
      <c r="A239" s="6"/>
      <c r="B239" s="6"/>
      <c r="C239" s="6"/>
      <c r="D239" s="27"/>
      <c r="E239" s="27"/>
      <c r="F239" s="6"/>
      <c r="G239" s="28"/>
      <c r="H239" s="6"/>
      <c r="I239" s="6"/>
      <c r="J239" s="6"/>
      <c r="K239" s="6"/>
      <c r="L239" s="6"/>
      <c r="M239" s="6"/>
      <c r="N239" s="6"/>
      <c r="O239" s="6"/>
      <c r="P239" s="6"/>
      <c r="Q239" s="6"/>
      <c r="R239" s="6"/>
      <c r="S239" s="6"/>
      <c r="T239" s="6"/>
      <c r="U239" s="6"/>
      <c r="V239" s="6"/>
      <c r="W239" s="6"/>
      <c r="X239" s="6"/>
      <c r="Y239" s="6"/>
      <c r="Z239" s="6"/>
    </row>
    <row r="240" spans="1:26" ht="12.75" customHeight="1">
      <c r="A240" s="6"/>
      <c r="B240" s="6"/>
      <c r="C240" s="6"/>
      <c r="D240" s="27"/>
      <c r="E240" s="27"/>
      <c r="F240" s="6"/>
      <c r="G240" s="28"/>
      <c r="H240" s="6"/>
      <c r="I240" s="6"/>
      <c r="J240" s="6"/>
      <c r="K240" s="6"/>
      <c r="L240" s="6"/>
      <c r="M240" s="6"/>
      <c r="N240" s="6"/>
      <c r="O240" s="6"/>
      <c r="P240" s="6"/>
      <c r="Q240" s="6"/>
      <c r="R240" s="6"/>
      <c r="S240" s="6"/>
      <c r="T240" s="6"/>
      <c r="U240" s="6"/>
      <c r="V240" s="6"/>
      <c r="W240" s="6"/>
      <c r="X240" s="6"/>
      <c r="Y240" s="6"/>
      <c r="Z240" s="6"/>
    </row>
    <row r="241" spans="1:26" ht="12.75" customHeight="1">
      <c r="A241" s="6"/>
      <c r="B241" s="6"/>
      <c r="C241" s="6"/>
      <c r="D241" s="27"/>
      <c r="E241" s="27"/>
      <c r="F241" s="6"/>
      <c r="G241" s="28"/>
      <c r="H241" s="6"/>
      <c r="I241" s="6"/>
      <c r="J241" s="6"/>
      <c r="K241" s="6"/>
      <c r="L241" s="6"/>
      <c r="M241" s="6"/>
      <c r="N241" s="6"/>
      <c r="O241" s="6"/>
      <c r="P241" s="6"/>
      <c r="Q241" s="6"/>
      <c r="R241" s="6"/>
      <c r="S241" s="6"/>
      <c r="T241" s="6"/>
      <c r="U241" s="6"/>
      <c r="V241" s="6"/>
      <c r="W241" s="6"/>
      <c r="X241" s="6"/>
      <c r="Y241" s="6"/>
      <c r="Z241" s="6"/>
    </row>
    <row r="242" spans="1:26" ht="12.75" customHeight="1">
      <c r="A242" s="6"/>
      <c r="B242" s="6"/>
      <c r="C242" s="6"/>
      <c r="D242" s="27"/>
      <c r="E242" s="27"/>
      <c r="F242" s="6"/>
      <c r="G242" s="28"/>
      <c r="H242" s="6"/>
      <c r="I242" s="6"/>
      <c r="J242" s="6"/>
      <c r="K242" s="6"/>
      <c r="L242" s="6"/>
      <c r="M242" s="6"/>
      <c r="N242" s="6"/>
      <c r="O242" s="6"/>
      <c r="P242" s="6"/>
      <c r="Q242" s="6"/>
      <c r="R242" s="6"/>
      <c r="S242" s="6"/>
      <c r="T242" s="6"/>
      <c r="U242" s="6"/>
      <c r="V242" s="6"/>
      <c r="W242" s="6"/>
      <c r="X242" s="6"/>
      <c r="Y242" s="6"/>
      <c r="Z242" s="6"/>
    </row>
    <row r="243" spans="1:26" ht="12.75" customHeight="1">
      <c r="A243" s="6"/>
      <c r="B243" s="6"/>
      <c r="C243" s="6"/>
      <c r="D243" s="27"/>
      <c r="E243" s="27"/>
      <c r="F243" s="6"/>
      <c r="G243" s="28"/>
      <c r="H243" s="6"/>
      <c r="I243" s="6"/>
      <c r="J243" s="6"/>
      <c r="K243" s="6"/>
      <c r="L243" s="6"/>
      <c r="M243" s="6"/>
      <c r="N243" s="6"/>
      <c r="O243" s="6"/>
      <c r="P243" s="6"/>
      <c r="Q243" s="6"/>
      <c r="R243" s="6"/>
      <c r="S243" s="6"/>
      <c r="T243" s="6"/>
      <c r="U243" s="6"/>
      <c r="V243" s="6"/>
      <c r="W243" s="6"/>
      <c r="X243" s="6"/>
      <c r="Y243" s="6"/>
      <c r="Z243" s="6"/>
    </row>
    <row r="244" spans="1:26" ht="12.75" customHeight="1">
      <c r="A244" s="6"/>
      <c r="B244" s="6"/>
      <c r="C244" s="6"/>
      <c r="D244" s="27"/>
      <c r="E244" s="27"/>
      <c r="F244" s="6"/>
      <c r="G244" s="28"/>
      <c r="H244" s="6"/>
      <c r="I244" s="6"/>
      <c r="J244" s="6"/>
      <c r="K244" s="6"/>
      <c r="L244" s="6"/>
      <c r="M244" s="6"/>
      <c r="N244" s="6"/>
      <c r="O244" s="6"/>
      <c r="P244" s="6"/>
      <c r="Q244" s="6"/>
      <c r="R244" s="6"/>
      <c r="S244" s="6"/>
      <c r="T244" s="6"/>
      <c r="U244" s="6"/>
      <c r="V244" s="6"/>
      <c r="W244" s="6"/>
      <c r="X244" s="6"/>
      <c r="Y244" s="6"/>
      <c r="Z244" s="6"/>
    </row>
    <row r="245" spans="1:26" ht="12.75" customHeight="1">
      <c r="A245" s="6"/>
      <c r="B245" s="6"/>
      <c r="C245" s="6"/>
      <c r="D245" s="27"/>
      <c r="E245" s="27"/>
      <c r="F245" s="6"/>
      <c r="G245" s="28"/>
      <c r="H245" s="6"/>
      <c r="I245" s="6"/>
      <c r="J245" s="6"/>
      <c r="K245" s="6"/>
      <c r="L245" s="6"/>
      <c r="M245" s="6"/>
      <c r="N245" s="6"/>
      <c r="O245" s="6"/>
      <c r="P245" s="6"/>
      <c r="Q245" s="6"/>
      <c r="R245" s="6"/>
      <c r="S245" s="6"/>
      <c r="T245" s="6"/>
      <c r="U245" s="6"/>
      <c r="V245" s="6"/>
      <c r="W245" s="6"/>
      <c r="X245" s="6"/>
      <c r="Y245" s="6"/>
      <c r="Z245" s="6"/>
    </row>
    <row r="246" spans="1:26" ht="12.75" customHeight="1">
      <c r="A246" s="6"/>
      <c r="B246" s="6"/>
      <c r="C246" s="6"/>
      <c r="D246" s="27"/>
      <c r="E246" s="27"/>
      <c r="F246" s="6"/>
      <c r="G246" s="28"/>
      <c r="H246" s="6"/>
      <c r="I246" s="6"/>
      <c r="J246" s="6"/>
      <c r="K246" s="6"/>
      <c r="L246" s="6"/>
      <c r="M246" s="6"/>
      <c r="N246" s="6"/>
      <c r="O246" s="6"/>
      <c r="P246" s="6"/>
      <c r="Q246" s="6"/>
      <c r="R246" s="6"/>
      <c r="S246" s="6"/>
      <c r="T246" s="6"/>
      <c r="U246" s="6"/>
      <c r="V246" s="6"/>
      <c r="W246" s="6"/>
      <c r="X246" s="6"/>
      <c r="Y246" s="6"/>
      <c r="Z246" s="6"/>
    </row>
    <row r="247" spans="1:26" ht="12.75" customHeight="1">
      <c r="A247" s="6"/>
      <c r="B247" s="6"/>
      <c r="C247" s="6"/>
      <c r="D247" s="27"/>
      <c r="E247" s="27"/>
      <c r="F247" s="6"/>
      <c r="G247" s="28"/>
      <c r="H247" s="6"/>
      <c r="I247" s="6"/>
      <c r="J247" s="6"/>
      <c r="K247" s="6"/>
      <c r="L247" s="6"/>
      <c r="M247" s="6"/>
      <c r="N247" s="6"/>
      <c r="O247" s="6"/>
      <c r="P247" s="6"/>
      <c r="Q247" s="6"/>
      <c r="R247" s="6"/>
      <c r="S247" s="6"/>
      <c r="T247" s="6"/>
      <c r="U247" s="6"/>
      <c r="V247" s="6"/>
      <c r="W247" s="6"/>
      <c r="X247" s="6"/>
      <c r="Y247" s="6"/>
      <c r="Z247" s="6"/>
    </row>
    <row r="248" spans="1:26" ht="12.75" customHeight="1">
      <c r="A248" s="6"/>
      <c r="B248" s="6"/>
      <c r="C248" s="6"/>
      <c r="D248" s="27"/>
      <c r="E248" s="27"/>
      <c r="F248" s="6"/>
      <c r="G248" s="28"/>
      <c r="H248" s="6"/>
      <c r="I248" s="6"/>
      <c r="J248" s="6"/>
      <c r="K248" s="6"/>
      <c r="L248" s="6"/>
      <c r="M248" s="6"/>
      <c r="N248" s="6"/>
      <c r="O248" s="6"/>
      <c r="P248" s="6"/>
      <c r="Q248" s="6"/>
      <c r="R248" s="6"/>
      <c r="S248" s="6"/>
      <c r="T248" s="6"/>
      <c r="U248" s="6"/>
      <c r="V248" s="6"/>
      <c r="W248" s="6"/>
      <c r="X248" s="6"/>
      <c r="Y248" s="6"/>
      <c r="Z248" s="6"/>
    </row>
    <row r="249" spans="1:26" ht="12.75" customHeight="1">
      <c r="A249" s="6"/>
      <c r="B249" s="6"/>
      <c r="C249" s="6"/>
      <c r="D249" s="27"/>
      <c r="E249" s="27"/>
      <c r="F249" s="6"/>
      <c r="G249" s="28"/>
      <c r="H249" s="6"/>
      <c r="I249" s="6"/>
      <c r="J249" s="6"/>
      <c r="K249" s="6"/>
      <c r="L249" s="6"/>
      <c r="M249" s="6"/>
      <c r="N249" s="6"/>
      <c r="O249" s="6"/>
      <c r="P249" s="6"/>
      <c r="Q249" s="6"/>
      <c r="R249" s="6"/>
      <c r="S249" s="6"/>
      <c r="T249" s="6"/>
      <c r="U249" s="6"/>
      <c r="V249" s="6"/>
      <c r="W249" s="6"/>
      <c r="X249" s="6"/>
      <c r="Y249" s="6"/>
      <c r="Z249" s="6"/>
    </row>
    <row r="250" spans="1:26" ht="12.75" customHeight="1">
      <c r="A250" s="6"/>
      <c r="B250" s="6"/>
      <c r="C250" s="6"/>
      <c r="D250" s="27"/>
      <c r="E250" s="27"/>
      <c r="F250" s="6"/>
      <c r="G250" s="28"/>
      <c r="H250" s="6"/>
      <c r="I250" s="6"/>
      <c r="J250" s="6"/>
      <c r="K250" s="6"/>
      <c r="L250" s="6"/>
      <c r="M250" s="6"/>
      <c r="N250" s="6"/>
      <c r="O250" s="6"/>
      <c r="P250" s="6"/>
      <c r="Q250" s="6"/>
      <c r="R250" s="6"/>
      <c r="S250" s="6"/>
      <c r="T250" s="6"/>
      <c r="U250" s="6"/>
      <c r="V250" s="6"/>
      <c r="W250" s="6"/>
      <c r="X250" s="6"/>
      <c r="Y250" s="6"/>
      <c r="Z250" s="6"/>
    </row>
    <row r="251" spans="1:26" ht="12.75" customHeight="1">
      <c r="A251" s="6"/>
      <c r="B251" s="6"/>
      <c r="C251" s="6"/>
      <c r="D251" s="27"/>
      <c r="E251" s="27"/>
      <c r="F251" s="6"/>
      <c r="G251" s="28"/>
      <c r="H251" s="6"/>
      <c r="I251" s="6"/>
      <c r="J251" s="6"/>
      <c r="K251" s="6"/>
      <c r="L251" s="6"/>
      <c r="M251" s="6"/>
      <c r="N251" s="6"/>
      <c r="O251" s="6"/>
      <c r="P251" s="6"/>
      <c r="Q251" s="6"/>
      <c r="R251" s="6"/>
      <c r="S251" s="6"/>
      <c r="T251" s="6"/>
      <c r="U251" s="6"/>
      <c r="V251" s="6"/>
      <c r="W251" s="6"/>
      <c r="X251" s="6"/>
      <c r="Y251" s="6"/>
      <c r="Z251" s="6"/>
    </row>
    <row r="252" spans="1:26" ht="12.75" customHeight="1">
      <c r="A252" s="6"/>
      <c r="B252" s="6"/>
      <c r="C252" s="6"/>
      <c r="D252" s="27"/>
      <c r="E252" s="27"/>
      <c r="F252" s="6"/>
      <c r="G252" s="28"/>
      <c r="H252" s="6"/>
      <c r="I252" s="6"/>
      <c r="J252" s="6"/>
      <c r="K252" s="6"/>
      <c r="L252" s="6"/>
      <c r="M252" s="6"/>
      <c r="N252" s="6"/>
      <c r="O252" s="6"/>
      <c r="P252" s="6"/>
      <c r="Q252" s="6"/>
      <c r="R252" s="6"/>
      <c r="S252" s="6"/>
      <c r="T252" s="6"/>
      <c r="U252" s="6"/>
      <c r="V252" s="6"/>
      <c r="W252" s="6"/>
      <c r="X252" s="6"/>
      <c r="Y252" s="6"/>
      <c r="Z252" s="6"/>
    </row>
    <row r="253" spans="1:26" ht="12.75" customHeight="1">
      <c r="A253" s="6"/>
      <c r="B253" s="6"/>
      <c r="C253" s="6"/>
      <c r="D253" s="27"/>
      <c r="E253" s="27"/>
      <c r="F253" s="6"/>
      <c r="G253" s="28"/>
      <c r="H253" s="6"/>
      <c r="I253" s="6"/>
      <c r="J253" s="6"/>
      <c r="K253" s="6"/>
      <c r="L253" s="6"/>
      <c r="M253" s="6"/>
      <c r="N253" s="6"/>
      <c r="O253" s="6"/>
      <c r="P253" s="6"/>
      <c r="Q253" s="6"/>
      <c r="R253" s="6"/>
      <c r="S253" s="6"/>
      <c r="T253" s="6"/>
      <c r="U253" s="6"/>
      <c r="V253" s="6"/>
      <c r="W253" s="6"/>
      <c r="X253" s="6"/>
      <c r="Y253" s="6"/>
      <c r="Z253" s="6"/>
    </row>
    <row r="254" spans="1:26" ht="12.75" customHeight="1">
      <c r="A254" s="6"/>
      <c r="B254" s="6"/>
      <c r="C254" s="6"/>
      <c r="D254" s="27"/>
      <c r="E254" s="27"/>
      <c r="F254" s="6"/>
      <c r="G254" s="28"/>
      <c r="H254" s="6"/>
      <c r="I254" s="6"/>
      <c r="J254" s="6"/>
      <c r="K254" s="6"/>
      <c r="L254" s="6"/>
      <c r="M254" s="6"/>
      <c r="N254" s="6"/>
      <c r="O254" s="6"/>
      <c r="P254" s="6"/>
      <c r="Q254" s="6"/>
      <c r="R254" s="6"/>
      <c r="S254" s="6"/>
      <c r="T254" s="6"/>
      <c r="U254" s="6"/>
      <c r="V254" s="6"/>
      <c r="W254" s="6"/>
      <c r="X254" s="6"/>
      <c r="Y254" s="6"/>
      <c r="Z254" s="6"/>
    </row>
    <row r="255" spans="1:26" ht="12.75" customHeight="1">
      <c r="A255" s="6"/>
      <c r="B255" s="6"/>
      <c r="C255" s="6"/>
      <c r="D255" s="27"/>
      <c r="E255" s="27"/>
      <c r="F255" s="6"/>
      <c r="G255" s="28"/>
      <c r="H255" s="6"/>
      <c r="I255" s="6"/>
      <c r="J255" s="6"/>
      <c r="K255" s="6"/>
      <c r="L255" s="6"/>
      <c r="M255" s="6"/>
      <c r="N255" s="6"/>
      <c r="O255" s="6"/>
      <c r="P255" s="6"/>
      <c r="Q255" s="6"/>
      <c r="R255" s="6"/>
      <c r="S255" s="6"/>
      <c r="T255" s="6"/>
      <c r="U255" s="6"/>
      <c r="V255" s="6"/>
      <c r="W255" s="6"/>
      <c r="X255" s="6"/>
      <c r="Y255" s="6"/>
      <c r="Z255" s="6"/>
    </row>
    <row r="256" spans="1:26" ht="12.75" customHeight="1">
      <c r="A256" s="6"/>
      <c r="B256" s="6"/>
      <c r="C256" s="6"/>
      <c r="D256" s="27"/>
      <c r="E256" s="27"/>
      <c r="F256" s="6"/>
      <c r="G256" s="28"/>
      <c r="H256" s="6"/>
      <c r="I256" s="6"/>
      <c r="J256" s="6"/>
      <c r="K256" s="6"/>
      <c r="L256" s="6"/>
      <c r="M256" s="6"/>
      <c r="N256" s="6"/>
      <c r="O256" s="6"/>
      <c r="P256" s="6"/>
      <c r="Q256" s="6"/>
      <c r="R256" s="6"/>
      <c r="S256" s="6"/>
      <c r="T256" s="6"/>
      <c r="U256" s="6"/>
      <c r="V256" s="6"/>
      <c r="W256" s="6"/>
      <c r="X256" s="6"/>
      <c r="Y256" s="6"/>
      <c r="Z256" s="6"/>
    </row>
    <row r="257" spans="1:26" ht="12.75" customHeight="1">
      <c r="A257" s="6"/>
      <c r="B257" s="6"/>
      <c r="C257" s="6"/>
      <c r="D257" s="27"/>
      <c r="E257" s="27"/>
      <c r="F257" s="6"/>
      <c r="G257" s="28"/>
      <c r="H257" s="6"/>
      <c r="I257" s="6"/>
      <c r="J257" s="6"/>
      <c r="K257" s="6"/>
      <c r="L257" s="6"/>
      <c r="M257" s="6"/>
      <c r="N257" s="6"/>
      <c r="O257" s="6"/>
      <c r="P257" s="6"/>
      <c r="Q257" s="6"/>
      <c r="R257" s="6"/>
      <c r="S257" s="6"/>
      <c r="T257" s="6"/>
      <c r="U257" s="6"/>
      <c r="V257" s="6"/>
      <c r="W257" s="6"/>
      <c r="X257" s="6"/>
      <c r="Y257" s="6"/>
      <c r="Z257" s="6"/>
    </row>
    <row r="258" spans="1:26" ht="12.75" customHeight="1">
      <c r="A258" s="6"/>
      <c r="B258" s="6"/>
      <c r="C258" s="6"/>
      <c r="D258" s="27"/>
      <c r="E258" s="27"/>
      <c r="F258" s="6"/>
      <c r="G258" s="28"/>
      <c r="H258" s="6"/>
      <c r="I258" s="6"/>
      <c r="J258" s="6"/>
      <c r="K258" s="6"/>
      <c r="L258" s="6"/>
      <c r="M258" s="6"/>
      <c r="N258" s="6"/>
      <c r="O258" s="6"/>
      <c r="P258" s="6"/>
      <c r="Q258" s="6"/>
      <c r="R258" s="6"/>
      <c r="S258" s="6"/>
      <c r="T258" s="6"/>
      <c r="U258" s="6"/>
      <c r="V258" s="6"/>
      <c r="W258" s="6"/>
      <c r="X258" s="6"/>
      <c r="Y258" s="6"/>
      <c r="Z258" s="6"/>
    </row>
    <row r="259" spans="1:26" ht="12.75" customHeight="1">
      <c r="A259" s="6"/>
      <c r="B259" s="6"/>
      <c r="C259" s="6"/>
      <c r="D259" s="27"/>
      <c r="E259" s="27"/>
      <c r="F259" s="6"/>
      <c r="G259" s="28"/>
      <c r="H259" s="6"/>
      <c r="I259" s="6"/>
      <c r="J259" s="6"/>
      <c r="K259" s="6"/>
      <c r="L259" s="6"/>
      <c r="M259" s="6"/>
      <c r="N259" s="6"/>
      <c r="O259" s="6"/>
      <c r="P259" s="6"/>
      <c r="Q259" s="6"/>
      <c r="R259" s="6"/>
      <c r="S259" s="6"/>
      <c r="T259" s="6"/>
      <c r="U259" s="6"/>
      <c r="V259" s="6"/>
      <c r="W259" s="6"/>
      <c r="X259" s="6"/>
      <c r="Y259" s="6"/>
      <c r="Z259" s="6"/>
    </row>
    <row r="260" spans="1:26" ht="12.75" customHeight="1">
      <c r="A260" s="6"/>
      <c r="B260" s="6"/>
      <c r="C260" s="6"/>
      <c r="D260" s="27"/>
      <c r="E260" s="27"/>
      <c r="F260" s="6"/>
      <c r="G260" s="28"/>
      <c r="H260" s="6"/>
      <c r="I260" s="6"/>
      <c r="J260" s="6"/>
      <c r="K260" s="6"/>
      <c r="L260" s="6"/>
      <c r="M260" s="6"/>
      <c r="N260" s="6"/>
      <c r="O260" s="6"/>
      <c r="P260" s="6"/>
      <c r="Q260" s="6"/>
      <c r="R260" s="6"/>
      <c r="S260" s="6"/>
      <c r="T260" s="6"/>
      <c r="U260" s="6"/>
      <c r="V260" s="6"/>
      <c r="W260" s="6"/>
      <c r="X260" s="6"/>
      <c r="Y260" s="6"/>
      <c r="Z260" s="6"/>
    </row>
    <row r="261" spans="1:26" ht="12.75" customHeight="1">
      <c r="A261" s="6"/>
      <c r="B261" s="6"/>
      <c r="C261" s="6"/>
      <c r="D261" s="27"/>
      <c r="E261" s="27"/>
      <c r="F261" s="6"/>
      <c r="G261" s="28"/>
      <c r="H261" s="6"/>
      <c r="I261" s="6"/>
      <c r="J261" s="6"/>
      <c r="K261" s="6"/>
      <c r="L261" s="6"/>
      <c r="M261" s="6"/>
      <c r="N261" s="6"/>
      <c r="O261" s="6"/>
      <c r="P261" s="6"/>
      <c r="Q261" s="6"/>
      <c r="R261" s="6"/>
      <c r="S261" s="6"/>
      <c r="T261" s="6"/>
      <c r="U261" s="6"/>
      <c r="V261" s="6"/>
      <c r="W261" s="6"/>
      <c r="X261" s="6"/>
      <c r="Y261" s="6"/>
      <c r="Z261" s="6"/>
    </row>
    <row r="262" spans="1:26" ht="12.75" customHeight="1">
      <c r="A262" s="6"/>
      <c r="B262" s="6"/>
      <c r="C262" s="6"/>
      <c r="D262" s="27"/>
      <c r="E262" s="27"/>
      <c r="F262" s="6"/>
      <c r="G262" s="28"/>
      <c r="H262" s="6"/>
      <c r="I262" s="6"/>
      <c r="J262" s="6"/>
      <c r="K262" s="6"/>
      <c r="L262" s="6"/>
      <c r="M262" s="6"/>
      <c r="N262" s="6"/>
      <c r="O262" s="6"/>
      <c r="P262" s="6"/>
      <c r="Q262" s="6"/>
      <c r="R262" s="6"/>
      <c r="S262" s="6"/>
      <c r="T262" s="6"/>
      <c r="U262" s="6"/>
      <c r="V262" s="6"/>
      <c r="W262" s="6"/>
      <c r="X262" s="6"/>
      <c r="Y262" s="6"/>
      <c r="Z262" s="6"/>
    </row>
    <row r="263" spans="1:26" ht="12.75" customHeight="1">
      <c r="A263" s="6"/>
      <c r="B263" s="6"/>
      <c r="C263" s="6"/>
      <c r="D263" s="27"/>
      <c r="E263" s="27"/>
      <c r="F263" s="6"/>
      <c r="G263" s="28"/>
      <c r="H263" s="6"/>
      <c r="I263" s="6"/>
      <c r="J263" s="6"/>
      <c r="K263" s="6"/>
      <c r="L263" s="6"/>
      <c r="M263" s="6"/>
      <c r="N263" s="6"/>
      <c r="O263" s="6"/>
      <c r="P263" s="6"/>
      <c r="Q263" s="6"/>
      <c r="R263" s="6"/>
      <c r="S263" s="6"/>
      <c r="T263" s="6"/>
      <c r="U263" s="6"/>
      <c r="V263" s="6"/>
      <c r="W263" s="6"/>
      <c r="X263" s="6"/>
      <c r="Y263" s="6"/>
      <c r="Z263" s="6"/>
    </row>
    <row r="264" spans="1:26" ht="12.75" customHeight="1">
      <c r="A264" s="6"/>
      <c r="B264" s="6"/>
      <c r="C264" s="6"/>
      <c r="D264" s="27"/>
      <c r="E264" s="27"/>
      <c r="F264" s="6"/>
      <c r="G264" s="28"/>
      <c r="H264" s="6"/>
      <c r="I264" s="6"/>
      <c r="J264" s="6"/>
      <c r="K264" s="6"/>
      <c r="L264" s="6"/>
      <c r="M264" s="6"/>
      <c r="N264" s="6"/>
      <c r="O264" s="6"/>
      <c r="P264" s="6"/>
      <c r="Q264" s="6"/>
      <c r="R264" s="6"/>
      <c r="S264" s="6"/>
      <c r="T264" s="6"/>
      <c r="U264" s="6"/>
      <c r="V264" s="6"/>
      <c r="W264" s="6"/>
      <c r="X264" s="6"/>
      <c r="Y264" s="6"/>
      <c r="Z264" s="6"/>
    </row>
    <row r="265" spans="1:26" ht="12.75" customHeight="1">
      <c r="A265" s="6"/>
      <c r="B265" s="6"/>
      <c r="C265" s="6"/>
      <c r="D265" s="27"/>
      <c r="E265" s="27"/>
      <c r="F265" s="6"/>
      <c r="G265" s="28"/>
      <c r="H265" s="6"/>
      <c r="I265" s="6"/>
      <c r="J265" s="6"/>
      <c r="K265" s="6"/>
      <c r="L265" s="6"/>
      <c r="M265" s="6"/>
      <c r="N265" s="6"/>
      <c r="O265" s="6"/>
      <c r="P265" s="6"/>
      <c r="Q265" s="6"/>
      <c r="R265" s="6"/>
      <c r="S265" s="6"/>
      <c r="T265" s="6"/>
      <c r="U265" s="6"/>
      <c r="V265" s="6"/>
      <c r="W265" s="6"/>
      <c r="X265" s="6"/>
      <c r="Y265" s="6"/>
      <c r="Z265" s="6"/>
    </row>
    <row r="266" spans="1:26" ht="12.75" customHeight="1">
      <c r="A266" s="6"/>
      <c r="B266" s="6"/>
      <c r="C266" s="6"/>
      <c r="D266" s="27"/>
      <c r="E266" s="27"/>
      <c r="F266" s="6"/>
      <c r="G266" s="28"/>
      <c r="H266" s="6"/>
      <c r="I266" s="6"/>
      <c r="J266" s="6"/>
      <c r="K266" s="6"/>
      <c r="L266" s="6"/>
      <c r="M266" s="6"/>
      <c r="N266" s="6"/>
      <c r="O266" s="6"/>
      <c r="P266" s="6"/>
      <c r="Q266" s="6"/>
      <c r="R266" s="6"/>
      <c r="S266" s="6"/>
      <c r="T266" s="6"/>
      <c r="U266" s="6"/>
      <c r="V266" s="6"/>
      <c r="W266" s="6"/>
      <c r="X266" s="6"/>
      <c r="Y266" s="6"/>
      <c r="Z266" s="6"/>
    </row>
    <row r="267" spans="1:26" ht="12.75" customHeight="1">
      <c r="A267" s="6"/>
      <c r="B267" s="6"/>
      <c r="C267" s="6"/>
      <c r="D267" s="27"/>
      <c r="E267" s="27"/>
      <c r="F267" s="6"/>
      <c r="G267" s="28"/>
      <c r="H267" s="6"/>
      <c r="I267" s="6"/>
      <c r="J267" s="6"/>
      <c r="K267" s="6"/>
      <c r="L267" s="6"/>
      <c r="M267" s="6"/>
      <c r="N267" s="6"/>
      <c r="O267" s="6"/>
      <c r="P267" s="6"/>
      <c r="Q267" s="6"/>
      <c r="R267" s="6"/>
      <c r="S267" s="6"/>
      <c r="T267" s="6"/>
      <c r="U267" s="6"/>
      <c r="V267" s="6"/>
      <c r="W267" s="6"/>
      <c r="X267" s="6"/>
      <c r="Y267" s="6"/>
      <c r="Z267" s="6"/>
    </row>
    <row r="268" spans="1:26" ht="12.75" customHeight="1">
      <c r="A268" s="6"/>
      <c r="B268" s="6"/>
      <c r="C268" s="6"/>
      <c r="D268" s="27"/>
      <c r="E268" s="27"/>
      <c r="F268" s="6"/>
      <c r="G268" s="28"/>
      <c r="H268" s="6"/>
      <c r="I268" s="6"/>
      <c r="J268" s="6"/>
      <c r="K268" s="6"/>
      <c r="L268" s="6"/>
      <c r="M268" s="6"/>
      <c r="N268" s="6"/>
      <c r="O268" s="6"/>
      <c r="P268" s="6"/>
      <c r="Q268" s="6"/>
      <c r="R268" s="6"/>
      <c r="S268" s="6"/>
      <c r="T268" s="6"/>
      <c r="U268" s="6"/>
      <c r="V268" s="6"/>
      <c r="W268" s="6"/>
      <c r="X268" s="6"/>
      <c r="Y268" s="6"/>
      <c r="Z268" s="6"/>
    </row>
    <row r="269" spans="1:26" ht="12.75" customHeight="1">
      <c r="A269" s="6"/>
      <c r="B269" s="6"/>
      <c r="C269" s="6"/>
      <c r="D269" s="27"/>
      <c r="E269" s="27"/>
      <c r="F269" s="6"/>
      <c r="G269" s="28"/>
      <c r="H269" s="6"/>
      <c r="I269" s="6"/>
      <c r="J269" s="6"/>
      <c r="K269" s="6"/>
      <c r="L269" s="6"/>
      <c r="M269" s="6"/>
      <c r="N269" s="6"/>
      <c r="O269" s="6"/>
      <c r="P269" s="6"/>
      <c r="Q269" s="6"/>
      <c r="R269" s="6"/>
      <c r="S269" s="6"/>
      <c r="T269" s="6"/>
      <c r="U269" s="6"/>
      <c r="V269" s="6"/>
      <c r="W269" s="6"/>
      <c r="X269" s="6"/>
      <c r="Y269" s="6"/>
      <c r="Z269" s="6"/>
    </row>
    <row r="270" spans="1:26" ht="12.75" customHeight="1">
      <c r="A270" s="6"/>
      <c r="B270" s="6"/>
      <c r="C270" s="6"/>
      <c r="D270" s="27"/>
      <c r="E270" s="27"/>
      <c r="F270" s="6"/>
      <c r="G270" s="28"/>
      <c r="H270" s="6"/>
      <c r="I270" s="6"/>
      <c r="J270" s="6"/>
      <c r="K270" s="6"/>
      <c r="L270" s="6"/>
      <c r="M270" s="6"/>
      <c r="N270" s="6"/>
      <c r="O270" s="6"/>
      <c r="P270" s="6"/>
      <c r="Q270" s="6"/>
      <c r="R270" s="6"/>
      <c r="S270" s="6"/>
      <c r="T270" s="6"/>
      <c r="U270" s="6"/>
      <c r="V270" s="6"/>
      <c r="W270" s="6"/>
      <c r="X270" s="6"/>
      <c r="Y270" s="6"/>
      <c r="Z270" s="6"/>
    </row>
    <row r="271" spans="1:26" ht="12.75" customHeight="1">
      <c r="A271" s="6"/>
      <c r="B271" s="6"/>
      <c r="C271" s="6"/>
      <c r="D271" s="27"/>
      <c r="E271" s="27"/>
      <c r="F271" s="6"/>
      <c r="G271" s="28"/>
      <c r="H271" s="6"/>
      <c r="I271" s="6"/>
      <c r="J271" s="6"/>
      <c r="K271" s="6"/>
      <c r="L271" s="6"/>
      <c r="M271" s="6"/>
      <c r="N271" s="6"/>
      <c r="O271" s="6"/>
      <c r="P271" s="6"/>
      <c r="Q271" s="6"/>
      <c r="R271" s="6"/>
      <c r="S271" s="6"/>
      <c r="T271" s="6"/>
      <c r="U271" s="6"/>
      <c r="V271" s="6"/>
      <c r="W271" s="6"/>
      <c r="X271" s="6"/>
      <c r="Y271" s="6"/>
      <c r="Z271" s="6"/>
    </row>
    <row r="272" spans="1:26" ht="12.75" customHeight="1">
      <c r="A272" s="6"/>
      <c r="B272" s="6"/>
      <c r="C272" s="6"/>
      <c r="D272" s="27"/>
      <c r="E272" s="27"/>
      <c r="F272" s="6"/>
      <c r="G272" s="28"/>
      <c r="H272" s="6"/>
      <c r="I272" s="6"/>
      <c r="J272" s="6"/>
      <c r="K272" s="6"/>
      <c r="L272" s="6"/>
      <c r="M272" s="6"/>
      <c r="N272" s="6"/>
      <c r="O272" s="6"/>
      <c r="P272" s="6"/>
      <c r="Q272" s="6"/>
      <c r="R272" s="6"/>
      <c r="S272" s="6"/>
      <c r="T272" s="6"/>
      <c r="U272" s="6"/>
      <c r="V272" s="6"/>
      <c r="W272" s="6"/>
      <c r="X272" s="6"/>
      <c r="Y272" s="6"/>
      <c r="Z272" s="6"/>
    </row>
    <row r="273" spans="1:26" ht="12.75" customHeight="1">
      <c r="A273" s="6"/>
      <c r="B273" s="6"/>
      <c r="C273" s="6"/>
      <c r="D273" s="27"/>
      <c r="E273" s="27"/>
      <c r="F273" s="6"/>
      <c r="G273" s="28"/>
      <c r="H273" s="6"/>
      <c r="I273" s="6"/>
      <c r="J273" s="6"/>
      <c r="K273" s="6"/>
      <c r="L273" s="6"/>
      <c r="M273" s="6"/>
      <c r="N273" s="6"/>
      <c r="O273" s="6"/>
      <c r="P273" s="6"/>
      <c r="Q273" s="6"/>
      <c r="R273" s="6"/>
      <c r="S273" s="6"/>
      <c r="T273" s="6"/>
      <c r="U273" s="6"/>
      <c r="V273" s="6"/>
      <c r="W273" s="6"/>
      <c r="X273" s="6"/>
      <c r="Y273" s="6"/>
      <c r="Z273" s="6"/>
    </row>
    <row r="274" spans="1:26" ht="12.75" customHeight="1">
      <c r="A274" s="6"/>
      <c r="B274" s="6"/>
      <c r="C274" s="6"/>
      <c r="D274" s="27"/>
      <c r="E274" s="27"/>
      <c r="F274" s="6"/>
      <c r="G274" s="28"/>
      <c r="H274" s="6"/>
      <c r="I274" s="6"/>
      <c r="J274" s="6"/>
      <c r="K274" s="6"/>
      <c r="L274" s="6"/>
      <c r="M274" s="6"/>
      <c r="N274" s="6"/>
      <c r="O274" s="6"/>
      <c r="P274" s="6"/>
      <c r="Q274" s="6"/>
      <c r="R274" s="6"/>
      <c r="S274" s="6"/>
      <c r="T274" s="6"/>
      <c r="U274" s="6"/>
      <c r="V274" s="6"/>
      <c r="W274" s="6"/>
      <c r="X274" s="6"/>
      <c r="Y274" s="6"/>
      <c r="Z274" s="6"/>
    </row>
    <row r="275" spans="1:26" ht="12.75" customHeight="1">
      <c r="A275" s="6"/>
      <c r="B275" s="6"/>
      <c r="C275" s="6"/>
      <c r="D275" s="27"/>
      <c r="E275" s="27"/>
      <c r="F275" s="6"/>
      <c r="G275" s="28"/>
      <c r="H275" s="6"/>
      <c r="I275" s="6"/>
      <c r="J275" s="6"/>
      <c r="K275" s="6"/>
      <c r="L275" s="6"/>
      <c r="M275" s="6"/>
      <c r="N275" s="6"/>
      <c r="O275" s="6"/>
      <c r="P275" s="6"/>
      <c r="Q275" s="6"/>
      <c r="R275" s="6"/>
      <c r="S275" s="6"/>
      <c r="T275" s="6"/>
      <c r="U275" s="6"/>
      <c r="V275" s="6"/>
      <c r="W275" s="6"/>
      <c r="X275" s="6"/>
      <c r="Y275" s="6"/>
      <c r="Z275" s="6"/>
    </row>
    <row r="276" spans="1:26" ht="12.75" customHeight="1">
      <c r="A276" s="6"/>
      <c r="B276" s="6"/>
      <c r="C276" s="6"/>
      <c r="D276" s="27"/>
      <c r="E276" s="27"/>
      <c r="F276" s="6"/>
      <c r="G276" s="28"/>
      <c r="H276" s="6"/>
      <c r="I276" s="6"/>
      <c r="J276" s="6"/>
      <c r="K276" s="6"/>
      <c r="L276" s="6"/>
      <c r="M276" s="6"/>
      <c r="N276" s="6"/>
      <c r="O276" s="6"/>
      <c r="P276" s="6"/>
      <c r="Q276" s="6"/>
      <c r="R276" s="6"/>
      <c r="S276" s="6"/>
      <c r="T276" s="6"/>
      <c r="U276" s="6"/>
      <c r="V276" s="6"/>
      <c r="W276" s="6"/>
      <c r="X276" s="6"/>
      <c r="Y276" s="6"/>
      <c r="Z276" s="6"/>
    </row>
    <row r="277" spans="1:26" ht="12.75" customHeight="1">
      <c r="A277" s="6"/>
      <c r="B277" s="6"/>
      <c r="C277" s="6"/>
      <c r="D277" s="27"/>
      <c r="E277" s="27"/>
      <c r="F277" s="6"/>
      <c r="G277" s="28"/>
      <c r="H277" s="6"/>
      <c r="I277" s="6"/>
      <c r="J277" s="6"/>
      <c r="K277" s="6"/>
      <c r="L277" s="6"/>
      <c r="M277" s="6"/>
      <c r="N277" s="6"/>
      <c r="O277" s="6"/>
      <c r="P277" s="6"/>
      <c r="Q277" s="6"/>
      <c r="R277" s="6"/>
      <c r="S277" s="6"/>
      <c r="T277" s="6"/>
      <c r="U277" s="6"/>
      <c r="V277" s="6"/>
      <c r="W277" s="6"/>
      <c r="X277" s="6"/>
      <c r="Y277" s="6"/>
      <c r="Z277" s="6"/>
    </row>
    <row r="278" spans="1:26" ht="12.75" customHeight="1">
      <c r="A278" s="6"/>
      <c r="B278" s="6"/>
      <c r="C278" s="6"/>
      <c r="D278" s="27"/>
      <c r="E278" s="27"/>
      <c r="F278" s="6"/>
      <c r="G278" s="28"/>
      <c r="H278" s="6"/>
      <c r="I278" s="6"/>
      <c r="J278" s="6"/>
      <c r="K278" s="6"/>
      <c r="L278" s="6"/>
      <c r="M278" s="6"/>
      <c r="N278" s="6"/>
      <c r="O278" s="6"/>
      <c r="P278" s="6"/>
      <c r="Q278" s="6"/>
      <c r="R278" s="6"/>
      <c r="S278" s="6"/>
      <c r="T278" s="6"/>
      <c r="U278" s="6"/>
      <c r="V278" s="6"/>
      <c r="W278" s="6"/>
      <c r="X278" s="6"/>
      <c r="Y278" s="6"/>
      <c r="Z278" s="6"/>
    </row>
    <row r="279" spans="1:26" ht="12.75" customHeight="1">
      <c r="A279" s="6"/>
      <c r="B279" s="6"/>
      <c r="C279" s="6"/>
      <c r="D279" s="27"/>
      <c r="E279" s="27"/>
      <c r="F279" s="6"/>
      <c r="G279" s="28"/>
      <c r="H279" s="6"/>
      <c r="I279" s="6"/>
      <c r="J279" s="6"/>
      <c r="K279" s="6"/>
      <c r="L279" s="6"/>
      <c r="M279" s="6"/>
      <c r="N279" s="6"/>
      <c r="O279" s="6"/>
      <c r="P279" s="6"/>
      <c r="Q279" s="6"/>
      <c r="R279" s="6"/>
      <c r="S279" s="6"/>
      <c r="T279" s="6"/>
      <c r="U279" s="6"/>
      <c r="V279" s="6"/>
      <c r="W279" s="6"/>
      <c r="X279" s="6"/>
      <c r="Y279" s="6"/>
      <c r="Z279" s="6"/>
    </row>
    <row r="280" spans="1:26" ht="12.75" customHeight="1">
      <c r="A280" s="6"/>
      <c r="B280" s="6"/>
      <c r="C280" s="6"/>
      <c r="D280" s="27"/>
      <c r="E280" s="27"/>
      <c r="F280" s="6"/>
      <c r="G280" s="28"/>
      <c r="H280" s="6"/>
      <c r="I280" s="6"/>
      <c r="J280" s="6"/>
      <c r="K280" s="6"/>
      <c r="L280" s="6"/>
      <c r="M280" s="6"/>
      <c r="N280" s="6"/>
      <c r="O280" s="6"/>
      <c r="P280" s="6"/>
      <c r="Q280" s="6"/>
      <c r="R280" s="6"/>
      <c r="S280" s="6"/>
      <c r="T280" s="6"/>
      <c r="U280" s="6"/>
      <c r="V280" s="6"/>
      <c r="W280" s="6"/>
      <c r="X280" s="6"/>
      <c r="Y280" s="6"/>
      <c r="Z280" s="6"/>
    </row>
    <row r="281" spans="1:26" ht="12.75" customHeight="1">
      <c r="A281" s="6"/>
      <c r="B281" s="6"/>
      <c r="C281" s="6"/>
      <c r="D281" s="27"/>
      <c r="E281" s="27"/>
      <c r="F281" s="6"/>
      <c r="G281" s="28"/>
      <c r="H281" s="6"/>
      <c r="I281" s="6"/>
      <c r="J281" s="6"/>
      <c r="K281" s="6"/>
      <c r="L281" s="6"/>
      <c r="M281" s="6"/>
      <c r="N281" s="6"/>
      <c r="O281" s="6"/>
      <c r="P281" s="6"/>
      <c r="Q281" s="6"/>
      <c r="R281" s="6"/>
      <c r="S281" s="6"/>
      <c r="T281" s="6"/>
      <c r="U281" s="6"/>
      <c r="V281" s="6"/>
      <c r="W281" s="6"/>
      <c r="X281" s="6"/>
      <c r="Y281" s="6"/>
      <c r="Z281" s="6"/>
    </row>
    <row r="282" spans="1:26" ht="12.75" customHeight="1">
      <c r="A282" s="6"/>
      <c r="B282" s="6"/>
      <c r="C282" s="6"/>
      <c r="D282" s="27"/>
      <c r="E282" s="27"/>
      <c r="F282" s="6"/>
      <c r="G282" s="28"/>
      <c r="H282" s="6"/>
      <c r="I282" s="6"/>
      <c r="J282" s="6"/>
      <c r="K282" s="6"/>
      <c r="L282" s="6"/>
      <c r="M282" s="6"/>
      <c r="N282" s="6"/>
      <c r="O282" s="6"/>
      <c r="P282" s="6"/>
      <c r="Q282" s="6"/>
      <c r="R282" s="6"/>
      <c r="S282" s="6"/>
      <c r="T282" s="6"/>
      <c r="U282" s="6"/>
      <c r="V282" s="6"/>
      <c r="W282" s="6"/>
      <c r="X282" s="6"/>
      <c r="Y282" s="6"/>
      <c r="Z282" s="6"/>
    </row>
    <row r="283" spans="1:26" ht="12.75" customHeight="1">
      <c r="A283" s="6"/>
      <c r="B283" s="6"/>
      <c r="C283" s="6"/>
      <c r="D283" s="27"/>
      <c r="E283" s="27"/>
      <c r="F283" s="6"/>
      <c r="G283" s="28"/>
      <c r="H283" s="6"/>
      <c r="I283" s="6"/>
      <c r="J283" s="6"/>
      <c r="K283" s="6"/>
      <c r="L283" s="6"/>
      <c r="M283" s="6"/>
      <c r="N283" s="6"/>
      <c r="O283" s="6"/>
      <c r="P283" s="6"/>
      <c r="Q283" s="6"/>
      <c r="R283" s="6"/>
      <c r="S283" s="6"/>
      <c r="T283" s="6"/>
      <c r="U283" s="6"/>
      <c r="V283" s="6"/>
      <c r="W283" s="6"/>
      <c r="X283" s="6"/>
      <c r="Y283" s="6"/>
      <c r="Z283" s="6"/>
    </row>
    <row r="284" spans="1:26" ht="12.75" customHeight="1">
      <c r="A284" s="6"/>
      <c r="B284" s="6"/>
      <c r="C284" s="6"/>
      <c r="D284" s="27"/>
      <c r="E284" s="27"/>
      <c r="F284" s="6"/>
      <c r="G284" s="28"/>
      <c r="H284" s="6"/>
      <c r="I284" s="6"/>
      <c r="J284" s="6"/>
      <c r="K284" s="6"/>
      <c r="L284" s="6"/>
      <c r="M284" s="6"/>
      <c r="N284" s="6"/>
      <c r="O284" s="6"/>
      <c r="P284" s="6"/>
      <c r="Q284" s="6"/>
      <c r="R284" s="6"/>
      <c r="S284" s="6"/>
      <c r="T284" s="6"/>
      <c r="U284" s="6"/>
      <c r="V284" s="6"/>
      <c r="W284" s="6"/>
      <c r="X284" s="6"/>
      <c r="Y284" s="6"/>
      <c r="Z284" s="6"/>
    </row>
    <row r="285" spans="1:26" ht="12.75" customHeight="1">
      <c r="A285" s="6"/>
      <c r="B285" s="6"/>
      <c r="C285" s="6"/>
      <c r="D285" s="27"/>
      <c r="E285" s="27"/>
      <c r="F285" s="6"/>
      <c r="G285" s="28"/>
      <c r="H285" s="6"/>
      <c r="I285" s="6"/>
      <c r="J285" s="6"/>
      <c r="K285" s="6"/>
      <c r="L285" s="6"/>
      <c r="M285" s="6"/>
      <c r="N285" s="6"/>
      <c r="O285" s="6"/>
      <c r="P285" s="6"/>
      <c r="Q285" s="6"/>
      <c r="R285" s="6"/>
      <c r="S285" s="6"/>
      <c r="T285" s="6"/>
      <c r="U285" s="6"/>
      <c r="V285" s="6"/>
      <c r="W285" s="6"/>
      <c r="X285" s="6"/>
      <c r="Y285" s="6"/>
      <c r="Z285" s="6"/>
    </row>
    <row r="286" spans="1:26" ht="12.75" customHeight="1">
      <c r="A286" s="6"/>
      <c r="B286" s="6"/>
      <c r="C286" s="6"/>
      <c r="D286" s="27"/>
      <c r="E286" s="27"/>
      <c r="F286" s="6"/>
      <c r="G286" s="28"/>
      <c r="H286" s="6"/>
      <c r="I286" s="6"/>
      <c r="J286" s="6"/>
      <c r="K286" s="6"/>
      <c r="L286" s="6"/>
      <c r="M286" s="6"/>
      <c r="N286" s="6"/>
      <c r="O286" s="6"/>
      <c r="P286" s="6"/>
      <c r="Q286" s="6"/>
      <c r="R286" s="6"/>
      <c r="S286" s="6"/>
      <c r="T286" s="6"/>
      <c r="U286" s="6"/>
      <c r="V286" s="6"/>
      <c r="W286" s="6"/>
      <c r="X286" s="6"/>
      <c r="Y286" s="6"/>
      <c r="Z286" s="6"/>
    </row>
    <row r="287" spans="1:26" ht="12.75" customHeight="1">
      <c r="A287" s="6"/>
      <c r="B287" s="6"/>
      <c r="C287" s="6"/>
      <c r="D287" s="27"/>
      <c r="E287" s="27"/>
      <c r="F287" s="6"/>
      <c r="G287" s="28"/>
      <c r="H287" s="6"/>
      <c r="I287" s="6"/>
      <c r="J287" s="6"/>
      <c r="K287" s="6"/>
      <c r="L287" s="6"/>
      <c r="M287" s="6"/>
      <c r="N287" s="6"/>
      <c r="O287" s="6"/>
      <c r="P287" s="6"/>
      <c r="Q287" s="6"/>
      <c r="R287" s="6"/>
      <c r="S287" s="6"/>
      <c r="T287" s="6"/>
      <c r="U287" s="6"/>
      <c r="V287" s="6"/>
      <c r="W287" s="6"/>
      <c r="X287" s="6"/>
      <c r="Y287" s="6"/>
      <c r="Z287" s="6"/>
    </row>
    <row r="288" spans="1:26" ht="12.75" customHeight="1">
      <c r="A288" s="6"/>
      <c r="B288" s="6"/>
      <c r="C288" s="6"/>
      <c r="D288" s="27"/>
      <c r="E288" s="27"/>
      <c r="F288" s="6"/>
      <c r="G288" s="28"/>
      <c r="H288" s="6"/>
      <c r="I288" s="6"/>
      <c r="J288" s="6"/>
      <c r="K288" s="6"/>
      <c r="L288" s="6"/>
      <c r="M288" s="6"/>
      <c r="N288" s="6"/>
      <c r="O288" s="6"/>
      <c r="P288" s="6"/>
      <c r="Q288" s="6"/>
      <c r="R288" s="6"/>
      <c r="S288" s="6"/>
      <c r="T288" s="6"/>
      <c r="U288" s="6"/>
      <c r="V288" s="6"/>
      <c r="W288" s="6"/>
      <c r="X288" s="6"/>
      <c r="Y288" s="6"/>
      <c r="Z288" s="6"/>
    </row>
    <row r="289" spans="1:26" ht="12.75" customHeight="1">
      <c r="A289" s="6"/>
      <c r="B289" s="6"/>
      <c r="C289" s="6"/>
      <c r="D289" s="27"/>
      <c r="E289" s="27"/>
      <c r="F289" s="6"/>
      <c r="G289" s="28"/>
      <c r="H289" s="6"/>
      <c r="I289" s="6"/>
      <c r="J289" s="6"/>
      <c r="K289" s="6"/>
      <c r="L289" s="6"/>
      <c r="M289" s="6"/>
      <c r="N289" s="6"/>
      <c r="O289" s="6"/>
      <c r="P289" s="6"/>
      <c r="Q289" s="6"/>
      <c r="R289" s="6"/>
      <c r="S289" s="6"/>
      <c r="T289" s="6"/>
      <c r="U289" s="6"/>
      <c r="V289" s="6"/>
      <c r="W289" s="6"/>
      <c r="X289" s="6"/>
      <c r="Y289" s="6"/>
      <c r="Z289" s="6"/>
    </row>
    <row r="290" spans="1:26" ht="12.75" customHeight="1">
      <c r="A290" s="6"/>
      <c r="B290" s="6"/>
      <c r="C290" s="6"/>
      <c r="D290" s="27"/>
      <c r="E290" s="27"/>
      <c r="F290" s="6"/>
      <c r="G290" s="28"/>
      <c r="H290" s="6"/>
      <c r="I290" s="6"/>
      <c r="J290" s="6"/>
      <c r="K290" s="6"/>
      <c r="L290" s="6"/>
      <c r="M290" s="6"/>
      <c r="N290" s="6"/>
      <c r="O290" s="6"/>
      <c r="P290" s="6"/>
      <c r="Q290" s="6"/>
      <c r="R290" s="6"/>
      <c r="S290" s="6"/>
      <c r="T290" s="6"/>
      <c r="U290" s="6"/>
      <c r="V290" s="6"/>
      <c r="W290" s="6"/>
      <c r="X290" s="6"/>
      <c r="Y290" s="6"/>
      <c r="Z290" s="6"/>
    </row>
    <row r="291" spans="1:26" ht="12.75" customHeight="1">
      <c r="A291" s="6"/>
      <c r="B291" s="6"/>
      <c r="C291" s="6"/>
      <c r="D291" s="27"/>
      <c r="E291" s="27"/>
      <c r="F291" s="6"/>
      <c r="G291" s="28"/>
      <c r="H291" s="6"/>
      <c r="I291" s="6"/>
      <c r="J291" s="6"/>
      <c r="K291" s="6"/>
      <c r="L291" s="6"/>
      <c r="M291" s="6"/>
      <c r="N291" s="6"/>
      <c r="O291" s="6"/>
      <c r="P291" s="6"/>
      <c r="Q291" s="6"/>
      <c r="R291" s="6"/>
      <c r="S291" s="6"/>
      <c r="T291" s="6"/>
      <c r="U291" s="6"/>
      <c r="V291" s="6"/>
      <c r="W291" s="6"/>
      <c r="X291" s="6"/>
      <c r="Y291" s="6"/>
      <c r="Z291" s="6"/>
    </row>
    <row r="292" spans="1:26" ht="12.75" customHeight="1">
      <c r="A292" s="6"/>
      <c r="B292" s="6"/>
      <c r="C292" s="6"/>
      <c r="D292" s="27"/>
      <c r="E292" s="27"/>
      <c r="F292" s="6"/>
      <c r="G292" s="28"/>
      <c r="H292" s="6"/>
      <c r="I292" s="6"/>
      <c r="J292" s="6"/>
      <c r="K292" s="6"/>
      <c r="L292" s="6"/>
      <c r="M292" s="6"/>
      <c r="N292" s="6"/>
      <c r="O292" s="6"/>
      <c r="P292" s="6"/>
      <c r="Q292" s="6"/>
      <c r="R292" s="6"/>
      <c r="S292" s="6"/>
      <c r="T292" s="6"/>
      <c r="U292" s="6"/>
      <c r="V292" s="6"/>
      <c r="W292" s="6"/>
      <c r="X292" s="6"/>
      <c r="Y292" s="6"/>
      <c r="Z292" s="6"/>
    </row>
    <row r="293" spans="1:26" ht="12.75" customHeight="1">
      <c r="A293" s="6"/>
      <c r="B293" s="6"/>
      <c r="C293" s="6"/>
      <c r="D293" s="27"/>
      <c r="E293" s="27"/>
      <c r="F293" s="6"/>
      <c r="G293" s="28"/>
      <c r="H293" s="6"/>
      <c r="I293" s="6"/>
      <c r="J293" s="6"/>
      <c r="K293" s="6"/>
      <c r="L293" s="6"/>
      <c r="M293" s="6"/>
      <c r="N293" s="6"/>
      <c r="O293" s="6"/>
      <c r="P293" s="6"/>
      <c r="Q293" s="6"/>
      <c r="R293" s="6"/>
      <c r="S293" s="6"/>
      <c r="T293" s="6"/>
      <c r="U293" s="6"/>
      <c r="V293" s="6"/>
      <c r="W293" s="6"/>
      <c r="X293" s="6"/>
      <c r="Y293" s="6"/>
      <c r="Z293" s="6"/>
    </row>
    <row r="294" spans="1:26" ht="12.75" customHeight="1">
      <c r="A294" s="6"/>
      <c r="B294" s="6"/>
      <c r="C294" s="6"/>
      <c r="D294" s="27"/>
      <c r="E294" s="27"/>
      <c r="F294" s="6"/>
      <c r="G294" s="28"/>
      <c r="H294" s="6"/>
      <c r="I294" s="6"/>
      <c r="J294" s="6"/>
      <c r="K294" s="6"/>
      <c r="L294" s="6"/>
      <c r="M294" s="6"/>
      <c r="N294" s="6"/>
      <c r="O294" s="6"/>
      <c r="P294" s="6"/>
      <c r="Q294" s="6"/>
      <c r="R294" s="6"/>
      <c r="S294" s="6"/>
      <c r="T294" s="6"/>
      <c r="U294" s="6"/>
      <c r="V294" s="6"/>
      <c r="W294" s="6"/>
      <c r="X294" s="6"/>
      <c r="Y294" s="6"/>
      <c r="Z294" s="6"/>
    </row>
    <row r="295" spans="1:26" ht="12.75" customHeight="1">
      <c r="A295" s="6"/>
      <c r="B295" s="6"/>
      <c r="C295" s="6"/>
      <c r="D295" s="27"/>
      <c r="E295" s="27"/>
      <c r="F295" s="6"/>
      <c r="G295" s="28"/>
      <c r="H295" s="6"/>
      <c r="I295" s="6"/>
      <c r="J295" s="6"/>
      <c r="K295" s="6"/>
      <c r="L295" s="6"/>
      <c r="M295" s="6"/>
      <c r="N295" s="6"/>
      <c r="O295" s="6"/>
      <c r="P295" s="6"/>
      <c r="Q295" s="6"/>
      <c r="R295" s="6"/>
      <c r="S295" s="6"/>
      <c r="T295" s="6"/>
      <c r="U295" s="6"/>
      <c r="V295" s="6"/>
      <c r="W295" s="6"/>
      <c r="X295" s="6"/>
      <c r="Y295" s="6"/>
      <c r="Z295" s="6"/>
    </row>
    <row r="296" spans="1:26" ht="12.75" customHeight="1">
      <c r="A296" s="6"/>
      <c r="B296" s="6"/>
      <c r="C296" s="6"/>
      <c r="D296" s="27"/>
      <c r="E296" s="27"/>
      <c r="F296" s="6"/>
      <c r="G296" s="28"/>
      <c r="H296" s="6"/>
      <c r="I296" s="6"/>
      <c r="J296" s="6"/>
      <c r="K296" s="6"/>
      <c r="L296" s="6"/>
      <c r="M296" s="6"/>
      <c r="N296" s="6"/>
      <c r="O296" s="6"/>
      <c r="P296" s="6"/>
      <c r="Q296" s="6"/>
      <c r="R296" s="6"/>
      <c r="S296" s="6"/>
      <c r="T296" s="6"/>
      <c r="U296" s="6"/>
      <c r="V296" s="6"/>
      <c r="W296" s="6"/>
      <c r="X296" s="6"/>
      <c r="Y296" s="6"/>
      <c r="Z296" s="6"/>
    </row>
    <row r="297" spans="1:26" ht="12.75" customHeight="1">
      <c r="A297" s="6"/>
      <c r="B297" s="6"/>
      <c r="C297" s="6"/>
      <c r="D297" s="27"/>
      <c r="E297" s="27"/>
      <c r="F297" s="6"/>
      <c r="G297" s="28"/>
      <c r="H297" s="6"/>
      <c r="I297" s="6"/>
      <c r="J297" s="6"/>
      <c r="K297" s="6"/>
      <c r="L297" s="6"/>
      <c r="M297" s="6"/>
      <c r="N297" s="6"/>
      <c r="O297" s="6"/>
      <c r="P297" s="6"/>
      <c r="Q297" s="6"/>
      <c r="R297" s="6"/>
      <c r="S297" s="6"/>
      <c r="T297" s="6"/>
      <c r="U297" s="6"/>
      <c r="V297" s="6"/>
      <c r="W297" s="6"/>
      <c r="X297" s="6"/>
      <c r="Y297" s="6"/>
      <c r="Z297" s="6"/>
    </row>
    <row r="298" spans="1:26" ht="12.75" customHeight="1">
      <c r="A298" s="6"/>
      <c r="B298" s="6"/>
      <c r="C298" s="6"/>
      <c r="D298" s="27"/>
      <c r="E298" s="27"/>
      <c r="F298" s="6"/>
      <c r="G298" s="28"/>
      <c r="H298" s="6"/>
      <c r="I298" s="6"/>
      <c r="J298" s="6"/>
      <c r="K298" s="6"/>
      <c r="L298" s="6"/>
      <c r="M298" s="6"/>
      <c r="N298" s="6"/>
      <c r="O298" s="6"/>
      <c r="P298" s="6"/>
      <c r="Q298" s="6"/>
      <c r="R298" s="6"/>
      <c r="S298" s="6"/>
      <c r="T298" s="6"/>
      <c r="U298" s="6"/>
      <c r="V298" s="6"/>
      <c r="W298" s="6"/>
      <c r="X298" s="6"/>
      <c r="Y298" s="6"/>
      <c r="Z298" s="6"/>
    </row>
    <row r="299" spans="1:26" ht="12.75" customHeight="1">
      <c r="A299" s="6"/>
      <c r="B299" s="6"/>
      <c r="C299" s="6"/>
      <c r="D299" s="27"/>
      <c r="E299" s="27"/>
      <c r="F299" s="6"/>
      <c r="G299" s="28"/>
      <c r="H299" s="6"/>
      <c r="I299" s="6"/>
      <c r="J299" s="6"/>
      <c r="K299" s="6"/>
      <c r="L299" s="6"/>
      <c r="M299" s="6"/>
      <c r="N299" s="6"/>
      <c r="O299" s="6"/>
      <c r="P299" s="6"/>
      <c r="Q299" s="6"/>
      <c r="R299" s="6"/>
      <c r="S299" s="6"/>
      <c r="T299" s="6"/>
      <c r="U299" s="6"/>
      <c r="V299" s="6"/>
      <c r="W299" s="6"/>
      <c r="X299" s="6"/>
      <c r="Y299" s="6"/>
      <c r="Z299" s="6"/>
    </row>
    <row r="300" spans="1:26" ht="12.75" customHeight="1">
      <c r="A300" s="6"/>
      <c r="B300" s="6"/>
      <c r="C300" s="6"/>
      <c r="D300" s="27"/>
      <c r="E300" s="27"/>
      <c r="F300" s="6"/>
      <c r="G300" s="28"/>
      <c r="H300" s="6"/>
      <c r="I300" s="6"/>
      <c r="J300" s="6"/>
      <c r="K300" s="6"/>
      <c r="L300" s="6"/>
      <c r="M300" s="6"/>
      <c r="N300" s="6"/>
      <c r="O300" s="6"/>
      <c r="P300" s="6"/>
      <c r="Q300" s="6"/>
      <c r="R300" s="6"/>
      <c r="S300" s="6"/>
      <c r="T300" s="6"/>
      <c r="U300" s="6"/>
      <c r="V300" s="6"/>
      <c r="W300" s="6"/>
      <c r="X300" s="6"/>
      <c r="Y300" s="6"/>
      <c r="Z300" s="6"/>
    </row>
    <row r="301" spans="1:26" ht="12.75" customHeight="1">
      <c r="A301" s="6"/>
      <c r="B301" s="6"/>
      <c r="C301" s="6"/>
      <c r="D301" s="27"/>
      <c r="E301" s="27"/>
      <c r="F301" s="6"/>
      <c r="G301" s="28"/>
      <c r="H301" s="6"/>
      <c r="I301" s="6"/>
      <c r="J301" s="6"/>
      <c r="K301" s="6"/>
      <c r="L301" s="6"/>
      <c r="M301" s="6"/>
      <c r="N301" s="6"/>
      <c r="O301" s="6"/>
      <c r="P301" s="6"/>
      <c r="Q301" s="6"/>
      <c r="R301" s="6"/>
      <c r="S301" s="6"/>
      <c r="T301" s="6"/>
      <c r="U301" s="6"/>
      <c r="V301" s="6"/>
      <c r="W301" s="6"/>
      <c r="X301" s="6"/>
      <c r="Y301" s="6"/>
      <c r="Z301" s="6"/>
    </row>
    <row r="302" spans="1:26" ht="12.75" customHeight="1">
      <c r="A302" s="6"/>
      <c r="B302" s="6"/>
      <c r="C302" s="6"/>
      <c r="D302" s="27"/>
      <c r="E302" s="27"/>
      <c r="F302" s="6"/>
      <c r="G302" s="28"/>
      <c r="H302" s="6"/>
      <c r="I302" s="6"/>
      <c r="J302" s="6"/>
      <c r="K302" s="6"/>
      <c r="L302" s="6"/>
      <c r="M302" s="6"/>
      <c r="N302" s="6"/>
      <c r="O302" s="6"/>
      <c r="P302" s="6"/>
      <c r="Q302" s="6"/>
      <c r="R302" s="6"/>
      <c r="S302" s="6"/>
      <c r="T302" s="6"/>
      <c r="U302" s="6"/>
      <c r="V302" s="6"/>
      <c r="W302" s="6"/>
      <c r="X302" s="6"/>
      <c r="Y302" s="6"/>
      <c r="Z302" s="6"/>
    </row>
    <row r="303" spans="1:26" ht="12.75" customHeight="1">
      <c r="A303" s="6"/>
      <c r="B303" s="6"/>
      <c r="C303" s="6"/>
      <c r="D303" s="27"/>
      <c r="E303" s="27"/>
      <c r="F303" s="6"/>
      <c r="G303" s="28"/>
      <c r="H303" s="6"/>
      <c r="I303" s="6"/>
      <c r="J303" s="6"/>
      <c r="K303" s="6"/>
      <c r="L303" s="6"/>
      <c r="M303" s="6"/>
      <c r="N303" s="6"/>
      <c r="O303" s="6"/>
      <c r="P303" s="6"/>
      <c r="Q303" s="6"/>
      <c r="R303" s="6"/>
      <c r="S303" s="6"/>
      <c r="T303" s="6"/>
      <c r="U303" s="6"/>
      <c r="V303" s="6"/>
      <c r="W303" s="6"/>
      <c r="X303" s="6"/>
      <c r="Y303" s="6"/>
      <c r="Z303" s="6"/>
    </row>
    <row r="304" spans="1:26" ht="12.75" customHeight="1">
      <c r="A304" s="6"/>
      <c r="B304" s="6"/>
      <c r="C304" s="6"/>
      <c r="D304" s="27"/>
      <c r="E304" s="27"/>
      <c r="F304" s="6"/>
      <c r="G304" s="28"/>
      <c r="H304" s="6"/>
      <c r="I304" s="6"/>
      <c r="J304" s="6"/>
      <c r="K304" s="6"/>
      <c r="L304" s="6"/>
      <c r="M304" s="6"/>
      <c r="N304" s="6"/>
      <c r="O304" s="6"/>
      <c r="P304" s="6"/>
      <c r="Q304" s="6"/>
      <c r="R304" s="6"/>
      <c r="S304" s="6"/>
      <c r="T304" s="6"/>
      <c r="U304" s="6"/>
      <c r="V304" s="6"/>
      <c r="W304" s="6"/>
      <c r="X304" s="6"/>
      <c r="Y304" s="6"/>
      <c r="Z304" s="6"/>
    </row>
    <row r="305" spans="1:26" ht="12.75" customHeight="1">
      <c r="A305" s="6"/>
      <c r="B305" s="6"/>
      <c r="C305" s="6"/>
      <c r="D305" s="27"/>
      <c r="E305" s="27"/>
      <c r="F305" s="6"/>
      <c r="G305" s="28"/>
      <c r="H305" s="6"/>
      <c r="I305" s="6"/>
      <c r="J305" s="6"/>
      <c r="K305" s="6"/>
      <c r="L305" s="6"/>
      <c r="M305" s="6"/>
      <c r="N305" s="6"/>
      <c r="O305" s="6"/>
      <c r="P305" s="6"/>
      <c r="Q305" s="6"/>
      <c r="R305" s="6"/>
      <c r="S305" s="6"/>
      <c r="T305" s="6"/>
      <c r="U305" s="6"/>
      <c r="V305" s="6"/>
      <c r="W305" s="6"/>
      <c r="X305" s="6"/>
      <c r="Y305" s="6"/>
      <c r="Z305" s="6"/>
    </row>
    <row r="306" spans="1:26" ht="12.75" customHeight="1">
      <c r="A306" s="6"/>
      <c r="B306" s="6"/>
      <c r="C306" s="6"/>
      <c r="D306" s="27"/>
      <c r="E306" s="27"/>
      <c r="F306" s="6"/>
      <c r="G306" s="28"/>
      <c r="H306" s="6"/>
      <c r="I306" s="6"/>
      <c r="J306" s="6"/>
      <c r="K306" s="6"/>
      <c r="L306" s="6"/>
      <c r="M306" s="6"/>
      <c r="N306" s="6"/>
      <c r="O306" s="6"/>
      <c r="P306" s="6"/>
      <c r="Q306" s="6"/>
      <c r="R306" s="6"/>
      <c r="S306" s="6"/>
      <c r="T306" s="6"/>
      <c r="U306" s="6"/>
      <c r="V306" s="6"/>
      <c r="W306" s="6"/>
      <c r="X306" s="6"/>
      <c r="Y306" s="6"/>
      <c r="Z306" s="6"/>
    </row>
    <row r="307" spans="1:26" ht="12.75" customHeight="1">
      <c r="A307" s="6"/>
      <c r="B307" s="6"/>
      <c r="C307" s="6"/>
      <c r="D307" s="27"/>
      <c r="E307" s="27"/>
      <c r="F307" s="6"/>
      <c r="G307" s="28"/>
      <c r="H307" s="6"/>
      <c r="I307" s="6"/>
      <c r="J307" s="6"/>
      <c r="K307" s="6"/>
      <c r="L307" s="6"/>
      <c r="M307" s="6"/>
      <c r="N307" s="6"/>
      <c r="O307" s="6"/>
      <c r="P307" s="6"/>
      <c r="Q307" s="6"/>
      <c r="R307" s="6"/>
      <c r="S307" s="6"/>
      <c r="T307" s="6"/>
      <c r="U307" s="6"/>
      <c r="V307" s="6"/>
      <c r="W307" s="6"/>
      <c r="X307" s="6"/>
      <c r="Y307" s="6"/>
      <c r="Z307" s="6"/>
    </row>
    <row r="308" spans="1:26" ht="12.75" customHeight="1">
      <c r="A308" s="6"/>
      <c r="B308" s="6"/>
      <c r="C308" s="6"/>
      <c r="D308" s="27"/>
      <c r="E308" s="27"/>
      <c r="F308" s="6"/>
      <c r="G308" s="28"/>
      <c r="H308" s="6"/>
      <c r="I308" s="6"/>
      <c r="J308" s="6"/>
      <c r="K308" s="6"/>
      <c r="L308" s="6"/>
      <c r="M308" s="6"/>
      <c r="N308" s="6"/>
      <c r="O308" s="6"/>
      <c r="P308" s="6"/>
      <c r="Q308" s="6"/>
      <c r="R308" s="6"/>
      <c r="S308" s="6"/>
      <c r="T308" s="6"/>
      <c r="U308" s="6"/>
      <c r="V308" s="6"/>
      <c r="W308" s="6"/>
      <c r="X308" s="6"/>
      <c r="Y308" s="6"/>
      <c r="Z308" s="6"/>
    </row>
    <row r="309" spans="1:26" ht="12.75" customHeight="1">
      <c r="A309" s="6"/>
      <c r="B309" s="6"/>
      <c r="C309" s="6"/>
      <c r="D309" s="27"/>
      <c r="E309" s="27"/>
      <c r="F309" s="6"/>
      <c r="G309" s="28"/>
      <c r="H309" s="6"/>
      <c r="I309" s="6"/>
      <c r="J309" s="6"/>
      <c r="K309" s="6"/>
      <c r="L309" s="6"/>
      <c r="M309" s="6"/>
      <c r="N309" s="6"/>
      <c r="O309" s="6"/>
      <c r="P309" s="6"/>
      <c r="Q309" s="6"/>
      <c r="R309" s="6"/>
      <c r="S309" s="6"/>
      <c r="T309" s="6"/>
      <c r="U309" s="6"/>
      <c r="V309" s="6"/>
      <c r="W309" s="6"/>
      <c r="X309" s="6"/>
      <c r="Y309" s="6"/>
      <c r="Z309" s="6"/>
    </row>
    <row r="310" spans="1:26" ht="12.75" customHeight="1">
      <c r="A310" s="6"/>
      <c r="B310" s="6"/>
      <c r="C310" s="6"/>
      <c r="D310" s="27"/>
      <c r="E310" s="27"/>
      <c r="F310" s="6"/>
      <c r="G310" s="28"/>
      <c r="H310" s="6"/>
      <c r="I310" s="6"/>
      <c r="J310" s="6"/>
      <c r="K310" s="6"/>
      <c r="L310" s="6"/>
      <c r="M310" s="6"/>
      <c r="N310" s="6"/>
      <c r="O310" s="6"/>
      <c r="P310" s="6"/>
      <c r="Q310" s="6"/>
      <c r="R310" s="6"/>
      <c r="S310" s="6"/>
      <c r="T310" s="6"/>
      <c r="U310" s="6"/>
      <c r="V310" s="6"/>
      <c r="W310" s="6"/>
      <c r="X310" s="6"/>
      <c r="Y310" s="6"/>
      <c r="Z310" s="6"/>
    </row>
    <row r="311" spans="1:26" ht="12.75" customHeight="1">
      <c r="A311" s="6"/>
      <c r="B311" s="6"/>
      <c r="C311" s="6"/>
      <c r="D311" s="27"/>
      <c r="E311" s="27"/>
      <c r="F311" s="6"/>
      <c r="G311" s="28"/>
      <c r="H311" s="6"/>
      <c r="I311" s="6"/>
      <c r="J311" s="6"/>
      <c r="K311" s="6"/>
      <c r="L311" s="6"/>
      <c r="M311" s="6"/>
      <c r="N311" s="6"/>
      <c r="O311" s="6"/>
      <c r="P311" s="6"/>
      <c r="Q311" s="6"/>
      <c r="R311" s="6"/>
      <c r="S311" s="6"/>
      <c r="T311" s="6"/>
      <c r="U311" s="6"/>
      <c r="V311" s="6"/>
      <c r="W311" s="6"/>
      <c r="X311" s="6"/>
      <c r="Y311" s="6"/>
      <c r="Z311" s="6"/>
    </row>
    <row r="312" spans="1:26" ht="12.75" customHeight="1">
      <c r="A312" s="6"/>
      <c r="B312" s="6"/>
      <c r="C312" s="6"/>
      <c r="D312" s="27"/>
      <c r="E312" s="27"/>
      <c r="F312" s="6"/>
      <c r="G312" s="28"/>
      <c r="H312" s="6"/>
      <c r="I312" s="6"/>
      <c r="J312" s="6"/>
      <c r="K312" s="6"/>
      <c r="L312" s="6"/>
      <c r="M312" s="6"/>
      <c r="N312" s="6"/>
      <c r="O312" s="6"/>
      <c r="P312" s="6"/>
      <c r="Q312" s="6"/>
      <c r="R312" s="6"/>
      <c r="S312" s="6"/>
      <c r="T312" s="6"/>
      <c r="U312" s="6"/>
      <c r="V312" s="6"/>
      <c r="W312" s="6"/>
      <c r="X312" s="6"/>
      <c r="Y312" s="6"/>
      <c r="Z312" s="6"/>
    </row>
    <row r="313" spans="1:26" ht="12.75" customHeight="1">
      <c r="A313" s="6"/>
      <c r="B313" s="6"/>
      <c r="C313" s="6"/>
      <c r="D313" s="27"/>
      <c r="E313" s="27"/>
      <c r="F313" s="6"/>
      <c r="G313" s="28"/>
      <c r="H313" s="6"/>
      <c r="I313" s="6"/>
      <c r="J313" s="6"/>
      <c r="K313" s="6"/>
      <c r="L313" s="6"/>
      <c r="M313" s="6"/>
      <c r="N313" s="6"/>
      <c r="O313" s="6"/>
      <c r="P313" s="6"/>
      <c r="Q313" s="6"/>
      <c r="R313" s="6"/>
      <c r="S313" s="6"/>
      <c r="T313" s="6"/>
      <c r="U313" s="6"/>
      <c r="V313" s="6"/>
      <c r="W313" s="6"/>
      <c r="X313" s="6"/>
      <c r="Y313" s="6"/>
      <c r="Z313" s="6"/>
    </row>
    <row r="314" spans="1:26" ht="12.75" customHeight="1">
      <c r="A314" s="6"/>
      <c r="B314" s="6"/>
      <c r="C314" s="6"/>
      <c r="D314" s="27"/>
      <c r="E314" s="27"/>
      <c r="F314" s="6"/>
      <c r="G314" s="28"/>
      <c r="H314" s="6"/>
      <c r="I314" s="6"/>
      <c r="J314" s="6"/>
      <c r="K314" s="6"/>
      <c r="L314" s="6"/>
      <c r="M314" s="6"/>
      <c r="N314" s="6"/>
      <c r="O314" s="6"/>
      <c r="P314" s="6"/>
      <c r="Q314" s="6"/>
      <c r="R314" s="6"/>
      <c r="S314" s="6"/>
      <c r="T314" s="6"/>
      <c r="U314" s="6"/>
      <c r="V314" s="6"/>
      <c r="W314" s="6"/>
      <c r="X314" s="6"/>
      <c r="Y314" s="6"/>
      <c r="Z314" s="6"/>
    </row>
    <row r="315" spans="1:26" ht="12.75" customHeight="1">
      <c r="A315" s="6"/>
      <c r="B315" s="6"/>
      <c r="C315" s="6"/>
      <c r="D315" s="27"/>
      <c r="E315" s="27"/>
      <c r="F315" s="6"/>
      <c r="G315" s="28"/>
      <c r="H315" s="6"/>
      <c r="I315" s="6"/>
      <c r="J315" s="6"/>
      <c r="K315" s="6"/>
      <c r="L315" s="6"/>
      <c r="M315" s="6"/>
      <c r="N315" s="6"/>
      <c r="O315" s="6"/>
      <c r="P315" s="6"/>
      <c r="Q315" s="6"/>
      <c r="R315" s="6"/>
      <c r="S315" s="6"/>
      <c r="T315" s="6"/>
      <c r="U315" s="6"/>
      <c r="V315" s="6"/>
      <c r="W315" s="6"/>
      <c r="X315" s="6"/>
      <c r="Y315" s="6"/>
      <c r="Z315" s="6"/>
    </row>
    <row r="316" spans="1:26" ht="12.75" customHeight="1">
      <c r="A316" s="6"/>
      <c r="B316" s="6"/>
      <c r="C316" s="6"/>
      <c r="D316" s="27"/>
      <c r="E316" s="27"/>
      <c r="F316" s="6"/>
      <c r="G316" s="28"/>
      <c r="H316" s="6"/>
      <c r="I316" s="6"/>
      <c r="J316" s="6"/>
      <c r="K316" s="6"/>
      <c r="L316" s="6"/>
      <c r="M316" s="6"/>
      <c r="N316" s="6"/>
      <c r="O316" s="6"/>
      <c r="P316" s="6"/>
      <c r="Q316" s="6"/>
      <c r="R316" s="6"/>
      <c r="S316" s="6"/>
      <c r="T316" s="6"/>
      <c r="U316" s="6"/>
      <c r="V316" s="6"/>
      <c r="W316" s="6"/>
      <c r="X316" s="6"/>
      <c r="Y316" s="6"/>
      <c r="Z316" s="6"/>
    </row>
    <row r="317" spans="1:26" ht="12.75" customHeight="1">
      <c r="A317" s="6"/>
      <c r="B317" s="6"/>
      <c r="C317" s="6"/>
      <c r="D317" s="27"/>
      <c r="E317" s="27"/>
      <c r="F317" s="6"/>
      <c r="G317" s="28"/>
      <c r="H317" s="6"/>
      <c r="I317" s="6"/>
      <c r="J317" s="6"/>
      <c r="K317" s="6"/>
      <c r="L317" s="6"/>
      <c r="M317" s="6"/>
      <c r="N317" s="6"/>
      <c r="O317" s="6"/>
      <c r="P317" s="6"/>
      <c r="Q317" s="6"/>
      <c r="R317" s="6"/>
      <c r="S317" s="6"/>
      <c r="T317" s="6"/>
      <c r="U317" s="6"/>
      <c r="V317" s="6"/>
      <c r="W317" s="6"/>
      <c r="X317" s="6"/>
      <c r="Y317" s="6"/>
      <c r="Z317" s="6"/>
    </row>
    <row r="318" spans="1:26" ht="12.75" customHeight="1">
      <c r="A318" s="6"/>
      <c r="B318" s="6"/>
      <c r="C318" s="6"/>
      <c r="D318" s="27"/>
      <c r="E318" s="27"/>
      <c r="F318" s="6"/>
      <c r="G318" s="28"/>
      <c r="H318" s="6"/>
      <c r="I318" s="6"/>
      <c r="J318" s="6"/>
      <c r="K318" s="6"/>
      <c r="L318" s="6"/>
      <c r="M318" s="6"/>
      <c r="N318" s="6"/>
      <c r="O318" s="6"/>
      <c r="P318" s="6"/>
      <c r="Q318" s="6"/>
      <c r="R318" s="6"/>
      <c r="S318" s="6"/>
      <c r="T318" s="6"/>
      <c r="U318" s="6"/>
      <c r="V318" s="6"/>
      <c r="W318" s="6"/>
      <c r="X318" s="6"/>
      <c r="Y318" s="6"/>
      <c r="Z318" s="6"/>
    </row>
    <row r="319" spans="1:26" ht="12.75" customHeight="1">
      <c r="A319" s="6"/>
      <c r="B319" s="6"/>
      <c r="C319" s="6"/>
      <c r="D319" s="27"/>
      <c r="E319" s="27"/>
      <c r="F319" s="6"/>
      <c r="G319" s="28"/>
      <c r="H319" s="6"/>
      <c r="I319" s="6"/>
      <c r="J319" s="6"/>
      <c r="K319" s="6"/>
      <c r="L319" s="6"/>
      <c r="M319" s="6"/>
      <c r="N319" s="6"/>
      <c r="O319" s="6"/>
      <c r="P319" s="6"/>
      <c r="Q319" s="6"/>
      <c r="R319" s="6"/>
      <c r="S319" s="6"/>
      <c r="T319" s="6"/>
      <c r="U319" s="6"/>
      <c r="V319" s="6"/>
      <c r="W319" s="6"/>
      <c r="X319" s="6"/>
      <c r="Y319" s="6"/>
      <c r="Z319" s="6"/>
    </row>
    <row r="320" spans="1:26" ht="12.75" customHeight="1">
      <c r="A320" s="6"/>
      <c r="B320" s="6"/>
      <c r="C320" s="6"/>
      <c r="D320" s="27"/>
      <c r="E320" s="27"/>
      <c r="F320" s="6"/>
      <c r="G320" s="28"/>
      <c r="H320" s="6"/>
      <c r="I320" s="6"/>
      <c r="J320" s="6"/>
      <c r="K320" s="6"/>
      <c r="L320" s="6"/>
      <c r="M320" s="6"/>
      <c r="N320" s="6"/>
      <c r="O320" s="6"/>
      <c r="P320" s="6"/>
      <c r="Q320" s="6"/>
      <c r="R320" s="6"/>
      <c r="S320" s="6"/>
      <c r="T320" s="6"/>
      <c r="U320" s="6"/>
      <c r="V320" s="6"/>
      <c r="W320" s="6"/>
      <c r="X320" s="6"/>
      <c r="Y320" s="6"/>
      <c r="Z320" s="6"/>
    </row>
    <row r="321" spans="1:26" ht="12.75" customHeight="1">
      <c r="A321" s="6"/>
      <c r="B321" s="6"/>
      <c r="C321" s="6"/>
      <c r="D321" s="27"/>
      <c r="E321" s="27"/>
      <c r="F321" s="6"/>
      <c r="G321" s="28"/>
      <c r="H321" s="6"/>
      <c r="I321" s="6"/>
      <c r="J321" s="6"/>
      <c r="K321" s="6"/>
      <c r="L321" s="6"/>
      <c r="M321" s="6"/>
      <c r="N321" s="6"/>
      <c r="O321" s="6"/>
      <c r="P321" s="6"/>
      <c r="Q321" s="6"/>
      <c r="R321" s="6"/>
      <c r="S321" s="6"/>
      <c r="T321" s="6"/>
      <c r="U321" s="6"/>
      <c r="V321" s="6"/>
      <c r="W321" s="6"/>
      <c r="X321" s="6"/>
      <c r="Y321" s="6"/>
      <c r="Z321" s="6"/>
    </row>
    <row r="322" spans="1:26" ht="12.75" customHeight="1">
      <c r="A322" s="6"/>
      <c r="B322" s="6"/>
      <c r="C322" s="6"/>
      <c r="D322" s="27"/>
      <c r="E322" s="27"/>
      <c r="F322" s="6"/>
      <c r="G322" s="28"/>
      <c r="H322" s="6"/>
      <c r="I322" s="6"/>
      <c r="J322" s="6"/>
      <c r="K322" s="6"/>
      <c r="L322" s="6"/>
      <c r="M322" s="6"/>
      <c r="N322" s="6"/>
      <c r="O322" s="6"/>
      <c r="P322" s="6"/>
      <c r="Q322" s="6"/>
      <c r="R322" s="6"/>
      <c r="S322" s="6"/>
      <c r="T322" s="6"/>
      <c r="U322" s="6"/>
      <c r="V322" s="6"/>
      <c r="W322" s="6"/>
      <c r="X322" s="6"/>
      <c r="Y322" s="6"/>
      <c r="Z322" s="6"/>
    </row>
    <row r="323" spans="1:26" ht="12.75" customHeight="1">
      <c r="A323" s="6"/>
      <c r="B323" s="6"/>
      <c r="C323" s="6"/>
      <c r="D323" s="27"/>
      <c r="E323" s="27"/>
      <c r="F323" s="6"/>
      <c r="G323" s="28"/>
      <c r="H323" s="6"/>
      <c r="I323" s="6"/>
      <c r="J323" s="6"/>
      <c r="K323" s="6"/>
      <c r="L323" s="6"/>
      <c r="M323" s="6"/>
      <c r="N323" s="6"/>
      <c r="O323" s="6"/>
      <c r="P323" s="6"/>
      <c r="Q323" s="6"/>
      <c r="R323" s="6"/>
      <c r="S323" s="6"/>
      <c r="T323" s="6"/>
      <c r="U323" s="6"/>
      <c r="V323" s="6"/>
      <c r="W323" s="6"/>
      <c r="X323" s="6"/>
      <c r="Y323" s="6"/>
      <c r="Z323" s="6"/>
    </row>
    <row r="324" spans="1:26" ht="12.75" customHeight="1">
      <c r="A324" s="6"/>
      <c r="B324" s="6"/>
      <c r="C324" s="6"/>
      <c r="D324" s="27"/>
      <c r="E324" s="27"/>
      <c r="F324" s="6"/>
      <c r="G324" s="28"/>
      <c r="H324" s="6"/>
      <c r="I324" s="6"/>
      <c r="J324" s="6"/>
      <c r="K324" s="6"/>
      <c r="L324" s="6"/>
      <c r="M324" s="6"/>
      <c r="N324" s="6"/>
      <c r="O324" s="6"/>
      <c r="P324" s="6"/>
      <c r="Q324" s="6"/>
      <c r="R324" s="6"/>
      <c r="S324" s="6"/>
      <c r="T324" s="6"/>
      <c r="U324" s="6"/>
      <c r="V324" s="6"/>
      <c r="W324" s="6"/>
      <c r="X324" s="6"/>
      <c r="Y324" s="6"/>
      <c r="Z324" s="6"/>
    </row>
    <row r="325" spans="1:26" ht="12.75" customHeight="1">
      <c r="A325" s="6"/>
      <c r="B325" s="6"/>
      <c r="C325" s="6"/>
      <c r="D325" s="27"/>
      <c r="E325" s="27"/>
      <c r="F325" s="6"/>
      <c r="G325" s="28"/>
      <c r="H325" s="6"/>
      <c r="I325" s="6"/>
      <c r="J325" s="6"/>
      <c r="K325" s="6"/>
      <c r="L325" s="6"/>
      <c r="M325" s="6"/>
      <c r="N325" s="6"/>
      <c r="O325" s="6"/>
      <c r="P325" s="6"/>
      <c r="Q325" s="6"/>
      <c r="R325" s="6"/>
      <c r="S325" s="6"/>
      <c r="T325" s="6"/>
      <c r="U325" s="6"/>
      <c r="V325" s="6"/>
      <c r="W325" s="6"/>
      <c r="X325" s="6"/>
      <c r="Y325" s="6"/>
      <c r="Z325" s="6"/>
    </row>
    <row r="326" spans="1:26" ht="12.75" customHeight="1">
      <c r="A326" s="6"/>
      <c r="B326" s="6"/>
      <c r="C326" s="6"/>
      <c r="D326" s="27"/>
      <c r="E326" s="27"/>
      <c r="F326" s="6"/>
      <c r="G326" s="28"/>
      <c r="H326" s="6"/>
      <c r="I326" s="6"/>
      <c r="J326" s="6"/>
      <c r="K326" s="6"/>
      <c r="L326" s="6"/>
      <c r="M326" s="6"/>
      <c r="N326" s="6"/>
      <c r="O326" s="6"/>
      <c r="P326" s="6"/>
      <c r="Q326" s="6"/>
      <c r="R326" s="6"/>
      <c r="S326" s="6"/>
      <c r="T326" s="6"/>
      <c r="U326" s="6"/>
      <c r="V326" s="6"/>
      <c r="W326" s="6"/>
      <c r="X326" s="6"/>
      <c r="Y326" s="6"/>
      <c r="Z326" s="6"/>
    </row>
    <row r="327" spans="1:26" ht="12.75" customHeight="1">
      <c r="A327" s="6"/>
      <c r="B327" s="6"/>
      <c r="C327" s="6"/>
      <c r="D327" s="27"/>
      <c r="E327" s="27"/>
      <c r="F327" s="6"/>
      <c r="G327" s="28"/>
      <c r="H327" s="6"/>
      <c r="I327" s="6"/>
      <c r="J327" s="6"/>
      <c r="K327" s="6"/>
      <c r="L327" s="6"/>
      <c r="M327" s="6"/>
      <c r="N327" s="6"/>
      <c r="O327" s="6"/>
      <c r="P327" s="6"/>
      <c r="Q327" s="6"/>
      <c r="R327" s="6"/>
      <c r="S327" s="6"/>
      <c r="T327" s="6"/>
      <c r="U327" s="6"/>
      <c r="V327" s="6"/>
      <c r="W327" s="6"/>
      <c r="X327" s="6"/>
      <c r="Y327" s="6"/>
      <c r="Z327" s="6"/>
    </row>
    <row r="328" spans="1:26" ht="12.75" customHeight="1">
      <c r="A328" s="6"/>
      <c r="B328" s="6"/>
      <c r="C328" s="6"/>
      <c r="D328" s="27"/>
      <c r="E328" s="27"/>
      <c r="F328" s="6"/>
      <c r="G328" s="28"/>
      <c r="H328" s="6"/>
      <c r="I328" s="6"/>
      <c r="J328" s="6"/>
      <c r="K328" s="6"/>
      <c r="L328" s="6"/>
      <c r="M328" s="6"/>
      <c r="N328" s="6"/>
      <c r="O328" s="6"/>
      <c r="P328" s="6"/>
      <c r="Q328" s="6"/>
      <c r="R328" s="6"/>
      <c r="S328" s="6"/>
      <c r="T328" s="6"/>
      <c r="U328" s="6"/>
      <c r="V328" s="6"/>
      <c r="W328" s="6"/>
      <c r="X328" s="6"/>
      <c r="Y328" s="6"/>
      <c r="Z328" s="6"/>
    </row>
    <row r="329" spans="1:26" ht="12.75" customHeight="1">
      <c r="A329" s="6"/>
      <c r="B329" s="6"/>
      <c r="C329" s="6"/>
      <c r="D329" s="27"/>
      <c r="E329" s="27"/>
      <c r="F329" s="6"/>
      <c r="G329" s="28"/>
      <c r="H329" s="6"/>
      <c r="I329" s="6"/>
      <c r="J329" s="6"/>
      <c r="K329" s="6"/>
      <c r="L329" s="6"/>
      <c r="M329" s="6"/>
      <c r="N329" s="6"/>
      <c r="O329" s="6"/>
      <c r="P329" s="6"/>
      <c r="Q329" s="6"/>
      <c r="R329" s="6"/>
      <c r="S329" s="6"/>
      <c r="T329" s="6"/>
      <c r="U329" s="6"/>
      <c r="V329" s="6"/>
      <c r="W329" s="6"/>
      <c r="X329" s="6"/>
      <c r="Y329" s="6"/>
      <c r="Z329" s="6"/>
    </row>
    <row r="330" spans="1:26" ht="12.75" customHeight="1">
      <c r="A330" s="6"/>
      <c r="B330" s="6"/>
      <c r="C330" s="6"/>
      <c r="D330" s="27"/>
      <c r="E330" s="27"/>
      <c r="F330" s="6"/>
      <c r="G330" s="28"/>
      <c r="H330" s="6"/>
      <c r="I330" s="6"/>
      <c r="J330" s="6"/>
      <c r="K330" s="6"/>
      <c r="L330" s="6"/>
      <c r="M330" s="6"/>
      <c r="N330" s="6"/>
      <c r="O330" s="6"/>
      <c r="P330" s="6"/>
      <c r="Q330" s="6"/>
      <c r="R330" s="6"/>
      <c r="S330" s="6"/>
      <c r="T330" s="6"/>
      <c r="U330" s="6"/>
      <c r="V330" s="6"/>
      <c r="W330" s="6"/>
      <c r="X330" s="6"/>
      <c r="Y330" s="6"/>
      <c r="Z330" s="6"/>
    </row>
    <row r="331" spans="1:26" ht="12.75" customHeight="1">
      <c r="A331" s="6"/>
      <c r="B331" s="6"/>
      <c r="C331" s="6"/>
      <c r="D331" s="27"/>
      <c r="E331" s="27"/>
      <c r="F331" s="6"/>
      <c r="G331" s="28"/>
      <c r="H331" s="6"/>
      <c r="I331" s="6"/>
      <c r="J331" s="6"/>
      <c r="K331" s="6"/>
      <c r="L331" s="6"/>
      <c r="M331" s="6"/>
      <c r="N331" s="6"/>
      <c r="O331" s="6"/>
      <c r="P331" s="6"/>
      <c r="Q331" s="6"/>
      <c r="R331" s="6"/>
      <c r="S331" s="6"/>
      <c r="T331" s="6"/>
      <c r="U331" s="6"/>
      <c r="V331" s="6"/>
      <c r="W331" s="6"/>
      <c r="X331" s="6"/>
      <c r="Y331" s="6"/>
      <c r="Z331" s="6"/>
    </row>
    <row r="332" spans="1:26" ht="12.75" customHeight="1">
      <c r="A332" s="6"/>
      <c r="B332" s="6"/>
      <c r="C332" s="6"/>
      <c r="D332" s="27"/>
      <c r="E332" s="27"/>
      <c r="F332" s="6"/>
      <c r="G332" s="28"/>
      <c r="H332" s="6"/>
      <c r="I332" s="6"/>
      <c r="J332" s="6"/>
      <c r="K332" s="6"/>
      <c r="L332" s="6"/>
      <c r="M332" s="6"/>
      <c r="N332" s="6"/>
      <c r="O332" s="6"/>
      <c r="P332" s="6"/>
      <c r="Q332" s="6"/>
      <c r="R332" s="6"/>
      <c r="S332" s="6"/>
      <c r="T332" s="6"/>
      <c r="U332" s="6"/>
      <c r="V332" s="6"/>
      <c r="W332" s="6"/>
      <c r="X332" s="6"/>
      <c r="Y332" s="6"/>
      <c r="Z332" s="6"/>
    </row>
    <row r="333" spans="1:26" ht="12.75" customHeight="1">
      <c r="A333" s="6"/>
      <c r="B333" s="6"/>
      <c r="C333" s="6"/>
      <c r="D333" s="27"/>
      <c r="E333" s="27"/>
      <c r="F333" s="6"/>
      <c r="G333" s="28"/>
      <c r="H333" s="6"/>
      <c r="I333" s="6"/>
      <c r="J333" s="6"/>
      <c r="K333" s="6"/>
      <c r="L333" s="6"/>
      <c r="M333" s="6"/>
      <c r="N333" s="6"/>
      <c r="O333" s="6"/>
      <c r="P333" s="6"/>
      <c r="Q333" s="6"/>
      <c r="R333" s="6"/>
      <c r="S333" s="6"/>
      <c r="T333" s="6"/>
      <c r="U333" s="6"/>
      <c r="V333" s="6"/>
      <c r="W333" s="6"/>
      <c r="X333" s="6"/>
      <c r="Y333" s="6"/>
      <c r="Z333" s="6"/>
    </row>
    <row r="334" spans="1:26" ht="12.75" customHeight="1">
      <c r="A334" s="6"/>
      <c r="B334" s="6"/>
      <c r="C334" s="6"/>
      <c r="D334" s="27"/>
      <c r="E334" s="27"/>
      <c r="F334" s="6"/>
      <c r="G334" s="28"/>
      <c r="H334" s="6"/>
      <c r="I334" s="6"/>
      <c r="J334" s="6"/>
      <c r="K334" s="6"/>
      <c r="L334" s="6"/>
      <c r="M334" s="6"/>
      <c r="N334" s="6"/>
      <c r="O334" s="6"/>
      <c r="P334" s="6"/>
      <c r="Q334" s="6"/>
      <c r="R334" s="6"/>
      <c r="S334" s="6"/>
      <c r="T334" s="6"/>
      <c r="U334" s="6"/>
      <c r="V334" s="6"/>
      <c r="W334" s="6"/>
      <c r="X334" s="6"/>
      <c r="Y334" s="6"/>
      <c r="Z334" s="6"/>
    </row>
    <row r="335" spans="1:26" ht="12.75" customHeight="1">
      <c r="A335" s="6"/>
      <c r="B335" s="6"/>
      <c r="C335" s="6"/>
      <c r="D335" s="27"/>
      <c r="E335" s="27"/>
      <c r="F335" s="6"/>
      <c r="G335" s="28"/>
      <c r="H335" s="6"/>
      <c r="I335" s="6"/>
      <c r="J335" s="6"/>
      <c r="K335" s="6"/>
      <c r="L335" s="6"/>
      <c r="M335" s="6"/>
      <c r="N335" s="6"/>
      <c r="O335" s="6"/>
      <c r="P335" s="6"/>
      <c r="Q335" s="6"/>
      <c r="R335" s="6"/>
      <c r="S335" s="6"/>
      <c r="T335" s="6"/>
      <c r="U335" s="6"/>
      <c r="V335" s="6"/>
      <c r="W335" s="6"/>
      <c r="X335" s="6"/>
      <c r="Y335" s="6"/>
      <c r="Z335" s="6"/>
    </row>
    <row r="336" spans="1:26" ht="12.75" customHeight="1">
      <c r="A336" s="6"/>
      <c r="B336" s="6"/>
      <c r="C336" s="6"/>
      <c r="D336" s="27"/>
      <c r="E336" s="27"/>
      <c r="F336" s="6"/>
      <c r="G336" s="28"/>
      <c r="H336" s="6"/>
      <c r="I336" s="6"/>
      <c r="J336" s="6"/>
      <c r="K336" s="6"/>
      <c r="L336" s="6"/>
      <c r="M336" s="6"/>
      <c r="N336" s="6"/>
      <c r="O336" s="6"/>
      <c r="P336" s="6"/>
      <c r="Q336" s="6"/>
      <c r="R336" s="6"/>
      <c r="S336" s="6"/>
      <c r="T336" s="6"/>
      <c r="U336" s="6"/>
      <c r="V336" s="6"/>
      <c r="W336" s="6"/>
      <c r="X336" s="6"/>
      <c r="Y336" s="6"/>
      <c r="Z336" s="6"/>
    </row>
    <row r="337" spans="1:26" ht="12.75" customHeight="1">
      <c r="A337" s="6"/>
      <c r="B337" s="6"/>
      <c r="C337" s="6"/>
      <c r="D337" s="27"/>
      <c r="E337" s="27"/>
      <c r="F337" s="6"/>
      <c r="G337" s="28"/>
      <c r="H337" s="6"/>
      <c r="I337" s="6"/>
      <c r="J337" s="6"/>
      <c r="K337" s="6"/>
      <c r="L337" s="6"/>
      <c r="M337" s="6"/>
      <c r="N337" s="6"/>
      <c r="O337" s="6"/>
      <c r="P337" s="6"/>
      <c r="Q337" s="6"/>
      <c r="R337" s="6"/>
      <c r="S337" s="6"/>
      <c r="T337" s="6"/>
      <c r="U337" s="6"/>
      <c r="V337" s="6"/>
      <c r="W337" s="6"/>
      <c r="X337" s="6"/>
      <c r="Y337" s="6"/>
      <c r="Z337" s="6"/>
    </row>
    <row r="338" spans="1:26" ht="12.75" customHeight="1">
      <c r="A338" s="6"/>
      <c r="B338" s="6"/>
      <c r="C338" s="6"/>
      <c r="D338" s="27"/>
      <c r="E338" s="27"/>
      <c r="F338" s="6"/>
      <c r="G338" s="28"/>
      <c r="H338" s="6"/>
      <c r="I338" s="6"/>
      <c r="J338" s="6"/>
      <c r="K338" s="6"/>
      <c r="L338" s="6"/>
      <c r="M338" s="6"/>
      <c r="N338" s="6"/>
      <c r="O338" s="6"/>
      <c r="P338" s="6"/>
      <c r="Q338" s="6"/>
      <c r="R338" s="6"/>
      <c r="S338" s="6"/>
      <c r="T338" s="6"/>
      <c r="U338" s="6"/>
      <c r="V338" s="6"/>
      <c r="W338" s="6"/>
      <c r="X338" s="6"/>
      <c r="Y338" s="6"/>
      <c r="Z338" s="6"/>
    </row>
    <row r="339" spans="1:26" ht="12.75" customHeight="1">
      <c r="A339" s="6"/>
      <c r="B339" s="6"/>
      <c r="C339" s="6"/>
      <c r="D339" s="27"/>
      <c r="E339" s="27"/>
      <c r="F339" s="6"/>
      <c r="G339" s="28"/>
      <c r="H339" s="6"/>
      <c r="I339" s="6"/>
      <c r="J339" s="6"/>
      <c r="K339" s="6"/>
      <c r="L339" s="6"/>
      <c r="M339" s="6"/>
      <c r="N339" s="6"/>
      <c r="O339" s="6"/>
      <c r="P339" s="6"/>
      <c r="Q339" s="6"/>
      <c r="R339" s="6"/>
      <c r="S339" s="6"/>
      <c r="T339" s="6"/>
      <c r="U339" s="6"/>
      <c r="V339" s="6"/>
      <c r="W339" s="6"/>
      <c r="X339" s="6"/>
      <c r="Y339" s="6"/>
      <c r="Z339" s="6"/>
    </row>
    <row r="340" spans="1:26" ht="12.75" customHeight="1">
      <c r="A340" s="6"/>
      <c r="B340" s="6"/>
      <c r="C340" s="6"/>
      <c r="D340" s="27"/>
      <c r="E340" s="27"/>
      <c r="F340" s="6"/>
      <c r="G340" s="28"/>
      <c r="H340" s="6"/>
      <c r="I340" s="6"/>
      <c r="J340" s="6"/>
      <c r="K340" s="6"/>
      <c r="L340" s="6"/>
      <c r="M340" s="6"/>
      <c r="N340" s="6"/>
      <c r="O340" s="6"/>
      <c r="P340" s="6"/>
      <c r="Q340" s="6"/>
      <c r="R340" s="6"/>
      <c r="S340" s="6"/>
      <c r="T340" s="6"/>
      <c r="U340" s="6"/>
      <c r="V340" s="6"/>
      <c r="W340" s="6"/>
      <c r="X340" s="6"/>
      <c r="Y340" s="6"/>
      <c r="Z340" s="6"/>
    </row>
    <row r="341" spans="1:26" ht="12.75" customHeight="1">
      <c r="A341" s="6"/>
      <c r="B341" s="6"/>
      <c r="C341" s="6"/>
      <c r="D341" s="27"/>
      <c r="E341" s="27"/>
      <c r="F341" s="6"/>
      <c r="G341" s="28"/>
      <c r="H341" s="6"/>
      <c r="I341" s="6"/>
      <c r="J341" s="6"/>
      <c r="K341" s="6"/>
      <c r="L341" s="6"/>
      <c r="M341" s="6"/>
      <c r="N341" s="6"/>
      <c r="O341" s="6"/>
      <c r="P341" s="6"/>
      <c r="Q341" s="6"/>
      <c r="R341" s="6"/>
      <c r="S341" s="6"/>
      <c r="T341" s="6"/>
      <c r="U341" s="6"/>
      <c r="V341" s="6"/>
      <c r="W341" s="6"/>
      <c r="X341" s="6"/>
      <c r="Y341" s="6"/>
      <c r="Z341" s="6"/>
    </row>
    <row r="342" spans="1:26" ht="12.75" customHeight="1">
      <c r="A342" s="6"/>
      <c r="B342" s="6"/>
      <c r="C342" s="6"/>
      <c r="D342" s="27"/>
      <c r="E342" s="27"/>
      <c r="F342" s="6"/>
      <c r="G342" s="28"/>
      <c r="H342" s="6"/>
      <c r="I342" s="6"/>
      <c r="J342" s="6"/>
      <c r="K342" s="6"/>
      <c r="L342" s="6"/>
      <c r="M342" s="6"/>
      <c r="N342" s="6"/>
      <c r="O342" s="6"/>
      <c r="P342" s="6"/>
      <c r="Q342" s="6"/>
      <c r="R342" s="6"/>
      <c r="S342" s="6"/>
      <c r="T342" s="6"/>
      <c r="U342" s="6"/>
      <c r="V342" s="6"/>
      <c r="W342" s="6"/>
      <c r="X342" s="6"/>
      <c r="Y342" s="6"/>
      <c r="Z342" s="6"/>
    </row>
    <row r="343" spans="1:26" ht="12.75" customHeight="1">
      <c r="A343" s="6"/>
      <c r="B343" s="6"/>
      <c r="C343" s="6"/>
      <c r="D343" s="27"/>
      <c r="E343" s="27"/>
      <c r="F343" s="6"/>
      <c r="G343" s="28"/>
      <c r="H343" s="6"/>
      <c r="I343" s="6"/>
      <c r="J343" s="6"/>
      <c r="K343" s="6"/>
      <c r="L343" s="6"/>
      <c r="M343" s="6"/>
      <c r="N343" s="6"/>
      <c r="O343" s="6"/>
      <c r="P343" s="6"/>
      <c r="Q343" s="6"/>
      <c r="R343" s="6"/>
      <c r="S343" s="6"/>
      <c r="T343" s="6"/>
      <c r="U343" s="6"/>
      <c r="V343" s="6"/>
      <c r="W343" s="6"/>
      <c r="X343" s="6"/>
      <c r="Y343" s="6"/>
      <c r="Z343" s="6"/>
    </row>
    <row r="344" spans="1:26" ht="12.75" customHeight="1">
      <c r="A344" s="6"/>
      <c r="B344" s="6"/>
      <c r="C344" s="6"/>
      <c r="D344" s="27"/>
      <c r="E344" s="27"/>
      <c r="F344" s="6"/>
      <c r="G344" s="28"/>
      <c r="H344" s="6"/>
      <c r="I344" s="6"/>
      <c r="J344" s="6"/>
      <c r="K344" s="6"/>
      <c r="L344" s="6"/>
      <c r="M344" s="6"/>
      <c r="N344" s="6"/>
      <c r="O344" s="6"/>
      <c r="P344" s="6"/>
      <c r="Q344" s="6"/>
      <c r="R344" s="6"/>
      <c r="S344" s="6"/>
      <c r="T344" s="6"/>
      <c r="U344" s="6"/>
      <c r="V344" s="6"/>
      <c r="W344" s="6"/>
      <c r="X344" s="6"/>
      <c r="Y344" s="6"/>
      <c r="Z344" s="6"/>
    </row>
    <row r="345" spans="1:26" ht="12.75" customHeight="1">
      <c r="A345" s="6"/>
      <c r="B345" s="6"/>
      <c r="C345" s="6"/>
      <c r="D345" s="27"/>
      <c r="E345" s="27"/>
      <c r="F345" s="6"/>
      <c r="G345" s="28"/>
      <c r="H345" s="6"/>
      <c r="I345" s="6"/>
      <c r="J345" s="6"/>
      <c r="K345" s="6"/>
      <c r="L345" s="6"/>
      <c r="M345" s="6"/>
      <c r="N345" s="6"/>
      <c r="O345" s="6"/>
      <c r="P345" s="6"/>
      <c r="Q345" s="6"/>
      <c r="R345" s="6"/>
      <c r="S345" s="6"/>
      <c r="T345" s="6"/>
      <c r="U345" s="6"/>
      <c r="V345" s="6"/>
      <c r="W345" s="6"/>
      <c r="X345" s="6"/>
      <c r="Y345" s="6"/>
      <c r="Z345" s="6"/>
    </row>
    <row r="346" spans="1:26" ht="12.75" customHeight="1">
      <c r="A346" s="6"/>
      <c r="B346" s="6"/>
      <c r="C346" s="6"/>
      <c r="D346" s="27"/>
      <c r="E346" s="27"/>
      <c r="F346" s="6"/>
      <c r="G346" s="28"/>
      <c r="H346" s="6"/>
      <c r="I346" s="6"/>
      <c r="J346" s="6"/>
      <c r="K346" s="6"/>
      <c r="L346" s="6"/>
      <c r="M346" s="6"/>
      <c r="N346" s="6"/>
      <c r="O346" s="6"/>
      <c r="P346" s="6"/>
      <c r="Q346" s="6"/>
      <c r="R346" s="6"/>
      <c r="S346" s="6"/>
      <c r="T346" s="6"/>
      <c r="U346" s="6"/>
      <c r="V346" s="6"/>
      <c r="W346" s="6"/>
      <c r="X346" s="6"/>
      <c r="Y346" s="6"/>
      <c r="Z346" s="6"/>
    </row>
    <row r="347" spans="1:26" ht="12.75" customHeight="1">
      <c r="A347" s="6"/>
      <c r="B347" s="6"/>
      <c r="C347" s="6"/>
      <c r="D347" s="27"/>
      <c r="E347" s="27"/>
      <c r="F347" s="6"/>
      <c r="G347" s="28"/>
      <c r="H347" s="6"/>
      <c r="I347" s="6"/>
      <c r="J347" s="6"/>
      <c r="K347" s="6"/>
      <c r="L347" s="6"/>
      <c r="M347" s="6"/>
      <c r="N347" s="6"/>
      <c r="O347" s="6"/>
      <c r="P347" s="6"/>
      <c r="Q347" s="6"/>
      <c r="R347" s="6"/>
      <c r="S347" s="6"/>
      <c r="T347" s="6"/>
      <c r="U347" s="6"/>
      <c r="V347" s="6"/>
      <c r="W347" s="6"/>
      <c r="X347" s="6"/>
      <c r="Y347" s="6"/>
      <c r="Z347" s="6"/>
    </row>
    <row r="348" spans="1:26" ht="12.75" customHeight="1">
      <c r="A348" s="6"/>
      <c r="B348" s="6"/>
      <c r="C348" s="6"/>
      <c r="D348" s="27"/>
      <c r="E348" s="27"/>
      <c r="F348" s="6"/>
      <c r="G348" s="28"/>
      <c r="H348" s="6"/>
      <c r="I348" s="6"/>
      <c r="J348" s="6"/>
      <c r="K348" s="6"/>
      <c r="L348" s="6"/>
      <c r="M348" s="6"/>
      <c r="N348" s="6"/>
      <c r="O348" s="6"/>
      <c r="P348" s="6"/>
      <c r="Q348" s="6"/>
      <c r="R348" s="6"/>
      <c r="S348" s="6"/>
      <c r="T348" s="6"/>
      <c r="U348" s="6"/>
      <c r="V348" s="6"/>
      <c r="W348" s="6"/>
      <c r="X348" s="6"/>
      <c r="Y348" s="6"/>
      <c r="Z348" s="6"/>
    </row>
    <row r="349" spans="1:26" ht="12.75" customHeight="1">
      <c r="A349" s="6"/>
      <c r="B349" s="6"/>
      <c r="C349" s="6"/>
      <c r="D349" s="27"/>
      <c r="E349" s="27"/>
      <c r="F349" s="6"/>
      <c r="G349" s="28"/>
      <c r="H349" s="6"/>
      <c r="I349" s="6"/>
      <c r="J349" s="6"/>
      <c r="K349" s="6"/>
      <c r="L349" s="6"/>
      <c r="M349" s="6"/>
      <c r="N349" s="6"/>
      <c r="O349" s="6"/>
      <c r="P349" s="6"/>
      <c r="Q349" s="6"/>
      <c r="R349" s="6"/>
      <c r="S349" s="6"/>
      <c r="T349" s="6"/>
      <c r="U349" s="6"/>
      <c r="V349" s="6"/>
      <c r="W349" s="6"/>
      <c r="X349" s="6"/>
      <c r="Y349" s="6"/>
      <c r="Z349" s="6"/>
    </row>
    <row r="350" spans="1:26" ht="12.75" customHeight="1">
      <c r="A350" s="6"/>
      <c r="B350" s="6"/>
      <c r="C350" s="6"/>
      <c r="D350" s="27"/>
      <c r="E350" s="27"/>
      <c r="F350" s="6"/>
      <c r="G350" s="28"/>
      <c r="H350" s="6"/>
      <c r="I350" s="6"/>
      <c r="J350" s="6"/>
      <c r="K350" s="6"/>
      <c r="L350" s="6"/>
      <c r="M350" s="6"/>
      <c r="N350" s="6"/>
      <c r="O350" s="6"/>
      <c r="P350" s="6"/>
      <c r="Q350" s="6"/>
      <c r="R350" s="6"/>
      <c r="S350" s="6"/>
      <c r="T350" s="6"/>
      <c r="U350" s="6"/>
      <c r="V350" s="6"/>
      <c r="W350" s="6"/>
      <c r="X350" s="6"/>
      <c r="Y350" s="6"/>
      <c r="Z350" s="6"/>
    </row>
    <row r="351" spans="1:26" ht="12.75" customHeight="1">
      <c r="A351" s="6"/>
      <c r="B351" s="6"/>
      <c r="C351" s="6"/>
      <c r="D351" s="27"/>
      <c r="E351" s="27"/>
      <c r="F351" s="6"/>
      <c r="G351" s="28"/>
      <c r="H351" s="6"/>
      <c r="I351" s="6"/>
      <c r="J351" s="6"/>
      <c r="K351" s="6"/>
      <c r="L351" s="6"/>
      <c r="M351" s="6"/>
      <c r="N351" s="6"/>
      <c r="O351" s="6"/>
      <c r="P351" s="6"/>
      <c r="Q351" s="6"/>
      <c r="R351" s="6"/>
      <c r="S351" s="6"/>
      <c r="T351" s="6"/>
      <c r="U351" s="6"/>
      <c r="V351" s="6"/>
      <c r="W351" s="6"/>
      <c r="X351" s="6"/>
      <c r="Y351" s="6"/>
      <c r="Z351" s="6"/>
    </row>
    <row r="352" spans="1:26" ht="12.75" customHeight="1">
      <c r="A352" s="6"/>
      <c r="B352" s="6"/>
      <c r="C352" s="6"/>
      <c r="D352" s="27"/>
      <c r="E352" s="27"/>
      <c r="F352" s="6"/>
      <c r="G352" s="28"/>
      <c r="H352" s="6"/>
      <c r="I352" s="6"/>
      <c r="J352" s="6"/>
      <c r="K352" s="6"/>
      <c r="L352" s="6"/>
      <c r="M352" s="6"/>
      <c r="N352" s="6"/>
      <c r="O352" s="6"/>
      <c r="P352" s="6"/>
      <c r="Q352" s="6"/>
      <c r="R352" s="6"/>
      <c r="S352" s="6"/>
      <c r="T352" s="6"/>
      <c r="U352" s="6"/>
      <c r="V352" s="6"/>
      <c r="W352" s="6"/>
      <c r="X352" s="6"/>
      <c r="Y352" s="6"/>
      <c r="Z352" s="6"/>
    </row>
    <row r="353" spans="1:26" ht="12.75" customHeight="1">
      <c r="A353" s="6"/>
      <c r="B353" s="6"/>
      <c r="C353" s="6"/>
      <c r="D353" s="27"/>
      <c r="E353" s="27"/>
      <c r="F353" s="6"/>
      <c r="G353" s="28"/>
      <c r="H353" s="6"/>
      <c r="I353" s="6"/>
      <c r="J353" s="6"/>
      <c r="K353" s="6"/>
      <c r="L353" s="6"/>
      <c r="M353" s="6"/>
      <c r="N353" s="6"/>
      <c r="O353" s="6"/>
      <c r="P353" s="6"/>
      <c r="Q353" s="6"/>
      <c r="R353" s="6"/>
      <c r="S353" s="6"/>
      <c r="T353" s="6"/>
      <c r="U353" s="6"/>
      <c r="V353" s="6"/>
      <c r="W353" s="6"/>
      <c r="X353" s="6"/>
      <c r="Y353" s="6"/>
      <c r="Z353" s="6"/>
    </row>
    <row r="354" spans="1:26" ht="12.75" customHeight="1">
      <c r="A354" s="6"/>
      <c r="B354" s="6"/>
      <c r="C354" s="6"/>
      <c r="D354" s="27"/>
      <c r="E354" s="27"/>
      <c r="F354" s="6"/>
      <c r="G354" s="28"/>
      <c r="H354" s="6"/>
      <c r="I354" s="6"/>
      <c r="J354" s="6"/>
      <c r="K354" s="6"/>
      <c r="L354" s="6"/>
      <c r="M354" s="6"/>
      <c r="N354" s="6"/>
      <c r="O354" s="6"/>
      <c r="P354" s="6"/>
      <c r="Q354" s="6"/>
      <c r="R354" s="6"/>
      <c r="S354" s="6"/>
      <c r="T354" s="6"/>
      <c r="U354" s="6"/>
      <c r="V354" s="6"/>
      <c r="W354" s="6"/>
      <c r="X354" s="6"/>
      <c r="Y354" s="6"/>
      <c r="Z354" s="6"/>
    </row>
    <row r="355" spans="1:26" ht="12.75" customHeight="1">
      <c r="A355" s="6"/>
      <c r="B355" s="6"/>
      <c r="C355" s="6"/>
      <c r="D355" s="27"/>
      <c r="E355" s="27"/>
      <c r="F355" s="6"/>
      <c r="G355" s="28"/>
      <c r="H355" s="6"/>
      <c r="I355" s="6"/>
      <c r="J355" s="6"/>
      <c r="K355" s="6"/>
      <c r="L355" s="6"/>
      <c r="M355" s="6"/>
      <c r="N355" s="6"/>
      <c r="O355" s="6"/>
      <c r="P355" s="6"/>
      <c r="Q355" s="6"/>
      <c r="R355" s="6"/>
      <c r="S355" s="6"/>
      <c r="T355" s="6"/>
      <c r="U355" s="6"/>
      <c r="V355" s="6"/>
      <c r="W355" s="6"/>
      <c r="X355" s="6"/>
      <c r="Y355" s="6"/>
      <c r="Z355" s="6"/>
    </row>
    <row r="356" spans="1:26" ht="12.75" customHeight="1">
      <c r="A356" s="6"/>
      <c r="B356" s="6"/>
      <c r="C356" s="6"/>
      <c r="D356" s="27"/>
      <c r="E356" s="27"/>
      <c r="F356" s="6"/>
      <c r="G356" s="28"/>
      <c r="H356" s="6"/>
      <c r="I356" s="6"/>
      <c r="J356" s="6"/>
      <c r="K356" s="6"/>
      <c r="L356" s="6"/>
      <c r="M356" s="6"/>
      <c r="N356" s="6"/>
      <c r="O356" s="6"/>
      <c r="P356" s="6"/>
      <c r="Q356" s="6"/>
      <c r="R356" s="6"/>
      <c r="S356" s="6"/>
      <c r="T356" s="6"/>
      <c r="U356" s="6"/>
      <c r="V356" s="6"/>
      <c r="W356" s="6"/>
      <c r="X356" s="6"/>
      <c r="Y356" s="6"/>
      <c r="Z356" s="6"/>
    </row>
    <row r="357" spans="1:26" ht="12.75" customHeight="1">
      <c r="A357" s="6"/>
      <c r="B357" s="6"/>
      <c r="C357" s="6"/>
      <c r="D357" s="27"/>
      <c r="E357" s="27"/>
      <c r="F357" s="6"/>
      <c r="G357" s="28"/>
      <c r="H357" s="6"/>
      <c r="I357" s="6"/>
      <c r="J357" s="6"/>
      <c r="K357" s="6"/>
      <c r="L357" s="6"/>
      <c r="M357" s="6"/>
      <c r="N357" s="6"/>
      <c r="O357" s="6"/>
      <c r="P357" s="6"/>
      <c r="Q357" s="6"/>
      <c r="R357" s="6"/>
      <c r="S357" s="6"/>
      <c r="T357" s="6"/>
      <c r="U357" s="6"/>
      <c r="V357" s="6"/>
      <c r="W357" s="6"/>
      <c r="X357" s="6"/>
      <c r="Y357" s="6"/>
      <c r="Z357" s="6"/>
    </row>
    <row r="358" spans="1:26" ht="12.75" customHeight="1">
      <c r="A358" s="6"/>
      <c r="B358" s="6"/>
      <c r="C358" s="6"/>
      <c r="D358" s="27"/>
      <c r="E358" s="27"/>
      <c r="F358" s="6"/>
      <c r="G358" s="28"/>
      <c r="H358" s="6"/>
      <c r="I358" s="6"/>
      <c r="J358" s="6"/>
      <c r="K358" s="6"/>
      <c r="L358" s="6"/>
      <c r="M358" s="6"/>
      <c r="N358" s="6"/>
      <c r="O358" s="6"/>
      <c r="P358" s="6"/>
      <c r="Q358" s="6"/>
      <c r="R358" s="6"/>
      <c r="S358" s="6"/>
      <c r="T358" s="6"/>
      <c r="U358" s="6"/>
      <c r="V358" s="6"/>
      <c r="W358" s="6"/>
      <c r="X358" s="6"/>
      <c r="Y358" s="6"/>
      <c r="Z358" s="6"/>
    </row>
    <row r="359" spans="1:26" ht="12.75" customHeight="1">
      <c r="A359" s="6"/>
      <c r="B359" s="6"/>
      <c r="C359" s="6"/>
      <c r="D359" s="27"/>
      <c r="E359" s="27"/>
      <c r="F359" s="6"/>
      <c r="G359" s="28"/>
      <c r="H359" s="6"/>
      <c r="I359" s="6"/>
      <c r="J359" s="6"/>
      <c r="K359" s="6"/>
      <c r="L359" s="6"/>
      <c r="M359" s="6"/>
      <c r="N359" s="6"/>
      <c r="O359" s="6"/>
      <c r="P359" s="6"/>
      <c r="Q359" s="6"/>
      <c r="R359" s="6"/>
      <c r="S359" s="6"/>
      <c r="T359" s="6"/>
      <c r="U359" s="6"/>
      <c r="V359" s="6"/>
      <c r="W359" s="6"/>
      <c r="X359" s="6"/>
      <c r="Y359" s="6"/>
      <c r="Z359" s="6"/>
    </row>
    <row r="360" spans="1:26" ht="12.75" customHeight="1">
      <c r="A360" s="6"/>
      <c r="B360" s="6"/>
      <c r="C360" s="6"/>
      <c r="D360" s="27"/>
      <c r="E360" s="27"/>
      <c r="F360" s="6"/>
      <c r="G360" s="28"/>
      <c r="H360" s="6"/>
      <c r="I360" s="6"/>
      <c r="J360" s="6"/>
      <c r="K360" s="6"/>
      <c r="L360" s="6"/>
      <c r="M360" s="6"/>
      <c r="N360" s="6"/>
      <c r="O360" s="6"/>
      <c r="P360" s="6"/>
      <c r="Q360" s="6"/>
      <c r="R360" s="6"/>
      <c r="S360" s="6"/>
      <c r="T360" s="6"/>
      <c r="U360" s="6"/>
      <c r="V360" s="6"/>
      <c r="W360" s="6"/>
      <c r="X360" s="6"/>
      <c r="Y360" s="6"/>
      <c r="Z360" s="6"/>
    </row>
    <row r="361" spans="1:26" ht="12.75" customHeight="1">
      <c r="A361" s="6"/>
      <c r="B361" s="6"/>
      <c r="C361" s="6"/>
      <c r="D361" s="27"/>
      <c r="E361" s="27"/>
      <c r="F361" s="6"/>
      <c r="G361" s="28"/>
      <c r="H361" s="6"/>
      <c r="I361" s="6"/>
      <c r="J361" s="6"/>
      <c r="K361" s="6"/>
      <c r="L361" s="6"/>
      <c r="M361" s="6"/>
      <c r="N361" s="6"/>
      <c r="O361" s="6"/>
      <c r="P361" s="6"/>
      <c r="Q361" s="6"/>
      <c r="R361" s="6"/>
      <c r="S361" s="6"/>
      <c r="T361" s="6"/>
      <c r="U361" s="6"/>
      <c r="V361" s="6"/>
      <c r="W361" s="6"/>
      <c r="X361" s="6"/>
      <c r="Y361" s="6"/>
      <c r="Z361" s="6"/>
    </row>
    <row r="362" spans="1:26" ht="12.75" customHeight="1">
      <c r="A362" s="6"/>
      <c r="B362" s="6"/>
      <c r="C362" s="6"/>
      <c r="D362" s="27"/>
      <c r="E362" s="27"/>
      <c r="F362" s="6"/>
      <c r="G362" s="28"/>
      <c r="H362" s="6"/>
      <c r="I362" s="6"/>
      <c r="J362" s="6"/>
      <c r="K362" s="6"/>
      <c r="L362" s="6"/>
      <c r="M362" s="6"/>
      <c r="N362" s="6"/>
      <c r="O362" s="6"/>
      <c r="P362" s="6"/>
      <c r="Q362" s="6"/>
      <c r="R362" s="6"/>
      <c r="S362" s="6"/>
      <c r="T362" s="6"/>
      <c r="U362" s="6"/>
      <c r="V362" s="6"/>
      <c r="W362" s="6"/>
      <c r="X362" s="6"/>
      <c r="Y362" s="6"/>
      <c r="Z362" s="6"/>
    </row>
    <row r="363" spans="1:26" ht="12.75" customHeight="1">
      <c r="A363" s="6"/>
      <c r="B363" s="6"/>
      <c r="C363" s="6"/>
      <c r="D363" s="27"/>
      <c r="E363" s="27"/>
      <c r="F363" s="6"/>
      <c r="G363" s="28"/>
      <c r="H363" s="6"/>
      <c r="I363" s="6"/>
      <c r="J363" s="6"/>
      <c r="K363" s="6"/>
      <c r="L363" s="6"/>
      <c r="M363" s="6"/>
      <c r="N363" s="6"/>
      <c r="O363" s="6"/>
      <c r="P363" s="6"/>
      <c r="Q363" s="6"/>
      <c r="R363" s="6"/>
      <c r="S363" s="6"/>
      <c r="T363" s="6"/>
      <c r="U363" s="6"/>
      <c r="V363" s="6"/>
      <c r="W363" s="6"/>
      <c r="X363" s="6"/>
      <c r="Y363" s="6"/>
      <c r="Z363" s="6"/>
    </row>
    <row r="364" spans="1:26" ht="12.75" customHeight="1">
      <c r="A364" s="6"/>
      <c r="B364" s="6"/>
      <c r="C364" s="6"/>
      <c r="D364" s="27"/>
      <c r="E364" s="27"/>
      <c r="F364" s="6"/>
      <c r="G364" s="28"/>
      <c r="H364" s="6"/>
      <c r="I364" s="6"/>
      <c r="J364" s="6"/>
      <c r="K364" s="6"/>
      <c r="L364" s="6"/>
      <c r="M364" s="6"/>
      <c r="N364" s="6"/>
      <c r="O364" s="6"/>
      <c r="P364" s="6"/>
      <c r="Q364" s="6"/>
      <c r="R364" s="6"/>
      <c r="S364" s="6"/>
      <c r="T364" s="6"/>
      <c r="U364" s="6"/>
      <c r="V364" s="6"/>
      <c r="W364" s="6"/>
      <c r="X364" s="6"/>
      <c r="Y364" s="6"/>
      <c r="Z364" s="6"/>
    </row>
    <row r="365" spans="1:26" ht="12.75" customHeight="1">
      <c r="A365" s="6"/>
      <c r="B365" s="6"/>
      <c r="C365" s="6"/>
      <c r="D365" s="27"/>
      <c r="E365" s="27"/>
      <c r="F365" s="6"/>
      <c r="G365" s="28"/>
      <c r="H365" s="6"/>
      <c r="I365" s="6"/>
      <c r="J365" s="6"/>
      <c r="K365" s="6"/>
      <c r="L365" s="6"/>
      <c r="M365" s="6"/>
      <c r="N365" s="6"/>
      <c r="O365" s="6"/>
      <c r="P365" s="6"/>
      <c r="Q365" s="6"/>
      <c r="R365" s="6"/>
      <c r="S365" s="6"/>
      <c r="T365" s="6"/>
      <c r="U365" s="6"/>
      <c r="V365" s="6"/>
      <c r="W365" s="6"/>
      <c r="X365" s="6"/>
      <c r="Y365" s="6"/>
      <c r="Z365" s="6"/>
    </row>
    <row r="366" spans="1:26" ht="12.75" customHeight="1">
      <c r="A366" s="6"/>
      <c r="B366" s="6"/>
      <c r="C366" s="6"/>
      <c r="D366" s="27"/>
      <c r="E366" s="27"/>
      <c r="F366" s="6"/>
      <c r="G366" s="28"/>
      <c r="H366" s="6"/>
      <c r="I366" s="6"/>
      <c r="J366" s="6"/>
      <c r="K366" s="6"/>
      <c r="L366" s="6"/>
      <c r="M366" s="6"/>
      <c r="N366" s="6"/>
      <c r="O366" s="6"/>
      <c r="P366" s="6"/>
      <c r="Q366" s="6"/>
      <c r="R366" s="6"/>
      <c r="S366" s="6"/>
      <c r="T366" s="6"/>
      <c r="U366" s="6"/>
      <c r="V366" s="6"/>
      <c r="W366" s="6"/>
      <c r="X366" s="6"/>
      <c r="Y366" s="6"/>
      <c r="Z366" s="6"/>
    </row>
    <row r="367" spans="1:26" ht="12.75" customHeight="1">
      <c r="A367" s="6"/>
      <c r="B367" s="6"/>
      <c r="C367" s="6"/>
      <c r="D367" s="27"/>
      <c r="E367" s="27"/>
      <c r="F367" s="6"/>
      <c r="G367" s="28"/>
      <c r="H367" s="6"/>
      <c r="I367" s="6"/>
      <c r="J367" s="6"/>
      <c r="K367" s="6"/>
      <c r="L367" s="6"/>
      <c r="M367" s="6"/>
      <c r="N367" s="6"/>
      <c r="O367" s="6"/>
      <c r="P367" s="6"/>
      <c r="Q367" s="6"/>
      <c r="R367" s="6"/>
      <c r="S367" s="6"/>
      <c r="T367" s="6"/>
      <c r="U367" s="6"/>
      <c r="V367" s="6"/>
      <c r="W367" s="6"/>
      <c r="X367" s="6"/>
      <c r="Y367" s="6"/>
      <c r="Z367" s="6"/>
    </row>
    <row r="368" spans="1:26" ht="12.75" customHeight="1">
      <c r="A368" s="6"/>
      <c r="B368" s="6"/>
      <c r="C368" s="6"/>
      <c r="D368" s="27"/>
      <c r="E368" s="27"/>
      <c r="F368" s="6"/>
      <c r="G368" s="28"/>
      <c r="H368" s="6"/>
      <c r="I368" s="6"/>
      <c r="J368" s="6"/>
      <c r="K368" s="6"/>
      <c r="L368" s="6"/>
      <c r="M368" s="6"/>
      <c r="N368" s="6"/>
      <c r="O368" s="6"/>
      <c r="P368" s="6"/>
      <c r="Q368" s="6"/>
      <c r="R368" s="6"/>
      <c r="S368" s="6"/>
      <c r="T368" s="6"/>
      <c r="U368" s="6"/>
      <c r="V368" s="6"/>
      <c r="W368" s="6"/>
      <c r="X368" s="6"/>
      <c r="Y368" s="6"/>
      <c r="Z368" s="6"/>
    </row>
    <row r="369" spans="1:26" ht="12.75" customHeight="1">
      <c r="A369" s="6"/>
      <c r="B369" s="6"/>
      <c r="C369" s="6"/>
      <c r="D369" s="27"/>
      <c r="E369" s="27"/>
      <c r="F369" s="6"/>
      <c r="G369" s="28"/>
      <c r="H369" s="6"/>
      <c r="I369" s="6"/>
      <c r="J369" s="6"/>
      <c r="K369" s="6"/>
      <c r="L369" s="6"/>
      <c r="M369" s="6"/>
      <c r="N369" s="6"/>
      <c r="O369" s="6"/>
      <c r="P369" s="6"/>
      <c r="Q369" s="6"/>
      <c r="R369" s="6"/>
      <c r="S369" s="6"/>
      <c r="T369" s="6"/>
      <c r="U369" s="6"/>
      <c r="V369" s="6"/>
      <c r="W369" s="6"/>
      <c r="X369" s="6"/>
      <c r="Y369" s="6"/>
      <c r="Z369" s="6"/>
    </row>
    <row r="370" spans="1:26" ht="12.75" customHeight="1">
      <c r="A370" s="6"/>
      <c r="B370" s="6"/>
      <c r="C370" s="6"/>
      <c r="D370" s="27"/>
      <c r="E370" s="27"/>
      <c r="F370" s="6"/>
      <c r="G370" s="28"/>
      <c r="H370" s="6"/>
      <c r="I370" s="6"/>
      <c r="J370" s="6"/>
      <c r="K370" s="6"/>
      <c r="L370" s="6"/>
      <c r="M370" s="6"/>
      <c r="N370" s="6"/>
      <c r="O370" s="6"/>
      <c r="P370" s="6"/>
      <c r="Q370" s="6"/>
      <c r="R370" s="6"/>
      <c r="S370" s="6"/>
      <c r="T370" s="6"/>
      <c r="U370" s="6"/>
      <c r="V370" s="6"/>
      <c r="W370" s="6"/>
      <c r="X370" s="6"/>
      <c r="Y370" s="6"/>
      <c r="Z370" s="6"/>
    </row>
    <row r="371" spans="1:26" ht="12.75" customHeight="1">
      <c r="A371" s="6"/>
      <c r="B371" s="6"/>
      <c r="C371" s="6"/>
      <c r="D371" s="27"/>
      <c r="E371" s="27"/>
      <c r="F371" s="6"/>
      <c r="G371" s="28"/>
      <c r="H371" s="6"/>
      <c r="I371" s="6"/>
      <c r="J371" s="6"/>
      <c r="K371" s="6"/>
      <c r="L371" s="6"/>
      <c r="M371" s="6"/>
      <c r="N371" s="6"/>
      <c r="O371" s="6"/>
      <c r="P371" s="6"/>
      <c r="Q371" s="6"/>
      <c r="R371" s="6"/>
      <c r="S371" s="6"/>
      <c r="T371" s="6"/>
      <c r="U371" s="6"/>
      <c r="V371" s="6"/>
      <c r="W371" s="6"/>
      <c r="X371" s="6"/>
      <c r="Y371" s="6"/>
      <c r="Z371" s="6"/>
    </row>
    <row r="372" spans="1:26" ht="12.75" customHeight="1">
      <c r="A372" s="6"/>
      <c r="B372" s="6"/>
      <c r="C372" s="6"/>
      <c r="D372" s="27"/>
      <c r="E372" s="27"/>
      <c r="F372" s="6"/>
      <c r="G372" s="28"/>
      <c r="H372" s="6"/>
      <c r="I372" s="6"/>
      <c r="J372" s="6"/>
      <c r="K372" s="6"/>
      <c r="L372" s="6"/>
      <c r="M372" s="6"/>
      <c r="N372" s="6"/>
      <c r="O372" s="6"/>
      <c r="P372" s="6"/>
      <c r="Q372" s="6"/>
      <c r="R372" s="6"/>
      <c r="S372" s="6"/>
      <c r="T372" s="6"/>
      <c r="U372" s="6"/>
      <c r="V372" s="6"/>
      <c r="W372" s="6"/>
      <c r="X372" s="6"/>
      <c r="Y372" s="6"/>
      <c r="Z372" s="6"/>
    </row>
    <row r="373" spans="1:26" ht="12.75" customHeight="1">
      <c r="A373" s="6"/>
      <c r="B373" s="6"/>
      <c r="C373" s="6"/>
      <c r="D373" s="27"/>
      <c r="E373" s="27"/>
      <c r="F373" s="6"/>
      <c r="G373" s="28"/>
      <c r="H373" s="6"/>
      <c r="I373" s="6"/>
      <c r="J373" s="6"/>
      <c r="K373" s="6"/>
      <c r="L373" s="6"/>
      <c r="M373" s="6"/>
      <c r="N373" s="6"/>
      <c r="O373" s="6"/>
      <c r="P373" s="6"/>
      <c r="Q373" s="6"/>
      <c r="R373" s="6"/>
      <c r="S373" s="6"/>
      <c r="T373" s="6"/>
      <c r="U373" s="6"/>
      <c r="V373" s="6"/>
      <c r="W373" s="6"/>
      <c r="X373" s="6"/>
      <c r="Y373" s="6"/>
      <c r="Z373" s="6"/>
    </row>
    <row r="374" spans="1:26" ht="12.75" customHeight="1">
      <c r="A374" s="6"/>
      <c r="B374" s="6"/>
      <c r="C374" s="6"/>
      <c r="D374" s="27"/>
      <c r="E374" s="27"/>
      <c r="F374" s="6"/>
      <c r="G374" s="28"/>
      <c r="H374" s="6"/>
      <c r="I374" s="6"/>
      <c r="J374" s="6"/>
      <c r="K374" s="6"/>
      <c r="L374" s="6"/>
      <c r="M374" s="6"/>
      <c r="N374" s="6"/>
      <c r="O374" s="6"/>
      <c r="P374" s="6"/>
      <c r="Q374" s="6"/>
      <c r="R374" s="6"/>
      <c r="S374" s="6"/>
      <c r="T374" s="6"/>
      <c r="U374" s="6"/>
      <c r="V374" s="6"/>
      <c r="W374" s="6"/>
      <c r="X374" s="6"/>
      <c r="Y374" s="6"/>
      <c r="Z374" s="6"/>
    </row>
    <row r="375" spans="1:26" ht="12.75" customHeight="1">
      <c r="A375" s="6"/>
      <c r="B375" s="6"/>
      <c r="C375" s="6"/>
      <c r="D375" s="27"/>
      <c r="E375" s="27"/>
      <c r="F375" s="6"/>
      <c r="G375" s="28"/>
      <c r="H375" s="6"/>
      <c r="I375" s="6"/>
      <c r="J375" s="6"/>
      <c r="K375" s="6"/>
      <c r="L375" s="6"/>
      <c r="M375" s="6"/>
      <c r="N375" s="6"/>
      <c r="O375" s="6"/>
      <c r="P375" s="6"/>
      <c r="Q375" s="6"/>
      <c r="R375" s="6"/>
      <c r="S375" s="6"/>
      <c r="T375" s="6"/>
      <c r="U375" s="6"/>
      <c r="V375" s="6"/>
      <c r="W375" s="6"/>
      <c r="X375" s="6"/>
      <c r="Y375" s="6"/>
      <c r="Z375" s="6"/>
    </row>
    <row r="376" spans="1:26" ht="12.75" customHeight="1">
      <c r="A376" s="6"/>
      <c r="B376" s="6"/>
      <c r="C376" s="6"/>
      <c r="D376" s="27"/>
      <c r="E376" s="27"/>
      <c r="F376" s="6"/>
      <c r="G376" s="28"/>
      <c r="H376" s="6"/>
      <c r="I376" s="6"/>
      <c r="J376" s="6"/>
      <c r="K376" s="6"/>
      <c r="L376" s="6"/>
      <c r="M376" s="6"/>
      <c r="N376" s="6"/>
      <c r="O376" s="6"/>
      <c r="P376" s="6"/>
      <c r="Q376" s="6"/>
      <c r="R376" s="6"/>
      <c r="S376" s="6"/>
      <c r="T376" s="6"/>
      <c r="U376" s="6"/>
      <c r="V376" s="6"/>
      <c r="W376" s="6"/>
      <c r="X376" s="6"/>
      <c r="Y376" s="6"/>
      <c r="Z376" s="6"/>
    </row>
    <row r="377" spans="1:26" ht="12.75" customHeight="1">
      <c r="A377" s="6"/>
      <c r="B377" s="6"/>
      <c r="C377" s="6"/>
      <c r="D377" s="27"/>
      <c r="E377" s="27"/>
      <c r="F377" s="6"/>
      <c r="G377" s="28"/>
      <c r="H377" s="6"/>
      <c r="I377" s="6"/>
      <c r="J377" s="6"/>
      <c r="K377" s="6"/>
      <c r="L377" s="6"/>
      <c r="M377" s="6"/>
      <c r="N377" s="6"/>
      <c r="O377" s="6"/>
      <c r="P377" s="6"/>
      <c r="Q377" s="6"/>
      <c r="R377" s="6"/>
      <c r="S377" s="6"/>
      <c r="T377" s="6"/>
      <c r="U377" s="6"/>
      <c r="V377" s="6"/>
      <c r="W377" s="6"/>
      <c r="X377" s="6"/>
      <c r="Y377" s="6"/>
      <c r="Z377" s="6"/>
    </row>
    <row r="378" spans="1:26" ht="12.75" customHeight="1">
      <c r="A378" s="6"/>
      <c r="B378" s="6"/>
      <c r="C378" s="6"/>
      <c r="D378" s="27"/>
      <c r="E378" s="27"/>
      <c r="F378" s="6"/>
      <c r="G378" s="28"/>
      <c r="H378" s="6"/>
      <c r="I378" s="6"/>
      <c r="J378" s="6"/>
      <c r="K378" s="6"/>
      <c r="L378" s="6"/>
      <c r="M378" s="6"/>
      <c r="N378" s="6"/>
      <c r="O378" s="6"/>
      <c r="P378" s="6"/>
      <c r="Q378" s="6"/>
      <c r="R378" s="6"/>
      <c r="S378" s="6"/>
      <c r="T378" s="6"/>
      <c r="U378" s="6"/>
      <c r="V378" s="6"/>
      <c r="W378" s="6"/>
      <c r="X378" s="6"/>
      <c r="Y378" s="6"/>
      <c r="Z378" s="6"/>
    </row>
    <row r="379" spans="1:26" ht="12.75" customHeight="1">
      <c r="A379" s="6"/>
      <c r="B379" s="6"/>
      <c r="C379" s="6"/>
      <c r="D379" s="27"/>
      <c r="E379" s="27"/>
      <c r="F379" s="6"/>
      <c r="G379" s="28"/>
      <c r="H379" s="6"/>
      <c r="I379" s="6"/>
      <c r="J379" s="6"/>
      <c r="K379" s="6"/>
      <c r="L379" s="6"/>
      <c r="M379" s="6"/>
      <c r="N379" s="6"/>
      <c r="O379" s="6"/>
      <c r="P379" s="6"/>
      <c r="Q379" s="6"/>
      <c r="R379" s="6"/>
      <c r="S379" s="6"/>
      <c r="T379" s="6"/>
      <c r="U379" s="6"/>
      <c r="V379" s="6"/>
      <c r="W379" s="6"/>
      <c r="X379" s="6"/>
      <c r="Y379" s="6"/>
      <c r="Z379" s="6"/>
    </row>
    <row r="380" spans="1:26" ht="12.75" customHeight="1">
      <c r="A380" s="6"/>
      <c r="B380" s="6"/>
      <c r="C380" s="6"/>
      <c r="D380" s="27"/>
      <c r="E380" s="27"/>
      <c r="F380" s="6"/>
      <c r="G380" s="28"/>
      <c r="H380" s="6"/>
      <c r="I380" s="6"/>
      <c r="J380" s="6"/>
      <c r="K380" s="6"/>
      <c r="L380" s="6"/>
      <c r="M380" s="6"/>
      <c r="N380" s="6"/>
      <c r="O380" s="6"/>
      <c r="P380" s="6"/>
      <c r="Q380" s="6"/>
      <c r="R380" s="6"/>
      <c r="S380" s="6"/>
      <c r="T380" s="6"/>
      <c r="U380" s="6"/>
      <c r="V380" s="6"/>
      <c r="W380" s="6"/>
      <c r="X380" s="6"/>
      <c r="Y380" s="6"/>
      <c r="Z380" s="6"/>
    </row>
    <row r="381" spans="1:26" ht="12.75" customHeight="1">
      <c r="A381" s="6"/>
      <c r="B381" s="6"/>
      <c r="C381" s="6"/>
      <c r="D381" s="27"/>
      <c r="E381" s="27"/>
      <c r="F381" s="6"/>
      <c r="G381" s="28"/>
      <c r="H381" s="6"/>
      <c r="I381" s="6"/>
      <c r="J381" s="6"/>
      <c r="K381" s="6"/>
      <c r="L381" s="6"/>
      <c r="M381" s="6"/>
      <c r="N381" s="6"/>
      <c r="O381" s="6"/>
      <c r="P381" s="6"/>
      <c r="Q381" s="6"/>
      <c r="R381" s="6"/>
      <c r="S381" s="6"/>
      <c r="T381" s="6"/>
      <c r="U381" s="6"/>
      <c r="V381" s="6"/>
      <c r="W381" s="6"/>
      <c r="X381" s="6"/>
      <c r="Y381" s="6"/>
      <c r="Z381" s="6"/>
    </row>
    <row r="382" spans="1:26" ht="12.75" customHeight="1">
      <c r="A382" s="6"/>
      <c r="B382" s="6"/>
      <c r="C382" s="6"/>
      <c r="D382" s="27"/>
      <c r="E382" s="27"/>
      <c r="F382" s="6"/>
      <c r="G382" s="28"/>
      <c r="H382" s="6"/>
      <c r="I382" s="6"/>
      <c r="J382" s="6"/>
      <c r="K382" s="6"/>
      <c r="L382" s="6"/>
      <c r="M382" s="6"/>
      <c r="N382" s="6"/>
      <c r="O382" s="6"/>
      <c r="P382" s="6"/>
      <c r="Q382" s="6"/>
      <c r="R382" s="6"/>
      <c r="S382" s="6"/>
      <c r="T382" s="6"/>
      <c r="U382" s="6"/>
      <c r="V382" s="6"/>
      <c r="W382" s="6"/>
      <c r="X382" s="6"/>
      <c r="Y382" s="6"/>
      <c r="Z382" s="6"/>
    </row>
    <row r="383" spans="1:26" ht="12.75" customHeight="1">
      <c r="A383" s="6"/>
      <c r="B383" s="6"/>
      <c r="C383" s="6"/>
      <c r="D383" s="27"/>
      <c r="E383" s="27"/>
      <c r="F383" s="6"/>
      <c r="G383" s="28"/>
      <c r="H383" s="6"/>
      <c r="I383" s="6"/>
      <c r="J383" s="6"/>
      <c r="K383" s="6"/>
      <c r="L383" s="6"/>
      <c r="M383" s="6"/>
      <c r="N383" s="6"/>
      <c r="O383" s="6"/>
      <c r="P383" s="6"/>
      <c r="Q383" s="6"/>
      <c r="R383" s="6"/>
      <c r="S383" s="6"/>
      <c r="T383" s="6"/>
      <c r="U383" s="6"/>
      <c r="V383" s="6"/>
      <c r="W383" s="6"/>
      <c r="X383" s="6"/>
      <c r="Y383" s="6"/>
      <c r="Z383" s="6"/>
    </row>
    <row r="384" spans="1:26" ht="12.75" customHeight="1">
      <c r="A384" s="6"/>
      <c r="B384" s="6"/>
      <c r="C384" s="6"/>
      <c r="D384" s="27"/>
      <c r="E384" s="27"/>
      <c r="F384" s="6"/>
      <c r="G384" s="28"/>
      <c r="H384" s="6"/>
      <c r="I384" s="6"/>
      <c r="J384" s="6"/>
      <c r="K384" s="6"/>
      <c r="L384" s="6"/>
      <c r="M384" s="6"/>
      <c r="N384" s="6"/>
      <c r="O384" s="6"/>
      <c r="P384" s="6"/>
      <c r="Q384" s="6"/>
      <c r="R384" s="6"/>
      <c r="S384" s="6"/>
      <c r="T384" s="6"/>
      <c r="U384" s="6"/>
      <c r="V384" s="6"/>
      <c r="W384" s="6"/>
      <c r="X384" s="6"/>
      <c r="Y384" s="6"/>
      <c r="Z384" s="6"/>
    </row>
    <row r="385" spans="1:26" ht="12.75" customHeight="1">
      <c r="A385" s="6"/>
      <c r="B385" s="6"/>
      <c r="C385" s="6"/>
      <c r="D385" s="27"/>
      <c r="E385" s="27"/>
      <c r="F385" s="6"/>
      <c r="G385" s="28"/>
      <c r="H385" s="6"/>
      <c r="I385" s="6"/>
      <c r="J385" s="6"/>
      <c r="K385" s="6"/>
      <c r="L385" s="6"/>
      <c r="M385" s="6"/>
      <c r="N385" s="6"/>
      <c r="O385" s="6"/>
      <c r="P385" s="6"/>
      <c r="Q385" s="6"/>
      <c r="R385" s="6"/>
      <c r="S385" s="6"/>
      <c r="T385" s="6"/>
      <c r="U385" s="6"/>
      <c r="V385" s="6"/>
      <c r="W385" s="6"/>
      <c r="X385" s="6"/>
      <c r="Y385" s="6"/>
      <c r="Z385" s="6"/>
    </row>
    <row r="386" spans="1:26" ht="12.75" customHeight="1">
      <c r="A386" s="6"/>
      <c r="B386" s="6"/>
      <c r="C386" s="6"/>
      <c r="D386" s="27"/>
      <c r="E386" s="27"/>
      <c r="F386" s="6"/>
      <c r="G386" s="28"/>
      <c r="H386" s="6"/>
      <c r="I386" s="6"/>
      <c r="J386" s="6"/>
      <c r="K386" s="6"/>
      <c r="L386" s="6"/>
      <c r="M386" s="6"/>
      <c r="N386" s="6"/>
      <c r="O386" s="6"/>
      <c r="P386" s="6"/>
      <c r="Q386" s="6"/>
      <c r="R386" s="6"/>
      <c r="S386" s="6"/>
      <c r="T386" s="6"/>
      <c r="U386" s="6"/>
      <c r="V386" s="6"/>
      <c r="W386" s="6"/>
      <c r="X386" s="6"/>
      <c r="Y386" s="6"/>
      <c r="Z386" s="6"/>
    </row>
    <row r="387" spans="1:26" ht="12.75" customHeight="1">
      <c r="A387" s="6"/>
      <c r="B387" s="6"/>
      <c r="C387" s="6"/>
      <c r="D387" s="27"/>
      <c r="E387" s="27"/>
      <c r="F387" s="6"/>
      <c r="G387" s="28"/>
      <c r="H387" s="6"/>
      <c r="I387" s="6"/>
      <c r="J387" s="6"/>
      <c r="K387" s="6"/>
      <c r="L387" s="6"/>
      <c r="M387" s="6"/>
      <c r="N387" s="6"/>
      <c r="O387" s="6"/>
      <c r="P387" s="6"/>
      <c r="Q387" s="6"/>
      <c r="R387" s="6"/>
      <c r="S387" s="6"/>
      <c r="T387" s="6"/>
      <c r="U387" s="6"/>
      <c r="V387" s="6"/>
      <c r="W387" s="6"/>
      <c r="X387" s="6"/>
      <c r="Y387" s="6"/>
      <c r="Z387" s="6"/>
    </row>
    <row r="388" spans="1:26" ht="12.75" customHeight="1">
      <c r="A388" s="6"/>
      <c r="B388" s="6"/>
      <c r="C388" s="6"/>
      <c r="D388" s="27"/>
      <c r="E388" s="27"/>
      <c r="F388" s="6"/>
      <c r="G388" s="28"/>
      <c r="H388" s="6"/>
      <c r="I388" s="6"/>
      <c r="J388" s="6"/>
      <c r="K388" s="6"/>
      <c r="L388" s="6"/>
      <c r="M388" s="6"/>
      <c r="N388" s="6"/>
      <c r="O388" s="6"/>
      <c r="P388" s="6"/>
      <c r="Q388" s="6"/>
      <c r="R388" s="6"/>
      <c r="S388" s="6"/>
      <c r="T388" s="6"/>
      <c r="U388" s="6"/>
      <c r="V388" s="6"/>
      <c r="W388" s="6"/>
      <c r="X388" s="6"/>
      <c r="Y388" s="6"/>
      <c r="Z388" s="6"/>
    </row>
    <row r="389" spans="1:26" ht="12.75" customHeight="1">
      <c r="A389" s="6"/>
      <c r="B389" s="6"/>
      <c r="C389" s="6"/>
      <c r="D389" s="27"/>
      <c r="E389" s="27"/>
      <c r="F389" s="6"/>
      <c r="G389" s="28"/>
      <c r="H389" s="6"/>
      <c r="I389" s="6"/>
      <c r="J389" s="6"/>
      <c r="K389" s="6"/>
      <c r="L389" s="6"/>
      <c r="M389" s="6"/>
      <c r="N389" s="6"/>
      <c r="O389" s="6"/>
      <c r="P389" s="6"/>
      <c r="Q389" s="6"/>
      <c r="R389" s="6"/>
      <c r="S389" s="6"/>
      <c r="T389" s="6"/>
      <c r="U389" s="6"/>
      <c r="V389" s="6"/>
      <c r="W389" s="6"/>
      <c r="X389" s="6"/>
      <c r="Y389" s="6"/>
      <c r="Z389" s="6"/>
    </row>
    <row r="390" spans="1:26" ht="12.75" customHeight="1">
      <c r="A390" s="6"/>
      <c r="B390" s="6"/>
      <c r="C390" s="6"/>
      <c r="D390" s="27"/>
      <c r="E390" s="27"/>
      <c r="F390" s="6"/>
      <c r="G390" s="28"/>
      <c r="H390" s="6"/>
      <c r="I390" s="6"/>
      <c r="J390" s="6"/>
      <c r="K390" s="6"/>
      <c r="L390" s="6"/>
      <c r="M390" s="6"/>
      <c r="N390" s="6"/>
      <c r="O390" s="6"/>
      <c r="P390" s="6"/>
      <c r="Q390" s="6"/>
      <c r="R390" s="6"/>
      <c r="S390" s="6"/>
      <c r="T390" s="6"/>
      <c r="U390" s="6"/>
      <c r="V390" s="6"/>
      <c r="W390" s="6"/>
      <c r="X390" s="6"/>
      <c r="Y390" s="6"/>
      <c r="Z390" s="6"/>
    </row>
    <row r="391" spans="1:26" ht="12.75" customHeight="1">
      <c r="A391" s="6"/>
      <c r="B391" s="6"/>
      <c r="C391" s="6"/>
      <c r="D391" s="27"/>
      <c r="E391" s="27"/>
      <c r="F391" s="6"/>
      <c r="G391" s="28"/>
      <c r="H391" s="6"/>
      <c r="I391" s="6"/>
      <c r="J391" s="6"/>
      <c r="K391" s="6"/>
      <c r="L391" s="6"/>
      <c r="M391" s="6"/>
      <c r="N391" s="6"/>
      <c r="O391" s="6"/>
      <c r="P391" s="6"/>
      <c r="Q391" s="6"/>
      <c r="R391" s="6"/>
      <c r="S391" s="6"/>
      <c r="T391" s="6"/>
      <c r="U391" s="6"/>
      <c r="V391" s="6"/>
      <c r="W391" s="6"/>
      <c r="X391" s="6"/>
      <c r="Y391" s="6"/>
      <c r="Z391" s="6"/>
    </row>
    <row r="392" spans="1:26" ht="12.75" customHeight="1">
      <c r="A392" s="6"/>
      <c r="B392" s="6"/>
      <c r="C392" s="6"/>
      <c r="D392" s="27"/>
      <c r="E392" s="27"/>
      <c r="F392" s="6"/>
      <c r="G392" s="28"/>
      <c r="H392" s="6"/>
      <c r="I392" s="6"/>
      <c r="J392" s="6"/>
      <c r="K392" s="6"/>
      <c r="L392" s="6"/>
      <c r="M392" s="6"/>
      <c r="N392" s="6"/>
      <c r="O392" s="6"/>
      <c r="P392" s="6"/>
      <c r="Q392" s="6"/>
      <c r="R392" s="6"/>
      <c r="S392" s="6"/>
      <c r="T392" s="6"/>
      <c r="U392" s="6"/>
      <c r="V392" s="6"/>
      <c r="W392" s="6"/>
      <c r="X392" s="6"/>
      <c r="Y392" s="6"/>
      <c r="Z392" s="6"/>
    </row>
    <row r="393" spans="1:26" ht="12.75" customHeight="1">
      <c r="A393" s="6"/>
      <c r="B393" s="6"/>
      <c r="C393" s="6"/>
      <c r="D393" s="27"/>
      <c r="E393" s="27"/>
      <c r="F393" s="6"/>
      <c r="G393" s="28"/>
      <c r="H393" s="6"/>
      <c r="I393" s="6"/>
      <c r="J393" s="6"/>
      <c r="K393" s="6"/>
      <c r="L393" s="6"/>
      <c r="M393" s="6"/>
      <c r="N393" s="6"/>
      <c r="O393" s="6"/>
      <c r="P393" s="6"/>
      <c r="Q393" s="6"/>
      <c r="R393" s="6"/>
      <c r="S393" s="6"/>
      <c r="T393" s="6"/>
      <c r="U393" s="6"/>
      <c r="V393" s="6"/>
      <c r="W393" s="6"/>
      <c r="X393" s="6"/>
      <c r="Y393" s="6"/>
      <c r="Z393" s="6"/>
    </row>
    <row r="394" spans="1:26" ht="12.75" customHeight="1">
      <c r="A394" s="6"/>
      <c r="B394" s="6"/>
      <c r="C394" s="6"/>
      <c r="D394" s="27"/>
      <c r="E394" s="27"/>
      <c r="F394" s="6"/>
      <c r="G394" s="28"/>
      <c r="H394" s="6"/>
      <c r="I394" s="6"/>
      <c r="J394" s="6"/>
      <c r="K394" s="6"/>
      <c r="L394" s="6"/>
      <c r="M394" s="6"/>
      <c r="N394" s="6"/>
      <c r="O394" s="6"/>
      <c r="P394" s="6"/>
      <c r="Q394" s="6"/>
      <c r="R394" s="6"/>
      <c r="S394" s="6"/>
      <c r="T394" s="6"/>
      <c r="U394" s="6"/>
      <c r="V394" s="6"/>
      <c r="W394" s="6"/>
      <c r="X394" s="6"/>
      <c r="Y394" s="6"/>
      <c r="Z394" s="6"/>
    </row>
    <row r="395" spans="1:26" ht="12.75" customHeight="1">
      <c r="A395" s="6"/>
      <c r="B395" s="6"/>
      <c r="C395" s="6"/>
      <c r="D395" s="27"/>
      <c r="E395" s="27"/>
      <c r="F395" s="6"/>
      <c r="G395" s="28"/>
      <c r="H395" s="6"/>
      <c r="I395" s="6"/>
      <c r="J395" s="6"/>
      <c r="K395" s="6"/>
      <c r="L395" s="6"/>
      <c r="M395" s="6"/>
      <c r="N395" s="6"/>
      <c r="O395" s="6"/>
      <c r="P395" s="6"/>
      <c r="Q395" s="6"/>
      <c r="R395" s="6"/>
      <c r="S395" s="6"/>
      <c r="T395" s="6"/>
      <c r="U395" s="6"/>
      <c r="V395" s="6"/>
      <c r="W395" s="6"/>
      <c r="X395" s="6"/>
      <c r="Y395" s="6"/>
      <c r="Z395" s="6"/>
    </row>
    <row r="396" spans="1:26" ht="12.75" customHeight="1">
      <c r="A396" s="6"/>
      <c r="B396" s="6"/>
      <c r="C396" s="6"/>
      <c r="D396" s="27"/>
      <c r="E396" s="27"/>
      <c r="F396" s="6"/>
      <c r="G396" s="28"/>
      <c r="H396" s="6"/>
      <c r="I396" s="6"/>
      <c r="J396" s="6"/>
      <c r="K396" s="6"/>
      <c r="L396" s="6"/>
      <c r="M396" s="6"/>
      <c r="N396" s="6"/>
      <c r="O396" s="6"/>
      <c r="P396" s="6"/>
      <c r="Q396" s="6"/>
      <c r="R396" s="6"/>
      <c r="S396" s="6"/>
      <c r="T396" s="6"/>
      <c r="U396" s="6"/>
      <c r="V396" s="6"/>
      <c r="W396" s="6"/>
      <c r="X396" s="6"/>
      <c r="Y396" s="6"/>
      <c r="Z396" s="6"/>
    </row>
    <row r="397" spans="1:26" ht="12.75" customHeight="1">
      <c r="A397" s="6"/>
      <c r="B397" s="6"/>
      <c r="C397" s="6"/>
      <c r="D397" s="27"/>
      <c r="E397" s="27"/>
      <c r="F397" s="6"/>
      <c r="G397" s="28"/>
      <c r="H397" s="6"/>
      <c r="I397" s="6"/>
      <c r="J397" s="6"/>
      <c r="K397" s="6"/>
      <c r="L397" s="6"/>
      <c r="M397" s="6"/>
      <c r="N397" s="6"/>
      <c r="O397" s="6"/>
      <c r="P397" s="6"/>
      <c r="Q397" s="6"/>
      <c r="R397" s="6"/>
      <c r="S397" s="6"/>
      <c r="T397" s="6"/>
      <c r="U397" s="6"/>
      <c r="V397" s="6"/>
      <c r="W397" s="6"/>
      <c r="X397" s="6"/>
      <c r="Y397" s="6"/>
      <c r="Z397" s="6"/>
    </row>
    <row r="398" spans="1:26" ht="12.75" customHeight="1">
      <c r="A398" s="6"/>
      <c r="B398" s="6"/>
      <c r="C398" s="6"/>
      <c r="D398" s="27"/>
      <c r="E398" s="27"/>
      <c r="F398" s="6"/>
      <c r="G398" s="28"/>
      <c r="H398" s="6"/>
      <c r="I398" s="6"/>
      <c r="J398" s="6"/>
      <c r="K398" s="6"/>
      <c r="L398" s="6"/>
      <c r="M398" s="6"/>
      <c r="N398" s="6"/>
      <c r="O398" s="6"/>
      <c r="P398" s="6"/>
      <c r="Q398" s="6"/>
      <c r="R398" s="6"/>
      <c r="S398" s="6"/>
      <c r="T398" s="6"/>
      <c r="U398" s="6"/>
      <c r="V398" s="6"/>
      <c r="W398" s="6"/>
      <c r="X398" s="6"/>
      <c r="Y398" s="6"/>
      <c r="Z398" s="6"/>
    </row>
    <row r="399" spans="1:26" ht="12.75" customHeight="1">
      <c r="A399" s="6"/>
      <c r="B399" s="6"/>
      <c r="C399" s="6"/>
      <c r="D399" s="27"/>
      <c r="E399" s="27"/>
      <c r="F399" s="6"/>
      <c r="G399" s="28"/>
      <c r="H399" s="6"/>
      <c r="I399" s="6"/>
      <c r="J399" s="6"/>
      <c r="K399" s="6"/>
      <c r="L399" s="6"/>
      <c r="M399" s="6"/>
      <c r="N399" s="6"/>
      <c r="O399" s="6"/>
      <c r="P399" s="6"/>
      <c r="Q399" s="6"/>
      <c r="R399" s="6"/>
      <c r="S399" s="6"/>
      <c r="T399" s="6"/>
      <c r="U399" s="6"/>
      <c r="V399" s="6"/>
      <c r="W399" s="6"/>
      <c r="X399" s="6"/>
      <c r="Y399" s="6"/>
      <c r="Z399" s="6"/>
    </row>
    <row r="400" spans="1:26" ht="12.75" customHeight="1">
      <c r="A400" s="6"/>
      <c r="B400" s="6"/>
      <c r="C400" s="6"/>
      <c r="D400" s="27"/>
      <c r="E400" s="27"/>
      <c r="F400" s="6"/>
      <c r="G400" s="28"/>
      <c r="H400" s="6"/>
      <c r="I400" s="6"/>
      <c r="J400" s="6"/>
      <c r="K400" s="6"/>
      <c r="L400" s="6"/>
      <c r="M400" s="6"/>
      <c r="N400" s="6"/>
      <c r="O400" s="6"/>
      <c r="P400" s="6"/>
      <c r="Q400" s="6"/>
      <c r="R400" s="6"/>
      <c r="S400" s="6"/>
      <c r="T400" s="6"/>
      <c r="U400" s="6"/>
      <c r="V400" s="6"/>
      <c r="W400" s="6"/>
      <c r="X400" s="6"/>
      <c r="Y400" s="6"/>
      <c r="Z400" s="6"/>
    </row>
    <row r="401" spans="1:26" ht="12.75" customHeight="1">
      <c r="A401" s="6"/>
      <c r="B401" s="6"/>
      <c r="C401" s="6"/>
      <c r="D401" s="27"/>
      <c r="E401" s="27"/>
      <c r="F401" s="6"/>
      <c r="G401" s="28"/>
      <c r="H401" s="6"/>
      <c r="I401" s="6"/>
      <c r="J401" s="6"/>
      <c r="K401" s="6"/>
      <c r="L401" s="6"/>
      <c r="M401" s="6"/>
      <c r="N401" s="6"/>
      <c r="O401" s="6"/>
      <c r="P401" s="6"/>
      <c r="Q401" s="6"/>
      <c r="R401" s="6"/>
      <c r="S401" s="6"/>
      <c r="T401" s="6"/>
      <c r="U401" s="6"/>
      <c r="V401" s="6"/>
      <c r="W401" s="6"/>
      <c r="X401" s="6"/>
      <c r="Y401" s="6"/>
      <c r="Z401" s="6"/>
    </row>
    <row r="402" spans="1:26" ht="12.75" customHeight="1">
      <c r="A402" s="6"/>
      <c r="B402" s="6"/>
      <c r="C402" s="6"/>
      <c r="D402" s="27"/>
      <c r="E402" s="27"/>
      <c r="F402" s="6"/>
      <c r="G402" s="28"/>
      <c r="H402" s="6"/>
      <c r="I402" s="6"/>
      <c r="J402" s="6"/>
      <c r="K402" s="6"/>
      <c r="L402" s="6"/>
      <c r="M402" s="6"/>
      <c r="N402" s="6"/>
      <c r="O402" s="6"/>
      <c r="P402" s="6"/>
      <c r="Q402" s="6"/>
      <c r="R402" s="6"/>
      <c r="S402" s="6"/>
      <c r="T402" s="6"/>
      <c r="U402" s="6"/>
      <c r="V402" s="6"/>
      <c r="W402" s="6"/>
      <c r="X402" s="6"/>
      <c r="Y402" s="6"/>
      <c r="Z402" s="6"/>
    </row>
    <row r="403" spans="1:26" ht="12.75" customHeight="1">
      <c r="A403" s="6"/>
      <c r="B403" s="6"/>
      <c r="C403" s="6"/>
      <c r="D403" s="27"/>
      <c r="E403" s="27"/>
      <c r="F403" s="6"/>
      <c r="G403" s="28"/>
      <c r="H403" s="6"/>
      <c r="I403" s="6"/>
      <c r="J403" s="6"/>
      <c r="K403" s="6"/>
      <c r="L403" s="6"/>
      <c r="M403" s="6"/>
      <c r="N403" s="6"/>
      <c r="O403" s="6"/>
      <c r="P403" s="6"/>
      <c r="Q403" s="6"/>
      <c r="R403" s="6"/>
      <c r="S403" s="6"/>
      <c r="T403" s="6"/>
      <c r="U403" s="6"/>
      <c r="V403" s="6"/>
      <c r="W403" s="6"/>
      <c r="X403" s="6"/>
      <c r="Y403" s="6"/>
      <c r="Z403" s="6"/>
    </row>
    <row r="404" spans="1:26" ht="12.75" customHeight="1">
      <c r="A404" s="6"/>
      <c r="B404" s="6"/>
      <c r="C404" s="6"/>
      <c r="D404" s="27"/>
      <c r="E404" s="27"/>
      <c r="F404" s="6"/>
      <c r="G404" s="28"/>
      <c r="H404" s="6"/>
      <c r="I404" s="6"/>
      <c r="J404" s="6"/>
      <c r="K404" s="6"/>
      <c r="L404" s="6"/>
      <c r="M404" s="6"/>
      <c r="N404" s="6"/>
      <c r="O404" s="6"/>
      <c r="P404" s="6"/>
      <c r="Q404" s="6"/>
      <c r="R404" s="6"/>
      <c r="S404" s="6"/>
      <c r="T404" s="6"/>
      <c r="U404" s="6"/>
      <c r="V404" s="6"/>
      <c r="W404" s="6"/>
      <c r="X404" s="6"/>
      <c r="Y404" s="6"/>
      <c r="Z404" s="6"/>
    </row>
    <row r="405" spans="1:26" ht="12.75" customHeight="1">
      <c r="A405" s="6"/>
      <c r="B405" s="6"/>
      <c r="C405" s="6"/>
      <c r="D405" s="27"/>
      <c r="E405" s="27"/>
      <c r="F405" s="6"/>
      <c r="G405" s="28"/>
      <c r="H405" s="6"/>
      <c r="I405" s="6"/>
      <c r="J405" s="6"/>
      <c r="K405" s="6"/>
      <c r="L405" s="6"/>
      <c r="M405" s="6"/>
      <c r="N405" s="6"/>
      <c r="O405" s="6"/>
      <c r="P405" s="6"/>
      <c r="Q405" s="6"/>
      <c r="R405" s="6"/>
      <c r="S405" s="6"/>
      <c r="T405" s="6"/>
      <c r="U405" s="6"/>
      <c r="V405" s="6"/>
      <c r="W405" s="6"/>
      <c r="X405" s="6"/>
      <c r="Y405" s="6"/>
      <c r="Z405" s="6"/>
    </row>
    <row r="406" spans="1:26" ht="12.75" customHeight="1">
      <c r="A406" s="6"/>
      <c r="B406" s="6"/>
      <c r="C406" s="6"/>
      <c r="D406" s="27"/>
      <c r="E406" s="27"/>
      <c r="F406" s="6"/>
      <c r="G406" s="28"/>
      <c r="H406" s="6"/>
      <c r="I406" s="6"/>
      <c r="J406" s="6"/>
      <c r="K406" s="6"/>
      <c r="L406" s="6"/>
      <c r="M406" s="6"/>
      <c r="N406" s="6"/>
      <c r="O406" s="6"/>
      <c r="P406" s="6"/>
      <c r="Q406" s="6"/>
      <c r="R406" s="6"/>
      <c r="S406" s="6"/>
      <c r="T406" s="6"/>
      <c r="U406" s="6"/>
      <c r="V406" s="6"/>
      <c r="W406" s="6"/>
      <c r="X406" s="6"/>
      <c r="Y406" s="6"/>
      <c r="Z406" s="6"/>
    </row>
    <row r="407" spans="1:26" ht="12.75" customHeight="1">
      <c r="A407" s="6"/>
      <c r="B407" s="6"/>
      <c r="C407" s="6"/>
      <c r="D407" s="27"/>
      <c r="E407" s="27"/>
      <c r="F407" s="6"/>
      <c r="G407" s="28"/>
      <c r="H407" s="6"/>
      <c r="I407" s="6"/>
      <c r="J407" s="6"/>
      <c r="K407" s="6"/>
      <c r="L407" s="6"/>
      <c r="M407" s="6"/>
      <c r="N407" s="6"/>
      <c r="O407" s="6"/>
      <c r="P407" s="6"/>
      <c r="Q407" s="6"/>
      <c r="R407" s="6"/>
      <c r="S407" s="6"/>
      <c r="T407" s="6"/>
      <c r="U407" s="6"/>
      <c r="V407" s="6"/>
      <c r="W407" s="6"/>
      <c r="X407" s="6"/>
      <c r="Y407" s="6"/>
      <c r="Z407" s="6"/>
    </row>
    <row r="408" spans="1:26" ht="12.75" customHeight="1">
      <c r="A408" s="6"/>
      <c r="B408" s="6"/>
      <c r="C408" s="6"/>
      <c r="D408" s="27"/>
      <c r="E408" s="27"/>
      <c r="F408" s="6"/>
      <c r="G408" s="28"/>
      <c r="H408" s="6"/>
      <c r="I408" s="6"/>
      <c r="J408" s="6"/>
      <c r="K408" s="6"/>
      <c r="L408" s="6"/>
      <c r="M408" s="6"/>
      <c r="N408" s="6"/>
      <c r="O408" s="6"/>
      <c r="P408" s="6"/>
      <c r="Q408" s="6"/>
      <c r="R408" s="6"/>
      <c r="S408" s="6"/>
      <c r="T408" s="6"/>
      <c r="U408" s="6"/>
      <c r="V408" s="6"/>
      <c r="W408" s="6"/>
      <c r="X408" s="6"/>
      <c r="Y408" s="6"/>
      <c r="Z408" s="6"/>
    </row>
    <row r="409" spans="1:26" ht="12.75" customHeight="1">
      <c r="A409" s="6"/>
      <c r="B409" s="6"/>
      <c r="C409" s="6"/>
      <c r="D409" s="27"/>
      <c r="E409" s="27"/>
      <c r="F409" s="6"/>
      <c r="G409" s="28"/>
      <c r="H409" s="6"/>
      <c r="I409" s="6"/>
      <c r="J409" s="6"/>
      <c r="K409" s="6"/>
      <c r="L409" s="6"/>
      <c r="M409" s="6"/>
      <c r="N409" s="6"/>
      <c r="O409" s="6"/>
      <c r="P409" s="6"/>
      <c r="Q409" s="6"/>
      <c r="R409" s="6"/>
      <c r="S409" s="6"/>
      <c r="T409" s="6"/>
      <c r="U409" s="6"/>
      <c r="V409" s="6"/>
      <c r="W409" s="6"/>
      <c r="X409" s="6"/>
      <c r="Y409" s="6"/>
      <c r="Z409" s="6"/>
    </row>
    <row r="410" spans="1:26" ht="12.75" customHeight="1">
      <c r="A410" s="6"/>
      <c r="B410" s="6"/>
      <c r="C410" s="6"/>
      <c r="D410" s="27"/>
      <c r="E410" s="27"/>
      <c r="F410" s="6"/>
      <c r="G410" s="28"/>
      <c r="H410" s="6"/>
      <c r="I410" s="6"/>
      <c r="J410" s="6"/>
      <c r="K410" s="6"/>
      <c r="L410" s="6"/>
      <c r="M410" s="6"/>
      <c r="N410" s="6"/>
      <c r="O410" s="6"/>
      <c r="P410" s="6"/>
      <c r="Q410" s="6"/>
      <c r="R410" s="6"/>
      <c r="S410" s="6"/>
      <c r="T410" s="6"/>
      <c r="U410" s="6"/>
      <c r="V410" s="6"/>
      <c r="W410" s="6"/>
      <c r="X410" s="6"/>
      <c r="Y410" s="6"/>
      <c r="Z410" s="6"/>
    </row>
    <row r="411" spans="1:26" ht="12.75" customHeight="1">
      <c r="A411" s="6"/>
      <c r="B411" s="6"/>
      <c r="C411" s="6"/>
      <c r="D411" s="27"/>
      <c r="E411" s="27"/>
      <c r="F411" s="6"/>
      <c r="G411" s="28"/>
      <c r="H411" s="6"/>
      <c r="I411" s="6"/>
      <c r="J411" s="6"/>
      <c r="K411" s="6"/>
      <c r="L411" s="6"/>
      <c r="M411" s="6"/>
      <c r="N411" s="6"/>
      <c r="O411" s="6"/>
      <c r="P411" s="6"/>
      <c r="Q411" s="6"/>
      <c r="R411" s="6"/>
      <c r="S411" s="6"/>
      <c r="T411" s="6"/>
      <c r="U411" s="6"/>
      <c r="V411" s="6"/>
      <c r="W411" s="6"/>
      <c r="X411" s="6"/>
      <c r="Y411" s="6"/>
      <c r="Z411" s="6"/>
    </row>
    <row r="412" spans="1:26" ht="12.75" customHeight="1">
      <c r="A412" s="6"/>
      <c r="B412" s="6"/>
      <c r="C412" s="6"/>
      <c r="D412" s="27"/>
      <c r="E412" s="27"/>
      <c r="F412" s="6"/>
      <c r="G412" s="28"/>
      <c r="H412" s="6"/>
      <c r="I412" s="6"/>
      <c r="J412" s="6"/>
      <c r="K412" s="6"/>
      <c r="L412" s="6"/>
      <c r="M412" s="6"/>
      <c r="N412" s="6"/>
      <c r="O412" s="6"/>
      <c r="P412" s="6"/>
      <c r="Q412" s="6"/>
      <c r="R412" s="6"/>
      <c r="S412" s="6"/>
      <c r="T412" s="6"/>
      <c r="U412" s="6"/>
      <c r="V412" s="6"/>
      <c r="W412" s="6"/>
      <c r="X412" s="6"/>
      <c r="Y412" s="6"/>
      <c r="Z412" s="6"/>
    </row>
    <row r="413" spans="1:26" ht="12.75" customHeight="1">
      <c r="A413" s="6"/>
      <c r="B413" s="6"/>
      <c r="C413" s="6"/>
      <c r="D413" s="27"/>
      <c r="E413" s="27"/>
      <c r="F413" s="6"/>
      <c r="G413" s="28"/>
      <c r="H413" s="6"/>
      <c r="I413" s="6"/>
      <c r="J413" s="6"/>
      <c r="K413" s="6"/>
      <c r="L413" s="6"/>
      <c r="M413" s="6"/>
      <c r="N413" s="6"/>
      <c r="O413" s="6"/>
      <c r="P413" s="6"/>
      <c r="Q413" s="6"/>
      <c r="R413" s="6"/>
      <c r="S413" s="6"/>
      <c r="T413" s="6"/>
      <c r="U413" s="6"/>
      <c r="V413" s="6"/>
      <c r="W413" s="6"/>
      <c r="X413" s="6"/>
      <c r="Y413" s="6"/>
      <c r="Z413" s="6"/>
    </row>
    <row r="414" spans="1:26" ht="12.75" customHeight="1">
      <c r="A414" s="6"/>
      <c r="B414" s="6"/>
      <c r="C414" s="6"/>
      <c r="D414" s="27"/>
      <c r="E414" s="27"/>
      <c r="F414" s="6"/>
      <c r="G414" s="28"/>
      <c r="H414" s="6"/>
      <c r="I414" s="6"/>
      <c r="J414" s="6"/>
      <c r="K414" s="6"/>
      <c r="L414" s="6"/>
      <c r="M414" s="6"/>
      <c r="N414" s="6"/>
      <c r="O414" s="6"/>
      <c r="P414" s="6"/>
      <c r="Q414" s="6"/>
      <c r="R414" s="6"/>
      <c r="S414" s="6"/>
      <c r="T414" s="6"/>
      <c r="U414" s="6"/>
      <c r="V414" s="6"/>
      <c r="W414" s="6"/>
      <c r="X414" s="6"/>
      <c r="Y414" s="6"/>
      <c r="Z414" s="6"/>
    </row>
    <row r="415" spans="1:26" ht="12.75" customHeight="1">
      <c r="A415" s="6"/>
      <c r="B415" s="6"/>
      <c r="C415" s="6"/>
      <c r="D415" s="27"/>
      <c r="E415" s="27"/>
      <c r="F415" s="6"/>
      <c r="G415" s="28"/>
      <c r="H415" s="6"/>
      <c r="I415" s="6"/>
      <c r="J415" s="6"/>
      <c r="K415" s="6"/>
      <c r="L415" s="6"/>
      <c r="M415" s="6"/>
      <c r="N415" s="6"/>
      <c r="O415" s="6"/>
      <c r="P415" s="6"/>
      <c r="Q415" s="6"/>
      <c r="R415" s="6"/>
      <c r="S415" s="6"/>
      <c r="T415" s="6"/>
      <c r="U415" s="6"/>
      <c r="V415" s="6"/>
      <c r="W415" s="6"/>
      <c r="X415" s="6"/>
      <c r="Y415" s="6"/>
      <c r="Z415" s="6"/>
    </row>
    <row r="416" spans="1:26" ht="12.75" customHeight="1">
      <c r="A416" s="6"/>
      <c r="B416" s="6"/>
      <c r="C416" s="6"/>
      <c r="D416" s="27"/>
      <c r="E416" s="27"/>
      <c r="F416" s="6"/>
      <c r="G416" s="28"/>
      <c r="H416" s="6"/>
      <c r="I416" s="6"/>
      <c r="J416" s="6"/>
      <c r="K416" s="6"/>
      <c r="L416" s="6"/>
      <c r="M416" s="6"/>
      <c r="N416" s="6"/>
      <c r="O416" s="6"/>
      <c r="P416" s="6"/>
      <c r="Q416" s="6"/>
      <c r="R416" s="6"/>
      <c r="S416" s="6"/>
      <c r="T416" s="6"/>
      <c r="U416" s="6"/>
      <c r="V416" s="6"/>
      <c r="W416" s="6"/>
      <c r="X416" s="6"/>
      <c r="Y416" s="6"/>
      <c r="Z416" s="6"/>
    </row>
    <row r="417" spans="1:26" ht="12.75" customHeight="1">
      <c r="A417" s="6"/>
      <c r="B417" s="6"/>
      <c r="C417" s="6"/>
      <c r="D417" s="27"/>
      <c r="E417" s="27"/>
      <c r="F417" s="6"/>
      <c r="G417" s="28"/>
      <c r="H417" s="6"/>
      <c r="I417" s="6"/>
      <c r="J417" s="6"/>
      <c r="K417" s="6"/>
      <c r="L417" s="6"/>
      <c r="M417" s="6"/>
      <c r="N417" s="6"/>
      <c r="O417" s="6"/>
      <c r="P417" s="6"/>
      <c r="Q417" s="6"/>
      <c r="R417" s="6"/>
      <c r="S417" s="6"/>
      <c r="T417" s="6"/>
      <c r="U417" s="6"/>
      <c r="V417" s="6"/>
      <c r="W417" s="6"/>
      <c r="X417" s="6"/>
      <c r="Y417" s="6"/>
      <c r="Z417" s="6"/>
    </row>
    <row r="418" spans="1:26" ht="12.75" customHeight="1">
      <c r="A418" s="6"/>
      <c r="B418" s="6"/>
      <c r="C418" s="6"/>
      <c r="D418" s="27"/>
      <c r="E418" s="27"/>
      <c r="F418" s="6"/>
      <c r="G418" s="28"/>
      <c r="H418" s="6"/>
      <c r="I418" s="6"/>
      <c r="J418" s="6"/>
      <c r="K418" s="6"/>
      <c r="L418" s="6"/>
      <c r="M418" s="6"/>
      <c r="N418" s="6"/>
      <c r="O418" s="6"/>
      <c r="P418" s="6"/>
      <c r="Q418" s="6"/>
      <c r="R418" s="6"/>
      <c r="S418" s="6"/>
      <c r="T418" s="6"/>
      <c r="U418" s="6"/>
      <c r="V418" s="6"/>
      <c r="W418" s="6"/>
      <c r="X418" s="6"/>
      <c r="Y418" s="6"/>
      <c r="Z418" s="6"/>
    </row>
    <row r="419" spans="1:26" ht="12.75" customHeight="1">
      <c r="A419" s="6"/>
      <c r="B419" s="6"/>
      <c r="C419" s="6"/>
      <c r="D419" s="27"/>
      <c r="E419" s="27"/>
      <c r="F419" s="6"/>
      <c r="G419" s="28"/>
      <c r="H419" s="6"/>
      <c r="I419" s="6"/>
      <c r="J419" s="6"/>
      <c r="K419" s="6"/>
      <c r="L419" s="6"/>
      <c r="M419" s="6"/>
      <c r="N419" s="6"/>
      <c r="O419" s="6"/>
      <c r="P419" s="6"/>
      <c r="Q419" s="6"/>
      <c r="R419" s="6"/>
      <c r="S419" s="6"/>
      <c r="T419" s="6"/>
      <c r="U419" s="6"/>
      <c r="V419" s="6"/>
      <c r="W419" s="6"/>
      <c r="X419" s="6"/>
      <c r="Y419" s="6"/>
      <c r="Z419" s="6"/>
    </row>
    <row r="420" spans="1:26" ht="12.75" customHeight="1">
      <c r="A420" s="6"/>
      <c r="B420" s="6"/>
      <c r="C420" s="6"/>
      <c r="D420" s="27"/>
      <c r="E420" s="27"/>
      <c r="F420" s="6"/>
      <c r="G420" s="28"/>
      <c r="H420" s="6"/>
      <c r="I420" s="6"/>
      <c r="J420" s="6"/>
      <c r="K420" s="6"/>
      <c r="L420" s="6"/>
      <c r="M420" s="6"/>
      <c r="N420" s="6"/>
      <c r="O420" s="6"/>
      <c r="P420" s="6"/>
      <c r="Q420" s="6"/>
      <c r="R420" s="6"/>
      <c r="S420" s="6"/>
      <c r="T420" s="6"/>
      <c r="U420" s="6"/>
      <c r="V420" s="6"/>
      <c r="W420" s="6"/>
      <c r="X420" s="6"/>
      <c r="Y420" s="6"/>
      <c r="Z420" s="6"/>
    </row>
    <row r="421" spans="1:26" ht="12.75" customHeight="1">
      <c r="A421" s="6"/>
      <c r="B421" s="6"/>
      <c r="C421" s="6"/>
      <c r="D421" s="27"/>
      <c r="E421" s="27"/>
      <c r="F421" s="6"/>
      <c r="G421" s="28"/>
      <c r="H421" s="6"/>
      <c r="I421" s="6"/>
      <c r="J421" s="6"/>
      <c r="K421" s="6"/>
      <c r="L421" s="6"/>
      <c r="M421" s="6"/>
      <c r="N421" s="6"/>
      <c r="O421" s="6"/>
      <c r="P421" s="6"/>
      <c r="Q421" s="6"/>
      <c r="R421" s="6"/>
      <c r="S421" s="6"/>
      <c r="T421" s="6"/>
      <c r="U421" s="6"/>
      <c r="V421" s="6"/>
      <c r="W421" s="6"/>
      <c r="X421" s="6"/>
      <c r="Y421" s="6"/>
      <c r="Z421" s="6"/>
    </row>
    <row r="422" spans="1:26" ht="12.75" customHeight="1">
      <c r="A422" s="6"/>
      <c r="B422" s="6"/>
      <c r="C422" s="6"/>
      <c r="D422" s="27"/>
      <c r="E422" s="27"/>
      <c r="F422" s="6"/>
      <c r="G422" s="28"/>
      <c r="H422" s="6"/>
      <c r="I422" s="6"/>
      <c r="J422" s="6"/>
      <c r="K422" s="6"/>
      <c r="L422" s="6"/>
      <c r="M422" s="6"/>
      <c r="N422" s="6"/>
      <c r="O422" s="6"/>
      <c r="P422" s="6"/>
      <c r="Q422" s="6"/>
      <c r="R422" s="6"/>
      <c r="S422" s="6"/>
      <c r="T422" s="6"/>
      <c r="U422" s="6"/>
      <c r="V422" s="6"/>
      <c r="W422" s="6"/>
      <c r="X422" s="6"/>
      <c r="Y422" s="6"/>
      <c r="Z422" s="6"/>
    </row>
    <row r="423" spans="1:26" ht="12.75" customHeight="1">
      <c r="A423" s="6"/>
      <c r="B423" s="6"/>
      <c r="C423" s="6"/>
      <c r="D423" s="27"/>
      <c r="E423" s="27"/>
      <c r="F423" s="6"/>
      <c r="G423" s="28"/>
      <c r="H423" s="6"/>
      <c r="I423" s="6"/>
      <c r="J423" s="6"/>
      <c r="K423" s="6"/>
      <c r="L423" s="6"/>
      <c r="M423" s="6"/>
      <c r="N423" s="6"/>
      <c r="O423" s="6"/>
      <c r="P423" s="6"/>
      <c r="Q423" s="6"/>
      <c r="R423" s="6"/>
      <c r="S423" s="6"/>
      <c r="T423" s="6"/>
      <c r="U423" s="6"/>
      <c r="V423" s="6"/>
      <c r="W423" s="6"/>
      <c r="X423" s="6"/>
      <c r="Y423" s="6"/>
      <c r="Z423" s="6"/>
    </row>
    <row r="424" spans="1:26" ht="12.75" customHeight="1">
      <c r="A424" s="6"/>
      <c r="B424" s="6"/>
      <c r="C424" s="6"/>
      <c r="D424" s="27"/>
      <c r="E424" s="27"/>
      <c r="F424" s="6"/>
      <c r="G424" s="28"/>
      <c r="H424" s="6"/>
      <c r="I424" s="6"/>
      <c r="J424" s="6"/>
      <c r="K424" s="6"/>
      <c r="L424" s="6"/>
      <c r="M424" s="6"/>
      <c r="N424" s="6"/>
      <c r="O424" s="6"/>
      <c r="P424" s="6"/>
      <c r="Q424" s="6"/>
      <c r="R424" s="6"/>
      <c r="S424" s="6"/>
      <c r="T424" s="6"/>
      <c r="U424" s="6"/>
      <c r="V424" s="6"/>
      <c r="W424" s="6"/>
      <c r="X424" s="6"/>
      <c r="Y424" s="6"/>
      <c r="Z424" s="6"/>
    </row>
    <row r="425" spans="1:26" ht="12.75" customHeight="1">
      <c r="A425" s="6"/>
      <c r="B425" s="6"/>
      <c r="C425" s="6"/>
      <c r="D425" s="27"/>
      <c r="E425" s="27"/>
      <c r="F425" s="6"/>
      <c r="G425" s="28"/>
      <c r="H425" s="6"/>
      <c r="I425" s="6"/>
      <c r="J425" s="6"/>
      <c r="K425" s="6"/>
      <c r="L425" s="6"/>
      <c r="M425" s="6"/>
      <c r="N425" s="6"/>
      <c r="O425" s="6"/>
      <c r="P425" s="6"/>
      <c r="Q425" s="6"/>
      <c r="R425" s="6"/>
      <c r="S425" s="6"/>
      <c r="T425" s="6"/>
      <c r="U425" s="6"/>
      <c r="V425" s="6"/>
      <c r="W425" s="6"/>
      <c r="X425" s="6"/>
      <c r="Y425" s="6"/>
      <c r="Z425" s="6"/>
    </row>
    <row r="426" spans="1:26" ht="12.75" customHeight="1">
      <c r="A426" s="6"/>
      <c r="B426" s="6"/>
      <c r="C426" s="6"/>
      <c r="D426" s="27"/>
      <c r="E426" s="27"/>
      <c r="F426" s="6"/>
      <c r="G426" s="28"/>
      <c r="H426" s="6"/>
      <c r="I426" s="6"/>
      <c r="J426" s="6"/>
      <c r="K426" s="6"/>
      <c r="L426" s="6"/>
      <c r="M426" s="6"/>
      <c r="N426" s="6"/>
      <c r="O426" s="6"/>
      <c r="P426" s="6"/>
      <c r="Q426" s="6"/>
      <c r="R426" s="6"/>
      <c r="S426" s="6"/>
      <c r="T426" s="6"/>
      <c r="U426" s="6"/>
      <c r="V426" s="6"/>
      <c r="W426" s="6"/>
      <c r="X426" s="6"/>
      <c r="Y426" s="6"/>
      <c r="Z426" s="6"/>
    </row>
    <row r="427" spans="1:26" ht="12.75" customHeight="1">
      <c r="A427" s="6"/>
      <c r="B427" s="6"/>
      <c r="C427" s="6"/>
      <c r="D427" s="27"/>
      <c r="E427" s="27"/>
      <c r="F427" s="6"/>
      <c r="G427" s="28"/>
      <c r="H427" s="6"/>
      <c r="I427" s="6"/>
      <c r="J427" s="6"/>
      <c r="K427" s="6"/>
      <c r="L427" s="6"/>
      <c r="M427" s="6"/>
      <c r="N427" s="6"/>
      <c r="O427" s="6"/>
      <c r="P427" s="6"/>
      <c r="Q427" s="6"/>
      <c r="R427" s="6"/>
      <c r="S427" s="6"/>
      <c r="T427" s="6"/>
      <c r="U427" s="6"/>
      <c r="V427" s="6"/>
      <c r="W427" s="6"/>
      <c r="X427" s="6"/>
      <c r="Y427" s="6"/>
      <c r="Z427" s="6"/>
    </row>
    <row r="428" spans="1:26" ht="12.75" customHeight="1">
      <c r="A428" s="6"/>
      <c r="B428" s="6"/>
      <c r="C428" s="6"/>
      <c r="D428" s="27"/>
      <c r="E428" s="27"/>
      <c r="F428" s="6"/>
      <c r="G428" s="28"/>
      <c r="H428" s="6"/>
      <c r="I428" s="6"/>
      <c r="J428" s="6"/>
      <c r="K428" s="6"/>
      <c r="L428" s="6"/>
      <c r="M428" s="6"/>
      <c r="N428" s="6"/>
      <c r="O428" s="6"/>
      <c r="P428" s="6"/>
      <c r="Q428" s="6"/>
      <c r="R428" s="6"/>
      <c r="S428" s="6"/>
      <c r="T428" s="6"/>
      <c r="U428" s="6"/>
      <c r="V428" s="6"/>
      <c r="W428" s="6"/>
      <c r="X428" s="6"/>
      <c r="Y428" s="6"/>
      <c r="Z428" s="6"/>
    </row>
    <row r="429" spans="1:26" ht="12.75" customHeight="1">
      <c r="A429" s="6"/>
      <c r="B429" s="6"/>
      <c r="C429" s="6"/>
      <c r="D429" s="27"/>
      <c r="E429" s="27"/>
      <c r="F429" s="6"/>
      <c r="G429" s="28"/>
      <c r="H429" s="6"/>
      <c r="I429" s="6"/>
      <c r="J429" s="6"/>
      <c r="K429" s="6"/>
      <c r="L429" s="6"/>
      <c r="M429" s="6"/>
      <c r="N429" s="6"/>
      <c r="O429" s="6"/>
      <c r="P429" s="6"/>
      <c r="Q429" s="6"/>
      <c r="R429" s="6"/>
      <c r="S429" s="6"/>
      <c r="T429" s="6"/>
      <c r="U429" s="6"/>
      <c r="V429" s="6"/>
      <c r="W429" s="6"/>
      <c r="X429" s="6"/>
      <c r="Y429" s="6"/>
      <c r="Z429" s="6"/>
    </row>
    <row r="430" spans="1:26" ht="12.75" customHeight="1">
      <c r="A430" s="6"/>
      <c r="B430" s="6"/>
      <c r="C430" s="6"/>
      <c r="D430" s="27"/>
      <c r="E430" s="27"/>
      <c r="F430" s="6"/>
      <c r="G430" s="28"/>
      <c r="H430" s="6"/>
      <c r="I430" s="6"/>
      <c r="J430" s="6"/>
      <c r="K430" s="6"/>
      <c r="L430" s="6"/>
      <c r="M430" s="6"/>
      <c r="N430" s="6"/>
      <c r="O430" s="6"/>
      <c r="P430" s="6"/>
      <c r="Q430" s="6"/>
      <c r="R430" s="6"/>
      <c r="S430" s="6"/>
      <c r="T430" s="6"/>
      <c r="U430" s="6"/>
      <c r="V430" s="6"/>
      <c r="W430" s="6"/>
      <c r="X430" s="6"/>
      <c r="Y430" s="6"/>
      <c r="Z430" s="6"/>
    </row>
    <row r="431" spans="1:26" ht="12.75" customHeight="1">
      <c r="A431" s="6"/>
      <c r="B431" s="6"/>
      <c r="C431" s="6"/>
      <c r="D431" s="27"/>
      <c r="E431" s="27"/>
      <c r="F431" s="6"/>
      <c r="G431" s="28"/>
      <c r="H431" s="6"/>
      <c r="I431" s="6"/>
      <c r="J431" s="6"/>
      <c r="K431" s="6"/>
      <c r="L431" s="6"/>
      <c r="M431" s="6"/>
      <c r="N431" s="6"/>
      <c r="O431" s="6"/>
      <c r="P431" s="6"/>
      <c r="Q431" s="6"/>
      <c r="R431" s="6"/>
      <c r="S431" s="6"/>
      <c r="T431" s="6"/>
      <c r="U431" s="6"/>
      <c r="V431" s="6"/>
      <c r="W431" s="6"/>
      <c r="X431" s="6"/>
      <c r="Y431" s="6"/>
      <c r="Z431" s="6"/>
    </row>
    <row r="432" spans="1:26" ht="12.75" customHeight="1">
      <c r="A432" s="6"/>
      <c r="B432" s="6"/>
      <c r="C432" s="6"/>
      <c r="D432" s="27"/>
      <c r="E432" s="27"/>
      <c r="F432" s="6"/>
      <c r="G432" s="28"/>
      <c r="H432" s="6"/>
      <c r="I432" s="6"/>
      <c r="J432" s="6"/>
      <c r="K432" s="6"/>
      <c r="L432" s="6"/>
      <c r="M432" s="6"/>
      <c r="N432" s="6"/>
      <c r="O432" s="6"/>
      <c r="P432" s="6"/>
      <c r="Q432" s="6"/>
      <c r="R432" s="6"/>
      <c r="S432" s="6"/>
      <c r="T432" s="6"/>
      <c r="U432" s="6"/>
      <c r="V432" s="6"/>
      <c r="W432" s="6"/>
      <c r="X432" s="6"/>
      <c r="Y432" s="6"/>
      <c r="Z432" s="6"/>
    </row>
    <row r="433" spans="1:26" ht="12.75" customHeight="1">
      <c r="A433" s="6"/>
      <c r="B433" s="6"/>
      <c r="C433" s="6"/>
      <c r="D433" s="27"/>
      <c r="E433" s="27"/>
      <c r="F433" s="6"/>
      <c r="G433" s="28"/>
      <c r="H433" s="6"/>
      <c r="I433" s="6"/>
      <c r="J433" s="6"/>
      <c r="K433" s="6"/>
      <c r="L433" s="6"/>
      <c r="M433" s="6"/>
      <c r="N433" s="6"/>
      <c r="O433" s="6"/>
      <c r="P433" s="6"/>
      <c r="Q433" s="6"/>
      <c r="R433" s="6"/>
      <c r="S433" s="6"/>
      <c r="T433" s="6"/>
      <c r="U433" s="6"/>
      <c r="V433" s="6"/>
      <c r="W433" s="6"/>
      <c r="X433" s="6"/>
      <c r="Y433" s="6"/>
      <c r="Z433" s="6"/>
    </row>
    <row r="434" spans="1:26" ht="12.75" customHeight="1">
      <c r="A434" s="6"/>
      <c r="B434" s="6"/>
      <c r="C434" s="6"/>
      <c r="D434" s="27"/>
      <c r="E434" s="27"/>
      <c r="F434" s="6"/>
      <c r="G434" s="28"/>
      <c r="H434" s="6"/>
      <c r="I434" s="6"/>
      <c r="J434" s="6"/>
      <c r="K434" s="6"/>
      <c r="L434" s="6"/>
      <c r="M434" s="6"/>
      <c r="N434" s="6"/>
      <c r="O434" s="6"/>
      <c r="P434" s="6"/>
      <c r="Q434" s="6"/>
      <c r="R434" s="6"/>
      <c r="S434" s="6"/>
      <c r="T434" s="6"/>
      <c r="U434" s="6"/>
      <c r="V434" s="6"/>
      <c r="W434" s="6"/>
      <c r="X434" s="6"/>
      <c r="Y434" s="6"/>
      <c r="Z434" s="6"/>
    </row>
    <row r="435" spans="1:26" ht="12.75" customHeight="1">
      <c r="A435" s="6"/>
      <c r="B435" s="6"/>
      <c r="C435" s="6"/>
      <c r="D435" s="27"/>
      <c r="E435" s="27"/>
      <c r="F435" s="6"/>
      <c r="G435" s="28"/>
      <c r="H435" s="6"/>
      <c r="I435" s="6"/>
      <c r="J435" s="6"/>
      <c r="K435" s="6"/>
      <c r="L435" s="6"/>
      <c r="M435" s="6"/>
      <c r="N435" s="6"/>
      <c r="O435" s="6"/>
      <c r="P435" s="6"/>
      <c r="Q435" s="6"/>
      <c r="R435" s="6"/>
      <c r="S435" s="6"/>
      <c r="T435" s="6"/>
      <c r="U435" s="6"/>
      <c r="V435" s="6"/>
      <c r="W435" s="6"/>
      <c r="X435" s="6"/>
      <c r="Y435" s="6"/>
      <c r="Z435" s="6"/>
    </row>
    <row r="436" spans="1:26" ht="12.75" customHeight="1">
      <c r="A436" s="6"/>
      <c r="B436" s="6"/>
      <c r="C436" s="6"/>
      <c r="D436" s="27"/>
      <c r="E436" s="27"/>
      <c r="F436" s="6"/>
      <c r="G436" s="28"/>
      <c r="H436" s="6"/>
      <c r="I436" s="6"/>
      <c r="J436" s="6"/>
      <c r="K436" s="6"/>
      <c r="L436" s="6"/>
      <c r="M436" s="6"/>
      <c r="N436" s="6"/>
      <c r="O436" s="6"/>
      <c r="P436" s="6"/>
      <c r="Q436" s="6"/>
      <c r="R436" s="6"/>
      <c r="S436" s="6"/>
      <c r="T436" s="6"/>
      <c r="U436" s="6"/>
      <c r="V436" s="6"/>
      <c r="W436" s="6"/>
      <c r="X436" s="6"/>
      <c r="Y436" s="6"/>
      <c r="Z436" s="6"/>
    </row>
    <row r="437" spans="1:26" ht="12.75" customHeight="1">
      <c r="A437" s="6"/>
      <c r="B437" s="6"/>
      <c r="C437" s="6"/>
      <c r="D437" s="27"/>
      <c r="E437" s="27"/>
      <c r="F437" s="6"/>
      <c r="G437" s="28"/>
      <c r="H437" s="6"/>
      <c r="I437" s="6"/>
      <c r="J437" s="6"/>
      <c r="K437" s="6"/>
      <c r="L437" s="6"/>
      <c r="M437" s="6"/>
      <c r="N437" s="6"/>
      <c r="O437" s="6"/>
      <c r="P437" s="6"/>
      <c r="Q437" s="6"/>
      <c r="R437" s="6"/>
      <c r="S437" s="6"/>
      <c r="T437" s="6"/>
      <c r="U437" s="6"/>
      <c r="V437" s="6"/>
      <c r="W437" s="6"/>
      <c r="X437" s="6"/>
      <c r="Y437" s="6"/>
      <c r="Z437" s="6"/>
    </row>
    <row r="438" spans="1:26" ht="12.75" customHeight="1">
      <c r="A438" s="6"/>
      <c r="B438" s="6"/>
      <c r="C438" s="6"/>
      <c r="D438" s="27"/>
      <c r="E438" s="27"/>
      <c r="F438" s="6"/>
      <c r="G438" s="28"/>
      <c r="H438" s="6"/>
      <c r="I438" s="6"/>
      <c r="J438" s="6"/>
      <c r="K438" s="6"/>
      <c r="L438" s="6"/>
      <c r="M438" s="6"/>
      <c r="N438" s="6"/>
      <c r="O438" s="6"/>
      <c r="P438" s="6"/>
      <c r="Q438" s="6"/>
      <c r="R438" s="6"/>
      <c r="S438" s="6"/>
      <c r="T438" s="6"/>
      <c r="U438" s="6"/>
      <c r="V438" s="6"/>
      <c r="W438" s="6"/>
      <c r="X438" s="6"/>
      <c r="Y438" s="6"/>
      <c r="Z438" s="6"/>
    </row>
    <row r="439" spans="1:26" ht="12.75" customHeight="1">
      <c r="A439" s="6"/>
      <c r="B439" s="6"/>
      <c r="C439" s="6"/>
      <c r="D439" s="27"/>
      <c r="E439" s="27"/>
      <c r="F439" s="6"/>
      <c r="G439" s="28"/>
      <c r="H439" s="6"/>
      <c r="I439" s="6"/>
      <c r="J439" s="6"/>
      <c r="K439" s="6"/>
      <c r="L439" s="6"/>
      <c r="M439" s="6"/>
      <c r="N439" s="6"/>
      <c r="O439" s="6"/>
      <c r="P439" s="6"/>
      <c r="Q439" s="6"/>
      <c r="R439" s="6"/>
      <c r="S439" s="6"/>
      <c r="T439" s="6"/>
      <c r="U439" s="6"/>
      <c r="V439" s="6"/>
      <c r="W439" s="6"/>
      <c r="X439" s="6"/>
      <c r="Y439" s="6"/>
      <c r="Z439" s="6"/>
    </row>
    <row r="440" spans="1:26" ht="12.75" customHeight="1">
      <c r="A440" s="6"/>
      <c r="B440" s="6"/>
      <c r="C440" s="6"/>
      <c r="D440" s="27"/>
      <c r="E440" s="27"/>
      <c r="F440" s="6"/>
      <c r="G440" s="28"/>
      <c r="H440" s="6"/>
      <c r="I440" s="6"/>
      <c r="J440" s="6"/>
      <c r="K440" s="6"/>
      <c r="L440" s="6"/>
      <c r="M440" s="6"/>
      <c r="N440" s="6"/>
      <c r="O440" s="6"/>
      <c r="P440" s="6"/>
      <c r="Q440" s="6"/>
      <c r="R440" s="6"/>
      <c r="S440" s="6"/>
      <c r="T440" s="6"/>
      <c r="U440" s="6"/>
      <c r="V440" s="6"/>
      <c r="W440" s="6"/>
      <c r="X440" s="6"/>
      <c r="Y440" s="6"/>
      <c r="Z440" s="6"/>
    </row>
    <row r="441" spans="1:26" ht="12.75" customHeight="1">
      <c r="A441" s="6"/>
      <c r="B441" s="6"/>
      <c r="C441" s="6"/>
      <c r="D441" s="27"/>
      <c r="E441" s="27"/>
      <c r="F441" s="6"/>
      <c r="G441" s="28"/>
      <c r="H441" s="6"/>
      <c r="I441" s="6"/>
      <c r="J441" s="6"/>
      <c r="K441" s="6"/>
      <c r="L441" s="6"/>
      <c r="M441" s="6"/>
      <c r="N441" s="6"/>
      <c r="O441" s="6"/>
      <c r="P441" s="6"/>
      <c r="Q441" s="6"/>
      <c r="R441" s="6"/>
      <c r="S441" s="6"/>
      <c r="T441" s="6"/>
      <c r="U441" s="6"/>
      <c r="V441" s="6"/>
      <c r="W441" s="6"/>
      <c r="X441" s="6"/>
      <c r="Y441" s="6"/>
      <c r="Z441" s="6"/>
    </row>
    <row r="442" spans="1:26" ht="12.75" customHeight="1">
      <c r="A442" s="6"/>
      <c r="B442" s="6"/>
      <c r="C442" s="6"/>
      <c r="D442" s="27"/>
      <c r="E442" s="27"/>
      <c r="F442" s="6"/>
      <c r="G442" s="28"/>
      <c r="H442" s="6"/>
      <c r="I442" s="6"/>
      <c r="J442" s="6"/>
      <c r="K442" s="6"/>
      <c r="L442" s="6"/>
      <c r="M442" s="6"/>
      <c r="N442" s="6"/>
      <c r="O442" s="6"/>
      <c r="P442" s="6"/>
      <c r="Q442" s="6"/>
      <c r="R442" s="6"/>
      <c r="S442" s="6"/>
      <c r="T442" s="6"/>
      <c r="U442" s="6"/>
      <c r="V442" s="6"/>
      <c r="W442" s="6"/>
      <c r="X442" s="6"/>
      <c r="Y442" s="6"/>
      <c r="Z442" s="6"/>
    </row>
    <row r="443" spans="1:26" ht="12.75" customHeight="1">
      <c r="A443" s="6"/>
      <c r="B443" s="6"/>
      <c r="C443" s="6"/>
      <c r="D443" s="27"/>
      <c r="E443" s="27"/>
      <c r="F443" s="6"/>
      <c r="G443" s="28"/>
      <c r="H443" s="6"/>
      <c r="I443" s="6"/>
      <c r="J443" s="6"/>
      <c r="K443" s="6"/>
      <c r="L443" s="6"/>
      <c r="M443" s="6"/>
      <c r="N443" s="6"/>
      <c r="O443" s="6"/>
      <c r="P443" s="6"/>
      <c r="Q443" s="6"/>
      <c r="R443" s="6"/>
      <c r="S443" s="6"/>
      <c r="T443" s="6"/>
      <c r="U443" s="6"/>
      <c r="V443" s="6"/>
      <c r="W443" s="6"/>
      <c r="X443" s="6"/>
      <c r="Y443" s="6"/>
      <c r="Z443" s="6"/>
    </row>
    <row r="444" spans="1:26" ht="12.75" customHeight="1">
      <c r="A444" s="6"/>
      <c r="B444" s="6"/>
      <c r="C444" s="6"/>
      <c r="D444" s="27"/>
      <c r="E444" s="27"/>
      <c r="F444" s="6"/>
      <c r="G444" s="28"/>
      <c r="H444" s="6"/>
      <c r="I444" s="6"/>
      <c r="J444" s="6"/>
      <c r="K444" s="6"/>
      <c r="L444" s="6"/>
      <c r="M444" s="6"/>
      <c r="N444" s="6"/>
      <c r="O444" s="6"/>
      <c r="P444" s="6"/>
      <c r="Q444" s="6"/>
      <c r="R444" s="6"/>
      <c r="S444" s="6"/>
      <c r="T444" s="6"/>
      <c r="U444" s="6"/>
      <c r="V444" s="6"/>
      <c r="W444" s="6"/>
      <c r="X444" s="6"/>
      <c r="Y444" s="6"/>
      <c r="Z444" s="6"/>
    </row>
    <row r="445" spans="1:26" ht="12.75" customHeight="1">
      <c r="A445" s="6"/>
      <c r="B445" s="6"/>
      <c r="C445" s="6"/>
      <c r="D445" s="27"/>
      <c r="E445" s="27"/>
      <c r="F445" s="6"/>
      <c r="G445" s="28"/>
      <c r="H445" s="6"/>
      <c r="I445" s="6"/>
      <c r="J445" s="6"/>
      <c r="K445" s="6"/>
      <c r="L445" s="6"/>
      <c r="M445" s="6"/>
      <c r="N445" s="6"/>
      <c r="O445" s="6"/>
      <c r="P445" s="6"/>
      <c r="Q445" s="6"/>
      <c r="R445" s="6"/>
      <c r="S445" s="6"/>
      <c r="T445" s="6"/>
      <c r="U445" s="6"/>
      <c r="V445" s="6"/>
      <c r="W445" s="6"/>
      <c r="X445" s="6"/>
      <c r="Y445" s="6"/>
      <c r="Z445" s="6"/>
    </row>
    <row r="446" spans="1:26" ht="12.75" customHeight="1">
      <c r="A446" s="6"/>
      <c r="B446" s="6"/>
      <c r="C446" s="6"/>
      <c r="D446" s="27"/>
      <c r="E446" s="27"/>
      <c r="F446" s="6"/>
      <c r="G446" s="28"/>
      <c r="H446" s="6"/>
      <c r="I446" s="6"/>
      <c r="J446" s="6"/>
      <c r="K446" s="6"/>
      <c r="L446" s="6"/>
      <c r="M446" s="6"/>
      <c r="N446" s="6"/>
      <c r="O446" s="6"/>
      <c r="P446" s="6"/>
      <c r="Q446" s="6"/>
      <c r="R446" s="6"/>
      <c r="S446" s="6"/>
      <c r="T446" s="6"/>
      <c r="U446" s="6"/>
      <c r="V446" s="6"/>
      <c r="W446" s="6"/>
      <c r="X446" s="6"/>
      <c r="Y446" s="6"/>
      <c r="Z446" s="6"/>
    </row>
    <row r="447" spans="1:26" ht="12.75" customHeight="1">
      <c r="A447" s="6"/>
      <c r="B447" s="6"/>
      <c r="C447" s="6"/>
      <c r="D447" s="27"/>
      <c r="E447" s="27"/>
      <c r="F447" s="6"/>
      <c r="G447" s="28"/>
      <c r="H447" s="6"/>
      <c r="I447" s="6"/>
      <c r="J447" s="6"/>
      <c r="K447" s="6"/>
      <c r="L447" s="6"/>
      <c r="M447" s="6"/>
      <c r="N447" s="6"/>
      <c r="O447" s="6"/>
      <c r="P447" s="6"/>
      <c r="Q447" s="6"/>
      <c r="R447" s="6"/>
      <c r="S447" s="6"/>
      <c r="T447" s="6"/>
      <c r="U447" s="6"/>
      <c r="V447" s="6"/>
      <c r="W447" s="6"/>
      <c r="X447" s="6"/>
      <c r="Y447" s="6"/>
      <c r="Z447" s="6"/>
    </row>
    <row r="448" spans="1:26" ht="12.75" customHeight="1">
      <c r="A448" s="6"/>
      <c r="B448" s="6"/>
      <c r="C448" s="6"/>
      <c r="D448" s="27"/>
      <c r="E448" s="27"/>
      <c r="F448" s="6"/>
      <c r="G448" s="28"/>
      <c r="H448" s="6"/>
      <c r="I448" s="6"/>
      <c r="J448" s="6"/>
      <c r="K448" s="6"/>
      <c r="L448" s="6"/>
      <c r="M448" s="6"/>
      <c r="N448" s="6"/>
      <c r="O448" s="6"/>
      <c r="P448" s="6"/>
      <c r="Q448" s="6"/>
      <c r="R448" s="6"/>
      <c r="S448" s="6"/>
      <c r="T448" s="6"/>
      <c r="U448" s="6"/>
      <c r="V448" s="6"/>
      <c r="W448" s="6"/>
      <c r="X448" s="6"/>
      <c r="Y448" s="6"/>
      <c r="Z448" s="6"/>
    </row>
    <row r="449" spans="1:26" ht="12.75" customHeight="1">
      <c r="A449" s="6"/>
      <c r="B449" s="6"/>
      <c r="C449" s="6"/>
      <c r="D449" s="27"/>
      <c r="E449" s="27"/>
      <c r="F449" s="6"/>
      <c r="G449" s="28"/>
      <c r="H449" s="6"/>
      <c r="I449" s="6"/>
      <c r="J449" s="6"/>
      <c r="K449" s="6"/>
      <c r="L449" s="6"/>
      <c r="M449" s="6"/>
      <c r="N449" s="6"/>
      <c r="O449" s="6"/>
      <c r="P449" s="6"/>
      <c r="Q449" s="6"/>
      <c r="R449" s="6"/>
      <c r="S449" s="6"/>
      <c r="T449" s="6"/>
      <c r="U449" s="6"/>
      <c r="V449" s="6"/>
      <c r="W449" s="6"/>
      <c r="X449" s="6"/>
      <c r="Y449" s="6"/>
      <c r="Z449" s="6"/>
    </row>
    <row r="450" spans="1:26" ht="12.75" customHeight="1">
      <c r="A450" s="6"/>
      <c r="B450" s="6"/>
      <c r="C450" s="6"/>
      <c r="D450" s="27"/>
      <c r="E450" s="27"/>
      <c r="F450" s="6"/>
      <c r="G450" s="28"/>
      <c r="H450" s="6"/>
      <c r="I450" s="6"/>
      <c r="J450" s="6"/>
      <c r="K450" s="6"/>
      <c r="L450" s="6"/>
      <c r="M450" s="6"/>
      <c r="N450" s="6"/>
      <c r="O450" s="6"/>
      <c r="P450" s="6"/>
      <c r="Q450" s="6"/>
      <c r="R450" s="6"/>
      <c r="S450" s="6"/>
      <c r="T450" s="6"/>
      <c r="U450" s="6"/>
      <c r="V450" s="6"/>
      <c r="W450" s="6"/>
      <c r="X450" s="6"/>
      <c r="Y450" s="6"/>
      <c r="Z450" s="6"/>
    </row>
    <row r="451" spans="1:26" ht="12.75" customHeight="1">
      <c r="A451" s="6"/>
      <c r="B451" s="6"/>
      <c r="C451" s="6"/>
      <c r="D451" s="27"/>
      <c r="E451" s="27"/>
      <c r="F451" s="6"/>
      <c r="G451" s="28"/>
      <c r="H451" s="6"/>
      <c r="I451" s="6"/>
      <c r="J451" s="6"/>
      <c r="K451" s="6"/>
      <c r="L451" s="6"/>
      <c r="M451" s="6"/>
      <c r="N451" s="6"/>
      <c r="O451" s="6"/>
      <c r="P451" s="6"/>
      <c r="Q451" s="6"/>
      <c r="R451" s="6"/>
      <c r="S451" s="6"/>
      <c r="T451" s="6"/>
      <c r="U451" s="6"/>
      <c r="V451" s="6"/>
      <c r="W451" s="6"/>
      <c r="X451" s="6"/>
      <c r="Y451" s="6"/>
      <c r="Z451" s="6"/>
    </row>
    <row r="452" spans="1:26" ht="12.75" customHeight="1">
      <c r="A452" s="6"/>
      <c r="B452" s="6"/>
      <c r="C452" s="6"/>
      <c r="D452" s="27"/>
      <c r="E452" s="27"/>
      <c r="F452" s="6"/>
      <c r="G452" s="28"/>
      <c r="H452" s="6"/>
      <c r="I452" s="6"/>
      <c r="J452" s="6"/>
      <c r="K452" s="6"/>
      <c r="L452" s="6"/>
      <c r="M452" s="6"/>
      <c r="N452" s="6"/>
      <c r="O452" s="6"/>
      <c r="P452" s="6"/>
      <c r="Q452" s="6"/>
      <c r="R452" s="6"/>
      <c r="S452" s="6"/>
      <c r="T452" s="6"/>
      <c r="U452" s="6"/>
      <c r="V452" s="6"/>
      <c r="W452" s="6"/>
      <c r="X452" s="6"/>
      <c r="Y452" s="6"/>
      <c r="Z452" s="6"/>
    </row>
    <row r="453" spans="1:26" ht="12.75" customHeight="1">
      <c r="A453" s="6"/>
      <c r="B453" s="6"/>
      <c r="C453" s="6"/>
      <c r="D453" s="27"/>
      <c r="E453" s="27"/>
      <c r="F453" s="6"/>
      <c r="G453" s="28"/>
      <c r="H453" s="6"/>
      <c r="I453" s="6"/>
      <c r="J453" s="6"/>
      <c r="K453" s="6"/>
      <c r="L453" s="6"/>
      <c r="M453" s="6"/>
      <c r="N453" s="6"/>
      <c r="O453" s="6"/>
      <c r="P453" s="6"/>
      <c r="Q453" s="6"/>
      <c r="R453" s="6"/>
      <c r="S453" s="6"/>
      <c r="T453" s="6"/>
      <c r="U453" s="6"/>
      <c r="V453" s="6"/>
      <c r="W453" s="6"/>
      <c r="X453" s="6"/>
      <c r="Y453" s="6"/>
      <c r="Z453" s="6"/>
    </row>
    <row r="454" spans="1:26" ht="12.75" customHeight="1">
      <c r="A454" s="6"/>
      <c r="B454" s="6"/>
      <c r="C454" s="6"/>
      <c r="D454" s="27"/>
      <c r="E454" s="27"/>
      <c r="F454" s="6"/>
      <c r="G454" s="28"/>
      <c r="H454" s="6"/>
      <c r="I454" s="6"/>
      <c r="J454" s="6"/>
      <c r="K454" s="6"/>
      <c r="L454" s="6"/>
      <c r="M454" s="6"/>
      <c r="N454" s="6"/>
      <c r="O454" s="6"/>
      <c r="P454" s="6"/>
      <c r="Q454" s="6"/>
      <c r="R454" s="6"/>
      <c r="S454" s="6"/>
      <c r="T454" s="6"/>
      <c r="U454" s="6"/>
      <c r="V454" s="6"/>
      <c r="W454" s="6"/>
      <c r="X454" s="6"/>
      <c r="Y454" s="6"/>
      <c r="Z454" s="6"/>
    </row>
    <row r="455" spans="1:26" ht="12.75" customHeight="1">
      <c r="A455" s="6"/>
      <c r="B455" s="6"/>
      <c r="C455" s="6"/>
      <c r="D455" s="27"/>
      <c r="E455" s="27"/>
      <c r="F455" s="6"/>
      <c r="G455" s="28"/>
      <c r="H455" s="6"/>
      <c r="I455" s="6"/>
      <c r="J455" s="6"/>
      <c r="K455" s="6"/>
      <c r="L455" s="6"/>
      <c r="M455" s="6"/>
      <c r="N455" s="6"/>
      <c r="O455" s="6"/>
      <c r="P455" s="6"/>
      <c r="Q455" s="6"/>
      <c r="R455" s="6"/>
      <c r="S455" s="6"/>
      <c r="T455" s="6"/>
      <c r="U455" s="6"/>
      <c r="V455" s="6"/>
      <c r="W455" s="6"/>
      <c r="X455" s="6"/>
      <c r="Y455" s="6"/>
      <c r="Z455" s="6"/>
    </row>
    <row r="456" spans="1:26" ht="12.75" customHeight="1">
      <c r="A456" s="6"/>
      <c r="B456" s="6"/>
      <c r="C456" s="6"/>
      <c r="D456" s="27"/>
      <c r="E456" s="27"/>
      <c r="F456" s="6"/>
      <c r="G456" s="28"/>
      <c r="H456" s="6"/>
      <c r="I456" s="6"/>
      <c r="J456" s="6"/>
      <c r="K456" s="6"/>
      <c r="L456" s="6"/>
      <c r="M456" s="6"/>
      <c r="N456" s="6"/>
      <c r="O456" s="6"/>
      <c r="P456" s="6"/>
      <c r="Q456" s="6"/>
      <c r="R456" s="6"/>
      <c r="S456" s="6"/>
      <c r="T456" s="6"/>
      <c r="U456" s="6"/>
      <c r="V456" s="6"/>
      <c r="W456" s="6"/>
      <c r="X456" s="6"/>
      <c r="Y456" s="6"/>
      <c r="Z456" s="6"/>
    </row>
    <row r="457" spans="1:26" ht="12.75" customHeight="1">
      <c r="A457" s="6"/>
      <c r="B457" s="6"/>
      <c r="C457" s="6"/>
      <c r="D457" s="27"/>
      <c r="E457" s="27"/>
      <c r="F457" s="6"/>
      <c r="G457" s="28"/>
      <c r="H457" s="6"/>
      <c r="I457" s="6"/>
      <c r="J457" s="6"/>
      <c r="K457" s="6"/>
      <c r="L457" s="6"/>
      <c r="M457" s="6"/>
      <c r="N457" s="6"/>
      <c r="O457" s="6"/>
      <c r="P457" s="6"/>
      <c r="Q457" s="6"/>
      <c r="R457" s="6"/>
      <c r="S457" s="6"/>
      <c r="T457" s="6"/>
      <c r="U457" s="6"/>
      <c r="V457" s="6"/>
      <c r="W457" s="6"/>
      <c r="X457" s="6"/>
      <c r="Y457" s="6"/>
      <c r="Z457" s="6"/>
    </row>
    <row r="458" spans="1:26" ht="12.75" customHeight="1">
      <c r="A458" s="6"/>
      <c r="B458" s="6"/>
      <c r="C458" s="6"/>
      <c r="D458" s="27"/>
      <c r="E458" s="27"/>
      <c r="F458" s="6"/>
      <c r="G458" s="28"/>
      <c r="H458" s="6"/>
      <c r="I458" s="6"/>
      <c r="J458" s="6"/>
      <c r="K458" s="6"/>
      <c r="L458" s="6"/>
      <c r="M458" s="6"/>
      <c r="N458" s="6"/>
      <c r="O458" s="6"/>
      <c r="P458" s="6"/>
      <c r="Q458" s="6"/>
      <c r="R458" s="6"/>
      <c r="S458" s="6"/>
      <c r="T458" s="6"/>
      <c r="U458" s="6"/>
      <c r="V458" s="6"/>
      <c r="W458" s="6"/>
      <c r="X458" s="6"/>
      <c r="Y458" s="6"/>
      <c r="Z458" s="6"/>
    </row>
    <row r="459" spans="1:26" ht="12.75" customHeight="1">
      <c r="A459" s="6"/>
      <c r="B459" s="6"/>
      <c r="C459" s="6"/>
      <c r="D459" s="27"/>
      <c r="E459" s="27"/>
      <c r="F459" s="6"/>
      <c r="G459" s="28"/>
      <c r="H459" s="6"/>
      <c r="I459" s="6"/>
      <c r="J459" s="6"/>
      <c r="K459" s="6"/>
      <c r="L459" s="6"/>
      <c r="M459" s="6"/>
      <c r="N459" s="6"/>
      <c r="O459" s="6"/>
      <c r="P459" s="6"/>
      <c r="Q459" s="6"/>
      <c r="R459" s="6"/>
      <c r="S459" s="6"/>
      <c r="T459" s="6"/>
      <c r="U459" s="6"/>
      <c r="V459" s="6"/>
      <c r="W459" s="6"/>
      <c r="X459" s="6"/>
      <c r="Y459" s="6"/>
      <c r="Z459" s="6"/>
    </row>
    <row r="460" spans="1:26" ht="12.75" customHeight="1">
      <c r="A460" s="6"/>
      <c r="B460" s="6"/>
      <c r="C460" s="6"/>
      <c r="D460" s="27"/>
      <c r="E460" s="27"/>
      <c r="F460" s="6"/>
      <c r="G460" s="28"/>
      <c r="H460" s="6"/>
      <c r="I460" s="6"/>
      <c r="J460" s="6"/>
      <c r="K460" s="6"/>
      <c r="L460" s="6"/>
      <c r="M460" s="6"/>
      <c r="N460" s="6"/>
      <c r="O460" s="6"/>
      <c r="P460" s="6"/>
      <c r="Q460" s="6"/>
      <c r="R460" s="6"/>
      <c r="S460" s="6"/>
      <c r="T460" s="6"/>
      <c r="U460" s="6"/>
      <c r="V460" s="6"/>
      <c r="W460" s="6"/>
      <c r="X460" s="6"/>
      <c r="Y460" s="6"/>
      <c r="Z460" s="6"/>
    </row>
    <row r="461" spans="1:26" ht="12.75" customHeight="1">
      <c r="A461" s="6"/>
      <c r="B461" s="6"/>
      <c r="C461" s="6"/>
      <c r="D461" s="27"/>
      <c r="E461" s="27"/>
      <c r="F461" s="6"/>
      <c r="G461" s="28"/>
      <c r="H461" s="6"/>
      <c r="I461" s="6"/>
      <c r="J461" s="6"/>
      <c r="K461" s="6"/>
      <c r="L461" s="6"/>
      <c r="M461" s="6"/>
      <c r="N461" s="6"/>
      <c r="O461" s="6"/>
      <c r="P461" s="6"/>
      <c r="Q461" s="6"/>
      <c r="R461" s="6"/>
      <c r="S461" s="6"/>
      <c r="T461" s="6"/>
      <c r="U461" s="6"/>
      <c r="V461" s="6"/>
      <c r="W461" s="6"/>
      <c r="X461" s="6"/>
      <c r="Y461" s="6"/>
      <c r="Z461" s="6"/>
    </row>
    <row r="462" spans="1:26" ht="12.75" customHeight="1">
      <c r="A462" s="6"/>
      <c r="B462" s="6"/>
      <c r="C462" s="6"/>
      <c r="D462" s="27"/>
      <c r="E462" s="27"/>
      <c r="F462" s="6"/>
      <c r="G462" s="28"/>
      <c r="H462" s="6"/>
      <c r="I462" s="6"/>
      <c r="J462" s="6"/>
      <c r="K462" s="6"/>
      <c r="L462" s="6"/>
      <c r="M462" s="6"/>
      <c r="N462" s="6"/>
      <c r="O462" s="6"/>
      <c r="P462" s="6"/>
      <c r="Q462" s="6"/>
      <c r="R462" s="6"/>
      <c r="S462" s="6"/>
      <c r="T462" s="6"/>
      <c r="U462" s="6"/>
      <c r="V462" s="6"/>
      <c r="W462" s="6"/>
      <c r="X462" s="6"/>
      <c r="Y462" s="6"/>
      <c r="Z462" s="6"/>
    </row>
    <row r="463" spans="1:26" ht="12.75" customHeight="1">
      <c r="A463" s="6"/>
      <c r="B463" s="6"/>
      <c r="C463" s="6"/>
      <c r="D463" s="27"/>
      <c r="E463" s="27"/>
      <c r="F463" s="6"/>
      <c r="G463" s="28"/>
      <c r="H463" s="6"/>
      <c r="I463" s="6"/>
      <c r="J463" s="6"/>
      <c r="K463" s="6"/>
      <c r="L463" s="6"/>
      <c r="M463" s="6"/>
      <c r="N463" s="6"/>
      <c r="O463" s="6"/>
      <c r="P463" s="6"/>
      <c r="Q463" s="6"/>
      <c r="R463" s="6"/>
      <c r="S463" s="6"/>
      <c r="T463" s="6"/>
      <c r="U463" s="6"/>
      <c r="V463" s="6"/>
      <c r="W463" s="6"/>
      <c r="X463" s="6"/>
      <c r="Y463" s="6"/>
      <c r="Z463" s="6"/>
    </row>
    <row r="464" spans="1:26" ht="12.75" customHeight="1">
      <c r="A464" s="6"/>
      <c r="B464" s="6"/>
      <c r="C464" s="6"/>
      <c r="D464" s="27"/>
      <c r="E464" s="27"/>
      <c r="F464" s="6"/>
      <c r="G464" s="28"/>
      <c r="H464" s="6"/>
      <c r="I464" s="6"/>
      <c r="J464" s="6"/>
      <c r="K464" s="6"/>
      <c r="L464" s="6"/>
      <c r="M464" s="6"/>
      <c r="N464" s="6"/>
      <c r="O464" s="6"/>
      <c r="P464" s="6"/>
      <c r="Q464" s="6"/>
      <c r="R464" s="6"/>
      <c r="S464" s="6"/>
      <c r="T464" s="6"/>
      <c r="U464" s="6"/>
      <c r="V464" s="6"/>
      <c r="W464" s="6"/>
      <c r="X464" s="6"/>
      <c r="Y464" s="6"/>
      <c r="Z464" s="6"/>
    </row>
    <row r="465" spans="1:26" ht="12.75" customHeight="1">
      <c r="A465" s="6"/>
      <c r="B465" s="6"/>
      <c r="C465" s="6"/>
      <c r="D465" s="27"/>
      <c r="E465" s="27"/>
      <c r="F465" s="6"/>
      <c r="G465" s="28"/>
      <c r="H465" s="6"/>
      <c r="I465" s="6"/>
      <c r="J465" s="6"/>
      <c r="K465" s="6"/>
      <c r="L465" s="6"/>
      <c r="M465" s="6"/>
      <c r="N465" s="6"/>
      <c r="O465" s="6"/>
      <c r="P465" s="6"/>
      <c r="Q465" s="6"/>
      <c r="R465" s="6"/>
      <c r="S465" s="6"/>
      <c r="T465" s="6"/>
      <c r="U465" s="6"/>
      <c r="V465" s="6"/>
      <c r="W465" s="6"/>
      <c r="X465" s="6"/>
      <c r="Y465" s="6"/>
      <c r="Z465" s="6"/>
    </row>
    <row r="466" spans="1:26" ht="12.75" customHeight="1">
      <c r="A466" s="6"/>
      <c r="B466" s="6"/>
      <c r="C466" s="6"/>
      <c r="D466" s="27"/>
      <c r="E466" s="27"/>
      <c r="F466" s="6"/>
      <c r="G466" s="28"/>
      <c r="H466" s="6"/>
      <c r="I466" s="6"/>
      <c r="J466" s="6"/>
      <c r="K466" s="6"/>
      <c r="L466" s="6"/>
      <c r="M466" s="6"/>
      <c r="N466" s="6"/>
      <c r="O466" s="6"/>
      <c r="P466" s="6"/>
      <c r="Q466" s="6"/>
      <c r="R466" s="6"/>
      <c r="S466" s="6"/>
      <c r="T466" s="6"/>
      <c r="U466" s="6"/>
      <c r="V466" s="6"/>
      <c r="W466" s="6"/>
      <c r="X466" s="6"/>
      <c r="Y466" s="6"/>
      <c r="Z466" s="6"/>
    </row>
    <row r="467" spans="1:26" ht="12.75" customHeight="1">
      <c r="A467" s="6"/>
      <c r="B467" s="6"/>
      <c r="C467" s="6"/>
      <c r="D467" s="27"/>
      <c r="E467" s="27"/>
      <c r="F467" s="6"/>
      <c r="G467" s="28"/>
      <c r="H467" s="6"/>
      <c r="I467" s="6"/>
      <c r="J467" s="6"/>
      <c r="K467" s="6"/>
      <c r="L467" s="6"/>
      <c r="M467" s="6"/>
      <c r="N467" s="6"/>
      <c r="O467" s="6"/>
      <c r="P467" s="6"/>
      <c r="Q467" s="6"/>
      <c r="R467" s="6"/>
      <c r="S467" s="6"/>
      <c r="T467" s="6"/>
      <c r="U467" s="6"/>
      <c r="V467" s="6"/>
      <c r="W467" s="6"/>
      <c r="X467" s="6"/>
      <c r="Y467" s="6"/>
      <c r="Z467" s="6"/>
    </row>
    <row r="468" spans="1:26" ht="12.75" customHeight="1">
      <c r="A468" s="6"/>
      <c r="B468" s="6"/>
      <c r="C468" s="6"/>
      <c r="D468" s="27"/>
      <c r="E468" s="27"/>
      <c r="F468" s="6"/>
      <c r="G468" s="28"/>
      <c r="H468" s="6"/>
      <c r="I468" s="6"/>
      <c r="J468" s="6"/>
      <c r="K468" s="6"/>
      <c r="L468" s="6"/>
      <c r="M468" s="6"/>
      <c r="N468" s="6"/>
      <c r="O468" s="6"/>
      <c r="P468" s="6"/>
      <c r="Q468" s="6"/>
      <c r="R468" s="6"/>
      <c r="S468" s="6"/>
      <c r="T468" s="6"/>
      <c r="U468" s="6"/>
      <c r="V468" s="6"/>
      <c r="W468" s="6"/>
      <c r="X468" s="6"/>
      <c r="Y468" s="6"/>
      <c r="Z468" s="6"/>
    </row>
    <row r="469" spans="1:26" ht="12.75" customHeight="1">
      <c r="A469" s="6"/>
      <c r="B469" s="6"/>
      <c r="C469" s="6"/>
      <c r="D469" s="27"/>
      <c r="E469" s="27"/>
      <c r="F469" s="6"/>
      <c r="G469" s="28"/>
      <c r="H469" s="6"/>
      <c r="I469" s="6"/>
      <c r="J469" s="6"/>
      <c r="K469" s="6"/>
      <c r="L469" s="6"/>
      <c r="M469" s="6"/>
      <c r="N469" s="6"/>
      <c r="O469" s="6"/>
      <c r="P469" s="6"/>
      <c r="Q469" s="6"/>
      <c r="R469" s="6"/>
      <c r="S469" s="6"/>
      <c r="T469" s="6"/>
      <c r="U469" s="6"/>
      <c r="V469" s="6"/>
      <c r="W469" s="6"/>
      <c r="X469" s="6"/>
      <c r="Y469" s="6"/>
      <c r="Z469" s="6"/>
    </row>
    <row r="470" spans="1:26" ht="12.75" customHeight="1">
      <c r="A470" s="6"/>
      <c r="B470" s="6"/>
      <c r="C470" s="6"/>
      <c r="D470" s="27"/>
      <c r="E470" s="27"/>
      <c r="F470" s="6"/>
      <c r="G470" s="28"/>
      <c r="H470" s="6"/>
      <c r="I470" s="6"/>
      <c r="J470" s="6"/>
      <c r="K470" s="6"/>
      <c r="L470" s="6"/>
      <c r="M470" s="6"/>
      <c r="N470" s="6"/>
      <c r="O470" s="6"/>
      <c r="P470" s="6"/>
      <c r="Q470" s="6"/>
      <c r="R470" s="6"/>
      <c r="S470" s="6"/>
      <c r="T470" s="6"/>
      <c r="U470" s="6"/>
      <c r="V470" s="6"/>
      <c r="W470" s="6"/>
      <c r="X470" s="6"/>
      <c r="Y470" s="6"/>
      <c r="Z470" s="6"/>
    </row>
    <row r="471" spans="1:26" ht="12.75" customHeight="1">
      <c r="A471" s="6"/>
      <c r="B471" s="6"/>
      <c r="C471" s="6"/>
      <c r="D471" s="27"/>
      <c r="E471" s="27"/>
      <c r="F471" s="6"/>
      <c r="G471" s="28"/>
      <c r="H471" s="6"/>
      <c r="I471" s="6"/>
      <c r="J471" s="6"/>
      <c r="K471" s="6"/>
      <c r="L471" s="6"/>
      <c r="M471" s="6"/>
      <c r="N471" s="6"/>
      <c r="O471" s="6"/>
      <c r="P471" s="6"/>
      <c r="Q471" s="6"/>
      <c r="R471" s="6"/>
      <c r="S471" s="6"/>
      <c r="T471" s="6"/>
      <c r="U471" s="6"/>
      <c r="V471" s="6"/>
      <c r="W471" s="6"/>
      <c r="X471" s="6"/>
      <c r="Y471" s="6"/>
      <c r="Z471" s="6"/>
    </row>
    <row r="472" spans="1:26" ht="12.75" customHeight="1">
      <c r="A472" s="6"/>
      <c r="B472" s="6"/>
      <c r="C472" s="6"/>
      <c r="D472" s="27"/>
      <c r="E472" s="27"/>
      <c r="F472" s="6"/>
      <c r="G472" s="28"/>
      <c r="H472" s="6"/>
      <c r="I472" s="6"/>
      <c r="J472" s="6"/>
      <c r="K472" s="6"/>
      <c r="L472" s="6"/>
      <c r="M472" s="6"/>
      <c r="N472" s="6"/>
      <c r="O472" s="6"/>
      <c r="P472" s="6"/>
      <c r="Q472" s="6"/>
      <c r="R472" s="6"/>
      <c r="S472" s="6"/>
      <c r="T472" s="6"/>
      <c r="U472" s="6"/>
      <c r="V472" s="6"/>
      <c r="W472" s="6"/>
      <c r="X472" s="6"/>
      <c r="Y472" s="6"/>
      <c r="Z472" s="6"/>
    </row>
    <row r="473" spans="1:26" ht="12.75" customHeight="1">
      <c r="A473" s="6"/>
      <c r="B473" s="6"/>
      <c r="C473" s="6"/>
      <c r="D473" s="27"/>
      <c r="E473" s="27"/>
      <c r="F473" s="6"/>
      <c r="G473" s="28"/>
      <c r="H473" s="6"/>
      <c r="I473" s="6"/>
      <c r="J473" s="6"/>
      <c r="K473" s="6"/>
      <c r="L473" s="6"/>
      <c r="M473" s="6"/>
      <c r="N473" s="6"/>
      <c r="O473" s="6"/>
      <c r="P473" s="6"/>
      <c r="Q473" s="6"/>
      <c r="R473" s="6"/>
      <c r="S473" s="6"/>
      <c r="T473" s="6"/>
      <c r="U473" s="6"/>
      <c r="V473" s="6"/>
      <c r="W473" s="6"/>
      <c r="X473" s="6"/>
      <c r="Y473" s="6"/>
      <c r="Z473" s="6"/>
    </row>
    <row r="474" spans="1:26" ht="12.75" customHeight="1">
      <c r="A474" s="6"/>
      <c r="B474" s="6"/>
      <c r="C474" s="6"/>
      <c r="D474" s="27"/>
      <c r="E474" s="27"/>
      <c r="F474" s="6"/>
      <c r="G474" s="28"/>
      <c r="H474" s="6"/>
      <c r="I474" s="6"/>
      <c r="J474" s="6"/>
      <c r="K474" s="6"/>
      <c r="L474" s="6"/>
      <c r="M474" s="6"/>
      <c r="N474" s="6"/>
      <c r="O474" s="6"/>
      <c r="P474" s="6"/>
      <c r="Q474" s="6"/>
      <c r="R474" s="6"/>
      <c r="S474" s="6"/>
      <c r="T474" s="6"/>
      <c r="U474" s="6"/>
      <c r="V474" s="6"/>
      <c r="W474" s="6"/>
      <c r="X474" s="6"/>
      <c r="Y474" s="6"/>
      <c r="Z474" s="6"/>
    </row>
    <row r="475" spans="1:26" ht="12.75" customHeight="1">
      <c r="A475" s="6"/>
      <c r="B475" s="6"/>
      <c r="C475" s="6"/>
      <c r="D475" s="27"/>
      <c r="E475" s="27"/>
      <c r="F475" s="6"/>
      <c r="G475" s="28"/>
      <c r="H475" s="6"/>
      <c r="I475" s="6"/>
      <c r="J475" s="6"/>
      <c r="K475" s="6"/>
      <c r="L475" s="6"/>
      <c r="M475" s="6"/>
      <c r="N475" s="6"/>
      <c r="O475" s="6"/>
      <c r="P475" s="6"/>
      <c r="Q475" s="6"/>
      <c r="R475" s="6"/>
      <c r="S475" s="6"/>
      <c r="T475" s="6"/>
      <c r="U475" s="6"/>
      <c r="V475" s="6"/>
      <c r="W475" s="6"/>
      <c r="X475" s="6"/>
      <c r="Y475" s="6"/>
      <c r="Z475" s="6"/>
    </row>
    <row r="476" spans="1:26" ht="12.75" customHeight="1">
      <c r="A476" s="6"/>
      <c r="B476" s="6"/>
      <c r="C476" s="6"/>
      <c r="D476" s="27"/>
      <c r="E476" s="27"/>
      <c r="F476" s="6"/>
      <c r="G476" s="28"/>
      <c r="H476" s="6"/>
      <c r="I476" s="6"/>
      <c r="J476" s="6"/>
      <c r="K476" s="6"/>
      <c r="L476" s="6"/>
      <c r="M476" s="6"/>
      <c r="N476" s="6"/>
      <c r="O476" s="6"/>
      <c r="P476" s="6"/>
      <c r="Q476" s="6"/>
      <c r="R476" s="6"/>
      <c r="S476" s="6"/>
      <c r="T476" s="6"/>
      <c r="U476" s="6"/>
      <c r="V476" s="6"/>
      <c r="W476" s="6"/>
      <c r="X476" s="6"/>
      <c r="Y476" s="6"/>
      <c r="Z476" s="6"/>
    </row>
    <row r="477" spans="1:26" ht="12.75" customHeight="1">
      <c r="A477" s="6"/>
      <c r="B477" s="6"/>
      <c r="C477" s="6"/>
      <c r="D477" s="27"/>
      <c r="E477" s="27"/>
      <c r="F477" s="6"/>
      <c r="G477" s="28"/>
      <c r="H477" s="6"/>
      <c r="I477" s="6"/>
      <c r="J477" s="6"/>
      <c r="K477" s="6"/>
      <c r="L477" s="6"/>
      <c r="M477" s="6"/>
      <c r="N477" s="6"/>
      <c r="O477" s="6"/>
      <c r="P477" s="6"/>
      <c r="Q477" s="6"/>
      <c r="R477" s="6"/>
      <c r="S477" s="6"/>
      <c r="T477" s="6"/>
      <c r="U477" s="6"/>
      <c r="V477" s="6"/>
      <c r="W477" s="6"/>
      <c r="X477" s="6"/>
      <c r="Y477" s="6"/>
      <c r="Z477" s="6"/>
    </row>
    <row r="478" spans="1:26" ht="12.75" customHeight="1">
      <c r="A478" s="6"/>
      <c r="B478" s="6"/>
      <c r="C478" s="6"/>
      <c r="D478" s="27"/>
      <c r="E478" s="27"/>
      <c r="F478" s="6"/>
      <c r="G478" s="28"/>
      <c r="H478" s="6"/>
      <c r="I478" s="6"/>
      <c r="J478" s="6"/>
      <c r="K478" s="6"/>
      <c r="L478" s="6"/>
      <c r="M478" s="6"/>
      <c r="N478" s="6"/>
      <c r="O478" s="6"/>
      <c r="P478" s="6"/>
      <c r="Q478" s="6"/>
      <c r="R478" s="6"/>
      <c r="S478" s="6"/>
      <c r="T478" s="6"/>
      <c r="U478" s="6"/>
      <c r="V478" s="6"/>
      <c r="W478" s="6"/>
      <c r="X478" s="6"/>
      <c r="Y478" s="6"/>
      <c r="Z478" s="6"/>
    </row>
    <row r="479" spans="1:26" ht="12.75" customHeight="1">
      <c r="A479" s="6"/>
      <c r="B479" s="6"/>
      <c r="C479" s="6"/>
      <c r="D479" s="27"/>
      <c r="E479" s="27"/>
      <c r="F479" s="6"/>
      <c r="G479" s="28"/>
      <c r="H479" s="6"/>
      <c r="I479" s="6"/>
      <c r="J479" s="6"/>
      <c r="K479" s="6"/>
      <c r="L479" s="6"/>
      <c r="M479" s="6"/>
      <c r="N479" s="6"/>
      <c r="O479" s="6"/>
      <c r="P479" s="6"/>
      <c r="Q479" s="6"/>
      <c r="R479" s="6"/>
      <c r="S479" s="6"/>
      <c r="T479" s="6"/>
      <c r="U479" s="6"/>
      <c r="V479" s="6"/>
      <c r="W479" s="6"/>
      <c r="X479" s="6"/>
      <c r="Y479" s="6"/>
      <c r="Z479" s="6"/>
    </row>
    <row r="480" spans="1:26" ht="12.75" customHeight="1">
      <c r="A480" s="6"/>
      <c r="B480" s="6"/>
      <c r="C480" s="6"/>
      <c r="D480" s="27"/>
      <c r="E480" s="27"/>
      <c r="F480" s="6"/>
      <c r="G480" s="28"/>
      <c r="H480" s="6"/>
      <c r="I480" s="6"/>
      <c r="J480" s="6"/>
      <c r="K480" s="6"/>
      <c r="L480" s="6"/>
      <c r="M480" s="6"/>
      <c r="N480" s="6"/>
      <c r="O480" s="6"/>
      <c r="P480" s="6"/>
      <c r="Q480" s="6"/>
      <c r="R480" s="6"/>
      <c r="S480" s="6"/>
      <c r="T480" s="6"/>
      <c r="U480" s="6"/>
      <c r="V480" s="6"/>
      <c r="W480" s="6"/>
      <c r="X480" s="6"/>
      <c r="Y480" s="6"/>
      <c r="Z480" s="6"/>
    </row>
    <row r="481" spans="1:26" ht="12.75" customHeight="1">
      <c r="A481" s="6"/>
      <c r="B481" s="6"/>
      <c r="C481" s="6"/>
      <c r="D481" s="27"/>
      <c r="E481" s="27"/>
      <c r="F481" s="6"/>
      <c r="G481" s="28"/>
      <c r="H481" s="6"/>
      <c r="I481" s="6"/>
      <c r="J481" s="6"/>
      <c r="K481" s="6"/>
      <c r="L481" s="6"/>
      <c r="M481" s="6"/>
      <c r="N481" s="6"/>
      <c r="O481" s="6"/>
      <c r="P481" s="6"/>
      <c r="Q481" s="6"/>
      <c r="R481" s="6"/>
      <c r="S481" s="6"/>
      <c r="T481" s="6"/>
      <c r="U481" s="6"/>
      <c r="V481" s="6"/>
      <c r="W481" s="6"/>
      <c r="X481" s="6"/>
      <c r="Y481" s="6"/>
      <c r="Z481" s="6"/>
    </row>
    <row r="482" spans="1:26" ht="12.75" customHeight="1">
      <c r="A482" s="6"/>
      <c r="B482" s="6"/>
      <c r="C482" s="6"/>
      <c r="D482" s="27"/>
      <c r="E482" s="27"/>
      <c r="F482" s="6"/>
      <c r="G482" s="28"/>
      <c r="H482" s="6"/>
      <c r="I482" s="6"/>
      <c r="J482" s="6"/>
      <c r="K482" s="6"/>
      <c r="L482" s="6"/>
      <c r="M482" s="6"/>
      <c r="N482" s="6"/>
      <c r="O482" s="6"/>
      <c r="P482" s="6"/>
      <c r="Q482" s="6"/>
      <c r="R482" s="6"/>
      <c r="S482" s="6"/>
      <c r="T482" s="6"/>
      <c r="U482" s="6"/>
      <c r="V482" s="6"/>
      <c r="W482" s="6"/>
      <c r="X482" s="6"/>
      <c r="Y482" s="6"/>
      <c r="Z482" s="6"/>
    </row>
    <row r="483" spans="1:26" ht="12.75" customHeight="1">
      <c r="A483" s="6"/>
      <c r="B483" s="6"/>
      <c r="C483" s="6"/>
      <c r="D483" s="27"/>
      <c r="E483" s="27"/>
      <c r="F483" s="6"/>
      <c r="G483" s="28"/>
      <c r="H483" s="6"/>
      <c r="I483" s="6"/>
      <c r="J483" s="6"/>
      <c r="K483" s="6"/>
      <c r="L483" s="6"/>
      <c r="M483" s="6"/>
      <c r="N483" s="6"/>
      <c r="O483" s="6"/>
      <c r="P483" s="6"/>
      <c r="Q483" s="6"/>
      <c r="R483" s="6"/>
      <c r="S483" s="6"/>
      <c r="T483" s="6"/>
      <c r="U483" s="6"/>
      <c r="V483" s="6"/>
      <c r="W483" s="6"/>
      <c r="X483" s="6"/>
      <c r="Y483" s="6"/>
      <c r="Z483" s="6"/>
    </row>
    <row r="484" spans="1:26" ht="12.75" customHeight="1">
      <c r="A484" s="6"/>
      <c r="B484" s="6"/>
      <c r="C484" s="6"/>
      <c r="D484" s="27"/>
      <c r="E484" s="27"/>
      <c r="F484" s="6"/>
      <c r="G484" s="28"/>
      <c r="H484" s="6"/>
      <c r="I484" s="6"/>
      <c r="J484" s="6"/>
      <c r="K484" s="6"/>
      <c r="L484" s="6"/>
      <c r="M484" s="6"/>
      <c r="N484" s="6"/>
      <c r="O484" s="6"/>
      <c r="P484" s="6"/>
      <c r="Q484" s="6"/>
      <c r="R484" s="6"/>
      <c r="S484" s="6"/>
      <c r="T484" s="6"/>
      <c r="U484" s="6"/>
      <c r="V484" s="6"/>
      <c r="W484" s="6"/>
      <c r="X484" s="6"/>
      <c r="Y484" s="6"/>
      <c r="Z484" s="6"/>
    </row>
    <row r="485" spans="1:26" ht="12.75" customHeight="1">
      <c r="A485" s="6"/>
      <c r="B485" s="6"/>
      <c r="C485" s="6"/>
      <c r="D485" s="27"/>
      <c r="E485" s="27"/>
      <c r="F485" s="6"/>
      <c r="G485" s="28"/>
      <c r="H485" s="6"/>
      <c r="I485" s="6"/>
      <c r="J485" s="6"/>
      <c r="K485" s="6"/>
      <c r="L485" s="6"/>
      <c r="M485" s="6"/>
      <c r="N485" s="6"/>
      <c r="O485" s="6"/>
      <c r="P485" s="6"/>
      <c r="Q485" s="6"/>
      <c r="R485" s="6"/>
      <c r="S485" s="6"/>
      <c r="T485" s="6"/>
      <c r="U485" s="6"/>
      <c r="V485" s="6"/>
      <c r="W485" s="6"/>
      <c r="X485" s="6"/>
      <c r="Y485" s="6"/>
      <c r="Z485" s="6"/>
    </row>
    <row r="486" spans="1:26" ht="12.75" customHeight="1">
      <c r="A486" s="6"/>
      <c r="B486" s="6"/>
      <c r="C486" s="6"/>
      <c r="D486" s="27"/>
      <c r="E486" s="27"/>
      <c r="F486" s="6"/>
      <c r="G486" s="28"/>
      <c r="H486" s="6"/>
      <c r="I486" s="6"/>
      <c r="J486" s="6"/>
      <c r="K486" s="6"/>
      <c r="L486" s="6"/>
      <c r="M486" s="6"/>
      <c r="N486" s="6"/>
      <c r="O486" s="6"/>
      <c r="P486" s="6"/>
      <c r="Q486" s="6"/>
      <c r="R486" s="6"/>
      <c r="S486" s="6"/>
      <c r="T486" s="6"/>
      <c r="U486" s="6"/>
      <c r="V486" s="6"/>
      <c r="W486" s="6"/>
      <c r="X486" s="6"/>
      <c r="Y486" s="6"/>
      <c r="Z486" s="6"/>
    </row>
    <row r="487" spans="1:26" ht="12.75" customHeight="1">
      <c r="A487" s="6"/>
      <c r="B487" s="6"/>
      <c r="C487" s="6"/>
      <c r="D487" s="27"/>
      <c r="E487" s="27"/>
      <c r="F487" s="6"/>
      <c r="G487" s="28"/>
      <c r="H487" s="6"/>
      <c r="I487" s="6"/>
      <c r="J487" s="6"/>
      <c r="K487" s="6"/>
      <c r="L487" s="6"/>
      <c r="M487" s="6"/>
      <c r="N487" s="6"/>
      <c r="O487" s="6"/>
      <c r="P487" s="6"/>
      <c r="Q487" s="6"/>
      <c r="R487" s="6"/>
      <c r="S487" s="6"/>
      <c r="T487" s="6"/>
      <c r="U487" s="6"/>
      <c r="V487" s="6"/>
      <c r="W487" s="6"/>
      <c r="X487" s="6"/>
      <c r="Y487" s="6"/>
      <c r="Z487" s="6"/>
    </row>
    <row r="488" spans="1:26" ht="12.75" customHeight="1">
      <c r="A488" s="6"/>
      <c r="B488" s="6"/>
      <c r="C488" s="6"/>
      <c r="D488" s="27"/>
      <c r="E488" s="27"/>
      <c r="F488" s="6"/>
      <c r="G488" s="28"/>
      <c r="H488" s="6"/>
      <c r="I488" s="6"/>
      <c r="J488" s="6"/>
      <c r="K488" s="6"/>
      <c r="L488" s="6"/>
      <c r="M488" s="6"/>
      <c r="N488" s="6"/>
      <c r="O488" s="6"/>
      <c r="P488" s="6"/>
      <c r="Q488" s="6"/>
      <c r="R488" s="6"/>
      <c r="S488" s="6"/>
      <c r="T488" s="6"/>
      <c r="U488" s="6"/>
      <c r="V488" s="6"/>
      <c r="W488" s="6"/>
      <c r="X488" s="6"/>
      <c r="Y488" s="6"/>
      <c r="Z488" s="6"/>
    </row>
    <row r="489" spans="1:26" ht="12.75" customHeight="1">
      <c r="A489" s="6"/>
      <c r="B489" s="6"/>
      <c r="C489" s="6"/>
      <c r="D489" s="27"/>
      <c r="E489" s="27"/>
      <c r="F489" s="6"/>
      <c r="G489" s="28"/>
      <c r="H489" s="6"/>
      <c r="I489" s="6"/>
      <c r="J489" s="6"/>
      <c r="K489" s="6"/>
      <c r="L489" s="6"/>
      <c r="M489" s="6"/>
      <c r="N489" s="6"/>
      <c r="O489" s="6"/>
      <c r="P489" s="6"/>
      <c r="Q489" s="6"/>
      <c r="R489" s="6"/>
      <c r="S489" s="6"/>
      <c r="T489" s="6"/>
      <c r="U489" s="6"/>
      <c r="V489" s="6"/>
      <c r="W489" s="6"/>
      <c r="X489" s="6"/>
      <c r="Y489" s="6"/>
      <c r="Z489" s="6"/>
    </row>
    <row r="490" spans="1:26" ht="12.75" customHeight="1">
      <c r="A490" s="6"/>
      <c r="B490" s="6"/>
      <c r="C490" s="6"/>
      <c r="D490" s="27"/>
      <c r="E490" s="27"/>
      <c r="F490" s="6"/>
      <c r="G490" s="28"/>
      <c r="H490" s="6"/>
      <c r="I490" s="6"/>
      <c r="J490" s="6"/>
      <c r="K490" s="6"/>
      <c r="L490" s="6"/>
      <c r="M490" s="6"/>
      <c r="N490" s="6"/>
      <c r="O490" s="6"/>
      <c r="P490" s="6"/>
      <c r="Q490" s="6"/>
      <c r="R490" s="6"/>
      <c r="S490" s="6"/>
      <c r="T490" s="6"/>
      <c r="U490" s="6"/>
      <c r="V490" s="6"/>
      <c r="W490" s="6"/>
      <c r="X490" s="6"/>
      <c r="Y490" s="6"/>
      <c r="Z490" s="6"/>
    </row>
    <row r="491" spans="1:26" ht="12.75" customHeight="1">
      <c r="A491" s="6"/>
      <c r="B491" s="6"/>
      <c r="C491" s="6"/>
      <c r="D491" s="27"/>
      <c r="E491" s="27"/>
      <c r="F491" s="6"/>
      <c r="G491" s="28"/>
      <c r="H491" s="6"/>
      <c r="I491" s="6"/>
      <c r="J491" s="6"/>
      <c r="K491" s="6"/>
      <c r="L491" s="6"/>
      <c r="M491" s="6"/>
      <c r="N491" s="6"/>
      <c r="O491" s="6"/>
      <c r="P491" s="6"/>
      <c r="Q491" s="6"/>
      <c r="R491" s="6"/>
      <c r="S491" s="6"/>
      <c r="T491" s="6"/>
      <c r="U491" s="6"/>
      <c r="V491" s="6"/>
      <c r="W491" s="6"/>
      <c r="X491" s="6"/>
      <c r="Y491" s="6"/>
      <c r="Z491" s="6"/>
    </row>
    <row r="492" spans="1:26" ht="12.75" customHeight="1">
      <c r="A492" s="6"/>
      <c r="B492" s="6"/>
      <c r="C492" s="6"/>
      <c r="D492" s="27"/>
      <c r="E492" s="27"/>
      <c r="F492" s="6"/>
      <c r="G492" s="28"/>
      <c r="H492" s="6"/>
      <c r="I492" s="6"/>
      <c r="J492" s="6"/>
      <c r="K492" s="6"/>
      <c r="L492" s="6"/>
      <c r="M492" s="6"/>
      <c r="N492" s="6"/>
      <c r="O492" s="6"/>
      <c r="P492" s="6"/>
      <c r="Q492" s="6"/>
      <c r="R492" s="6"/>
      <c r="S492" s="6"/>
      <c r="T492" s="6"/>
      <c r="U492" s="6"/>
      <c r="V492" s="6"/>
      <c r="W492" s="6"/>
      <c r="X492" s="6"/>
      <c r="Y492" s="6"/>
      <c r="Z492" s="6"/>
    </row>
    <row r="493" spans="1:26" ht="12.75" customHeight="1">
      <c r="A493" s="6"/>
      <c r="B493" s="6"/>
      <c r="C493" s="6"/>
      <c r="D493" s="27"/>
      <c r="E493" s="27"/>
      <c r="F493" s="6"/>
      <c r="G493" s="28"/>
      <c r="H493" s="6"/>
      <c r="I493" s="6"/>
      <c r="J493" s="6"/>
      <c r="K493" s="6"/>
      <c r="L493" s="6"/>
      <c r="M493" s="6"/>
      <c r="N493" s="6"/>
      <c r="O493" s="6"/>
      <c r="P493" s="6"/>
      <c r="Q493" s="6"/>
      <c r="R493" s="6"/>
      <c r="S493" s="6"/>
      <c r="T493" s="6"/>
      <c r="U493" s="6"/>
      <c r="V493" s="6"/>
      <c r="W493" s="6"/>
      <c r="X493" s="6"/>
      <c r="Y493" s="6"/>
      <c r="Z493" s="6"/>
    </row>
    <row r="494" spans="1:26" ht="12.75" customHeight="1">
      <c r="A494" s="6"/>
      <c r="B494" s="6"/>
      <c r="C494" s="6"/>
      <c r="D494" s="27"/>
      <c r="E494" s="27"/>
      <c r="F494" s="6"/>
      <c r="G494" s="28"/>
      <c r="H494" s="6"/>
      <c r="I494" s="6"/>
      <c r="J494" s="6"/>
      <c r="K494" s="6"/>
      <c r="L494" s="6"/>
      <c r="M494" s="6"/>
      <c r="N494" s="6"/>
      <c r="O494" s="6"/>
      <c r="P494" s="6"/>
      <c r="Q494" s="6"/>
      <c r="R494" s="6"/>
      <c r="S494" s="6"/>
      <c r="T494" s="6"/>
      <c r="U494" s="6"/>
      <c r="V494" s="6"/>
      <c r="W494" s="6"/>
      <c r="X494" s="6"/>
      <c r="Y494" s="6"/>
      <c r="Z494" s="6"/>
    </row>
    <row r="495" spans="1:26" ht="12.75" customHeight="1">
      <c r="A495" s="6"/>
      <c r="B495" s="6"/>
      <c r="C495" s="6"/>
      <c r="D495" s="27"/>
      <c r="E495" s="27"/>
      <c r="F495" s="6"/>
      <c r="G495" s="28"/>
      <c r="H495" s="6"/>
      <c r="I495" s="6"/>
      <c r="J495" s="6"/>
      <c r="K495" s="6"/>
      <c r="L495" s="6"/>
      <c r="M495" s="6"/>
      <c r="N495" s="6"/>
      <c r="O495" s="6"/>
      <c r="P495" s="6"/>
      <c r="Q495" s="6"/>
      <c r="R495" s="6"/>
      <c r="S495" s="6"/>
      <c r="T495" s="6"/>
      <c r="U495" s="6"/>
      <c r="V495" s="6"/>
      <c r="W495" s="6"/>
      <c r="X495" s="6"/>
      <c r="Y495" s="6"/>
      <c r="Z495" s="6"/>
    </row>
    <row r="496" spans="1:26" ht="12.75" customHeight="1">
      <c r="A496" s="6"/>
      <c r="B496" s="6"/>
      <c r="C496" s="6"/>
      <c r="D496" s="27"/>
      <c r="E496" s="27"/>
      <c r="F496" s="6"/>
      <c r="G496" s="28"/>
      <c r="H496" s="6"/>
      <c r="I496" s="6"/>
      <c r="J496" s="6"/>
      <c r="K496" s="6"/>
      <c r="L496" s="6"/>
      <c r="M496" s="6"/>
      <c r="N496" s="6"/>
      <c r="O496" s="6"/>
      <c r="P496" s="6"/>
      <c r="Q496" s="6"/>
      <c r="R496" s="6"/>
      <c r="S496" s="6"/>
      <c r="T496" s="6"/>
      <c r="U496" s="6"/>
      <c r="V496" s="6"/>
      <c r="W496" s="6"/>
      <c r="X496" s="6"/>
      <c r="Y496" s="6"/>
      <c r="Z496" s="6"/>
    </row>
    <row r="497" spans="1:26" ht="12.75" customHeight="1">
      <c r="A497" s="6"/>
      <c r="B497" s="6"/>
      <c r="C497" s="6"/>
      <c r="D497" s="27"/>
      <c r="E497" s="27"/>
      <c r="F497" s="6"/>
      <c r="G497" s="28"/>
      <c r="H497" s="6"/>
      <c r="I497" s="6"/>
      <c r="J497" s="6"/>
      <c r="K497" s="6"/>
      <c r="L497" s="6"/>
      <c r="M497" s="6"/>
      <c r="N497" s="6"/>
      <c r="O497" s="6"/>
      <c r="P497" s="6"/>
      <c r="Q497" s="6"/>
      <c r="R497" s="6"/>
      <c r="S497" s="6"/>
      <c r="T497" s="6"/>
      <c r="U497" s="6"/>
      <c r="V497" s="6"/>
      <c r="W497" s="6"/>
      <c r="X497" s="6"/>
      <c r="Y497" s="6"/>
      <c r="Z497" s="6"/>
    </row>
    <row r="498" spans="1:26" ht="12.75" customHeight="1">
      <c r="A498" s="6"/>
      <c r="B498" s="6"/>
      <c r="C498" s="6"/>
      <c r="D498" s="27"/>
      <c r="E498" s="27"/>
      <c r="F498" s="6"/>
      <c r="G498" s="28"/>
      <c r="H498" s="6"/>
      <c r="I498" s="6"/>
      <c r="J498" s="6"/>
      <c r="K498" s="6"/>
      <c r="L498" s="6"/>
      <c r="M498" s="6"/>
      <c r="N498" s="6"/>
      <c r="O498" s="6"/>
      <c r="P498" s="6"/>
      <c r="Q498" s="6"/>
      <c r="R498" s="6"/>
      <c r="S498" s="6"/>
      <c r="T498" s="6"/>
      <c r="U498" s="6"/>
      <c r="V498" s="6"/>
      <c r="W498" s="6"/>
      <c r="X498" s="6"/>
      <c r="Y498" s="6"/>
      <c r="Z498" s="6"/>
    </row>
    <row r="499" spans="1:26" ht="12.75" customHeight="1">
      <c r="A499" s="6"/>
      <c r="B499" s="6"/>
      <c r="C499" s="6"/>
      <c r="D499" s="27"/>
      <c r="E499" s="27"/>
      <c r="F499" s="6"/>
      <c r="G499" s="28"/>
      <c r="H499" s="6"/>
      <c r="I499" s="6"/>
      <c r="J499" s="6"/>
      <c r="K499" s="6"/>
      <c r="L499" s="6"/>
      <c r="M499" s="6"/>
      <c r="N499" s="6"/>
      <c r="O499" s="6"/>
      <c r="P499" s="6"/>
      <c r="Q499" s="6"/>
      <c r="R499" s="6"/>
      <c r="S499" s="6"/>
      <c r="T499" s="6"/>
      <c r="U499" s="6"/>
      <c r="V499" s="6"/>
      <c r="W499" s="6"/>
      <c r="X499" s="6"/>
      <c r="Y499" s="6"/>
      <c r="Z499" s="6"/>
    </row>
    <row r="500" spans="1:26" ht="12.75" customHeight="1">
      <c r="A500" s="6"/>
      <c r="B500" s="6"/>
      <c r="C500" s="6"/>
      <c r="D500" s="27"/>
      <c r="E500" s="27"/>
      <c r="F500" s="6"/>
      <c r="G500" s="28"/>
      <c r="H500" s="6"/>
      <c r="I500" s="6"/>
      <c r="J500" s="6"/>
      <c r="K500" s="6"/>
      <c r="L500" s="6"/>
      <c r="M500" s="6"/>
      <c r="N500" s="6"/>
      <c r="O500" s="6"/>
      <c r="P500" s="6"/>
      <c r="Q500" s="6"/>
      <c r="R500" s="6"/>
      <c r="S500" s="6"/>
      <c r="T500" s="6"/>
      <c r="U500" s="6"/>
      <c r="V500" s="6"/>
      <c r="W500" s="6"/>
      <c r="X500" s="6"/>
      <c r="Y500" s="6"/>
      <c r="Z500" s="6"/>
    </row>
    <row r="501" spans="1:26" ht="12.75" customHeight="1">
      <c r="A501" s="6"/>
      <c r="B501" s="6"/>
      <c r="C501" s="6"/>
      <c r="D501" s="27"/>
      <c r="E501" s="27"/>
      <c r="F501" s="6"/>
      <c r="G501" s="28"/>
      <c r="H501" s="6"/>
      <c r="I501" s="6"/>
      <c r="J501" s="6"/>
      <c r="K501" s="6"/>
      <c r="L501" s="6"/>
      <c r="M501" s="6"/>
      <c r="N501" s="6"/>
      <c r="O501" s="6"/>
      <c r="P501" s="6"/>
      <c r="Q501" s="6"/>
      <c r="R501" s="6"/>
      <c r="S501" s="6"/>
      <c r="T501" s="6"/>
      <c r="U501" s="6"/>
      <c r="V501" s="6"/>
      <c r="W501" s="6"/>
      <c r="X501" s="6"/>
      <c r="Y501" s="6"/>
      <c r="Z501" s="6"/>
    </row>
    <row r="502" spans="1:26" ht="12.75" customHeight="1">
      <c r="A502" s="6"/>
      <c r="B502" s="6"/>
      <c r="C502" s="6"/>
      <c r="D502" s="27"/>
      <c r="E502" s="27"/>
      <c r="F502" s="6"/>
      <c r="G502" s="28"/>
      <c r="H502" s="6"/>
      <c r="I502" s="6"/>
      <c r="J502" s="6"/>
      <c r="K502" s="6"/>
      <c r="L502" s="6"/>
      <c r="M502" s="6"/>
      <c r="N502" s="6"/>
      <c r="O502" s="6"/>
      <c r="P502" s="6"/>
      <c r="Q502" s="6"/>
      <c r="R502" s="6"/>
      <c r="S502" s="6"/>
      <c r="T502" s="6"/>
      <c r="U502" s="6"/>
      <c r="V502" s="6"/>
      <c r="W502" s="6"/>
      <c r="X502" s="6"/>
      <c r="Y502" s="6"/>
      <c r="Z502" s="6"/>
    </row>
    <row r="503" spans="1:26" ht="12.75" customHeight="1">
      <c r="A503" s="6"/>
      <c r="B503" s="6"/>
      <c r="C503" s="6"/>
      <c r="D503" s="27"/>
      <c r="E503" s="27"/>
      <c r="F503" s="6"/>
      <c r="G503" s="28"/>
      <c r="H503" s="6"/>
      <c r="I503" s="6"/>
      <c r="J503" s="6"/>
      <c r="K503" s="6"/>
      <c r="L503" s="6"/>
      <c r="M503" s="6"/>
      <c r="N503" s="6"/>
      <c r="O503" s="6"/>
      <c r="P503" s="6"/>
      <c r="Q503" s="6"/>
      <c r="R503" s="6"/>
      <c r="S503" s="6"/>
      <c r="T503" s="6"/>
      <c r="U503" s="6"/>
      <c r="V503" s="6"/>
      <c r="W503" s="6"/>
      <c r="X503" s="6"/>
      <c r="Y503" s="6"/>
      <c r="Z503" s="6"/>
    </row>
    <row r="504" spans="1:26" ht="12.75" customHeight="1">
      <c r="A504" s="6"/>
      <c r="B504" s="6"/>
      <c r="C504" s="6"/>
      <c r="D504" s="27"/>
      <c r="E504" s="27"/>
      <c r="F504" s="6"/>
      <c r="G504" s="28"/>
      <c r="H504" s="6"/>
      <c r="I504" s="6"/>
      <c r="J504" s="6"/>
      <c r="K504" s="6"/>
      <c r="L504" s="6"/>
      <c r="M504" s="6"/>
      <c r="N504" s="6"/>
      <c r="O504" s="6"/>
      <c r="P504" s="6"/>
      <c r="Q504" s="6"/>
      <c r="R504" s="6"/>
      <c r="S504" s="6"/>
      <c r="T504" s="6"/>
      <c r="U504" s="6"/>
      <c r="V504" s="6"/>
      <c r="W504" s="6"/>
      <c r="X504" s="6"/>
      <c r="Y504" s="6"/>
      <c r="Z504" s="6"/>
    </row>
    <row r="505" spans="1:26" ht="12.75" customHeight="1">
      <c r="A505" s="6"/>
      <c r="B505" s="6"/>
      <c r="C505" s="6"/>
      <c r="D505" s="27"/>
      <c r="E505" s="27"/>
      <c r="F505" s="6"/>
      <c r="G505" s="28"/>
      <c r="H505" s="6"/>
      <c r="I505" s="6"/>
      <c r="J505" s="6"/>
      <c r="K505" s="6"/>
      <c r="L505" s="6"/>
      <c r="M505" s="6"/>
      <c r="N505" s="6"/>
      <c r="O505" s="6"/>
      <c r="P505" s="6"/>
      <c r="Q505" s="6"/>
      <c r="R505" s="6"/>
      <c r="S505" s="6"/>
      <c r="T505" s="6"/>
      <c r="U505" s="6"/>
      <c r="V505" s="6"/>
      <c r="W505" s="6"/>
      <c r="X505" s="6"/>
      <c r="Y505" s="6"/>
      <c r="Z505" s="6"/>
    </row>
    <row r="506" spans="1:26" ht="12.75" customHeight="1">
      <c r="A506" s="6"/>
      <c r="B506" s="6"/>
      <c r="C506" s="6"/>
      <c r="D506" s="27"/>
      <c r="E506" s="27"/>
      <c r="F506" s="6"/>
      <c r="G506" s="28"/>
      <c r="H506" s="6"/>
      <c r="I506" s="6"/>
      <c r="J506" s="6"/>
      <c r="K506" s="6"/>
      <c r="L506" s="6"/>
      <c r="M506" s="6"/>
      <c r="N506" s="6"/>
      <c r="O506" s="6"/>
      <c r="P506" s="6"/>
      <c r="Q506" s="6"/>
      <c r="R506" s="6"/>
      <c r="S506" s="6"/>
      <c r="T506" s="6"/>
      <c r="U506" s="6"/>
      <c r="V506" s="6"/>
      <c r="W506" s="6"/>
      <c r="X506" s="6"/>
      <c r="Y506" s="6"/>
      <c r="Z506" s="6"/>
    </row>
    <row r="507" spans="1:26" ht="12.75" customHeight="1">
      <c r="A507" s="6"/>
      <c r="B507" s="6"/>
      <c r="C507" s="6"/>
      <c r="D507" s="27"/>
      <c r="E507" s="27"/>
      <c r="F507" s="6"/>
      <c r="G507" s="28"/>
      <c r="H507" s="6"/>
      <c r="I507" s="6"/>
      <c r="J507" s="6"/>
      <c r="K507" s="6"/>
      <c r="L507" s="6"/>
      <c r="M507" s="6"/>
      <c r="N507" s="6"/>
      <c r="O507" s="6"/>
      <c r="P507" s="6"/>
      <c r="Q507" s="6"/>
      <c r="R507" s="6"/>
      <c r="S507" s="6"/>
      <c r="T507" s="6"/>
      <c r="U507" s="6"/>
      <c r="V507" s="6"/>
      <c r="W507" s="6"/>
      <c r="X507" s="6"/>
      <c r="Y507" s="6"/>
      <c r="Z507" s="6"/>
    </row>
    <row r="508" spans="1:26" ht="12.75" customHeight="1">
      <c r="A508" s="6"/>
      <c r="B508" s="6"/>
      <c r="C508" s="6"/>
      <c r="D508" s="27"/>
      <c r="E508" s="27"/>
      <c r="F508" s="6"/>
      <c r="G508" s="28"/>
      <c r="H508" s="6"/>
      <c r="I508" s="6"/>
      <c r="J508" s="6"/>
      <c r="K508" s="6"/>
      <c r="L508" s="6"/>
      <c r="M508" s="6"/>
      <c r="N508" s="6"/>
      <c r="O508" s="6"/>
      <c r="P508" s="6"/>
      <c r="Q508" s="6"/>
      <c r="R508" s="6"/>
      <c r="S508" s="6"/>
      <c r="T508" s="6"/>
      <c r="U508" s="6"/>
      <c r="V508" s="6"/>
      <c r="W508" s="6"/>
      <c r="X508" s="6"/>
      <c r="Y508" s="6"/>
      <c r="Z508" s="6"/>
    </row>
    <row r="509" spans="1:26" ht="12.75" customHeight="1">
      <c r="A509" s="6"/>
      <c r="B509" s="6"/>
      <c r="C509" s="6"/>
      <c r="D509" s="27"/>
      <c r="E509" s="27"/>
      <c r="F509" s="6"/>
      <c r="G509" s="28"/>
      <c r="H509" s="6"/>
      <c r="I509" s="6"/>
      <c r="J509" s="6"/>
      <c r="K509" s="6"/>
      <c r="L509" s="6"/>
      <c r="M509" s="6"/>
      <c r="N509" s="6"/>
      <c r="O509" s="6"/>
      <c r="P509" s="6"/>
      <c r="Q509" s="6"/>
      <c r="R509" s="6"/>
      <c r="S509" s="6"/>
      <c r="T509" s="6"/>
      <c r="U509" s="6"/>
      <c r="V509" s="6"/>
      <c r="W509" s="6"/>
      <c r="X509" s="6"/>
      <c r="Y509" s="6"/>
      <c r="Z509" s="6"/>
    </row>
    <row r="510" spans="1:26" ht="12.75" customHeight="1">
      <c r="A510" s="6"/>
      <c r="B510" s="6"/>
      <c r="C510" s="6"/>
      <c r="D510" s="27"/>
      <c r="E510" s="27"/>
      <c r="F510" s="6"/>
      <c r="G510" s="28"/>
      <c r="H510" s="6"/>
      <c r="I510" s="6"/>
      <c r="J510" s="6"/>
      <c r="K510" s="6"/>
      <c r="L510" s="6"/>
      <c r="M510" s="6"/>
      <c r="N510" s="6"/>
      <c r="O510" s="6"/>
      <c r="P510" s="6"/>
      <c r="Q510" s="6"/>
      <c r="R510" s="6"/>
      <c r="S510" s="6"/>
      <c r="T510" s="6"/>
      <c r="U510" s="6"/>
      <c r="V510" s="6"/>
      <c r="W510" s="6"/>
      <c r="X510" s="6"/>
      <c r="Y510" s="6"/>
      <c r="Z510" s="6"/>
    </row>
    <row r="511" spans="1:26" ht="12.75" customHeight="1">
      <c r="A511" s="6"/>
      <c r="B511" s="6"/>
      <c r="C511" s="6"/>
      <c r="D511" s="27"/>
      <c r="E511" s="27"/>
      <c r="F511" s="6"/>
      <c r="G511" s="28"/>
      <c r="H511" s="6"/>
      <c r="I511" s="6"/>
      <c r="J511" s="6"/>
      <c r="K511" s="6"/>
      <c r="L511" s="6"/>
      <c r="M511" s="6"/>
      <c r="N511" s="6"/>
      <c r="O511" s="6"/>
      <c r="P511" s="6"/>
      <c r="Q511" s="6"/>
      <c r="R511" s="6"/>
      <c r="S511" s="6"/>
      <c r="T511" s="6"/>
      <c r="U511" s="6"/>
      <c r="V511" s="6"/>
      <c r="W511" s="6"/>
      <c r="X511" s="6"/>
      <c r="Y511" s="6"/>
      <c r="Z511" s="6"/>
    </row>
    <row r="512" spans="1:26" ht="12.75" customHeight="1">
      <c r="A512" s="6"/>
      <c r="B512" s="6"/>
      <c r="C512" s="6"/>
      <c r="D512" s="27"/>
      <c r="E512" s="27"/>
      <c r="F512" s="6"/>
      <c r="G512" s="28"/>
      <c r="H512" s="6"/>
      <c r="I512" s="6"/>
      <c r="J512" s="6"/>
      <c r="K512" s="6"/>
      <c r="L512" s="6"/>
      <c r="M512" s="6"/>
      <c r="N512" s="6"/>
      <c r="O512" s="6"/>
      <c r="P512" s="6"/>
      <c r="Q512" s="6"/>
      <c r="R512" s="6"/>
      <c r="S512" s="6"/>
      <c r="T512" s="6"/>
      <c r="U512" s="6"/>
      <c r="V512" s="6"/>
      <c r="W512" s="6"/>
      <c r="X512" s="6"/>
      <c r="Y512" s="6"/>
      <c r="Z512" s="6"/>
    </row>
    <row r="513" spans="1:26" ht="12.75" customHeight="1">
      <c r="A513" s="6"/>
      <c r="B513" s="6"/>
      <c r="C513" s="6"/>
      <c r="D513" s="27"/>
      <c r="E513" s="27"/>
      <c r="F513" s="6"/>
      <c r="G513" s="28"/>
      <c r="H513" s="6"/>
      <c r="I513" s="6"/>
      <c r="J513" s="6"/>
      <c r="K513" s="6"/>
      <c r="L513" s="6"/>
      <c r="M513" s="6"/>
      <c r="N513" s="6"/>
      <c r="O513" s="6"/>
      <c r="P513" s="6"/>
      <c r="Q513" s="6"/>
      <c r="R513" s="6"/>
      <c r="S513" s="6"/>
      <c r="T513" s="6"/>
      <c r="U513" s="6"/>
      <c r="V513" s="6"/>
      <c r="W513" s="6"/>
      <c r="X513" s="6"/>
      <c r="Y513" s="6"/>
      <c r="Z513" s="6"/>
    </row>
    <row r="514" spans="1:26" ht="12.75" customHeight="1">
      <c r="A514" s="6"/>
      <c r="B514" s="6"/>
      <c r="C514" s="6"/>
      <c r="D514" s="27"/>
      <c r="E514" s="27"/>
      <c r="F514" s="6"/>
      <c r="G514" s="28"/>
      <c r="H514" s="6"/>
      <c r="I514" s="6"/>
      <c r="J514" s="6"/>
      <c r="K514" s="6"/>
      <c r="L514" s="6"/>
      <c r="M514" s="6"/>
      <c r="N514" s="6"/>
      <c r="O514" s="6"/>
      <c r="P514" s="6"/>
      <c r="Q514" s="6"/>
      <c r="R514" s="6"/>
      <c r="S514" s="6"/>
      <c r="T514" s="6"/>
      <c r="U514" s="6"/>
      <c r="V514" s="6"/>
      <c r="W514" s="6"/>
      <c r="X514" s="6"/>
      <c r="Y514" s="6"/>
      <c r="Z514" s="6"/>
    </row>
    <row r="515" spans="1:26" ht="12.75" customHeight="1">
      <c r="A515" s="6"/>
      <c r="B515" s="6"/>
      <c r="C515" s="6"/>
      <c r="D515" s="27"/>
      <c r="E515" s="27"/>
      <c r="F515" s="6"/>
      <c r="G515" s="28"/>
      <c r="H515" s="6"/>
      <c r="I515" s="6"/>
      <c r="J515" s="6"/>
      <c r="K515" s="6"/>
      <c r="L515" s="6"/>
      <c r="M515" s="6"/>
      <c r="N515" s="6"/>
      <c r="O515" s="6"/>
      <c r="P515" s="6"/>
      <c r="Q515" s="6"/>
      <c r="R515" s="6"/>
      <c r="S515" s="6"/>
      <c r="T515" s="6"/>
      <c r="U515" s="6"/>
      <c r="V515" s="6"/>
      <c r="W515" s="6"/>
      <c r="X515" s="6"/>
      <c r="Y515" s="6"/>
      <c r="Z515" s="6"/>
    </row>
    <row r="516" spans="1:26" ht="12.75" customHeight="1">
      <c r="A516" s="6"/>
      <c r="B516" s="6"/>
      <c r="C516" s="6"/>
      <c r="D516" s="27"/>
      <c r="E516" s="27"/>
      <c r="F516" s="6"/>
      <c r="G516" s="28"/>
      <c r="H516" s="6"/>
      <c r="I516" s="6"/>
      <c r="J516" s="6"/>
      <c r="K516" s="6"/>
      <c r="L516" s="6"/>
      <c r="M516" s="6"/>
      <c r="N516" s="6"/>
      <c r="O516" s="6"/>
      <c r="P516" s="6"/>
      <c r="Q516" s="6"/>
      <c r="R516" s="6"/>
      <c r="S516" s="6"/>
      <c r="T516" s="6"/>
      <c r="U516" s="6"/>
      <c r="V516" s="6"/>
      <c r="W516" s="6"/>
      <c r="X516" s="6"/>
      <c r="Y516" s="6"/>
      <c r="Z516" s="6"/>
    </row>
    <row r="517" spans="1:26" ht="12.75" customHeight="1">
      <c r="A517" s="6"/>
      <c r="B517" s="6"/>
      <c r="C517" s="6"/>
      <c r="D517" s="27"/>
      <c r="E517" s="27"/>
      <c r="F517" s="6"/>
      <c r="G517" s="28"/>
      <c r="H517" s="6"/>
      <c r="I517" s="6"/>
      <c r="J517" s="6"/>
      <c r="K517" s="6"/>
      <c r="L517" s="6"/>
      <c r="M517" s="6"/>
      <c r="N517" s="6"/>
      <c r="O517" s="6"/>
      <c r="P517" s="6"/>
      <c r="Q517" s="6"/>
      <c r="R517" s="6"/>
      <c r="S517" s="6"/>
      <c r="T517" s="6"/>
      <c r="U517" s="6"/>
      <c r="V517" s="6"/>
      <c r="W517" s="6"/>
      <c r="X517" s="6"/>
      <c r="Y517" s="6"/>
      <c r="Z517" s="6"/>
    </row>
    <row r="518" spans="1:26" ht="12.75" customHeight="1">
      <c r="A518" s="6"/>
      <c r="B518" s="6"/>
      <c r="C518" s="6"/>
      <c r="D518" s="27"/>
      <c r="E518" s="27"/>
      <c r="F518" s="6"/>
      <c r="G518" s="28"/>
      <c r="H518" s="6"/>
      <c r="I518" s="6"/>
      <c r="J518" s="6"/>
      <c r="K518" s="6"/>
      <c r="L518" s="6"/>
      <c r="M518" s="6"/>
      <c r="N518" s="6"/>
      <c r="O518" s="6"/>
      <c r="P518" s="6"/>
      <c r="Q518" s="6"/>
      <c r="R518" s="6"/>
      <c r="S518" s="6"/>
      <c r="T518" s="6"/>
      <c r="U518" s="6"/>
      <c r="V518" s="6"/>
      <c r="W518" s="6"/>
      <c r="X518" s="6"/>
      <c r="Y518" s="6"/>
      <c r="Z518" s="6"/>
    </row>
    <row r="519" spans="1:26" ht="12.75" customHeight="1">
      <c r="A519" s="6"/>
      <c r="B519" s="6"/>
      <c r="C519" s="6"/>
      <c r="D519" s="27"/>
      <c r="E519" s="27"/>
      <c r="F519" s="6"/>
      <c r="G519" s="28"/>
      <c r="H519" s="6"/>
      <c r="I519" s="6"/>
      <c r="J519" s="6"/>
      <c r="K519" s="6"/>
      <c r="L519" s="6"/>
      <c r="M519" s="6"/>
      <c r="N519" s="6"/>
      <c r="O519" s="6"/>
      <c r="P519" s="6"/>
      <c r="Q519" s="6"/>
      <c r="R519" s="6"/>
      <c r="S519" s="6"/>
      <c r="T519" s="6"/>
      <c r="U519" s="6"/>
      <c r="V519" s="6"/>
      <c r="W519" s="6"/>
      <c r="X519" s="6"/>
      <c r="Y519" s="6"/>
      <c r="Z519" s="6"/>
    </row>
    <row r="520" spans="1:26" ht="12.75" customHeight="1">
      <c r="A520" s="6"/>
      <c r="B520" s="6"/>
      <c r="C520" s="6"/>
      <c r="D520" s="27"/>
      <c r="E520" s="27"/>
      <c r="F520" s="6"/>
      <c r="G520" s="28"/>
      <c r="H520" s="6"/>
      <c r="I520" s="6"/>
      <c r="J520" s="6"/>
      <c r="K520" s="6"/>
      <c r="L520" s="6"/>
      <c r="M520" s="6"/>
      <c r="N520" s="6"/>
      <c r="O520" s="6"/>
      <c r="P520" s="6"/>
      <c r="Q520" s="6"/>
      <c r="R520" s="6"/>
      <c r="S520" s="6"/>
      <c r="T520" s="6"/>
      <c r="U520" s="6"/>
      <c r="V520" s="6"/>
      <c r="W520" s="6"/>
      <c r="X520" s="6"/>
      <c r="Y520" s="6"/>
      <c r="Z520" s="6"/>
    </row>
    <row r="521" spans="1:26" ht="12.75" customHeight="1">
      <c r="A521" s="6"/>
      <c r="B521" s="6"/>
      <c r="C521" s="6"/>
      <c r="D521" s="27"/>
      <c r="E521" s="27"/>
      <c r="F521" s="6"/>
      <c r="G521" s="28"/>
      <c r="H521" s="6"/>
      <c r="I521" s="6"/>
      <c r="J521" s="6"/>
      <c r="K521" s="6"/>
      <c r="L521" s="6"/>
      <c r="M521" s="6"/>
      <c r="N521" s="6"/>
      <c r="O521" s="6"/>
      <c r="P521" s="6"/>
      <c r="Q521" s="6"/>
      <c r="R521" s="6"/>
      <c r="S521" s="6"/>
      <c r="T521" s="6"/>
      <c r="U521" s="6"/>
      <c r="V521" s="6"/>
      <c r="W521" s="6"/>
      <c r="X521" s="6"/>
      <c r="Y521" s="6"/>
      <c r="Z521" s="6"/>
    </row>
    <row r="522" spans="1:26" ht="12.75" customHeight="1">
      <c r="A522" s="6"/>
      <c r="B522" s="6"/>
      <c r="C522" s="6"/>
      <c r="D522" s="27"/>
      <c r="E522" s="27"/>
      <c r="F522" s="6"/>
      <c r="G522" s="28"/>
      <c r="H522" s="6"/>
      <c r="I522" s="6"/>
      <c r="J522" s="6"/>
      <c r="K522" s="6"/>
      <c r="L522" s="6"/>
      <c r="M522" s="6"/>
      <c r="N522" s="6"/>
      <c r="O522" s="6"/>
      <c r="P522" s="6"/>
      <c r="Q522" s="6"/>
      <c r="R522" s="6"/>
      <c r="S522" s="6"/>
      <c r="T522" s="6"/>
      <c r="U522" s="6"/>
      <c r="V522" s="6"/>
      <c r="W522" s="6"/>
      <c r="X522" s="6"/>
      <c r="Y522" s="6"/>
      <c r="Z522" s="6"/>
    </row>
    <row r="523" spans="1:26" ht="12.75" customHeight="1">
      <c r="A523" s="6"/>
      <c r="B523" s="6"/>
      <c r="C523" s="6"/>
      <c r="D523" s="27"/>
      <c r="E523" s="27"/>
      <c r="F523" s="6"/>
      <c r="G523" s="28"/>
      <c r="H523" s="6"/>
      <c r="I523" s="6"/>
      <c r="J523" s="6"/>
      <c r="K523" s="6"/>
      <c r="L523" s="6"/>
      <c r="M523" s="6"/>
      <c r="N523" s="6"/>
      <c r="O523" s="6"/>
      <c r="P523" s="6"/>
      <c r="Q523" s="6"/>
      <c r="R523" s="6"/>
      <c r="S523" s="6"/>
      <c r="T523" s="6"/>
      <c r="U523" s="6"/>
      <c r="V523" s="6"/>
      <c r="W523" s="6"/>
      <c r="X523" s="6"/>
      <c r="Y523" s="6"/>
      <c r="Z523" s="6"/>
    </row>
    <row r="524" spans="1:26" ht="12.75" customHeight="1">
      <c r="A524" s="6"/>
      <c r="B524" s="6"/>
      <c r="C524" s="6"/>
      <c r="D524" s="27"/>
      <c r="E524" s="27"/>
      <c r="F524" s="6"/>
      <c r="G524" s="28"/>
      <c r="H524" s="6"/>
      <c r="I524" s="6"/>
      <c r="J524" s="6"/>
      <c r="K524" s="6"/>
      <c r="L524" s="6"/>
      <c r="M524" s="6"/>
      <c r="N524" s="6"/>
      <c r="O524" s="6"/>
      <c r="P524" s="6"/>
      <c r="Q524" s="6"/>
      <c r="R524" s="6"/>
      <c r="S524" s="6"/>
      <c r="T524" s="6"/>
      <c r="U524" s="6"/>
      <c r="V524" s="6"/>
      <c r="W524" s="6"/>
      <c r="X524" s="6"/>
      <c r="Y524" s="6"/>
      <c r="Z524" s="6"/>
    </row>
    <row r="525" spans="1:26" ht="12.75" customHeight="1">
      <c r="A525" s="6"/>
      <c r="B525" s="6"/>
      <c r="C525" s="6"/>
      <c r="D525" s="27"/>
      <c r="E525" s="27"/>
      <c r="F525" s="6"/>
      <c r="G525" s="28"/>
      <c r="H525" s="6"/>
      <c r="I525" s="6"/>
      <c r="J525" s="6"/>
      <c r="K525" s="6"/>
      <c r="L525" s="6"/>
      <c r="M525" s="6"/>
      <c r="N525" s="6"/>
      <c r="O525" s="6"/>
      <c r="P525" s="6"/>
      <c r="Q525" s="6"/>
      <c r="R525" s="6"/>
      <c r="S525" s="6"/>
      <c r="T525" s="6"/>
      <c r="U525" s="6"/>
      <c r="V525" s="6"/>
      <c r="W525" s="6"/>
      <c r="X525" s="6"/>
      <c r="Y525" s="6"/>
      <c r="Z525" s="6"/>
    </row>
    <row r="526" spans="1:26" ht="12.75" customHeight="1">
      <c r="A526" s="6"/>
      <c r="B526" s="6"/>
      <c r="C526" s="6"/>
      <c r="D526" s="27"/>
      <c r="E526" s="27"/>
      <c r="F526" s="6"/>
      <c r="G526" s="28"/>
      <c r="H526" s="6"/>
      <c r="I526" s="6"/>
      <c r="J526" s="6"/>
      <c r="K526" s="6"/>
      <c r="L526" s="6"/>
      <c r="M526" s="6"/>
      <c r="N526" s="6"/>
      <c r="O526" s="6"/>
      <c r="P526" s="6"/>
      <c r="Q526" s="6"/>
      <c r="R526" s="6"/>
      <c r="S526" s="6"/>
      <c r="T526" s="6"/>
      <c r="U526" s="6"/>
      <c r="V526" s="6"/>
      <c r="W526" s="6"/>
      <c r="X526" s="6"/>
      <c r="Y526" s="6"/>
      <c r="Z526" s="6"/>
    </row>
    <row r="527" spans="1:26" ht="12.75" customHeight="1">
      <c r="A527" s="6"/>
      <c r="B527" s="6"/>
      <c r="C527" s="6"/>
      <c r="D527" s="27"/>
      <c r="E527" s="27"/>
      <c r="F527" s="6"/>
      <c r="G527" s="28"/>
      <c r="H527" s="6"/>
      <c r="I527" s="6"/>
      <c r="J527" s="6"/>
      <c r="K527" s="6"/>
      <c r="L527" s="6"/>
      <c r="M527" s="6"/>
      <c r="N527" s="6"/>
      <c r="O527" s="6"/>
      <c r="P527" s="6"/>
      <c r="Q527" s="6"/>
      <c r="R527" s="6"/>
      <c r="S527" s="6"/>
      <c r="T527" s="6"/>
      <c r="U527" s="6"/>
      <c r="V527" s="6"/>
      <c r="W527" s="6"/>
      <c r="X527" s="6"/>
      <c r="Y527" s="6"/>
      <c r="Z527" s="6"/>
    </row>
    <row r="528" spans="1:26" ht="12.75" customHeight="1">
      <c r="A528" s="6"/>
      <c r="B528" s="6"/>
      <c r="C528" s="6"/>
      <c r="D528" s="27"/>
      <c r="E528" s="27"/>
      <c r="F528" s="6"/>
      <c r="G528" s="28"/>
      <c r="H528" s="6"/>
      <c r="I528" s="6"/>
      <c r="J528" s="6"/>
      <c r="K528" s="6"/>
      <c r="L528" s="6"/>
      <c r="M528" s="6"/>
      <c r="N528" s="6"/>
      <c r="O528" s="6"/>
      <c r="P528" s="6"/>
      <c r="Q528" s="6"/>
      <c r="R528" s="6"/>
      <c r="S528" s="6"/>
      <c r="T528" s="6"/>
      <c r="U528" s="6"/>
      <c r="V528" s="6"/>
      <c r="W528" s="6"/>
      <c r="X528" s="6"/>
      <c r="Y528" s="6"/>
      <c r="Z528" s="6"/>
    </row>
    <row r="529" spans="1:26" ht="12.75" customHeight="1">
      <c r="A529" s="6"/>
      <c r="B529" s="6"/>
      <c r="C529" s="6"/>
      <c r="D529" s="27"/>
      <c r="E529" s="27"/>
      <c r="F529" s="6"/>
      <c r="G529" s="28"/>
      <c r="H529" s="6"/>
      <c r="I529" s="6"/>
      <c r="J529" s="6"/>
      <c r="K529" s="6"/>
      <c r="L529" s="6"/>
      <c r="M529" s="6"/>
      <c r="N529" s="6"/>
      <c r="O529" s="6"/>
      <c r="P529" s="6"/>
      <c r="Q529" s="6"/>
      <c r="R529" s="6"/>
      <c r="S529" s="6"/>
      <c r="T529" s="6"/>
      <c r="U529" s="6"/>
      <c r="V529" s="6"/>
      <c r="W529" s="6"/>
      <c r="X529" s="6"/>
      <c r="Y529" s="6"/>
      <c r="Z529" s="6"/>
    </row>
    <row r="530" spans="1:26" ht="12.75" customHeight="1">
      <c r="A530" s="6"/>
      <c r="B530" s="6"/>
      <c r="C530" s="6"/>
      <c r="D530" s="27"/>
      <c r="E530" s="27"/>
      <c r="F530" s="6"/>
      <c r="G530" s="28"/>
      <c r="H530" s="6"/>
      <c r="I530" s="6"/>
      <c r="J530" s="6"/>
      <c r="K530" s="6"/>
      <c r="L530" s="6"/>
      <c r="M530" s="6"/>
      <c r="N530" s="6"/>
      <c r="O530" s="6"/>
      <c r="P530" s="6"/>
      <c r="Q530" s="6"/>
      <c r="R530" s="6"/>
      <c r="S530" s="6"/>
      <c r="T530" s="6"/>
      <c r="U530" s="6"/>
      <c r="V530" s="6"/>
      <c r="W530" s="6"/>
      <c r="X530" s="6"/>
      <c r="Y530" s="6"/>
      <c r="Z530" s="6"/>
    </row>
    <row r="531" spans="1:26" ht="12.75" customHeight="1">
      <c r="A531" s="6"/>
      <c r="B531" s="6"/>
      <c r="C531" s="6"/>
      <c r="D531" s="27"/>
      <c r="E531" s="27"/>
      <c r="F531" s="6"/>
      <c r="G531" s="28"/>
      <c r="H531" s="6"/>
      <c r="I531" s="6"/>
      <c r="J531" s="6"/>
      <c r="K531" s="6"/>
      <c r="L531" s="6"/>
      <c r="M531" s="6"/>
      <c r="N531" s="6"/>
      <c r="O531" s="6"/>
      <c r="P531" s="6"/>
      <c r="Q531" s="6"/>
      <c r="R531" s="6"/>
      <c r="S531" s="6"/>
      <c r="T531" s="6"/>
      <c r="U531" s="6"/>
      <c r="V531" s="6"/>
      <c r="W531" s="6"/>
      <c r="X531" s="6"/>
      <c r="Y531" s="6"/>
      <c r="Z531" s="6"/>
    </row>
    <row r="532" spans="1:26" ht="12.75" customHeight="1">
      <c r="A532" s="6"/>
      <c r="B532" s="6"/>
      <c r="C532" s="6"/>
      <c r="D532" s="27"/>
      <c r="E532" s="27"/>
      <c r="F532" s="6"/>
      <c r="G532" s="28"/>
      <c r="H532" s="6"/>
      <c r="I532" s="6"/>
      <c r="J532" s="6"/>
      <c r="K532" s="6"/>
      <c r="L532" s="6"/>
      <c r="M532" s="6"/>
      <c r="N532" s="6"/>
      <c r="O532" s="6"/>
      <c r="P532" s="6"/>
      <c r="Q532" s="6"/>
      <c r="R532" s="6"/>
      <c r="S532" s="6"/>
      <c r="T532" s="6"/>
      <c r="U532" s="6"/>
      <c r="V532" s="6"/>
      <c r="W532" s="6"/>
      <c r="X532" s="6"/>
      <c r="Y532" s="6"/>
      <c r="Z532" s="6"/>
    </row>
    <row r="533" spans="1:26" ht="12.75" customHeight="1">
      <c r="A533" s="6"/>
      <c r="B533" s="6"/>
      <c r="C533" s="6"/>
      <c r="D533" s="27"/>
      <c r="E533" s="27"/>
      <c r="F533" s="6"/>
      <c r="G533" s="28"/>
      <c r="H533" s="6"/>
      <c r="I533" s="6"/>
      <c r="J533" s="6"/>
      <c r="K533" s="6"/>
      <c r="L533" s="6"/>
      <c r="M533" s="6"/>
      <c r="N533" s="6"/>
      <c r="O533" s="6"/>
      <c r="P533" s="6"/>
      <c r="Q533" s="6"/>
      <c r="R533" s="6"/>
      <c r="S533" s="6"/>
      <c r="T533" s="6"/>
      <c r="U533" s="6"/>
      <c r="V533" s="6"/>
      <c r="W533" s="6"/>
      <c r="X533" s="6"/>
      <c r="Y533" s="6"/>
      <c r="Z533" s="6"/>
    </row>
    <row r="534" spans="1:26" ht="12.75" customHeight="1">
      <c r="A534" s="6"/>
      <c r="B534" s="6"/>
      <c r="C534" s="6"/>
      <c r="D534" s="27"/>
      <c r="E534" s="27"/>
      <c r="F534" s="6"/>
      <c r="G534" s="28"/>
      <c r="H534" s="6"/>
      <c r="I534" s="6"/>
      <c r="J534" s="6"/>
      <c r="K534" s="6"/>
      <c r="L534" s="6"/>
      <c r="M534" s="6"/>
      <c r="N534" s="6"/>
      <c r="O534" s="6"/>
      <c r="P534" s="6"/>
      <c r="Q534" s="6"/>
      <c r="R534" s="6"/>
      <c r="S534" s="6"/>
      <c r="T534" s="6"/>
      <c r="U534" s="6"/>
      <c r="V534" s="6"/>
      <c r="W534" s="6"/>
      <c r="X534" s="6"/>
      <c r="Y534" s="6"/>
      <c r="Z534" s="6"/>
    </row>
    <row r="535" spans="1:26" ht="12.75" customHeight="1">
      <c r="A535" s="6"/>
      <c r="B535" s="6"/>
      <c r="C535" s="6"/>
      <c r="D535" s="27"/>
      <c r="E535" s="27"/>
      <c r="F535" s="6"/>
      <c r="G535" s="28"/>
      <c r="H535" s="6"/>
      <c r="I535" s="6"/>
      <c r="J535" s="6"/>
      <c r="K535" s="6"/>
      <c r="L535" s="6"/>
      <c r="M535" s="6"/>
      <c r="N535" s="6"/>
      <c r="O535" s="6"/>
      <c r="P535" s="6"/>
      <c r="Q535" s="6"/>
      <c r="R535" s="6"/>
      <c r="S535" s="6"/>
      <c r="T535" s="6"/>
      <c r="U535" s="6"/>
      <c r="V535" s="6"/>
      <c r="W535" s="6"/>
      <c r="X535" s="6"/>
      <c r="Y535" s="6"/>
      <c r="Z535" s="6"/>
    </row>
    <row r="536" spans="1:26" ht="12.75" customHeight="1">
      <c r="A536" s="6"/>
      <c r="B536" s="6"/>
      <c r="C536" s="6"/>
      <c r="D536" s="27"/>
      <c r="E536" s="27"/>
      <c r="F536" s="6"/>
      <c r="G536" s="28"/>
      <c r="H536" s="6"/>
      <c r="I536" s="6"/>
      <c r="J536" s="6"/>
      <c r="K536" s="6"/>
      <c r="L536" s="6"/>
      <c r="M536" s="6"/>
      <c r="N536" s="6"/>
      <c r="O536" s="6"/>
      <c r="P536" s="6"/>
      <c r="Q536" s="6"/>
      <c r="R536" s="6"/>
      <c r="S536" s="6"/>
      <c r="T536" s="6"/>
      <c r="U536" s="6"/>
      <c r="V536" s="6"/>
      <c r="W536" s="6"/>
      <c r="X536" s="6"/>
      <c r="Y536" s="6"/>
      <c r="Z536" s="6"/>
    </row>
    <row r="537" spans="1:26" ht="12.75" customHeight="1">
      <c r="A537" s="6"/>
      <c r="B537" s="6"/>
      <c r="C537" s="6"/>
      <c r="D537" s="27"/>
      <c r="E537" s="27"/>
      <c r="F537" s="6"/>
      <c r="G537" s="28"/>
      <c r="H537" s="6"/>
      <c r="I537" s="6"/>
      <c r="J537" s="6"/>
      <c r="K537" s="6"/>
      <c r="L537" s="6"/>
      <c r="M537" s="6"/>
      <c r="N537" s="6"/>
      <c r="O537" s="6"/>
      <c r="P537" s="6"/>
      <c r="Q537" s="6"/>
      <c r="R537" s="6"/>
      <c r="S537" s="6"/>
      <c r="T537" s="6"/>
      <c r="U537" s="6"/>
      <c r="V537" s="6"/>
      <c r="W537" s="6"/>
      <c r="X537" s="6"/>
      <c r="Y537" s="6"/>
      <c r="Z537" s="6"/>
    </row>
    <row r="538" spans="1:26" ht="12.75" customHeight="1">
      <c r="A538" s="6"/>
      <c r="B538" s="6"/>
      <c r="C538" s="6"/>
      <c r="D538" s="27"/>
      <c r="E538" s="27"/>
      <c r="F538" s="6"/>
      <c r="G538" s="28"/>
      <c r="H538" s="6"/>
      <c r="I538" s="6"/>
      <c r="J538" s="6"/>
      <c r="K538" s="6"/>
      <c r="L538" s="6"/>
      <c r="M538" s="6"/>
      <c r="N538" s="6"/>
      <c r="O538" s="6"/>
      <c r="P538" s="6"/>
      <c r="Q538" s="6"/>
      <c r="R538" s="6"/>
      <c r="S538" s="6"/>
      <c r="T538" s="6"/>
      <c r="U538" s="6"/>
      <c r="V538" s="6"/>
      <c r="W538" s="6"/>
      <c r="X538" s="6"/>
      <c r="Y538" s="6"/>
      <c r="Z538" s="6"/>
    </row>
    <row r="539" spans="1:26" ht="12.75" customHeight="1">
      <c r="A539" s="6"/>
      <c r="B539" s="6"/>
      <c r="C539" s="6"/>
      <c r="D539" s="27"/>
      <c r="E539" s="27"/>
      <c r="F539" s="6"/>
      <c r="G539" s="28"/>
      <c r="H539" s="6"/>
      <c r="I539" s="6"/>
      <c r="J539" s="6"/>
      <c r="K539" s="6"/>
      <c r="L539" s="6"/>
      <c r="M539" s="6"/>
      <c r="N539" s="6"/>
      <c r="O539" s="6"/>
      <c r="P539" s="6"/>
      <c r="Q539" s="6"/>
      <c r="R539" s="6"/>
      <c r="S539" s="6"/>
      <c r="T539" s="6"/>
      <c r="U539" s="6"/>
      <c r="V539" s="6"/>
      <c r="W539" s="6"/>
      <c r="X539" s="6"/>
      <c r="Y539" s="6"/>
      <c r="Z539" s="6"/>
    </row>
    <row r="540" spans="1:26" ht="12.75" customHeight="1">
      <c r="A540" s="6"/>
      <c r="B540" s="6"/>
      <c r="C540" s="6"/>
      <c r="D540" s="27"/>
      <c r="E540" s="27"/>
      <c r="F540" s="6"/>
      <c r="G540" s="28"/>
      <c r="H540" s="6"/>
      <c r="I540" s="6"/>
      <c r="J540" s="6"/>
      <c r="K540" s="6"/>
      <c r="L540" s="6"/>
      <c r="M540" s="6"/>
      <c r="N540" s="6"/>
      <c r="O540" s="6"/>
      <c r="P540" s="6"/>
      <c r="Q540" s="6"/>
      <c r="R540" s="6"/>
      <c r="S540" s="6"/>
      <c r="T540" s="6"/>
      <c r="U540" s="6"/>
      <c r="V540" s="6"/>
      <c r="W540" s="6"/>
      <c r="X540" s="6"/>
      <c r="Y540" s="6"/>
      <c r="Z540" s="6"/>
    </row>
    <row r="541" spans="1:26" ht="12.75" customHeight="1">
      <c r="A541" s="6"/>
      <c r="B541" s="6"/>
      <c r="C541" s="6"/>
      <c r="D541" s="27"/>
      <c r="E541" s="27"/>
      <c r="F541" s="6"/>
      <c r="G541" s="28"/>
      <c r="H541" s="6"/>
      <c r="I541" s="6"/>
      <c r="J541" s="6"/>
      <c r="K541" s="6"/>
      <c r="L541" s="6"/>
      <c r="M541" s="6"/>
      <c r="N541" s="6"/>
      <c r="O541" s="6"/>
      <c r="P541" s="6"/>
      <c r="Q541" s="6"/>
      <c r="R541" s="6"/>
      <c r="S541" s="6"/>
      <c r="T541" s="6"/>
      <c r="U541" s="6"/>
      <c r="V541" s="6"/>
      <c r="W541" s="6"/>
      <c r="X541" s="6"/>
      <c r="Y541" s="6"/>
      <c r="Z541" s="6"/>
    </row>
    <row r="542" spans="1:26" ht="12.75" customHeight="1">
      <c r="A542" s="6"/>
      <c r="B542" s="6"/>
      <c r="C542" s="6"/>
      <c r="D542" s="27"/>
      <c r="E542" s="27"/>
      <c r="F542" s="6"/>
      <c r="G542" s="28"/>
      <c r="H542" s="6"/>
      <c r="I542" s="6"/>
      <c r="J542" s="6"/>
      <c r="K542" s="6"/>
      <c r="L542" s="6"/>
      <c r="M542" s="6"/>
      <c r="N542" s="6"/>
      <c r="O542" s="6"/>
      <c r="P542" s="6"/>
      <c r="Q542" s="6"/>
      <c r="R542" s="6"/>
      <c r="S542" s="6"/>
      <c r="T542" s="6"/>
      <c r="U542" s="6"/>
      <c r="V542" s="6"/>
      <c r="W542" s="6"/>
      <c r="X542" s="6"/>
      <c r="Y542" s="6"/>
      <c r="Z542" s="6"/>
    </row>
    <row r="543" spans="1:26" ht="12.75" customHeight="1">
      <c r="A543" s="6"/>
      <c r="B543" s="6"/>
      <c r="C543" s="6"/>
      <c r="D543" s="27"/>
      <c r="E543" s="27"/>
      <c r="F543" s="6"/>
      <c r="G543" s="28"/>
      <c r="H543" s="6"/>
      <c r="I543" s="6"/>
      <c r="J543" s="6"/>
      <c r="K543" s="6"/>
      <c r="L543" s="6"/>
      <c r="M543" s="6"/>
      <c r="N543" s="6"/>
      <c r="O543" s="6"/>
      <c r="P543" s="6"/>
      <c r="Q543" s="6"/>
      <c r="R543" s="6"/>
      <c r="S543" s="6"/>
      <c r="T543" s="6"/>
      <c r="U543" s="6"/>
      <c r="V543" s="6"/>
      <c r="W543" s="6"/>
      <c r="X543" s="6"/>
      <c r="Y543" s="6"/>
      <c r="Z543" s="6"/>
    </row>
    <row r="544" spans="1:26" ht="12.75" customHeight="1">
      <c r="A544" s="6"/>
      <c r="B544" s="6"/>
      <c r="C544" s="6"/>
      <c r="D544" s="27"/>
      <c r="E544" s="27"/>
      <c r="F544" s="6"/>
      <c r="G544" s="28"/>
      <c r="H544" s="6"/>
      <c r="I544" s="6"/>
      <c r="J544" s="6"/>
      <c r="K544" s="6"/>
      <c r="L544" s="6"/>
      <c r="M544" s="6"/>
      <c r="N544" s="6"/>
      <c r="O544" s="6"/>
      <c r="P544" s="6"/>
      <c r="Q544" s="6"/>
      <c r="R544" s="6"/>
      <c r="S544" s="6"/>
      <c r="T544" s="6"/>
      <c r="U544" s="6"/>
      <c r="V544" s="6"/>
      <c r="W544" s="6"/>
      <c r="X544" s="6"/>
      <c r="Y544" s="6"/>
      <c r="Z544" s="6"/>
    </row>
    <row r="545" spans="1:26" ht="12.75" customHeight="1">
      <c r="A545" s="6"/>
      <c r="B545" s="6"/>
      <c r="C545" s="6"/>
      <c r="D545" s="27"/>
      <c r="E545" s="27"/>
      <c r="F545" s="6"/>
      <c r="G545" s="28"/>
      <c r="H545" s="6"/>
      <c r="I545" s="6"/>
      <c r="J545" s="6"/>
      <c r="K545" s="6"/>
      <c r="L545" s="6"/>
      <c r="M545" s="6"/>
      <c r="N545" s="6"/>
      <c r="O545" s="6"/>
      <c r="P545" s="6"/>
      <c r="Q545" s="6"/>
      <c r="R545" s="6"/>
      <c r="S545" s="6"/>
      <c r="T545" s="6"/>
      <c r="U545" s="6"/>
      <c r="V545" s="6"/>
      <c r="W545" s="6"/>
      <c r="X545" s="6"/>
      <c r="Y545" s="6"/>
      <c r="Z545" s="6"/>
    </row>
    <row r="546" spans="1:26" ht="12.75" customHeight="1">
      <c r="A546" s="6"/>
      <c r="B546" s="6"/>
      <c r="C546" s="6"/>
      <c r="D546" s="27"/>
      <c r="E546" s="27"/>
      <c r="F546" s="6"/>
      <c r="G546" s="28"/>
      <c r="H546" s="6"/>
      <c r="I546" s="6"/>
      <c r="J546" s="6"/>
      <c r="K546" s="6"/>
      <c r="L546" s="6"/>
      <c r="M546" s="6"/>
      <c r="N546" s="6"/>
      <c r="O546" s="6"/>
      <c r="P546" s="6"/>
      <c r="Q546" s="6"/>
      <c r="R546" s="6"/>
      <c r="S546" s="6"/>
      <c r="T546" s="6"/>
      <c r="U546" s="6"/>
      <c r="V546" s="6"/>
      <c r="W546" s="6"/>
      <c r="X546" s="6"/>
      <c r="Y546" s="6"/>
      <c r="Z546" s="6"/>
    </row>
    <row r="547" spans="1:26" ht="12.75" customHeight="1">
      <c r="A547" s="6"/>
      <c r="B547" s="6"/>
      <c r="C547" s="6"/>
      <c r="D547" s="27"/>
      <c r="E547" s="27"/>
      <c r="F547" s="6"/>
      <c r="G547" s="28"/>
      <c r="H547" s="6"/>
      <c r="I547" s="6"/>
      <c r="J547" s="6"/>
      <c r="K547" s="6"/>
      <c r="L547" s="6"/>
      <c r="M547" s="6"/>
      <c r="N547" s="6"/>
      <c r="O547" s="6"/>
      <c r="P547" s="6"/>
      <c r="Q547" s="6"/>
      <c r="R547" s="6"/>
      <c r="S547" s="6"/>
      <c r="T547" s="6"/>
      <c r="U547" s="6"/>
      <c r="V547" s="6"/>
      <c r="W547" s="6"/>
      <c r="X547" s="6"/>
      <c r="Y547" s="6"/>
      <c r="Z547" s="6"/>
    </row>
    <row r="548" spans="1:26" ht="12.75" customHeight="1">
      <c r="A548" s="6"/>
      <c r="B548" s="6"/>
      <c r="C548" s="6"/>
      <c r="D548" s="27"/>
      <c r="E548" s="27"/>
      <c r="F548" s="6"/>
      <c r="G548" s="28"/>
      <c r="H548" s="6"/>
      <c r="I548" s="6"/>
      <c r="J548" s="6"/>
      <c r="K548" s="6"/>
      <c r="L548" s="6"/>
      <c r="M548" s="6"/>
      <c r="N548" s="6"/>
      <c r="O548" s="6"/>
      <c r="P548" s="6"/>
      <c r="Q548" s="6"/>
      <c r="R548" s="6"/>
      <c r="S548" s="6"/>
      <c r="T548" s="6"/>
      <c r="U548" s="6"/>
      <c r="V548" s="6"/>
      <c r="W548" s="6"/>
      <c r="X548" s="6"/>
      <c r="Y548" s="6"/>
      <c r="Z548" s="6"/>
    </row>
    <row r="549" spans="1:26" ht="12.75" customHeight="1">
      <c r="A549" s="6"/>
      <c r="B549" s="6"/>
      <c r="C549" s="6"/>
      <c r="D549" s="27"/>
      <c r="E549" s="27"/>
      <c r="F549" s="6"/>
      <c r="G549" s="28"/>
      <c r="H549" s="6"/>
      <c r="I549" s="6"/>
      <c r="J549" s="6"/>
      <c r="K549" s="6"/>
      <c r="L549" s="6"/>
      <c r="M549" s="6"/>
      <c r="N549" s="6"/>
      <c r="O549" s="6"/>
      <c r="P549" s="6"/>
      <c r="Q549" s="6"/>
      <c r="R549" s="6"/>
      <c r="S549" s="6"/>
      <c r="T549" s="6"/>
      <c r="U549" s="6"/>
      <c r="V549" s="6"/>
      <c r="W549" s="6"/>
      <c r="X549" s="6"/>
      <c r="Y549" s="6"/>
      <c r="Z549" s="6"/>
    </row>
    <row r="550" spans="1:26" ht="12.75" customHeight="1">
      <c r="A550" s="6"/>
      <c r="B550" s="6"/>
      <c r="C550" s="6"/>
      <c r="D550" s="27"/>
      <c r="E550" s="27"/>
      <c r="F550" s="6"/>
      <c r="G550" s="28"/>
      <c r="H550" s="6"/>
      <c r="I550" s="6"/>
      <c r="J550" s="6"/>
      <c r="K550" s="6"/>
      <c r="L550" s="6"/>
      <c r="M550" s="6"/>
      <c r="N550" s="6"/>
      <c r="O550" s="6"/>
      <c r="P550" s="6"/>
      <c r="Q550" s="6"/>
      <c r="R550" s="6"/>
      <c r="S550" s="6"/>
      <c r="T550" s="6"/>
      <c r="U550" s="6"/>
      <c r="V550" s="6"/>
      <c r="W550" s="6"/>
      <c r="X550" s="6"/>
      <c r="Y550" s="6"/>
      <c r="Z550" s="6"/>
    </row>
    <row r="551" spans="1:26" ht="12.75" customHeight="1">
      <c r="A551" s="6"/>
      <c r="B551" s="6"/>
      <c r="C551" s="6"/>
      <c r="D551" s="27"/>
      <c r="E551" s="27"/>
      <c r="F551" s="6"/>
      <c r="G551" s="28"/>
      <c r="H551" s="6"/>
      <c r="I551" s="6"/>
      <c r="J551" s="6"/>
      <c r="K551" s="6"/>
      <c r="L551" s="6"/>
      <c r="M551" s="6"/>
      <c r="N551" s="6"/>
      <c r="O551" s="6"/>
      <c r="P551" s="6"/>
      <c r="Q551" s="6"/>
      <c r="R551" s="6"/>
      <c r="S551" s="6"/>
      <c r="T551" s="6"/>
      <c r="U551" s="6"/>
      <c r="V551" s="6"/>
      <c r="W551" s="6"/>
      <c r="X551" s="6"/>
      <c r="Y551" s="6"/>
      <c r="Z551" s="6"/>
    </row>
    <row r="552" spans="1:26" ht="12.75" customHeight="1">
      <c r="A552" s="6"/>
      <c r="B552" s="6"/>
      <c r="C552" s="6"/>
      <c r="D552" s="27"/>
      <c r="E552" s="27"/>
      <c r="F552" s="6"/>
      <c r="G552" s="28"/>
      <c r="H552" s="6"/>
      <c r="I552" s="6"/>
      <c r="J552" s="6"/>
      <c r="K552" s="6"/>
      <c r="L552" s="6"/>
      <c r="M552" s="6"/>
      <c r="N552" s="6"/>
      <c r="O552" s="6"/>
      <c r="P552" s="6"/>
      <c r="Q552" s="6"/>
      <c r="R552" s="6"/>
      <c r="S552" s="6"/>
      <c r="T552" s="6"/>
      <c r="U552" s="6"/>
      <c r="V552" s="6"/>
      <c r="W552" s="6"/>
      <c r="X552" s="6"/>
      <c r="Y552" s="6"/>
      <c r="Z552" s="6"/>
    </row>
    <row r="553" spans="1:26" ht="12.75" customHeight="1">
      <c r="A553" s="6"/>
      <c r="B553" s="6"/>
      <c r="C553" s="6"/>
      <c r="D553" s="27"/>
      <c r="E553" s="27"/>
      <c r="F553" s="6"/>
      <c r="G553" s="28"/>
      <c r="H553" s="6"/>
      <c r="I553" s="6"/>
      <c r="J553" s="6"/>
      <c r="K553" s="6"/>
      <c r="L553" s="6"/>
      <c r="M553" s="6"/>
      <c r="N553" s="6"/>
      <c r="O553" s="6"/>
      <c r="P553" s="6"/>
      <c r="Q553" s="6"/>
      <c r="R553" s="6"/>
      <c r="S553" s="6"/>
      <c r="T553" s="6"/>
      <c r="U553" s="6"/>
      <c r="V553" s="6"/>
      <c r="W553" s="6"/>
      <c r="X553" s="6"/>
      <c r="Y553" s="6"/>
      <c r="Z553" s="6"/>
    </row>
    <row r="554" spans="1:26" ht="12.75" customHeight="1">
      <c r="A554" s="6"/>
      <c r="B554" s="6"/>
      <c r="C554" s="6"/>
      <c r="D554" s="27"/>
      <c r="E554" s="27"/>
      <c r="F554" s="6"/>
      <c r="G554" s="28"/>
      <c r="H554" s="6"/>
      <c r="I554" s="6"/>
      <c r="J554" s="6"/>
      <c r="K554" s="6"/>
      <c r="L554" s="6"/>
      <c r="M554" s="6"/>
      <c r="N554" s="6"/>
      <c r="O554" s="6"/>
      <c r="P554" s="6"/>
      <c r="Q554" s="6"/>
      <c r="R554" s="6"/>
      <c r="S554" s="6"/>
      <c r="T554" s="6"/>
      <c r="U554" s="6"/>
      <c r="V554" s="6"/>
      <c r="W554" s="6"/>
      <c r="X554" s="6"/>
      <c r="Y554" s="6"/>
      <c r="Z554" s="6"/>
    </row>
    <row r="555" spans="1:26" ht="12.75" customHeight="1">
      <c r="A555" s="6"/>
      <c r="B555" s="6"/>
      <c r="C555" s="6"/>
      <c r="D555" s="27"/>
      <c r="E555" s="27"/>
      <c r="F555" s="6"/>
      <c r="G555" s="28"/>
      <c r="H555" s="6"/>
      <c r="I555" s="6"/>
      <c r="J555" s="6"/>
      <c r="K555" s="6"/>
      <c r="L555" s="6"/>
      <c r="M555" s="6"/>
      <c r="N555" s="6"/>
      <c r="O555" s="6"/>
      <c r="P555" s="6"/>
      <c r="Q555" s="6"/>
      <c r="R555" s="6"/>
      <c r="S555" s="6"/>
      <c r="T555" s="6"/>
      <c r="U555" s="6"/>
      <c r="V555" s="6"/>
      <c r="W555" s="6"/>
      <c r="X555" s="6"/>
      <c r="Y555" s="6"/>
      <c r="Z555" s="6"/>
    </row>
    <row r="556" spans="1:26" ht="12.75" customHeight="1">
      <c r="A556" s="6"/>
      <c r="B556" s="6"/>
      <c r="C556" s="6"/>
      <c r="D556" s="27"/>
      <c r="E556" s="27"/>
      <c r="F556" s="6"/>
      <c r="G556" s="28"/>
      <c r="H556" s="6"/>
      <c r="I556" s="6"/>
      <c r="J556" s="6"/>
      <c r="K556" s="6"/>
      <c r="L556" s="6"/>
      <c r="M556" s="6"/>
      <c r="N556" s="6"/>
      <c r="O556" s="6"/>
      <c r="P556" s="6"/>
      <c r="Q556" s="6"/>
      <c r="R556" s="6"/>
      <c r="S556" s="6"/>
      <c r="T556" s="6"/>
      <c r="U556" s="6"/>
      <c r="V556" s="6"/>
      <c r="W556" s="6"/>
      <c r="X556" s="6"/>
      <c r="Y556" s="6"/>
      <c r="Z556" s="6"/>
    </row>
    <row r="557" spans="1:26" ht="12.75" customHeight="1">
      <c r="A557" s="6"/>
      <c r="B557" s="6"/>
      <c r="C557" s="6"/>
      <c r="D557" s="27"/>
      <c r="E557" s="27"/>
      <c r="F557" s="6"/>
      <c r="G557" s="28"/>
      <c r="H557" s="6"/>
      <c r="I557" s="6"/>
      <c r="J557" s="6"/>
      <c r="K557" s="6"/>
      <c r="L557" s="6"/>
      <c r="M557" s="6"/>
      <c r="N557" s="6"/>
      <c r="O557" s="6"/>
      <c r="P557" s="6"/>
      <c r="Q557" s="6"/>
      <c r="R557" s="6"/>
      <c r="S557" s="6"/>
      <c r="T557" s="6"/>
      <c r="U557" s="6"/>
      <c r="V557" s="6"/>
      <c r="W557" s="6"/>
      <c r="X557" s="6"/>
      <c r="Y557" s="6"/>
      <c r="Z557" s="6"/>
    </row>
    <row r="558" spans="1:26" ht="12.75" customHeight="1">
      <c r="A558" s="6"/>
      <c r="B558" s="6"/>
      <c r="C558" s="6"/>
      <c r="D558" s="27"/>
      <c r="E558" s="27"/>
      <c r="F558" s="6"/>
      <c r="G558" s="28"/>
      <c r="H558" s="6"/>
      <c r="I558" s="6"/>
      <c r="J558" s="6"/>
      <c r="K558" s="6"/>
      <c r="L558" s="6"/>
      <c r="M558" s="6"/>
      <c r="N558" s="6"/>
      <c r="O558" s="6"/>
      <c r="P558" s="6"/>
      <c r="Q558" s="6"/>
      <c r="R558" s="6"/>
      <c r="S558" s="6"/>
      <c r="T558" s="6"/>
      <c r="U558" s="6"/>
      <c r="V558" s="6"/>
      <c r="W558" s="6"/>
      <c r="X558" s="6"/>
      <c r="Y558" s="6"/>
      <c r="Z558" s="6"/>
    </row>
    <row r="559" spans="1:26" ht="12.75" customHeight="1">
      <c r="A559" s="6"/>
      <c r="B559" s="6"/>
      <c r="C559" s="6"/>
      <c r="D559" s="27"/>
      <c r="E559" s="27"/>
      <c r="F559" s="6"/>
      <c r="G559" s="28"/>
      <c r="H559" s="6"/>
      <c r="I559" s="6"/>
      <c r="J559" s="6"/>
      <c r="K559" s="6"/>
      <c r="L559" s="6"/>
      <c r="M559" s="6"/>
      <c r="N559" s="6"/>
      <c r="O559" s="6"/>
      <c r="P559" s="6"/>
      <c r="Q559" s="6"/>
      <c r="R559" s="6"/>
      <c r="S559" s="6"/>
      <c r="T559" s="6"/>
      <c r="U559" s="6"/>
      <c r="V559" s="6"/>
      <c r="W559" s="6"/>
      <c r="X559" s="6"/>
      <c r="Y559" s="6"/>
      <c r="Z559" s="6"/>
    </row>
    <row r="560" spans="1:26" ht="12.75" customHeight="1">
      <c r="A560" s="6"/>
      <c r="B560" s="6"/>
      <c r="C560" s="6"/>
      <c r="D560" s="27"/>
      <c r="E560" s="27"/>
      <c r="F560" s="6"/>
      <c r="G560" s="28"/>
      <c r="H560" s="6"/>
      <c r="I560" s="6"/>
      <c r="J560" s="6"/>
      <c r="K560" s="6"/>
      <c r="L560" s="6"/>
      <c r="M560" s="6"/>
      <c r="N560" s="6"/>
      <c r="O560" s="6"/>
      <c r="P560" s="6"/>
      <c r="Q560" s="6"/>
      <c r="R560" s="6"/>
      <c r="S560" s="6"/>
      <c r="T560" s="6"/>
      <c r="U560" s="6"/>
      <c r="V560" s="6"/>
      <c r="W560" s="6"/>
      <c r="X560" s="6"/>
      <c r="Y560" s="6"/>
      <c r="Z560" s="6"/>
    </row>
    <row r="561" spans="1:26" ht="12.75" customHeight="1">
      <c r="A561" s="6"/>
      <c r="B561" s="6"/>
      <c r="C561" s="6"/>
      <c r="D561" s="27"/>
      <c r="E561" s="27"/>
      <c r="F561" s="6"/>
      <c r="G561" s="28"/>
      <c r="H561" s="6"/>
      <c r="I561" s="6"/>
      <c r="J561" s="6"/>
      <c r="K561" s="6"/>
      <c r="L561" s="6"/>
      <c r="M561" s="6"/>
      <c r="N561" s="6"/>
      <c r="O561" s="6"/>
      <c r="P561" s="6"/>
      <c r="Q561" s="6"/>
      <c r="R561" s="6"/>
      <c r="S561" s="6"/>
      <c r="T561" s="6"/>
      <c r="U561" s="6"/>
      <c r="V561" s="6"/>
      <c r="W561" s="6"/>
      <c r="X561" s="6"/>
      <c r="Y561" s="6"/>
      <c r="Z561" s="6"/>
    </row>
    <row r="562" spans="1:26" ht="12.75" customHeight="1">
      <c r="A562" s="6"/>
      <c r="B562" s="6"/>
      <c r="C562" s="6"/>
      <c r="D562" s="27"/>
      <c r="E562" s="27"/>
      <c r="F562" s="6"/>
      <c r="G562" s="28"/>
      <c r="H562" s="6"/>
      <c r="I562" s="6"/>
      <c r="J562" s="6"/>
      <c r="K562" s="6"/>
      <c r="L562" s="6"/>
      <c r="M562" s="6"/>
      <c r="N562" s="6"/>
      <c r="O562" s="6"/>
      <c r="P562" s="6"/>
      <c r="Q562" s="6"/>
      <c r="R562" s="6"/>
      <c r="S562" s="6"/>
      <c r="T562" s="6"/>
      <c r="U562" s="6"/>
      <c r="V562" s="6"/>
      <c r="W562" s="6"/>
      <c r="X562" s="6"/>
      <c r="Y562" s="6"/>
      <c r="Z562" s="6"/>
    </row>
    <row r="563" spans="1:26" ht="12.75" customHeight="1">
      <c r="A563" s="6"/>
      <c r="B563" s="6"/>
      <c r="C563" s="6"/>
      <c r="D563" s="27"/>
      <c r="E563" s="27"/>
      <c r="F563" s="6"/>
      <c r="G563" s="28"/>
      <c r="H563" s="6"/>
      <c r="I563" s="6"/>
      <c r="J563" s="6"/>
      <c r="K563" s="6"/>
      <c r="L563" s="6"/>
      <c r="M563" s="6"/>
      <c r="N563" s="6"/>
      <c r="O563" s="6"/>
      <c r="P563" s="6"/>
      <c r="Q563" s="6"/>
      <c r="R563" s="6"/>
      <c r="S563" s="6"/>
      <c r="T563" s="6"/>
      <c r="U563" s="6"/>
      <c r="V563" s="6"/>
      <c r="W563" s="6"/>
      <c r="X563" s="6"/>
      <c r="Y563" s="6"/>
      <c r="Z563" s="6"/>
    </row>
    <row r="564" spans="1:26" ht="12.75" customHeight="1">
      <c r="A564" s="6"/>
      <c r="B564" s="6"/>
      <c r="C564" s="6"/>
      <c r="D564" s="27"/>
      <c r="E564" s="27"/>
      <c r="F564" s="6"/>
      <c r="G564" s="28"/>
      <c r="H564" s="6"/>
      <c r="I564" s="6"/>
      <c r="J564" s="6"/>
      <c r="K564" s="6"/>
      <c r="L564" s="6"/>
      <c r="M564" s="6"/>
      <c r="N564" s="6"/>
      <c r="O564" s="6"/>
      <c r="P564" s="6"/>
      <c r="Q564" s="6"/>
      <c r="R564" s="6"/>
      <c r="S564" s="6"/>
      <c r="T564" s="6"/>
      <c r="U564" s="6"/>
      <c r="V564" s="6"/>
      <c r="W564" s="6"/>
      <c r="X564" s="6"/>
      <c r="Y564" s="6"/>
      <c r="Z564" s="6"/>
    </row>
    <row r="565" spans="1:26" ht="12.75" customHeight="1">
      <c r="A565" s="6"/>
      <c r="B565" s="6"/>
      <c r="C565" s="6"/>
      <c r="D565" s="27"/>
      <c r="E565" s="27"/>
      <c r="F565" s="6"/>
      <c r="G565" s="28"/>
      <c r="H565" s="6"/>
      <c r="I565" s="6"/>
      <c r="J565" s="6"/>
      <c r="K565" s="6"/>
      <c r="L565" s="6"/>
      <c r="M565" s="6"/>
      <c r="N565" s="6"/>
      <c r="O565" s="6"/>
      <c r="P565" s="6"/>
      <c r="Q565" s="6"/>
      <c r="R565" s="6"/>
      <c r="S565" s="6"/>
      <c r="T565" s="6"/>
      <c r="U565" s="6"/>
      <c r="V565" s="6"/>
      <c r="W565" s="6"/>
      <c r="X565" s="6"/>
      <c r="Y565" s="6"/>
      <c r="Z565" s="6"/>
    </row>
    <row r="566" spans="1:26" ht="12.75" customHeight="1">
      <c r="A566" s="6"/>
      <c r="B566" s="6"/>
      <c r="C566" s="6"/>
      <c r="D566" s="27"/>
      <c r="E566" s="27"/>
      <c r="F566" s="6"/>
      <c r="G566" s="28"/>
      <c r="H566" s="6"/>
      <c r="I566" s="6"/>
      <c r="J566" s="6"/>
      <c r="K566" s="6"/>
      <c r="L566" s="6"/>
      <c r="M566" s="6"/>
      <c r="N566" s="6"/>
      <c r="O566" s="6"/>
      <c r="P566" s="6"/>
      <c r="Q566" s="6"/>
      <c r="R566" s="6"/>
      <c r="S566" s="6"/>
      <c r="T566" s="6"/>
      <c r="U566" s="6"/>
      <c r="V566" s="6"/>
      <c r="W566" s="6"/>
      <c r="X566" s="6"/>
      <c r="Y566" s="6"/>
      <c r="Z566" s="6"/>
    </row>
    <row r="567" spans="1:26" ht="12.75" customHeight="1">
      <c r="A567" s="6"/>
      <c r="B567" s="6"/>
      <c r="C567" s="6"/>
      <c r="D567" s="27"/>
      <c r="E567" s="27"/>
      <c r="F567" s="6"/>
      <c r="G567" s="28"/>
      <c r="H567" s="6"/>
      <c r="I567" s="6"/>
      <c r="J567" s="6"/>
      <c r="K567" s="6"/>
      <c r="L567" s="6"/>
      <c r="M567" s="6"/>
      <c r="N567" s="6"/>
      <c r="O567" s="6"/>
      <c r="P567" s="6"/>
      <c r="Q567" s="6"/>
      <c r="R567" s="6"/>
      <c r="S567" s="6"/>
      <c r="T567" s="6"/>
      <c r="U567" s="6"/>
      <c r="V567" s="6"/>
      <c r="W567" s="6"/>
      <c r="X567" s="6"/>
      <c r="Y567" s="6"/>
      <c r="Z567" s="6"/>
    </row>
    <row r="568" spans="1:26" ht="12.75" customHeight="1">
      <c r="A568" s="6"/>
      <c r="B568" s="6"/>
      <c r="C568" s="6"/>
      <c r="D568" s="27"/>
      <c r="E568" s="27"/>
      <c r="F568" s="6"/>
      <c r="G568" s="28"/>
      <c r="H568" s="6"/>
      <c r="I568" s="6"/>
      <c r="J568" s="6"/>
      <c r="K568" s="6"/>
      <c r="L568" s="6"/>
      <c r="M568" s="6"/>
      <c r="N568" s="6"/>
      <c r="O568" s="6"/>
      <c r="P568" s="6"/>
      <c r="Q568" s="6"/>
      <c r="R568" s="6"/>
      <c r="S568" s="6"/>
      <c r="T568" s="6"/>
      <c r="U568" s="6"/>
      <c r="V568" s="6"/>
      <c r="W568" s="6"/>
      <c r="X568" s="6"/>
      <c r="Y568" s="6"/>
      <c r="Z568" s="6"/>
    </row>
    <row r="569" spans="1:26" ht="12.75" customHeight="1">
      <c r="A569" s="6"/>
      <c r="B569" s="6"/>
      <c r="C569" s="6"/>
      <c r="D569" s="27"/>
      <c r="E569" s="27"/>
      <c r="F569" s="6"/>
      <c r="G569" s="28"/>
      <c r="H569" s="6"/>
      <c r="I569" s="6"/>
      <c r="J569" s="6"/>
      <c r="K569" s="6"/>
      <c r="L569" s="6"/>
      <c r="M569" s="6"/>
      <c r="N569" s="6"/>
      <c r="O569" s="6"/>
      <c r="P569" s="6"/>
      <c r="Q569" s="6"/>
      <c r="R569" s="6"/>
      <c r="S569" s="6"/>
      <c r="T569" s="6"/>
      <c r="U569" s="6"/>
      <c r="V569" s="6"/>
      <c r="W569" s="6"/>
      <c r="X569" s="6"/>
      <c r="Y569" s="6"/>
      <c r="Z569" s="6"/>
    </row>
    <row r="570" spans="1:26" ht="12.75" customHeight="1">
      <c r="A570" s="6"/>
      <c r="B570" s="6"/>
      <c r="C570" s="6"/>
      <c r="D570" s="27"/>
      <c r="E570" s="27"/>
      <c r="F570" s="6"/>
      <c r="G570" s="28"/>
      <c r="H570" s="6"/>
      <c r="I570" s="6"/>
      <c r="J570" s="6"/>
      <c r="K570" s="6"/>
      <c r="L570" s="6"/>
      <c r="M570" s="6"/>
      <c r="N570" s="6"/>
      <c r="O570" s="6"/>
      <c r="P570" s="6"/>
      <c r="Q570" s="6"/>
      <c r="R570" s="6"/>
      <c r="S570" s="6"/>
      <c r="T570" s="6"/>
      <c r="U570" s="6"/>
      <c r="V570" s="6"/>
      <c r="W570" s="6"/>
      <c r="X570" s="6"/>
      <c r="Y570" s="6"/>
      <c r="Z570" s="6"/>
    </row>
    <row r="571" spans="1:26" ht="12.75" customHeight="1">
      <c r="A571" s="6"/>
      <c r="B571" s="6"/>
      <c r="C571" s="6"/>
      <c r="D571" s="27"/>
      <c r="E571" s="27"/>
      <c r="F571" s="6"/>
      <c r="G571" s="28"/>
      <c r="H571" s="6"/>
      <c r="I571" s="6"/>
      <c r="J571" s="6"/>
      <c r="K571" s="6"/>
      <c r="L571" s="6"/>
      <c r="M571" s="6"/>
      <c r="N571" s="6"/>
      <c r="O571" s="6"/>
      <c r="P571" s="6"/>
      <c r="Q571" s="6"/>
      <c r="R571" s="6"/>
      <c r="S571" s="6"/>
      <c r="T571" s="6"/>
      <c r="U571" s="6"/>
      <c r="V571" s="6"/>
      <c r="W571" s="6"/>
      <c r="X571" s="6"/>
      <c r="Y571" s="6"/>
      <c r="Z571" s="6"/>
    </row>
    <row r="572" spans="1:26" ht="12.75" customHeight="1">
      <c r="A572" s="6"/>
      <c r="B572" s="6"/>
      <c r="C572" s="6"/>
      <c r="D572" s="27"/>
      <c r="E572" s="27"/>
      <c r="F572" s="6"/>
      <c r="G572" s="28"/>
      <c r="H572" s="6"/>
      <c r="I572" s="6"/>
      <c r="J572" s="6"/>
      <c r="K572" s="6"/>
      <c r="L572" s="6"/>
      <c r="M572" s="6"/>
      <c r="N572" s="6"/>
      <c r="O572" s="6"/>
      <c r="P572" s="6"/>
      <c r="Q572" s="6"/>
      <c r="R572" s="6"/>
      <c r="S572" s="6"/>
      <c r="T572" s="6"/>
      <c r="U572" s="6"/>
      <c r="V572" s="6"/>
      <c r="W572" s="6"/>
      <c r="X572" s="6"/>
      <c r="Y572" s="6"/>
      <c r="Z572" s="6"/>
    </row>
    <row r="573" spans="1:26" ht="12.75" customHeight="1">
      <c r="A573" s="6"/>
      <c r="B573" s="6"/>
      <c r="C573" s="6"/>
      <c r="D573" s="27"/>
      <c r="E573" s="27"/>
      <c r="F573" s="6"/>
      <c r="G573" s="28"/>
      <c r="H573" s="6"/>
      <c r="I573" s="6"/>
      <c r="J573" s="6"/>
      <c r="K573" s="6"/>
      <c r="L573" s="6"/>
      <c r="M573" s="6"/>
      <c r="N573" s="6"/>
      <c r="O573" s="6"/>
      <c r="P573" s="6"/>
      <c r="Q573" s="6"/>
      <c r="R573" s="6"/>
      <c r="S573" s="6"/>
      <c r="T573" s="6"/>
      <c r="U573" s="6"/>
      <c r="V573" s="6"/>
      <c r="W573" s="6"/>
      <c r="X573" s="6"/>
      <c r="Y573" s="6"/>
      <c r="Z573" s="6"/>
    </row>
    <row r="574" spans="1:26" ht="12.75" customHeight="1">
      <c r="A574" s="6"/>
      <c r="B574" s="6"/>
      <c r="C574" s="6"/>
      <c r="D574" s="27"/>
      <c r="E574" s="27"/>
      <c r="F574" s="6"/>
      <c r="G574" s="28"/>
      <c r="H574" s="6"/>
      <c r="I574" s="6"/>
      <c r="J574" s="6"/>
      <c r="K574" s="6"/>
      <c r="L574" s="6"/>
      <c r="M574" s="6"/>
      <c r="N574" s="6"/>
      <c r="O574" s="6"/>
      <c r="P574" s="6"/>
      <c r="Q574" s="6"/>
      <c r="R574" s="6"/>
      <c r="S574" s="6"/>
      <c r="T574" s="6"/>
      <c r="U574" s="6"/>
      <c r="V574" s="6"/>
      <c r="W574" s="6"/>
      <c r="X574" s="6"/>
      <c r="Y574" s="6"/>
      <c r="Z574" s="6"/>
    </row>
    <row r="575" spans="1:26" ht="12.75" customHeight="1">
      <c r="A575" s="6"/>
      <c r="B575" s="6"/>
      <c r="C575" s="6"/>
      <c r="D575" s="27"/>
      <c r="E575" s="27"/>
      <c r="F575" s="6"/>
      <c r="G575" s="28"/>
      <c r="H575" s="6"/>
      <c r="I575" s="6"/>
      <c r="J575" s="6"/>
      <c r="K575" s="6"/>
      <c r="L575" s="6"/>
      <c r="M575" s="6"/>
      <c r="N575" s="6"/>
      <c r="O575" s="6"/>
      <c r="P575" s="6"/>
      <c r="Q575" s="6"/>
      <c r="R575" s="6"/>
      <c r="S575" s="6"/>
      <c r="T575" s="6"/>
      <c r="U575" s="6"/>
      <c r="V575" s="6"/>
      <c r="W575" s="6"/>
      <c r="X575" s="6"/>
      <c r="Y575" s="6"/>
      <c r="Z575" s="6"/>
    </row>
    <row r="576" spans="1:26" ht="12.75" customHeight="1">
      <c r="A576" s="6"/>
      <c r="B576" s="6"/>
      <c r="C576" s="6"/>
      <c r="D576" s="27"/>
      <c r="E576" s="27"/>
      <c r="F576" s="6"/>
      <c r="G576" s="28"/>
      <c r="H576" s="6"/>
      <c r="I576" s="6"/>
      <c r="J576" s="6"/>
      <c r="K576" s="6"/>
      <c r="L576" s="6"/>
      <c r="M576" s="6"/>
      <c r="N576" s="6"/>
      <c r="O576" s="6"/>
      <c r="P576" s="6"/>
      <c r="Q576" s="6"/>
      <c r="R576" s="6"/>
      <c r="S576" s="6"/>
      <c r="T576" s="6"/>
      <c r="U576" s="6"/>
      <c r="V576" s="6"/>
      <c r="W576" s="6"/>
      <c r="X576" s="6"/>
      <c r="Y576" s="6"/>
      <c r="Z576" s="6"/>
    </row>
    <row r="577" spans="1:26" ht="12.75" customHeight="1">
      <c r="A577" s="6"/>
      <c r="B577" s="6"/>
      <c r="C577" s="6"/>
      <c r="D577" s="27"/>
      <c r="E577" s="27"/>
      <c r="F577" s="6"/>
      <c r="G577" s="28"/>
      <c r="H577" s="6"/>
      <c r="I577" s="6"/>
      <c r="J577" s="6"/>
      <c r="K577" s="6"/>
      <c r="L577" s="6"/>
      <c r="M577" s="6"/>
      <c r="N577" s="6"/>
      <c r="O577" s="6"/>
      <c r="P577" s="6"/>
      <c r="Q577" s="6"/>
      <c r="R577" s="6"/>
      <c r="S577" s="6"/>
      <c r="T577" s="6"/>
      <c r="U577" s="6"/>
      <c r="V577" s="6"/>
      <c r="W577" s="6"/>
      <c r="X577" s="6"/>
      <c r="Y577" s="6"/>
      <c r="Z577" s="6"/>
    </row>
    <row r="578" spans="1:26" ht="12.75" customHeight="1">
      <c r="A578" s="6"/>
      <c r="B578" s="6"/>
      <c r="C578" s="6"/>
      <c r="D578" s="27"/>
      <c r="E578" s="27"/>
      <c r="F578" s="6"/>
      <c r="G578" s="28"/>
      <c r="H578" s="6"/>
      <c r="I578" s="6"/>
      <c r="J578" s="6"/>
      <c r="K578" s="6"/>
      <c r="L578" s="6"/>
      <c r="M578" s="6"/>
      <c r="N578" s="6"/>
      <c r="O578" s="6"/>
      <c r="P578" s="6"/>
      <c r="Q578" s="6"/>
      <c r="R578" s="6"/>
      <c r="S578" s="6"/>
      <c r="T578" s="6"/>
      <c r="U578" s="6"/>
      <c r="V578" s="6"/>
      <c r="W578" s="6"/>
      <c r="X578" s="6"/>
      <c r="Y578" s="6"/>
      <c r="Z578" s="6"/>
    </row>
    <row r="579" spans="1:26" ht="12.75" customHeight="1">
      <c r="A579" s="6"/>
      <c r="B579" s="6"/>
      <c r="C579" s="6"/>
      <c r="D579" s="27"/>
      <c r="E579" s="27"/>
      <c r="F579" s="6"/>
      <c r="G579" s="28"/>
      <c r="H579" s="6"/>
      <c r="I579" s="6"/>
      <c r="J579" s="6"/>
      <c r="K579" s="6"/>
      <c r="L579" s="6"/>
      <c r="M579" s="6"/>
      <c r="N579" s="6"/>
      <c r="O579" s="6"/>
      <c r="P579" s="6"/>
      <c r="Q579" s="6"/>
      <c r="R579" s="6"/>
      <c r="S579" s="6"/>
      <c r="T579" s="6"/>
      <c r="U579" s="6"/>
      <c r="V579" s="6"/>
      <c r="W579" s="6"/>
      <c r="X579" s="6"/>
      <c r="Y579" s="6"/>
      <c r="Z579" s="6"/>
    </row>
    <row r="580" spans="1:26" ht="12.75" customHeight="1">
      <c r="A580" s="6"/>
      <c r="B580" s="6"/>
      <c r="C580" s="6"/>
      <c r="D580" s="27"/>
      <c r="E580" s="27"/>
      <c r="F580" s="6"/>
      <c r="G580" s="28"/>
      <c r="H580" s="6"/>
      <c r="I580" s="6"/>
      <c r="J580" s="6"/>
      <c r="K580" s="6"/>
      <c r="L580" s="6"/>
      <c r="M580" s="6"/>
      <c r="N580" s="6"/>
      <c r="O580" s="6"/>
      <c r="P580" s="6"/>
      <c r="Q580" s="6"/>
      <c r="R580" s="6"/>
      <c r="S580" s="6"/>
      <c r="T580" s="6"/>
      <c r="U580" s="6"/>
      <c r="V580" s="6"/>
      <c r="W580" s="6"/>
      <c r="X580" s="6"/>
      <c r="Y580" s="6"/>
      <c r="Z580" s="6"/>
    </row>
    <row r="581" spans="1:26" ht="12.75" customHeight="1">
      <c r="A581" s="6"/>
      <c r="B581" s="6"/>
      <c r="C581" s="6"/>
      <c r="D581" s="27"/>
      <c r="E581" s="27"/>
      <c r="F581" s="6"/>
      <c r="G581" s="28"/>
      <c r="H581" s="6"/>
      <c r="I581" s="6"/>
      <c r="J581" s="6"/>
      <c r="K581" s="6"/>
      <c r="L581" s="6"/>
      <c r="M581" s="6"/>
      <c r="N581" s="6"/>
      <c r="O581" s="6"/>
      <c r="P581" s="6"/>
      <c r="Q581" s="6"/>
      <c r="R581" s="6"/>
      <c r="S581" s="6"/>
      <c r="T581" s="6"/>
      <c r="U581" s="6"/>
      <c r="V581" s="6"/>
      <c r="W581" s="6"/>
      <c r="X581" s="6"/>
      <c r="Y581" s="6"/>
      <c r="Z581" s="6"/>
    </row>
    <row r="582" spans="1:26" ht="12.75" customHeight="1">
      <c r="A582" s="6"/>
      <c r="B582" s="6"/>
      <c r="C582" s="6"/>
      <c r="D582" s="27"/>
      <c r="E582" s="27"/>
      <c r="F582" s="6"/>
      <c r="G582" s="28"/>
      <c r="H582" s="6"/>
      <c r="I582" s="6"/>
      <c r="J582" s="6"/>
      <c r="K582" s="6"/>
      <c r="L582" s="6"/>
      <c r="M582" s="6"/>
      <c r="N582" s="6"/>
      <c r="O582" s="6"/>
      <c r="P582" s="6"/>
      <c r="Q582" s="6"/>
      <c r="R582" s="6"/>
      <c r="S582" s="6"/>
      <c r="T582" s="6"/>
      <c r="U582" s="6"/>
      <c r="V582" s="6"/>
      <c r="W582" s="6"/>
      <c r="X582" s="6"/>
      <c r="Y582" s="6"/>
      <c r="Z582" s="6"/>
    </row>
    <row r="583" spans="1:26" ht="12.75" customHeight="1">
      <c r="A583" s="6"/>
      <c r="B583" s="6"/>
      <c r="C583" s="6"/>
      <c r="D583" s="27"/>
      <c r="E583" s="27"/>
      <c r="F583" s="6"/>
      <c r="G583" s="28"/>
      <c r="H583" s="6"/>
      <c r="I583" s="6"/>
      <c r="J583" s="6"/>
      <c r="K583" s="6"/>
      <c r="L583" s="6"/>
      <c r="M583" s="6"/>
      <c r="N583" s="6"/>
      <c r="O583" s="6"/>
      <c r="P583" s="6"/>
      <c r="Q583" s="6"/>
      <c r="R583" s="6"/>
      <c r="S583" s="6"/>
      <c r="T583" s="6"/>
      <c r="U583" s="6"/>
      <c r="V583" s="6"/>
      <c r="W583" s="6"/>
      <c r="X583" s="6"/>
      <c r="Y583" s="6"/>
      <c r="Z583" s="6"/>
    </row>
    <row r="584" spans="1:26" ht="12.75" customHeight="1">
      <c r="A584" s="6"/>
      <c r="B584" s="6"/>
      <c r="C584" s="6"/>
      <c r="D584" s="27"/>
      <c r="E584" s="27"/>
      <c r="F584" s="6"/>
      <c r="G584" s="28"/>
      <c r="H584" s="6"/>
      <c r="I584" s="6"/>
      <c r="J584" s="6"/>
      <c r="K584" s="6"/>
      <c r="L584" s="6"/>
      <c r="M584" s="6"/>
      <c r="N584" s="6"/>
      <c r="O584" s="6"/>
      <c r="P584" s="6"/>
      <c r="Q584" s="6"/>
      <c r="R584" s="6"/>
      <c r="S584" s="6"/>
      <c r="T584" s="6"/>
      <c r="U584" s="6"/>
      <c r="V584" s="6"/>
      <c r="W584" s="6"/>
      <c r="X584" s="6"/>
      <c r="Y584" s="6"/>
      <c r="Z584" s="6"/>
    </row>
    <row r="585" spans="1:26" ht="12.75" customHeight="1">
      <c r="A585" s="6"/>
      <c r="B585" s="6"/>
      <c r="C585" s="6"/>
      <c r="D585" s="27"/>
      <c r="E585" s="27"/>
      <c r="F585" s="6"/>
      <c r="G585" s="28"/>
      <c r="H585" s="6"/>
      <c r="I585" s="6"/>
      <c r="J585" s="6"/>
      <c r="K585" s="6"/>
      <c r="L585" s="6"/>
      <c r="M585" s="6"/>
      <c r="N585" s="6"/>
      <c r="O585" s="6"/>
      <c r="P585" s="6"/>
      <c r="Q585" s="6"/>
      <c r="R585" s="6"/>
      <c r="S585" s="6"/>
      <c r="T585" s="6"/>
      <c r="U585" s="6"/>
      <c r="V585" s="6"/>
      <c r="W585" s="6"/>
      <c r="X585" s="6"/>
      <c r="Y585" s="6"/>
      <c r="Z585" s="6"/>
    </row>
    <row r="586" spans="1:26" ht="12.75" customHeight="1">
      <c r="A586" s="6"/>
      <c r="B586" s="6"/>
      <c r="C586" s="6"/>
      <c r="D586" s="27"/>
      <c r="E586" s="27"/>
      <c r="F586" s="6"/>
      <c r="G586" s="28"/>
      <c r="H586" s="6"/>
      <c r="I586" s="6"/>
      <c r="J586" s="6"/>
      <c r="K586" s="6"/>
      <c r="L586" s="6"/>
      <c r="M586" s="6"/>
      <c r="N586" s="6"/>
      <c r="O586" s="6"/>
      <c r="P586" s="6"/>
      <c r="Q586" s="6"/>
      <c r="R586" s="6"/>
      <c r="S586" s="6"/>
      <c r="T586" s="6"/>
      <c r="U586" s="6"/>
      <c r="V586" s="6"/>
      <c r="W586" s="6"/>
      <c r="X586" s="6"/>
      <c r="Y586" s="6"/>
      <c r="Z586" s="6"/>
    </row>
    <row r="587" spans="1:26" ht="12.75" customHeight="1">
      <c r="A587" s="6"/>
      <c r="B587" s="6"/>
      <c r="C587" s="6"/>
      <c r="D587" s="27"/>
      <c r="E587" s="27"/>
      <c r="F587" s="6"/>
      <c r="G587" s="28"/>
      <c r="H587" s="6"/>
      <c r="I587" s="6"/>
      <c r="J587" s="6"/>
      <c r="K587" s="6"/>
      <c r="L587" s="6"/>
      <c r="M587" s="6"/>
      <c r="N587" s="6"/>
      <c r="O587" s="6"/>
      <c r="P587" s="6"/>
      <c r="Q587" s="6"/>
      <c r="R587" s="6"/>
      <c r="S587" s="6"/>
      <c r="T587" s="6"/>
      <c r="U587" s="6"/>
      <c r="V587" s="6"/>
      <c r="W587" s="6"/>
      <c r="X587" s="6"/>
      <c r="Y587" s="6"/>
      <c r="Z587" s="6"/>
    </row>
    <row r="588" spans="1:26" ht="12.75" customHeight="1">
      <c r="A588" s="6"/>
      <c r="B588" s="6"/>
      <c r="C588" s="6"/>
      <c r="D588" s="27"/>
      <c r="E588" s="27"/>
      <c r="F588" s="6"/>
      <c r="G588" s="28"/>
      <c r="H588" s="6"/>
      <c r="I588" s="6"/>
      <c r="J588" s="6"/>
      <c r="K588" s="6"/>
      <c r="L588" s="6"/>
      <c r="M588" s="6"/>
      <c r="N588" s="6"/>
      <c r="O588" s="6"/>
      <c r="P588" s="6"/>
      <c r="Q588" s="6"/>
      <c r="R588" s="6"/>
      <c r="S588" s="6"/>
      <c r="T588" s="6"/>
      <c r="U588" s="6"/>
      <c r="V588" s="6"/>
      <c r="W588" s="6"/>
      <c r="X588" s="6"/>
      <c r="Y588" s="6"/>
      <c r="Z588" s="6"/>
    </row>
    <row r="589" spans="1:26" ht="12.75" customHeight="1">
      <c r="A589" s="6"/>
      <c r="B589" s="6"/>
      <c r="C589" s="6"/>
      <c r="D589" s="27"/>
      <c r="E589" s="27"/>
      <c r="F589" s="6"/>
      <c r="G589" s="28"/>
      <c r="H589" s="6"/>
      <c r="I589" s="6"/>
      <c r="J589" s="6"/>
      <c r="K589" s="6"/>
      <c r="L589" s="6"/>
      <c r="M589" s="6"/>
      <c r="N589" s="6"/>
      <c r="O589" s="6"/>
      <c r="P589" s="6"/>
      <c r="Q589" s="6"/>
      <c r="R589" s="6"/>
      <c r="S589" s="6"/>
      <c r="T589" s="6"/>
      <c r="U589" s="6"/>
      <c r="V589" s="6"/>
      <c r="W589" s="6"/>
      <c r="X589" s="6"/>
      <c r="Y589" s="6"/>
      <c r="Z589" s="6"/>
    </row>
    <row r="590" spans="1:26" ht="12.75" customHeight="1">
      <c r="A590" s="6"/>
      <c r="B590" s="6"/>
      <c r="C590" s="6"/>
      <c r="D590" s="27"/>
      <c r="E590" s="27"/>
      <c r="F590" s="6"/>
      <c r="G590" s="28"/>
      <c r="H590" s="6"/>
      <c r="I590" s="6"/>
      <c r="J590" s="6"/>
      <c r="K590" s="6"/>
      <c r="L590" s="6"/>
      <c r="M590" s="6"/>
      <c r="N590" s="6"/>
      <c r="O590" s="6"/>
      <c r="P590" s="6"/>
      <c r="Q590" s="6"/>
      <c r="R590" s="6"/>
      <c r="S590" s="6"/>
      <c r="T590" s="6"/>
      <c r="U590" s="6"/>
      <c r="V590" s="6"/>
      <c r="W590" s="6"/>
      <c r="X590" s="6"/>
      <c r="Y590" s="6"/>
      <c r="Z590" s="6"/>
    </row>
    <row r="591" spans="1:26" ht="12.75" customHeight="1">
      <c r="A591" s="6"/>
      <c r="B591" s="6"/>
      <c r="C591" s="6"/>
      <c r="D591" s="27"/>
      <c r="E591" s="27"/>
      <c r="F591" s="6"/>
      <c r="G591" s="28"/>
      <c r="H591" s="6"/>
      <c r="I591" s="6"/>
      <c r="J591" s="6"/>
      <c r="K591" s="6"/>
      <c r="L591" s="6"/>
      <c r="M591" s="6"/>
      <c r="N591" s="6"/>
      <c r="O591" s="6"/>
      <c r="P591" s="6"/>
      <c r="Q591" s="6"/>
      <c r="R591" s="6"/>
      <c r="S591" s="6"/>
      <c r="T591" s="6"/>
      <c r="U591" s="6"/>
      <c r="V591" s="6"/>
      <c r="W591" s="6"/>
      <c r="X591" s="6"/>
      <c r="Y591" s="6"/>
      <c r="Z591" s="6"/>
    </row>
    <row r="592" spans="1:26" ht="12.75" customHeight="1">
      <c r="A592" s="6"/>
      <c r="B592" s="6"/>
      <c r="C592" s="6"/>
      <c r="D592" s="27"/>
      <c r="E592" s="27"/>
      <c r="F592" s="6"/>
      <c r="G592" s="28"/>
      <c r="H592" s="6"/>
      <c r="I592" s="6"/>
      <c r="J592" s="6"/>
      <c r="K592" s="6"/>
      <c r="L592" s="6"/>
      <c r="M592" s="6"/>
      <c r="N592" s="6"/>
      <c r="O592" s="6"/>
      <c r="P592" s="6"/>
      <c r="Q592" s="6"/>
      <c r="R592" s="6"/>
      <c r="S592" s="6"/>
      <c r="T592" s="6"/>
      <c r="U592" s="6"/>
      <c r="V592" s="6"/>
      <c r="W592" s="6"/>
      <c r="X592" s="6"/>
      <c r="Y592" s="6"/>
      <c r="Z592" s="6"/>
    </row>
    <row r="593" spans="1:26" ht="12.75" customHeight="1">
      <c r="A593" s="6"/>
      <c r="B593" s="6"/>
      <c r="C593" s="6"/>
      <c r="D593" s="27"/>
      <c r="E593" s="27"/>
      <c r="F593" s="6"/>
      <c r="G593" s="28"/>
      <c r="H593" s="6"/>
      <c r="I593" s="6"/>
      <c r="J593" s="6"/>
      <c r="K593" s="6"/>
      <c r="L593" s="6"/>
      <c r="M593" s="6"/>
      <c r="N593" s="6"/>
      <c r="O593" s="6"/>
      <c r="P593" s="6"/>
      <c r="Q593" s="6"/>
      <c r="R593" s="6"/>
      <c r="S593" s="6"/>
      <c r="T593" s="6"/>
      <c r="U593" s="6"/>
      <c r="V593" s="6"/>
      <c r="W593" s="6"/>
      <c r="X593" s="6"/>
      <c r="Y593" s="6"/>
      <c r="Z593" s="6"/>
    </row>
    <row r="594" spans="1:26" ht="12.75" customHeight="1">
      <c r="A594" s="6"/>
      <c r="B594" s="6"/>
      <c r="C594" s="6"/>
      <c r="D594" s="27"/>
      <c r="E594" s="27"/>
      <c r="F594" s="6"/>
      <c r="G594" s="28"/>
      <c r="H594" s="6"/>
      <c r="I594" s="6"/>
      <c r="J594" s="6"/>
      <c r="K594" s="6"/>
      <c r="L594" s="6"/>
      <c r="M594" s="6"/>
      <c r="N594" s="6"/>
      <c r="O594" s="6"/>
      <c r="P594" s="6"/>
      <c r="Q594" s="6"/>
      <c r="R594" s="6"/>
      <c r="S594" s="6"/>
      <c r="T594" s="6"/>
      <c r="U594" s="6"/>
      <c r="V594" s="6"/>
      <c r="W594" s="6"/>
      <c r="X594" s="6"/>
      <c r="Y594" s="6"/>
      <c r="Z594" s="6"/>
    </row>
    <row r="595" spans="1:26" ht="12.75" customHeight="1">
      <c r="A595" s="6"/>
      <c r="B595" s="6"/>
      <c r="C595" s="6"/>
      <c r="D595" s="27"/>
      <c r="E595" s="27"/>
      <c r="F595" s="6"/>
      <c r="G595" s="28"/>
      <c r="H595" s="6"/>
      <c r="I595" s="6"/>
      <c r="J595" s="6"/>
      <c r="K595" s="6"/>
      <c r="L595" s="6"/>
      <c r="M595" s="6"/>
      <c r="N595" s="6"/>
      <c r="O595" s="6"/>
      <c r="P595" s="6"/>
      <c r="Q595" s="6"/>
      <c r="R595" s="6"/>
      <c r="S595" s="6"/>
      <c r="T595" s="6"/>
      <c r="U595" s="6"/>
      <c r="V595" s="6"/>
      <c r="W595" s="6"/>
      <c r="X595" s="6"/>
      <c r="Y595" s="6"/>
      <c r="Z595" s="6"/>
    </row>
    <row r="596" spans="1:26" ht="12.75" customHeight="1">
      <c r="A596" s="6"/>
      <c r="B596" s="6"/>
      <c r="C596" s="6"/>
      <c r="D596" s="27"/>
      <c r="E596" s="27"/>
      <c r="F596" s="6"/>
      <c r="G596" s="28"/>
      <c r="H596" s="6"/>
      <c r="I596" s="6"/>
      <c r="J596" s="6"/>
      <c r="K596" s="6"/>
      <c r="L596" s="6"/>
      <c r="M596" s="6"/>
      <c r="N596" s="6"/>
      <c r="O596" s="6"/>
      <c r="P596" s="6"/>
      <c r="Q596" s="6"/>
      <c r="R596" s="6"/>
      <c r="S596" s="6"/>
      <c r="T596" s="6"/>
      <c r="U596" s="6"/>
      <c r="V596" s="6"/>
      <c r="W596" s="6"/>
      <c r="X596" s="6"/>
      <c r="Y596" s="6"/>
      <c r="Z596" s="6"/>
    </row>
    <row r="597" spans="1:26" ht="12.75" customHeight="1">
      <c r="A597" s="6"/>
      <c r="B597" s="6"/>
      <c r="C597" s="6"/>
      <c r="D597" s="27"/>
      <c r="E597" s="27"/>
      <c r="F597" s="6"/>
      <c r="G597" s="28"/>
      <c r="H597" s="6"/>
      <c r="I597" s="6"/>
      <c r="J597" s="6"/>
      <c r="K597" s="6"/>
      <c r="L597" s="6"/>
      <c r="M597" s="6"/>
      <c r="N597" s="6"/>
      <c r="O597" s="6"/>
      <c r="P597" s="6"/>
      <c r="Q597" s="6"/>
      <c r="R597" s="6"/>
      <c r="S597" s="6"/>
      <c r="T597" s="6"/>
      <c r="U597" s="6"/>
      <c r="V597" s="6"/>
      <c r="W597" s="6"/>
      <c r="X597" s="6"/>
      <c r="Y597" s="6"/>
      <c r="Z597" s="6"/>
    </row>
    <row r="598" spans="1:26" ht="12.75" customHeight="1">
      <c r="A598" s="6"/>
      <c r="B598" s="6"/>
      <c r="C598" s="6"/>
      <c r="D598" s="27"/>
      <c r="E598" s="27"/>
      <c r="F598" s="6"/>
      <c r="G598" s="28"/>
      <c r="H598" s="6"/>
      <c r="I598" s="6"/>
      <c r="J598" s="6"/>
      <c r="K598" s="6"/>
      <c r="L598" s="6"/>
      <c r="M598" s="6"/>
      <c r="N598" s="6"/>
      <c r="O598" s="6"/>
      <c r="P598" s="6"/>
      <c r="Q598" s="6"/>
      <c r="R598" s="6"/>
      <c r="S598" s="6"/>
      <c r="T598" s="6"/>
      <c r="U598" s="6"/>
      <c r="V598" s="6"/>
      <c r="W598" s="6"/>
      <c r="X598" s="6"/>
      <c r="Y598" s="6"/>
      <c r="Z598" s="6"/>
    </row>
    <row r="599" spans="1:26" ht="12.75" customHeight="1">
      <c r="A599" s="6"/>
      <c r="B599" s="6"/>
      <c r="C599" s="6"/>
      <c r="D599" s="27"/>
      <c r="E599" s="27"/>
      <c r="F599" s="6"/>
      <c r="G599" s="28"/>
      <c r="H599" s="6"/>
      <c r="I599" s="6"/>
      <c r="J599" s="6"/>
      <c r="K599" s="6"/>
      <c r="L599" s="6"/>
      <c r="M599" s="6"/>
      <c r="N599" s="6"/>
      <c r="O599" s="6"/>
      <c r="P599" s="6"/>
      <c r="Q599" s="6"/>
      <c r="R599" s="6"/>
      <c r="S599" s="6"/>
      <c r="T599" s="6"/>
      <c r="U599" s="6"/>
      <c r="V599" s="6"/>
      <c r="W599" s="6"/>
      <c r="X599" s="6"/>
      <c r="Y599" s="6"/>
      <c r="Z599" s="6"/>
    </row>
    <row r="600" spans="1:26" ht="12.75" customHeight="1">
      <c r="A600" s="6"/>
      <c r="B600" s="6"/>
      <c r="C600" s="6"/>
      <c r="D600" s="27"/>
      <c r="E600" s="27"/>
      <c r="F600" s="6"/>
      <c r="G600" s="28"/>
      <c r="H600" s="6"/>
      <c r="I600" s="6"/>
      <c r="J600" s="6"/>
      <c r="K600" s="6"/>
      <c r="L600" s="6"/>
      <c r="M600" s="6"/>
      <c r="N600" s="6"/>
      <c r="O600" s="6"/>
      <c r="P600" s="6"/>
      <c r="Q600" s="6"/>
      <c r="R600" s="6"/>
      <c r="S600" s="6"/>
      <c r="T600" s="6"/>
      <c r="U600" s="6"/>
      <c r="V600" s="6"/>
      <c r="W600" s="6"/>
      <c r="X600" s="6"/>
      <c r="Y600" s="6"/>
      <c r="Z600" s="6"/>
    </row>
    <row r="601" spans="1:26" ht="12.75" customHeight="1">
      <c r="A601" s="6"/>
      <c r="B601" s="6"/>
      <c r="C601" s="6"/>
      <c r="D601" s="27"/>
      <c r="E601" s="27"/>
      <c r="F601" s="6"/>
      <c r="G601" s="28"/>
      <c r="H601" s="6"/>
      <c r="I601" s="6"/>
      <c r="J601" s="6"/>
      <c r="K601" s="6"/>
      <c r="L601" s="6"/>
      <c r="M601" s="6"/>
      <c r="N601" s="6"/>
      <c r="O601" s="6"/>
      <c r="P601" s="6"/>
      <c r="Q601" s="6"/>
      <c r="R601" s="6"/>
      <c r="S601" s="6"/>
      <c r="T601" s="6"/>
      <c r="U601" s="6"/>
      <c r="V601" s="6"/>
      <c r="W601" s="6"/>
      <c r="X601" s="6"/>
      <c r="Y601" s="6"/>
      <c r="Z601" s="6"/>
    </row>
    <row r="602" spans="1:26" ht="12.75" customHeight="1">
      <c r="A602" s="6"/>
      <c r="B602" s="6"/>
      <c r="C602" s="6"/>
      <c r="D602" s="27"/>
      <c r="E602" s="27"/>
      <c r="F602" s="6"/>
      <c r="G602" s="28"/>
      <c r="H602" s="6"/>
      <c r="I602" s="6"/>
      <c r="J602" s="6"/>
      <c r="K602" s="6"/>
      <c r="L602" s="6"/>
      <c r="M602" s="6"/>
      <c r="N602" s="6"/>
      <c r="O602" s="6"/>
      <c r="P602" s="6"/>
      <c r="Q602" s="6"/>
      <c r="R602" s="6"/>
      <c r="S602" s="6"/>
      <c r="T602" s="6"/>
      <c r="U602" s="6"/>
      <c r="V602" s="6"/>
      <c r="W602" s="6"/>
      <c r="X602" s="6"/>
      <c r="Y602" s="6"/>
      <c r="Z602" s="6"/>
    </row>
    <row r="603" spans="1:26" ht="12.75" customHeight="1">
      <c r="A603" s="6"/>
      <c r="B603" s="6"/>
      <c r="C603" s="6"/>
      <c r="D603" s="27"/>
      <c r="E603" s="27"/>
      <c r="F603" s="6"/>
      <c r="G603" s="28"/>
      <c r="H603" s="6"/>
      <c r="I603" s="6"/>
      <c r="J603" s="6"/>
      <c r="K603" s="6"/>
      <c r="L603" s="6"/>
      <c r="M603" s="6"/>
      <c r="N603" s="6"/>
      <c r="O603" s="6"/>
      <c r="P603" s="6"/>
      <c r="Q603" s="6"/>
      <c r="R603" s="6"/>
      <c r="S603" s="6"/>
      <c r="T603" s="6"/>
      <c r="U603" s="6"/>
      <c r="V603" s="6"/>
      <c r="W603" s="6"/>
      <c r="X603" s="6"/>
      <c r="Y603" s="6"/>
      <c r="Z603" s="6"/>
    </row>
    <row r="604" spans="1:26" ht="12.75" customHeight="1">
      <c r="A604" s="6"/>
      <c r="B604" s="6"/>
      <c r="C604" s="6"/>
      <c r="D604" s="27"/>
      <c r="E604" s="27"/>
      <c r="F604" s="6"/>
      <c r="G604" s="28"/>
      <c r="H604" s="6"/>
      <c r="I604" s="6"/>
      <c r="J604" s="6"/>
      <c r="K604" s="6"/>
      <c r="L604" s="6"/>
      <c r="M604" s="6"/>
      <c r="N604" s="6"/>
      <c r="O604" s="6"/>
      <c r="P604" s="6"/>
      <c r="Q604" s="6"/>
      <c r="R604" s="6"/>
      <c r="S604" s="6"/>
      <c r="T604" s="6"/>
      <c r="U604" s="6"/>
      <c r="V604" s="6"/>
      <c r="W604" s="6"/>
      <c r="X604" s="6"/>
      <c r="Y604" s="6"/>
      <c r="Z604" s="6"/>
    </row>
    <row r="605" spans="1:26" ht="12.75" customHeight="1">
      <c r="A605" s="6"/>
      <c r="B605" s="6"/>
      <c r="C605" s="6"/>
      <c r="D605" s="27"/>
      <c r="E605" s="27"/>
      <c r="F605" s="6"/>
      <c r="G605" s="28"/>
      <c r="H605" s="6"/>
      <c r="I605" s="6"/>
      <c r="J605" s="6"/>
      <c r="K605" s="6"/>
      <c r="L605" s="6"/>
      <c r="M605" s="6"/>
      <c r="N605" s="6"/>
      <c r="O605" s="6"/>
      <c r="P605" s="6"/>
      <c r="Q605" s="6"/>
      <c r="R605" s="6"/>
      <c r="S605" s="6"/>
      <c r="T605" s="6"/>
      <c r="U605" s="6"/>
      <c r="V605" s="6"/>
      <c r="W605" s="6"/>
      <c r="X605" s="6"/>
      <c r="Y605" s="6"/>
      <c r="Z605" s="6"/>
    </row>
    <row r="606" spans="1:26" ht="12.75" customHeight="1">
      <c r="A606" s="6"/>
      <c r="B606" s="6"/>
      <c r="C606" s="6"/>
      <c r="D606" s="27"/>
      <c r="E606" s="27"/>
      <c r="F606" s="6"/>
      <c r="G606" s="28"/>
      <c r="H606" s="6"/>
      <c r="I606" s="6"/>
      <c r="J606" s="6"/>
      <c r="K606" s="6"/>
      <c r="L606" s="6"/>
      <c r="M606" s="6"/>
      <c r="N606" s="6"/>
      <c r="O606" s="6"/>
      <c r="P606" s="6"/>
      <c r="Q606" s="6"/>
      <c r="R606" s="6"/>
      <c r="S606" s="6"/>
      <c r="T606" s="6"/>
      <c r="U606" s="6"/>
      <c r="V606" s="6"/>
      <c r="W606" s="6"/>
      <c r="X606" s="6"/>
      <c r="Y606" s="6"/>
      <c r="Z606" s="6"/>
    </row>
    <row r="607" spans="1:26" ht="12.75" customHeight="1">
      <c r="A607" s="6"/>
      <c r="B607" s="6"/>
      <c r="C607" s="6"/>
      <c r="D607" s="27"/>
      <c r="E607" s="27"/>
      <c r="F607" s="6"/>
      <c r="G607" s="28"/>
      <c r="H607" s="6"/>
      <c r="I607" s="6"/>
      <c r="J607" s="6"/>
      <c r="K607" s="6"/>
      <c r="L607" s="6"/>
      <c r="M607" s="6"/>
      <c r="N607" s="6"/>
      <c r="O607" s="6"/>
      <c r="P607" s="6"/>
      <c r="Q607" s="6"/>
      <c r="R607" s="6"/>
      <c r="S607" s="6"/>
      <c r="T607" s="6"/>
      <c r="U607" s="6"/>
      <c r="V607" s="6"/>
      <c r="W607" s="6"/>
      <c r="X607" s="6"/>
      <c r="Y607" s="6"/>
      <c r="Z607" s="6"/>
    </row>
    <row r="608" spans="1:26" ht="12.75" customHeight="1">
      <c r="A608" s="6"/>
      <c r="B608" s="6"/>
      <c r="C608" s="6"/>
      <c r="D608" s="27"/>
      <c r="E608" s="27"/>
      <c r="F608" s="6"/>
      <c r="G608" s="28"/>
      <c r="H608" s="6"/>
      <c r="I608" s="6"/>
      <c r="J608" s="6"/>
      <c r="K608" s="6"/>
      <c r="L608" s="6"/>
      <c r="M608" s="6"/>
      <c r="N608" s="6"/>
      <c r="O608" s="6"/>
      <c r="P608" s="6"/>
      <c r="Q608" s="6"/>
      <c r="R608" s="6"/>
      <c r="S608" s="6"/>
      <c r="T608" s="6"/>
      <c r="U608" s="6"/>
      <c r="V608" s="6"/>
      <c r="W608" s="6"/>
      <c r="X608" s="6"/>
      <c r="Y608" s="6"/>
      <c r="Z608" s="6"/>
    </row>
    <row r="609" spans="1:26" ht="12.75" customHeight="1">
      <c r="A609" s="6"/>
      <c r="B609" s="6"/>
      <c r="C609" s="6"/>
      <c r="D609" s="27"/>
      <c r="E609" s="27"/>
      <c r="F609" s="6"/>
      <c r="G609" s="28"/>
      <c r="H609" s="6"/>
      <c r="I609" s="6"/>
      <c r="J609" s="6"/>
      <c r="K609" s="6"/>
      <c r="L609" s="6"/>
      <c r="M609" s="6"/>
      <c r="N609" s="6"/>
      <c r="O609" s="6"/>
      <c r="P609" s="6"/>
      <c r="Q609" s="6"/>
      <c r="R609" s="6"/>
      <c r="S609" s="6"/>
      <c r="T609" s="6"/>
      <c r="U609" s="6"/>
      <c r="V609" s="6"/>
      <c r="W609" s="6"/>
      <c r="X609" s="6"/>
      <c r="Y609" s="6"/>
      <c r="Z609" s="6"/>
    </row>
    <row r="610" spans="1:26" ht="12.75" customHeight="1">
      <c r="A610" s="6"/>
      <c r="B610" s="6"/>
      <c r="C610" s="6"/>
      <c r="D610" s="27"/>
      <c r="E610" s="27"/>
      <c r="F610" s="6"/>
      <c r="G610" s="28"/>
      <c r="H610" s="6"/>
      <c r="I610" s="6"/>
      <c r="J610" s="6"/>
      <c r="K610" s="6"/>
      <c r="L610" s="6"/>
      <c r="M610" s="6"/>
      <c r="N610" s="6"/>
      <c r="O610" s="6"/>
      <c r="P610" s="6"/>
      <c r="Q610" s="6"/>
      <c r="R610" s="6"/>
      <c r="S610" s="6"/>
      <c r="T610" s="6"/>
      <c r="U610" s="6"/>
      <c r="V610" s="6"/>
      <c r="W610" s="6"/>
      <c r="X610" s="6"/>
      <c r="Y610" s="6"/>
      <c r="Z610" s="6"/>
    </row>
    <row r="611" spans="1:26" ht="12.75" customHeight="1">
      <c r="A611" s="6"/>
      <c r="B611" s="6"/>
      <c r="C611" s="6"/>
      <c r="D611" s="27"/>
      <c r="E611" s="27"/>
      <c r="F611" s="6"/>
      <c r="G611" s="28"/>
      <c r="H611" s="6"/>
      <c r="I611" s="6"/>
      <c r="J611" s="6"/>
      <c r="K611" s="6"/>
      <c r="L611" s="6"/>
      <c r="M611" s="6"/>
      <c r="N611" s="6"/>
      <c r="O611" s="6"/>
      <c r="P611" s="6"/>
      <c r="Q611" s="6"/>
      <c r="R611" s="6"/>
      <c r="S611" s="6"/>
      <c r="T611" s="6"/>
      <c r="U611" s="6"/>
      <c r="V611" s="6"/>
      <c r="W611" s="6"/>
      <c r="X611" s="6"/>
      <c r="Y611" s="6"/>
      <c r="Z611" s="6"/>
    </row>
    <row r="612" spans="1:26" ht="12.75" customHeight="1">
      <c r="A612" s="6"/>
      <c r="B612" s="6"/>
      <c r="C612" s="6"/>
      <c r="D612" s="27"/>
      <c r="E612" s="27"/>
      <c r="F612" s="6"/>
      <c r="G612" s="28"/>
      <c r="H612" s="6"/>
      <c r="I612" s="6"/>
      <c r="J612" s="6"/>
      <c r="K612" s="6"/>
      <c r="L612" s="6"/>
      <c r="M612" s="6"/>
      <c r="N612" s="6"/>
      <c r="O612" s="6"/>
      <c r="P612" s="6"/>
      <c r="Q612" s="6"/>
      <c r="R612" s="6"/>
      <c r="S612" s="6"/>
      <c r="T612" s="6"/>
      <c r="U612" s="6"/>
      <c r="V612" s="6"/>
      <c r="W612" s="6"/>
      <c r="X612" s="6"/>
      <c r="Y612" s="6"/>
      <c r="Z612" s="6"/>
    </row>
    <row r="613" spans="1:26" ht="12.75" customHeight="1">
      <c r="A613" s="6"/>
      <c r="B613" s="6"/>
      <c r="C613" s="6"/>
      <c r="D613" s="27"/>
      <c r="E613" s="27"/>
      <c r="F613" s="6"/>
      <c r="G613" s="28"/>
      <c r="H613" s="6"/>
      <c r="I613" s="6"/>
      <c r="J613" s="6"/>
      <c r="K613" s="6"/>
      <c r="L613" s="6"/>
      <c r="M613" s="6"/>
      <c r="N613" s="6"/>
      <c r="O613" s="6"/>
      <c r="P613" s="6"/>
      <c r="Q613" s="6"/>
      <c r="R613" s="6"/>
      <c r="S613" s="6"/>
      <c r="T613" s="6"/>
      <c r="U613" s="6"/>
      <c r="V613" s="6"/>
      <c r="W613" s="6"/>
      <c r="X613" s="6"/>
      <c r="Y613" s="6"/>
      <c r="Z613" s="6"/>
    </row>
    <row r="614" spans="1:26" ht="12.75" customHeight="1">
      <c r="A614" s="6"/>
      <c r="B614" s="6"/>
      <c r="C614" s="6"/>
      <c r="D614" s="27"/>
      <c r="E614" s="27"/>
      <c r="F614" s="6"/>
      <c r="G614" s="28"/>
      <c r="H614" s="6"/>
      <c r="I614" s="6"/>
      <c r="J614" s="6"/>
      <c r="K614" s="6"/>
      <c r="L614" s="6"/>
      <c r="M614" s="6"/>
      <c r="N614" s="6"/>
      <c r="O614" s="6"/>
      <c r="P614" s="6"/>
      <c r="Q614" s="6"/>
      <c r="R614" s="6"/>
      <c r="S614" s="6"/>
      <c r="T614" s="6"/>
      <c r="U614" s="6"/>
      <c r="V614" s="6"/>
      <c r="W614" s="6"/>
      <c r="X614" s="6"/>
      <c r="Y614" s="6"/>
      <c r="Z614" s="6"/>
    </row>
    <row r="615" spans="1:26" ht="12.75" customHeight="1">
      <c r="A615" s="6"/>
      <c r="B615" s="6"/>
      <c r="C615" s="6"/>
      <c r="D615" s="27"/>
      <c r="E615" s="27"/>
      <c r="F615" s="6"/>
      <c r="G615" s="28"/>
      <c r="H615" s="6"/>
      <c r="I615" s="6"/>
      <c r="J615" s="6"/>
      <c r="K615" s="6"/>
      <c r="L615" s="6"/>
      <c r="M615" s="6"/>
      <c r="N615" s="6"/>
      <c r="O615" s="6"/>
      <c r="P615" s="6"/>
      <c r="Q615" s="6"/>
      <c r="R615" s="6"/>
      <c r="S615" s="6"/>
      <c r="T615" s="6"/>
      <c r="U615" s="6"/>
      <c r="V615" s="6"/>
      <c r="W615" s="6"/>
      <c r="X615" s="6"/>
      <c r="Y615" s="6"/>
      <c r="Z615" s="6"/>
    </row>
    <row r="616" spans="1:26" ht="12.75" customHeight="1">
      <c r="A616" s="6"/>
      <c r="B616" s="6"/>
      <c r="C616" s="6"/>
      <c r="D616" s="27"/>
      <c r="E616" s="27"/>
      <c r="F616" s="6"/>
      <c r="G616" s="28"/>
      <c r="H616" s="6"/>
      <c r="I616" s="6"/>
      <c r="J616" s="6"/>
      <c r="K616" s="6"/>
      <c r="L616" s="6"/>
      <c r="M616" s="6"/>
      <c r="N616" s="6"/>
      <c r="O616" s="6"/>
      <c r="P616" s="6"/>
      <c r="Q616" s="6"/>
      <c r="R616" s="6"/>
      <c r="S616" s="6"/>
      <c r="T616" s="6"/>
      <c r="U616" s="6"/>
      <c r="V616" s="6"/>
      <c r="W616" s="6"/>
      <c r="X616" s="6"/>
      <c r="Y616" s="6"/>
      <c r="Z616" s="6"/>
    </row>
    <row r="617" spans="1:26" ht="12.75" customHeight="1">
      <c r="A617" s="6"/>
      <c r="B617" s="6"/>
      <c r="C617" s="6"/>
      <c r="D617" s="27"/>
      <c r="E617" s="27"/>
      <c r="F617" s="6"/>
      <c r="G617" s="28"/>
      <c r="H617" s="6"/>
      <c r="I617" s="6"/>
      <c r="J617" s="6"/>
      <c r="K617" s="6"/>
      <c r="L617" s="6"/>
      <c r="M617" s="6"/>
      <c r="N617" s="6"/>
      <c r="O617" s="6"/>
      <c r="P617" s="6"/>
      <c r="Q617" s="6"/>
      <c r="R617" s="6"/>
      <c r="S617" s="6"/>
      <c r="T617" s="6"/>
      <c r="U617" s="6"/>
      <c r="V617" s="6"/>
      <c r="W617" s="6"/>
      <c r="X617" s="6"/>
      <c r="Y617" s="6"/>
      <c r="Z617" s="6"/>
    </row>
    <row r="618" spans="1:26" ht="12.75" customHeight="1">
      <c r="A618" s="6"/>
      <c r="B618" s="6"/>
      <c r="C618" s="6"/>
      <c r="D618" s="27"/>
      <c r="E618" s="27"/>
      <c r="F618" s="6"/>
      <c r="G618" s="28"/>
      <c r="H618" s="6"/>
      <c r="I618" s="6"/>
      <c r="J618" s="6"/>
      <c r="K618" s="6"/>
      <c r="L618" s="6"/>
      <c r="M618" s="6"/>
      <c r="N618" s="6"/>
      <c r="O618" s="6"/>
      <c r="P618" s="6"/>
      <c r="Q618" s="6"/>
      <c r="R618" s="6"/>
      <c r="S618" s="6"/>
      <c r="T618" s="6"/>
      <c r="U618" s="6"/>
      <c r="V618" s="6"/>
      <c r="W618" s="6"/>
      <c r="X618" s="6"/>
      <c r="Y618" s="6"/>
      <c r="Z618" s="6"/>
    </row>
    <row r="619" spans="1:26" ht="12.75" customHeight="1">
      <c r="A619" s="6"/>
      <c r="B619" s="6"/>
      <c r="C619" s="6"/>
      <c r="D619" s="27"/>
      <c r="E619" s="27"/>
      <c r="F619" s="6"/>
      <c r="G619" s="28"/>
      <c r="H619" s="6"/>
      <c r="I619" s="6"/>
      <c r="J619" s="6"/>
      <c r="K619" s="6"/>
      <c r="L619" s="6"/>
      <c r="M619" s="6"/>
      <c r="N619" s="6"/>
      <c r="O619" s="6"/>
      <c r="P619" s="6"/>
      <c r="Q619" s="6"/>
      <c r="R619" s="6"/>
      <c r="S619" s="6"/>
      <c r="T619" s="6"/>
      <c r="U619" s="6"/>
      <c r="V619" s="6"/>
      <c r="W619" s="6"/>
      <c r="X619" s="6"/>
      <c r="Y619" s="6"/>
      <c r="Z619" s="6"/>
    </row>
    <row r="620" spans="1:26" ht="12.75" customHeight="1">
      <c r="A620" s="6"/>
      <c r="B620" s="6"/>
      <c r="C620" s="6"/>
      <c r="D620" s="27"/>
      <c r="E620" s="27"/>
      <c r="F620" s="6"/>
      <c r="G620" s="28"/>
      <c r="H620" s="6"/>
      <c r="I620" s="6"/>
      <c r="J620" s="6"/>
      <c r="K620" s="6"/>
      <c r="L620" s="6"/>
      <c r="M620" s="6"/>
      <c r="N620" s="6"/>
      <c r="O620" s="6"/>
      <c r="P620" s="6"/>
      <c r="Q620" s="6"/>
      <c r="R620" s="6"/>
      <c r="S620" s="6"/>
      <c r="T620" s="6"/>
      <c r="U620" s="6"/>
      <c r="V620" s="6"/>
      <c r="W620" s="6"/>
      <c r="X620" s="6"/>
      <c r="Y620" s="6"/>
      <c r="Z620" s="6"/>
    </row>
    <row r="621" spans="1:26" ht="12.75" customHeight="1">
      <c r="A621" s="6"/>
      <c r="B621" s="6"/>
      <c r="C621" s="6"/>
      <c r="D621" s="27"/>
      <c r="E621" s="27"/>
      <c r="F621" s="6"/>
      <c r="G621" s="28"/>
      <c r="H621" s="6"/>
      <c r="I621" s="6"/>
      <c r="J621" s="6"/>
      <c r="K621" s="6"/>
      <c r="L621" s="6"/>
      <c r="M621" s="6"/>
      <c r="N621" s="6"/>
      <c r="O621" s="6"/>
      <c r="P621" s="6"/>
      <c r="Q621" s="6"/>
      <c r="R621" s="6"/>
      <c r="S621" s="6"/>
      <c r="T621" s="6"/>
      <c r="U621" s="6"/>
      <c r="V621" s="6"/>
      <c r="W621" s="6"/>
      <c r="X621" s="6"/>
      <c r="Y621" s="6"/>
      <c r="Z621" s="6"/>
    </row>
    <row r="622" spans="1:26" ht="12.75" customHeight="1">
      <c r="A622" s="6"/>
      <c r="B622" s="6"/>
      <c r="C622" s="6"/>
      <c r="D622" s="27"/>
      <c r="E622" s="27"/>
      <c r="F622" s="6"/>
      <c r="G622" s="28"/>
      <c r="H622" s="6"/>
      <c r="I622" s="6"/>
      <c r="J622" s="6"/>
      <c r="K622" s="6"/>
      <c r="L622" s="6"/>
      <c r="M622" s="6"/>
      <c r="N622" s="6"/>
      <c r="O622" s="6"/>
      <c r="P622" s="6"/>
      <c r="Q622" s="6"/>
      <c r="R622" s="6"/>
      <c r="S622" s="6"/>
      <c r="T622" s="6"/>
      <c r="U622" s="6"/>
      <c r="V622" s="6"/>
      <c r="W622" s="6"/>
      <c r="X622" s="6"/>
      <c r="Y622" s="6"/>
      <c r="Z622" s="6"/>
    </row>
    <row r="623" spans="1:26" ht="12.75" customHeight="1">
      <c r="A623" s="6"/>
      <c r="B623" s="6"/>
      <c r="C623" s="6"/>
      <c r="D623" s="27"/>
      <c r="E623" s="27"/>
      <c r="F623" s="6"/>
      <c r="G623" s="28"/>
      <c r="H623" s="6"/>
      <c r="I623" s="6"/>
      <c r="J623" s="6"/>
      <c r="K623" s="6"/>
      <c r="L623" s="6"/>
      <c r="M623" s="6"/>
      <c r="N623" s="6"/>
      <c r="O623" s="6"/>
      <c r="P623" s="6"/>
      <c r="Q623" s="6"/>
      <c r="R623" s="6"/>
      <c r="S623" s="6"/>
      <c r="T623" s="6"/>
      <c r="U623" s="6"/>
      <c r="V623" s="6"/>
      <c r="W623" s="6"/>
      <c r="X623" s="6"/>
      <c r="Y623" s="6"/>
      <c r="Z623" s="6"/>
    </row>
    <row r="624" spans="1:26" ht="12.75" customHeight="1">
      <c r="A624" s="6"/>
      <c r="B624" s="6"/>
      <c r="C624" s="6"/>
      <c r="D624" s="27"/>
      <c r="E624" s="27"/>
      <c r="F624" s="6"/>
      <c r="G624" s="28"/>
      <c r="H624" s="6"/>
      <c r="I624" s="6"/>
      <c r="J624" s="6"/>
      <c r="K624" s="6"/>
      <c r="L624" s="6"/>
      <c r="M624" s="6"/>
      <c r="N624" s="6"/>
      <c r="O624" s="6"/>
      <c r="P624" s="6"/>
      <c r="Q624" s="6"/>
      <c r="R624" s="6"/>
      <c r="S624" s="6"/>
      <c r="T624" s="6"/>
      <c r="U624" s="6"/>
      <c r="V624" s="6"/>
      <c r="W624" s="6"/>
      <c r="X624" s="6"/>
      <c r="Y624" s="6"/>
      <c r="Z624" s="6"/>
    </row>
    <row r="625" spans="1:26" ht="12.75" customHeight="1">
      <c r="A625" s="6"/>
      <c r="B625" s="6"/>
      <c r="C625" s="6"/>
      <c r="D625" s="27"/>
      <c r="E625" s="27"/>
      <c r="F625" s="6"/>
      <c r="G625" s="28"/>
      <c r="H625" s="6"/>
      <c r="I625" s="6"/>
      <c r="J625" s="6"/>
      <c r="K625" s="6"/>
      <c r="L625" s="6"/>
      <c r="M625" s="6"/>
      <c r="N625" s="6"/>
      <c r="O625" s="6"/>
      <c r="P625" s="6"/>
      <c r="Q625" s="6"/>
      <c r="R625" s="6"/>
      <c r="S625" s="6"/>
      <c r="T625" s="6"/>
      <c r="U625" s="6"/>
      <c r="V625" s="6"/>
      <c r="W625" s="6"/>
      <c r="X625" s="6"/>
      <c r="Y625" s="6"/>
      <c r="Z625" s="6"/>
    </row>
    <row r="626" spans="1:26" ht="12.75" customHeight="1">
      <c r="A626" s="6"/>
      <c r="B626" s="6"/>
      <c r="C626" s="6"/>
      <c r="D626" s="27"/>
      <c r="E626" s="27"/>
      <c r="F626" s="6"/>
      <c r="G626" s="28"/>
      <c r="H626" s="6"/>
      <c r="I626" s="6"/>
      <c r="J626" s="6"/>
      <c r="K626" s="6"/>
      <c r="L626" s="6"/>
      <c r="M626" s="6"/>
      <c r="N626" s="6"/>
      <c r="O626" s="6"/>
      <c r="P626" s="6"/>
      <c r="Q626" s="6"/>
      <c r="R626" s="6"/>
      <c r="S626" s="6"/>
      <c r="T626" s="6"/>
      <c r="U626" s="6"/>
      <c r="V626" s="6"/>
      <c r="W626" s="6"/>
      <c r="X626" s="6"/>
      <c r="Y626" s="6"/>
      <c r="Z626" s="6"/>
    </row>
    <row r="627" spans="1:26" ht="12.75" customHeight="1">
      <c r="A627" s="6"/>
      <c r="B627" s="6"/>
      <c r="C627" s="6"/>
      <c r="D627" s="27"/>
      <c r="E627" s="27"/>
      <c r="F627" s="6"/>
      <c r="G627" s="28"/>
      <c r="H627" s="6"/>
      <c r="I627" s="6"/>
      <c r="J627" s="6"/>
      <c r="K627" s="6"/>
      <c r="L627" s="6"/>
      <c r="M627" s="6"/>
      <c r="N627" s="6"/>
      <c r="O627" s="6"/>
      <c r="P627" s="6"/>
      <c r="Q627" s="6"/>
      <c r="R627" s="6"/>
      <c r="S627" s="6"/>
      <c r="T627" s="6"/>
      <c r="U627" s="6"/>
      <c r="V627" s="6"/>
      <c r="W627" s="6"/>
      <c r="X627" s="6"/>
      <c r="Y627" s="6"/>
      <c r="Z627" s="6"/>
    </row>
    <row r="628" spans="1:26" ht="12.75" customHeight="1">
      <c r="A628" s="6"/>
      <c r="B628" s="6"/>
      <c r="C628" s="6"/>
      <c r="D628" s="27"/>
      <c r="E628" s="27"/>
      <c r="F628" s="6"/>
      <c r="G628" s="28"/>
      <c r="H628" s="6"/>
      <c r="I628" s="6"/>
      <c r="J628" s="6"/>
      <c r="K628" s="6"/>
      <c r="L628" s="6"/>
      <c r="M628" s="6"/>
      <c r="N628" s="6"/>
      <c r="O628" s="6"/>
      <c r="P628" s="6"/>
      <c r="Q628" s="6"/>
      <c r="R628" s="6"/>
      <c r="S628" s="6"/>
      <c r="T628" s="6"/>
      <c r="U628" s="6"/>
      <c r="V628" s="6"/>
      <c r="W628" s="6"/>
      <c r="X628" s="6"/>
      <c r="Y628" s="6"/>
      <c r="Z628" s="6"/>
    </row>
    <row r="629" spans="1:26" ht="12.75" customHeight="1">
      <c r="A629" s="6"/>
      <c r="B629" s="6"/>
      <c r="C629" s="6"/>
      <c r="D629" s="27"/>
      <c r="E629" s="27"/>
      <c r="F629" s="6"/>
      <c r="G629" s="28"/>
      <c r="H629" s="6"/>
      <c r="I629" s="6"/>
      <c r="J629" s="6"/>
      <c r="K629" s="6"/>
      <c r="L629" s="6"/>
      <c r="M629" s="6"/>
      <c r="N629" s="6"/>
      <c r="O629" s="6"/>
      <c r="P629" s="6"/>
      <c r="Q629" s="6"/>
      <c r="R629" s="6"/>
      <c r="S629" s="6"/>
      <c r="T629" s="6"/>
      <c r="U629" s="6"/>
      <c r="V629" s="6"/>
      <c r="W629" s="6"/>
      <c r="X629" s="6"/>
      <c r="Y629" s="6"/>
      <c r="Z629" s="6"/>
    </row>
    <row r="630" spans="1:26" ht="12.75" customHeight="1">
      <c r="A630" s="6"/>
      <c r="B630" s="6"/>
      <c r="C630" s="6"/>
      <c r="D630" s="27"/>
      <c r="E630" s="27"/>
      <c r="F630" s="6"/>
      <c r="G630" s="28"/>
      <c r="H630" s="6"/>
      <c r="I630" s="6"/>
      <c r="J630" s="6"/>
      <c r="K630" s="6"/>
      <c r="L630" s="6"/>
      <c r="M630" s="6"/>
      <c r="N630" s="6"/>
      <c r="O630" s="6"/>
      <c r="P630" s="6"/>
      <c r="Q630" s="6"/>
      <c r="R630" s="6"/>
      <c r="S630" s="6"/>
      <c r="T630" s="6"/>
      <c r="U630" s="6"/>
      <c r="V630" s="6"/>
      <c r="W630" s="6"/>
      <c r="X630" s="6"/>
      <c r="Y630" s="6"/>
      <c r="Z630" s="6"/>
    </row>
    <row r="631" spans="1:26" ht="12.75" customHeight="1">
      <c r="A631" s="6"/>
      <c r="B631" s="6"/>
      <c r="C631" s="6"/>
      <c r="D631" s="27"/>
      <c r="E631" s="27"/>
      <c r="F631" s="6"/>
      <c r="G631" s="28"/>
      <c r="H631" s="6"/>
      <c r="I631" s="6"/>
      <c r="J631" s="6"/>
      <c r="K631" s="6"/>
      <c r="L631" s="6"/>
      <c r="M631" s="6"/>
      <c r="N631" s="6"/>
      <c r="O631" s="6"/>
      <c r="P631" s="6"/>
      <c r="Q631" s="6"/>
      <c r="R631" s="6"/>
      <c r="S631" s="6"/>
      <c r="T631" s="6"/>
      <c r="U631" s="6"/>
      <c r="V631" s="6"/>
      <c r="W631" s="6"/>
      <c r="X631" s="6"/>
      <c r="Y631" s="6"/>
      <c r="Z631" s="6"/>
    </row>
    <row r="632" spans="1:26" ht="12.75" customHeight="1">
      <c r="A632" s="6"/>
      <c r="B632" s="6"/>
      <c r="C632" s="6"/>
      <c r="D632" s="27"/>
      <c r="E632" s="27"/>
      <c r="F632" s="6"/>
      <c r="G632" s="28"/>
      <c r="H632" s="6"/>
      <c r="I632" s="6"/>
      <c r="J632" s="6"/>
      <c r="K632" s="6"/>
      <c r="L632" s="6"/>
      <c r="M632" s="6"/>
      <c r="N632" s="6"/>
      <c r="O632" s="6"/>
      <c r="P632" s="6"/>
      <c r="Q632" s="6"/>
      <c r="R632" s="6"/>
      <c r="S632" s="6"/>
      <c r="T632" s="6"/>
      <c r="U632" s="6"/>
      <c r="V632" s="6"/>
      <c r="W632" s="6"/>
      <c r="X632" s="6"/>
      <c r="Y632" s="6"/>
      <c r="Z632" s="6"/>
    </row>
    <row r="633" spans="1:26" ht="12.75" customHeight="1">
      <c r="A633" s="6"/>
      <c r="B633" s="6"/>
      <c r="C633" s="6"/>
      <c r="D633" s="27"/>
      <c r="E633" s="27"/>
      <c r="F633" s="6"/>
      <c r="G633" s="28"/>
      <c r="H633" s="6"/>
      <c r="I633" s="6"/>
      <c r="J633" s="6"/>
      <c r="K633" s="6"/>
      <c r="L633" s="6"/>
      <c r="M633" s="6"/>
      <c r="N633" s="6"/>
      <c r="O633" s="6"/>
      <c r="P633" s="6"/>
      <c r="Q633" s="6"/>
      <c r="R633" s="6"/>
      <c r="S633" s="6"/>
      <c r="T633" s="6"/>
      <c r="U633" s="6"/>
      <c r="V633" s="6"/>
      <c r="W633" s="6"/>
      <c r="X633" s="6"/>
      <c r="Y633" s="6"/>
      <c r="Z633" s="6"/>
    </row>
    <row r="634" spans="1:26" ht="12.75" customHeight="1">
      <c r="A634" s="6"/>
      <c r="B634" s="6"/>
      <c r="C634" s="6"/>
      <c r="D634" s="27"/>
      <c r="E634" s="27"/>
      <c r="F634" s="6"/>
      <c r="G634" s="28"/>
      <c r="H634" s="6"/>
      <c r="I634" s="6"/>
      <c r="J634" s="6"/>
      <c r="K634" s="6"/>
      <c r="L634" s="6"/>
      <c r="M634" s="6"/>
      <c r="N634" s="6"/>
      <c r="O634" s="6"/>
      <c r="P634" s="6"/>
      <c r="Q634" s="6"/>
      <c r="R634" s="6"/>
      <c r="S634" s="6"/>
      <c r="T634" s="6"/>
      <c r="U634" s="6"/>
      <c r="V634" s="6"/>
      <c r="W634" s="6"/>
      <c r="X634" s="6"/>
      <c r="Y634" s="6"/>
      <c r="Z634" s="6"/>
    </row>
    <row r="635" spans="1:26" ht="12.75" customHeight="1">
      <c r="A635" s="6"/>
      <c r="B635" s="6"/>
      <c r="C635" s="6"/>
      <c r="D635" s="27"/>
      <c r="E635" s="27"/>
      <c r="F635" s="6"/>
      <c r="G635" s="28"/>
      <c r="H635" s="6"/>
      <c r="I635" s="6"/>
      <c r="J635" s="6"/>
      <c r="K635" s="6"/>
      <c r="L635" s="6"/>
      <c r="M635" s="6"/>
      <c r="N635" s="6"/>
      <c r="O635" s="6"/>
      <c r="P635" s="6"/>
      <c r="Q635" s="6"/>
      <c r="R635" s="6"/>
      <c r="S635" s="6"/>
      <c r="T635" s="6"/>
      <c r="U635" s="6"/>
      <c r="V635" s="6"/>
      <c r="W635" s="6"/>
      <c r="X635" s="6"/>
      <c r="Y635" s="6"/>
      <c r="Z635" s="6"/>
    </row>
    <row r="636" spans="1:26" ht="12.75" customHeight="1">
      <c r="A636" s="6"/>
      <c r="B636" s="6"/>
      <c r="C636" s="6"/>
      <c r="D636" s="27"/>
      <c r="E636" s="27"/>
      <c r="F636" s="6"/>
      <c r="G636" s="28"/>
      <c r="H636" s="6"/>
      <c r="I636" s="6"/>
      <c r="J636" s="6"/>
      <c r="K636" s="6"/>
      <c r="L636" s="6"/>
      <c r="M636" s="6"/>
      <c r="N636" s="6"/>
      <c r="O636" s="6"/>
      <c r="P636" s="6"/>
      <c r="Q636" s="6"/>
      <c r="R636" s="6"/>
      <c r="S636" s="6"/>
      <c r="T636" s="6"/>
      <c r="U636" s="6"/>
      <c r="V636" s="6"/>
      <c r="W636" s="6"/>
      <c r="X636" s="6"/>
      <c r="Y636" s="6"/>
      <c r="Z636" s="6"/>
    </row>
    <row r="637" spans="1:26" ht="12.75" customHeight="1">
      <c r="A637" s="6"/>
      <c r="B637" s="6"/>
      <c r="C637" s="6"/>
      <c r="D637" s="27"/>
      <c r="E637" s="27"/>
      <c r="F637" s="6"/>
      <c r="G637" s="28"/>
      <c r="H637" s="6"/>
      <c r="I637" s="6"/>
      <c r="J637" s="6"/>
      <c r="K637" s="6"/>
      <c r="L637" s="6"/>
      <c r="M637" s="6"/>
      <c r="N637" s="6"/>
      <c r="O637" s="6"/>
      <c r="P637" s="6"/>
      <c r="Q637" s="6"/>
      <c r="R637" s="6"/>
      <c r="S637" s="6"/>
      <c r="T637" s="6"/>
      <c r="U637" s="6"/>
      <c r="V637" s="6"/>
      <c r="W637" s="6"/>
      <c r="X637" s="6"/>
      <c r="Y637" s="6"/>
      <c r="Z637" s="6"/>
    </row>
    <row r="638" spans="1:26" ht="12.75" customHeight="1">
      <c r="A638" s="6"/>
      <c r="B638" s="6"/>
      <c r="C638" s="6"/>
      <c r="D638" s="27"/>
      <c r="E638" s="27"/>
      <c r="F638" s="6"/>
      <c r="G638" s="28"/>
      <c r="H638" s="6"/>
      <c r="I638" s="6"/>
      <c r="J638" s="6"/>
      <c r="K638" s="6"/>
      <c r="L638" s="6"/>
      <c r="M638" s="6"/>
      <c r="N638" s="6"/>
      <c r="O638" s="6"/>
      <c r="P638" s="6"/>
      <c r="Q638" s="6"/>
      <c r="R638" s="6"/>
      <c r="S638" s="6"/>
      <c r="T638" s="6"/>
      <c r="U638" s="6"/>
      <c r="V638" s="6"/>
      <c r="W638" s="6"/>
      <c r="X638" s="6"/>
      <c r="Y638" s="6"/>
      <c r="Z638" s="6"/>
    </row>
    <row r="639" spans="1:26" ht="12.75" customHeight="1">
      <c r="A639" s="6"/>
      <c r="B639" s="6"/>
      <c r="C639" s="6"/>
      <c r="D639" s="27"/>
      <c r="E639" s="27"/>
      <c r="F639" s="6"/>
      <c r="G639" s="28"/>
      <c r="H639" s="6"/>
      <c r="I639" s="6"/>
      <c r="J639" s="6"/>
      <c r="K639" s="6"/>
      <c r="L639" s="6"/>
      <c r="M639" s="6"/>
      <c r="N639" s="6"/>
      <c r="O639" s="6"/>
      <c r="P639" s="6"/>
      <c r="Q639" s="6"/>
      <c r="R639" s="6"/>
      <c r="S639" s="6"/>
      <c r="T639" s="6"/>
      <c r="U639" s="6"/>
      <c r="V639" s="6"/>
      <c r="W639" s="6"/>
      <c r="X639" s="6"/>
      <c r="Y639" s="6"/>
      <c r="Z639" s="6"/>
    </row>
    <row r="640" spans="1:26" ht="12.75" customHeight="1">
      <c r="A640" s="6"/>
      <c r="B640" s="6"/>
      <c r="C640" s="6"/>
      <c r="D640" s="27"/>
      <c r="E640" s="27"/>
      <c r="F640" s="6"/>
      <c r="G640" s="28"/>
      <c r="H640" s="6"/>
      <c r="I640" s="6"/>
      <c r="J640" s="6"/>
      <c r="K640" s="6"/>
      <c r="L640" s="6"/>
      <c r="M640" s="6"/>
      <c r="N640" s="6"/>
      <c r="O640" s="6"/>
      <c r="P640" s="6"/>
      <c r="Q640" s="6"/>
      <c r="R640" s="6"/>
      <c r="S640" s="6"/>
      <c r="T640" s="6"/>
      <c r="U640" s="6"/>
      <c r="V640" s="6"/>
      <c r="W640" s="6"/>
      <c r="X640" s="6"/>
      <c r="Y640" s="6"/>
      <c r="Z640" s="6"/>
    </row>
    <row r="641" spans="1:26" ht="12.75" customHeight="1">
      <c r="A641" s="6"/>
      <c r="B641" s="6"/>
      <c r="C641" s="6"/>
      <c r="D641" s="27"/>
      <c r="E641" s="27"/>
      <c r="F641" s="6"/>
      <c r="G641" s="28"/>
      <c r="H641" s="6"/>
      <c r="I641" s="6"/>
      <c r="J641" s="6"/>
      <c r="K641" s="6"/>
      <c r="L641" s="6"/>
      <c r="M641" s="6"/>
      <c r="N641" s="6"/>
      <c r="O641" s="6"/>
      <c r="P641" s="6"/>
      <c r="Q641" s="6"/>
      <c r="R641" s="6"/>
      <c r="S641" s="6"/>
      <c r="T641" s="6"/>
      <c r="U641" s="6"/>
      <c r="V641" s="6"/>
      <c r="W641" s="6"/>
      <c r="X641" s="6"/>
      <c r="Y641" s="6"/>
      <c r="Z641" s="6"/>
    </row>
    <row r="642" spans="1:26" ht="12.75" customHeight="1">
      <c r="A642" s="6"/>
      <c r="B642" s="6"/>
      <c r="C642" s="6"/>
      <c r="D642" s="27"/>
      <c r="E642" s="27"/>
      <c r="F642" s="6"/>
      <c r="G642" s="28"/>
      <c r="H642" s="6"/>
      <c r="I642" s="6"/>
      <c r="J642" s="6"/>
      <c r="K642" s="6"/>
      <c r="L642" s="6"/>
      <c r="M642" s="6"/>
      <c r="N642" s="6"/>
      <c r="O642" s="6"/>
      <c r="P642" s="6"/>
      <c r="Q642" s="6"/>
      <c r="R642" s="6"/>
      <c r="S642" s="6"/>
      <c r="T642" s="6"/>
      <c r="U642" s="6"/>
      <c r="V642" s="6"/>
      <c r="W642" s="6"/>
      <c r="X642" s="6"/>
      <c r="Y642" s="6"/>
      <c r="Z642" s="6"/>
    </row>
    <row r="643" spans="1:26" ht="12.75" customHeight="1">
      <c r="A643" s="6"/>
      <c r="B643" s="6"/>
      <c r="C643" s="6"/>
      <c r="D643" s="27"/>
      <c r="E643" s="27"/>
      <c r="F643" s="6"/>
      <c r="G643" s="28"/>
      <c r="H643" s="6"/>
      <c r="I643" s="6"/>
      <c r="J643" s="6"/>
      <c r="K643" s="6"/>
      <c r="L643" s="6"/>
      <c r="M643" s="6"/>
      <c r="N643" s="6"/>
      <c r="O643" s="6"/>
      <c r="P643" s="6"/>
      <c r="Q643" s="6"/>
      <c r="R643" s="6"/>
      <c r="S643" s="6"/>
      <c r="T643" s="6"/>
      <c r="U643" s="6"/>
      <c r="V643" s="6"/>
      <c r="W643" s="6"/>
      <c r="X643" s="6"/>
      <c r="Y643" s="6"/>
      <c r="Z643" s="6"/>
    </row>
    <row r="644" spans="1:26" ht="12.75" customHeight="1">
      <c r="A644" s="6"/>
      <c r="B644" s="6"/>
      <c r="C644" s="6"/>
      <c r="D644" s="27"/>
      <c r="E644" s="27"/>
      <c r="F644" s="6"/>
      <c r="G644" s="28"/>
      <c r="H644" s="6"/>
      <c r="I644" s="6"/>
      <c r="J644" s="6"/>
      <c r="K644" s="6"/>
      <c r="L644" s="6"/>
      <c r="M644" s="6"/>
      <c r="N644" s="6"/>
      <c r="O644" s="6"/>
      <c r="P644" s="6"/>
      <c r="Q644" s="6"/>
      <c r="R644" s="6"/>
      <c r="S644" s="6"/>
      <c r="T644" s="6"/>
      <c r="U644" s="6"/>
      <c r="V644" s="6"/>
      <c r="W644" s="6"/>
      <c r="X644" s="6"/>
      <c r="Y644" s="6"/>
      <c r="Z644" s="6"/>
    </row>
    <row r="645" spans="1:26" ht="12.75" customHeight="1">
      <c r="A645" s="6"/>
      <c r="B645" s="6"/>
      <c r="C645" s="6"/>
      <c r="D645" s="27"/>
      <c r="E645" s="27"/>
      <c r="F645" s="6"/>
      <c r="G645" s="28"/>
      <c r="H645" s="6"/>
      <c r="I645" s="6"/>
      <c r="J645" s="6"/>
      <c r="K645" s="6"/>
      <c r="L645" s="6"/>
      <c r="M645" s="6"/>
      <c r="N645" s="6"/>
      <c r="O645" s="6"/>
      <c r="P645" s="6"/>
      <c r="Q645" s="6"/>
      <c r="R645" s="6"/>
      <c r="S645" s="6"/>
      <c r="T645" s="6"/>
      <c r="U645" s="6"/>
      <c r="V645" s="6"/>
      <c r="W645" s="6"/>
      <c r="X645" s="6"/>
      <c r="Y645" s="6"/>
      <c r="Z645" s="6"/>
    </row>
    <row r="646" spans="1:26" ht="12.75" customHeight="1">
      <c r="A646" s="6"/>
      <c r="B646" s="6"/>
      <c r="C646" s="6"/>
      <c r="D646" s="27"/>
      <c r="E646" s="27"/>
      <c r="F646" s="6"/>
      <c r="G646" s="28"/>
      <c r="H646" s="6"/>
      <c r="I646" s="6"/>
      <c r="J646" s="6"/>
      <c r="K646" s="6"/>
      <c r="L646" s="6"/>
      <c r="M646" s="6"/>
      <c r="N646" s="6"/>
      <c r="O646" s="6"/>
      <c r="P646" s="6"/>
      <c r="Q646" s="6"/>
      <c r="R646" s="6"/>
      <c r="S646" s="6"/>
      <c r="T646" s="6"/>
      <c r="U646" s="6"/>
      <c r="V646" s="6"/>
      <c r="W646" s="6"/>
      <c r="X646" s="6"/>
      <c r="Y646" s="6"/>
      <c r="Z646" s="6"/>
    </row>
    <row r="647" spans="1:26" ht="12.75" customHeight="1">
      <c r="A647" s="6"/>
      <c r="B647" s="6"/>
      <c r="C647" s="6"/>
      <c r="D647" s="27"/>
      <c r="E647" s="27"/>
      <c r="F647" s="6"/>
      <c r="G647" s="28"/>
      <c r="H647" s="6"/>
      <c r="I647" s="6"/>
      <c r="J647" s="6"/>
      <c r="K647" s="6"/>
      <c r="L647" s="6"/>
      <c r="M647" s="6"/>
      <c r="N647" s="6"/>
      <c r="O647" s="6"/>
      <c r="P647" s="6"/>
      <c r="Q647" s="6"/>
      <c r="R647" s="6"/>
      <c r="S647" s="6"/>
      <c r="T647" s="6"/>
      <c r="U647" s="6"/>
      <c r="V647" s="6"/>
      <c r="W647" s="6"/>
      <c r="X647" s="6"/>
      <c r="Y647" s="6"/>
      <c r="Z647" s="6"/>
    </row>
    <row r="648" spans="1:26" ht="12.75" customHeight="1">
      <c r="A648" s="6"/>
      <c r="B648" s="6"/>
      <c r="C648" s="6"/>
      <c r="D648" s="27"/>
      <c r="E648" s="27"/>
      <c r="F648" s="6"/>
      <c r="G648" s="28"/>
      <c r="H648" s="6"/>
      <c r="I648" s="6"/>
      <c r="J648" s="6"/>
      <c r="K648" s="6"/>
      <c r="L648" s="6"/>
      <c r="M648" s="6"/>
      <c r="N648" s="6"/>
      <c r="O648" s="6"/>
      <c r="P648" s="6"/>
      <c r="Q648" s="6"/>
      <c r="R648" s="6"/>
      <c r="S648" s="6"/>
      <c r="T648" s="6"/>
      <c r="U648" s="6"/>
      <c r="V648" s="6"/>
      <c r="W648" s="6"/>
      <c r="X648" s="6"/>
      <c r="Y648" s="6"/>
      <c r="Z648" s="6"/>
    </row>
    <row r="649" spans="1:26" ht="12.75" customHeight="1">
      <c r="A649" s="6"/>
      <c r="B649" s="6"/>
      <c r="C649" s="6"/>
      <c r="D649" s="27"/>
      <c r="E649" s="27"/>
      <c r="F649" s="6"/>
      <c r="G649" s="28"/>
      <c r="H649" s="6"/>
      <c r="I649" s="6"/>
      <c r="J649" s="6"/>
      <c r="K649" s="6"/>
      <c r="L649" s="6"/>
      <c r="M649" s="6"/>
      <c r="N649" s="6"/>
      <c r="O649" s="6"/>
      <c r="P649" s="6"/>
      <c r="Q649" s="6"/>
      <c r="R649" s="6"/>
      <c r="S649" s="6"/>
      <c r="T649" s="6"/>
      <c r="U649" s="6"/>
      <c r="V649" s="6"/>
      <c r="W649" s="6"/>
      <c r="X649" s="6"/>
      <c r="Y649" s="6"/>
      <c r="Z649" s="6"/>
    </row>
    <row r="650" spans="1:26" ht="12.75" customHeight="1">
      <c r="A650" s="6"/>
      <c r="B650" s="6"/>
      <c r="C650" s="6"/>
      <c r="D650" s="27"/>
      <c r="E650" s="27"/>
      <c r="F650" s="6"/>
      <c r="G650" s="28"/>
      <c r="H650" s="6"/>
      <c r="I650" s="6"/>
      <c r="J650" s="6"/>
      <c r="K650" s="6"/>
      <c r="L650" s="6"/>
      <c r="M650" s="6"/>
      <c r="N650" s="6"/>
      <c r="O650" s="6"/>
      <c r="P650" s="6"/>
      <c r="Q650" s="6"/>
      <c r="R650" s="6"/>
      <c r="S650" s="6"/>
      <c r="T650" s="6"/>
      <c r="U650" s="6"/>
      <c r="V650" s="6"/>
      <c r="W650" s="6"/>
      <c r="X650" s="6"/>
      <c r="Y650" s="6"/>
      <c r="Z650" s="6"/>
    </row>
    <row r="651" spans="1:26" ht="12.75" customHeight="1">
      <c r="A651" s="6"/>
      <c r="B651" s="6"/>
      <c r="C651" s="6"/>
      <c r="D651" s="27"/>
      <c r="E651" s="27"/>
      <c r="F651" s="6"/>
      <c r="G651" s="28"/>
      <c r="H651" s="6"/>
      <c r="I651" s="6"/>
      <c r="J651" s="6"/>
      <c r="K651" s="6"/>
      <c r="L651" s="6"/>
      <c r="M651" s="6"/>
      <c r="N651" s="6"/>
      <c r="O651" s="6"/>
      <c r="P651" s="6"/>
      <c r="Q651" s="6"/>
      <c r="R651" s="6"/>
      <c r="S651" s="6"/>
      <c r="T651" s="6"/>
      <c r="U651" s="6"/>
      <c r="V651" s="6"/>
      <c r="W651" s="6"/>
      <c r="X651" s="6"/>
      <c r="Y651" s="6"/>
      <c r="Z651" s="6"/>
    </row>
    <row r="652" spans="1:26" ht="12.75" customHeight="1">
      <c r="A652" s="6"/>
      <c r="B652" s="6"/>
      <c r="C652" s="6"/>
      <c r="D652" s="27"/>
      <c r="E652" s="27"/>
      <c r="F652" s="6"/>
      <c r="G652" s="28"/>
      <c r="H652" s="6"/>
      <c r="I652" s="6"/>
      <c r="J652" s="6"/>
      <c r="K652" s="6"/>
      <c r="L652" s="6"/>
      <c r="M652" s="6"/>
      <c r="N652" s="6"/>
      <c r="O652" s="6"/>
      <c r="P652" s="6"/>
      <c r="Q652" s="6"/>
      <c r="R652" s="6"/>
      <c r="S652" s="6"/>
      <c r="T652" s="6"/>
      <c r="U652" s="6"/>
      <c r="V652" s="6"/>
      <c r="W652" s="6"/>
      <c r="X652" s="6"/>
      <c r="Y652" s="6"/>
      <c r="Z652" s="6"/>
    </row>
    <row r="653" spans="1:26" ht="12.75" customHeight="1">
      <c r="A653" s="6"/>
      <c r="B653" s="6"/>
      <c r="C653" s="6"/>
      <c r="D653" s="27"/>
      <c r="E653" s="27"/>
      <c r="F653" s="6"/>
      <c r="G653" s="28"/>
      <c r="H653" s="6"/>
      <c r="I653" s="6"/>
      <c r="J653" s="6"/>
      <c r="K653" s="6"/>
      <c r="L653" s="6"/>
      <c r="M653" s="6"/>
      <c r="N653" s="6"/>
      <c r="O653" s="6"/>
      <c r="P653" s="6"/>
      <c r="Q653" s="6"/>
      <c r="R653" s="6"/>
      <c r="S653" s="6"/>
      <c r="T653" s="6"/>
      <c r="U653" s="6"/>
      <c r="V653" s="6"/>
      <c r="W653" s="6"/>
      <c r="X653" s="6"/>
      <c r="Y653" s="6"/>
      <c r="Z653" s="6"/>
    </row>
    <row r="654" spans="1:26" ht="12.75" customHeight="1">
      <c r="A654" s="6"/>
      <c r="B654" s="6"/>
      <c r="C654" s="6"/>
      <c r="D654" s="27"/>
      <c r="E654" s="27"/>
      <c r="F654" s="6"/>
      <c r="G654" s="28"/>
      <c r="H654" s="6"/>
      <c r="I654" s="6"/>
      <c r="J654" s="6"/>
      <c r="K654" s="6"/>
      <c r="L654" s="6"/>
      <c r="M654" s="6"/>
      <c r="N654" s="6"/>
      <c r="O654" s="6"/>
      <c r="P654" s="6"/>
      <c r="Q654" s="6"/>
      <c r="R654" s="6"/>
      <c r="S654" s="6"/>
      <c r="T654" s="6"/>
      <c r="U654" s="6"/>
      <c r="V654" s="6"/>
      <c r="W654" s="6"/>
      <c r="X654" s="6"/>
      <c r="Y654" s="6"/>
      <c r="Z654" s="6"/>
    </row>
    <row r="655" spans="1:26" ht="12.75" customHeight="1">
      <c r="A655" s="6"/>
      <c r="B655" s="6"/>
      <c r="C655" s="6"/>
      <c r="D655" s="27"/>
      <c r="E655" s="27"/>
      <c r="F655" s="6"/>
      <c r="G655" s="28"/>
      <c r="H655" s="6"/>
      <c r="I655" s="6"/>
      <c r="J655" s="6"/>
      <c r="K655" s="6"/>
      <c r="L655" s="6"/>
      <c r="M655" s="6"/>
      <c r="N655" s="6"/>
      <c r="O655" s="6"/>
      <c r="P655" s="6"/>
      <c r="Q655" s="6"/>
      <c r="R655" s="6"/>
      <c r="S655" s="6"/>
      <c r="T655" s="6"/>
      <c r="U655" s="6"/>
      <c r="V655" s="6"/>
      <c r="W655" s="6"/>
      <c r="X655" s="6"/>
      <c r="Y655" s="6"/>
      <c r="Z655" s="6"/>
    </row>
    <row r="656" spans="1:26" ht="12.75" customHeight="1">
      <c r="A656" s="6"/>
      <c r="B656" s="6"/>
      <c r="C656" s="6"/>
      <c r="D656" s="27"/>
      <c r="E656" s="27"/>
      <c r="F656" s="6"/>
      <c r="G656" s="28"/>
      <c r="H656" s="6"/>
      <c r="I656" s="6"/>
      <c r="J656" s="6"/>
      <c r="K656" s="6"/>
      <c r="L656" s="6"/>
      <c r="M656" s="6"/>
      <c r="N656" s="6"/>
      <c r="O656" s="6"/>
      <c r="P656" s="6"/>
      <c r="Q656" s="6"/>
      <c r="R656" s="6"/>
      <c r="S656" s="6"/>
      <c r="T656" s="6"/>
      <c r="U656" s="6"/>
      <c r="V656" s="6"/>
      <c r="W656" s="6"/>
      <c r="X656" s="6"/>
      <c r="Y656" s="6"/>
      <c r="Z656" s="6"/>
    </row>
    <row r="657" spans="1:26" ht="12.75" customHeight="1">
      <c r="A657" s="6"/>
      <c r="B657" s="6"/>
      <c r="C657" s="6"/>
      <c r="D657" s="27"/>
      <c r="E657" s="27"/>
      <c r="F657" s="6"/>
      <c r="G657" s="28"/>
      <c r="H657" s="6"/>
      <c r="I657" s="6"/>
      <c r="J657" s="6"/>
      <c r="K657" s="6"/>
      <c r="L657" s="6"/>
      <c r="M657" s="6"/>
      <c r="N657" s="6"/>
      <c r="O657" s="6"/>
      <c r="P657" s="6"/>
      <c r="Q657" s="6"/>
      <c r="R657" s="6"/>
      <c r="S657" s="6"/>
      <c r="T657" s="6"/>
      <c r="U657" s="6"/>
      <c r="V657" s="6"/>
      <c r="W657" s="6"/>
      <c r="X657" s="6"/>
      <c r="Y657" s="6"/>
      <c r="Z657" s="6"/>
    </row>
    <row r="658" spans="1:26" ht="12.75" customHeight="1">
      <c r="A658" s="6"/>
      <c r="B658" s="6"/>
      <c r="C658" s="6"/>
      <c r="D658" s="27"/>
      <c r="E658" s="27"/>
      <c r="F658" s="6"/>
      <c r="G658" s="28"/>
      <c r="H658" s="6"/>
      <c r="I658" s="6"/>
      <c r="J658" s="6"/>
      <c r="K658" s="6"/>
      <c r="L658" s="6"/>
      <c r="M658" s="6"/>
      <c r="N658" s="6"/>
      <c r="O658" s="6"/>
      <c r="P658" s="6"/>
      <c r="Q658" s="6"/>
      <c r="R658" s="6"/>
      <c r="S658" s="6"/>
      <c r="T658" s="6"/>
      <c r="U658" s="6"/>
      <c r="V658" s="6"/>
      <c r="W658" s="6"/>
      <c r="X658" s="6"/>
      <c r="Y658" s="6"/>
      <c r="Z658" s="6"/>
    </row>
    <row r="659" spans="1:26" ht="12.75" customHeight="1">
      <c r="A659" s="6"/>
      <c r="B659" s="6"/>
      <c r="C659" s="6"/>
      <c r="D659" s="27"/>
      <c r="E659" s="27"/>
      <c r="F659" s="6"/>
      <c r="G659" s="28"/>
      <c r="H659" s="6"/>
      <c r="I659" s="6"/>
      <c r="J659" s="6"/>
      <c r="K659" s="6"/>
      <c r="L659" s="6"/>
      <c r="M659" s="6"/>
      <c r="N659" s="6"/>
      <c r="O659" s="6"/>
      <c r="P659" s="6"/>
      <c r="Q659" s="6"/>
      <c r="R659" s="6"/>
      <c r="S659" s="6"/>
      <c r="T659" s="6"/>
      <c r="U659" s="6"/>
      <c r="V659" s="6"/>
      <c r="W659" s="6"/>
      <c r="X659" s="6"/>
      <c r="Y659" s="6"/>
      <c r="Z659" s="6"/>
    </row>
    <row r="660" spans="1:26" ht="12.75" customHeight="1">
      <c r="A660" s="6"/>
      <c r="B660" s="6"/>
      <c r="C660" s="6"/>
      <c r="D660" s="27"/>
      <c r="E660" s="27"/>
      <c r="F660" s="6"/>
      <c r="G660" s="28"/>
      <c r="H660" s="6"/>
      <c r="I660" s="6"/>
      <c r="J660" s="6"/>
      <c r="K660" s="6"/>
      <c r="L660" s="6"/>
      <c r="M660" s="6"/>
      <c r="N660" s="6"/>
      <c r="O660" s="6"/>
      <c r="P660" s="6"/>
      <c r="Q660" s="6"/>
      <c r="R660" s="6"/>
      <c r="S660" s="6"/>
      <c r="T660" s="6"/>
      <c r="U660" s="6"/>
      <c r="V660" s="6"/>
      <c r="W660" s="6"/>
      <c r="X660" s="6"/>
      <c r="Y660" s="6"/>
      <c r="Z660" s="6"/>
    </row>
    <row r="661" spans="1:26" ht="12.75" customHeight="1">
      <c r="A661" s="6"/>
      <c r="B661" s="6"/>
      <c r="C661" s="6"/>
      <c r="D661" s="27"/>
      <c r="E661" s="27"/>
      <c r="F661" s="6"/>
      <c r="G661" s="28"/>
      <c r="H661" s="6"/>
      <c r="I661" s="6"/>
      <c r="J661" s="6"/>
      <c r="K661" s="6"/>
      <c r="L661" s="6"/>
      <c r="M661" s="6"/>
      <c r="N661" s="6"/>
      <c r="O661" s="6"/>
      <c r="P661" s="6"/>
      <c r="Q661" s="6"/>
      <c r="R661" s="6"/>
      <c r="S661" s="6"/>
      <c r="T661" s="6"/>
      <c r="U661" s="6"/>
      <c r="V661" s="6"/>
      <c r="W661" s="6"/>
      <c r="X661" s="6"/>
      <c r="Y661" s="6"/>
      <c r="Z661" s="6"/>
    </row>
    <row r="662" spans="1:26" ht="12.75" customHeight="1">
      <c r="A662" s="6"/>
      <c r="B662" s="6"/>
      <c r="C662" s="6"/>
      <c r="D662" s="27"/>
      <c r="E662" s="27"/>
      <c r="F662" s="6"/>
      <c r="G662" s="28"/>
      <c r="H662" s="6"/>
      <c r="I662" s="6"/>
      <c r="J662" s="6"/>
      <c r="K662" s="6"/>
      <c r="L662" s="6"/>
      <c r="M662" s="6"/>
      <c r="N662" s="6"/>
      <c r="O662" s="6"/>
      <c r="P662" s="6"/>
      <c r="Q662" s="6"/>
      <c r="R662" s="6"/>
      <c r="S662" s="6"/>
      <c r="T662" s="6"/>
      <c r="U662" s="6"/>
      <c r="V662" s="6"/>
      <c r="W662" s="6"/>
      <c r="X662" s="6"/>
      <c r="Y662" s="6"/>
      <c r="Z662" s="6"/>
    </row>
    <row r="663" spans="1:26" ht="12.75" customHeight="1">
      <c r="A663" s="6"/>
      <c r="B663" s="6"/>
      <c r="C663" s="6"/>
      <c r="D663" s="27"/>
      <c r="E663" s="27"/>
      <c r="F663" s="6"/>
      <c r="G663" s="28"/>
      <c r="H663" s="6"/>
      <c r="I663" s="6"/>
      <c r="J663" s="6"/>
      <c r="K663" s="6"/>
      <c r="L663" s="6"/>
      <c r="M663" s="6"/>
      <c r="N663" s="6"/>
      <c r="O663" s="6"/>
      <c r="P663" s="6"/>
      <c r="Q663" s="6"/>
      <c r="R663" s="6"/>
      <c r="S663" s="6"/>
      <c r="T663" s="6"/>
      <c r="U663" s="6"/>
      <c r="V663" s="6"/>
      <c r="W663" s="6"/>
      <c r="X663" s="6"/>
      <c r="Y663" s="6"/>
      <c r="Z663" s="6"/>
    </row>
    <row r="664" spans="1:26" ht="12.75" customHeight="1">
      <c r="A664" s="6"/>
      <c r="B664" s="6"/>
      <c r="C664" s="6"/>
      <c r="D664" s="27"/>
      <c r="E664" s="27"/>
      <c r="F664" s="6"/>
      <c r="G664" s="28"/>
      <c r="H664" s="6"/>
      <c r="I664" s="6"/>
      <c r="J664" s="6"/>
      <c r="K664" s="6"/>
      <c r="L664" s="6"/>
      <c r="M664" s="6"/>
      <c r="N664" s="6"/>
      <c r="O664" s="6"/>
      <c r="P664" s="6"/>
      <c r="Q664" s="6"/>
      <c r="R664" s="6"/>
      <c r="S664" s="6"/>
      <c r="T664" s="6"/>
      <c r="U664" s="6"/>
      <c r="V664" s="6"/>
      <c r="W664" s="6"/>
      <c r="X664" s="6"/>
      <c r="Y664" s="6"/>
      <c r="Z664" s="6"/>
    </row>
    <row r="665" spans="1:26" ht="12.75" customHeight="1">
      <c r="A665" s="6"/>
      <c r="B665" s="6"/>
      <c r="C665" s="6"/>
      <c r="D665" s="27"/>
      <c r="E665" s="27"/>
      <c r="F665" s="6"/>
      <c r="G665" s="28"/>
      <c r="H665" s="6"/>
      <c r="I665" s="6"/>
      <c r="J665" s="6"/>
      <c r="K665" s="6"/>
      <c r="L665" s="6"/>
      <c r="M665" s="6"/>
      <c r="N665" s="6"/>
      <c r="O665" s="6"/>
      <c r="P665" s="6"/>
      <c r="Q665" s="6"/>
      <c r="R665" s="6"/>
      <c r="S665" s="6"/>
      <c r="T665" s="6"/>
      <c r="U665" s="6"/>
      <c r="V665" s="6"/>
      <c r="W665" s="6"/>
      <c r="X665" s="6"/>
      <c r="Y665" s="6"/>
      <c r="Z665" s="6"/>
    </row>
    <row r="666" spans="1:26" ht="12.75" customHeight="1">
      <c r="A666" s="6"/>
      <c r="B666" s="6"/>
      <c r="C666" s="6"/>
      <c r="D666" s="27"/>
      <c r="E666" s="27"/>
      <c r="F666" s="6"/>
      <c r="G666" s="28"/>
      <c r="H666" s="6"/>
      <c r="I666" s="6"/>
      <c r="J666" s="6"/>
      <c r="K666" s="6"/>
      <c r="L666" s="6"/>
      <c r="M666" s="6"/>
      <c r="N666" s="6"/>
      <c r="O666" s="6"/>
      <c r="P666" s="6"/>
      <c r="Q666" s="6"/>
      <c r="R666" s="6"/>
      <c r="S666" s="6"/>
      <c r="T666" s="6"/>
      <c r="U666" s="6"/>
      <c r="V666" s="6"/>
      <c r="W666" s="6"/>
      <c r="X666" s="6"/>
      <c r="Y666" s="6"/>
      <c r="Z666" s="6"/>
    </row>
    <row r="667" spans="1:26" ht="12.75" customHeight="1">
      <c r="A667" s="6"/>
      <c r="B667" s="6"/>
      <c r="C667" s="6"/>
      <c r="D667" s="27"/>
      <c r="E667" s="27"/>
      <c r="F667" s="6"/>
      <c r="G667" s="28"/>
      <c r="H667" s="6"/>
      <c r="I667" s="6"/>
      <c r="J667" s="6"/>
      <c r="K667" s="6"/>
      <c r="L667" s="6"/>
      <c r="M667" s="6"/>
      <c r="N667" s="6"/>
      <c r="O667" s="6"/>
      <c r="P667" s="6"/>
      <c r="Q667" s="6"/>
      <c r="R667" s="6"/>
      <c r="S667" s="6"/>
      <c r="T667" s="6"/>
      <c r="U667" s="6"/>
      <c r="V667" s="6"/>
      <c r="W667" s="6"/>
      <c r="X667" s="6"/>
      <c r="Y667" s="6"/>
      <c r="Z667" s="6"/>
    </row>
    <row r="668" spans="1:26" ht="12.75" customHeight="1">
      <c r="A668" s="6"/>
      <c r="B668" s="6"/>
      <c r="C668" s="6"/>
      <c r="D668" s="27"/>
      <c r="E668" s="27"/>
      <c r="F668" s="6"/>
      <c r="G668" s="28"/>
      <c r="H668" s="6"/>
      <c r="I668" s="6"/>
      <c r="J668" s="6"/>
      <c r="K668" s="6"/>
      <c r="L668" s="6"/>
      <c r="M668" s="6"/>
      <c r="N668" s="6"/>
      <c r="O668" s="6"/>
      <c r="P668" s="6"/>
      <c r="Q668" s="6"/>
      <c r="R668" s="6"/>
      <c r="S668" s="6"/>
      <c r="T668" s="6"/>
      <c r="U668" s="6"/>
      <c r="V668" s="6"/>
      <c r="W668" s="6"/>
      <c r="X668" s="6"/>
      <c r="Y668" s="6"/>
      <c r="Z668" s="6"/>
    </row>
    <row r="669" spans="1:26" ht="12.75" customHeight="1">
      <c r="A669" s="6"/>
      <c r="B669" s="6"/>
      <c r="C669" s="6"/>
      <c r="D669" s="27"/>
      <c r="E669" s="27"/>
      <c r="F669" s="6"/>
      <c r="G669" s="28"/>
      <c r="H669" s="6"/>
      <c r="I669" s="6"/>
      <c r="J669" s="6"/>
      <c r="K669" s="6"/>
      <c r="L669" s="6"/>
      <c r="M669" s="6"/>
      <c r="N669" s="6"/>
      <c r="O669" s="6"/>
      <c r="P669" s="6"/>
      <c r="Q669" s="6"/>
      <c r="R669" s="6"/>
      <c r="S669" s="6"/>
      <c r="T669" s="6"/>
      <c r="U669" s="6"/>
      <c r="V669" s="6"/>
      <c r="W669" s="6"/>
      <c r="X669" s="6"/>
      <c r="Y669" s="6"/>
      <c r="Z669" s="6"/>
    </row>
    <row r="670" spans="1:26" ht="12.75" customHeight="1">
      <c r="A670" s="6"/>
      <c r="B670" s="6"/>
      <c r="C670" s="6"/>
      <c r="D670" s="27"/>
      <c r="E670" s="27"/>
      <c r="F670" s="6"/>
      <c r="G670" s="28"/>
      <c r="H670" s="6"/>
      <c r="I670" s="6"/>
      <c r="J670" s="6"/>
      <c r="K670" s="6"/>
      <c r="L670" s="6"/>
      <c r="M670" s="6"/>
      <c r="N670" s="6"/>
      <c r="O670" s="6"/>
      <c r="P670" s="6"/>
      <c r="Q670" s="6"/>
      <c r="R670" s="6"/>
      <c r="S670" s="6"/>
      <c r="T670" s="6"/>
      <c r="U670" s="6"/>
      <c r="V670" s="6"/>
      <c r="W670" s="6"/>
      <c r="X670" s="6"/>
      <c r="Y670" s="6"/>
      <c r="Z670" s="6"/>
    </row>
    <row r="671" spans="1:26" ht="12.75" customHeight="1">
      <c r="A671" s="6"/>
      <c r="B671" s="6"/>
      <c r="C671" s="6"/>
      <c r="D671" s="27"/>
      <c r="E671" s="27"/>
      <c r="F671" s="6"/>
      <c r="G671" s="28"/>
      <c r="H671" s="6"/>
      <c r="I671" s="6"/>
      <c r="J671" s="6"/>
      <c r="K671" s="6"/>
      <c r="L671" s="6"/>
      <c r="M671" s="6"/>
      <c r="N671" s="6"/>
      <c r="O671" s="6"/>
      <c r="P671" s="6"/>
      <c r="Q671" s="6"/>
      <c r="R671" s="6"/>
      <c r="S671" s="6"/>
      <c r="T671" s="6"/>
      <c r="U671" s="6"/>
      <c r="V671" s="6"/>
      <c r="W671" s="6"/>
      <c r="X671" s="6"/>
      <c r="Y671" s="6"/>
      <c r="Z671" s="6"/>
    </row>
    <row r="672" spans="1:26" ht="12.75" customHeight="1">
      <c r="A672" s="6"/>
      <c r="B672" s="6"/>
      <c r="C672" s="6"/>
      <c r="D672" s="27"/>
      <c r="E672" s="27"/>
      <c r="F672" s="6"/>
      <c r="G672" s="28"/>
      <c r="H672" s="6"/>
      <c r="I672" s="6"/>
      <c r="J672" s="6"/>
      <c r="K672" s="6"/>
      <c r="L672" s="6"/>
      <c r="M672" s="6"/>
      <c r="N672" s="6"/>
      <c r="O672" s="6"/>
      <c r="P672" s="6"/>
      <c r="Q672" s="6"/>
      <c r="R672" s="6"/>
      <c r="S672" s="6"/>
      <c r="T672" s="6"/>
      <c r="U672" s="6"/>
      <c r="V672" s="6"/>
      <c r="W672" s="6"/>
      <c r="X672" s="6"/>
      <c r="Y672" s="6"/>
      <c r="Z672" s="6"/>
    </row>
    <row r="673" spans="1:26" ht="12.75" customHeight="1">
      <c r="A673" s="6"/>
      <c r="B673" s="6"/>
      <c r="C673" s="6"/>
      <c r="D673" s="27"/>
      <c r="E673" s="27"/>
      <c r="F673" s="6"/>
      <c r="G673" s="28"/>
      <c r="H673" s="6"/>
      <c r="I673" s="6"/>
      <c r="J673" s="6"/>
      <c r="K673" s="6"/>
      <c r="L673" s="6"/>
      <c r="M673" s="6"/>
      <c r="N673" s="6"/>
      <c r="O673" s="6"/>
      <c r="P673" s="6"/>
      <c r="Q673" s="6"/>
      <c r="R673" s="6"/>
      <c r="S673" s="6"/>
      <c r="T673" s="6"/>
      <c r="U673" s="6"/>
      <c r="V673" s="6"/>
      <c r="W673" s="6"/>
      <c r="X673" s="6"/>
      <c r="Y673" s="6"/>
      <c r="Z673" s="6"/>
    </row>
    <row r="674" spans="1:26" ht="12.75" customHeight="1">
      <c r="A674" s="6"/>
      <c r="B674" s="6"/>
      <c r="C674" s="6"/>
      <c r="D674" s="27"/>
      <c r="E674" s="27"/>
      <c r="F674" s="6"/>
      <c r="G674" s="28"/>
      <c r="H674" s="6"/>
      <c r="I674" s="6"/>
      <c r="J674" s="6"/>
      <c r="K674" s="6"/>
      <c r="L674" s="6"/>
      <c r="M674" s="6"/>
      <c r="N674" s="6"/>
      <c r="O674" s="6"/>
      <c r="P674" s="6"/>
      <c r="Q674" s="6"/>
      <c r="R674" s="6"/>
      <c r="S674" s="6"/>
      <c r="T674" s="6"/>
      <c r="U674" s="6"/>
      <c r="V674" s="6"/>
      <c r="W674" s="6"/>
      <c r="X674" s="6"/>
      <c r="Y674" s="6"/>
      <c r="Z674" s="6"/>
    </row>
    <row r="675" spans="1:26" ht="12.75" customHeight="1">
      <c r="A675" s="6"/>
      <c r="B675" s="6"/>
      <c r="C675" s="6"/>
      <c r="D675" s="27"/>
      <c r="E675" s="27"/>
      <c r="F675" s="6"/>
      <c r="G675" s="28"/>
      <c r="H675" s="6"/>
      <c r="I675" s="6"/>
      <c r="J675" s="6"/>
      <c r="K675" s="6"/>
      <c r="L675" s="6"/>
      <c r="M675" s="6"/>
      <c r="N675" s="6"/>
      <c r="O675" s="6"/>
      <c r="P675" s="6"/>
      <c r="Q675" s="6"/>
      <c r="R675" s="6"/>
      <c r="S675" s="6"/>
      <c r="T675" s="6"/>
      <c r="U675" s="6"/>
      <c r="V675" s="6"/>
      <c r="W675" s="6"/>
      <c r="X675" s="6"/>
      <c r="Y675" s="6"/>
      <c r="Z675" s="6"/>
    </row>
    <row r="676" spans="1:26" ht="12.75" customHeight="1">
      <c r="A676" s="6"/>
      <c r="B676" s="6"/>
      <c r="C676" s="6"/>
      <c r="D676" s="27"/>
      <c r="E676" s="27"/>
      <c r="F676" s="6"/>
      <c r="G676" s="28"/>
      <c r="H676" s="6"/>
      <c r="I676" s="6"/>
      <c r="J676" s="6"/>
      <c r="K676" s="6"/>
      <c r="L676" s="6"/>
      <c r="M676" s="6"/>
      <c r="N676" s="6"/>
      <c r="O676" s="6"/>
      <c r="P676" s="6"/>
      <c r="Q676" s="6"/>
      <c r="R676" s="6"/>
      <c r="S676" s="6"/>
      <c r="T676" s="6"/>
      <c r="U676" s="6"/>
      <c r="V676" s="6"/>
      <c r="W676" s="6"/>
      <c r="X676" s="6"/>
      <c r="Y676" s="6"/>
      <c r="Z676" s="6"/>
    </row>
    <row r="677" spans="1:26" ht="12.75" customHeight="1">
      <c r="A677" s="6"/>
      <c r="B677" s="6"/>
      <c r="C677" s="6"/>
      <c r="D677" s="27"/>
      <c r="E677" s="27"/>
      <c r="F677" s="6"/>
      <c r="G677" s="28"/>
      <c r="H677" s="6"/>
      <c r="I677" s="6"/>
      <c r="J677" s="6"/>
      <c r="K677" s="6"/>
      <c r="L677" s="6"/>
      <c r="M677" s="6"/>
      <c r="N677" s="6"/>
      <c r="O677" s="6"/>
      <c r="P677" s="6"/>
      <c r="Q677" s="6"/>
      <c r="R677" s="6"/>
      <c r="S677" s="6"/>
      <c r="T677" s="6"/>
      <c r="U677" s="6"/>
      <c r="V677" s="6"/>
      <c r="W677" s="6"/>
      <c r="X677" s="6"/>
      <c r="Y677" s="6"/>
      <c r="Z677" s="6"/>
    </row>
    <row r="678" spans="1:26" ht="12.75" customHeight="1">
      <c r="A678" s="6"/>
      <c r="B678" s="6"/>
      <c r="C678" s="6"/>
      <c r="D678" s="27"/>
      <c r="E678" s="27"/>
      <c r="F678" s="6"/>
      <c r="G678" s="28"/>
      <c r="H678" s="6"/>
      <c r="I678" s="6"/>
      <c r="J678" s="6"/>
      <c r="K678" s="6"/>
      <c r="L678" s="6"/>
      <c r="M678" s="6"/>
      <c r="N678" s="6"/>
      <c r="O678" s="6"/>
      <c r="P678" s="6"/>
      <c r="Q678" s="6"/>
      <c r="R678" s="6"/>
      <c r="S678" s="6"/>
      <c r="T678" s="6"/>
      <c r="U678" s="6"/>
      <c r="V678" s="6"/>
      <c r="W678" s="6"/>
      <c r="X678" s="6"/>
      <c r="Y678" s="6"/>
      <c r="Z678" s="6"/>
    </row>
    <row r="679" spans="1:26" ht="12.75" customHeight="1">
      <c r="A679" s="6"/>
      <c r="B679" s="6"/>
      <c r="C679" s="6"/>
      <c r="D679" s="27"/>
      <c r="E679" s="27"/>
      <c r="F679" s="6"/>
      <c r="G679" s="28"/>
      <c r="H679" s="6"/>
      <c r="I679" s="6"/>
      <c r="J679" s="6"/>
      <c r="K679" s="6"/>
      <c r="L679" s="6"/>
      <c r="M679" s="6"/>
      <c r="N679" s="6"/>
      <c r="O679" s="6"/>
      <c r="P679" s="6"/>
      <c r="Q679" s="6"/>
      <c r="R679" s="6"/>
      <c r="S679" s="6"/>
      <c r="T679" s="6"/>
      <c r="U679" s="6"/>
      <c r="V679" s="6"/>
      <c r="W679" s="6"/>
      <c r="X679" s="6"/>
      <c r="Y679" s="6"/>
      <c r="Z679" s="6"/>
    </row>
    <row r="680" spans="1:26" ht="12.75" customHeight="1">
      <c r="A680" s="6"/>
      <c r="B680" s="6"/>
      <c r="C680" s="6"/>
      <c r="D680" s="27"/>
      <c r="E680" s="27"/>
      <c r="F680" s="6"/>
      <c r="G680" s="28"/>
      <c r="H680" s="6"/>
      <c r="I680" s="6"/>
      <c r="J680" s="6"/>
      <c r="K680" s="6"/>
      <c r="L680" s="6"/>
      <c r="M680" s="6"/>
      <c r="N680" s="6"/>
      <c r="O680" s="6"/>
      <c r="P680" s="6"/>
      <c r="Q680" s="6"/>
      <c r="R680" s="6"/>
      <c r="S680" s="6"/>
      <c r="T680" s="6"/>
      <c r="U680" s="6"/>
      <c r="V680" s="6"/>
      <c r="W680" s="6"/>
      <c r="X680" s="6"/>
      <c r="Y680" s="6"/>
      <c r="Z680" s="6"/>
    </row>
    <row r="681" spans="1:26" ht="12.75" customHeight="1">
      <c r="A681" s="6"/>
      <c r="B681" s="6"/>
      <c r="C681" s="6"/>
      <c r="D681" s="27"/>
      <c r="E681" s="27"/>
      <c r="F681" s="6"/>
      <c r="G681" s="28"/>
      <c r="H681" s="6"/>
      <c r="I681" s="6"/>
      <c r="J681" s="6"/>
      <c r="K681" s="6"/>
      <c r="L681" s="6"/>
      <c r="M681" s="6"/>
      <c r="N681" s="6"/>
      <c r="O681" s="6"/>
      <c r="P681" s="6"/>
      <c r="Q681" s="6"/>
      <c r="R681" s="6"/>
      <c r="S681" s="6"/>
      <c r="T681" s="6"/>
      <c r="U681" s="6"/>
      <c r="V681" s="6"/>
      <c r="W681" s="6"/>
      <c r="X681" s="6"/>
      <c r="Y681" s="6"/>
      <c r="Z681" s="6"/>
    </row>
    <row r="682" spans="1:26" ht="12.75" customHeight="1">
      <c r="A682" s="6"/>
      <c r="B682" s="6"/>
      <c r="C682" s="6"/>
      <c r="D682" s="27"/>
      <c r="E682" s="27"/>
      <c r="F682" s="6"/>
      <c r="G682" s="28"/>
      <c r="H682" s="6"/>
      <c r="I682" s="6"/>
      <c r="J682" s="6"/>
      <c r="K682" s="6"/>
      <c r="L682" s="6"/>
      <c r="M682" s="6"/>
      <c r="N682" s="6"/>
      <c r="O682" s="6"/>
      <c r="P682" s="6"/>
      <c r="Q682" s="6"/>
      <c r="R682" s="6"/>
      <c r="S682" s="6"/>
      <c r="T682" s="6"/>
      <c r="U682" s="6"/>
      <c r="V682" s="6"/>
      <c r="W682" s="6"/>
      <c r="X682" s="6"/>
      <c r="Y682" s="6"/>
      <c r="Z682" s="6"/>
    </row>
    <row r="683" spans="1:26" ht="12.75" customHeight="1">
      <c r="A683" s="6"/>
      <c r="B683" s="6"/>
      <c r="C683" s="6"/>
      <c r="D683" s="27"/>
      <c r="E683" s="27"/>
      <c r="F683" s="6"/>
      <c r="G683" s="28"/>
      <c r="H683" s="6"/>
      <c r="I683" s="6"/>
      <c r="J683" s="6"/>
      <c r="K683" s="6"/>
      <c r="L683" s="6"/>
      <c r="M683" s="6"/>
      <c r="N683" s="6"/>
      <c r="O683" s="6"/>
      <c r="P683" s="6"/>
      <c r="Q683" s="6"/>
      <c r="R683" s="6"/>
      <c r="S683" s="6"/>
      <c r="T683" s="6"/>
      <c r="U683" s="6"/>
      <c r="V683" s="6"/>
      <c r="W683" s="6"/>
      <c r="X683" s="6"/>
      <c r="Y683" s="6"/>
      <c r="Z683" s="6"/>
    </row>
    <row r="684" spans="1:26" ht="12.75" customHeight="1">
      <c r="A684" s="6"/>
      <c r="B684" s="6"/>
      <c r="C684" s="6"/>
      <c r="D684" s="27"/>
      <c r="E684" s="27"/>
      <c r="F684" s="6"/>
      <c r="G684" s="28"/>
      <c r="H684" s="6"/>
      <c r="I684" s="6"/>
      <c r="J684" s="6"/>
      <c r="K684" s="6"/>
      <c r="L684" s="6"/>
      <c r="M684" s="6"/>
      <c r="N684" s="6"/>
      <c r="O684" s="6"/>
      <c r="P684" s="6"/>
      <c r="Q684" s="6"/>
      <c r="R684" s="6"/>
      <c r="S684" s="6"/>
      <c r="T684" s="6"/>
      <c r="U684" s="6"/>
      <c r="V684" s="6"/>
      <c r="W684" s="6"/>
      <c r="X684" s="6"/>
      <c r="Y684" s="6"/>
      <c r="Z684" s="6"/>
    </row>
    <row r="685" spans="1:26" ht="12.75" customHeight="1">
      <c r="A685" s="6"/>
      <c r="B685" s="6"/>
      <c r="C685" s="6"/>
      <c r="D685" s="27"/>
      <c r="E685" s="27"/>
      <c r="F685" s="6"/>
      <c r="G685" s="28"/>
      <c r="H685" s="6"/>
      <c r="I685" s="6"/>
      <c r="J685" s="6"/>
      <c r="K685" s="6"/>
      <c r="L685" s="6"/>
      <c r="M685" s="6"/>
      <c r="N685" s="6"/>
      <c r="O685" s="6"/>
      <c r="P685" s="6"/>
      <c r="Q685" s="6"/>
      <c r="R685" s="6"/>
      <c r="S685" s="6"/>
      <c r="T685" s="6"/>
      <c r="U685" s="6"/>
      <c r="V685" s="6"/>
      <c r="W685" s="6"/>
      <c r="X685" s="6"/>
      <c r="Y685" s="6"/>
      <c r="Z685" s="6"/>
    </row>
    <row r="686" spans="1:26" ht="12.75" customHeight="1">
      <c r="A686" s="6"/>
      <c r="B686" s="6"/>
      <c r="C686" s="6"/>
      <c r="D686" s="27"/>
      <c r="E686" s="27"/>
      <c r="F686" s="6"/>
      <c r="G686" s="28"/>
      <c r="H686" s="6"/>
      <c r="I686" s="6"/>
      <c r="J686" s="6"/>
      <c r="K686" s="6"/>
      <c r="L686" s="6"/>
      <c r="M686" s="6"/>
      <c r="N686" s="6"/>
      <c r="O686" s="6"/>
      <c r="P686" s="6"/>
      <c r="Q686" s="6"/>
      <c r="R686" s="6"/>
      <c r="S686" s="6"/>
      <c r="T686" s="6"/>
      <c r="U686" s="6"/>
      <c r="V686" s="6"/>
      <c r="W686" s="6"/>
      <c r="X686" s="6"/>
      <c r="Y686" s="6"/>
      <c r="Z686" s="6"/>
    </row>
    <row r="687" spans="1:26" ht="12.75" customHeight="1">
      <c r="A687" s="6"/>
      <c r="B687" s="6"/>
      <c r="C687" s="6"/>
      <c r="D687" s="27"/>
      <c r="E687" s="27"/>
      <c r="F687" s="6"/>
      <c r="G687" s="28"/>
      <c r="H687" s="6"/>
      <c r="I687" s="6"/>
      <c r="J687" s="6"/>
      <c r="K687" s="6"/>
      <c r="L687" s="6"/>
      <c r="M687" s="6"/>
      <c r="N687" s="6"/>
      <c r="O687" s="6"/>
      <c r="P687" s="6"/>
      <c r="Q687" s="6"/>
      <c r="R687" s="6"/>
      <c r="S687" s="6"/>
      <c r="T687" s="6"/>
      <c r="U687" s="6"/>
      <c r="V687" s="6"/>
      <c r="W687" s="6"/>
      <c r="X687" s="6"/>
      <c r="Y687" s="6"/>
      <c r="Z687" s="6"/>
    </row>
    <row r="688" spans="1:26" ht="12.75" customHeight="1">
      <c r="A688" s="6"/>
      <c r="B688" s="6"/>
      <c r="C688" s="6"/>
      <c r="D688" s="27"/>
      <c r="E688" s="27"/>
      <c r="F688" s="6"/>
      <c r="G688" s="28"/>
      <c r="H688" s="6"/>
      <c r="I688" s="6"/>
      <c r="J688" s="6"/>
      <c r="K688" s="6"/>
      <c r="L688" s="6"/>
      <c r="M688" s="6"/>
      <c r="N688" s="6"/>
      <c r="O688" s="6"/>
      <c r="P688" s="6"/>
      <c r="Q688" s="6"/>
      <c r="R688" s="6"/>
      <c r="S688" s="6"/>
      <c r="T688" s="6"/>
      <c r="U688" s="6"/>
      <c r="V688" s="6"/>
      <c r="W688" s="6"/>
      <c r="X688" s="6"/>
      <c r="Y688" s="6"/>
      <c r="Z688" s="6"/>
    </row>
    <row r="689" spans="1:26" ht="12.75" customHeight="1">
      <c r="A689" s="6"/>
      <c r="B689" s="6"/>
      <c r="C689" s="6"/>
      <c r="D689" s="27"/>
      <c r="E689" s="27"/>
      <c r="F689" s="6"/>
      <c r="G689" s="28"/>
      <c r="H689" s="6"/>
      <c r="I689" s="6"/>
      <c r="J689" s="6"/>
      <c r="K689" s="6"/>
      <c r="L689" s="6"/>
      <c r="M689" s="6"/>
      <c r="N689" s="6"/>
      <c r="O689" s="6"/>
      <c r="P689" s="6"/>
      <c r="Q689" s="6"/>
      <c r="R689" s="6"/>
      <c r="S689" s="6"/>
      <c r="T689" s="6"/>
      <c r="U689" s="6"/>
      <c r="V689" s="6"/>
      <c r="W689" s="6"/>
      <c r="X689" s="6"/>
      <c r="Y689" s="6"/>
      <c r="Z689" s="6"/>
    </row>
    <row r="690" spans="1:26" ht="12.75" customHeight="1">
      <c r="A690" s="6"/>
      <c r="B690" s="6"/>
      <c r="C690" s="6"/>
      <c r="D690" s="27"/>
      <c r="E690" s="27"/>
      <c r="F690" s="6"/>
      <c r="G690" s="28"/>
      <c r="H690" s="6"/>
      <c r="I690" s="6"/>
      <c r="J690" s="6"/>
      <c r="K690" s="6"/>
      <c r="L690" s="6"/>
      <c r="M690" s="6"/>
      <c r="N690" s="6"/>
      <c r="O690" s="6"/>
      <c r="P690" s="6"/>
      <c r="Q690" s="6"/>
      <c r="R690" s="6"/>
      <c r="S690" s="6"/>
      <c r="T690" s="6"/>
      <c r="U690" s="6"/>
      <c r="V690" s="6"/>
      <c r="W690" s="6"/>
      <c r="X690" s="6"/>
      <c r="Y690" s="6"/>
      <c r="Z690" s="6"/>
    </row>
    <row r="691" spans="1:26" ht="12.75" customHeight="1">
      <c r="A691" s="6"/>
      <c r="B691" s="6"/>
      <c r="C691" s="6"/>
      <c r="D691" s="27"/>
      <c r="E691" s="27"/>
      <c r="F691" s="6"/>
      <c r="G691" s="28"/>
      <c r="H691" s="6"/>
      <c r="I691" s="6"/>
      <c r="J691" s="6"/>
      <c r="K691" s="6"/>
      <c r="L691" s="6"/>
      <c r="M691" s="6"/>
      <c r="N691" s="6"/>
      <c r="O691" s="6"/>
      <c r="P691" s="6"/>
      <c r="Q691" s="6"/>
      <c r="R691" s="6"/>
      <c r="S691" s="6"/>
      <c r="T691" s="6"/>
      <c r="U691" s="6"/>
      <c r="V691" s="6"/>
      <c r="W691" s="6"/>
      <c r="X691" s="6"/>
      <c r="Y691" s="6"/>
      <c r="Z691" s="6"/>
    </row>
    <row r="692" spans="1:26" ht="12.75" customHeight="1">
      <c r="A692" s="6"/>
      <c r="B692" s="6"/>
      <c r="C692" s="6"/>
      <c r="D692" s="27"/>
      <c r="E692" s="27"/>
      <c r="F692" s="6"/>
      <c r="G692" s="28"/>
      <c r="H692" s="6"/>
      <c r="I692" s="6"/>
      <c r="J692" s="6"/>
      <c r="K692" s="6"/>
      <c r="L692" s="6"/>
      <c r="M692" s="6"/>
      <c r="N692" s="6"/>
      <c r="O692" s="6"/>
      <c r="P692" s="6"/>
      <c r="Q692" s="6"/>
      <c r="R692" s="6"/>
      <c r="S692" s="6"/>
      <c r="T692" s="6"/>
      <c r="U692" s="6"/>
      <c r="V692" s="6"/>
      <c r="W692" s="6"/>
      <c r="X692" s="6"/>
      <c r="Y692" s="6"/>
      <c r="Z692" s="6"/>
    </row>
    <row r="693" spans="1:26" ht="12.75" customHeight="1">
      <c r="A693" s="6"/>
      <c r="B693" s="6"/>
      <c r="C693" s="6"/>
      <c r="D693" s="27"/>
      <c r="E693" s="27"/>
      <c r="F693" s="6"/>
      <c r="G693" s="28"/>
      <c r="H693" s="6"/>
      <c r="I693" s="6"/>
      <c r="J693" s="6"/>
      <c r="K693" s="6"/>
      <c r="L693" s="6"/>
      <c r="M693" s="6"/>
      <c r="N693" s="6"/>
      <c r="O693" s="6"/>
      <c r="P693" s="6"/>
      <c r="Q693" s="6"/>
      <c r="R693" s="6"/>
      <c r="S693" s="6"/>
      <c r="T693" s="6"/>
      <c r="U693" s="6"/>
      <c r="V693" s="6"/>
      <c r="W693" s="6"/>
      <c r="X693" s="6"/>
      <c r="Y693" s="6"/>
      <c r="Z693" s="6"/>
    </row>
    <row r="694" spans="1:26" ht="12.75" customHeight="1">
      <c r="A694" s="6"/>
      <c r="B694" s="6"/>
      <c r="C694" s="6"/>
      <c r="D694" s="27"/>
      <c r="E694" s="27"/>
      <c r="F694" s="6"/>
      <c r="G694" s="28"/>
      <c r="H694" s="6"/>
      <c r="I694" s="6"/>
      <c r="J694" s="6"/>
      <c r="K694" s="6"/>
      <c r="L694" s="6"/>
      <c r="M694" s="6"/>
      <c r="N694" s="6"/>
      <c r="O694" s="6"/>
      <c r="P694" s="6"/>
      <c r="Q694" s="6"/>
      <c r="R694" s="6"/>
      <c r="S694" s="6"/>
      <c r="T694" s="6"/>
      <c r="U694" s="6"/>
      <c r="V694" s="6"/>
      <c r="W694" s="6"/>
      <c r="X694" s="6"/>
      <c r="Y694" s="6"/>
      <c r="Z694" s="6"/>
    </row>
    <row r="695" spans="1:26" ht="12.75" customHeight="1">
      <c r="A695" s="6"/>
      <c r="B695" s="6"/>
      <c r="C695" s="6"/>
      <c r="D695" s="27"/>
      <c r="E695" s="27"/>
      <c r="F695" s="6"/>
      <c r="G695" s="28"/>
      <c r="H695" s="6"/>
      <c r="I695" s="6"/>
      <c r="J695" s="6"/>
      <c r="K695" s="6"/>
      <c r="L695" s="6"/>
      <c r="M695" s="6"/>
      <c r="N695" s="6"/>
      <c r="O695" s="6"/>
      <c r="P695" s="6"/>
      <c r="Q695" s="6"/>
      <c r="R695" s="6"/>
      <c r="S695" s="6"/>
      <c r="T695" s="6"/>
      <c r="U695" s="6"/>
      <c r="V695" s="6"/>
      <c r="W695" s="6"/>
      <c r="X695" s="6"/>
      <c r="Y695" s="6"/>
      <c r="Z695" s="6"/>
    </row>
    <row r="696" spans="1:26" ht="12.75" customHeight="1">
      <c r="A696" s="6"/>
      <c r="B696" s="6"/>
      <c r="C696" s="6"/>
      <c r="D696" s="27"/>
      <c r="E696" s="27"/>
      <c r="F696" s="6"/>
      <c r="G696" s="28"/>
      <c r="H696" s="6"/>
      <c r="I696" s="6"/>
      <c r="J696" s="6"/>
      <c r="K696" s="6"/>
      <c r="L696" s="6"/>
      <c r="M696" s="6"/>
      <c r="N696" s="6"/>
      <c r="O696" s="6"/>
      <c r="P696" s="6"/>
      <c r="Q696" s="6"/>
      <c r="R696" s="6"/>
      <c r="S696" s="6"/>
      <c r="T696" s="6"/>
      <c r="U696" s="6"/>
      <c r="V696" s="6"/>
      <c r="W696" s="6"/>
      <c r="X696" s="6"/>
      <c r="Y696" s="6"/>
      <c r="Z696" s="6"/>
    </row>
    <row r="697" spans="1:26" ht="12.75" customHeight="1">
      <c r="A697" s="6"/>
      <c r="B697" s="6"/>
      <c r="C697" s="6"/>
      <c r="D697" s="27"/>
      <c r="E697" s="27"/>
      <c r="F697" s="6"/>
      <c r="G697" s="28"/>
      <c r="H697" s="6"/>
      <c r="I697" s="6"/>
      <c r="J697" s="6"/>
      <c r="K697" s="6"/>
      <c r="L697" s="6"/>
      <c r="M697" s="6"/>
      <c r="N697" s="6"/>
      <c r="O697" s="6"/>
      <c r="P697" s="6"/>
      <c r="Q697" s="6"/>
      <c r="R697" s="6"/>
      <c r="S697" s="6"/>
      <c r="T697" s="6"/>
      <c r="U697" s="6"/>
      <c r="V697" s="6"/>
      <c r="W697" s="6"/>
      <c r="X697" s="6"/>
      <c r="Y697" s="6"/>
      <c r="Z697" s="6"/>
    </row>
    <row r="698" spans="1:26" ht="12.75" customHeight="1">
      <c r="A698" s="6"/>
      <c r="B698" s="6"/>
      <c r="C698" s="6"/>
      <c r="D698" s="27"/>
      <c r="E698" s="27"/>
      <c r="F698" s="6"/>
      <c r="G698" s="28"/>
      <c r="H698" s="6"/>
      <c r="I698" s="6"/>
      <c r="J698" s="6"/>
      <c r="K698" s="6"/>
      <c r="L698" s="6"/>
      <c r="M698" s="6"/>
      <c r="N698" s="6"/>
      <c r="O698" s="6"/>
      <c r="P698" s="6"/>
      <c r="Q698" s="6"/>
      <c r="R698" s="6"/>
      <c r="S698" s="6"/>
      <c r="T698" s="6"/>
      <c r="U698" s="6"/>
      <c r="V698" s="6"/>
      <c r="W698" s="6"/>
      <c r="X698" s="6"/>
      <c r="Y698" s="6"/>
      <c r="Z698" s="6"/>
    </row>
    <row r="699" spans="1:26" ht="12.75" customHeight="1">
      <c r="A699" s="6"/>
      <c r="B699" s="6"/>
      <c r="C699" s="6"/>
      <c r="D699" s="27"/>
      <c r="E699" s="27"/>
      <c r="F699" s="6"/>
      <c r="G699" s="28"/>
      <c r="H699" s="6"/>
      <c r="I699" s="6"/>
      <c r="J699" s="6"/>
      <c r="K699" s="6"/>
      <c r="L699" s="6"/>
      <c r="M699" s="6"/>
      <c r="N699" s="6"/>
      <c r="O699" s="6"/>
      <c r="P699" s="6"/>
      <c r="Q699" s="6"/>
      <c r="R699" s="6"/>
      <c r="S699" s="6"/>
      <c r="T699" s="6"/>
      <c r="U699" s="6"/>
      <c r="V699" s="6"/>
      <c r="W699" s="6"/>
      <c r="X699" s="6"/>
      <c r="Y699" s="6"/>
      <c r="Z699" s="6"/>
    </row>
    <row r="700" spans="1:26" ht="12.75" customHeight="1">
      <c r="A700" s="6"/>
      <c r="B700" s="6"/>
      <c r="C700" s="6"/>
      <c r="D700" s="27"/>
      <c r="E700" s="27"/>
      <c r="F700" s="6"/>
      <c r="G700" s="28"/>
      <c r="H700" s="6"/>
      <c r="I700" s="6"/>
      <c r="J700" s="6"/>
      <c r="K700" s="6"/>
      <c r="L700" s="6"/>
      <c r="M700" s="6"/>
      <c r="N700" s="6"/>
      <c r="O700" s="6"/>
      <c r="P700" s="6"/>
      <c r="Q700" s="6"/>
      <c r="R700" s="6"/>
      <c r="S700" s="6"/>
      <c r="T700" s="6"/>
      <c r="U700" s="6"/>
      <c r="V700" s="6"/>
      <c r="W700" s="6"/>
      <c r="X700" s="6"/>
      <c r="Y700" s="6"/>
      <c r="Z700" s="6"/>
    </row>
    <row r="701" spans="1:26" ht="12.75" customHeight="1">
      <c r="A701" s="6"/>
      <c r="B701" s="6"/>
      <c r="C701" s="6"/>
      <c r="D701" s="27"/>
      <c r="E701" s="27"/>
      <c r="F701" s="6"/>
      <c r="G701" s="28"/>
      <c r="H701" s="6"/>
      <c r="I701" s="6"/>
      <c r="J701" s="6"/>
      <c r="K701" s="6"/>
      <c r="L701" s="6"/>
      <c r="M701" s="6"/>
      <c r="N701" s="6"/>
      <c r="O701" s="6"/>
      <c r="P701" s="6"/>
      <c r="Q701" s="6"/>
      <c r="R701" s="6"/>
      <c r="S701" s="6"/>
      <c r="T701" s="6"/>
      <c r="U701" s="6"/>
      <c r="V701" s="6"/>
      <c r="W701" s="6"/>
      <c r="X701" s="6"/>
      <c r="Y701" s="6"/>
      <c r="Z701" s="6"/>
    </row>
    <row r="702" spans="1:26" ht="12.75" customHeight="1">
      <c r="A702" s="6"/>
      <c r="B702" s="6"/>
      <c r="C702" s="6"/>
      <c r="D702" s="27"/>
      <c r="E702" s="27"/>
      <c r="F702" s="6"/>
      <c r="G702" s="28"/>
      <c r="H702" s="6"/>
      <c r="I702" s="6"/>
      <c r="J702" s="6"/>
      <c r="K702" s="6"/>
      <c r="L702" s="6"/>
      <c r="M702" s="6"/>
      <c r="N702" s="6"/>
      <c r="O702" s="6"/>
      <c r="P702" s="6"/>
      <c r="Q702" s="6"/>
      <c r="R702" s="6"/>
      <c r="S702" s="6"/>
      <c r="T702" s="6"/>
      <c r="U702" s="6"/>
      <c r="V702" s="6"/>
      <c r="W702" s="6"/>
      <c r="X702" s="6"/>
      <c r="Y702" s="6"/>
      <c r="Z702" s="6"/>
    </row>
    <row r="703" spans="1:26" ht="12.75" customHeight="1">
      <c r="A703" s="6"/>
      <c r="B703" s="6"/>
      <c r="C703" s="6"/>
      <c r="D703" s="27"/>
      <c r="E703" s="27"/>
      <c r="F703" s="6"/>
      <c r="G703" s="28"/>
      <c r="H703" s="6"/>
      <c r="I703" s="6"/>
      <c r="J703" s="6"/>
      <c r="K703" s="6"/>
      <c r="L703" s="6"/>
      <c r="M703" s="6"/>
      <c r="N703" s="6"/>
      <c r="O703" s="6"/>
      <c r="P703" s="6"/>
      <c r="Q703" s="6"/>
      <c r="R703" s="6"/>
      <c r="S703" s="6"/>
      <c r="T703" s="6"/>
      <c r="U703" s="6"/>
      <c r="V703" s="6"/>
      <c r="W703" s="6"/>
      <c r="X703" s="6"/>
      <c r="Y703" s="6"/>
      <c r="Z703" s="6"/>
    </row>
    <row r="704" spans="1:26" ht="12.75" customHeight="1">
      <c r="A704" s="6"/>
      <c r="B704" s="6"/>
      <c r="C704" s="6"/>
      <c r="D704" s="27"/>
      <c r="E704" s="27"/>
      <c r="F704" s="6"/>
      <c r="G704" s="28"/>
      <c r="H704" s="6"/>
      <c r="I704" s="6"/>
      <c r="J704" s="6"/>
      <c r="K704" s="6"/>
      <c r="L704" s="6"/>
      <c r="M704" s="6"/>
      <c r="N704" s="6"/>
      <c r="O704" s="6"/>
      <c r="P704" s="6"/>
      <c r="Q704" s="6"/>
      <c r="R704" s="6"/>
      <c r="S704" s="6"/>
      <c r="T704" s="6"/>
      <c r="U704" s="6"/>
      <c r="V704" s="6"/>
      <c r="W704" s="6"/>
      <c r="X704" s="6"/>
      <c r="Y704" s="6"/>
      <c r="Z704" s="6"/>
    </row>
    <row r="705" spans="1:26" ht="12.75" customHeight="1">
      <c r="A705" s="6"/>
      <c r="B705" s="6"/>
      <c r="C705" s="6"/>
      <c r="D705" s="27"/>
      <c r="E705" s="27"/>
      <c r="F705" s="6"/>
      <c r="G705" s="28"/>
      <c r="H705" s="6"/>
      <c r="I705" s="6"/>
      <c r="J705" s="6"/>
      <c r="K705" s="6"/>
      <c r="L705" s="6"/>
      <c r="M705" s="6"/>
      <c r="N705" s="6"/>
      <c r="O705" s="6"/>
      <c r="P705" s="6"/>
      <c r="Q705" s="6"/>
      <c r="R705" s="6"/>
      <c r="S705" s="6"/>
      <c r="T705" s="6"/>
      <c r="U705" s="6"/>
      <c r="V705" s="6"/>
      <c r="W705" s="6"/>
      <c r="X705" s="6"/>
      <c r="Y705" s="6"/>
      <c r="Z705" s="6"/>
    </row>
    <row r="706" spans="1:26" ht="12.75" customHeight="1">
      <c r="A706" s="6"/>
      <c r="B706" s="6"/>
      <c r="C706" s="6"/>
      <c r="D706" s="27"/>
      <c r="E706" s="27"/>
      <c r="F706" s="6"/>
      <c r="G706" s="28"/>
      <c r="H706" s="6"/>
      <c r="I706" s="6"/>
      <c r="J706" s="6"/>
      <c r="K706" s="6"/>
      <c r="L706" s="6"/>
      <c r="M706" s="6"/>
      <c r="N706" s="6"/>
      <c r="O706" s="6"/>
      <c r="P706" s="6"/>
      <c r="Q706" s="6"/>
      <c r="R706" s="6"/>
      <c r="S706" s="6"/>
      <c r="T706" s="6"/>
      <c r="U706" s="6"/>
      <c r="V706" s="6"/>
      <c r="W706" s="6"/>
      <c r="X706" s="6"/>
      <c r="Y706" s="6"/>
      <c r="Z706" s="6"/>
    </row>
    <row r="707" spans="1:26" ht="12.75" customHeight="1">
      <c r="A707" s="6"/>
      <c r="B707" s="6"/>
      <c r="C707" s="6"/>
      <c r="D707" s="27"/>
      <c r="E707" s="27"/>
      <c r="F707" s="6"/>
      <c r="G707" s="28"/>
      <c r="H707" s="6"/>
      <c r="I707" s="6"/>
      <c r="J707" s="6"/>
      <c r="K707" s="6"/>
      <c r="L707" s="6"/>
      <c r="M707" s="6"/>
      <c r="N707" s="6"/>
      <c r="O707" s="6"/>
      <c r="P707" s="6"/>
      <c r="Q707" s="6"/>
      <c r="R707" s="6"/>
      <c r="S707" s="6"/>
      <c r="T707" s="6"/>
      <c r="U707" s="6"/>
      <c r="V707" s="6"/>
      <c r="W707" s="6"/>
      <c r="X707" s="6"/>
      <c r="Y707" s="6"/>
      <c r="Z707" s="6"/>
    </row>
    <row r="708" spans="1:26" ht="12.75" customHeight="1">
      <c r="A708" s="6"/>
      <c r="B708" s="6"/>
      <c r="C708" s="6"/>
      <c r="D708" s="27"/>
      <c r="E708" s="27"/>
      <c r="F708" s="6"/>
      <c r="G708" s="28"/>
      <c r="H708" s="6"/>
      <c r="I708" s="6"/>
      <c r="J708" s="6"/>
      <c r="K708" s="6"/>
      <c r="L708" s="6"/>
      <c r="M708" s="6"/>
      <c r="N708" s="6"/>
      <c r="O708" s="6"/>
      <c r="P708" s="6"/>
      <c r="Q708" s="6"/>
      <c r="R708" s="6"/>
      <c r="S708" s="6"/>
      <c r="T708" s="6"/>
      <c r="U708" s="6"/>
      <c r="V708" s="6"/>
      <c r="W708" s="6"/>
      <c r="X708" s="6"/>
      <c r="Y708" s="6"/>
      <c r="Z708" s="6"/>
    </row>
    <row r="709" spans="1:26" ht="12.75" customHeight="1">
      <c r="A709" s="6"/>
      <c r="B709" s="6"/>
      <c r="C709" s="6"/>
      <c r="D709" s="27"/>
      <c r="E709" s="27"/>
      <c r="F709" s="6"/>
      <c r="G709" s="28"/>
      <c r="H709" s="6"/>
      <c r="I709" s="6"/>
      <c r="J709" s="6"/>
      <c r="K709" s="6"/>
      <c r="L709" s="6"/>
      <c r="M709" s="6"/>
      <c r="N709" s="6"/>
      <c r="O709" s="6"/>
      <c r="P709" s="6"/>
      <c r="Q709" s="6"/>
      <c r="R709" s="6"/>
      <c r="S709" s="6"/>
      <c r="T709" s="6"/>
      <c r="U709" s="6"/>
      <c r="V709" s="6"/>
      <c r="W709" s="6"/>
      <c r="X709" s="6"/>
      <c r="Y709" s="6"/>
      <c r="Z709" s="6"/>
    </row>
    <row r="710" spans="1:26" ht="12.75" customHeight="1">
      <c r="A710" s="6"/>
      <c r="B710" s="6"/>
      <c r="C710" s="6"/>
      <c r="D710" s="27"/>
      <c r="E710" s="27"/>
      <c r="F710" s="6"/>
      <c r="G710" s="28"/>
      <c r="H710" s="6"/>
      <c r="I710" s="6"/>
      <c r="J710" s="6"/>
      <c r="K710" s="6"/>
      <c r="L710" s="6"/>
      <c r="M710" s="6"/>
      <c r="N710" s="6"/>
      <c r="O710" s="6"/>
      <c r="P710" s="6"/>
      <c r="Q710" s="6"/>
      <c r="R710" s="6"/>
      <c r="S710" s="6"/>
      <c r="T710" s="6"/>
      <c r="U710" s="6"/>
      <c r="V710" s="6"/>
      <c r="W710" s="6"/>
      <c r="X710" s="6"/>
      <c r="Y710" s="6"/>
      <c r="Z710" s="6"/>
    </row>
    <row r="711" spans="1:26" ht="12.75" customHeight="1">
      <c r="A711" s="6"/>
      <c r="B711" s="6"/>
      <c r="C711" s="6"/>
      <c r="D711" s="27"/>
      <c r="E711" s="27"/>
      <c r="F711" s="6"/>
      <c r="G711" s="28"/>
      <c r="H711" s="6"/>
      <c r="I711" s="6"/>
      <c r="J711" s="6"/>
      <c r="K711" s="6"/>
      <c r="L711" s="6"/>
      <c r="M711" s="6"/>
      <c r="N711" s="6"/>
      <c r="O711" s="6"/>
      <c r="P711" s="6"/>
      <c r="Q711" s="6"/>
      <c r="R711" s="6"/>
      <c r="S711" s="6"/>
      <c r="T711" s="6"/>
      <c r="U711" s="6"/>
      <c r="V711" s="6"/>
      <c r="W711" s="6"/>
      <c r="X711" s="6"/>
      <c r="Y711" s="6"/>
      <c r="Z711" s="6"/>
    </row>
    <row r="712" spans="1:26" ht="12.75" customHeight="1">
      <c r="A712" s="6"/>
      <c r="B712" s="6"/>
      <c r="C712" s="6"/>
      <c r="D712" s="27"/>
      <c r="E712" s="27"/>
      <c r="F712" s="6"/>
      <c r="G712" s="28"/>
      <c r="H712" s="6"/>
      <c r="I712" s="6"/>
      <c r="J712" s="6"/>
      <c r="K712" s="6"/>
      <c r="L712" s="6"/>
      <c r="M712" s="6"/>
      <c r="N712" s="6"/>
      <c r="O712" s="6"/>
      <c r="P712" s="6"/>
      <c r="Q712" s="6"/>
      <c r="R712" s="6"/>
      <c r="S712" s="6"/>
      <c r="T712" s="6"/>
      <c r="U712" s="6"/>
      <c r="V712" s="6"/>
      <c r="W712" s="6"/>
      <c r="X712" s="6"/>
      <c r="Y712" s="6"/>
      <c r="Z712" s="6"/>
    </row>
    <row r="713" spans="1:26" ht="12.75" customHeight="1">
      <c r="A713" s="6"/>
      <c r="B713" s="6"/>
      <c r="C713" s="6"/>
      <c r="D713" s="27"/>
      <c r="E713" s="27"/>
      <c r="F713" s="6"/>
      <c r="G713" s="28"/>
      <c r="H713" s="6"/>
      <c r="I713" s="6"/>
      <c r="J713" s="6"/>
      <c r="K713" s="6"/>
      <c r="L713" s="6"/>
      <c r="M713" s="6"/>
      <c r="N713" s="6"/>
      <c r="O713" s="6"/>
      <c r="P713" s="6"/>
      <c r="Q713" s="6"/>
      <c r="R713" s="6"/>
      <c r="S713" s="6"/>
      <c r="T713" s="6"/>
      <c r="U713" s="6"/>
      <c r="V713" s="6"/>
      <c r="W713" s="6"/>
      <c r="X713" s="6"/>
      <c r="Y713" s="6"/>
      <c r="Z713" s="6"/>
    </row>
    <row r="714" spans="1:26" ht="12.75" customHeight="1">
      <c r="A714" s="6"/>
      <c r="B714" s="6"/>
      <c r="C714" s="6"/>
      <c r="D714" s="27"/>
      <c r="E714" s="27"/>
      <c r="F714" s="6"/>
      <c r="G714" s="28"/>
      <c r="H714" s="6"/>
      <c r="I714" s="6"/>
      <c r="J714" s="6"/>
      <c r="K714" s="6"/>
      <c r="L714" s="6"/>
      <c r="M714" s="6"/>
      <c r="N714" s="6"/>
      <c r="O714" s="6"/>
      <c r="P714" s="6"/>
      <c r="Q714" s="6"/>
      <c r="R714" s="6"/>
      <c r="S714" s="6"/>
      <c r="T714" s="6"/>
      <c r="U714" s="6"/>
      <c r="V714" s="6"/>
      <c r="W714" s="6"/>
      <c r="X714" s="6"/>
      <c r="Y714" s="6"/>
      <c r="Z714" s="6"/>
    </row>
    <row r="715" spans="1:26" ht="12.75" customHeight="1">
      <c r="A715" s="6"/>
      <c r="B715" s="6"/>
      <c r="C715" s="6"/>
      <c r="D715" s="27"/>
      <c r="E715" s="27"/>
      <c r="F715" s="6"/>
      <c r="G715" s="28"/>
      <c r="H715" s="6"/>
      <c r="I715" s="6"/>
      <c r="J715" s="6"/>
      <c r="K715" s="6"/>
      <c r="L715" s="6"/>
      <c r="M715" s="6"/>
      <c r="N715" s="6"/>
      <c r="O715" s="6"/>
      <c r="P715" s="6"/>
      <c r="Q715" s="6"/>
      <c r="R715" s="6"/>
      <c r="S715" s="6"/>
      <c r="T715" s="6"/>
      <c r="U715" s="6"/>
      <c r="V715" s="6"/>
      <c r="W715" s="6"/>
      <c r="X715" s="6"/>
      <c r="Y715" s="6"/>
      <c r="Z715" s="6"/>
    </row>
    <row r="716" spans="1:26" ht="12.75" customHeight="1">
      <c r="A716" s="6"/>
      <c r="B716" s="6"/>
      <c r="C716" s="6"/>
      <c r="D716" s="27"/>
      <c r="E716" s="27"/>
      <c r="F716" s="6"/>
      <c r="G716" s="28"/>
      <c r="H716" s="6"/>
      <c r="I716" s="6"/>
      <c r="J716" s="6"/>
      <c r="K716" s="6"/>
      <c r="L716" s="6"/>
      <c r="M716" s="6"/>
      <c r="N716" s="6"/>
      <c r="O716" s="6"/>
      <c r="P716" s="6"/>
      <c r="Q716" s="6"/>
      <c r="R716" s="6"/>
      <c r="S716" s="6"/>
      <c r="T716" s="6"/>
      <c r="U716" s="6"/>
      <c r="V716" s="6"/>
      <c r="W716" s="6"/>
      <c r="X716" s="6"/>
      <c r="Y716" s="6"/>
      <c r="Z716" s="6"/>
    </row>
    <row r="717" spans="1:26" ht="12.75" customHeight="1">
      <c r="A717" s="6"/>
      <c r="B717" s="6"/>
      <c r="C717" s="6"/>
      <c r="D717" s="27"/>
      <c r="E717" s="27"/>
      <c r="F717" s="6"/>
      <c r="G717" s="28"/>
      <c r="H717" s="6"/>
      <c r="I717" s="6"/>
      <c r="J717" s="6"/>
      <c r="K717" s="6"/>
      <c r="L717" s="6"/>
      <c r="M717" s="6"/>
      <c r="N717" s="6"/>
      <c r="O717" s="6"/>
      <c r="P717" s="6"/>
      <c r="Q717" s="6"/>
      <c r="R717" s="6"/>
      <c r="S717" s="6"/>
      <c r="T717" s="6"/>
      <c r="U717" s="6"/>
      <c r="V717" s="6"/>
      <c r="W717" s="6"/>
      <c r="X717" s="6"/>
      <c r="Y717" s="6"/>
      <c r="Z717" s="6"/>
    </row>
    <row r="718" spans="1:26" ht="12.75" customHeight="1">
      <c r="A718" s="6"/>
      <c r="B718" s="6"/>
      <c r="C718" s="6"/>
      <c r="D718" s="27"/>
      <c r="E718" s="27"/>
      <c r="F718" s="6"/>
      <c r="G718" s="28"/>
      <c r="H718" s="6"/>
      <c r="I718" s="6"/>
      <c r="J718" s="6"/>
      <c r="K718" s="6"/>
      <c r="L718" s="6"/>
      <c r="M718" s="6"/>
      <c r="N718" s="6"/>
      <c r="O718" s="6"/>
      <c r="P718" s="6"/>
      <c r="Q718" s="6"/>
      <c r="R718" s="6"/>
      <c r="S718" s="6"/>
      <c r="T718" s="6"/>
      <c r="U718" s="6"/>
      <c r="V718" s="6"/>
      <c r="W718" s="6"/>
      <c r="X718" s="6"/>
      <c r="Y718" s="6"/>
      <c r="Z718" s="6"/>
    </row>
    <row r="719" spans="1:26" ht="12.75" customHeight="1">
      <c r="A719" s="6"/>
      <c r="B719" s="6"/>
      <c r="C719" s="6"/>
      <c r="D719" s="27"/>
      <c r="E719" s="27"/>
      <c r="F719" s="6"/>
      <c r="G719" s="28"/>
      <c r="H719" s="6"/>
      <c r="I719" s="6"/>
      <c r="J719" s="6"/>
      <c r="K719" s="6"/>
      <c r="L719" s="6"/>
      <c r="M719" s="6"/>
      <c r="N719" s="6"/>
      <c r="O719" s="6"/>
      <c r="P719" s="6"/>
      <c r="Q719" s="6"/>
      <c r="R719" s="6"/>
      <c r="S719" s="6"/>
      <c r="T719" s="6"/>
      <c r="U719" s="6"/>
      <c r="V719" s="6"/>
      <c r="W719" s="6"/>
      <c r="X719" s="6"/>
      <c r="Y719" s="6"/>
      <c r="Z719" s="6"/>
    </row>
    <row r="720" spans="1:26" ht="12.75" customHeight="1">
      <c r="A720" s="6"/>
      <c r="B720" s="6"/>
      <c r="C720" s="6"/>
      <c r="D720" s="27"/>
      <c r="E720" s="27"/>
      <c r="F720" s="6"/>
      <c r="G720" s="28"/>
      <c r="H720" s="6"/>
      <c r="I720" s="6"/>
      <c r="J720" s="6"/>
      <c r="K720" s="6"/>
      <c r="L720" s="6"/>
      <c r="M720" s="6"/>
      <c r="N720" s="6"/>
      <c r="O720" s="6"/>
      <c r="P720" s="6"/>
      <c r="Q720" s="6"/>
      <c r="R720" s="6"/>
      <c r="S720" s="6"/>
      <c r="T720" s="6"/>
      <c r="U720" s="6"/>
      <c r="V720" s="6"/>
      <c r="W720" s="6"/>
      <c r="X720" s="6"/>
      <c r="Y720" s="6"/>
      <c r="Z720" s="6"/>
    </row>
    <row r="721" spans="1:26" ht="12.75" customHeight="1">
      <c r="A721" s="6"/>
      <c r="B721" s="6"/>
      <c r="C721" s="6"/>
      <c r="D721" s="27"/>
      <c r="E721" s="27"/>
      <c r="F721" s="6"/>
      <c r="G721" s="28"/>
      <c r="H721" s="6"/>
      <c r="I721" s="6"/>
      <c r="J721" s="6"/>
      <c r="K721" s="6"/>
      <c r="L721" s="6"/>
      <c r="M721" s="6"/>
      <c r="N721" s="6"/>
      <c r="O721" s="6"/>
      <c r="P721" s="6"/>
      <c r="Q721" s="6"/>
      <c r="R721" s="6"/>
      <c r="S721" s="6"/>
      <c r="T721" s="6"/>
      <c r="U721" s="6"/>
      <c r="V721" s="6"/>
      <c r="W721" s="6"/>
      <c r="X721" s="6"/>
      <c r="Y721" s="6"/>
      <c r="Z721" s="6"/>
    </row>
    <row r="722" spans="1:26" ht="12.75" customHeight="1">
      <c r="A722" s="6"/>
      <c r="B722" s="6"/>
      <c r="C722" s="6"/>
      <c r="D722" s="27"/>
      <c r="E722" s="27"/>
      <c r="F722" s="6"/>
      <c r="G722" s="28"/>
      <c r="H722" s="6"/>
      <c r="I722" s="6"/>
      <c r="J722" s="6"/>
      <c r="K722" s="6"/>
      <c r="L722" s="6"/>
      <c r="M722" s="6"/>
      <c r="N722" s="6"/>
      <c r="O722" s="6"/>
      <c r="P722" s="6"/>
      <c r="Q722" s="6"/>
      <c r="R722" s="6"/>
      <c r="S722" s="6"/>
      <c r="T722" s="6"/>
      <c r="U722" s="6"/>
      <c r="V722" s="6"/>
      <c r="W722" s="6"/>
      <c r="X722" s="6"/>
      <c r="Y722" s="6"/>
      <c r="Z722" s="6"/>
    </row>
    <row r="723" spans="1:26" ht="12.75" customHeight="1">
      <c r="A723" s="6"/>
      <c r="B723" s="6"/>
      <c r="C723" s="6"/>
      <c r="D723" s="27"/>
      <c r="E723" s="27"/>
      <c r="F723" s="6"/>
      <c r="G723" s="28"/>
      <c r="H723" s="6"/>
      <c r="I723" s="6"/>
      <c r="J723" s="6"/>
      <c r="K723" s="6"/>
      <c r="L723" s="6"/>
      <c r="M723" s="6"/>
      <c r="N723" s="6"/>
      <c r="O723" s="6"/>
      <c r="P723" s="6"/>
      <c r="Q723" s="6"/>
      <c r="R723" s="6"/>
      <c r="S723" s="6"/>
      <c r="T723" s="6"/>
      <c r="U723" s="6"/>
      <c r="V723" s="6"/>
      <c r="W723" s="6"/>
      <c r="X723" s="6"/>
      <c r="Y723" s="6"/>
      <c r="Z723" s="6"/>
    </row>
    <row r="724" spans="1:26" ht="12.75" customHeight="1">
      <c r="A724" s="6"/>
      <c r="B724" s="6"/>
      <c r="C724" s="6"/>
      <c r="D724" s="27"/>
      <c r="E724" s="27"/>
      <c r="F724" s="6"/>
      <c r="G724" s="28"/>
      <c r="H724" s="6"/>
      <c r="I724" s="6"/>
      <c r="J724" s="6"/>
      <c r="K724" s="6"/>
      <c r="L724" s="6"/>
      <c r="M724" s="6"/>
      <c r="N724" s="6"/>
      <c r="O724" s="6"/>
      <c r="P724" s="6"/>
      <c r="Q724" s="6"/>
      <c r="R724" s="6"/>
      <c r="S724" s="6"/>
      <c r="T724" s="6"/>
      <c r="U724" s="6"/>
      <c r="V724" s="6"/>
      <c r="W724" s="6"/>
      <c r="X724" s="6"/>
      <c r="Y724" s="6"/>
      <c r="Z724" s="6"/>
    </row>
    <row r="725" spans="1:26" ht="12.75" customHeight="1">
      <c r="A725" s="6"/>
      <c r="B725" s="6"/>
      <c r="C725" s="6"/>
      <c r="D725" s="27"/>
      <c r="E725" s="27"/>
      <c r="F725" s="6"/>
      <c r="G725" s="28"/>
      <c r="H725" s="6"/>
      <c r="I725" s="6"/>
      <c r="J725" s="6"/>
      <c r="K725" s="6"/>
      <c r="L725" s="6"/>
      <c r="M725" s="6"/>
      <c r="N725" s="6"/>
      <c r="O725" s="6"/>
      <c r="P725" s="6"/>
      <c r="Q725" s="6"/>
      <c r="R725" s="6"/>
      <c r="S725" s="6"/>
      <c r="T725" s="6"/>
      <c r="U725" s="6"/>
      <c r="V725" s="6"/>
      <c r="W725" s="6"/>
      <c r="X725" s="6"/>
      <c r="Y725" s="6"/>
      <c r="Z725" s="6"/>
    </row>
    <row r="726" spans="1:26" ht="12.75" customHeight="1">
      <c r="A726" s="6"/>
      <c r="B726" s="6"/>
      <c r="C726" s="6"/>
      <c r="D726" s="27"/>
      <c r="E726" s="27"/>
      <c r="F726" s="6"/>
      <c r="G726" s="28"/>
      <c r="H726" s="6"/>
      <c r="I726" s="6"/>
      <c r="J726" s="6"/>
      <c r="K726" s="6"/>
      <c r="L726" s="6"/>
      <c r="M726" s="6"/>
      <c r="N726" s="6"/>
      <c r="O726" s="6"/>
      <c r="P726" s="6"/>
      <c r="Q726" s="6"/>
      <c r="R726" s="6"/>
      <c r="S726" s="6"/>
      <c r="T726" s="6"/>
      <c r="U726" s="6"/>
      <c r="V726" s="6"/>
      <c r="W726" s="6"/>
      <c r="X726" s="6"/>
      <c r="Y726" s="6"/>
      <c r="Z726" s="6"/>
    </row>
    <row r="727" spans="1:26" ht="12.75" customHeight="1">
      <c r="A727" s="6"/>
      <c r="B727" s="6"/>
      <c r="C727" s="6"/>
      <c r="D727" s="27"/>
      <c r="E727" s="27"/>
      <c r="F727" s="6"/>
      <c r="G727" s="28"/>
      <c r="H727" s="6"/>
      <c r="I727" s="6"/>
      <c r="J727" s="6"/>
      <c r="K727" s="6"/>
      <c r="L727" s="6"/>
      <c r="M727" s="6"/>
      <c r="N727" s="6"/>
      <c r="O727" s="6"/>
      <c r="P727" s="6"/>
      <c r="Q727" s="6"/>
      <c r="R727" s="6"/>
      <c r="S727" s="6"/>
      <c r="T727" s="6"/>
      <c r="U727" s="6"/>
      <c r="V727" s="6"/>
      <c r="W727" s="6"/>
      <c r="X727" s="6"/>
      <c r="Y727" s="6"/>
      <c r="Z727" s="6"/>
    </row>
    <row r="728" spans="1:26" ht="12.75" customHeight="1">
      <c r="A728" s="6"/>
      <c r="B728" s="6"/>
      <c r="C728" s="6"/>
      <c r="D728" s="27"/>
      <c r="E728" s="27"/>
      <c r="F728" s="6"/>
      <c r="G728" s="28"/>
      <c r="H728" s="6"/>
      <c r="I728" s="6"/>
      <c r="J728" s="6"/>
      <c r="K728" s="6"/>
      <c r="L728" s="6"/>
      <c r="M728" s="6"/>
      <c r="N728" s="6"/>
      <c r="O728" s="6"/>
      <c r="P728" s="6"/>
      <c r="Q728" s="6"/>
      <c r="R728" s="6"/>
      <c r="S728" s="6"/>
      <c r="T728" s="6"/>
      <c r="U728" s="6"/>
      <c r="V728" s="6"/>
      <c r="W728" s="6"/>
      <c r="X728" s="6"/>
      <c r="Y728" s="6"/>
      <c r="Z728" s="6"/>
    </row>
    <row r="729" spans="1:26" ht="12.75" customHeight="1">
      <c r="A729" s="6"/>
      <c r="B729" s="6"/>
      <c r="C729" s="6"/>
      <c r="D729" s="27"/>
      <c r="E729" s="27"/>
      <c r="F729" s="6"/>
      <c r="G729" s="28"/>
      <c r="H729" s="6"/>
      <c r="I729" s="6"/>
      <c r="J729" s="6"/>
      <c r="K729" s="6"/>
      <c r="L729" s="6"/>
      <c r="M729" s="6"/>
      <c r="N729" s="6"/>
      <c r="O729" s="6"/>
      <c r="P729" s="6"/>
      <c r="Q729" s="6"/>
      <c r="R729" s="6"/>
      <c r="S729" s="6"/>
      <c r="T729" s="6"/>
      <c r="U729" s="6"/>
      <c r="V729" s="6"/>
      <c r="W729" s="6"/>
      <c r="X729" s="6"/>
      <c r="Y729" s="6"/>
      <c r="Z729" s="6"/>
    </row>
    <row r="730" spans="1:26" ht="12.75" customHeight="1">
      <c r="A730" s="6"/>
      <c r="B730" s="6"/>
      <c r="C730" s="6"/>
      <c r="D730" s="27"/>
      <c r="E730" s="27"/>
      <c r="F730" s="6"/>
      <c r="G730" s="28"/>
      <c r="H730" s="6"/>
      <c r="I730" s="6"/>
      <c r="J730" s="6"/>
      <c r="K730" s="6"/>
      <c r="L730" s="6"/>
      <c r="M730" s="6"/>
      <c r="N730" s="6"/>
      <c r="O730" s="6"/>
      <c r="P730" s="6"/>
      <c r="Q730" s="6"/>
      <c r="R730" s="6"/>
      <c r="S730" s="6"/>
      <c r="T730" s="6"/>
      <c r="U730" s="6"/>
      <c r="V730" s="6"/>
      <c r="W730" s="6"/>
      <c r="X730" s="6"/>
      <c r="Y730" s="6"/>
      <c r="Z730" s="6"/>
    </row>
    <row r="731" spans="1:26" ht="12.75" customHeight="1">
      <c r="A731" s="6"/>
      <c r="B731" s="6"/>
      <c r="C731" s="6"/>
      <c r="D731" s="27"/>
      <c r="E731" s="27"/>
      <c r="F731" s="6"/>
      <c r="G731" s="28"/>
      <c r="H731" s="6"/>
      <c r="I731" s="6"/>
      <c r="J731" s="6"/>
      <c r="K731" s="6"/>
      <c r="L731" s="6"/>
      <c r="M731" s="6"/>
      <c r="N731" s="6"/>
      <c r="O731" s="6"/>
      <c r="P731" s="6"/>
      <c r="Q731" s="6"/>
      <c r="R731" s="6"/>
      <c r="S731" s="6"/>
      <c r="T731" s="6"/>
      <c r="U731" s="6"/>
      <c r="V731" s="6"/>
      <c r="W731" s="6"/>
      <c r="X731" s="6"/>
      <c r="Y731" s="6"/>
      <c r="Z731" s="6"/>
    </row>
    <row r="732" spans="1:26" ht="12.75" customHeight="1">
      <c r="A732" s="6"/>
      <c r="B732" s="6"/>
      <c r="C732" s="6"/>
      <c r="D732" s="27"/>
      <c r="E732" s="27"/>
      <c r="F732" s="6"/>
      <c r="G732" s="28"/>
      <c r="H732" s="6"/>
      <c r="I732" s="6"/>
      <c r="J732" s="6"/>
      <c r="K732" s="6"/>
      <c r="L732" s="6"/>
      <c r="M732" s="6"/>
      <c r="N732" s="6"/>
      <c r="O732" s="6"/>
      <c r="P732" s="6"/>
      <c r="Q732" s="6"/>
      <c r="R732" s="6"/>
      <c r="S732" s="6"/>
      <c r="T732" s="6"/>
      <c r="U732" s="6"/>
      <c r="V732" s="6"/>
      <c r="W732" s="6"/>
      <c r="X732" s="6"/>
      <c r="Y732" s="6"/>
      <c r="Z732" s="6"/>
    </row>
    <row r="733" spans="1:26" ht="12.75" customHeight="1">
      <c r="A733" s="6"/>
      <c r="B733" s="6"/>
      <c r="C733" s="6"/>
      <c r="D733" s="27"/>
      <c r="E733" s="27"/>
      <c r="F733" s="6"/>
      <c r="G733" s="28"/>
      <c r="H733" s="6"/>
      <c r="I733" s="6"/>
      <c r="J733" s="6"/>
      <c r="K733" s="6"/>
      <c r="L733" s="6"/>
      <c r="M733" s="6"/>
      <c r="N733" s="6"/>
      <c r="O733" s="6"/>
      <c r="P733" s="6"/>
      <c r="Q733" s="6"/>
      <c r="R733" s="6"/>
      <c r="S733" s="6"/>
      <c r="T733" s="6"/>
      <c r="U733" s="6"/>
      <c r="V733" s="6"/>
      <c r="W733" s="6"/>
      <c r="X733" s="6"/>
      <c r="Y733" s="6"/>
      <c r="Z733" s="6"/>
    </row>
    <row r="734" spans="1:26" ht="12.75" customHeight="1">
      <c r="A734" s="6"/>
      <c r="B734" s="6"/>
      <c r="C734" s="6"/>
      <c r="D734" s="27"/>
      <c r="E734" s="27"/>
      <c r="F734" s="6"/>
      <c r="G734" s="28"/>
      <c r="H734" s="6"/>
      <c r="I734" s="6"/>
      <c r="J734" s="6"/>
      <c r="K734" s="6"/>
      <c r="L734" s="6"/>
      <c r="M734" s="6"/>
      <c r="N734" s="6"/>
      <c r="O734" s="6"/>
      <c r="P734" s="6"/>
      <c r="Q734" s="6"/>
      <c r="R734" s="6"/>
      <c r="S734" s="6"/>
      <c r="T734" s="6"/>
      <c r="U734" s="6"/>
      <c r="V734" s="6"/>
      <c r="W734" s="6"/>
      <c r="X734" s="6"/>
      <c r="Y734" s="6"/>
      <c r="Z734" s="6"/>
    </row>
    <row r="735" spans="1:26" ht="12.75" customHeight="1">
      <c r="A735" s="6"/>
      <c r="B735" s="6"/>
      <c r="C735" s="6"/>
      <c r="D735" s="27"/>
      <c r="E735" s="27"/>
      <c r="F735" s="6"/>
      <c r="G735" s="28"/>
      <c r="H735" s="6"/>
      <c r="I735" s="6"/>
      <c r="J735" s="6"/>
      <c r="K735" s="6"/>
      <c r="L735" s="6"/>
      <c r="M735" s="6"/>
      <c r="N735" s="6"/>
      <c r="O735" s="6"/>
      <c r="P735" s="6"/>
      <c r="Q735" s="6"/>
      <c r="R735" s="6"/>
      <c r="S735" s="6"/>
      <c r="T735" s="6"/>
      <c r="U735" s="6"/>
      <c r="V735" s="6"/>
      <c r="W735" s="6"/>
      <c r="X735" s="6"/>
      <c r="Y735" s="6"/>
      <c r="Z735" s="6"/>
    </row>
    <row r="736" spans="1:26" ht="12.75" customHeight="1">
      <c r="A736" s="6"/>
      <c r="B736" s="6"/>
      <c r="C736" s="6"/>
      <c r="D736" s="27"/>
      <c r="E736" s="27"/>
      <c r="F736" s="6"/>
      <c r="G736" s="28"/>
      <c r="H736" s="6"/>
      <c r="I736" s="6"/>
      <c r="J736" s="6"/>
      <c r="K736" s="6"/>
      <c r="L736" s="6"/>
      <c r="M736" s="6"/>
      <c r="N736" s="6"/>
      <c r="O736" s="6"/>
      <c r="P736" s="6"/>
      <c r="Q736" s="6"/>
      <c r="R736" s="6"/>
      <c r="S736" s="6"/>
      <c r="T736" s="6"/>
      <c r="U736" s="6"/>
      <c r="V736" s="6"/>
      <c r="W736" s="6"/>
      <c r="X736" s="6"/>
      <c r="Y736" s="6"/>
      <c r="Z736" s="6"/>
    </row>
    <row r="737" spans="1:26" ht="12.75" customHeight="1">
      <c r="A737" s="6"/>
      <c r="B737" s="6"/>
      <c r="C737" s="6"/>
      <c r="D737" s="27"/>
      <c r="E737" s="27"/>
      <c r="F737" s="6"/>
      <c r="G737" s="28"/>
      <c r="H737" s="6"/>
      <c r="I737" s="6"/>
      <c r="J737" s="6"/>
      <c r="K737" s="6"/>
      <c r="L737" s="6"/>
      <c r="M737" s="6"/>
      <c r="N737" s="6"/>
      <c r="O737" s="6"/>
      <c r="P737" s="6"/>
      <c r="Q737" s="6"/>
      <c r="R737" s="6"/>
      <c r="S737" s="6"/>
      <c r="T737" s="6"/>
      <c r="U737" s="6"/>
      <c r="V737" s="6"/>
      <c r="W737" s="6"/>
      <c r="X737" s="6"/>
      <c r="Y737" s="6"/>
      <c r="Z737" s="6"/>
    </row>
    <row r="738" spans="1:26" ht="12.75" customHeight="1">
      <c r="A738" s="6"/>
      <c r="B738" s="6"/>
      <c r="C738" s="6"/>
      <c r="D738" s="27"/>
      <c r="E738" s="27"/>
      <c r="F738" s="6"/>
      <c r="G738" s="28"/>
      <c r="H738" s="6"/>
      <c r="I738" s="6"/>
      <c r="J738" s="6"/>
      <c r="K738" s="6"/>
      <c r="L738" s="6"/>
      <c r="M738" s="6"/>
      <c r="N738" s="6"/>
      <c r="O738" s="6"/>
      <c r="P738" s="6"/>
      <c r="Q738" s="6"/>
      <c r="R738" s="6"/>
      <c r="S738" s="6"/>
      <c r="T738" s="6"/>
      <c r="U738" s="6"/>
      <c r="V738" s="6"/>
      <c r="W738" s="6"/>
      <c r="X738" s="6"/>
      <c r="Y738" s="6"/>
      <c r="Z738" s="6"/>
    </row>
    <row r="739" spans="1:26" ht="12.75" customHeight="1">
      <c r="A739" s="6"/>
      <c r="B739" s="6"/>
      <c r="C739" s="6"/>
      <c r="D739" s="27"/>
      <c r="E739" s="27"/>
      <c r="F739" s="6"/>
      <c r="G739" s="28"/>
      <c r="H739" s="6"/>
      <c r="I739" s="6"/>
      <c r="J739" s="6"/>
      <c r="K739" s="6"/>
      <c r="L739" s="6"/>
      <c r="M739" s="6"/>
      <c r="N739" s="6"/>
      <c r="O739" s="6"/>
      <c r="P739" s="6"/>
      <c r="Q739" s="6"/>
      <c r="R739" s="6"/>
      <c r="S739" s="6"/>
      <c r="T739" s="6"/>
      <c r="U739" s="6"/>
      <c r="V739" s="6"/>
      <c r="W739" s="6"/>
      <c r="X739" s="6"/>
      <c r="Y739" s="6"/>
      <c r="Z739" s="6"/>
    </row>
    <row r="740" spans="1:26" ht="12.75" customHeight="1">
      <c r="A740" s="6"/>
      <c r="B740" s="6"/>
      <c r="C740" s="6"/>
      <c r="D740" s="27"/>
      <c r="E740" s="27"/>
      <c r="F740" s="6"/>
      <c r="G740" s="28"/>
      <c r="H740" s="6"/>
      <c r="I740" s="6"/>
      <c r="J740" s="6"/>
      <c r="K740" s="6"/>
      <c r="L740" s="6"/>
      <c r="M740" s="6"/>
      <c r="N740" s="6"/>
      <c r="O740" s="6"/>
      <c r="P740" s="6"/>
      <c r="Q740" s="6"/>
      <c r="R740" s="6"/>
      <c r="S740" s="6"/>
      <c r="T740" s="6"/>
      <c r="U740" s="6"/>
      <c r="V740" s="6"/>
      <c r="W740" s="6"/>
      <c r="X740" s="6"/>
      <c r="Y740" s="6"/>
      <c r="Z740" s="6"/>
    </row>
    <row r="741" spans="1:26" ht="12.75" customHeight="1">
      <c r="A741" s="6"/>
      <c r="B741" s="6"/>
      <c r="C741" s="6"/>
      <c r="D741" s="27"/>
      <c r="E741" s="27"/>
      <c r="F741" s="6"/>
      <c r="G741" s="28"/>
      <c r="H741" s="6"/>
      <c r="I741" s="6"/>
      <c r="J741" s="6"/>
      <c r="K741" s="6"/>
      <c r="L741" s="6"/>
      <c r="M741" s="6"/>
      <c r="N741" s="6"/>
      <c r="O741" s="6"/>
      <c r="P741" s="6"/>
      <c r="Q741" s="6"/>
      <c r="R741" s="6"/>
      <c r="S741" s="6"/>
      <c r="T741" s="6"/>
      <c r="U741" s="6"/>
      <c r="V741" s="6"/>
      <c r="W741" s="6"/>
      <c r="X741" s="6"/>
      <c r="Y741" s="6"/>
      <c r="Z741" s="6"/>
    </row>
    <row r="742" spans="1:26" ht="12.75" customHeight="1">
      <c r="A742" s="6"/>
      <c r="B742" s="6"/>
      <c r="C742" s="6"/>
      <c r="D742" s="27"/>
      <c r="E742" s="27"/>
      <c r="F742" s="6"/>
      <c r="G742" s="28"/>
      <c r="H742" s="6"/>
      <c r="I742" s="6"/>
      <c r="J742" s="6"/>
      <c r="K742" s="6"/>
      <c r="L742" s="6"/>
      <c r="M742" s="6"/>
      <c r="N742" s="6"/>
      <c r="O742" s="6"/>
      <c r="P742" s="6"/>
      <c r="Q742" s="6"/>
      <c r="R742" s="6"/>
      <c r="S742" s="6"/>
      <c r="T742" s="6"/>
      <c r="U742" s="6"/>
      <c r="V742" s="6"/>
      <c r="W742" s="6"/>
      <c r="X742" s="6"/>
      <c r="Y742" s="6"/>
      <c r="Z742" s="6"/>
    </row>
    <row r="743" spans="1:26" ht="12.75" customHeight="1">
      <c r="A743" s="6"/>
      <c r="B743" s="6"/>
      <c r="C743" s="6"/>
      <c r="D743" s="27"/>
      <c r="E743" s="27"/>
      <c r="F743" s="6"/>
      <c r="G743" s="28"/>
      <c r="H743" s="6"/>
      <c r="I743" s="6"/>
      <c r="J743" s="6"/>
      <c r="K743" s="6"/>
      <c r="L743" s="6"/>
      <c r="M743" s="6"/>
      <c r="N743" s="6"/>
      <c r="O743" s="6"/>
      <c r="P743" s="6"/>
      <c r="Q743" s="6"/>
      <c r="R743" s="6"/>
      <c r="S743" s="6"/>
      <c r="T743" s="6"/>
      <c r="U743" s="6"/>
      <c r="V743" s="6"/>
      <c r="W743" s="6"/>
      <c r="X743" s="6"/>
      <c r="Y743" s="6"/>
      <c r="Z743" s="6"/>
    </row>
    <row r="744" spans="1:26" ht="12.75" customHeight="1">
      <c r="A744" s="6"/>
      <c r="B744" s="6"/>
      <c r="C744" s="6"/>
      <c r="D744" s="27"/>
      <c r="E744" s="27"/>
      <c r="F744" s="6"/>
      <c r="G744" s="28"/>
      <c r="H744" s="6"/>
      <c r="I744" s="6"/>
      <c r="J744" s="6"/>
      <c r="K744" s="6"/>
      <c r="L744" s="6"/>
      <c r="M744" s="6"/>
      <c r="N744" s="6"/>
      <c r="O744" s="6"/>
      <c r="P744" s="6"/>
      <c r="Q744" s="6"/>
      <c r="R744" s="6"/>
      <c r="S744" s="6"/>
      <c r="T744" s="6"/>
      <c r="U744" s="6"/>
      <c r="V744" s="6"/>
      <c r="W744" s="6"/>
      <c r="X744" s="6"/>
      <c r="Y744" s="6"/>
      <c r="Z744" s="6"/>
    </row>
    <row r="745" spans="1:26" ht="12.75" customHeight="1">
      <c r="A745" s="6"/>
      <c r="B745" s="6"/>
      <c r="C745" s="6"/>
      <c r="D745" s="27"/>
      <c r="E745" s="27"/>
      <c r="F745" s="6"/>
      <c r="G745" s="28"/>
      <c r="H745" s="6"/>
      <c r="I745" s="6"/>
      <c r="J745" s="6"/>
      <c r="K745" s="6"/>
      <c r="L745" s="6"/>
      <c r="M745" s="6"/>
      <c r="N745" s="6"/>
      <c r="O745" s="6"/>
      <c r="P745" s="6"/>
      <c r="Q745" s="6"/>
      <c r="R745" s="6"/>
      <c r="S745" s="6"/>
      <c r="T745" s="6"/>
      <c r="U745" s="6"/>
      <c r="V745" s="6"/>
      <c r="W745" s="6"/>
      <c r="X745" s="6"/>
      <c r="Y745" s="6"/>
      <c r="Z745" s="6"/>
    </row>
    <row r="746" spans="1:26" ht="12.75" customHeight="1">
      <c r="A746" s="6"/>
      <c r="B746" s="6"/>
      <c r="C746" s="6"/>
      <c r="D746" s="27"/>
      <c r="E746" s="27"/>
      <c r="F746" s="6"/>
      <c r="G746" s="28"/>
      <c r="H746" s="6"/>
      <c r="I746" s="6"/>
      <c r="J746" s="6"/>
      <c r="K746" s="6"/>
      <c r="L746" s="6"/>
      <c r="M746" s="6"/>
      <c r="N746" s="6"/>
      <c r="O746" s="6"/>
      <c r="P746" s="6"/>
      <c r="Q746" s="6"/>
      <c r="R746" s="6"/>
      <c r="S746" s="6"/>
      <c r="T746" s="6"/>
      <c r="U746" s="6"/>
      <c r="V746" s="6"/>
      <c r="W746" s="6"/>
      <c r="X746" s="6"/>
      <c r="Y746" s="6"/>
      <c r="Z746" s="6"/>
    </row>
    <row r="747" spans="1:26" ht="12.75" customHeight="1">
      <c r="A747" s="6"/>
      <c r="B747" s="6"/>
      <c r="C747" s="6"/>
      <c r="D747" s="27"/>
      <c r="E747" s="27"/>
      <c r="F747" s="6"/>
      <c r="G747" s="28"/>
      <c r="H747" s="6"/>
      <c r="I747" s="6"/>
      <c r="J747" s="6"/>
      <c r="K747" s="6"/>
      <c r="L747" s="6"/>
      <c r="M747" s="6"/>
      <c r="N747" s="6"/>
      <c r="O747" s="6"/>
      <c r="P747" s="6"/>
      <c r="Q747" s="6"/>
      <c r="R747" s="6"/>
      <c r="S747" s="6"/>
      <c r="T747" s="6"/>
      <c r="U747" s="6"/>
      <c r="V747" s="6"/>
      <c r="W747" s="6"/>
      <c r="X747" s="6"/>
      <c r="Y747" s="6"/>
      <c r="Z747" s="6"/>
    </row>
    <row r="748" spans="1:26" ht="12.75" customHeight="1">
      <c r="A748" s="6"/>
      <c r="B748" s="6"/>
      <c r="C748" s="6"/>
      <c r="D748" s="27"/>
      <c r="E748" s="27"/>
      <c r="F748" s="6"/>
      <c r="G748" s="28"/>
      <c r="H748" s="6"/>
      <c r="I748" s="6"/>
      <c r="J748" s="6"/>
      <c r="K748" s="6"/>
      <c r="L748" s="6"/>
      <c r="M748" s="6"/>
      <c r="N748" s="6"/>
      <c r="O748" s="6"/>
      <c r="P748" s="6"/>
      <c r="Q748" s="6"/>
      <c r="R748" s="6"/>
      <c r="S748" s="6"/>
      <c r="T748" s="6"/>
      <c r="U748" s="6"/>
      <c r="V748" s="6"/>
      <c r="W748" s="6"/>
      <c r="X748" s="6"/>
      <c r="Y748" s="6"/>
      <c r="Z748" s="6"/>
    </row>
    <row r="749" spans="1:26" ht="12.75" customHeight="1">
      <c r="A749" s="6"/>
      <c r="B749" s="6"/>
      <c r="C749" s="6"/>
      <c r="D749" s="27"/>
      <c r="E749" s="27"/>
      <c r="F749" s="6"/>
      <c r="G749" s="28"/>
      <c r="H749" s="6"/>
      <c r="I749" s="6"/>
      <c r="J749" s="6"/>
      <c r="K749" s="6"/>
      <c r="L749" s="6"/>
      <c r="M749" s="6"/>
      <c r="N749" s="6"/>
      <c r="O749" s="6"/>
      <c r="P749" s="6"/>
      <c r="Q749" s="6"/>
      <c r="R749" s="6"/>
      <c r="S749" s="6"/>
      <c r="T749" s="6"/>
      <c r="U749" s="6"/>
      <c r="V749" s="6"/>
      <c r="W749" s="6"/>
      <c r="X749" s="6"/>
      <c r="Y749" s="6"/>
      <c r="Z749" s="6"/>
    </row>
    <row r="750" spans="1:26" ht="12.75" customHeight="1">
      <c r="A750" s="6"/>
      <c r="B750" s="6"/>
      <c r="C750" s="6"/>
      <c r="D750" s="27"/>
      <c r="E750" s="27"/>
      <c r="F750" s="6"/>
      <c r="G750" s="28"/>
      <c r="H750" s="6"/>
      <c r="I750" s="6"/>
      <c r="J750" s="6"/>
      <c r="K750" s="6"/>
      <c r="L750" s="6"/>
      <c r="M750" s="6"/>
      <c r="N750" s="6"/>
      <c r="O750" s="6"/>
      <c r="P750" s="6"/>
      <c r="Q750" s="6"/>
      <c r="R750" s="6"/>
      <c r="S750" s="6"/>
      <c r="T750" s="6"/>
      <c r="U750" s="6"/>
      <c r="V750" s="6"/>
      <c r="W750" s="6"/>
      <c r="X750" s="6"/>
      <c r="Y750" s="6"/>
      <c r="Z750" s="6"/>
    </row>
    <row r="751" spans="1:26" ht="12.75" customHeight="1">
      <c r="A751" s="6"/>
      <c r="B751" s="6"/>
      <c r="C751" s="6"/>
      <c r="D751" s="27"/>
      <c r="E751" s="27"/>
      <c r="F751" s="6"/>
      <c r="G751" s="28"/>
      <c r="H751" s="6"/>
      <c r="I751" s="6"/>
      <c r="J751" s="6"/>
      <c r="K751" s="6"/>
      <c r="L751" s="6"/>
      <c r="M751" s="6"/>
      <c r="N751" s="6"/>
      <c r="O751" s="6"/>
      <c r="P751" s="6"/>
      <c r="Q751" s="6"/>
      <c r="R751" s="6"/>
      <c r="S751" s="6"/>
      <c r="T751" s="6"/>
      <c r="U751" s="6"/>
      <c r="V751" s="6"/>
      <c r="W751" s="6"/>
      <c r="X751" s="6"/>
      <c r="Y751" s="6"/>
      <c r="Z751" s="6"/>
    </row>
    <row r="752" spans="1:26" ht="12.75" customHeight="1">
      <c r="A752" s="6"/>
      <c r="B752" s="6"/>
      <c r="C752" s="6"/>
      <c r="D752" s="27"/>
      <c r="E752" s="27"/>
      <c r="F752" s="6"/>
      <c r="G752" s="28"/>
      <c r="H752" s="6"/>
      <c r="I752" s="6"/>
      <c r="J752" s="6"/>
      <c r="K752" s="6"/>
      <c r="L752" s="6"/>
      <c r="M752" s="6"/>
      <c r="N752" s="6"/>
      <c r="O752" s="6"/>
      <c r="P752" s="6"/>
      <c r="Q752" s="6"/>
      <c r="R752" s="6"/>
      <c r="S752" s="6"/>
      <c r="T752" s="6"/>
      <c r="U752" s="6"/>
      <c r="V752" s="6"/>
      <c r="W752" s="6"/>
      <c r="X752" s="6"/>
      <c r="Y752" s="6"/>
      <c r="Z752" s="6"/>
    </row>
    <row r="753" spans="1:26" ht="12.75" customHeight="1">
      <c r="A753" s="6"/>
      <c r="B753" s="6"/>
      <c r="C753" s="6"/>
      <c r="D753" s="27"/>
      <c r="E753" s="27"/>
      <c r="F753" s="6"/>
      <c r="G753" s="28"/>
      <c r="H753" s="6"/>
      <c r="I753" s="6"/>
      <c r="J753" s="6"/>
      <c r="K753" s="6"/>
      <c r="L753" s="6"/>
      <c r="M753" s="6"/>
      <c r="N753" s="6"/>
      <c r="O753" s="6"/>
      <c r="P753" s="6"/>
      <c r="Q753" s="6"/>
      <c r="R753" s="6"/>
      <c r="S753" s="6"/>
      <c r="T753" s="6"/>
      <c r="U753" s="6"/>
      <c r="V753" s="6"/>
      <c r="W753" s="6"/>
      <c r="X753" s="6"/>
      <c r="Y753" s="6"/>
      <c r="Z753" s="6"/>
    </row>
    <row r="754" spans="1:26" ht="12.75" customHeight="1">
      <c r="A754" s="6"/>
      <c r="B754" s="6"/>
      <c r="C754" s="6"/>
      <c r="D754" s="27"/>
      <c r="E754" s="27"/>
      <c r="F754" s="6"/>
      <c r="G754" s="28"/>
      <c r="H754" s="6"/>
      <c r="I754" s="6"/>
      <c r="J754" s="6"/>
      <c r="K754" s="6"/>
      <c r="L754" s="6"/>
      <c r="M754" s="6"/>
      <c r="N754" s="6"/>
      <c r="O754" s="6"/>
      <c r="P754" s="6"/>
      <c r="Q754" s="6"/>
      <c r="R754" s="6"/>
      <c r="S754" s="6"/>
      <c r="T754" s="6"/>
      <c r="U754" s="6"/>
      <c r="V754" s="6"/>
      <c r="W754" s="6"/>
      <c r="X754" s="6"/>
      <c r="Y754" s="6"/>
      <c r="Z754" s="6"/>
    </row>
    <row r="755" spans="1:26" ht="12.75" customHeight="1">
      <c r="A755" s="6"/>
      <c r="B755" s="6"/>
      <c r="C755" s="6"/>
      <c r="D755" s="27"/>
      <c r="E755" s="27"/>
      <c r="F755" s="6"/>
      <c r="G755" s="28"/>
      <c r="H755" s="6"/>
      <c r="I755" s="6"/>
      <c r="J755" s="6"/>
      <c r="K755" s="6"/>
      <c r="L755" s="6"/>
      <c r="M755" s="6"/>
      <c r="N755" s="6"/>
      <c r="O755" s="6"/>
      <c r="P755" s="6"/>
      <c r="Q755" s="6"/>
      <c r="R755" s="6"/>
      <c r="S755" s="6"/>
      <c r="T755" s="6"/>
      <c r="U755" s="6"/>
      <c r="V755" s="6"/>
      <c r="W755" s="6"/>
      <c r="X755" s="6"/>
      <c r="Y755" s="6"/>
      <c r="Z755" s="6"/>
    </row>
    <row r="756" spans="1:26" ht="12.75" customHeight="1">
      <c r="A756" s="6"/>
      <c r="B756" s="6"/>
      <c r="C756" s="6"/>
      <c r="D756" s="27"/>
      <c r="E756" s="27"/>
      <c r="F756" s="6"/>
      <c r="G756" s="28"/>
      <c r="H756" s="6"/>
      <c r="I756" s="6"/>
      <c r="J756" s="6"/>
      <c r="K756" s="6"/>
      <c r="L756" s="6"/>
      <c r="M756" s="6"/>
      <c r="N756" s="6"/>
      <c r="O756" s="6"/>
      <c r="P756" s="6"/>
      <c r="Q756" s="6"/>
      <c r="R756" s="6"/>
      <c r="S756" s="6"/>
      <c r="T756" s="6"/>
      <c r="U756" s="6"/>
      <c r="V756" s="6"/>
      <c r="W756" s="6"/>
      <c r="X756" s="6"/>
      <c r="Y756" s="6"/>
      <c r="Z756" s="6"/>
    </row>
    <row r="757" spans="1:26" ht="12.75" customHeight="1">
      <c r="A757" s="6"/>
      <c r="B757" s="6"/>
      <c r="C757" s="6"/>
      <c r="D757" s="27"/>
      <c r="E757" s="27"/>
      <c r="F757" s="6"/>
      <c r="G757" s="28"/>
      <c r="H757" s="6"/>
      <c r="I757" s="6"/>
      <c r="J757" s="6"/>
      <c r="K757" s="6"/>
      <c r="L757" s="6"/>
      <c r="M757" s="6"/>
      <c r="N757" s="6"/>
      <c r="O757" s="6"/>
      <c r="P757" s="6"/>
      <c r="Q757" s="6"/>
      <c r="R757" s="6"/>
      <c r="S757" s="6"/>
      <c r="T757" s="6"/>
      <c r="U757" s="6"/>
      <c r="V757" s="6"/>
      <c r="W757" s="6"/>
      <c r="X757" s="6"/>
      <c r="Y757" s="6"/>
      <c r="Z757" s="6"/>
    </row>
    <row r="758" spans="1:26" ht="12.75" customHeight="1">
      <c r="A758" s="6"/>
      <c r="B758" s="6"/>
      <c r="C758" s="6"/>
      <c r="D758" s="27"/>
      <c r="E758" s="27"/>
      <c r="F758" s="6"/>
      <c r="G758" s="28"/>
      <c r="H758" s="6"/>
      <c r="I758" s="6"/>
      <c r="J758" s="6"/>
      <c r="K758" s="6"/>
      <c r="L758" s="6"/>
      <c r="M758" s="6"/>
      <c r="N758" s="6"/>
      <c r="O758" s="6"/>
      <c r="P758" s="6"/>
      <c r="Q758" s="6"/>
      <c r="R758" s="6"/>
      <c r="S758" s="6"/>
      <c r="T758" s="6"/>
      <c r="U758" s="6"/>
      <c r="V758" s="6"/>
      <c r="W758" s="6"/>
      <c r="X758" s="6"/>
      <c r="Y758" s="6"/>
      <c r="Z758" s="6"/>
    </row>
    <row r="759" spans="1:26" ht="12.75" customHeight="1">
      <c r="A759" s="6"/>
      <c r="B759" s="6"/>
      <c r="C759" s="6"/>
      <c r="D759" s="27"/>
      <c r="E759" s="27"/>
      <c r="F759" s="6"/>
      <c r="G759" s="28"/>
      <c r="H759" s="6"/>
      <c r="I759" s="6"/>
      <c r="J759" s="6"/>
      <c r="K759" s="6"/>
      <c r="L759" s="6"/>
      <c r="M759" s="6"/>
      <c r="N759" s="6"/>
      <c r="O759" s="6"/>
      <c r="P759" s="6"/>
      <c r="Q759" s="6"/>
      <c r="R759" s="6"/>
      <c r="S759" s="6"/>
      <c r="T759" s="6"/>
      <c r="U759" s="6"/>
      <c r="V759" s="6"/>
      <c r="W759" s="6"/>
      <c r="X759" s="6"/>
      <c r="Y759" s="6"/>
      <c r="Z759" s="6"/>
    </row>
    <row r="760" spans="1:26" ht="12.75" customHeight="1">
      <c r="A760" s="6"/>
      <c r="B760" s="6"/>
      <c r="C760" s="6"/>
      <c r="D760" s="27"/>
      <c r="E760" s="27"/>
      <c r="F760" s="6"/>
      <c r="G760" s="28"/>
      <c r="H760" s="6"/>
      <c r="I760" s="6"/>
      <c r="J760" s="6"/>
      <c r="K760" s="6"/>
      <c r="L760" s="6"/>
      <c r="M760" s="6"/>
      <c r="N760" s="6"/>
      <c r="O760" s="6"/>
      <c r="P760" s="6"/>
      <c r="Q760" s="6"/>
      <c r="R760" s="6"/>
      <c r="S760" s="6"/>
      <c r="T760" s="6"/>
      <c r="U760" s="6"/>
      <c r="V760" s="6"/>
      <c r="W760" s="6"/>
      <c r="X760" s="6"/>
      <c r="Y760" s="6"/>
      <c r="Z760" s="6"/>
    </row>
    <row r="761" spans="1:26" ht="12.75" customHeight="1">
      <c r="A761" s="6"/>
      <c r="B761" s="6"/>
      <c r="C761" s="6"/>
      <c r="D761" s="27"/>
      <c r="E761" s="27"/>
      <c r="F761" s="6"/>
      <c r="G761" s="28"/>
      <c r="H761" s="6"/>
      <c r="I761" s="6"/>
      <c r="J761" s="6"/>
      <c r="K761" s="6"/>
      <c r="L761" s="6"/>
      <c r="M761" s="6"/>
      <c r="N761" s="6"/>
      <c r="O761" s="6"/>
      <c r="P761" s="6"/>
      <c r="Q761" s="6"/>
      <c r="R761" s="6"/>
      <c r="S761" s="6"/>
      <c r="T761" s="6"/>
      <c r="U761" s="6"/>
      <c r="V761" s="6"/>
      <c r="W761" s="6"/>
      <c r="X761" s="6"/>
      <c r="Y761" s="6"/>
      <c r="Z761" s="6"/>
    </row>
    <row r="762" spans="1:26" ht="12.75" customHeight="1">
      <c r="A762" s="6"/>
      <c r="B762" s="6"/>
      <c r="C762" s="6"/>
      <c r="D762" s="27"/>
      <c r="E762" s="27"/>
      <c r="F762" s="6"/>
      <c r="G762" s="28"/>
      <c r="H762" s="6"/>
      <c r="I762" s="6"/>
      <c r="J762" s="6"/>
      <c r="K762" s="6"/>
      <c r="L762" s="6"/>
      <c r="M762" s="6"/>
      <c r="N762" s="6"/>
      <c r="O762" s="6"/>
      <c r="P762" s="6"/>
      <c r="Q762" s="6"/>
      <c r="R762" s="6"/>
      <c r="S762" s="6"/>
      <c r="T762" s="6"/>
      <c r="U762" s="6"/>
      <c r="V762" s="6"/>
      <c r="W762" s="6"/>
      <c r="X762" s="6"/>
      <c r="Y762" s="6"/>
      <c r="Z762" s="6"/>
    </row>
    <row r="763" spans="1:26" ht="12.75" customHeight="1">
      <c r="A763" s="6"/>
      <c r="B763" s="6"/>
      <c r="C763" s="6"/>
      <c r="D763" s="27"/>
      <c r="E763" s="27"/>
      <c r="F763" s="6"/>
      <c r="G763" s="28"/>
      <c r="H763" s="6"/>
      <c r="I763" s="6"/>
      <c r="J763" s="6"/>
      <c r="K763" s="6"/>
      <c r="L763" s="6"/>
      <c r="M763" s="6"/>
      <c r="N763" s="6"/>
      <c r="O763" s="6"/>
      <c r="P763" s="6"/>
      <c r="Q763" s="6"/>
      <c r="R763" s="6"/>
      <c r="S763" s="6"/>
      <c r="T763" s="6"/>
      <c r="U763" s="6"/>
      <c r="V763" s="6"/>
      <c r="W763" s="6"/>
      <c r="X763" s="6"/>
      <c r="Y763" s="6"/>
      <c r="Z763" s="6"/>
    </row>
    <row r="764" spans="1:26" ht="12.75" customHeight="1">
      <c r="A764" s="6"/>
      <c r="B764" s="6"/>
      <c r="C764" s="6"/>
      <c r="D764" s="27"/>
      <c r="E764" s="27"/>
      <c r="F764" s="6"/>
      <c r="G764" s="28"/>
      <c r="H764" s="6"/>
      <c r="I764" s="6"/>
      <c r="J764" s="6"/>
      <c r="K764" s="6"/>
      <c r="L764" s="6"/>
      <c r="M764" s="6"/>
      <c r="N764" s="6"/>
      <c r="O764" s="6"/>
      <c r="P764" s="6"/>
      <c r="Q764" s="6"/>
      <c r="R764" s="6"/>
      <c r="S764" s="6"/>
      <c r="T764" s="6"/>
      <c r="U764" s="6"/>
      <c r="V764" s="6"/>
      <c r="W764" s="6"/>
      <c r="X764" s="6"/>
      <c r="Y764" s="6"/>
      <c r="Z764" s="6"/>
    </row>
    <row r="765" spans="1:26" ht="12.75" customHeight="1">
      <c r="A765" s="6"/>
      <c r="B765" s="6"/>
      <c r="C765" s="6"/>
      <c r="D765" s="27"/>
      <c r="E765" s="27"/>
      <c r="F765" s="6"/>
      <c r="G765" s="28"/>
      <c r="H765" s="6"/>
      <c r="I765" s="6"/>
      <c r="J765" s="6"/>
      <c r="K765" s="6"/>
      <c r="L765" s="6"/>
      <c r="M765" s="6"/>
      <c r="N765" s="6"/>
      <c r="O765" s="6"/>
      <c r="P765" s="6"/>
      <c r="Q765" s="6"/>
      <c r="R765" s="6"/>
      <c r="S765" s="6"/>
      <c r="T765" s="6"/>
      <c r="U765" s="6"/>
      <c r="V765" s="6"/>
      <c r="W765" s="6"/>
      <c r="X765" s="6"/>
      <c r="Y765" s="6"/>
      <c r="Z765" s="6"/>
    </row>
    <row r="766" spans="1:26" ht="12.75" customHeight="1">
      <c r="A766" s="6"/>
      <c r="B766" s="6"/>
      <c r="C766" s="6"/>
      <c r="D766" s="27"/>
      <c r="E766" s="27"/>
      <c r="F766" s="6"/>
      <c r="G766" s="28"/>
      <c r="H766" s="6"/>
      <c r="I766" s="6"/>
      <c r="J766" s="6"/>
      <c r="K766" s="6"/>
      <c r="L766" s="6"/>
      <c r="M766" s="6"/>
      <c r="N766" s="6"/>
      <c r="O766" s="6"/>
      <c r="P766" s="6"/>
      <c r="Q766" s="6"/>
      <c r="R766" s="6"/>
      <c r="S766" s="6"/>
      <c r="T766" s="6"/>
      <c r="U766" s="6"/>
      <c r="V766" s="6"/>
      <c r="W766" s="6"/>
      <c r="X766" s="6"/>
      <c r="Y766" s="6"/>
      <c r="Z766" s="6"/>
    </row>
    <row r="767" spans="1:26" ht="12.75" customHeight="1">
      <c r="A767" s="6"/>
      <c r="B767" s="6"/>
      <c r="C767" s="6"/>
      <c r="D767" s="27"/>
      <c r="E767" s="27"/>
      <c r="F767" s="6"/>
      <c r="G767" s="28"/>
      <c r="H767" s="6"/>
      <c r="I767" s="6"/>
      <c r="J767" s="6"/>
      <c r="K767" s="6"/>
      <c r="L767" s="6"/>
      <c r="M767" s="6"/>
      <c r="N767" s="6"/>
      <c r="O767" s="6"/>
      <c r="P767" s="6"/>
      <c r="Q767" s="6"/>
      <c r="R767" s="6"/>
      <c r="S767" s="6"/>
      <c r="T767" s="6"/>
      <c r="U767" s="6"/>
      <c r="V767" s="6"/>
      <c r="W767" s="6"/>
      <c r="X767" s="6"/>
      <c r="Y767" s="6"/>
      <c r="Z767" s="6"/>
    </row>
    <row r="768" spans="1:26" ht="12.75" customHeight="1">
      <c r="A768" s="6"/>
      <c r="B768" s="6"/>
      <c r="C768" s="6"/>
      <c r="D768" s="27"/>
      <c r="E768" s="27"/>
      <c r="F768" s="6"/>
      <c r="G768" s="28"/>
      <c r="H768" s="6"/>
      <c r="I768" s="6"/>
      <c r="J768" s="6"/>
      <c r="K768" s="6"/>
      <c r="L768" s="6"/>
      <c r="M768" s="6"/>
      <c r="N768" s="6"/>
      <c r="O768" s="6"/>
      <c r="P768" s="6"/>
      <c r="Q768" s="6"/>
      <c r="R768" s="6"/>
      <c r="S768" s="6"/>
      <c r="T768" s="6"/>
      <c r="U768" s="6"/>
      <c r="V768" s="6"/>
      <c r="W768" s="6"/>
      <c r="X768" s="6"/>
      <c r="Y768" s="6"/>
      <c r="Z768" s="6"/>
    </row>
    <row r="769" spans="1:26" ht="12.75" customHeight="1">
      <c r="A769" s="6"/>
      <c r="B769" s="6"/>
      <c r="C769" s="6"/>
      <c r="D769" s="27"/>
      <c r="E769" s="27"/>
      <c r="F769" s="6"/>
      <c r="G769" s="28"/>
      <c r="H769" s="6"/>
      <c r="I769" s="6"/>
      <c r="J769" s="6"/>
      <c r="K769" s="6"/>
      <c r="L769" s="6"/>
      <c r="M769" s="6"/>
      <c r="N769" s="6"/>
      <c r="O769" s="6"/>
      <c r="P769" s="6"/>
      <c r="Q769" s="6"/>
      <c r="R769" s="6"/>
      <c r="S769" s="6"/>
      <c r="T769" s="6"/>
      <c r="U769" s="6"/>
      <c r="V769" s="6"/>
      <c r="W769" s="6"/>
      <c r="X769" s="6"/>
      <c r="Y769" s="6"/>
      <c r="Z769" s="6"/>
    </row>
    <row r="770" spans="1:26" ht="12.75" customHeight="1">
      <c r="A770" s="6"/>
      <c r="B770" s="6"/>
      <c r="C770" s="6"/>
      <c r="D770" s="27"/>
      <c r="E770" s="27"/>
      <c r="F770" s="6"/>
      <c r="G770" s="28"/>
      <c r="H770" s="6"/>
      <c r="I770" s="6"/>
      <c r="J770" s="6"/>
      <c r="K770" s="6"/>
      <c r="L770" s="6"/>
      <c r="M770" s="6"/>
      <c r="N770" s="6"/>
      <c r="O770" s="6"/>
      <c r="P770" s="6"/>
      <c r="Q770" s="6"/>
      <c r="R770" s="6"/>
      <c r="S770" s="6"/>
      <c r="T770" s="6"/>
      <c r="U770" s="6"/>
      <c r="V770" s="6"/>
      <c r="W770" s="6"/>
      <c r="X770" s="6"/>
      <c r="Y770" s="6"/>
      <c r="Z770" s="6"/>
    </row>
    <row r="771" spans="1:26" ht="12.75" customHeight="1">
      <c r="A771" s="6"/>
      <c r="B771" s="6"/>
      <c r="C771" s="6"/>
      <c r="D771" s="27"/>
      <c r="E771" s="27"/>
      <c r="F771" s="6"/>
      <c r="G771" s="28"/>
      <c r="H771" s="6"/>
      <c r="I771" s="6"/>
      <c r="J771" s="6"/>
      <c r="K771" s="6"/>
      <c r="L771" s="6"/>
      <c r="M771" s="6"/>
      <c r="N771" s="6"/>
      <c r="O771" s="6"/>
      <c r="P771" s="6"/>
      <c r="Q771" s="6"/>
      <c r="R771" s="6"/>
      <c r="S771" s="6"/>
      <c r="T771" s="6"/>
      <c r="U771" s="6"/>
      <c r="V771" s="6"/>
      <c r="W771" s="6"/>
      <c r="X771" s="6"/>
      <c r="Y771" s="6"/>
      <c r="Z771" s="6"/>
    </row>
    <row r="772" spans="1:26" ht="12.75" customHeight="1">
      <c r="A772" s="6"/>
      <c r="B772" s="6"/>
      <c r="C772" s="6"/>
      <c r="D772" s="27"/>
      <c r="E772" s="27"/>
      <c r="F772" s="6"/>
      <c r="G772" s="28"/>
      <c r="H772" s="6"/>
      <c r="I772" s="6"/>
      <c r="J772" s="6"/>
      <c r="K772" s="6"/>
      <c r="L772" s="6"/>
      <c r="M772" s="6"/>
      <c r="N772" s="6"/>
      <c r="O772" s="6"/>
      <c r="P772" s="6"/>
      <c r="Q772" s="6"/>
      <c r="R772" s="6"/>
      <c r="S772" s="6"/>
      <c r="T772" s="6"/>
      <c r="U772" s="6"/>
      <c r="V772" s="6"/>
      <c r="W772" s="6"/>
      <c r="X772" s="6"/>
      <c r="Y772" s="6"/>
      <c r="Z772" s="6"/>
    </row>
    <row r="773" spans="1:26" ht="12.75" customHeight="1">
      <c r="A773" s="6"/>
      <c r="B773" s="6"/>
      <c r="C773" s="6"/>
      <c r="D773" s="27"/>
      <c r="E773" s="27"/>
      <c r="F773" s="6"/>
      <c r="G773" s="28"/>
      <c r="H773" s="6"/>
      <c r="I773" s="6"/>
      <c r="J773" s="6"/>
      <c r="K773" s="6"/>
      <c r="L773" s="6"/>
      <c r="M773" s="6"/>
      <c r="N773" s="6"/>
      <c r="O773" s="6"/>
      <c r="P773" s="6"/>
      <c r="Q773" s="6"/>
      <c r="R773" s="6"/>
      <c r="S773" s="6"/>
      <c r="T773" s="6"/>
      <c r="U773" s="6"/>
      <c r="V773" s="6"/>
      <c r="W773" s="6"/>
      <c r="X773" s="6"/>
      <c r="Y773" s="6"/>
      <c r="Z773" s="6"/>
    </row>
    <row r="774" spans="1:26" ht="12.75" customHeight="1">
      <c r="A774" s="6"/>
      <c r="B774" s="6"/>
      <c r="C774" s="6"/>
      <c r="D774" s="27"/>
      <c r="E774" s="27"/>
      <c r="F774" s="6"/>
      <c r="G774" s="28"/>
      <c r="H774" s="6"/>
      <c r="I774" s="6"/>
      <c r="J774" s="6"/>
      <c r="K774" s="6"/>
      <c r="L774" s="6"/>
      <c r="M774" s="6"/>
      <c r="N774" s="6"/>
      <c r="O774" s="6"/>
      <c r="P774" s="6"/>
      <c r="Q774" s="6"/>
      <c r="R774" s="6"/>
      <c r="S774" s="6"/>
      <c r="T774" s="6"/>
      <c r="U774" s="6"/>
      <c r="V774" s="6"/>
      <c r="W774" s="6"/>
      <c r="X774" s="6"/>
      <c r="Y774" s="6"/>
      <c r="Z774" s="6"/>
    </row>
    <row r="775" spans="1:26" ht="12.75" customHeight="1">
      <c r="A775" s="6"/>
      <c r="B775" s="6"/>
      <c r="C775" s="6"/>
      <c r="D775" s="27"/>
      <c r="E775" s="27"/>
      <c r="F775" s="6"/>
      <c r="G775" s="28"/>
      <c r="H775" s="6"/>
      <c r="I775" s="6"/>
      <c r="J775" s="6"/>
      <c r="K775" s="6"/>
      <c r="L775" s="6"/>
      <c r="M775" s="6"/>
      <c r="N775" s="6"/>
      <c r="O775" s="6"/>
      <c r="P775" s="6"/>
      <c r="Q775" s="6"/>
      <c r="R775" s="6"/>
      <c r="S775" s="6"/>
      <c r="T775" s="6"/>
      <c r="U775" s="6"/>
      <c r="V775" s="6"/>
      <c r="W775" s="6"/>
      <c r="X775" s="6"/>
      <c r="Y775" s="6"/>
      <c r="Z775" s="6"/>
    </row>
    <row r="776" spans="1:26" ht="12.75" customHeight="1">
      <c r="A776" s="6"/>
      <c r="B776" s="6"/>
      <c r="C776" s="6"/>
      <c r="D776" s="27"/>
      <c r="E776" s="27"/>
      <c r="F776" s="6"/>
      <c r="G776" s="28"/>
      <c r="H776" s="6"/>
      <c r="I776" s="6"/>
      <c r="J776" s="6"/>
      <c r="K776" s="6"/>
      <c r="L776" s="6"/>
      <c r="M776" s="6"/>
      <c r="N776" s="6"/>
      <c r="O776" s="6"/>
      <c r="P776" s="6"/>
      <c r="Q776" s="6"/>
      <c r="R776" s="6"/>
      <c r="S776" s="6"/>
      <c r="T776" s="6"/>
      <c r="U776" s="6"/>
      <c r="V776" s="6"/>
      <c r="W776" s="6"/>
      <c r="X776" s="6"/>
      <c r="Y776" s="6"/>
      <c r="Z776" s="6"/>
    </row>
    <row r="777" spans="1:26" ht="12.75" customHeight="1">
      <c r="A777" s="6"/>
      <c r="B777" s="6"/>
      <c r="C777" s="6"/>
      <c r="D777" s="27"/>
      <c r="E777" s="27"/>
      <c r="F777" s="6"/>
      <c r="G777" s="28"/>
      <c r="H777" s="6"/>
      <c r="I777" s="6"/>
      <c r="J777" s="6"/>
      <c r="K777" s="6"/>
      <c r="L777" s="6"/>
      <c r="M777" s="6"/>
      <c r="N777" s="6"/>
      <c r="O777" s="6"/>
      <c r="P777" s="6"/>
      <c r="Q777" s="6"/>
      <c r="R777" s="6"/>
      <c r="S777" s="6"/>
      <c r="T777" s="6"/>
      <c r="U777" s="6"/>
      <c r="V777" s="6"/>
      <c r="W777" s="6"/>
      <c r="X777" s="6"/>
      <c r="Y777" s="6"/>
      <c r="Z777" s="6"/>
    </row>
    <row r="778" spans="1:26" ht="12.75" customHeight="1">
      <c r="A778" s="6"/>
      <c r="B778" s="6"/>
      <c r="C778" s="6"/>
      <c r="D778" s="27"/>
      <c r="E778" s="27"/>
      <c r="F778" s="6"/>
      <c r="G778" s="28"/>
      <c r="H778" s="6"/>
      <c r="I778" s="6"/>
      <c r="J778" s="6"/>
      <c r="K778" s="6"/>
      <c r="L778" s="6"/>
      <c r="M778" s="6"/>
      <c r="N778" s="6"/>
      <c r="O778" s="6"/>
      <c r="P778" s="6"/>
      <c r="Q778" s="6"/>
      <c r="R778" s="6"/>
      <c r="S778" s="6"/>
      <c r="T778" s="6"/>
      <c r="U778" s="6"/>
      <c r="V778" s="6"/>
      <c r="W778" s="6"/>
      <c r="X778" s="6"/>
      <c r="Y778" s="6"/>
      <c r="Z778" s="6"/>
    </row>
    <row r="779" spans="1:26" ht="12.75" customHeight="1">
      <c r="A779" s="6"/>
      <c r="B779" s="6"/>
      <c r="C779" s="6"/>
      <c r="D779" s="27"/>
      <c r="E779" s="27"/>
      <c r="F779" s="6"/>
      <c r="G779" s="28"/>
      <c r="H779" s="6"/>
      <c r="I779" s="6"/>
      <c r="J779" s="6"/>
      <c r="K779" s="6"/>
      <c r="L779" s="6"/>
      <c r="M779" s="6"/>
      <c r="N779" s="6"/>
      <c r="O779" s="6"/>
      <c r="P779" s="6"/>
      <c r="Q779" s="6"/>
      <c r="R779" s="6"/>
      <c r="S779" s="6"/>
      <c r="T779" s="6"/>
      <c r="U779" s="6"/>
      <c r="V779" s="6"/>
      <c r="W779" s="6"/>
      <c r="X779" s="6"/>
      <c r="Y779" s="6"/>
      <c r="Z779" s="6"/>
    </row>
    <row r="780" spans="1:26" ht="12.75" customHeight="1">
      <c r="A780" s="6"/>
      <c r="B780" s="6"/>
      <c r="C780" s="6"/>
      <c r="D780" s="27"/>
      <c r="E780" s="27"/>
      <c r="F780" s="6"/>
      <c r="G780" s="28"/>
      <c r="H780" s="6"/>
      <c r="I780" s="6"/>
      <c r="J780" s="6"/>
      <c r="K780" s="6"/>
      <c r="L780" s="6"/>
      <c r="M780" s="6"/>
      <c r="N780" s="6"/>
      <c r="O780" s="6"/>
      <c r="P780" s="6"/>
      <c r="Q780" s="6"/>
      <c r="R780" s="6"/>
      <c r="S780" s="6"/>
      <c r="T780" s="6"/>
      <c r="U780" s="6"/>
      <c r="V780" s="6"/>
      <c r="W780" s="6"/>
      <c r="X780" s="6"/>
      <c r="Y780" s="6"/>
      <c r="Z780" s="6"/>
    </row>
    <row r="781" spans="1:26" ht="12.75" customHeight="1">
      <c r="A781" s="6"/>
      <c r="B781" s="6"/>
      <c r="C781" s="6"/>
      <c r="D781" s="27"/>
      <c r="E781" s="27"/>
      <c r="F781" s="6"/>
      <c r="G781" s="28"/>
      <c r="H781" s="6"/>
      <c r="I781" s="6"/>
      <c r="J781" s="6"/>
      <c r="K781" s="6"/>
      <c r="L781" s="6"/>
      <c r="M781" s="6"/>
      <c r="N781" s="6"/>
      <c r="O781" s="6"/>
      <c r="P781" s="6"/>
      <c r="Q781" s="6"/>
      <c r="R781" s="6"/>
      <c r="S781" s="6"/>
      <c r="T781" s="6"/>
      <c r="U781" s="6"/>
      <c r="V781" s="6"/>
      <c r="W781" s="6"/>
      <c r="X781" s="6"/>
      <c r="Y781" s="6"/>
      <c r="Z781" s="6"/>
    </row>
    <row r="782" spans="1:26" ht="12.75" customHeight="1">
      <c r="A782" s="6"/>
      <c r="B782" s="6"/>
      <c r="C782" s="6"/>
      <c r="D782" s="27"/>
      <c r="E782" s="27"/>
      <c r="F782" s="6"/>
      <c r="G782" s="28"/>
      <c r="H782" s="6"/>
      <c r="I782" s="6"/>
      <c r="J782" s="6"/>
      <c r="K782" s="6"/>
      <c r="L782" s="6"/>
      <c r="M782" s="6"/>
      <c r="N782" s="6"/>
      <c r="O782" s="6"/>
      <c r="P782" s="6"/>
      <c r="Q782" s="6"/>
      <c r="R782" s="6"/>
      <c r="S782" s="6"/>
      <c r="T782" s="6"/>
      <c r="U782" s="6"/>
      <c r="V782" s="6"/>
      <c r="W782" s="6"/>
      <c r="X782" s="6"/>
      <c r="Y782" s="6"/>
      <c r="Z782" s="6"/>
    </row>
    <row r="783" spans="1:26" ht="12.75" customHeight="1">
      <c r="A783" s="6"/>
      <c r="B783" s="6"/>
      <c r="C783" s="6"/>
      <c r="D783" s="27"/>
      <c r="E783" s="27"/>
      <c r="F783" s="6"/>
      <c r="G783" s="28"/>
      <c r="H783" s="6"/>
      <c r="I783" s="6"/>
      <c r="J783" s="6"/>
      <c r="K783" s="6"/>
      <c r="L783" s="6"/>
      <c r="M783" s="6"/>
      <c r="N783" s="6"/>
      <c r="O783" s="6"/>
      <c r="P783" s="6"/>
      <c r="Q783" s="6"/>
      <c r="R783" s="6"/>
      <c r="S783" s="6"/>
      <c r="T783" s="6"/>
      <c r="U783" s="6"/>
      <c r="V783" s="6"/>
      <c r="W783" s="6"/>
      <c r="X783" s="6"/>
      <c r="Y783" s="6"/>
      <c r="Z783" s="6"/>
    </row>
    <row r="784" spans="1:26" ht="12.75" customHeight="1">
      <c r="A784" s="6"/>
      <c r="B784" s="6"/>
      <c r="C784" s="6"/>
      <c r="D784" s="27"/>
      <c r="E784" s="27"/>
      <c r="F784" s="6"/>
      <c r="G784" s="28"/>
      <c r="H784" s="6"/>
      <c r="I784" s="6"/>
      <c r="J784" s="6"/>
      <c r="K784" s="6"/>
      <c r="L784" s="6"/>
      <c r="M784" s="6"/>
      <c r="N784" s="6"/>
      <c r="O784" s="6"/>
      <c r="P784" s="6"/>
      <c r="Q784" s="6"/>
      <c r="R784" s="6"/>
      <c r="S784" s="6"/>
      <c r="T784" s="6"/>
      <c r="U784" s="6"/>
      <c r="V784" s="6"/>
      <c r="W784" s="6"/>
      <c r="X784" s="6"/>
      <c r="Y784" s="6"/>
      <c r="Z784" s="6"/>
    </row>
    <row r="785" spans="1:26" ht="12.75" customHeight="1">
      <c r="A785" s="6"/>
      <c r="B785" s="6"/>
      <c r="C785" s="6"/>
      <c r="D785" s="27"/>
      <c r="E785" s="27"/>
      <c r="F785" s="6"/>
      <c r="G785" s="28"/>
      <c r="H785" s="6"/>
      <c r="I785" s="6"/>
      <c r="J785" s="6"/>
      <c r="K785" s="6"/>
      <c r="L785" s="6"/>
      <c r="M785" s="6"/>
      <c r="N785" s="6"/>
      <c r="O785" s="6"/>
      <c r="P785" s="6"/>
      <c r="Q785" s="6"/>
      <c r="R785" s="6"/>
      <c r="S785" s="6"/>
      <c r="T785" s="6"/>
      <c r="U785" s="6"/>
      <c r="V785" s="6"/>
      <c r="W785" s="6"/>
      <c r="X785" s="6"/>
      <c r="Y785" s="6"/>
      <c r="Z785" s="6"/>
    </row>
    <row r="786" spans="1:26" ht="12.75" customHeight="1">
      <c r="A786" s="6"/>
      <c r="B786" s="6"/>
      <c r="C786" s="6"/>
      <c r="D786" s="27"/>
      <c r="E786" s="27"/>
      <c r="F786" s="6"/>
      <c r="G786" s="28"/>
      <c r="H786" s="6"/>
      <c r="I786" s="6"/>
      <c r="J786" s="6"/>
      <c r="K786" s="6"/>
      <c r="L786" s="6"/>
      <c r="M786" s="6"/>
      <c r="N786" s="6"/>
      <c r="O786" s="6"/>
      <c r="P786" s="6"/>
      <c r="Q786" s="6"/>
      <c r="R786" s="6"/>
      <c r="S786" s="6"/>
      <c r="T786" s="6"/>
      <c r="U786" s="6"/>
      <c r="V786" s="6"/>
      <c r="W786" s="6"/>
      <c r="X786" s="6"/>
      <c r="Y786" s="6"/>
      <c r="Z786" s="6"/>
    </row>
    <row r="787" spans="1:26" ht="12.75" customHeight="1">
      <c r="A787" s="6"/>
      <c r="B787" s="6"/>
      <c r="C787" s="6"/>
      <c r="D787" s="27"/>
      <c r="E787" s="27"/>
      <c r="F787" s="6"/>
      <c r="G787" s="28"/>
      <c r="H787" s="6"/>
      <c r="I787" s="6"/>
      <c r="J787" s="6"/>
      <c r="K787" s="6"/>
      <c r="L787" s="6"/>
      <c r="M787" s="6"/>
      <c r="N787" s="6"/>
      <c r="O787" s="6"/>
      <c r="P787" s="6"/>
      <c r="Q787" s="6"/>
      <c r="R787" s="6"/>
      <c r="S787" s="6"/>
      <c r="T787" s="6"/>
      <c r="U787" s="6"/>
      <c r="V787" s="6"/>
      <c r="W787" s="6"/>
      <c r="X787" s="6"/>
      <c r="Y787" s="6"/>
      <c r="Z787" s="6"/>
    </row>
    <row r="788" spans="1:26" ht="12.75" customHeight="1">
      <c r="A788" s="6"/>
      <c r="B788" s="6"/>
      <c r="C788" s="6"/>
      <c r="D788" s="27"/>
      <c r="E788" s="27"/>
      <c r="F788" s="6"/>
      <c r="G788" s="28"/>
      <c r="H788" s="6"/>
      <c r="I788" s="6"/>
      <c r="J788" s="6"/>
      <c r="K788" s="6"/>
      <c r="L788" s="6"/>
      <c r="M788" s="6"/>
      <c r="N788" s="6"/>
      <c r="O788" s="6"/>
      <c r="P788" s="6"/>
      <c r="Q788" s="6"/>
      <c r="R788" s="6"/>
      <c r="S788" s="6"/>
      <c r="T788" s="6"/>
      <c r="U788" s="6"/>
      <c r="V788" s="6"/>
      <c r="W788" s="6"/>
      <c r="X788" s="6"/>
      <c r="Y788" s="6"/>
      <c r="Z788" s="6"/>
    </row>
    <row r="789" spans="1:26" ht="12.75" customHeight="1">
      <c r="A789" s="6"/>
      <c r="B789" s="6"/>
      <c r="C789" s="6"/>
      <c r="D789" s="27"/>
      <c r="E789" s="27"/>
      <c r="F789" s="6"/>
      <c r="G789" s="28"/>
      <c r="H789" s="6"/>
      <c r="I789" s="6"/>
      <c r="J789" s="6"/>
      <c r="K789" s="6"/>
      <c r="L789" s="6"/>
      <c r="M789" s="6"/>
      <c r="N789" s="6"/>
      <c r="O789" s="6"/>
      <c r="P789" s="6"/>
      <c r="Q789" s="6"/>
      <c r="R789" s="6"/>
      <c r="S789" s="6"/>
      <c r="T789" s="6"/>
      <c r="U789" s="6"/>
      <c r="V789" s="6"/>
      <c r="W789" s="6"/>
      <c r="X789" s="6"/>
      <c r="Y789" s="6"/>
      <c r="Z789" s="6"/>
    </row>
    <row r="790" spans="1:26" ht="12.75" customHeight="1">
      <c r="A790" s="6"/>
      <c r="B790" s="6"/>
      <c r="C790" s="6"/>
      <c r="D790" s="27"/>
      <c r="E790" s="27"/>
      <c r="F790" s="6"/>
      <c r="G790" s="28"/>
      <c r="H790" s="6"/>
      <c r="I790" s="6"/>
      <c r="J790" s="6"/>
      <c r="K790" s="6"/>
      <c r="L790" s="6"/>
      <c r="M790" s="6"/>
      <c r="N790" s="6"/>
      <c r="O790" s="6"/>
      <c r="P790" s="6"/>
      <c r="Q790" s="6"/>
      <c r="R790" s="6"/>
      <c r="S790" s="6"/>
      <c r="T790" s="6"/>
      <c r="U790" s="6"/>
      <c r="V790" s="6"/>
      <c r="W790" s="6"/>
      <c r="X790" s="6"/>
      <c r="Y790" s="6"/>
      <c r="Z790" s="6"/>
    </row>
    <row r="791" spans="1:26" ht="12.75" customHeight="1">
      <c r="A791" s="6"/>
      <c r="B791" s="6"/>
      <c r="C791" s="6"/>
      <c r="D791" s="27"/>
      <c r="E791" s="27"/>
      <c r="F791" s="6"/>
      <c r="G791" s="28"/>
      <c r="H791" s="6"/>
      <c r="I791" s="6"/>
      <c r="J791" s="6"/>
      <c r="K791" s="6"/>
      <c r="L791" s="6"/>
      <c r="M791" s="6"/>
      <c r="N791" s="6"/>
      <c r="O791" s="6"/>
      <c r="P791" s="6"/>
      <c r="Q791" s="6"/>
      <c r="R791" s="6"/>
      <c r="S791" s="6"/>
      <c r="T791" s="6"/>
      <c r="U791" s="6"/>
      <c r="V791" s="6"/>
      <c r="W791" s="6"/>
      <c r="X791" s="6"/>
      <c r="Y791" s="6"/>
      <c r="Z791" s="6"/>
    </row>
    <row r="792" spans="1:26" ht="12.75" customHeight="1">
      <c r="A792" s="6"/>
      <c r="B792" s="6"/>
      <c r="C792" s="6"/>
      <c r="D792" s="27"/>
      <c r="E792" s="27"/>
      <c r="F792" s="6"/>
      <c r="G792" s="28"/>
      <c r="H792" s="6"/>
      <c r="I792" s="6"/>
      <c r="J792" s="6"/>
      <c r="K792" s="6"/>
      <c r="L792" s="6"/>
      <c r="M792" s="6"/>
      <c r="N792" s="6"/>
      <c r="O792" s="6"/>
      <c r="P792" s="6"/>
      <c r="Q792" s="6"/>
      <c r="R792" s="6"/>
      <c r="S792" s="6"/>
      <c r="T792" s="6"/>
      <c r="U792" s="6"/>
      <c r="V792" s="6"/>
      <c r="W792" s="6"/>
      <c r="X792" s="6"/>
      <c r="Y792" s="6"/>
      <c r="Z792" s="6"/>
    </row>
    <row r="793" spans="1:26" ht="12.75" customHeight="1">
      <c r="A793" s="6"/>
      <c r="B793" s="6"/>
      <c r="C793" s="6"/>
      <c r="D793" s="27"/>
      <c r="E793" s="27"/>
      <c r="F793" s="6"/>
      <c r="G793" s="28"/>
      <c r="H793" s="6"/>
      <c r="I793" s="6"/>
      <c r="J793" s="6"/>
      <c r="K793" s="6"/>
      <c r="L793" s="6"/>
      <c r="M793" s="6"/>
      <c r="N793" s="6"/>
      <c r="O793" s="6"/>
      <c r="P793" s="6"/>
      <c r="Q793" s="6"/>
      <c r="R793" s="6"/>
      <c r="S793" s="6"/>
      <c r="T793" s="6"/>
      <c r="U793" s="6"/>
      <c r="V793" s="6"/>
      <c r="W793" s="6"/>
      <c r="X793" s="6"/>
      <c r="Y793" s="6"/>
      <c r="Z793" s="6"/>
    </row>
    <row r="794" spans="1:26" ht="12.75" customHeight="1">
      <c r="A794" s="6"/>
      <c r="B794" s="6"/>
      <c r="C794" s="6"/>
      <c r="D794" s="27"/>
      <c r="E794" s="27"/>
      <c r="F794" s="6"/>
      <c r="G794" s="28"/>
      <c r="H794" s="6"/>
      <c r="I794" s="6"/>
      <c r="J794" s="6"/>
      <c r="K794" s="6"/>
      <c r="L794" s="6"/>
      <c r="M794" s="6"/>
      <c r="N794" s="6"/>
      <c r="O794" s="6"/>
      <c r="P794" s="6"/>
      <c r="Q794" s="6"/>
      <c r="R794" s="6"/>
      <c r="S794" s="6"/>
      <c r="T794" s="6"/>
      <c r="U794" s="6"/>
      <c r="V794" s="6"/>
      <c r="W794" s="6"/>
      <c r="X794" s="6"/>
      <c r="Y794" s="6"/>
      <c r="Z794" s="6"/>
    </row>
    <row r="795" spans="1:26" ht="12.75" customHeight="1">
      <c r="A795" s="6"/>
      <c r="B795" s="6"/>
      <c r="C795" s="6"/>
      <c r="D795" s="27"/>
      <c r="E795" s="27"/>
      <c r="F795" s="6"/>
      <c r="G795" s="28"/>
      <c r="H795" s="6"/>
      <c r="I795" s="6"/>
      <c r="J795" s="6"/>
      <c r="K795" s="6"/>
      <c r="L795" s="6"/>
      <c r="M795" s="6"/>
      <c r="N795" s="6"/>
      <c r="O795" s="6"/>
      <c r="P795" s="6"/>
      <c r="Q795" s="6"/>
      <c r="R795" s="6"/>
      <c r="S795" s="6"/>
      <c r="T795" s="6"/>
      <c r="U795" s="6"/>
      <c r="V795" s="6"/>
      <c r="W795" s="6"/>
      <c r="X795" s="6"/>
      <c r="Y795" s="6"/>
      <c r="Z795" s="6"/>
    </row>
    <row r="796" spans="1:26" ht="12.75" customHeight="1">
      <c r="A796" s="6"/>
      <c r="B796" s="6"/>
      <c r="C796" s="6"/>
      <c r="D796" s="27"/>
      <c r="E796" s="27"/>
      <c r="F796" s="6"/>
      <c r="G796" s="28"/>
      <c r="H796" s="6"/>
      <c r="I796" s="6"/>
      <c r="J796" s="6"/>
      <c r="K796" s="6"/>
      <c r="L796" s="6"/>
      <c r="M796" s="6"/>
      <c r="N796" s="6"/>
      <c r="O796" s="6"/>
      <c r="P796" s="6"/>
      <c r="Q796" s="6"/>
      <c r="R796" s="6"/>
      <c r="S796" s="6"/>
      <c r="T796" s="6"/>
      <c r="U796" s="6"/>
      <c r="V796" s="6"/>
      <c r="W796" s="6"/>
      <c r="X796" s="6"/>
      <c r="Y796" s="6"/>
      <c r="Z796" s="6"/>
    </row>
    <row r="797" spans="1:26" ht="12.75" customHeight="1">
      <c r="A797" s="6"/>
      <c r="B797" s="6"/>
      <c r="C797" s="6"/>
      <c r="D797" s="27"/>
      <c r="E797" s="27"/>
      <c r="F797" s="6"/>
      <c r="G797" s="28"/>
      <c r="H797" s="6"/>
      <c r="I797" s="6"/>
      <c r="J797" s="6"/>
      <c r="K797" s="6"/>
      <c r="L797" s="6"/>
      <c r="M797" s="6"/>
      <c r="N797" s="6"/>
      <c r="O797" s="6"/>
      <c r="P797" s="6"/>
      <c r="Q797" s="6"/>
      <c r="R797" s="6"/>
      <c r="S797" s="6"/>
      <c r="T797" s="6"/>
      <c r="U797" s="6"/>
      <c r="V797" s="6"/>
      <c r="W797" s="6"/>
      <c r="X797" s="6"/>
      <c r="Y797" s="6"/>
      <c r="Z797" s="6"/>
    </row>
    <row r="798" spans="1:26" ht="12.75" customHeight="1">
      <c r="A798" s="6"/>
      <c r="B798" s="6"/>
      <c r="C798" s="6"/>
      <c r="D798" s="27"/>
      <c r="E798" s="27"/>
      <c r="F798" s="6"/>
      <c r="G798" s="28"/>
      <c r="H798" s="6"/>
      <c r="I798" s="6"/>
      <c r="J798" s="6"/>
      <c r="K798" s="6"/>
      <c r="L798" s="6"/>
      <c r="M798" s="6"/>
      <c r="N798" s="6"/>
      <c r="O798" s="6"/>
      <c r="P798" s="6"/>
      <c r="Q798" s="6"/>
      <c r="R798" s="6"/>
      <c r="S798" s="6"/>
      <c r="T798" s="6"/>
      <c r="U798" s="6"/>
      <c r="V798" s="6"/>
      <c r="W798" s="6"/>
      <c r="X798" s="6"/>
      <c r="Y798" s="6"/>
      <c r="Z798" s="6"/>
    </row>
    <row r="799" spans="1:26" ht="12.75" customHeight="1">
      <c r="A799" s="6"/>
      <c r="B799" s="6"/>
      <c r="C799" s="6"/>
      <c r="D799" s="27"/>
      <c r="E799" s="27"/>
      <c r="F799" s="6"/>
      <c r="G799" s="28"/>
      <c r="H799" s="6"/>
      <c r="I799" s="6"/>
      <c r="J799" s="6"/>
      <c r="K799" s="6"/>
      <c r="L799" s="6"/>
      <c r="M799" s="6"/>
      <c r="N799" s="6"/>
      <c r="O799" s="6"/>
      <c r="P799" s="6"/>
      <c r="Q799" s="6"/>
      <c r="R799" s="6"/>
      <c r="S799" s="6"/>
      <c r="T799" s="6"/>
      <c r="U799" s="6"/>
      <c r="V799" s="6"/>
      <c r="W799" s="6"/>
      <c r="X799" s="6"/>
      <c r="Y799" s="6"/>
      <c r="Z799" s="6"/>
    </row>
    <row r="800" spans="1:26" ht="12.75" customHeight="1">
      <c r="A800" s="6"/>
      <c r="B800" s="6"/>
      <c r="C800" s="6"/>
      <c r="D800" s="27"/>
      <c r="E800" s="27"/>
      <c r="F800" s="6"/>
      <c r="G800" s="28"/>
      <c r="H800" s="6"/>
      <c r="I800" s="6"/>
      <c r="J800" s="6"/>
      <c r="K800" s="6"/>
      <c r="L800" s="6"/>
      <c r="M800" s="6"/>
      <c r="N800" s="6"/>
      <c r="O800" s="6"/>
      <c r="P800" s="6"/>
      <c r="Q800" s="6"/>
      <c r="R800" s="6"/>
      <c r="S800" s="6"/>
      <c r="T800" s="6"/>
      <c r="U800" s="6"/>
      <c r="V800" s="6"/>
      <c r="W800" s="6"/>
      <c r="X800" s="6"/>
      <c r="Y800" s="6"/>
      <c r="Z800" s="6"/>
    </row>
    <row r="801" spans="1:26" ht="12.75" customHeight="1">
      <c r="A801" s="6"/>
      <c r="B801" s="6"/>
      <c r="C801" s="6"/>
      <c r="D801" s="27"/>
      <c r="E801" s="27"/>
      <c r="F801" s="6"/>
      <c r="G801" s="28"/>
      <c r="H801" s="6"/>
      <c r="I801" s="6"/>
      <c r="J801" s="6"/>
      <c r="K801" s="6"/>
      <c r="L801" s="6"/>
      <c r="M801" s="6"/>
      <c r="N801" s="6"/>
      <c r="O801" s="6"/>
      <c r="P801" s="6"/>
      <c r="Q801" s="6"/>
      <c r="R801" s="6"/>
      <c r="S801" s="6"/>
      <c r="T801" s="6"/>
      <c r="U801" s="6"/>
      <c r="V801" s="6"/>
      <c r="W801" s="6"/>
      <c r="X801" s="6"/>
      <c r="Y801" s="6"/>
      <c r="Z801" s="6"/>
    </row>
    <row r="802" spans="1:26" ht="12.75" customHeight="1">
      <c r="A802" s="6"/>
      <c r="B802" s="6"/>
      <c r="C802" s="6"/>
      <c r="D802" s="27"/>
      <c r="E802" s="27"/>
      <c r="F802" s="6"/>
      <c r="G802" s="28"/>
      <c r="H802" s="6"/>
      <c r="I802" s="6"/>
      <c r="J802" s="6"/>
      <c r="K802" s="6"/>
      <c r="L802" s="6"/>
      <c r="M802" s="6"/>
      <c r="N802" s="6"/>
      <c r="O802" s="6"/>
      <c r="P802" s="6"/>
      <c r="Q802" s="6"/>
      <c r="R802" s="6"/>
      <c r="S802" s="6"/>
      <c r="T802" s="6"/>
      <c r="U802" s="6"/>
      <c r="V802" s="6"/>
      <c r="W802" s="6"/>
      <c r="X802" s="6"/>
      <c r="Y802" s="6"/>
      <c r="Z802" s="6"/>
    </row>
    <row r="803" spans="1:26" ht="12.75" customHeight="1">
      <c r="A803" s="6"/>
      <c r="B803" s="6"/>
      <c r="C803" s="6"/>
      <c r="D803" s="27"/>
      <c r="E803" s="27"/>
      <c r="F803" s="6"/>
      <c r="G803" s="28"/>
      <c r="H803" s="6"/>
      <c r="I803" s="6"/>
      <c r="J803" s="6"/>
      <c r="K803" s="6"/>
      <c r="L803" s="6"/>
      <c r="M803" s="6"/>
      <c r="N803" s="6"/>
      <c r="O803" s="6"/>
      <c r="P803" s="6"/>
      <c r="Q803" s="6"/>
      <c r="R803" s="6"/>
      <c r="S803" s="6"/>
      <c r="T803" s="6"/>
      <c r="U803" s="6"/>
      <c r="V803" s="6"/>
      <c r="W803" s="6"/>
      <c r="X803" s="6"/>
      <c r="Y803" s="6"/>
      <c r="Z803" s="6"/>
    </row>
    <row r="804" spans="1:26" ht="12.75" customHeight="1">
      <c r="A804" s="6"/>
      <c r="B804" s="6"/>
      <c r="C804" s="6"/>
      <c r="D804" s="27"/>
      <c r="E804" s="27"/>
      <c r="F804" s="6"/>
      <c r="G804" s="28"/>
      <c r="H804" s="6"/>
      <c r="I804" s="6"/>
      <c r="J804" s="6"/>
      <c r="K804" s="6"/>
      <c r="L804" s="6"/>
      <c r="M804" s="6"/>
      <c r="N804" s="6"/>
      <c r="O804" s="6"/>
      <c r="P804" s="6"/>
      <c r="Q804" s="6"/>
      <c r="R804" s="6"/>
      <c r="S804" s="6"/>
      <c r="T804" s="6"/>
      <c r="U804" s="6"/>
      <c r="V804" s="6"/>
      <c r="W804" s="6"/>
      <c r="X804" s="6"/>
      <c r="Y804" s="6"/>
      <c r="Z804" s="6"/>
    </row>
    <row r="805" spans="1:26" ht="12.75" customHeight="1">
      <c r="A805" s="6"/>
      <c r="B805" s="6"/>
      <c r="C805" s="6"/>
      <c r="D805" s="27"/>
      <c r="E805" s="27"/>
      <c r="F805" s="6"/>
      <c r="G805" s="28"/>
      <c r="H805" s="6"/>
      <c r="I805" s="6"/>
      <c r="J805" s="6"/>
      <c r="K805" s="6"/>
      <c r="L805" s="6"/>
      <c r="M805" s="6"/>
      <c r="N805" s="6"/>
      <c r="O805" s="6"/>
      <c r="P805" s="6"/>
      <c r="Q805" s="6"/>
      <c r="R805" s="6"/>
      <c r="S805" s="6"/>
      <c r="T805" s="6"/>
      <c r="U805" s="6"/>
      <c r="V805" s="6"/>
      <c r="W805" s="6"/>
      <c r="X805" s="6"/>
      <c r="Y805" s="6"/>
      <c r="Z805" s="6"/>
    </row>
    <row r="806" spans="1:26" ht="12.75" customHeight="1">
      <c r="A806" s="6"/>
      <c r="B806" s="6"/>
      <c r="C806" s="6"/>
      <c r="D806" s="27"/>
      <c r="E806" s="27"/>
      <c r="F806" s="6"/>
      <c r="G806" s="28"/>
      <c r="H806" s="6"/>
      <c r="I806" s="6"/>
      <c r="J806" s="6"/>
      <c r="K806" s="6"/>
      <c r="L806" s="6"/>
      <c r="M806" s="6"/>
      <c r="N806" s="6"/>
      <c r="O806" s="6"/>
      <c r="P806" s="6"/>
      <c r="Q806" s="6"/>
      <c r="R806" s="6"/>
      <c r="S806" s="6"/>
      <c r="T806" s="6"/>
      <c r="U806" s="6"/>
      <c r="V806" s="6"/>
      <c r="W806" s="6"/>
      <c r="X806" s="6"/>
      <c r="Y806" s="6"/>
      <c r="Z806" s="6"/>
    </row>
    <row r="807" spans="1:26" ht="12.75" customHeight="1">
      <c r="A807" s="6"/>
      <c r="B807" s="6"/>
      <c r="C807" s="6"/>
      <c r="D807" s="27"/>
      <c r="E807" s="27"/>
      <c r="F807" s="6"/>
      <c r="G807" s="28"/>
      <c r="H807" s="6"/>
      <c r="I807" s="6"/>
      <c r="J807" s="6"/>
      <c r="K807" s="6"/>
      <c r="L807" s="6"/>
      <c r="M807" s="6"/>
      <c r="N807" s="6"/>
      <c r="O807" s="6"/>
      <c r="P807" s="6"/>
      <c r="Q807" s="6"/>
      <c r="R807" s="6"/>
      <c r="S807" s="6"/>
      <c r="T807" s="6"/>
      <c r="U807" s="6"/>
      <c r="V807" s="6"/>
      <c r="W807" s="6"/>
      <c r="X807" s="6"/>
      <c r="Y807" s="6"/>
      <c r="Z807" s="6"/>
    </row>
    <row r="808" spans="1:26" ht="12.75" customHeight="1">
      <c r="A808" s="6"/>
      <c r="B808" s="6"/>
      <c r="C808" s="6"/>
      <c r="D808" s="27"/>
      <c r="E808" s="27"/>
      <c r="F808" s="6"/>
      <c r="G808" s="28"/>
      <c r="H808" s="6"/>
      <c r="I808" s="6"/>
      <c r="J808" s="6"/>
      <c r="K808" s="6"/>
      <c r="L808" s="6"/>
      <c r="M808" s="6"/>
      <c r="N808" s="6"/>
      <c r="O808" s="6"/>
      <c r="P808" s="6"/>
      <c r="Q808" s="6"/>
      <c r="R808" s="6"/>
      <c r="S808" s="6"/>
      <c r="T808" s="6"/>
      <c r="U808" s="6"/>
      <c r="V808" s="6"/>
      <c r="W808" s="6"/>
      <c r="X808" s="6"/>
      <c r="Y808" s="6"/>
      <c r="Z808" s="6"/>
    </row>
    <row r="809" spans="1:26" ht="12.75" customHeight="1">
      <c r="A809" s="6"/>
      <c r="B809" s="6"/>
      <c r="C809" s="6"/>
      <c r="D809" s="27"/>
      <c r="E809" s="27"/>
      <c r="F809" s="6"/>
      <c r="G809" s="28"/>
      <c r="H809" s="6"/>
      <c r="I809" s="6"/>
      <c r="J809" s="6"/>
      <c r="K809" s="6"/>
      <c r="L809" s="6"/>
      <c r="M809" s="6"/>
      <c r="N809" s="6"/>
      <c r="O809" s="6"/>
      <c r="P809" s="6"/>
      <c r="Q809" s="6"/>
      <c r="R809" s="6"/>
      <c r="S809" s="6"/>
      <c r="T809" s="6"/>
      <c r="U809" s="6"/>
      <c r="V809" s="6"/>
      <c r="W809" s="6"/>
      <c r="X809" s="6"/>
      <c r="Y809" s="6"/>
      <c r="Z809" s="6"/>
    </row>
    <row r="810" spans="1:26" ht="12.75" customHeight="1">
      <c r="A810" s="6"/>
      <c r="B810" s="6"/>
      <c r="C810" s="6"/>
      <c r="D810" s="27"/>
      <c r="E810" s="27"/>
      <c r="F810" s="6"/>
      <c r="G810" s="28"/>
      <c r="H810" s="6"/>
      <c r="I810" s="6"/>
      <c r="J810" s="6"/>
      <c r="K810" s="6"/>
      <c r="L810" s="6"/>
      <c r="M810" s="6"/>
      <c r="N810" s="6"/>
      <c r="O810" s="6"/>
      <c r="P810" s="6"/>
      <c r="Q810" s="6"/>
      <c r="R810" s="6"/>
      <c r="S810" s="6"/>
      <c r="T810" s="6"/>
      <c r="U810" s="6"/>
      <c r="V810" s="6"/>
      <c r="W810" s="6"/>
      <c r="X810" s="6"/>
      <c r="Y810" s="6"/>
      <c r="Z810" s="6"/>
    </row>
    <row r="811" spans="1:26" ht="12.75" customHeight="1">
      <c r="A811" s="6"/>
      <c r="B811" s="6"/>
      <c r="C811" s="6"/>
      <c r="D811" s="27"/>
      <c r="E811" s="27"/>
      <c r="F811" s="6"/>
      <c r="G811" s="28"/>
      <c r="H811" s="6"/>
      <c r="I811" s="6"/>
      <c r="J811" s="6"/>
      <c r="K811" s="6"/>
      <c r="L811" s="6"/>
      <c r="M811" s="6"/>
      <c r="N811" s="6"/>
      <c r="O811" s="6"/>
      <c r="P811" s="6"/>
      <c r="Q811" s="6"/>
      <c r="R811" s="6"/>
      <c r="S811" s="6"/>
      <c r="T811" s="6"/>
      <c r="U811" s="6"/>
      <c r="V811" s="6"/>
      <c r="W811" s="6"/>
      <c r="X811" s="6"/>
      <c r="Y811" s="6"/>
      <c r="Z811" s="6"/>
    </row>
    <row r="812" spans="1:26" ht="12.75" customHeight="1">
      <c r="A812" s="6"/>
      <c r="B812" s="6"/>
      <c r="C812" s="6"/>
      <c r="D812" s="27"/>
      <c r="E812" s="27"/>
      <c r="F812" s="6"/>
      <c r="G812" s="28"/>
      <c r="H812" s="6"/>
      <c r="I812" s="6"/>
      <c r="J812" s="6"/>
      <c r="K812" s="6"/>
      <c r="L812" s="6"/>
      <c r="M812" s="6"/>
      <c r="N812" s="6"/>
      <c r="O812" s="6"/>
      <c r="P812" s="6"/>
      <c r="Q812" s="6"/>
      <c r="R812" s="6"/>
      <c r="S812" s="6"/>
      <c r="T812" s="6"/>
      <c r="U812" s="6"/>
      <c r="V812" s="6"/>
      <c r="W812" s="6"/>
      <c r="X812" s="6"/>
      <c r="Y812" s="6"/>
      <c r="Z812" s="6"/>
    </row>
    <row r="813" spans="1:26" ht="12.75" customHeight="1">
      <c r="A813" s="6"/>
      <c r="B813" s="6"/>
      <c r="C813" s="6"/>
      <c r="D813" s="27"/>
      <c r="E813" s="27"/>
      <c r="F813" s="6"/>
      <c r="G813" s="28"/>
      <c r="H813" s="6"/>
      <c r="I813" s="6"/>
      <c r="J813" s="6"/>
      <c r="K813" s="6"/>
      <c r="L813" s="6"/>
      <c r="M813" s="6"/>
      <c r="N813" s="6"/>
      <c r="O813" s="6"/>
      <c r="P813" s="6"/>
      <c r="Q813" s="6"/>
      <c r="R813" s="6"/>
      <c r="S813" s="6"/>
      <c r="T813" s="6"/>
      <c r="U813" s="6"/>
      <c r="V813" s="6"/>
      <c r="W813" s="6"/>
      <c r="X813" s="6"/>
      <c r="Y813" s="6"/>
      <c r="Z813" s="6"/>
    </row>
    <row r="814" spans="1:26" ht="12.75" customHeight="1">
      <c r="A814" s="6"/>
      <c r="B814" s="6"/>
      <c r="C814" s="6"/>
      <c r="D814" s="27"/>
      <c r="E814" s="27"/>
      <c r="F814" s="6"/>
      <c r="G814" s="28"/>
      <c r="H814" s="6"/>
      <c r="I814" s="6"/>
      <c r="J814" s="6"/>
      <c r="K814" s="6"/>
      <c r="L814" s="6"/>
      <c r="M814" s="6"/>
      <c r="N814" s="6"/>
      <c r="O814" s="6"/>
      <c r="P814" s="6"/>
      <c r="Q814" s="6"/>
      <c r="R814" s="6"/>
      <c r="S814" s="6"/>
      <c r="T814" s="6"/>
      <c r="U814" s="6"/>
      <c r="V814" s="6"/>
      <c r="W814" s="6"/>
      <c r="X814" s="6"/>
      <c r="Y814" s="6"/>
      <c r="Z814" s="6"/>
    </row>
    <row r="815" spans="1:26" ht="12.75" customHeight="1">
      <c r="A815" s="6"/>
      <c r="B815" s="6"/>
      <c r="C815" s="6"/>
      <c r="D815" s="27"/>
      <c r="E815" s="27"/>
      <c r="F815" s="6"/>
      <c r="G815" s="28"/>
      <c r="H815" s="6"/>
      <c r="I815" s="6"/>
      <c r="J815" s="6"/>
      <c r="K815" s="6"/>
      <c r="L815" s="6"/>
      <c r="M815" s="6"/>
      <c r="N815" s="6"/>
      <c r="O815" s="6"/>
      <c r="P815" s="6"/>
      <c r="Q815" s="6"/>
      <c r="R815" s="6"/>
      <c r="S815" s="6"/>
      <c r="T815" s="6"/>
      <c r="U815" s="6"/>
      <c r="V815" s="6"/>
      <c r="W815" s="6"/>
      <c r="X815" s="6"/>
      <c r="Y815" s="6"/>
      <c r="Z815" s="6"/>
    </row>
    <row r="816" spans="1:26" ht="12.75" customHeight="1">
      <c r="A816" s="6"/>
      <c r="B816" s="6"/>
      <c r="C816" s="6"/>
      <c r="D816" s="27"/>
      <c r="E816" s="27"/>
      <c r="F816" s="6"/>
      <c r="G816" s="28"/>
      <c r="H816" s="6"/>
      <c r="I816" s="6"/>
      <c r="J816" s="6"/>
      <c r="K816" s="6"/>
      <c r="L816" s="6"/>
      <c r="M816" s="6"/>
      <c r="N816" s="6"/>
      <c r="O816" s="6"/>
      <c r="P816" s="6"/>
      <c r="Q816" s="6"/>
      <c r="R816" s="6"/>
      <c r="S816" s="6"/>
      <c r="T816" s="6"/>
      <c r="U816" s="6"/>
      <c r="V816" s="6"/>
      <c r="W816" s="6"/>
      <c r="X816" s="6"/>
      <c r="Y816" s="6"/>
      <c r="Z816" s="6"/>
    </row>
    <row r="817" spans="1:26" ht="12.75" customHeight="1">
      <c r="A817" s="6"/>
      <c r="B817" s="6"/>
      <c r="C817" s="6"/>
      <c r="D817" s="27"/>
      <c r="E817" s="27"/>
      <c r="F817" s="6"/>
      <c r="G817" s="28"/>
      <c r="H817" s="6"/>
      <c r="I817" s="6"/>
      <c r="J817" s="6"/>
      <c r="K817" s="6"/>
      <c r="L817" s="6"/>
      <c r="M817" s="6"/>
      <c r="N817" s="6"/>
      <c r="O817" s="6"/>
      <c r="P817" s="6"/>
      <c r="Q817" s="6"/>
      <c r="R817" s="6"/>
      <c r="S817" s="6"/>
      <c r="T817" s="6"/>
      <c r="U817" s="6"/>
      <c r="V817" s="6"/>
      <c r="W817" s="6"/>
      <c r="X817" s="6"/>
      <c r="Y817" s="6"/>
      <c r="Z817" s="6"/>
    </row>
    <row r="818" spans="1:26" ht="12.75" customHeight="1">
      <c r="A818" s="6"/>
      <c r="B818" s="6"/>
      <c r="C818" s="6"/>
      <c r="D818" s="27"/>
      <c r="E818" s="27"/>
      <c r="F818" s="6"/>
      <c r="G818" s="28"/>
      <c r="H818" s="6"/>
      <c r="I818" s="6"/>
      <c r="J818" s="6"/>
      <c r="K818" s="6"/>
      <c r="L818" s="6"/>
      <c r="M818" s="6"/>
      <c r="N818" s="6"/>
      <c r="O818" s="6"/>
      <c r="P818" s="6"/>
      <c r="Q818" s="6"/>
      <c r="R818" s="6"/>
      <c r="S818" s="6"/>
      <c r="T818" s="6"/>
      <c r="U818" s="6"/>
      <c r="V818" s="6"/>
      <c r="W818" s="6"/>
      <c r="X818" s="6"/>
      <c r="Y818" s="6"/>
      <c r="Z818" s="6"/>
    </row>
    <row r="819" spans="1:26" ht="12.75" customHeight="1">
      <c r="A819" s="6"/>
      <c r="B819" s="6"/>
      <c r="C819" s="6"/>
      <c r="D819" s="27"/>
      <c r="E819" s="27"/>
      <c r="F819" s="6"/>
      <c r="G819" s="28"/>
      <c r="H819" s="6"/>
      <c r="I819" s="6"/>
      <c r="J819" s="6"/>
      <c r="K819" s="6"/>
      <c r="L819" s="6"/>
      <c r="M819" s="6"/>
      <c r="N819" s="6"/>
      <c r="O819" s="6"/>
      <c r="P819" s="6"/>
      <c r="Q819" s="6"/>
      <c r="R819" s="6"/>
      <c r="S819" s="6"/>
      <c r="T819" s="6"/>
      <c r="U819" s="6"/>
      <c r="V819" s="6"/>
      <c r="W819" s="6"/>
      <c r="X819" s="6"/>
      <c r="Y819" s="6"/>
      <c r="Z819" s="6"/>
    </row>
    <row r="820" spans="1:26" ht="12.75" customHeight="1">
      <c r="A820" s="6"/>
      <c r="B820" s="6"/>
      <c r="C820" s="6"/>
      <c r="D820" s="27"/>
      <c r="E820" s="27"/>
      <c r="F820" s="6"/>
      <c r="G820" s="28"/>
      <c r="H820" s="6"/>
      <c r="I820" s="6"/>
      <c r="J820" s="6"/>
      <c r="K820" s="6"/>
      <c r="L820" s="6"/>
      <c r="M820" s="6"/>
      <c r="N820" s="6"/>
      <c r="O820" s="6"/>
      <c r="P820" s="6"/>
      <c r="Q820" s="6"/>
      <c r="R820" s="6"/>
      <c r="S820" s="6"/>
      <c r="T820" s="6"/>
      <c r="U820" s="6"/>
      <c r="V820" s="6"/>
      <c r="W820" s="6"/>
      <c r="X820" s="6"/>
      <c r="Y820" s="6"/>
      <c r="Z820" s="6"/>
    </row>
    <row r="821" spans="1:26" ht="12.75" customHeight="1">
      <c r="A821" s="6"/>
      <c r="B821" s="6"/>
      <c r="C821" s="6"/>
      <c r="D821" s="27"/>
      <c r="E821" s="27"/>
      <c r="F821" s="6"/>
      <c r="G821" s="28"/>
      <c r="H821" s="6"/>
      <c r="I821" s="6"/>
      <c r="J821" s="6"/>
      <c r="K821" s="6"/>
      <c r="L821" s="6"/>
      <c r="M821" s="6"/>
      <c r="N821" s="6"/>
      <c r="O821" s="6"/>
      <c r="P821" s="6"/>
      <c r="Q821" s="6"/>
      <c r="R821" s="6"/>
      <c r="S821" s="6"/>
      <c r="T821" s="6"/>
      <c r="U821" s="6"/>
      <c r="V821" s="6"/>
      <c r="W821" s="6"/>
      <c r="X821" s="6"/>
      <c r="Y821" s="6"/>
      <c r="Z821" s="6"/>
    </row>
    <row r="822" spans="1:26" ht="12.75" customHeight="1">
      <c r="A822" s="6"/>
      <c r="B822" s="6"/>
      <c r="C822" s="6"/>
      <c r="D822" s="27"/>
      <c r="E822" s="27"/>
      <c r="F822" s="6"/>
      <c r="G822" s="28"/>
      <c r="H822" s="6"/>
      <c r="I822" s="6"/>
      <c r="J822" s="6"/>
      <c r="K822" s="6"/>
      <c r="L822" s="6"/>
      <c r="M822" s="6"/>
      <c r="N822" s="6"/>
      <c r="O822" s="6"/>
      <c r="P822" s="6"/>
      <c r="Q822" s="6"/>
      <c r="R822" s="6"/>
      <c r="S822" s="6"/>
      <c r="T822" s="6"/>
      <c r="U822" s="6"/>
      <c r="V822" s="6"/>
      <c r="W822" s="6"/>
      <c r="X822" s="6"/>
      <c r="Y822" s="6"/>
      <c r="Z822" s="6"/>
    </row>
    <row r="823" spans="1:26" ht="12.75" customHeight="1">
      <c r="A823" s="6"/>
      <c r="B823" s="6"/>
      <c r="C823" s="6"/>
      <c r="D823" s="27"/>
      <c r="E823" s="27"/>
      <c r="F823" s="6"/>
      <c r="G823" s="28"/>
      <c r="H823" s="6"/>
      <c r="I823" s="6"/>
      <c r="J823" s="6"/>
      <c r="K823" s="6"/>
      <c r="L823" s="6"/>
      <c r="M823" s="6"/>
      <c r="N823" s="6"/>
      <c r="O823" s="6"/>
      <c r="P823" s="6"/>
      <c r="Q823" s="6"/>
      <c r="R823" s="6"/>
      <c r="S823" s="6"/>
      <c r="T823" s="6"/>
      <c r="U823" s="6"/>
      <c r="V823" s="6"/>
      <c r="W823" s="6"/>
      <c r="X823" s="6"/>
      <c r="Y823" s="6"/>
      <c r="Z823" s="6"/>
    </row>
    <row r="824" spans="1:26" ht="12.75" customHeight="1">
      <c r="A824" s="6"/>
      <c r="B824" s="6"/>
      <c r="C824" s="6"/>
      <c r="D824" s="27"/>
      <c r="E824" s="27"/>
      <c r="F824" s="6"/>
      <c r="G824" s="28"/>
      <c r="H824" s="6"/>
      <c r="I824" s="6"/>
      <c r="J824" s="6"/>
      <c r="K824" s="6"/>
      <c r="L824" s="6"/>
      <c r="M824" s="6"/>
      <c r="N824" s="6"/>
      <c r="O824" s="6"/>
      <c r="P824" s="6"/>
      <c r="Q824" s="6"/>
      <c r="R824" s="6"/>
      <c r="S824" s="6"/>
      <c r="T824" s="6"/>
      <c r="U824" s="6"/>
      <c r="V824" s="6"/>
      <c r="W824" s="6"/>
      <c r="X824" s="6"/>
      <c r="Y824" s="6"/>
      <c r="Z824" s="6"/>
    </row>
    <row r="825" spans="1:26" ht="12.75" customHeight="1">
      <c r="A825" s="6"/>
      <c r="B825" s="6"/>
      <c r="C825" s="6"/>
      <c r="D825" s="27"/>
      <c r="E825" s="27"/>
      <c r="F825" s="6"/>
      <c r="G825" s="28"/>
      <c r="H825" s="6"/>
      <c r="I825" s="6"/>
      <c r="J825" s="6"/>
      <c r="K825" s="6"/>
      <c r="L825" s="6"/>
      <c r="M825" s="6"/>
      <c r="N825" s="6"/>
      <c r="O825" s="6"/>
      <c r="P825" s="6"/>
      <c r="Q825" s="6"/>
      <c r="R825" s="6"/>
      <c r="S825" s="6"/>
      <c r="T825" s="6"/>
      <c r="U825" s="6"/>
      <c r="V825" s="6"/>
      <c r="W825" s="6"/>
      <c r="X825" s="6"/>
      <c r="Y825" s="6"/>
      <c r="Z825" s="6"/>
    </row>
    <row r="826" spans="1:26" ht="12.75" customHeight="1">
      <c r="A826" s="6"/>
      <c r="B826" s="6"/>
      <c r="C826" s="6"/>
      <c r="D826" s="27"/>
      <c r="E826" s="27"/>
      <c r="F826" s="6"/>
      <c r="G826" s="28"/>
      <c r="H826" s="6"/>
      <c r="I826" s="6"/>
      <c r="J826" s="6"/>
      <c r="K826" s="6"/>
      <c r="L826" s="6"/>
      <c r="M826" s="6"/>
      <c r="N826" s="6"/>
      <c r="O826" s="6"/>
      <c r="P826" s="6"/>
      <c r="Q826" s="6"/>
      <c r="R826" s="6"/>
      <c r="S826" s="6"/>
      <c r="T826" s="6"/>
      <c r="U826" s="6"/>
      <c r="V826" s="6"/>
      <c r="W826" s="6"/>
      <c r="X826" s="6"/>
      <c r="Y826" s="6"/>
      <c r="Z826" s="6"/>
    </row>
    <row r="827" spans="1:26" ht="12.75" customHeight="1">
      <c r="A827" s="6"/>
      <c r="B827" s="6"/>
      <c r="C827" s="6"/>
      <c r="D827" s="27"/>
      <c r="E827" s="27"/>
      <c r="F827" s="6"/>
      <c r="G827" s="28"/>
      <c r="H827" s="6"/>
      <c r="I827" s="6"/>
      <c r="J827" s="6"/>
      <c r="K827" s="6"/>
      <c r="L827" s="6"/>
      <c r="M827" s="6"/>
      <c r="N827" s="6"/>
      <c r="O827" s="6"/>
      <c r="P827" s="6"/>
      <c r="Q827" s="6"/>
      <c r="R827" s="6"/>
      <c r="S827" s="6"/>
      <c r="T827" s="6"/>
      <c r="U827" s="6"/>
      <c r="V827" s="6"/>
      <c r="W827" s="6"/>
      <c r="X827" s="6"/>
      <c r="Y827" s="6"/>
      <c r="Z827" s="6"/>
    </row>
    <row r="828" spans="1:26" ht="12.75" customHeight="1">
      <c r="A828" s="6"/>
      <c r="B828" s="6"/>
      <c r="C828" s="6"/>
      <c r="D828" s="27"/>
      <c r="E828" s="27"/>
      <c r="F828" s="6"/>
      <c r="G828" s="28"/>
      <c r="H828" s="6"/>
      <c r="I828" s="6"/>
      <c r="J828" s="6"/>
      <c r="K828" s="6"/>
      <c r="L828" s="6"/>
      <c r="M828" s="6"/>
      <c r="N828" s="6"/>
      <c r="O828" s="6"/>
      <c r="P828" s="6"/>
      <c r="Q828" s="6"/>
      <c r="R828" s="6"/>
      <c r="S828" s="6"/>
      <c r="T828" s="6"/>
      <c r="U828" s="6"/>
      <c r="V828" s="6"/>
      <c r="W828" s="6"/>
      <c r="X828" s="6"/>
      <c r="Y828" s="6"/>
      <c r="Z828" s="6"/>
    </row>
    <row r="829" spans="1:26" ht="12.75" customHeight="1">
      <c r="A829" s="6"/>
      <c r="B829" s="6"/>
      <c r="C829" s="6"/>
      <c r="D829" s="27"/>
      <c r="E829" s="27"/>
      <c r="F829" s="6"/>
      <c r="G829" s="28"/>
      <c r="H829" s="6"/>
      <c r="I829" s="6"/>
      <c r="J829" s="6"/>
      <c r="K829" s="6"/>
      <c r="L829" s="6"/>
      <c r="M829" s="6"/>
      <c r="N829" s="6"/>
      <c r="O829" s="6"/>
      <c r="P829" s="6"/>
      <c r="Q829" s="6"/>
      <c r="R829" s="6"/>
      <c r="S829" s="6"/>
      <c r="T829" s="6"/>
      <c r="U829" s="6"/>
      <c r="V829" s="6"/>
      <c r="W829" s="6"/>
      <c r="X829" s="6"/>
      <c r="Y829" s="6"/>
      <c r="Z829" s="6"/>
    </row>
    <row r="830" spans="1:26" ht="12.75" customHeight="1">
      <c r="A830" s="6"/>
      <c r="B830" s="6"/>
      <c r="C830" s="6"/>
      <c r="D830" s="27"/>
      <c r="E830" s="27"/>
      <c r="F830" s="6"/>
      <c r="G830" s="28"/>
      <c r="H830" s="6"/>
      <c r="I830" s="6"/>
      <c r="J830" s="6"/>
      <c r="K830" s="6"/>
      <c r="L830" s="6"/>
      <c r="M830" s="6"/>
      <c r="N830" s="6"/>
      <c r="O830" s="6"/>
      <c r="P830" s="6"/>
      <c r="Q830" s="6"/>
      <c r="R830" s="6"/>
      <c r="S830" s="6"/>
      <c r="T830" s="6"/>
      <c r="U830" s="6"/>
      <c r="V830" s="6"/>
      <c r="W830" s="6"/>
      <c r="X830" s="6"/>
      <c r="Y830" s="6"/>
      <c r="Z830" s="6"/>
    </row>
    <row r="831" spans="1:26" ht="12.75" customHeight="1">
      <c r="A831" s="6"/>
      <c r="B831" s="6"/>
      <c r="C831" s="6"/>
      <c r="D831" s="27"/>
      <c r="E831" s="27"/>
      <c r="F831" s="6"/>
      <c r="G831" s="28"/>
      <c r="H831" s="6"/>
      <c r="I831" s="6"/>
      <c r="J831" s="6"/>
      <c r="K831" s="6"/>
      <c r="L831" s="6"/>
      <c r="M831" s="6"/>
      <c r="N831" s="6"/>
      <c r="O831" s="6"/>
      <c r="P831" s="6"/>
      <c r="Q831" s="6"/>
      <c r="R831" s="6"/>
      <c r="S831" s="6"/>
      <c r="T831" s="6"/>
      <c r="U831" s="6"/>
      <c r="V831" s="6"/>
      <c r="W831" s="6"/>
      <c r="X831" s="6"/>
      <c r="Y831" s="6"/>
      <c r="Z831" s="6"/>
    </row>
    <row r="832" spans="1:26" ht="12.75" customHeight="1">
      <c r="A832" s="6"/>
      <c r="B832" s="6"/>
      <c r="C832" s="6"/>
      <c r="D832" s="27"/>
      <c r="E832" s="27"/>
      <c r="F832" s="6"/>
      <c r="G832" s="28"/>
      <c r="H832" s="6"/>
      <c r="I832" s="6"/>
      <c r="J832" s="6"/>
      <c r="K832" s="6"/>
      <c r="L832" s="6"/>
      <c r="M832" s="6"/>
      <c r="N832" s="6"/>
      <c r="O832" s="6"/>
      <c r="P832" s="6"/>
      <c r="Q832" s="6"/>
      <c r="R832" s="6"/>
      <c r="S832" s="6"/>
      <c r="T832" s="6"/>
      <c r="U832" s="6"/>
      <c r="V832" s="6"/>
      <c r="W832" s="6"/>
      <c r="X832" s="6"/>
      <c r="Y832" s="6"/>
      <c r="Z832" s="6"/>
    </row>
    <row r="833" spans="1:26" ht="12.75" customHeight="1">
      <c r="A833" s="6"/>
      <c r="B833" s="6"/>
      <c r="C833" s="6"/>
      <c r="D833" s="27"/>
      <c r="E833" s="27"/>
      <c r="F833" s="6"/>
      <c r="G833" s="28"/>
      <c r="H833" s="6"/>
      <c r="I833" s="6"/>
      <c r="J833" s="6"/>
      <c r="K833" s="6"/>
      <c r="L833" s="6"/>
      <c r="M833" s="6"/>
      <c r="N833" s="6"/>
      <c r="O833" s="6"/>
      <c r="P833" s="6"/>
      <c r="Q833" s="6"/>
      <c r="R833" s="6"/>
      <c r="S833" s="6"/>
      <c r="T833" s="6"/>
      <c r="U833" s="6"/>
      <c r="V833" s="6"/>
      <c r="W833" s="6"/>
      <c r="X833" s="6"/>
      <c r="Y833" s="6"/>
      <c r="Z833" s="6"/>
    </row>
    <row r="834" spans="1:26" ht="12.75" customHeight="1">
      <c r="A834" s="6"/>
      <c r="B834" s="6"/>
      <c r="C834" s="6"/>
      <c r="D834" s="27"/>
      <c r="E834" s="27"/>
      <c r="F834" s="6"/>
      <c r="G834" s="28"/>
      <c r="H834" s="6"/>
      <c r="I834" s="6"/>
      <c r="J834" s="6"/>
      <c r="K834" s="6"/>
      <c r="L834" s="6"/>
      <c r="M834" s="6"/>
      <c r="N834" s="6"/>
      <c r="O834" s="6"/>
      <c r="P834" s="6"/>
      <c r="Q834" s="6"/>
      <c r="R834" s="6"/>
      <c r="S834" s="6"/>
      <c r="T834" s="6"/>
      <c r="U834" s="6"/>
      <c r="V834" s="6"/>
      <c r="W834" s="6"/>
      <c r="X834" s="6"/>
      <c r="Y834" s="6"/>
      <c r="Z834" s="6"/>
    </row>
    <row r="835" spans="1:26" ht="12.75" customHeight="1">
      <c r="A835" s="6"/>
      <c r="B835" s="6"/>
      <c r="C835" s="6"/>
      <c r="D835" s="27"/>
      <c r="E835" s="27"/>
      <c r="F835" s="6"/>
      <c r="G835" s="28"/>
      <c r="H835" s="6"/>
      <c r="I835" s="6"/>
      <c r="J835" s="6"/>
      <c r="K835" s="6"/>
      <c r="L835" s="6"/>
      <c r="M835" s="6"/>
      <c r="N835" s="6"/>
      <c r="O835" s="6"/>
      <c r="P835" s="6"/>
      <c r="Q835" s="6"/>
      <c r="R835" s="6"/>
      <c r="S835" s="6"/>
      <c r="T835" s="6"/>
      <c r="U835" s="6"/>
      <c r="V835" s="6"/>
      <c r="W835" s="6"/>
      <c r="X835" s="6"/>
      <c r="Y835" s="6"/>
      <c r="Z835" s="6"/>
    </row>
    <row r="836" spans="1:26" ht="12.75" customHeight="1">
      <c r="A836" s="6"/>
      <c r="B836" s="6"/>
      <c r="C836" s="6"/>
      <c r="D836" s="27"/>
      <c r="E836" s="27"/>
      <c r="F836" s="6"/>
      <c r="G836" s="28"/>
      <c r="H836" s="6"/>
      <c r="I836" s="6"/>
      <c r="J836" s="6"/>
      <c r="K836" s="6"/>
      <c r="L836" s="6"/>
      <c r="M836" s="6"/>
      <c r="N836" s="6"/>
      <c r="O836" s="6"/>
      <c r="P836" s="6"/>
      <c r="Q836" s="6"/>
      <c r="R836" s="6"/>
      <c r="S836" s="6"/>
      <c r="T836" s="6"/>
      <c r="U836" s="6"/>
      <c r="V836" s="6"/>
      <c r="W836" s="6"/>
      <c r="X836" s="6"/>
      <c r="Y836" s="6"/>
      <c r="Z836" s="6"/>
    </row>
    <row r="837" spans="1:26" ht="12.75" customHeight="1">
      <c r="A837" s="6"/>
      <c r="B837" s="6"/>
      <c r="C837" s="6"/>
      <c r="D837" s="27"/>
      <c r="E837" s="27"/>
      <c r="F837" s="6"/>
      <c r="G837" s="28"/>
      <c r="H837" s="6"/>
      <c r="I837" s="6"/>
      <c r="J837" s="6"/>
      <c r="K837" s="6"/>
      <c r="L837" s="6"/>
      <c r="M837" s="6"/>
      <c r="N837" s="6"/>
      <c r="O837" s="6"/>
      <c r="P837" s="6"/>
      <c r="Q837" s="6"/>
      <c r="R837" s="6"/>
      <c r="S837" s="6"/>
      <c r="T837" s="6"/>
      <c r="U837" s="6"/>
      <c r="V837" s="6"/>
      <c r="W837" s="6"/>
      <c r="X837" s="6"/>
      <c r="Y837" s="6"/>
      <c r="Z837" s="6"/>
    </row>
    <row r="838" spans="1:26" ht="12.75" customHeight="1">
      <c r="A838" s="6"/>
      <c r="B838" s="6"/>
      <c r="C838" s="6"/>
      <c r="D838" s="27"/>
      <c r="E838" s="27"/>
      <c r="F838" s="6"/>
      <c r="G838" s="28"/>
      <c r="H838" s="6"/>
      <c r="I838" s="6"/>
      <c r="J838" s="6"/>
      <c r="K838" s="6"/>
      <c r="L838" s="6"/>
      <c r="M838" s="6"/>
      <c r="N838" s="6"/>
      <c r="O838" s="6"/>
      <c r="P838" s="6"/>
      <c r="Q838" s="6"/>
      <c r="R838" s="6"/>
      <c r="S838" s="6"/>
      <c r="T838" s="6"/>
      <c r="U838" s="6"/>
      <c r="V838" s="6"/>
      <c r="W838" s="6"/>
      <c r="X838" s="6"/>
      <c r="Y838" s="6"/>
      <c r="Z838" s="6"/>
    </row>
    <row r="839" spans="1:26" ht="12.75" customHeight="1">
      <c r="A839" s="6"/>
      <c r="B839" s="6"/>
      <c r="C839" s="6"/>
      <c r="D839" s="27"/>
      <c r="E839" s="27"/>
      <c r="F839" s="6"/>
      <c r="G839" s="28"/>
      <c r="H839" s="6"/>
      <c r="I839" s="6"/>
      <c r="J839" s="6"/>
      <c r="K839" s="6"/>
      <c r="L839" s="6"/>
      <c r="M839" s="6"/>
      <c r="N839" s="6"/>
      <c r="O839" s="6"/>
      <c r="P839" s="6"/>
      <c r="Q839" s="6"/>
      <c r="R839" s="6"/>
      <c r="S839" s="6"/>
      <c r="T839" s="6"/>
      <c r="U839" s="6"/>
      <c r="V839" s="6"/>
      <c r="W839" s="6"/>
      <c r="X839" s="6"/>
      <c r="Y839" s="6"/>
      <c r="Z839" s="6"/>
    </row>
    <row r="840" spans="1:26" ht="12.75" customHeight="1">
      <c r="A840" s="6"/>
      <c r="B840" s="6"/>
      <c r="C840" s="6"/>
      <c r="D840" s="27"/>
      <c r="E840" s="27"/>
      <c r="F840" s="6"/>
      <c r="G840" s="28"/>
      <c r="H840" s="6"/>
      <c r="I840" s="6"/>
      <c r="J840" s="6"/>
      <c r="K840" s="6"/>
      <c r="L840" s="6"/>
      <c r="M840" s="6"/>
      <c r="N840" s="6"/>
      <c r="O840" s="6"/>
      <c r="P840" s="6"/>
      <c r="Q840" s="6"/>
      <c r="R840" s="6"/>
      <c r="S840" s="6"/>
      <c r="T840" s="6"/>
      <c r="U840" s="6"/>
      <c r="V840" s="6"/>
      <c r="W840" s="6"/>
      <c r="X840" s="6"/>
      <c r="Y840" s="6"/>
      <c r="Z840" s="6"/>
    </row>
    <row r="841" spans="1:26" ht="12.75" customHeight="1">
      <c r="A841" s="6"/>
      <c r="B841" s="6"/>
      <c r="C841" s="6"/>
      <c r="D841" s="27"/>
      <c r="E841" s="27"/>
      <c r="F841" s="6"/>
      <c r="G841" s="28"/>
      <c r="H841" s="6"/>
      <c r="I841" s="6"/>
      <c r="J841" s="6"/>
      <c r="K841" s="6"/>
      <c r="L841" s="6"/>
      <c r="M841" s="6"/>
      <c r="N841" s="6"/>
      <c r="O841" s="6"/>
      <c r="P841" s="6"/>
      <c r="Q841" s="6"/>
      <c r="R841" s="6"/>
      <c r="S841" s="6"/>
      <c r="T841" s="6"/>
      <c r="U841" s="6"/>
      <c r="V841" s="6"/>
      <c r="W841" s="6"/>
      <c r="X841" s="6"/>
      <c r="Y841" s="6"/>
      <c r="Z841" s="6"/>
    </row>
    <row r="842" spans="1:26" ht="12.75" customHeight="1">
      <c r="A842" s="6"/>
      <c r="B842" s="6"/>
      <c r="C842" s="6"/>
      <c r="D842" s="27"/>
      <c r="E842" s="27"/>
      <c r="F842" s="6"/>
      <c r="G842" s="28"/>
      <c r="H842" s="6"/>
      <c r="I842" s="6"/>
      <c r="J842" s="6"/>
      <c r="K842" s="6"/>
      <c r="L842" s="6"/>
      <c r="M842" s="6"/>
      <c r="N842" s="6"/>
      <c r="O842" s="6"/>
      <c r="P842" s="6"/>
      <c r="Q842" s="6"/>
      <c r="R842" s="6"/>
      <c r="S842" s="6"/>
      <c r="T842" s="6"/>
      <c r="U842" s="6"/>
      <c r="V842" s="6"/>
      <c r="W842" s="6"/>
      <c r="X842" s="6"/>
      <c r="Y842" s="6"/>
      <c r="Z842" s="6"/>
    </row>
    <row r="843" spans="1:26" ht="12.75" customHeight="1">
      <c r="A843" s="6"/>
      <c r="B843" s="6"/>
      <c r="C843" s="6"/>
      <c r="D843" s="27"/>
      <c r="E843" s="27"/>
      <c r="F843" s="6"/>
      <c r="G843" s="28"/>
      <c r="H843" s="6"/>
      <c r="I843" s="6"/>
      <c r="J843" s="6"/>
      <c r="K843" s="6"/>
      <c r="L843" s="6"/>
      <c r="M843" s="6"/>
      <c r="N843" s="6"/>
      <c r="O843" s="6"/>
      <c r="P843" s="6"/>
      <c r="Q843" s="6"/>
      <c r="R843" s="6"/>
      <c r="S843" s="6"/>
      <c r="T843" s="6"/>
      <c r="U843" s="6"/>
      <c r="V843" s="6"/>
      <c r="W843" s="6"/>
      <c r="X843" s="6"/>
      <c r="Y843" s="6"/>
      <c r="Z843" s="6"/>
    </row>
    <row r="844" spans="1:26" ht="12.75" customHeight="1">
      <c r="A844" s="6"/>
      <c r="B844" s="6"/>
      <c r="C844" s="6"/>
      <c r="D844" s="27"/>
      <c r="E844" s="27"/>
      <c r="F844" s="6"/>
      <c r="G844" s="28"/>
      <c r="H844" s="6"/>
      <c r="I844" s="6"/>
      <c r="J844" s="6"/>
      <c r="K844" s="6"/>
      <c r="L844" s="6"/>
      <c r="M844" s="6"/>
      <c r="N844" s="6"/>
      <c r="O844" s="6"/>
      <c r="P844" s="6"/>
      <c r="Q844" s="6"/>
      <c r="R844" s="6"/>
      <c r="S844" s="6"/>
      <c r="T844" s="6"/>
      <c r="U844" s="6"/>
      <c r="V844" s="6"/>
      <c r="W844" s="6"/>
      <c r="X844" s="6"/>
      <c r="Y844" s="6"/>
      <c r="Z844" s="6"/>
    </row>
    <row r="845" spans="1:26" ht="12.75" customHeight="1">
      <c r="A845" s="6"/>
      <c r="B845" s="6"/>
      <c r="C845" s="6"/>
      <c r="D845" s="27"/>
      <c r="E845" s="27"/>
      <c r="F845" s="6"/>
      <c r="G845" s="28"/>
      <c r="H845" s="6"/>
      <c r="I845" s="6"/>
      <c r="J845" s="6"/>
      <c r="K845" s="6"/>
      <c r="L845" s="6"/>
      <c r="M845" s="6"/>
      <c r="N845" s="6"/>
      <c r="O845" s="6"/>
      <c r="P845" s="6"/>
      <c r="Q845" s="6"/>
      <c r="R845" s="6"/>
      <c r="S845" s="6"/>
      <c r="T845" s="6"/>
      <c r="U845" s="6"/>
      <c r="V845" s="6"/>
      <c r="W845" s="6"/>
      <c r="X845" s="6"/>
      <c r="Y845" s="6"/>
      <c r="Z845" s="6"/>
    </row>
    <row r="846" spans="1:26" ht="12.75" customHeight="1">
      <c r="A846" s="6"/>
      <c r="B846" s="6"/>
      <c r="C846" s="6"/>
      <c r="D846" s="27"/>
      <c r="E846" s="27"/>
      <c r="F846" s="6"/>
      <c r="G846" s="28"/>
      <c r="H846" s="6"/>
      <c r="I846" s="6"/>
      <c r="J846" s="6"/>
      <c r="K846" s="6"/>
      <c r="L846" s="6"/>
      <c r="M846" s="6"/>
      <c r="N846" s="6"/>
      <c r="O846" s="6"/>
      <c r="P846" s="6"/>
      <c r="Q846" s="6"/>
      <c r="R846" s="6"/>
      <c r="S846" s="6"/>
      <c r="T846" s="6"/>
      <c r="U846" s="6"/>
      <c r="V846" s="6"/>
      <c r="W846" s="6"/>
      <c r="X846" s="6"/>
      <c r="Y846" s="6"/>
      <c r="Z846" s="6"/>
    </row>
    <row r="847" spans="1:26" ht="12.75" customHeight="1">
      <c r="A847" s="6"/>
      <c r="B847" s="6"/>
      <c r="C847" s="6"/>
      <c r="D847" s="27"/>
      <c r="E847" s="27"/>
      <c r="F847" s="6"/>
      <c r="G847" s="28"/>
      <c r="H847" s="6"/>
      <c r="I847" s="6"/>
      <c r="J847" s="6"/>
      <c r="K847" s="6"/>
      <c r="L847" s="6"/>
      <c r="M847" s="6"/>
      <c r="N847" s="6"/>
      <c r="O847" s="6"/>
      <c r="P847" s="6"/>
      <c r="Q847" s="6"/>
      <c r="R847" s="6"/>
      <c r="S847" s="6"/>
      <c r="T847" s="6"/>
      <c r="U847" s="6"/>
      <c r="V847" s="6"/>
      <c r="W847" s="6"/>
      <c r="X847" s="6"/>
      <c r="Y847" s="6"/>
      <c r="Z847" s="6"/>
    </row>
    <row r="848" spans="1:26" ht="12.75" customHeight="1">
      <c r="A848" s="6"/>
      <c r="B848" s="6"/>
      <c r="C848" s="6"/>
      <c r="D848" s="27"/>
      <c r="E848" s="27"/>
      <c r="F848" s="6"/>
      <c r="G848" s="28"/>
      <c r="H848" s="6"/>
      <c r="I848" s="6"/>
      <c r="J848" s="6"/>
      <c r="K848" s="6"/>
      <c r="L848" s="6"/>
      <c r="M848" s="6"/>
      <c r="N848" s="6"/>
      <c r="O848" s="6"/>
      <c r="P848" s="6"/>
      <c r="Q848" s="6"/>
      <c r="R848" s="6"/>
      <c r="S848" s="6"/>
      <c r="T848" s="6"/>
      <c r="U848" s="6"/>
      <c r="V848" s="6"/>
      <c r="W848" s="6"/>
      <c r="X848" s="6"/>
      <c r="Y848" s="6"/>
      <c r="Z848" s="6"/>
    </row>
    <row r="849" spans="1:26" ht="12.75" customHeight="1">
      <c r="A849" s="6"/>
      <c r="B849" s="6"/>
      <c r="C849" s="6"/>
      <c r="D849" s="27"/>
      <c r="E849" s="27"/>
      <c r="F849" s="6"/>
      <c r="G849" s="28"/>
      <c r="H849" s="6"/>
      <c r="I849" s="6"/>
      <c r="J849" s="6"/>
      <c r="K849" s="6"/>
      <c r="L849" s="6"/>
      <c r="M849" s="6"/>
      <c r="N849" s="6"/>
      <c r="O849" s="6"/>
      <c r="P849" s="6"/>
      <c r="Q849" s="6"/>
      <c r="R849" s="6"/>
      <c r="S849" s="6"/>
      <c r="T849" s="6"/>
      <c r="U849" s="6"/>
      <c r="V849" s="6"/>
      <c r="W849" s="6"/>
      <c r="X849" s="6"/>
      <c r="Y849" s="6"/>
      <c r="Z849" s="6"/>
    </row>
    <row r="850" spans="1:26" ht="12.75" customHeight="1">
      <c r="A850" s="6"/>
      <c r="B850" s="6"/>
      <c r="C850" s="6"/>
      <c r="D850" s="27"/>
      <c r="E850" s="27"/>
      <c r="F850" s="6"/>
      <c r="G850" s="28"/>
      <c r="H850" s="6"/>
      <c r="I850" s="6"/>
      <c r="J850" s="6"/>
      <c r="K850" s="6"/>
      <c r="L850" s="6"/>
      <c r="M850" s="6"/>
      <c r="N850" s="6"/>
      <c r="O850" s="6"/>
      <c r="P850" s="6"/>
      <c r="Q850" s="6"/>
      <c r="R850" s="6"/>
      <c r="S850" s="6"/>
      <c r="T850" s="6"/>
      <c r="U850" s="6"/>
      <c r="V850" s="6"/>
      <c r="W850" s="6"/>
      <c r="X850" s="6"/>
      <c r="Y850" s="6"/>
      <c r="Z850" s="6"/>
    </row>
    <row r="851" spans="1:26" ht="12.75" customHeight="1">
      <c r="A851" s="6"/>
      <c r="B851" s="6"/>
      <c r="C851" s="6"/>
      <c r="D851" s="27"/>
      <c r="E851" s="27"/>
      <c r="F851" s="6"/>
      <c r="G851" s="28"/>
      <c r="H851" s="6"/>
      <c r="I851" s="6"/>
      <c r="J851" s="6"/>
      <c r="K851" s="6"/>
      <c r="L851" s="6"/>
      <c r="M851" s="6"/>
      <c r="N851" s="6"/>
      <c r="O851" s="6"/>
      <c r="P851" s="6"/>
      <c r="Q851" s="6"/>
      <c r="R851" s="6"/>
      <c r="S851" s="6"/>
      <c r="T851" s="6"/>
      <c r="U851" s="6"/>
      <c r="V851" s="6"/>
      <c r="W851" s="6"/>
      <c r="X851" s="6"/>
      <c r="Y851" s="6"/>
      <c r="Z851" s="6"/>
    </row>
    <row r="852" spans="1:26" ht="12.75" customHeight="1">
      <c r="A852" s="6"/>
      <c r="B852" s="6"/>
      <c r="C852" s="6"/>
      <c r="D852" s="27"/>
      <c r="E852" s="27"/>
      <c r="F852" s="6"/>
      <c r="G852" s="28"/>
      <c r="H852" s="6"/>
      <c r="I852" s="6"/>
      <c r="J852" s="6"/>
      <c r="K852" s="6"/>
      <c r="L852" s="6"/>
      <c r="M852" s="6"/>
      <c r="N852" s="6"/>
      <c r="O852" s="6"/>
      <c r="P852" s="6"/>
      <c r="Q852" s="6"/>
      <c r="R852" s="6"/>
      <c r="S852" s="6"/>
      <c r="T852" s="6"/>
      <c r="U852" s="6"/>
      <c r="V852" s="6"/>
      <c r="W852" s="6"/>
      <c r="X852" s="6"/>
      <c r="Y852" s="6"/>
      <c r="Z852" s="6"/>
    </row>
    <row r="853" spans="1:26" ht="12.75" customHeight="1">
      <c r="A853" s="6"/>
      <c r="B853" s="6"/>
      <c r="C853" s="6"/>
      <c r="D853" s="27"/>
      <c r="E853" s="27"/>
      <c r="F853" s="6"/>
      <c r="G853" s="28"/>
      <c r="H853" s="6"/>
      <c r="I853" s="6"/>
      <c r="J853" s="6"/>
      <c r="K853" s="6"/>
      <c r="L853" s="6"/>
      <c r="M853" s="6"/>
      <c r="N853" s="6"/>
      <c r="O853" s="6"/>
      <c r="P853" s="6"/>
      <c r="Q853" s="6"/>
      <c r="R853" s="6"/>
      <c r="S853" s="6"/>
      <c r="T853" s="6"/>
      <c r="U853" s="6"/>
      <c r="V853" s="6"/>
      <c r="W853" s="6"/>
      <c r="X853" s="6"/>
      <c r="Y853" s="6"/>
      <c r="Z853" s="6"/>
    </row>
    <row r="854" spans="1:26" ht="12.75" customHeight="1">
      <c r="A854" s="6"/>
      <c r="B854" s="6"/>
      <c r="C854" s="6"/>
      <c r="D854" s="27"/>
      <c r="E854" s="27"/>
      <c r="F854" s="6"/>
      <c r="G854" s="28"/>
      <c r="H854" s="6"/>
      <c r="I854" s="6"/>
      <c r="J854" s="6"/>
      <c r="K854" s="6"/>
      <c r="L854" s="6"/>
      <c r="M854" s="6"/>
      <c r="N854" s="6"/>
      <c r="O854" s="6"/>
      <c r="P854" s="6"/>
      <c r="Q854" s="6"/>
      <c r="R854" s="6"/>
      <c r="S854" s="6"/>
      <c r="T854" s="6"/>
      <c r="U854" s="6"/>
      <c r="V854" s="6"/>
      <c r="W854" s="6"/>
      <c r="X854" s="6"/>
      <c r="Y854" s="6"/>
      <c r="Z854" s="6"/>
    </row>
    <row r="855" spans="1:26" ht="12.75" customHeight="1">
      <c r="A855" s="6"/>
      <c r="B855" s="6"/>
      <c r="C855" s="6"/>
      <c r="D855" s="27"/>
      <c r="E855" s="27"/>
      <c r="F855" s="6"/>
      <c r="G855" s="28"/>
      <c r="H855" s="6"/>
      <c r="I855" s="6"/>
      <c r="J855" s="6"/>
      <c r="K855" s="6"/>
      <c r="L855" s="6"/>
      <c r="M855" s="6"/>
      <c r="N855" s="6"/>
      <c r="O855" s="6"/>
      <c r="P855" s="6"/>
      <c r="Q855" s="6"/>
      <c r="R855" s="6"/>
      <c r="S855" s="6"/>
      <c r="T855" s="6"/>
      <c r="U855" s="6"/>
      <c r="V855" s="6"/>
      <c r="W855" s="6"/>
      <c r="X855" s="6"/>
      <c r="Y855" s="6"/>
      <c r="Z855" s="6"/>
    </row>
    <row r="856" spans="1:26" ht="12.75" customHeight="1">
      <c r="A856" s="6"/>
      <c r="B856" s="6"/>
      <c r="C856" s="6"/>
      <c r="D856" s="27"/>
      <c r="E856" s="27"/>
      <c r="F856" s="6"/>
      <c r="G856" s="28"/>
      <c r="H856" s="6"/>
      <c r="I856" s="6"/>
      <c r="J856" s="6"/>
      <c r="K856" s="6"/>
      <c r="L856" s="6"/>
      <c r="M856" s="6"/>
      <c r="N856" s="6"/>
      <c r="O856" s="6"/>
      <c r="P856" s="6"/>
      <c r="Q856" s="6"/>
      <c r="R856" s="6"/>
      <c r="S856" s="6"/>
      <c r="T856" s="6"/>
      <c r="U856" s="6"/>
      <c r="V856" s="6"/>
      <c r="W856" s="6"/>
      <c r="X856" s="6"/>
      <c r="Y856" s="6"/>
      <c r="Z856" s="6"/>
    </row>
    <row r="857" spans="1:26" ht="12.75" customHeight="1">
      <c r="A857" s="6"/>
      <c r="B857" s="6"/>
      <c r="C857" s="6"/>
      <c r="D857" s="27"/>
      <c r="E857" s="27"/>
      <c r="F857" s="6"/>
      <c r="G857" s="28"/>
      <c r="H857" s="6"/>
      <c r="I857" s="6"/>
      <c r="J857" s="6"/>
      <c r="K857" s="6"/>
      <c r="L857" s="6"/>
      <c r="M857" s="6"/>
      <c r="N857" s="6"/>
      <c r="O857" s="6"/>
      <c r="P857" s="6"/>
      <c r="Q857" s="6"/>
      <c r="R857" s="6"/>
      <c r="S857" s="6"/>
      <c r="T857" s="6"/>
      <c r="U857" s="6"/>
      <c r="V857" s="6"/>
      <c r="W857" s="6"/>
      <c r="X857" s="6"/>
      <c r="Y857" s="6"/>
      <c r="Z857" s="6"/>
    </row>
    <row r="858" spans="1:26" ht="12.75" customHeight="1">
      <c r="A858" s="6"/>
      <c r="B858" s="6"/>
      <c r="C858" s="6"/>
      <c r="D858" s="27"/>
      <c r="E858" s="27"/>
      <c r="F858" s="6"/>
      <c r="G858" s="28"/>
      <c r="H858" s="6"/>
      <c r="I858" s="6"/>
      <c r="J858" s="6"/>
      <c r="K858" s="6"/>
      <c r="L858" s="6"/>
      <c r="M858" s="6"/>
      <c r="N858" s="6"/>
      <c r="O858" s="6"/>
      <c r="P858" s="6"/>
      <c r="Q858" s="6"/>
      <c r="R858" s="6"/>
      <c r="S858" s="6"/>
      <c r="T858" s="6"/>
      <c r="U858" s="6"/>
      <c r="V858" s="6"/>
      <c r="W858" s="6"/>
      <c r="X858" s="6"/>
      <c r="Y858" s="6"/>
      <c r="Z858" s="6"/>
    </row>
    <row r="859" spans="1:26" ht="12.75" customHeight="1">
      <c r="A859" s="6"/>
      <c r="B859" s="6"/>
      <c r="C859" s="6"/>
      <c r="D859" s="27"/>
      <c r="E859" s="27"/>
      <c r="F859" s="6"/>
      <c r="G859" s="28"/>
      <c r="H859" s="6"/>
      <c r="I859" s="6"/>
      <c r="J859" s="6"/>
      <c r="K859" s="6"/>
      <c r="L859" s="6"/>
      <c r="M859" s="6"/>
      <c r="N859" s="6"/>
      <c r="O859" s="6"/>
      <c r="P859" s="6"/>
      <c r="Q859" s="6"/>
      <c r="R859" s="6"/>
      <c r="S859" s="6"/>
      <c r="T859" s="6"/>
      <c r="U859" s="6"/>
      <c r="V859" s="6"/>
      <c r="W859" s="6"/>
      <c r="X859" s="6"/>
      <c r="Y859" s="6"/>
      <c r="Z859" s="6"/>
    </row>
    <row r="860" spans="1:26" ht="12.75" customHeight="1">
      <c r="A860" s="6"/>
      <c r="B860" s="6"/>
      <c r="C860" s="6"/>
      <c r="D860" s="27"/>
      <c r="E860" s="27"/>
      <c r="F860" s="6"/>
      <c r="G860" s="28"/>
      <c r="H860" s="6"/>
      <c r="I860" s="6"/>
      <c r="J860" s="6"/>
      <c r="K860" s="6"/>
      <c r="L860" s="6"/>
      <c r="M860" s="6"/>
      <c r="N860" s="6"/>
      <c r="O860" s="6"/>
      <c r="P860" s="6"/>
      <c r="Q860" s="6"/>
      <c r="R860" s="6"/>
      <c r="S860" s="6"/>
      <c r="T860" s="6"/>
      <c r="U860" s="6"/>
      <c r="V860" s="6"/>
      <c r="W860" s="6"/>
      <c r="X860" s="6"/>
      <c r="Y860" s="6"/>
      <c r="Z860" s="6"/>
    </row>
    <row r="861" spans="1:26" ht="12.75" customHeight="1">
      <c r="A861" s="6"/>
      <c r="B861" s="6"/>
      <c r="C861" s="6"/>
      <c r="D861" s="27"/>
      <c r="E861" s="27"/>
      <c r="F861" s="6"/>
      <c r="G861" s="28"/>
      <c r="H861" s="6"/>
      <c r="I861" s="6"/>
      <c r="J861" s="6"/>
      <c r="K861" s="6"/>
      <c r="L861" s="6"/>
      <c r="M861" s="6"/>
      <c r="N861" s="6"/>
      <c r="O861" s="6"/>
      <c r="P861" s="6"/>
      <c r="Q861" s="6"/>
      <c r="R861" s="6"/>
      <c r="S861" s="6"/>
      <c r="T861" s="6"/>
      <c r="U861" s="6"/>
      <c r="V861" s="6"/>
      <c r="W861" s="6"/>
      <c r="X861" s="6"/>
      <c r="Y861" s="6"/>
      <c r="Z861" s="6"/>
    </row>
    <row r="862" spans="1:26" ht="12.75" customHeight="1">
      <c r="A862" s="6"/>
      <c r="B862" s="6"/>
      <c r="C862" s="6"/>
      <c r="D862" s="27"/>
      <c r="E862" s="27"/>
      <c r="F862" s="6"/>
      <c r="G862" s="28"/>
      <c r="H862" s="6"/>
      <c r="I862" s="6"/>
      <c r="J862" s="6"/>
      <c r="K862" s="6"/>
      <c r="L862" s="6"/>
      <c r="M862" s="6"/>
      <c r="N862" s="6"/>
      <c r="O862" s="6"/>
      <c r="P862" s="6"/>
      <c r="Q862" s="6"/>
      <c r="R862" s="6"/>
      <c r="S862" s="6"/>
      <c r="T862" s="6"/>
      <c r="U862" s="6"/>
      <c r="V862" s="6"/>
      <c r="W862" s="6"/>
      <c r="X862" s="6"/>
      <c r="Y862" s="6"/>
      <c r="Z862" s="6"/>
    </row>
    <row r="863" spans="1:26" ht="12.75" customHeight="1">
      <c r="A863" s="6"/>
      <c r="B863" s="6"/>
      <c r="C863" s="6"/>
      <c r="D863" s="27"/>
      <c r="E863" s="27"/>
      <c r="F863" s="6"/>
      <c r="G863" s="28"/>
      <c r="H863" s="6"/>
      <c r="I863" s="6"/>
      <c r="J863" s="6"/>
      <c r="K863" s="6"/>
      <c r="L863" s="6"/>
      <c r="M863" s="6"/>
      <c r="N863" s="6"/>
      <c r="O863" s="6"/>
      <c r="P863" s="6"/>
      <c r="Q863" s="6"/>
      <c r="R863" s="6"/>
      <c r="S863" s="6"/>
      <c r="T863" s="6"/>
      <c r="U863" s="6"/>
      <c r="V863" s="6"/>
      <c r="W863" s="6"/>
      <c r="X863" s="6"/>
      <c r="Y863" s="6"/>
      <c r="Z863" s="6"/>
    </row>
    <row r="864" spans="1:26" ht="12.75" customHeight="1">
      <c r="A864" s="6"/>
      <c r="B864" s="6"/>
      <c r="C864" s="6"/>
      <c r="D864" s="27"/>
      <c r="E864" s="27"/>
      <c r="F864" s="6"/>
      <c r="G864" s="28"/>
      <c r="H864" s="6"/>
      <c r="I864" s="6"/>
      <c r="J864" s="6"/>
      <c r="K864" s="6"/>
      <c r="L864" s="6"/>
      <c r="M864" s="6"/>
      <c r="N864" s="6"/>
      <c r="O864" s="6"/>
      <c r="P864" s="6"/>
      <c r="Q864" s="6"/>
      <c r="R864" s="6"/>
      <c r="S864" s="6"/>
      <c r="T864" s="6"/>
      <c r="U864" s="6"/>
      <c r="V864" s="6"/>
      <c r="W864" s="6"/>
      <c r="X864" s="6"/>
      <c r="Y864" s="6"/>
      <c r="Z864" s="6"/>
    </row>
    <row r="865" spans="1:26" ht="12.75" customHeight="1">
      <c r="A865" s="6"/>
      <c r="B865" s="6"/>
      <c r="C865" s="6"/>
      <c r="D865" s="27"/>
      <c r="E865" s="27"/>
      <c r="F865" s="6"/>
      <c r="G865" s="28"/>
      <c r="H865" s="6"/>
      <c r="I865" s="6"/>
      <c r="J865" s="6"/>
      <c r="K865" s="6"/>
      <c r="L865" s="6"/>
      <c r="M865" s="6"/>
      <c r="N865" s="6"/>
      <c r="O865" s="6"/>
      <c r="P865" s="6"/>
      <c r="Q865" s="6"/>
      <c r="R865" s="6"/>
      <c r="S865" s="6"/>
      <c r="T865" s="6"/>
      <c r="U865" s="6"/>
      <c r="V865" s="6"/>
      <c r="W865" s="6"/>
      <c r="X865" s="6"/>
      <c r="Y865" s="6"/>
      <c r="Z865" s="6"/>
    </row>
    <row r="866" spans="1:26" ht="12.75" customHeight="1">
      <c r="A866" s="6"/>
      <c r="B866" s="6"/>
      <c r="C866" s="6"/>
      <c r="D866" s="27"/>
      <c r="E866" s="27"/>
      <c r="F866" s="6"/>
      <c r="G866" s="28"/>
      <c r="H866" s="6"/>
      <c r="I866" s="6"/>
      <c r="J866" s="6"/>
      <c r="K866" s="6"/>
      <c r="L866" s="6"/>
      <c r="M866" s="6"/>
      <c r="N866" s="6"/>
      <c r="O866" s="6"/>
      <c r="P866" s="6"/>
      <c r="Q866" s="6"/>
      <c r="R866" s="6"/>
      <c r="S866" s="6"/>
      <c r="T866" s="6"/>
      <c r="U866" s="6"/>
      <c r="V866" s="6"/>
      <c r="W866" s="6"/>
      <c r="X866" s="6"/>
      <c r="Y866" s="6"/>
      <c r="Z866" s="6"/>
    </row>
    <row r="867" spans="1:26" ht="12.75" customHeight="1">
      <c r="A867" s="6"/>
      <c r="B867" s="6"/>
      <c r="C867" s="6"/>
      <c r="D867" s="27"/>
      <c r="E867" s="27"/>
      <c r="F867" s="6"/>
      <c r="G867" s="28"/>
      <c r="H867" s="6"/>
      <c r="I867" s="6"/>
      <c r="J867" s="6"/>
      <c r="K867" s="6"/>
      <c r="L867" s="6"/>
      <c r="M867" s="6"/>
      <c r="N867" s="6"/>
      <c r="O867" s="6"/>
      <c r="P867" s="6"/>
      <c r="Q867" s="6"/>
      <c r="R867" s="6"/>
      <c r="S867" s="6"/>
      <c r="T867" s="6"/>
      <c r="U867" s="6"/>
      <c r="V867" s="6"/>
      <c r="W867" s="6"/>
      <c r="X867" s="6"/>
      <c r="Y867" s="6"/>
      <c r="Z867" s="6"/>
    </row>
    <row r="868" spans="1:26" ht="12.75" customHeight="1">
      <c r="A868" s="6"/>
      <c r="B868" s="6"/>
      <c r="C868" s="6"/>
      <c r="D868" s="27"/>
      <c r="E868" s="27"/>
      <c r="F868" s="6"/>
      <c r="G868" s="28"/>
      <c r="H868" s="6"/>
      <c r="I868" s="6"/>
      <c r="J868" s="6"/>
      <c r="K868" s="6"/>
      <c r="L868" s="6"/>
      <c r="M868" s="6"/>
      <c r="N868" s="6"/>
      <c r="O868" s="6"/>
      <c r="P868" s="6"/>
      <c r="Q868" s="6"/>
      <c r="R868" s="6"/>
      <c r="S868" s="6"/>
      <c r="T868" s="6"/>
      <c r="U868" s="6"/>
      <c r="V868" s="6"/>
      <c r="W868" s="6"/>
      <c r="X868" s="6"/>
      <c r="Y868" s="6"/>
      <c r="Z868" s="6"/>
    </row>
    <row r="869" spans="1:26" ht="12.75" customHeight="1">
      <c r="A869" s="6"/>
      <c r="B869" s="6"/>
      <c r="C869" s="6"/>
      <c r="D869" s="27"/>
      <c r="E869" s="27"/>
      <c r="F869" s="6"/>
      <c r="G869" s="28"/>
      <c r="H869" s="6"/>
      <c r="I869" s="6"/>
      <c r="J869" s="6"/>
      <c r="K869" s="6"/>
      <c r="L869" s="6"/>
      <c r="M869" s="6"/>
      <c r="N869" s="6"/>
      <c r="O869" s="6"/>
      <c r="P869" s="6"/>
      <c r="Q869" s="6"/>
      <c r="R869" s="6"/>
      <c r="S869" s="6"/>
      <c r="T869" s="6"/>
      <c r="U869" s="6"/>
      <c r="V869" s="6"/>
      <c r="W869" s="6"/>
      <c r="X869" s="6"/>
      <c r="Y869" s="6"/>
      <c r="Z869" s="6"/>
    </row>
    <row r="870" spans="1:26" ht="12.75" customHeight="1">
      <c r="A870" s="6"/>
      <c r="B870" s="6"/>
      <c r="C870" s="6"/>
      <c r="D870" s="27"/>
      <c r="E870" s="27"/>
      <c r="F870" s="6"/>
      <c r="G870" s="28"/>
      <c r="H870" s="6"/>
      <c r="I870" s="6"/>
      <c r="J870" s="6"/>
      <c r="K870" s="6"/>
      <c r="L870" s="6"/>
      <c r="M870" s="6"/>
      <c r="N870" s="6"/>
      <c r="O870" s="6"/>
      <c r="P870" s="6"/>
      <c r="Q870" s="6"/>
      <c r="R870" s="6"/>
      <c r="S870" s="6"/>
      <c r="T870" s="6"/>
      <c r="U870" s="6"/>
      <c r="V870" s="6"/>
      <c r="W870" s="6"/>
      <c r="X870" s="6"/>
      <c r="Y870" s="6"/>
      <c r="Z870" s="6"/>
    </row>
    <row r="871" spans="1:26" ht="12.75" customHeight="1">
      <c r="A871" s="6"/>
      <c r="B871" s="6"/>
      <c r="C871" s="6"/>
      <c r="D871" s="27"/>
      <c r="E871" s="27"/>
      <c r="F871" s="6"/>
      <c r="G871" s="28"/>
      <c r="H871" s="6"/>
      <c r="I871" s="6"/>
      <c r="J871" s="6"/>
      <c r="K871" s="6"/>
      <c r="L871" s="6"/>
      <c r="M871" s="6"/>
      <c r="N871" s="6"/>
      <c r="O871" s="6"/>
      <c r="P871" s="6"/>
      <c r="Q871" s="6"/>
      <c r="R871" s="6"/>
      <c r="S871" s="6"/>
      <c r="T871" s="6"/>
      <c r="U871" s="6"/>
      <c r="V871" s="6"/>
      <c r="W871" s="6"/>
      <c r="X871" s="6"/>
      <c r="Y871" s="6"/>
      <c r="Z871" s="6"/>
    </row>
    <row r="872" spans="1:26" ht="12.75" customHeight="1">
      <c r="A872" s="6"/>
      <c r="B872" s="6"/>
      <c r="C872" s="6"/>
      <c r="D872" s="27"/>
      <c r="E872" s="27"/>
      <c r="F872" s="6"/>
      <c r="G872" s="28"/>
      <c r="H872" s="6"/>
      <c r="I872" s="6"/>
      <c r="J872" s="6"/>
      <c r="K872" s="6"/>
      <c r="L872" s="6"/>
      <c r="M872" s="6"/>
      <c r="N872" s="6"/>
      <c r="O872" s="6"/>
      <c r="P872" s="6"/>
      <c r="Q872" s="6"/>
      <c r="R872" s="6"/>
      <c r="S872" s="6"/>
      <c r="T872" s="6"/>
      <c r="U872" s="6"/>
      <c r="V872" s="6"/>
      <c r="W872" s="6"/>
      <c r="X872" s="6"/>
      <c r="Y872" s="6"/>
      <c r="Z872" s="6"/>
    </row>
    <row r="873" spans="1:26" ht="12.75" customHeight="1">
      <c r="A873" s="6"/>
      <c r="B873" s="6"/>
      <c r="C873" s="6"/>
      <c r="D873" s="27"/>
      <c r="E873" s="27"/>
      <c r="F873" s="6"/>
      <c r="G873" s="28"/>
      <c r="H873" s="6"/>
      <c r="I873" s="6"/>
      <c r="J873" s="6"/>
      <c r="K873" s="6"/>
      <c r="L873" s="6"/>
      <c r="M873" s="6"/>
      <c r="N873" s="6"/>
      <c r="O873" s="6"/>
      <c r="P873" s="6"/>
      <c r="Q873" s="6"/>
      <c r="R873" s="6"/>
      <c r="S873" s="6"/>
      <c r="T873" s="6"/>
      <c r="U873" s="6"/>
      <c r="V873" s="6"/>
      <c r="W873" s="6"/>
      <c r="X873" s="6"/>
      <c r="Y873" s="6"/>
      <c r="Z873" s="6"/>
    </row>
    <row r="874" spans="1:26" ht="12.75" customHeight="1">
      <c r="A874" s="6"/>
      <c r="B874" s="6"/>
      <c r="C874" s="6"/>
      <c r="D874" s="27"/>
      <c r="E874" s="27"/>
      <c r="F874" s="6"/>
      <c r="G874" s="28"/>
      <c r="H874" s="6"/>
      <c r="I874" s="6"/>
      <c r="J874" s="6"/>
      <c r="K874" s="6"/>
      <c r="L874" s="6"/>
      <c r="M874" s="6"/>
      <c r="N874" s="6"/>
      <c r="O874" s="6"/>
      <c r="P874" s="6"/>
      <c r="Q874" s="6"/>
      <c r="R874" s="6"/>
      <c r="S874" s="6"/>
      <c r="T874" s="6"/>
      <c r="U874" s="6"/>
      <c r="V874" s="6"/>
      <c r="W874" s="6"/>
      <c r="X874" s="6"/>
      <c r="Y874" s="6"/>
      <c r="Z874" s="6"/>
    </row>
    <row r="875" spans="1:26" ht="12.75" customHeight="1">
      <c r="A875" s="6"/>
      <c r="B875" s="6"/>
      <c r="C875" s="6"/>
      <c r="D875" s="27"/>
      <c r="E875" s="27"/>
      <c r="F875" s="6"/>
      <c r="G875" s="28"/>
      <c r="H875" s="6"/>
      <c r="I875" s="6"/>
      <c r="J875" s="6"/>
      <c r="K875" s="6"/>
      <c r="L875" s="6"/>
      <c r="M875" s="6"/>
      <c r="N875" s="6"/>
      <c r="O875" s="6"/>
      <c r="P875" s="6"/>
      <c r="Q875" s="6"/>
      <c r="R875" s="6"/>
      <c r="S875" s="6"/>
      <c r="T875" s="6"/>
      <c r="U875" s="6"/>
      <c r="V875" s="6"/>
      <c r="W875" s="6"/>
      <c r="X875" s="6"/>
      <c r="Y875" s="6"/>
      <c r="Z875" s="6"/>
    </row>
    <row r="876" spans="1:26" ht="12.75" customHeight="1">
      <c r="A876" s="6"/>
      <c r="B876" s="6"/>
      <c r="C876" s="6"/>
      <c r="D876" s="27"/>
      <c r="E876" s="27"/>
      <c r="F876" s="6"/>
      <c r="G876" s="28"/>
      <c r="H876" s="6"/>
      <c r="I876" s="6"/>
      <c r="J876" s="6"/>
      <c r="K876" s="6"/>
      <c r="L876" s="6"/>
      <c r="M876" s="6"/>
      <c r="N876" s="6"/>
      <c r="O876" s="6"/>
      <c r="P876" s="6"/>
      <c r="Q876" s="6"/>
      <c r="R876" s="6"/>
      <c r="S876" s="6"/>
      <c r="T876" s="6"/>
      <c r="U876" s="6"/>
      <c r="V876" s="6"/>
      <c r="W876" s="6"/>
      <c r="X876" s="6"/>
      <c r="Y876" s="6"/>
      <c r="Z876" s="6"/>
    </row>
    <row r="877" spans="1:26" ht="12.75" customHeight="1">
      <c r="A877" s="6"/>
      <c r="B877" s="6"/>
      <c r="C877" s="6"/>
      <c r="D877" s="27"/>
      <c r="E877" s="27"/>
      <c r="F877" s="6"/>
      <c r="G877" s="28"/>
      <c r="H877" s="6"/>
      <c r="I877" s="6"/>
      <c r="J877" s="6"/>
      <c r="K877" s="6"/>
      <c r="L877" s="6"/>
      <c r="M877" s="6"/>
      <c r="N877" s="6"/>
      <c r="O877" s="6"/>
      <c r="P877" s="6"/>
      <c r="Q877" s="6"/>
      <c r="R877" s="6"/>
      <c r="S877" s="6"/>
      <c r="T877" s="6"/>
      <c r="U877" s="6"/>
      <c r="V877" s="6"/>
      <c r="W877" s="6"/>
      <c r="X877" s="6"/>
      <c r="Y877" s="6"/>
      <c r="Z877" s="6"/>
    </row>
    <row r="878" spans="1:26" ht="12.75" customHeight="1">
      <c r="A878" s="6"/>
      <c r="B878" s="6"/>
      <c r="C878" s="6"/>
      <c r="D878" s="27"/>
      <c r="E878" s="27"/>
      <c r="F878" s="6"/>
      <c r="G878" s="28"/>
      <c r="H878" s="6"/>
      <c r="I878" s="6"/>
      <c r="J878" s="6"/>
      <c r="K878" s="6"/>
      <c r="L878" s="6"/>
      <c r="M878" s="6"/>
      <c r="N878" s="6"/>
      <c r="O878" s="6"/>
      <c r="P878" s="6"/>
      <c r="Q878" s="6"/>
      <c r="R878" s="6"/>
      <c r="S878" s="6"/>
      <c r="T878" s="6"/>
      <c r="U878" s="6"/>
      <c r="V878" s="6"/>
      <c r="W878" s="6"/>
      <c r="X878" s="6"/>
      <c r="Y878" s="6"/>
      <c r="Z878" s="6"/>
    </row>
    <row r="879" spans="1:26" ht="12.75" customHeight="1">
      <c r="A879" s="6"/>
      <c r="B879" s="6"/>
      <c r="C879" s="6"/>
      <c r="D879" s="27"/>
      <c r="E879" s="27"/>
      <c r="F879" s="6"/>
      <c r="G879" s="28"/>
      <c r="H879" s="6"/>
      <c r="I879" s="6"/>
      <c r="J879" s="6"/>
      <c r="K879" s="6"/>
      <c r="L879" s="6"/>
      <c r="M879" s="6"/>
      <c r="N879" s="6"/>
      <c r="O879" s="6"/>
      <c r="P879" s="6"/>
      <c r="Q879" s="6"/>
      <c r="R879" s="6"/>
      <c r="S879" s="6"/>
      <c r="T879" s="6"/>
      <c r="U879" s="6"/>
      <c r="V879" s="6"/>
      <c r="W879" s="6"/>
      <c r="X879" s="6"/>
      <c r="Y879" s="6"/>
      <c r="Z879" s="6"/>
    </row>
    <row r="880" spans="1:26" ht="12.75" customHeight="1">
      <c r="A880" s="6"/>
      <c r="B880" s="6"/>
      <c r="C880" s="6"/>
      <c r="D880" s="27"/>
      <c r="E880" s="27"/>
      <c r="F880" s="6"/>
      <c r="G880" s="28"/>
      <c r="H880" s="6"/>
      <c r="I880" s="6"/>
      <c r="J880" s="6"/>
      <c r="K880" s="6"/>
      <c r="L880" s="6"/>
      <c r="M880" s="6"/>
      <c r="N880" s="6"/>
      <c r="O880" s="6"/>
      <c r="P880" s="6"/>
      <c r="Q880" s="6"/>
      <c r="R880" s="6"/>
      <c r="S880" s="6"/>
      <c r="T880" s="6"/>
      <c r="U880" s="6"/>
      <c r="V880" s="6"/>
      <c r="W880" s="6"/>
      <c r="X880" s="6"/>
      <c r="Y880" s="6"/>
      <c r="Z880" s="6"/>
    </row>
    <row r="881" spans="1:26" ht="12.75" customHeight="1">
      <c r="A881" s="6"/>
      <c r="B881" s="6"/>
      <c r="C881" s="6"/>
      <c r="D881" s="27"/>
      <c r="E881" s="27"/>
      <c r="F881" s="6"/>
      <c r="G881" s="28"/>
      <c r="H881" s="6"/>
      <c r="I881" s="6"/>
      <c r="J881" s="6"/>
      <c r="K881" s="6"/>
      <c r="L881" s="6"/>
      <c r="M881" s="6"/>
      <c r="N881" s="6"/>
      <c r="O881" s="6"/>
      <c r="P881" s="6"/>
      <c r="Q881" s="6"/>
      <c r="R881" s="6"/>
      <c r="S881" s="6"/>
      <c r="T881" s="6"/>
      <c r="U881" s="6"/>
      <c r="V881" s="6"/>
      <c r="W881" s="6"/>
      <c r="X881" s="6"/>
      <c r="Y881" s="6"/>
      <c r="Z881" s="6"/>
    </row>
    <row r="882" spans="1:26" ht="12.75" customHeight="1">
      <c r="A882" s="6"/>
      <c r="B882" s="6"/>
      <c r="C882" s="6"/>
      <c r="D882" s="27"/>
      <c r="E882" s="27"/>
      <c r="F882" s="6"/>
      <c r="G882" s="28"/>
      <c r="H882" s="6"/>
      <c r="I882" s="6"/>
      <c r="J882" s="6"/>
      <c r="K882" s="6"/>
      <c r="L882" s="6"/>
      <c r="M882" s="6"/>
      <c r="N882" s="6"/>
      <c r="O882" s="6"/>
      <c r="P882" s="6"/>
      <c r="Q882" s="6"/>
      <c r="R882" s="6"/>
      <c r="S882" s="6"/>
      <c r="T882" s="6"/>
      <c r="U882" s="6"/>
      <c r="V882" s="6"/>
      <c r="W882" s="6"/>
      <c r="X882" s="6"/>
      <c r="Y882" s="6"/>
      <c r="Z882" s="6"/>
    </row>
    <row r="883" spans="1:26" ht="12.75" customHeight="1">
      <c r="A883" s="6"/>
      <c r="B883" s="6"/>
      <c r="C883" s="6"/>
      <c r="D883" s="27"/>
      <c r="E883" s="27"/>
      <c r="F883" s="6"/>
      <c r="G883" s="28"/>
      <c r="H883" s="6"/>
      <c r="I883" s="6"/>
      <c r="J883" s="6"/>
      <c r="K883" s="6"/>
      <c r="L883" s="6"/>
      <c r="M883" s="6"/>
      <c r="N883" s="6"/>
      <c r="O883" s="6"/>
      <c r="P883" s="6"/>
      <c r="Q883" s="6"/>
      <c r="R883" s="6"/>
      <c r="S883" s="6"/>
      <c r="T883" s="6"/>
      <c r="U883" s="6"/>
      <c r="V883" s="6"/>
      <c r="W883" s="6"/>
      <c r="X883" s="6"/>
      <c r="Y883" s="6"/>
      <c r="Z883" s="6"/>
    </row>
    <row r="884" spans="1:26" ht="12.75" customHeight="1">
      <c r="A884" s="6"/>
      <c r="B884" s="6"/>
      <c r="C884" s="6"/>
      <c r="D884" s="27"/>
      <c r="E884" s="27"/>
      <c r="F884" s="6"/>
      <c r="G884" s="28"/>
      <c r="H884" s="6"/>
      <c r="I884" s="6"/>
      <c r="J884" s="6"/>
      <c r="K884" s="6"/>
      <c r="L884" s="6"/>
      <c r="M884" s="6"/>
      <c r="N884" s="6"/>
      <c r="O884" s="6"/>
      <c r="P884" s="6"/>
      <c r="Q884" s="6"/>
      <c r="R884" s="6"/>
      <c r="S884" s="6"/>
      <c r="T884" s="6"/>
      <c r="U884" s="6"/>
      <c r="V884" s="6"/>
      <c r="W884" s="6"/>
      <c r="X884" s="6"/>
      <c r="Y884" s="6"/>
      <c r="Z884" s="6"/>
    </row>
    <row r="885" spans="1:26" ht="12.75" customHeight="1">
      <c r="A885" s="6"/>
      <c r="B885" s="6"/>
      <c r="C885" s="6"/>
      <c r="D885" s="27"/>
      <c r="E885" s="27"/>
      <c r="F885" s="6"/>
      <c r="G885" s="28"/>
      <c r="H885" s="6"/>
      <c r="I885" s="6"/>
      <c r="J885" s="6"/>
      <c r="K885" s="6"/>
      <c r="L885" s="6"/>
      <c r="M885" s="6"/>
      <c r="N885" s="6"/>
      <c r="O885" s="6"/>
      <c r="P885" s="6"/>
      <c r="Q885" s="6"/>
      <c r="R885" s="6"/>
      <c r="S885" s="6"/>
      <c r="T885" s="6"/>
      <c r="U885" s="6"/>
      <c r="V885" s="6"/>
      <c r="W885" s="6"/>
      <c r="X885" s="6"/>
      <c r="Y885" s="6"/>
      <c r="Z885" s="6"/>
    </row>
    <row r="886" spans="1:26" ht="12.75" customHeight="1">
      <c r="A886" s="6"/>
      <c r="B886" s="6"/>
      <c r="C886" s="6"/>
      <c r="D886" s="27"/>
      <c r="E886" s="27"/>
      <c r="F886" s="6"/>
      <c r="G886" s="28"/>
      <c r="H886" s="6"/>
      <c r="I886" s="6"/>
      <c r="J886" s="6"/>
      <c r="K886" s="6"/>
      <c r="L886" s="6"/>
      <c r="M886" s="6"/>
      <c r="N886" s="6"/>
      <c r="O886" s="6"/>
      <c r="P886" s="6"/>
      <c r="Q886" s="6"/>
      <c r="R886" s="6"/>
      <c r="S886" s="6"/>
      <c r="T886" s="6"/>
      <c r="U886" s="6"/>
      <c r="V886" s="6"/>
      <c r="W886" s="6"/>
      <c r="X886" s="6"/>
      <c r="Y886" s="6"/>
      <c r="Z886" s="6"/>
    </row>
    <row r="887" spans="1:26" ht="12.75" customHeight="1">
      <c r="A887" s="6"/>
      <c r="B887" s="6"/>
      <c r="C887" s="6"/>
      <c r="D887" s="27"/>
      <c r="E887" s="27"/>
      <c r="F887" s="6"/>
      <c r="G887" s="28"/>
      <c r="H887" s="6"/>
      <c r="I887" s="6"/>
      <c r="J887" s="6"/>
      <c r="K887" s="6"/>
      <c r="L887" s="6"/>
      <c r="M887" s="6"/>
      <c r="N887" s="6"/>
      <c r="O887" s="6"/>
      <c r="P887" s="6"/>
      <c r="Q887" s="6"/>
      <c r="R887" s="6"/>
      <c r="S887" s="6"/>
      <c r="T887" s="6"/>
      <c r="U887" s="6"/>
      <c r="V887" s="6"/>
      <c r="W887" s="6"/>
      <c r="X887" s="6"/>
      <c r="Y887" s="6"/>
      <c r="Z887" s="6"/>
    </row>
    <row r="888" spans="1:26" ht="12.75" customHeight="1">
      <c r="A888" s="6"/>
      <c r="B888" s="6"/>
      <c r="C888" s="6"/>
      <c r="D888" s="27"/>
      <c r="E888" s="27"/>
      <c r="F888" s="6"/>
      <c r="G888" s="28"/>
      <c r="H888" s="6"/>
      <c r="I888" s="6"/>
      <c r="J888" s="6"/>
      <c r="K888" s="6"/>
      <c r="L888" s="6"/>
      <c r="M888" s="6"/>
      <c r="N888" s="6"/>
      <c r="O888" s="6"/>
      <c r="P888" s="6"/>
      <c r="Q888" s="6"/>
      <c r="R888" s="6"/>
      <c r="S888" s="6"/>
      <c r="T888" s="6"/>
      <c r="U888" s="6"/>
      <c r="V888" s="6"/>
      <c r="W888" s="6"/>
      <c r="X888" s="6"/>
      <c r="Y888" s="6"/>
      <c r="Z888" s="6"/>
    </row>
    <row r="889" spans="1:26" ht="12.75" customHeight="1">
      <c r="A889" s="6"/>
      <c r="B889" s="6"/>
      <c r="C889" s="6"/>
      <c r="D889" s="27"/>
      <c r="E889" s="27"/>
      <c r="F889" s="6"/>
      <c r="G889" s="28"/>
      <c r="H889" s="6"/>
      <c r="I889" s="6"/>
      <c r="J889" s="6"/>
      <c r="K889" s="6"/>
      <c r="L889" s="6"/>
      <c r="M889" s="6"/>
      <c r="N889" s="6"/>
      <c r="O889" s="6"/>
      <c r="P889" s="6"/>
      <c r="Q889" s="6"/>
      <c r="R889" s="6"/>
      <c r="S889" s="6"/>
      <c r="T889" s="6"/>
      <c r="U889" s="6"/>
      <c r="V889" s="6"/>
      <c r="W889" s="6"/>
      <c r="X889" s="6"/>
      <c r="Y889" s="6"/>
      <c r="Z889" s="6"/>
    </row>
    <row r="890" spans="1:26" ht="12.75" customHeight="1">
      <c r="A890" s="6"/>
      <c r="B890" s="6"/>
      <c r="C890" s="6"/>
      <c r="D890" s="27"/>
      <c r="E890" s="27"/>
      <c r="F890" s="6"/>
      <c r="G890" s="28"/>
      <c r="H890" s="6"/>
      <c r="I890" s="6"/>
      <c r="J890" s="6"/>
      <c r="K890" s="6"/>
      <c r="L890" s="6"/>
      <c r="M890" s="6"/>
      <c r="N890" s="6"/>
      <c r="O890" s="6"/>
      <c r="P890" s="6"/>
      <c r="Q890" s="6"/>
      <c r="R890" s="6"/>
      <c r="S890" s="6"/>
      <c r="T890" s="6"/>
      <c r="U890" s="6"/>
      <c r="V890" s="6"/>
      <c r="W890" s="6"/>
      <c r="X890" s="6"/>
      <c r="Y890" s="6"/>
      <c r="Z890" s="6"/>
    </row>
    <row r="891" spans="1:26" ht="12.75" customHeight="1">
      <c r="A891" s="6"/>
      <c r="B891" s="6"/>
      <c r="C891" s="6"/>
      <c r="D891" s="27"/>
      <c r="E891" s="27"/>
      <c r="F891" s="6"/>
      <c r="G891" s="28"/>
      <c r="H891" s="6"/>
      <c r="I891" s="6"/>
      <c r="J891" s="6"/>
      <c r="K891" s="6"/>
      <c r="L891" s="6"/>
      <c r="M891" s="6"/>
      <c r="N891" s="6"/>
      <c r="O891" s="6"/>
      <c r="P891" s="6"/>
      <c r="Q891" s="6"/>
      <c r="R891" s="6"/>
      <c r="S891" s="6"/>
      <c r="T891" s="6"/>
      <c r="U891" s="6"/>
      <c r="V891" s="6"/>
      <c r="W891" s="6"/>
      <c r="X891" s="6"/>
      <c r="Y891" s="6"/>
      <c r="Z891" s="6"/>
    </row>
    <row r="892" spans="1:26" ht="12.75" customHeight="1">
      <c r="A892" s="6"/>
      <c r="B892" s="6"/>
      <c r="C892" s="6"/>
      <c r="D892" s="27"/>
      <c r="E892" s="27"/>
      <c r="F892" s="6"/>
      <c r="G892" s="28"/>
      <c r="H892" s="6"/>
      <c r="I892" s="6"/>
      <c r="J892" s="6"/>
      <c r="K892" s="6"/>
      <c r="L892" s="6"/>
      <c r="M892" s="6"/>
      <c r="N892" s="6"/>
      <c r="O892" s="6"/>
      <c r="P892" s="6"/>
      <c r="Q892" s="6"/>
      <c r="R892" s="6"/>
      <c r="S892" s="6"/>
      <c r="T892" s="6"/>
      <c r="U892" s="6"/>
      <c r="V892" s="6"/>
      <c r="W892" s="6"/>
      <c r="X892" s="6"/>
      <c r="Y892" s="6"/>
      <c r="Z892" s="6"/>
    </row>
    <row r="893" spans="1:26" ht="12.75" customHeight="1">
      <c r="A893" s="6"/>
      <c r="B893" s="6"/>
      <c r="C893" s="6"/>
      <c r="D893" s="27"/>
      <c r="E893" s="27"/>
      <c r="F893" s="6"/>
      <c r="G893" s="28"/>
      <c r="H893" s="6"/>
      <c r="I893" s="6"/>
      <c r="J893" s="6"/>
      <c r="K893" s="6"/>
      <c r="L893" s="6"/>
      <c r="M893" s="6"/>
      <c r="N893" s="6"/>
      <c r="O893" s="6"/>
      <c r="P893" s="6"/>
      <c r="Q893" s="6"/>
      <c r="R893" s="6"/>
      <c r="S893" s="6"/>
      <c r="T893" s="6"/>
      <c r="U893" s="6"/>
      <c r="V893" s="6"/>
      <c r="W893" s="6"/>
      <c r="X893" s="6"/>
      <c r="Y893" s="6"/>
      <c r="Z893" s="6"/>
    </row>
    <row r="894" spans="1:26" ht="12.75" customHeight="1">
      <c r="A894" s="6"/>
      <c r="B894" s="6"/>
      <c r="C894" s="6"/>
      <c r="D894" s="27"/>
      <c r="E894" s="27"/>
      <c r="F894" s="6"/>
      <c r="G894" s="28"/>
      <c r="H894" s="6"/>
      <c r="I894" s="6"/>
      <c r="J894" s="6"/>
      <c r="K894" s="6"/>
      <c r="L894" s="6"/>
      <c r="M894" s="6"/>
      <c r="N894" s="6"/>
      <c r="O894" s="6"/>
      <c r="P894" s="6"/>
      <c r="Q894" s="6"/>
      <c r="R894" s="6"/>
      <c r="S894" s="6"/>
      <c r="T894" s="6"/>
      <c r="U894" s="6"/>
      <c r="V894" s="6"/>
      <c r="W894" s="6"/>
      <c r="X894" s="6"/>
      <c r="Y894" s="6"/>
      <c r="Z894" s="6"/>
    </row>
    <row r="895" spans="1:26" ht="12.75" customHeight="1">
      <c r="A895" s="6"/>
      <c r="B895" s="6"/>
      <c r="C895" s="6"/>
      <c r="D895" s="27"/>
      <c r="E895" s="27"/>
      <c r="F895" s="6"/>
      <c r="G895" s="28"/>
      <c r="H895" s="6"/>
      <c r="I895" s="6"/>
      <c r="J895" s="6"/>
      <c r="K895" s="6"/>
      <c r="L895" s="6"/>
      <c r="M895" s="6"/>
      <c r="N895" s="6"/>
      <c r="O895" s="6"/>
      <c r="P895" s="6"/>
      <c r="Q895" s="6"/>
      <c r="R895" s="6"/>
      <c r="S895" s="6"/>
      <c r="T895" s="6"/>
      <c r="U895" s="6"/>
      <c r="V895" s="6"/>
      <c r="W895" s="6"/>
      <c r="X895" s="6"/>
      <c r="Y895" s="6"/>
      <c r="Z895" s="6"/>
    </row>
    <row r="896" spans="1:26" ht="12.75" customHeight="1">
      <c r="A896" s="6"/>
      <c r="B896" s="6"/>
      <c r="C896" s="6"/>
      <c r="D896" s="27"/>
      <c r="E896" s="27"/>
      <c r="F896" s="6"/>
      <c r="G896" s="28"/>
      <c r="H896" s="6"/>
      <c r="I896" s="6"/>
      <c r="J896" s="6"/>
      <c r="K896" s="6"/>
      <c r="L896" s="6"/>
      <c r="M896" s="6"/>
      <c r="N896" s="6"/>
      <c r="O896" s="6"/>
      <c r="P896" s="6"/>
      <c r="Q896" s="6"/>
      <c r="R896" s="6"/>
      <c r="S896" s="6"/>
      <c r="T896" s="6"/>
      <c r="U896" s="6"/>
      <c r="V896" s="6"/>
      <c r="W896" s="6"/>
      <c r="X896" s="6"/>
      <c r="Y896" s="6"/>
      <c r="Z896" s="6"/>
    </row>
    <row r="897" spans="1:26" ht="12.75" customHeight="1">
      <c r="A897" s="6"/>
      <c r="B897" s="6"/>
      <c r="C897" s="6"/>
      <c r="D897" s="27"/>
      <c r="E897" s="27"/>
      <c r="F897" s="6"/>
      <c r="G897" s="28"/>
      <c r="H897" s="6"/>
      <c r="I897" s="6"/>
      <c r="J897" s="6"/>
      <c r="K897" s="6"/>
      <c r="L897" s="6"/>
      <c r="M897" s="6"/>
      <c r="N897" s="6"/>
      <c r="O897" s="6"/>
      <c r="P897" s="6"/>
      <c r="Q897" s="6"/>
      <c r="R897" s="6"/>
      <c r="S897" s="6"/>
      <c r="T897" s="6"/>
      <c r="U897" s="6"/>
      <c r="V897" s="6"/>
      <c r="W897" s="6"/>
      <c r="X897" s="6"/>
      <c r="Y897" s="6"/>
      <c r="Z897" s="6"/>
    </row>
    <row r="898" spans="1:26" ht="12.75" customHeight="1">
      <c r="A898" s="6"/>
      <c r="B898" s="6"/>
      <c r="C898" s="6"/>
      <c r="D898" s="27"/>
      <c r="E898" s="27"/>
      <c r="F898" s="6"/>
      <c r="G898" s="28"/>
      <c r="H898" s="6"/>
      <c r="I898" s="6"/>
      <c r="J898" s="6"/>
      <c r="K898" s="6"/>
      <c r="L898" s="6"/>
      <c r="M898" s="6"/>
      <c r="N898" s="6"/>
      <c r="O898" s="6"/>
      <c r="P898" s="6"/>
      <c r="Q898" s="6"/>
      <c r="R898" s="6"/>
      <c r="S898" s="6"/>
      <c r="T898" s="6"/>
      <c r="U898" s="6"/>
      <c r="V898" s="6"/>
      <c r="W898" s="6"/>
      <c r="X898" s="6"/>
      <c r="Y898" s="6"/>
      <c r="Z898" s="6"/>
    </row>
    <row r="899" spans="1:26" ht="12.75" customHeight="1">
      <c r="A899" s="6"/>
      <c r="B899" s="6"/>
      <c r="C899" s="6"/>
      <c r="D899" s="27"/>
      <c r="E899" s="27"/>
      <c r="F899" s="6"/>
      <c r="G899" s="28"/>
      <c r="H899" s="6"/>
      <c r="I899" s="6"/>
      <c r="J899" s="6"/>
      <c r="K899" s="6"/>
      <c r="L899" s="6"/>
      <c r="M899" s="6"/>
      <c r="N899" s="6"/>
      <c r="O899" s="6"/>
      <c r="P899" s="6"/>
      <c r="Q899" s="6"/>
      <c r="R899" s="6"/>
      <c r="S899" s="6"/>
      <c r="T899" s="6"/>
      <c r="U899" s="6"/>
      <c r="V899" s="6"/>
      <c r="W899" s="6"/>
      <c r="X899" s="6"/>
      <c r="Y899" s="6"/>
      <c r="Z899" s="6"/>
    </row>
    <row r="900" spans="1:26" ht="12.75" customHeight="1">
      <c r="A900" s="6"/>
      <c r="B900" s="6"/>
      <c r="C900" s="6"/>
      <c r="D900" s="27"/>
      <c r="E900" s="27"/>
      <c r="F900" s="6"/>
      <c r="G900" s="28"/>
      <c r="H900" s="6"/>
      <c r="I900" s="6"/>
      <c r="J900" s="6"/>
      <c r="K900" s="6"/>
      <c r="L900" s="6"/>
      <c r="M900" s="6"/>
      <c r="N900" s="6"/>
      <c r="O900" s="6"/>
      <c r="P900" s="6"/>
      <c r="Q900" s="6"/>
      <c r="R900" s="6"/>
      <c r="S900" s="6"/>
      <c r="T900" s="6"/>
      <c r="U900" s="6"/>
      <c r="V900" s="6"/>
      <c r="W900" s="6"/>
      <c r="X900" s="6"/>
      <c r="Y900" s="6"/>
      <c r="Z900" s="6"/>
    </row>
    <row r="901" spans="1:26" ht="12.75" customHeight="1">
      <c r="A901" s="6"/>
      <c r="B901" s="6"/>
      <c r="C901" s="6"/>
      <c r="D901" s="27"/>
      <c r="E901" s="27"/>
      <c r="F901" s="6"/>
      <c r="G901" s="28"/>
      <c r="H901" s="6"/>
      <c r="I901" s="6"/>
      <c r="J901" s="6"/>
      <c r="K901" s="6"/>
      <c r="L901" s="6"/>
      <c r="M901" s="6"/>
      <c r="N901" s="6"/>
      <c r="O901" s="6"/>
      <c r="P901" s="6"/>
      <c r="Q901" s="6"/>
      <c r="R901" s="6"/>
      <c r="S901" s="6"/>
      <c r="T901" s="6"/>
      <c r="U901" s="6"/>
      <c r="V901" s="6"/>
      <c r="W901" s="6"/>
      <c r="X901" s="6"/>
      <c r="Y901" s="6"/>
      <c r="Z901" s="6"/>
    </row>
    <row r="902" spans="1:26" ht="12.75" customHeight="1">
      <c r="A902" s="6"/>
      <c r="B902" s="6"/>
      <c r="C902" s="6"/>
      <c r="D902" s="27"/>
      <c r="E902" s="27"/>
      <c r="F902" s="6"/>
      <c r="G902" s="28"/>
      <c r="H902" s="6"/>
      <c r="I902" s="6"/>
      <c r="J902" s="6"/>
      <c r="K902" s="6"/>
      <c r="L902" s="6"/>
      <c r="M902" s="6"/>
      <c r="N902" s="6"/>
      <c r="O902" s="6"/>
      <c r="P902" s="6"/>
      <c r="Q902" s="6"/>
      <c r="R902" s="6"/>
      <c r="S902" s="6"/>
      <c r="T902" s="6"/>
      <c r="U902" s="6"/>
      <c r="V902" s="6"/>
      <c r="W902" s="6"/>
      <c r="X902" s="6"/>
      <c r="Y902" s="6"/>
      <c r="Z902" s="6"/>
    </row>
    <row r="903" spans="1:26" ht="12.75" customHeight="1">
      <c r="A903" s="6"/>
      <c r="B903" s="6"/>
      <c r="C903" s="6"/>
      <c r="D903" s="27"/>
      <c r="E903" s="27"/>
      <c r="F903" s="6"/>
      <c r="G903" s="28"/>
      <c r="H903" s="6"/>
      <c r="I903" s="6"/>
      <c r="J903" s="6"/>
      <c r="K903" s="6"/>
      <c r="L903" s="6"/>
      <c r="M903" s="6"/>
      <c r="N903" s="6"/>
      <c r="O903" s="6"/>
      <c r="P903" s="6"/>
      <c r="Q903" s="6"/>
      <c r="R903" s="6"/>
      <c r="S903" s="6"/>
      <c r="T903" s="6"/>
      <c r="U903" s="6"/>
      <c r="V903" s="6"/>
      <c r="W903" s="6"/>
      <c r="X903" s="6"/>
      <c r="Y903" s="6"/>
      <c r="Z903" s="6"/>
    </row>
    <row r="904" spans="1:26" ht="12.75" customHeight="1">
      <c r="A904" s="6"/>
      <c r="B904" s="6"/>
      <c r="C904" s="6"/>
      <c r="D904" s="27"/>
      <c r="E904" s="27"/>
      <c r="F904" s="6"/>
      <c r="G904" s="28"/>
      <c r="H904" s="6"/>
      <c r="I904" s="6"/>
      <c r="J904" s="6"/>
      <c r="K904" s="6"/>
      <c r="L904" s="6"/>
      <c r="M904" s="6"/>
      <c r="N904" s="6"/>
      <c r="O904" s="6"/>
      <c r="P904" s="6"/>
      <c r="Q904" s="6"/>
      <c r="R904" s="6"/>
      <c r="S904" s="6"/>
      <c r="T904" s="6"/>
      <c r="U904" s="6"/>
      <c r="V904" s="6"/>
      <c r="W904" s="6"/>
      <c r="X904" s="6"/>
      <c r="Y904" s="6"/>
      <c r="Z904" s="6"/>
    </row>
    <row r="905" spans="1:26" ht="12.75" customHeight="1">
      <c r="A905" s="6"/>
      <c r="B905" s="6"/>
      <c r="C905" s="6"/>
      <c r="D905" s="27"/>
      <c r="E905" s="27"/>
      <c r="F905" s="6"/>
      <c r="G905" s="28"/>
      <c r="H905" s="6"/>
      <c r="I905" s="6"/>
      <c r="J905" s="6"/>
      <c r="K905" s="6"/>
      <c r="L905" s="6"/>
      <c r="M905" s="6"/>
      <c r="N905" s="6"/>
      <c r="O905" s="6"/>
      <c r="P905" s="6"/>
      <c r="Q905" s="6"/>
      <c r="R905" s="6"/>
      <c r="S905" s="6"/>
      <c r="T905" s="6"/>
      <c r="U905" s="6"/>
      <c r="V905" s="6"/>
      <c r="W905" s="6"/>
      <c r="X905" s="6"/>
      <c r="Y905" s="6"/>
      <c r="Z905" s="6"/>
    </row>
    <row r="906" spans="1:26" ht="12.75" customHeight="1">
      <c r="A906" s="6"/>
      <c r="B906" s="6"/>
      <c r="C906" s="6"/>
      <c r="D906" s="27"/>
      <c r="E906" s="27"/>
      <c r="F906" s="6"/>
      <c r="G906" s="28"/>
      <c r="H906" s="6"/>
      <c r="I906" s="6"/>
      <c r="J906" s="6"/>
      <c r="K906" s="6"/>
      <c r="L906" s="6"/>
      <c r="M906" s="6"/>
      <c r="N906" s="6"/>
      <c r="O906" s="6"/>
      <c r="P906" s="6"/>
      <c r="Q906" s="6"/>
      <c r="R906" s="6"/>
      <c r="S906" s="6"/>
      <c r="T906" s="6"/>
      <c r="U906" s="6"/>
      <c r="V906" s="6"/>
      <c r="W906" s="6"/>
      <c r="X906" s="6"/>
      <c r="Y906" s="6"/>
      <c r="Z906" s="6"/>
    </row>
    <row r="907" spans="1:26" ht="12.75" customHeight="1">
      <c r="A907" s="6"/>
      <c r="B907" s="6"/>
      <c r="C907" s="6"/>
      <c r="D907" s="27"/>
      <c r="E907" s="27"/>
      <c r="F907" s="6"/>
      <c r="G907" s="28"/>
      <c r="H907" s="6"/>
      <c r="I907" s="6"/>
      <c r="J907" s="6"/>
      <c r="K907" s="6"/>
      <c r="L907" s="6"/>
      <c r="M907" s="6"/>
      <c r="N907" s="6"/>
      <c r="O907" s="6"/>
      <c r="P907" s="6"/>
      <c r="Q907" s="6"/>
      <c r="R907" s="6"/>
      <c r="S907" s="6"/>
      <c r="T907" s="6"/>
      <c r="U907" s="6"/>
      <c r="V907" s="6"/>
      <c r="W907" s="6"/>
      <c r="X907" s="6"/>
      <c r="Y907" s="6"/>
      <c r="Z907" s="6"/>
    </row>
    <row r="908" spans="1:26" ht="12.75" customHeight="1">
      <c r="A908" s="6"/>
      <c r="B908" s="6"/>
      <c r="C908" s="6"/>
      <c r="D908" s="27"/>
      <c r="E908" s="27"/>
      <c r="F908" s="6"/>
      <c r="G908" s="28"/>
      <c r="H908" s="6"/>
      <c r="I908" s="6"/>
      <c r="J908" s="6"/>
      <c r="K908" s="6"/>
      <c r="L908" s="6"/>
      <c r="M908" s="6"/>
      <c r="N908" s="6"/>
      <c r="O908" s="6"/>
      <c r="P908" s="6"/>
      <c r="Q908" s="6"/>
      <c r="R908" s="6"/>
      <c r="S908" s="6"/>
      <c r="T908" s="6"/>
      <c r="U908" s="6"/>
      <c r="V908" s="6"/>
      <c r="W908" s="6"/>
      <c r="X908" s="6"/>
      <c r="Y908" s="6"/>
      <c r="Z908" s="6"/>
    </row>
    <row r="909" spans="1:26" ht="12.75" customHeight="1">
      <c r="A909" s="6"/>
      <c r="B909" s="6"/>
      <c r="C909" s="6"/>
      <c r="D909" s="27"/>
      <c r="E909" s="27"/>
      <c r="F909" s="6"/>
      <c r="G909" s="28"/>
      <c r="H909" s="6"/>
      <c r="I909" s="6"/>
      <c r="J909" s="6"/>
      <c r="K909" s="6"/>
      <c r="L909" s="6"/>
      <c r="M909" s="6"/>
      <c r="N909" s="6"/>
      <c r="O909" s="6"/>
      <c r="P909" s="6"/>
      <c r="Q909" s="6"/>
      <c r="R909" s="6"/>
      <c r="S909" s="6"/>
      <c r="T909" s="6"/>
      <c r="U909" s="6"/>
      <c r="V909" s="6"/>
      <c r="W909" s="6"/>
      <c r="X909" s="6"/>
      <c r="Y909" s="6"/>
      <c r="Z909" s="6"/>
    </row>
    <row r="910" spans="1:26" ht="12.75" customHeight="1">
      <c r="A910" s="6"/>
      <c r="B910" s="6"/>
      <c r="C910" s="6"/>
      <c r="D910" s="27"/>
      <c r="E910" s="27"/>
      <c r="F910" s="6"/>
      <c r="G910" s="28"/>
      <c r="H910" s="6"/>
      <c r="I910" s="6"/>
      <c r="J910" s="6"/>
      <c r="K910" s="6"/>
      <c r="L910" s="6"/>
      <c r="M910" s="6"/>
      <c r="N910" s="6"/>
      <c r="O910" s="6"/>
      <c r="P910" s="6"/>
      <c r="Q910" s="6"/>
      <c r="R910" s="6"/>
      <c r="S910" s="6"/>
      <c r="T910" s="6"/>
      <c r="U910" s="6"/>
      <c r="V910" s="6"/>
      <c r="W910" s="6"/>
      <c r="X910" s="6"/>
      <c r="Y910" s="6"/>
      <c r="Z910" s="6"/>
    </row>
    <row r="911" spans="1:26" ht="12.75" customHeight="1">
      <c r="A911" s="6"/>
      <c r="B911" s="6"/>
      <c r="C911" s="6"/>
      <c r="D911" s="27"/>
      <c r="E911" s="27"/>
      <c r="F911" s="6"/>
      <c r="G911" s="28"/>
      <c r="H911" s="6"/>
      <c r="I911" s="6"/>
      <c r="J911" s="6"/>
      <c r="K911" s="6"/>
      <c r="L911" s="6"/>
      <c r="M911" s="6"/>
      <c r="N911" s="6"/>
      <c r="O911" s="6"/>
      <c r="P911" s="6"/>
      <c r="Q911" s="6"/>
      <c r="R911" s="6"/>
      <c r="S911" s="6"/>
      <c r="T911" s="6"/>
      <c r="U911" s="6"/>
      <c r="V911" s="6"/>
      <c r="W911" s="6"/>
      <c r="X911" s="6"/>
      <c r="Y911" s="6"/>
      <c r="Z911" s="6"/>
    </row>
    <row r="912" spans="1:26" ht="12.75" customHeight="1">
      <c r="A912" s="6"/>
      <c r="B912" s="6"/>
      <c r="C912" s="6"/>
      <c r="D912" s="27"/>
      <c r="E912" s="27"/>
      <c r="F912" s="6"/>
      <c r="G912" s="28"/>
      <c r="H912" s="6"/>
      <c r="I912" s="6"/>
      <c r="J912" s="6"/>
      <c r="K912" s="6"/>
      <c r="L912" s="6"/>
      <c r="M912" s="6"/>
      <c r="N912" s="6"/>
      <c r="O912" s="6"/>
      <c r="P912" s="6"/>
      <c r="Q912" s="6"/>
      <c r="R912" s="6"/>
      <c r="S912" s="6"/>
      <c r="T912" s="6"/>
      <c r="U912" s="6"/>
      <c r="V912" s="6"/>
      <c r="W912" s="6"/>
      <c r="X912" s="6"/>
      <c r="Y912" s="6"/>
      <c r="Z912" s="6"/>
    </row>
    <row r="913" spans="1:26" ht="12.75" customHeight="1">
      <c r="A913" s="6"/>
      <c r="B913" s="6"/>
      <c r="C913" s="6"/>
      <c r="D913" s="27"/>
      <c r="E913" s="27"/>
      <c r="F913" s="6"/>
      <c r="G913" s="28"/>
      <c r="H913" s="6"/>
      <c r="I913" s="6"/>
      <c r="J913" s="6"/>
      <c r="K913" s="6"/>
      <c r="L913" s="6"/>
      <c r="M913" s="6"/>
      <c r="N913" s="6"/>
      <c r="O913" s="6"/>
      <c r="P913" s="6"/>
      <c r="Q913" s="6"/>
      <c r="R913" s="6"/>
      <c r="S913" s="6"/>
      <c r="T913" s="6"/>
      <c r="U913" s="6"/>
      <c r="V913" s="6"/>
      <c r="W913" s="6"/>
      <c r="X913" s="6"/>
      <c r="Y913" s="6"/>
      <c r="Z913" s="6"/>
    </row>
    <row r="914" spans="1:26" ht="12.75" customHeight="1">
      <c r="A914" s="6"/>
      <c r="B914" s="6"/>
      <c r="C914" s="6"/>
      <c r="D914" s="27"/>
      <c r="E914" s="27"/>
      <c r="F914" s="6"/>
      <c r="G914" s="28"/>
      <c r="H914" s="6"/>
      <c r="I914" s="6"/>
      <c r="J914" s="6"/>
      <c r="K914" s="6"/>
      <c r="L914" s="6"/>
      <c r="M914" s="6"/>
      <c r="N914" s="6"/>
      <c r="O914" s="6"/>
      <c r="P914" s="6"/>
      <c r="Q914" s="6"/>
      <c r="R914" s="6"/>
      <c r="S914" s="6"/>
      <c r="T914" s="6"/>
      <c r="U914" s="6"/>
      <c r="V914" s="6"/>
      <c r="W914" s="6"/>
      <c r="X914" s="6"/>
      <c r="Y914" s="6"/>
      <c r="Z914" s="6"/>
    </row>
    <row r="915" spans="1:26" ht="12.75" customHeight="1">
      <c r="A915" s="6"/>
      <c r="B915" s="6"/>
      <c r="C915" s="6"/>
      <c r="D915" s="27"/>
      <c r="E915" s="27"/>
      <c r="F915" s="6"/>
      <c r="G915" s="28"/>
      <c r="H915" s="6"/>
      <c r="I915" s="6"/>
      <c r="J915" s="6"/>
      <c r="K915" s="6"/>
      <c r="L915" s="6"/>
      <c r="M915" s="6"/>
      <c r="N915" s="6"/>
      <c r="O915" s="6"/>
      <c r="P915" s="6"/>
      <c r="Q915" s="6"/>
      <c r="R915" s="6"/>
      <c r="S915" s="6"/>
      <c r="T915" s="6"/>
      <c r="U915" s="6"/>
      <c r="V915" s="6"/>
      <c r="W915" s="6"/>
      <c r="X915" s="6"/>
      <c r="Y915" s="6"/>
      <c r="Z915" s="6"/>
    </row>
    <row r="916" spans="1:26" ht="12.75" customHeight="1">
      <c r="A916" s="6"/>
      <c r="B916" s="6"/>
      <c r="C916" s="6"/>
      <c r="D916" s="27"/>
      <c r="E916" s="27"/>
      <c r="F916" s="6"/>
      <c r="G916" s="28"/>
      <c r="H916" s="6"/>
      <c r="I916" s="6"/>
      <c r="J916" s="6"/>
      <c r="K916" s="6"/>
      <c r="L916" s="6"/>
      <c r="M916" s="6"/>
      <c r="N916" s="6"/>
      <c r="O916" s="6"/>
      <c r="P916" s="6"/>
      <c r="Q916" s="6"/>
      <c r="R916" s="6"/>
      <c r="S916" s="6"/>
      <c r="T916" s="6"/>
      <c r="U916" s="6"/>
      <c r="V916" s="6"/>
      <c r="W916" s="6"/>
      <c r="X916" s="6"/>
      <c r="Y916" s="6"/>
      <c r="Z916" s="6"/>
    </row>
    <row r="917" spans="1:26" ht="12.75" customHeight="1">
      <c r="A917" s="6"/>
      <c r="B917" s="6"/>
      <c r="C917" s="6"/>
      <c r="D917" s="27"/>
      <c r="E917" s="27"/>
      <c r="F917" s="6"/>
      <c r="G917" s="28"/>
      <c r="H917" s="6"/>
      <c r="I917" s="6"/>
      <c r="J917" s="6"/>
      <c r="K917" s="6"/>
      <c r="L917" s="6"/>
      <c r="M917" s="6"/>
      <c r="N917" s="6"/>
      <c r="O917" s="6"/>
      <c r="P917" s="6"/>
      <c r="Q917" s="6"/>
      <c r="R917" s="6"/>
      <c r="S917" s="6"/>
      <c r="T917" s="6"/>
      <c r="U917" s="6"/>
      <c r="V917" s="6"/>
      <c r="W917" s="6"/>
      <c r="X917" s="6"/>
      <c r="Y917" s="6"/>
      <c r="Z917" s="6"/>
    </row>
    <row r="918" spans="1:26" ht="12.75" customHeight="1">
      <c r="A918" s="6"/>
      <c r="B918" s="6"/>
      <c r="C918" s="6"/>
      <c r="D918" s="27"/>
      <c r="E918" s="27"/>
      <c r="F918" s="6"/>
      <c r="G918" s="28"/>
      <c r="H918" s="6"/>
      <c r="I918" s="6"/>
      <c r="J918" s="6"/>
      <c r="K918" s="6"/>
      <c r="L918" s="6"/>
      <c r="M918" s="6"/>
      <c r="N918" s="6"/>
      <c r="O918" s="6"/>
      <c r="P918" s="6"/>
      <c r="Q918" s="6"/>
      <c r="R918" s="6"/>
      <c r="S918" s="6"/>
      <c r="T918" s="6"/>
      <c r="U918" s="6"/>
      <c r="V918" s="6"/>
      <c r="W918" s="6"/>
      <c r="X918" s="6"/>
      <c r="Y918" s="6"/>
      <c r="Z918" s="6"/>
    </row>
    <row r="919" spans="1:26" ht="12.75" customHeight="1">
      <c r="A919" s="6"/>
      <c r="B919" s="6"/>
      <c r="C919" s="6"/>
      <c r="D919" s="27"/>
      <c r="E919" s="27"/>
      <c r="F919" s="6"/>
      <c r="G919" s="28"/>
      <c r="H919" s="6"/>
      <c r="I919" s="6"/>
      <c r="J919" s="6"/>
      <c r="K919" s="6"/>
      <c r="L919" s="6"/>
      <c r="M919" s="6"/>
      <c r="N919" s="6"/>
      <c r="O919" s="6"/>
      <c r="P919" s="6"/>
      <c r="Q919" s="6"/>
      <c r="R919" s="6"/>
      <c r="S919" s="6"/>
      <c r="T919" s="6"/>
      <c r="U919" s="6"/>
      <c r="V919" s="6"/>
      <c r="W919" s="6"/>
      <c r="X919" s="6"/>
      <c r="Y919" s="6"/>
      <c r="Z919" s="6"/>
    </row>
    <row r="920" spans="1:26" ht="12.75" customHeight="1">
      <c r="A920" s="6"/>
      <c r="B920" s="6"/>
      <c r="C920" s="6"/>
      <c r="D920" s="27"/>
      <c r="E920" s="27"/>
      <c r="F920" s="6"/>
      <c r="G920" s="28"/>
      <c r="H920" s="6"/>
      <c r="I920" s="6"/>
      <c r="J920" s="6"/>
      <c r="K920" s="6"/>
      <c r="L920" s="6"/>
      <c r="M920" s="6"/>
      <c r="N920" s="6"/>
      <c r="O920" s="6"/>
      <c r="P920" s="6"/>
      <c r="Q920" s="6"/>
      <c r="R920" s="6"/>
      <c r="S920" s="6"/>
      <c r="T920" s="6"/>
      <c r="U920" s="6"/>
      <c r="V920" s="6"/>
      <c r="W920" s="6"/>
      <c r="X920" s="6"/>
      <c r="Y920" s="6"/>
      <c r="Z920" s="6"/>
    </row>
    <row r="921" spans="1:26" ht="12.75" customHeight="1">
      <c r="A921" s="6"/>
      <c r="B921" s="6"/>
      <c r="C921" s="6"/>
      <c r="D921" s="27"/>
      <c r="E921" s="27"/>
      <c r="F921" s="6"/>
      <c r="G921" s="28"/>
      <c r="H921" s="6"/>
      <c r="I921" s="6"/>
      <c r="J921" s="6"/>
      <c r="K921" s="6"/>
      <c r="L921" s="6"/>
      <c r="M921" s="6"/>
      <c r="N921" s="6"/>
      <c r="O921" s="6"/>
      <c r="P921" s="6"/>
      <c r="Q921" s="6"/>
      <c r="R921" s="6"/>
      <c r="S921" s="6"/>
      <c r="T921" s="6"/>
      <c r="U921" s="6"/>
      <c r="V921" s="6"/>
      <c r="W921" s="6"/>
      <c r="X921" s="6"/>
      <c r="Y921" s="6"/>
      <c r="Z921" s="6"/>
    </row>
    <row r="922" spans="1:26" ht="12.75" customHeight="1">
      <c r="A922" s="6"/>
      <c r="B922" s="6"/>
      <c r="C922" s="6"/>
      <c r="D922" s="27"/>
      <c r="E922" s="27"/>
      <c r="F922" s="6"/>
      <c r="G922" s="28"/>
      <c r="H922" s="6"/>
      <c r="I922" s="6"/>
      <c r="J922" s="6"/>
      <c r="K922" s="6"/>
      <c r="L922" s="6"/>
      <c r="M922" s="6"/>
      <c r="N922" s="6"/>
      <c r="O922" s="6"/>
      <c r="P922" s="6"/>
      <c r="Q922" s="6"/>
      <c r="R922" s="6"/>
      <c r="S922" s="6"/>
      <c r="T922" s="6"/>
      <c r="U922" s="6"/>
      <c r="V922" s="6"/>
      <c r="W922" s="6"/>
      <c r="X922" s="6"/>
      <c r="Y922" s="6"/>
      <c r="Z922" s="6"/>
    </row>
    <row r="923" spans="1:26" ht="12.75" customHeight="1">
      <c r="A923" s="6"/>
      <c r="B923" s="6"/>
      <c r="C923" s="6"/>
      <c r="D923" s="27"/>
      <c r="E923" s="27"/>
      <c r="F923" s="6"/>
      <c r="G923" s="28"/>
      <c r="H923" s="6"/>
      <c r="I923" s="6"/>
      <c r="J923" s="6"/>
      <c r="K923" s="6"/>
      <c r="L923" s="6"/>
      <c r="M923" s="6"/>
      <c r="N923" s="6"/>
      <c r="O923" s="6"/>
      <c r="P923" s="6"/>
      <c r="Q923" s="6"/>
      <c r="R923" s="6"/>
      <c r="S923" s="6"/>
      <c r="T923" s="6"/>
      <c r="U923" s="6"/>
      <c r="V923" s="6"/>
      <c r="W923" s="6"/>
      <c r="X923" s="6"/>
      <c r="Y923" s="6"/>
      <c r="Z923" s="6"/>
    </row>
    <row r="924" spans="1:26" ht="12.75" customHeight="1">
      <c r="A924" s="6"/>
      <c r="B924" s="6"/>
      <c r="C924" s="6"/>
      <c r="D924" s="27"/>
      <c r="E924" s="27"/>
      <c r="F924" s="6"/>
      <c r="G924" s="28"/>
      <c r="H924" s="6"/>
      <c r="I924" s="6"/>
      <c r="J924" s="6"/>
      <c r="K924" s="6"/>
      <c r="L924" s="6"/>
      <c r="M924" s="6"/>
      <c r="N924" s="6"/>
      <c r="O924" s="6"/>
      <c r="P924" s="6"/>
      <c r="Q924" s="6"/>
      <c r="R924" s="6"/>
      <c r="S924" s="6"/>
      <c r="T924" s="6"/>
      <c r="U924" s="6"/>
      <c r="V924" s="6"/>
      <c r="W924" s="6"/>
      <c r="X924" s="6"/>
      <c r="Y924" s="6"/>
      <c r="Z924" s="6"/>
    </row>
    <row r="925" spans="1:26" ht="12.75" customHeight="1">
      <c r="A925" s="6"/>
      <c r="B925" s="6"/>
      <c r="C925" s="6"/>
      <c r="D925" s="27"/>
      <c r="E925" s="27"/>
      <c r="F925" s="6"/>
      <c r="G925" s="28"/>
      <c r="H925" s="6"/>
      <c r="I925" s="6"/>
      <c r="J925" s="6"/>
      <c r="K925" s="6"/>
      <c r="L925" s="6"/>
      <c r="M925" s="6"/>
      <c r="N925" s="6"/>
      <c r="O925" s="6"/>
      <c r="P925" s="6"/>
      <c r="Q925" s="6"/>
      <c r="R925" s="6"/>
      <c r="S925" s="6"/>
      <c r="T925" s="6"/>
      <c r="U925" s="6"/>
      <c r="V925" s="6"/>
      <c r="W925" s="6"/>
      <c r="X925" s="6"/>
      <c r="Y925" s="6"/>
      <c r="Z925" s="6"/>
    </row>
    <row r="926" spans="1:26" ht="12.75" customHeight="1">
      <c r="A926" s="6"/>
      <c r="B926" s="6"/>
      <c r="C926" s="6"/>
      <c r="D926" s="27"/>
      <c r="E926" s="27"/>
      <c r="F926" s="6"/>
      <c r="G926" s="28"/>
      <c r="H926" s="6"/>
      <c r="I926" s="6"/>
      <c r="J926" s="6"/>
      <c r="K926" s="6"/>
      <c r="L926" s="6"/>
      <c r="M926" s="6"/>
      <c r="N926" s="6"/>
      <c r="O926" s="6"/>
      <c r="P926" s="6"/>
      <c r="Q926" s="6"/>
      <c r="R926" s="6"/>
      <c r="S926" s="6"/>
      <c r="T926" s="6"/>
      <c r="U926" s="6"/>
      <c r="V926" s="6"/>
      <c r="W926" s="6"/>
      <c r="X926" s="6"/>
      <c r="Y926" s="6"/>
      <c r="Z926" s="6"/>
    </row>
    <row r="927" spans="1:26" ht="12.75" customHeight="1">
      <c r="A927" s="6"/>
      <c r="B927" s="6"/>
      <c r="C927" s="6"/>
      <c r="D927" s="27"/>
      <c r="E927" s="27"/>
      <c r="F927" s="6"/>
      <c r="G927" s="28"/>
      <c r="H927" s="6"/>
      <c r="I927" s="6"/>
      <c r="J927" s="6"/>
      <c r="K927" s="6"/>
      <c r="L927" s="6"/>
      <c r="M927" s="6"/>
      <c r="N927" s="6"/>
      <c r="O927" s="6"/>
      <c r="P927" s="6"/>
      <c r="Q927" s="6"/>
      <c r="R927" s="6"/>
      <c r="S927" s="6"/>
      <c r="T927" s="6"/>
      <c r="U927" s="6"/>
      <c r="V927" s="6"/>
      <c r="W927" s="6"/>
      <c r="X927" s="6"/>
      <c r="Y927" s="6"/>
      <c r="Z927" s="6"/>
    </row>
    <row r="928" spans="1:26" ht="12.75" customHeight="1">
      <c r="A928" s="6"/>
      <c r="B928" s="6"/>
      <c r="C928" s="6"/>
      <c r="D928" s="27"/>
      <c r="E928" s="27"/>
      <c r="F928" s="6"/>
      <c r="G928" s="28"/>
      <c r="H928" s="6"/>
      <c r="I928" s="6"/>
      <c r="J928" s="6"/>
      <c r="K928" s="6"/>
      <c r="L928" s="6"/>
      <c r="M928" s="6"/>
      <c r="N928" s="6"/>
      <c r="O928" s="6"/>
      <c r="P928" s="6"/>
      <c r="Q928" s="6"/>
      <c r="R928" s="6"/>
      <c r="S928" s="6"/>
      <c r="T928" s="6"/>
      <c r="U928" s="6"/>
      <c r="V928" s="6"/>
      <c r="W928" s="6"/>
      <c r="X928" s="6"/>
      <c r="Y928" s="6"/>
      <c r="Z928" s="6"/>
    </row>
    <row r="929" spans="1:26" ht="12.75" customHeight="1">
      <c r="A929" s="6"/>
      <c r="B929" s="6"/>
      <c r="C929" s="6"/>
      <c r="D929" s="27"/>
      <c r="E929" s="27"/>
      <c r="F929" s="6"/>
      <c r="G929" s="28"/>
      <c r="H929" s="6"/>
      <c r="I929" s="6"/>
      <c r="J929" s="6"/>
      <c r="K929" s="6"/>
      <c r="L929" s="6"/>
      <c r="M929" s="6"/>
      <c r="N929" s="6"/>
      <c r="O929" s="6"/>
      <c r="P929" s="6"/>
      <c r="Q929" s="6"/>
      <c r="R929" s="6"/>
      <c r="S929" s="6"/>
      <c r="T929" s="6"/>
      <c r="U929" s="6"/>
      <c r="V929" s="6"/>
      <c r="W929" s="6"/>
      <c r="X929" s="6"/>
      <c r="Y929" s="6"/>
      <c r="Z929" s="6"/>
    </row>
    <row r="930" spans="1:26" ht="12.75" customHeight="1">
      <c r="A930" s="6"/>
      <c r="B930" s="6"/>
      <c r="C930" s="6"/>
      <c r="D930" s="27"/>
      <c r="E930" s="27"/>
      <c r="F930" s="6"/>
      <c r="G930" s="28"/>
      <c r="H930" s="6"/>
      <c r="I930" s="6"/>
      <c r="J930" s="6"/>
      <c r="K930" s="6"/>
      <c r="L930" s="6"/>
      <c r="M930" s="6"/>
      <c r="N930" s="6"/>
      <c r="O930" s="6"/>
      <c r="P930" s="6"/>
      <c r="Q930" s="6"/>
      <c r="R930" s="6"/>
      <c r="S930" s="6"/>
      <c r="T930" s="6"/>
      <c r="U930" s="6"/>
      <c r="V930" s="6"/>
      <c r="W930" s="6"/>
      <c r="X930" s="6"/>
      <c r="Y930" s="6"/>
      <c r="Z930" s="6"/>
    </row>
    <row r="931" spans="1:26" ht="12.75" customHeight="1">
      <c r="A931" s="6"/>
      <c r="B931" s="6"/>
      <c r="C931" s="6"/>
      <c r="D931" s="27"/>
      <c r="E931" s="27"/>
      <c r="F931" s="6"/>
      <c r="G931" s="28"/>
      <c r="H931" s="6"/>
      <c r="I931" s="6"/>
      <c r="J931" s="6"/>
      <c r="K931" s="6"/>
      <c r="L931" s="6"/>
      <c r="M931" s="6"/>
      <c r="N931" s="6"/>
      <c r="O931" s="6"/>
      <c r="P931" s="6"/>
      <c r="Q931" s="6"/>
      <c r="R931" s="6"/>
      <c r="S931" s="6"/>
      <c r="T931" s="6"/>
      <c r="U931" s="6"/>
      <c r="V931" s="6"/>
      <c r="W931" s="6"/>
      <c r="X931" s="6"/>
      <c r="Y931" s="6"/>
      <c r="Z931" s="6"/>
    </row>
    <row r="932" spans="1:26" ht="12.75" customHeight="1">
      <c r="A932" s="6"/>
      <c r="B932" s="6"/>
      <c r="C932" s="6"/>
      <c r="D932" s="27"/>
      <c r="E932" s="27"/>
      <c r="F932" s="6"/>
      <c r="G932" s="28"/>
      <c r="H932" s="6"/>
      <c r="I932" s="6"/>
      <c r="J932" s="6"/>
      <c r="K932" s="6"/>
      <c r="L932" s="6"/>
      <c r="M932" s="6"/>
      <c r="N932" s="6"/>
      <c r="O932" s="6"/>
      <c r="P932" s="6"/>
      <c r="Q932" s="6"/>
      <c r="R932" s="6"/>
      <c r="S932" s="6"/>
      <c r="T932" s="6"/>
      <c r="U932" s="6"/>
      <c r="V932" s="6"/>
      <c r="W932" s="6"/>
      <c r="X932" s="6"/>
      <c r="Y932" s="6"/>
      <c r="Z932" s="6"/>
    </row>
    <row r="933" spans="1:26" ht="12.75" customHeight="1">
      <c r="A933" s="6"/>
      <c r="B933" s="6"/>
      <c r="C933" s="6"/>
      <c r="D933" s="27"/>
      <c r="E933" s="27"/>
      <c r="F933" s="6"/>
      <c r="G933" s="28"/>
      <c r="H933" s="6"/>
      <c r="I933" s="6"/>
      <c r="J933" s="6"/>
      <c r="K933" s="6"/>
      <c r="L933" s="6"/>
      <c r="M933" s="6"/>
      <c r="N933" s="6"/>
      <c r="O933" s="6"/>
      <c r="P933" s="6"/>
      <c r="Q933" s="6"/>
      <c r="R933" s="6"/>
      <c r="S933" s="6"/>
      <c r="T933" s="6"/>
      <c r="U933" s="6"/>
      <c r="V933" s="6"/>
      <c r="W933" s="6"/>
      <c r="X933" s="6"/>
      <c r="Y933" s="6"/>
      <c r="Z933" s="6"/>
    </row>
    <row r="934" spans="1:26" ht="12.75" customHeight="1">
      <c r="A934" s="6"/>
      <c r="B934" s="6"/>
      <c r="C934" s="6"/>
      <c r="D934" s="27"/>
      <c r="E934" s="27"/>
      <c r="F934" s="6"/>
      <c r="G934" s="28"/>
      <c r="H934" s="6"/>
      <c r="I934" s="6"/>
      <c r="J934" s="6"/>
      <c r="K934" s="6"/>
      <c r="L934" s="6"/>
      <c r="M934" s="6"/>
      <c r="N934" s="6"/>
      <c r="O934" s="6"/>
      <c r="P934" s="6"/>
      <c r="Q934" s="6"/>
      <c r="R934" s="6"/>
      <c r="S934" s="6"/>
      <c r="T934" s="6"/>
      <c r="U934" s="6"/>
      <c r="V934" s="6"/>
      <c r="W934" s="6"/>
      <c r="X934" s="6"/>
      <c r="Y934" s="6"/>
      <c r="Z934" s="6"/>
    </row>
    <row r="935" spans="1:26" ht="12.75" customHeight="1">
      <c r="A935" s="6"/>
      <c r="B935" s="6"/>
      <c r="C935" s="6"/>
      <c r="D935" s="27"/>
      <c r="E935" s="27"/>
      <c r="F935" s="6"/>
      <c r="G935" s="28"/>
      <c r="H935" s="6"/>
      <c r="I935" s="6"/>
      <c r="J935" s="6"/>
      <c r="K935" s="6"/>
      <c r="L935" s="6"/>
      <c r="M935" s="6"/>
      <c r="N935" s="6"/>
      <c r="O935" s="6"/>
      <c r="P935" s="6"/>
      <c r="Q935" s="6"/>
      <c r="R935" s="6"/>
      <c r="S935" s="6"/>
      <c r="T935" s="6"/>
      <c r="U935" s="6"/>
      <c r="V935" s="6"/>
      <c r="W935" s="6"/>
      <c r="X935" s="6"/>
      <c r="Y935" s="6"/>
      <c r="Z935" s="6"/>
    </row>
    <row r="936" spans="1:26" ht="12.75" customHeight="1">
      <c r="A936" s="6"/>
      <c r="B936" s="6"/>
      <c r="C936" s="6"/>
      <c r="D936" s="27"/>
      <c r="E936" s="27"/>
      <c r="F936" s="6"/>
      <c r="G936" s="28"/>
      <c r="H936" s="6"/>
      <c r="I936" s="6"/>
      <c r="J936" s="6"/>
      <c r="K936" s="6"/>
      <c r="L936" s="6"/>
      <c r="M936" s="6"/>
      <c r="N936" s="6"/>
      <c r="O936" s="6"/>
      <c r="P936" s="6"/>
      <c r="Q936" s="6"/>
      <c r="R936" s="6"/>
      <c r="S936" s="6"/>
      <c r="T936" s="6"/>
      <c r="U936" s="6"/>
      <c r="V936" s="6"/>
      <c r="W936" s="6"/>
      <c r="X936" s="6"/>
      <c r="Y936" s="6"/>
      <c r="Z936" s="6"/>
    </row>
    <row r="937" spans="1:26" ht="12.75" customHeight="1">
      <c r="A937" s="6"/>
      <c r="B937" s="6"/>
      <c r="C937" s="6"/>
      <c r="D937" s="27"/>
      <c r="E937" s="27"/>
      <c r="F937" s="6"/>
      <c r="G937" s="28"/>
      <c r="H937" s="6"/>
      <c r="I937" s="6"/>
      <c r="J937" s="6"/>
      <c r="K937" s="6"/>
      <c r="L937" s="6"/>
      <c r="M937" s="6"/>
      <c r="N937" s="6"/>
      <c r="O937" s="6"/>
      <c r="P937" s="6"/>
      <c r="Q937" s="6"/>
      <c r="R937" s="6"/>
      <c r="S937" s="6"/>
      <c r="T937" s="6"/>
      <c r="U937" s="6"/>
      <c r="V937" s="6"/>
      <c r="W937" s="6"/>
      <c r="X937" s="6"/>
      <c r="Y937" s="6"/>
      <c r="Z937" s="6"/>
    </row>
    <row r="938" spans="1:26" ht="12.75" customHeight="1">
      <c r="A938" s="6"/>
      <c r="B938" s="6"/>
      <c r="C938" s="6"/>
      <c r="D938" s="27"/>
      <c r="E938" s="27"/>
      <c r="F938" s="6"/>
      <c r="G938" s="28"/>
      <c r="H938" s="6"/>
      <c r="I938" s="6"/>
      <c r="J938" s="6"/>
      <c r="K938" s="6"/>
      <c r="L938" s="6"/>
      <c r="M938" s="6"/>
      <c r="N938" s="6"/>
      <c r="O938" s="6"/>
      <c r="P938" s="6"/>
      <c r="Q938" s="6"/>
      <c r="R938" s="6"/>
      <c r="S938" s="6"/>
      <c r="T938" s="6"/>
      <c r="U938" s="6"/>
      <c r="V938" s="6"/>
      <c r="W938" s="6"/>
      <c r="X938" s="6"/>
      <c r="Y938" s="6"/>
      <c r="Z938" s="6"/>
    </row>
    <row r="939" spans="1:26" ht="12.75" customHeight="1">
      <c r="A939" s="6"/>
      <c r="B939" s="6"/>
      <c r="C939" s="6"/>
      <c r="D939" s="27"/>
      <c r="E939" s="27"/>
      <c r="F939" s="6"/>
      <c r="G939" s="28"/>
      <c r="H939" s="6"/>
      <c r="I939" s="6"/>
      <c r="J939" s="6"/>
      <c r="K939" s="6"/>
      <c r="L939" s="6"/>
      <c r="M939" s="6"/>
      <c r="N939" s="6"/>
      <c r="O939" s="6"/>
      <c r="P939" s="6"/>
      <c r="Q939" s="6"/>
      <c r="R939" s="6"/>
      <c r="S939" s="6"/>
      <c r="T939" s="6"/>
      <c r="U939" s="6"/>
      <c r="V939" s="6"/>
      <c r="W939" s="6"/>
      <c r="X939" s="6"/>
      <c r="Y939" s="6"/>
      <c r="Z939" s="6"/>
    </row>
    <row r="940" spans="1:26" ht="12.75" customHeight="1">
      <c r="A940" s="6"/>
      <c r="B940" s="6"/>
      <c r="C940" s="6"/>
      <c r="D940" s="27"/>
      <c r="E940" s="27"/>
      <c r="F940" s="6"/>
      <c r="G940" s="28"/>
      <c r="H940" s="6"/>
      <c r="I940" s="6"/>
      <c r="J940" s="6"/>
      <c r="K940" s="6"/>
      <c r="L940" s="6"/>
      <c r="M940" s="6"/>
      <c r="N940" s="6"/>
      <c r="O940" s="6"/>
      <c r="P940" s="6"/>
      <c r="Q940" s="6"/>
      <c r="R940" s="6"/>
      <c r="S940" s="6"/>
      <c r="T940" s="6"/>
      <c r="U940" s="6"/>
      <c r="V940" s="6"/>
      <c r="W940" s="6"/>
      <c r="X940" s="6"/>
      <c r="Y940" s="6"/>
      <c r="Z940" s="6"/>
    </row>
    <row r="941" spans="1:26" ht="12.75" customHeight="1">
      <c r="A941" s="6"/>
      <c r="B941" s="6"/>
      <c r="C941" s="6"/>
      <c r="D941" s="27"/>
      <c r="E941" s="27"/>
      <c r="F941" s="6"/>
      <c r="G941" s="28"/>
      <c r="H941" s="6"/>
      <c r="I941" s="6"/>
      <c r="J941" s="6"/>
      <c r="K941" s="6"/>
      <c r="L941" s="6"/>
      <c r="M941" s="6"/>
      <c r="N941" s="6"/>
      <c r="O941" s="6"/>
      <c r="P941" s="6"/>
      <c r="Q941" s="6"/>
      <c r="R941" s="6"/>
      <c r="S941" s="6"/>
      <c r="T941" s="6"/>
      <c r="U941" s="6"/>
      <c r="V941" s="6"/>
      <c r="W941" s="6"/>
      <c r="X941" s="6"/>
      <c r="Y941" s="6"/>
      <c r="Z941" s="6"/>
    </row>
    <row r="942" spans="1:26" ht="12.75" customHeight="1">
      <c r="A942" s="6"/>
      <c r="B942" s="6"/>
      <c r="C942" s="6"/>
      <c r="D942" s="27"/>
      <c r="E942" s="27"/>
      <c r="F942" s="6"/>
      <c r="G942" s="28"/>
      <c r="H942" s="6"/>
      <c r="I942" s="6"/>
      <c r="J942" s="6"/>
      <c r="K942" s="6"/>
      <c r="L942" s="6"/>
      <c r="M942" s="6"/>
      <c r="N942" s="6"/>
      <c r="O942" s="6"/>
      <c r="P942" s="6"/>
      <c r="Q942" s="6"/>
      <c r="R942" s="6"/>
      <c r="S942" s="6"/>
      <c r="T942" s="6"/>
      <c r="U942" s="6"/>
      <c r="V942" s="6"/>
      <c r="W942" s="6"/>
      <c r="X942" s="6"/>
      <c r="Y942" s="6"/>
      <c r="Z942" s="6"/>
    </row>
    <row r="943" spans="1:26" ht="12.75" customHeight="1">
      <c r="A943" s="6"/>
      <c r="B943" s="6"/>
      <c r="C943" s="6"/>
      <c r="D943" s="27"/>
      <c r="E943" s="27"/>
      <c r="F943" s="6"/>
      <c r="G943" s="28"/>
      <c r="H943" s="6"/>
      <c r="I943" s="6"/>
      <c r="J943" s="6"/>
      <c r="K943" s="6"/>
      <c r="L943" s="6"/>
      <c r="M943" s="6"/>
      <c r="N943" s="6"/>
      <c r="O943" s="6"/>
      <c r="P943" s="6"/>
      <c r="Q943" s="6"/>
      <c r="R943" s="6"/>
      <c r="S943" s="6"/>
      <c r="T943" s="6"/>
      <c r="U943" s="6"/>
      <c r="V943" s="6"/>
      <c r="W943" s="6"/>
      <c r="X943" s="6"/>
      <c r="Y943" s="6"/>
      <c r="Z943" s="6"/>
    </row>
    <row r="944" spans="1:26" ht="12.75" customHeight="1">
      <c r="A944" s="6"/>
      <c r="B944" s="6"/>
      <c r="C944" s="6"/>
      <c r="D944" s="27"/>
      <c r="E944" s="27"/>
      <c r="F944" s="6"/>
      <c r="G944" s="28"/>
      <c r="H944" s="6"/>
      <c r="I944" s="6"/>
      <c r="J944" s="6"/>
      <c r="K944" s="6"/>
      <c r="L944" s="6"/>
      <c r="M944" s="6"/>
      <c r="N944" s="6"/>
      <c r="O944" s="6"/>
      <c r="P944" s="6"/>
      <c r="Q944" s="6"/>
      <c r="R944" s="6"/>
      <c r="S944" s="6"/>
      <c r="T944" s="6"/>
      <c r="U944" s="6"/>
      <c r="V944" s="6"/>
      <c r="W944" s="6"/>
      <c r="X944" s="6"/>
      <c r="Y944" s="6"/>
      <c r="Z944" s="6"/>
    </row>
    <row r="945" spans="1:26" ht="12.75" customHeight="1">
      <c r="A945" s="6"/>
      <c r="B945" s="6"/>
      <c r="C945" s="6"/>
      <c r="D945" s="27"/>
      <c r="E945" s="27"/>
      <c r="F945" s="6"/>
      <c r="G945" s="28"/>
      <c r="H945" s="6"/>
      <c r="I945" s="6"/>
      <c r="J945" s="6"/>
      <c r="K945" s="6"/>
      <c r="L945" s="6"/>
      <c r="M945" s="6"/>
      <c r="N945" s="6"/>
      <c r="O945" s="6"/>
      <c r="P945" s="6"/>
      <c r="Q945" s="6"/>
      <c r="R945" s="6"/>
      <c r="S945" s="6"/>
      <c r="T945" s="6"/>
      <c r="U945" s="6"/>
      <c r="V945" s="6"/>
      <c r="W945" s="6"/>
      <c r="X945" s="6"/>
      <c r="Y945" s="6"/>
      <c r="Z945" s="6"/>
    </row>
    <row r="946" spans="1:26" ht="12.75" customHeight="1">
      <c r="A946" s="6"/>
      <c r="B946" s="6"/>
      <c r="C946" s="6"/>
      <c r="D946" s="27"/>
      <c r="E946" s="27"/>
      <c r="F946" s="6"/>
      <c r="G946" s="28"/>
      <c r="H946" s="6"/>
      <c r="I946" s="6"/>
      <c r="J946" s="6"/>
      <c r="K946" s="6"/>
      <c r="L946" s="6"/>
      <c r="M946" s="6"/>
      <c r="N946" s="6"/>
      <c r="O946" s="6"/>
      <c r="P946" s="6"/>
      <c r="Q946" s="6"/>
      <c r="R946" s="6"/>
      <c r="S946" s="6"/>
      <c r="T946" s="6"/>
      <c r="U946" s="6"/>
      <c r="V946" s="6"/>
      <c r="W946" s="6"/>
      <c r="X946" s="6"/>
      <c r="Y946" s="6"/>
      <c r="Z946" s="6"/>
    </row>
    <row r="947" spans="1:26" ht="12.75" customHeight="1">
      <c r="A947" s="6"/>
      <c r="B947" s="6"/>
      <c r="C947" s="6"/>
      <c r="D947" s="27"/>
      <c r="E947" s="27"/>
      <c r="F947" s="6"/>
      <c r="G947" s="28"/>
      <c r="H947" s="6"/>
      <c r="I947" s="6"/>
      <c r="J947" s="6"/>
      <c r="K947" s="6"/>
      <c r="L947" s="6"/>
      <c r="M947" s="6"/>
      <c r="N947" s="6"/>
      <c r="O947" s="6"/>
      <c r="P947" s="6"/>
      <c r="Q947" s="6"/>
      <c r="R947" s="6"/>
      <c r="S947" s="6"/>
      <c r="T947" s="6"/>
      <c r="U947" s="6"/>
      <c r="V947" s="6"/>
      <c r="W947" s="6"/>
      <c r="X947" s="6"/>
      <c r="Y947" s="6"/>
      <c r="Z947" s="6"/>
    </row>
    <row r="948" spans="1:26" ht="12.75" customHeight="1">
      <c r="A948" s="6"/>
      <c r="B948" s="6"/>
      <c r="C948" s="6"/>
      <c r="D948" s="27"/>
      <c r="E948" s="27"/>
      <c r="F948" s="6"/>
      <c r="G948" s="28"/>
      <c r="H948" s="6"/>
      <c r="I948" s="6"/>
      <c r="J948" s="6"/>
      <c r="K948" s="6"/>
      <c r="L948" s="6"/>
      <c r="M948" s="6"/>
      <c r="N948" s="6"/>
      <c r="O948" s="6"/>
      <c r="P948" s="6"/>
      <c r="Q948" s="6"/>
      <c r="R948" s="6"/>
      <c r="S948" s="6"/>
      <c r="T948" s="6"/>
      <c r="U948" s="6"/>
      <c r="V948" s="6"/>
      <c r="W948" s="6"/>
      <c r="X948" s="6"/>
      <c r="Y948" s="6"/>
      <c r="Z948" s="6"/>
    </row>
    <row r="949" spans="1:26" ht="12.75" customHeight="1">
      <c r="A949" s="6"/>
      <c r="B949" s="6"/>
      <c r="C949" s="6"/>
      <c r="D949" s="27"/>
      <c r="E949" s="27"/>
      <c r="F949" s="6"/>
      <c r="G949" s="28"/>
      <c r="H949" s="6"/>
      <c r="I949" s="6"/>
      <c r="J949" s="6"/>
      <c r="K949" s="6"/>
      <c r="L949" s="6"/>
      <c r="M949" s="6"/>
      <c r="N949" s="6"/>
      <c r="O949" s="6"/>
      <c r="P949" s="6"/>
      <c r="Q949" s="6"/>
      <c r="R949" s="6"/>
      <c r="S949" s="6"/>
      <c r="T949" s="6"/>
      <c r="U949" s="6"/>
      <c r="V949" s="6"/>
      <c r="W949" s="6"/>
      <c r="X949" s="6"/>
      <c r="Y949" s="6"/>
      <c r="Z949" s="6"/>
    </row>
    <row r="950" spans="1:26" ht="12.75" customHeight="1">
      <c r="A950" s="6"/>
      <c r="B950" s="6"/>
      <c r="C950" s="6"/>
      <c r="D950" s="27"/>
      <c r="E950" s="27"/>
      <c r="F950" s="6"/>
      <c r="G950" s="28"/>
      <c r="H950" s="6"/>
      <c r="I950" s="6"/>
      <c r="J950" s="6"/>
      <c r="K950" s="6"/>
      <c r="L950" s="6"/>
      <c r="M950" s="6"/>
      <c r="N950" s="6"/>
      <c r="O950" s="6"/>
      <c r="P950" s="6"/>
      <c r="Q950" s="6"/>
      <c r="R950" s="6"/>
      <c r="S950" s="6"/>
      <c r="T950" s="6"/>
      <c r="U950" s="6"/>
      <c r="V950" s="6"/>
      <c r="W950" s="6"/>
      <c r="X950" s="6"/>
      <c r="Y950" s="6"/>
      <c r="Z950" s="6"/>
    </row>
    <row r="951" spans="1:26" ht="12.75" customHeight="1">
      <c r="A951" s="6"/>
      <c r="B951" s="6"/>
      <c r="C951" s="6"/>
      <c r="D951" s="27"/>
      <c r="E951" s="27"/>
      <c r="F951" s="6"/>
      <c r="G951" s="28"/>
      <c r="H951" s="6"/>
      <c r="I951" s="6"/>
      <c r="J951" s="6"/>
      <c r="K951" s="6"/>
      <c r="L951" s="6"/>
      <c r="M951" s="6"/>
      <c r="N951" s="6"/>
      <c r="O951" s="6"/>
      <c r="P951" s="6"/>
      <c r="Q951" s="6"/>
      <c r="R951" s="6"/>
      <c r="S951" s="6"/>
      <c r="T951" s="6"/>
      <c r="U951" s="6"/>
      <c r="V951" s="6"/>
      <c r="W951" s="6"/>
      <c r="X951" s="6"/>
      <c r="Y951" s="6"/>
      <c r="Z951" s="6"/>
    </row>
    <row r="952" spans="1:26" ht="12.75" customHeight="1">
      <c r="A952" s="6"/>
      <c r="B952" s="6"/>
      <c r="C952" s="6"/>
      <c r="D952" s="27"/>
      <c r="E952" s="27"/>
      <c r="F952" s="6"/>
      <c r="G952" s="28"/>
      <c r="H952" s="6"/>
      <c r="I952" s="6"/>
      <c r="J952" s="6"/>
      <c r="K952" s="6"/>
      <c r="L952" s="6"/>
      <c r="M952" s="6"/>
      <c r="N952" s="6"/>
      <c r="O952" s="6"/>
      <c r="P952" s="6"/>
      <c r="Q952" s="6"/>
      <c r="R952" s="6"/>
      <c r="S952" s="6"/>
      <c r="T952" s="6"/>
      <c r="U952" s="6"/>
      <c r="V952" s="6"/>
      <c r="W952" s="6"/>
      <c r="X952" s="6"/>
      <c r="Y952" s="6"/>
      <c r="Z952" s="6"/>
    </row>
    <row r="953" spans="1:26" ht="12.75" customHeight="1">
      <c r="A953" s="6"/>
      <c r="B953" s="6"/>
      <c r="C953" s="6"/>
      <c r="D953" s="27"/>
      <c r="E953" s="27"/>
      <c r="F953" s="6"/>
      <c r="G953" s="28"/>
      <c r="H953" s="6"/>
      <c r="I953" s="6"/>
      <c r="J953" s="6"/>
      <c r="K953" s="6"/>
      <c r="L953" s="6"/>
      <c r="M953" s="6"/>
      <c r="N953" s="6"/>
      <c r="O953" s="6"/>
      <c r="P953" s="6"/>
      <c r="Q953" s="6"/>
      <c r="R953" s="6"/>
      <c r="S953" s="6"/>
      <c r="T953" s="6"/>
      <c r="U953" s="6"/>
      <c r="V953" s="6"/>
      <c r="W953" s="6"/>
      <c r="X953" s="6"/>
      <c r="Y953" s="6"/>
      <c r="Z953" s="6"/>
    </row>
    <row r="954" spans="1:26" ht="12.75" customHeight="1">
      <c r="A954" s="6"/>
      <c r="B954" s="6"/>
      <c r="C954" s="6"/>
      <c r="D954" s="27"/>
      <c r="E954" s="27"/>
      <c r="F954" s="6"/>
      <c r="G954" s="28"/>
      <c r="H954" s="6"/>
      <c r="I954" s="6"/>
      <c r="J954" s="6"/>
      <c r="K954" s="6"/>
      <c r="L954" s="6"/>
      <c r="M954" s="6"/>
      <c r="N954" s="6"/>
      <c r="O954" s="6"/>
      <c r="P954" s="6"/>
      <c r="Q954" s="6"/>
      <c r="R954" s="6"/>
      <c r="S954" s="6"/>
      <c r="T954" s="6"/>
      <c r="U954" s="6"/>
      <c r="V954" s="6"/>
      <c r="W954" s="6"/>
      <c r="X954" s="6"/>
      <c r="Y954" s="6"/>
      <c r="Z954" s="6"/>
    </row>
    <row r="955" spans="1:26" ht="12.75" customHeight="1">
      <c r="A955" s="6"/>
      <c r="B955" s="6"/>
      <c r="C955" s="6"/>
      <c r="D955" s="27"/>
      <c r="E955" s="27"/>
      <c r="F955" s="6"/>
      <c r="G955" s="28"/>
      <c r="H955" s="6"/>
      <c r="I955" s="6"/>
      <c r="J955" s="6"/>
      <c r="K955" s="6"/>
      <c r="L955" s="6"/>
      <c r="M955" s="6"/>
      <c r="N955" s="6"/>
      <c r="O955" s="6"/>
      <c r="P955" s="6"/>
      <c r="Q955" s="6"/>
      <c r="R955" s="6"/>
      <c r="S955" s="6"/>
      <c r="T955" s="6"/>
      <c r="U955" s="6"/>
      <c r="V955" s="6"/>
      <c r="W955" s="6"/>
      <c r="X955" s="6"/>
      <c r="Y955" s="6"/>
      <c r="Z955" s="6"/>
    </row>
    <row r="956" spans="1:26" ht="12.75" customHeight="1">
      <c r="A956" s="6"/>
      <c r="B956" s="6"/>
      <c r="C956" s="6"/>
      <c r="D956" s="27"/>
      <c r="E956" s="27"/>
      <c r="F956" s="6"/>
      <c r="G956" s="28"/>
      <c r="H956" s="6"/>
      <c r="I956" s="6"/>
      <c r="J956" s="6"/>
      <c r="K956" s="6"/>
      <c r="L956" s="6"/>
      <c r="M956" s="6"/>
      <c r="N956" s="6"/>
      <c r="O956" s="6"/>
      <c r="P956" s="6"/>
      <c r="Q956" s="6"/>
      <c r="R956" s="6"/>
      <c r="S956" s="6"/>
      <c r="T956" s="6"/>
      <c r="U956" s="6"/>
      <c r="V956" s="6"/>
      <c r="W956" s="6"/>
      <c r="X956" s="6"/>
      <c r="Y956" s="6"/>
      <c r="Z956" s="6"/>
    </row>
    <row r="957" spans="1:26" ht="12.75" customHeight="1">
      <c r="A957" s="6"/>
      <c r="B957" s="6"/>
      <c r="C957" s="6"/>
      <c r="D957" s="27"/>
      <c r="E957" s="27"/>
      <c r="F957" s="6"/>
      <c r="G957" s="28"/>
      <c r="H957" s="6"/>
      <c r="I957" s="6"/>
      <c r="J957" s="6"/>
      <c r="K957" s="6"/>
      <c r="L957" s="6"/>
      <c r="M957" s="6"/>
      <c r="N957" s="6"/>
      <c r="O957" s="6"/>
      <c r="P957" s="6"/>
      <c r="Q957" s="6"/>
      <c r="R957" s="6"/>
      <c r="S957" s="6"/>
      <c r="T957" s="6"/>
      <c r="U957" s="6"/>
      <c r="V957" s="6"/>
      <c r="W957" s="6"/>
      <c r="X957" s="6"/>
      <c r="Y957" s="6"/>
      <c r="Z957" s="6"/>
    </row>
    <row r="958" spans="1:26" ht="12.75" customHeight="1">
      <c r="A958" s="6"/>
      <c r="B958" s="6"/>
      <c r="C958" s="6"/>
      <c r="D958" s="27"/>
      <c r="E958" s="27"/>
      <c r="F958" s="6"/>
      <c r="G958" s="28"/>
      <c r="H958" s="6"/>
      <c r="I958" s="6"/>
      <c r="J958" s="6"/>
      <c r="K958" s="6"/>
      <c r="L958" s="6"/>
      <c r="M958" s="6"/>
      <c r="N958" s="6"/>
      <c r="O958" s="6"/>
      <c r="P958" s="6"/>
      <c r="Q958" s="6"/>
      <c r="R958" s="6"/>
      <c r="S958" s="6"/>
      <c r="T958" s="6"/>
      <c r="U958" s="6"/>
      <c r="V958" s="6"/>
      <c r="W958" s="6"/>
      <c r="X958" s="6"/>
      <c r="Y958" s="6"/>
      <c r="Z958" s="6"/>
    </row>
    <row r="959" spans="1:26" ht="12.75" customHeight="1">
      <c r="A959" s="6"/>
      <c r="B959" s="6"/>
      <c r="C959" s="6"/>
      <c r="D959" s="27"/>
      <c r="E959" s="27"/>
      <c r="F959" s="6"/>
      <c r="G959" s="28"/>
      <c r="H959" s="6"/>
      <c r="I959" s="6"/>
      <c r="J959" s="6"/>
      <c r="K959" s="6"/>
      <c r="L959" s="6"/>
      <c r="M959" s="6"/>
      <c r="N959" s="6"/>
      <c r="O959" s="6"/>
      <c r="P959" s="6"/>
      <c r="Q959" s="6"/>
      <c r="R959" s="6"/>
      <c r="S959" s="6"/>
      <c r="T959" s="6"/>
      <c r="U959" s="6"/>
      <c r="V959" s="6"/>
      <c r="W959" s="6"/>
      <c r="X959" s="6"/>
      <c r="Y959" s="6"/>
      <c r="Z959" s="6"/>
    </row>
    <row r="960" spans="1:26" ht="12.75" customHeight="1">
      <c r="A960" s="6"/>
      <c r="B960" s="6"/>
      <c r="C960" s="6"/>
      <c r="D960" s="27"/>
      <c r="E960" s="27"/>
      <c r="F960" s="6"/>
      <c r="G960" s="28"/>
      <c r="H960" s="6"/>
      <c r="I960" s="6"/>
      <c r="J960" s="6"/>
      <c r="K960" s="6"/>
      <c r="L960" s="6"/>
      <c r="M960" s="6"/>
      <c r="N960" s="6"/>
      <c r="O960" s="6"/>
      <c r="P960" s="6"/>
      <c r="Q960" s="6"/>
      <c r="R960" s="6"/>
      <c r="S960" s="6"/>
      <c r="T960" s="6"/>
      <c r="U960" s="6"/>
      <c r="V960" s="6"/>
      <c r="W960" s="6"/>
      <c r="X960" s="6"/>
      <c r="Y960" s="6"/>
      <c r="Z960" s="6"/>
    </row>
    <row r="961" spans="1:26" ht="12.75" customHeight="1">
      <c r="A961" s="6"/>
      <c r="B961" s="6"/>
      <c r="C961" s="6"/>
      <c r="D961" s="27"/>
      <c r="E961" s="27"/>
      <c r="F961" s="6"/>
      <c r="G961" s="28"/>
      <c r="H961" s="6"/>
      <c r="I961" s="6"/>
      <c r="J961" s="6"/>
      <c r="K961" s="6"/>
      <c r="L961" s="6"/>
      <c r="M961" s="6"/>
      <c r="N961" s="6"/>
      <c r="O961" s="6"/>
      <c r="P961" s="6"/>
      <c r="Q961" s="6"/>
      <c r="R961" s="6"/>
      <c r="S961" s="6"/>
      <c r="T961" s="6"/>
      <c r="U961" s="6"/>
      <c r="V961" s="6"/>
      <c r="W961" s="6"/>
      <c r="X961" s="6"/>
      <c r="Y961" s="6"/>
      <c r="Z961" s="6"/>
    </row>
    <row r="962" spans="1:26" ht="12.75" customHeight="1">
      <c r="A962" s="6"/>
      <c r="B962" s="6"/>
      <c r="C962" s="6"/>
      <c r="D962" s="27"/>
      <c r="E962" s="27"/>
      <c r="F962" s="6"/>
      <c r="G962" s="28"/>
      <c r="H962" s="6"/>
      <c r="I962" s="6"/>
      <c r="J962" s="6"/>
      <c r="K962" s="6"/>
      <c r="L962" s="6"/>
      <c r="M962" s="6"/>
      <c r="N962" s="6"/>
      <c r="O962" s="6"/>
      <c r="P962" s="6"/>
      <c r="Q962" s="6"/>
      <c r="R962" s="6"/>
      <c r="S962" s="6"/>
      <c r="T962" s="6"/>
      <c r="U962" s="6"/>
      <c r="V962" s="6"/>
      <c r="W962" s="6"/>
      <c r="X962" s="6"/>
      <c r="Y962" s="6"/>
      <c r="Z962" s="6"/>
    </row>
    <row r="963" spans="1:26" ht="12.75" customHeight="1">
      <c r="A963" s="6"/>
      <c r="B963" s="6"/>
      <c r="C963" s="6"/>
      <c r="D963" s="27"/>
      <c r="E963" s="27"/>
      <c r="F963" s="6"/>
      <c r="G963" s="28"/>
      <c r="H963" s="6"/>
      <c r="I963" s="6"/>
      <c r="J963" s="6"/>
      <c r="K963" s="6"/>
      <c r="L963" s="6"/>
      <c r="M963" s="6"/>
      <c r="N963" s="6"/>
      <c r="O963" s="6"/>
      <c r="P963" s="6"/>
      <c r="Q963" s="6"/>
      <c r="R963" s="6"/>
      <c r="S963" s="6"/>
      <c r="T963" s="6"/>
      <c r="U963" s="6"/>
      <c r="V963" s="6"/>
      <c r="W963" s="6"/>
      <c r="X963" s="6"/>
      <c r="Y963" s="6"/>
      <c r="Z963" s="6"/>
    </row>
    <row r="964" spans="1:26" ht="12.75" customHeight="1">
      <c r="A964" s="6"/>
      <c r="B964" s="6"/>
      <c r="C964" s="6"/>
      <c r="D964" s="27"/>
      <c r="E964" s="27"/>
      <c r="F964" s="6"/>
      <c r="G964" s="28"/>
      <c r="H964" s="6"/>
      <c r="I964" s="6"/>
      <c r="J964" s="6"/>
      <c r="K964" s="6"/>
      <c r="L964" s="6"/>
      <c r="M964" s="6"/>
      <c r="N964" s="6"/>
      <c r="O964" s="6"/>
      <c r="P964" s="6"/>
      <c r="Q964" s="6"/>
      <c r="R964" s="6"/>
      <c r="S964" s="6"/>
      <c r="T964" s="6"/>
      <c r="U964" s="6"/>
      <c r="V964" s="6"/>
      <c r="W964" s="6"/>
      <c r="X964" s="6"/>
      <c r="Y964" s="6"/>
      <c r="Z964" s="6"/>
    </row>
    <row r="965" spans="1:26" ht="12.75" customHeight="1">
      <c r="A965" s="6"/>
      <c r="B965" s="6"/>
      <c r="C965" s="6"/>
      <c r="D965" s="27"/>
      <c r="E965" s="27"/>
      <c r="F965" s="6"/>
      <c r="G965" s="28"/>
      <c r="H965" s="6"/>
      <c r="I965" s="6"/>
      <c r="J965" s="6"/>
      <c r="K965" s="6"/>
      <c r="L965" s="6"/>
      <c r="M965" s="6"/>
      <c r="N965" s="6"/>
      <c r="O965" s="6"/>
      <c r="P965" s="6"/>
      <c r="Q965" s="6"/>
      <c r="R965" s="6"/>
      <c r="S965" s="6"/>
      <c r="T965" s="6"/>
      <c r="U965" s="6"/>
      <c r="V965" s="6"/>
      <c r="W965" s="6"/>
      <c r="X965" s="6"/>
      <c r="Y965" s="6"/>
      <c r="Z965" s="6"/>
    </row>
    <row r="966" spans="1:26" ht="12.75" customHeight="1">
      <c r="A966" s="6"/>
      <c r="B966" s="6"/>
      <c r="C966" s="6"/>
      <c r="D966" s="27"/>
      <c r="E966" s="27"/>
      <c r="F966" s="6"/>
      <c r="G966" s="28"/>
      <c r="H966" s="6"/>
      <c r="I966" s="6"/>
      <c r="J966" s="6"/>
      <c r="K966" s="6"/>
      <c r="L966" s="6"/>
      <c r="M966" s="6"/>
      <c r="N966" s="6"/>
      <c r="O966" s="6"/>
      <c r="P966" s="6"/>
      <c r="Q966" s="6"/>
      <c r="R966" s="6"/>
      <c r="S966" s="6"/>
      <c r="T966" s="6"/>
      <c r="U966" s="6"/>
      <c r="V966" s="6"/>
      <c r="W966" s="6"/>
      <c r="X966" s="6"/>
      <c r="Y966" s="6"/>
      <c r="Z966" s="6"/>
    </row>
    <row r="967" spans="1:26" ht="12.75" customHeight="1">
      <c r="A967" s="6"/>
      <c r="B967" s="6"/>
      <c r="C967" s="6"/>
      <c r="D967" s="27"/>
      <c r="E967" s="27"/>
      <c r="F967" s="6"/>
      <c r="G967" s="28"/>
      <c r="H967" s="6"/>
      <c r="I967" s="6"/>
      <c r="J967" s="6"/>
      <c r="K967" s="6"/>
      <c r="L967" s="6"/>
      <c r="M967" s="6"/>
      <c r="N967" s="6"/>
      <c r="O967" s="6"/>
      <c r="P967" s="6"/>
      <c r="Q967" s="6"/>
      <c r="R967" s="6"/>
      <c r="S967" s="6"/>
      <c r="T967" s="6"/>
      <c r="U967" s="6"/>
      <c r="V967" s="6"/>
      <c r="W967" s="6"/>
      <c r="X967" s="6"/>
      <c r="Y967" s="6"/>
      <c r="Z967" s="6"/>
    </row>
    <row r="968" spans="1:26" ht="12.75" customHeight="1">
      <c r="A968" s="6"/>
      <c r="B968" s="6"/>
      <c r="C968" s="6"/>
      <c r="D968" s="27"/>
      <c r="E968" s="27"/>
      <c r="F968" s="6"/>
      <c r="G968" s="28"/>
      <c r="H968" s="6"/>
      <c r="I968" s="6"/>
      <c r="J968" s="6"/>
      <c r="K968" s="6"/>
      <c r="L968" s="6"/>
      <c r="M968" s="6"/>
      <c r="N968" s="6"/>
      <c r="O968" s="6"/>
      <c r="P968" s="6"/>
      <c r="Q968" s="6"/>
      <c r="R968" s="6"/>
      <c r="S968" s="6"/>
      <c r="T968" s="6"/>
      <c r="U968" s="6"/>
      <c r="V968" s="6"/>
      <c r="W968" s="6"/>
      <c r="X968" s="6"/>
      <c r="Y968" s="6"/>
      <c r="Z968" s="6"/>
    </row>
    <row r="969" spans="1:26" ht="12.75" customHeight="1">
      <c r="A969" s="6"/>
      <c r="B969" s="6"/>
      <c r="C969" s="6"/>
      <c r="D969" s="27"/>
      <c r="E969" s="27"/>
      <c r="F969" s="6"/>
      <c r="G969" s="28"/>
      <c r="H969" s="6"/>
      <c r="I969" s="6"/>
      <c r="J969" s="6"/>
      <c r="K969" s="6"/>
      <c r="L969" s="6"/>
      <c r="M969" s="6"/>
      <c r="N969" s="6"/>
      <c r="O969" s="6"/>
      <c r="P969" s="6"/>
      <c r="Q969" s="6"/>
      <c r="R969" s="6"/>
      <c r="S969" s="6"/>
      <c r="T969" s="6"/>
      <c r="U969" s="6"/>
      <c r="V969" s="6"/>
      <c r="W969" s="6"/>
      <c r="X969" s="6"/>
      <c r="Y969" s="6"/>
      <c r="Z969" s="6"/>
    </row>
    <row r="970" spans="1:26" ht="12.75" customHeight="1">
      <c r="A970" s="6"/>
      <c r="B970" s="6"/>
      <c r="C970" s="6"/>
      <c r="D970" s="27"/>
      <c r="E970" s="27"/>
      <c r="F970" s="6"/>
      <c r="G970" s="28"/>
      <c r="H970" s="6"/>
      <c r="I970" s="6"/>
      <c r="J970" s="6"/>
      <c r="K970" s="6"/>
      <c r="L970" s="6"/>
      <c r="M970" s="6"/>
      <c r="N970" s="6"/>
      <c r="O970" s="6"/>
      <c r="P970" s="6"/>
      <c r="Q970" s="6"/>
      <c r="R970" s="6"/>
      <c r="S970" s="6"/>
      <c r="T970" s="6"/>
      <c r="U970" s="6"/>
      <c r="V970" s="6"/>
      <c r="W970" s="6"/>
      <c r="X970" s="6"/>
      <c r="Y970" s="6"/>
      <c r="Z970" s="6"/>
    </row>
    <row r="971" spans="1:26" ht="12.75" customHeight="1">
      <c r="A971" s="6"/>
      <c r="B971" s="6"/>
      <c r="C971" s="6"/>
      <c r="D971" s="27"/>
      <c r="E971" s="27"/>
      <c r="F971" s="6"/>
      <c r="G971" s="28"/>
      <c r="H971" s="6"/>
      <c r="I971" s="6"/>
      <c r="J971" s="6"/>
      <c r="K971" s="6"/>
      <c r="L971" s="6"/>
      <c r="M971" s="6"/>
      <c r="N971" s="6"/>
      <c r="O971" s="6"/>
      <c r="P971" s="6"/>
      <c r="Q971" s="6"/>
      <c r="R971" s="6"/>
      <c r="S971" s="6"/>
      <c r="T971" s="6"/>
      <c r="U971" s="6"/>
      <c r="V971" s="6"/>
      <c r="W971" s="6"/>
      <c r="X971" s="6"/>
      <c r="Y971" s="6"/>
      <c r="Z971" s="6"/>
    </row>
    <row r="972" spans="1:26" ht="12.75" customHeight="1">
      <c r="A972" s="6"/>
      <c r="B972" s="6"/>
      <c r="C972" s="6"/>
      <c r="D972" s="27"/>
      <c r="E972" s="27"/>
      <c r="F972" s="6"/>
      <c r="G972" s="28"/>
      <c r="H972" s="6"/>
      <c r="I972" s="6"/>
      <c r="J972" s="6"/>
      <c r="K972" s="6"/>
      <c r="L972" s="6"/>
      <c r="M972" s="6"/>
      <c r="N972" s="6"/>
      <c r="O972" s="6"/>
      <c r="P972" s="6"/>
      <c r="Q972" s="6"/>
      <c r="R972" s="6"/>
      <c r="S972" s="6"/>
      <c r="T972" s="6"/>
      <c r="U972" s="6"/>
      <c r="V972" s="6"/>
      <c r="W972" s="6"/>
      <c r="X972" s="6"/>
      <c r="Y972" s="6"/>
      <c r="Z972" s="6"/>
    </row>
    <row r="973" spans="1:26" ht="12.75" customHeight="1">
      <c r="A973" s="6"/>
      <c r="B973" s="6"/>
      <c r="C973" s="6"/>
      <c r="D973" s="27"/>
      <c r="E973" s="27"/>
      <c r="F973" s="6"/>
      <c r="G973" s="28"/>
      <c r="H973" s="6"/>
      <c r="I973" s="6"/>
      <c r="J973" s="6"/>
      <c r="K973" s="6"/>
      <c r="L973" s="6"/>
      <c r="M973" s="6"/>
      <c r="N973" s="6"/>
      <c r="O973" s="6"/>
      <c r="P973" s="6"/>
      <c r="Q973" s="6"/>
      <c r="R973" s="6"/>
      <c r="S973" s="6"/>
      <c r="T973" s="6"/>
      <c r="U973" s="6"/>
      <c r="V973" s="6"/>
      <c r="W973" s="6"/>
      <c r="X973" s="6"/>
      <c r="Y973" s="6"/>
      <c r="Z973" s="6"/>
    </row>
    <row r="974" spans="1:26" ht="12.75" customHeight="1">
      <c r="A974" s="6"/>
      <c r="B974" s="6"/>
      <c r="C974" s="6"/>
      <c r="D974" s="27"/>
      <c r="E974" s="27"/>
      <c r="F974" s="6"/>
      <c r="G974" s="28"/>
      <c r="H974" s="6"/>
      <c r="I974" s="6"/>
      <c r="J974" s="6"/>
      <c r="K974" s="6"/>
      <c r="L974" s="6"/>
      <c r="M974" s="6"/>
      <c r="N974" s="6"/>
      <c r="O974" s="6"/>
      <c r="P974" s="6"/>
      <c r="Q974" s="6"/>
      <c r="R974" s="6"/>
      <c r="S974" s="6"/>
      <c r="T974" s="6"/>
      <c r="U974" s="6"/>
      <c r="V974" s="6"/>
      <c r="W974" s="6"/>
      <c r="X974" s="6"/>
      <c r="Y974" s="6"/>
      <c r="Z974" s="6"/>
    </row>
    <row r="975" spans="1:26" ht="12.75" customHeight="1">
      <c r="A975" s="6"/>
      <c r="B975" s="6"/>
      <c r="C975" s="6"/>
      <c r="D975" s="27"/>
      <c r="E975" s="27"/>
      <c r="F975" s="6"/>
      <c r="G975" s="28"/>
      <c r="H975" s="6"/>
      <c r="I975" s="6"/>
      <c r="J975" s="6"/>
      <c r="K975" s="6"/>
      <c r="L975" s="6"/>
      <c r="M975" s="6"/>
      <c r="N975" s="6"/>
      <c r="O975" s="6"/>
      <c r="P975" s="6"/>
      <c r="Q975" s="6"/>
      <c r="R975" s="6"/>
      <c r="S975" s="6"/>
      <c r="T975" s="6"/>
      <c r="U975" s="6"/>
      <c r="V975" s="6"/>
      <c r="W975" s="6"/>
      <c r="X975" s="6"/>
      <c r="Y975" s="6"/>
      <c r="Z975" s="6"/>
    </row>
    <row r="976" spans="1:26" ht="12.75" customHeight="1">
      <c r="A976" s="6"/>
      <c r="B976" s="6"/>
      <c r="C976" s="6"/>
      <c r="D976" s="27"/>
      <c r="E976" s="27"/>
      <c r="F976" s="6"/>
      <c r="G976" s="28"/>
      <c r="H976" s="6"/>
      <c r="I976" s="6"/>
      <c r="J976" s="6"/>
      <c r="K976" s="6"/>
      <c r="L976" s="6"/>
      <c r="M976" s="6"/>
      <c r="N976" s="6"/>
      <c r="O976" s="6"/>
      <c r="P976" s="6"/>
      <c r="Q976" s="6"/>
      <c r="R976" s="6"/>
      <c r="S976" s="6"/>
      <c r="T976" s="6"/>
      <c r="U976" s="6"/>
      <c r="V976" s="6"/>
      <c r="W976" s="6"/>
      <c r="X976" s="6"/>
      <c r="Y976" s="6"/>
      <c r="Z976" s="6"/>
    </row>
    <row r="977" spans="1:26" ht="12.75" customHeight="1">
      <c r="A977" s="6"/>
      <c r="B977" s="6"/>
      <c r="C977" s="6"/>
      <c r="D977" s="27"/>
      <c r="E977" s="27"/>
      <c r="F977" s="6"/>
      <c r="G977" s="28"/>
      <c r="H977" s="6"/>
      <c r="I977" s="6"/>
      <c r="J977" s="6"/>
      <c r="K977" s="6"/>
      <c r="L977" s="6"/>
      <c r="M977" s="6"/>
      <c r="N977" s="6"/>
      <c r="O977" s="6"/>
      <c r="P977" s="6"/>
      <c r="Q977" s="6"/>
      <c r="R977" s="6"/>
      <c r="S977" s="6"/>
      <c r="T977" s="6"/>
      <c r="U977" s="6"/>
      <c r="V977" s="6"/>
      <c r="W977" s="6"/>
      <c r="X977" s="6"/>
      <c r="Y977" s="6"/>
      <c r="Z977" s="6"/>
    </row>
    <row r="978" spans="1:26" ht="12.75" customHeight="1">
      <c r="A978" s="6"/>
      <c r="B978" s="6"/>
      <c r="C978" s="6"/>
      <c r="D978" s="27"/>
      <c r="E978" s="27"/>
      <c r="F978" s="6"/>
      <c r="G978" s="28"/>
      <c r="H978" s="6"/>
      <c r="I978" s="6"/>
      <c r="J978" s="6"/>
      <c r="K978" s="6"/>
      <c r="L978" s="6"/>
      <c r="M978" s="6"/>
      <c r="N978" s="6"/>
      <c r="O978" s="6"/>
      <c r="P978" s="6"/>
      <c r="Q978" s="6"/>
      <c r="R978" s="6"/>
      <c r="S978" s="6"/>
      <c r="T978" s="6"/>
      <c r="U978" s="6"/>
      <c r="V978" s="6"/>
      <c r="W978" s="6"/>
      <c r="X978" s="6"/>
      <c r="Y978" s="6"/>
      <c r="Z978" s="6"/>
    </row>
    <row r="979" spans="1:26" ht="12.75" customHeight="1">
      <c r="A979" s="6"/>
      <c r="B979" s="6"/>
      <c r="C979" s="6"/>
      <c r="D979" s="27"/>
      <c r="E979" s="27"/>
      <c r="F979" s="6"/>
      <c r="G979" s="28"/>
      <c r="H979" s="6"/>
      <c r="I979" s="6"/>
      <c r="J979" s="6"/>
      <c r="K979" s="6"/>
      <c r="L979" s="6"/>
      <c r="M979" s="6"/>
      <c r="N979" s="6"/>
      <c r="O979" s="6"/>
      <c r="P979" s="6"/>
      <c r="Q979" s="6"/>
      <c r="R979" s="6"/>
      <c r="S979" s="6"/>
      <c r="T979" s="6"/>
      <c r="U979" s="6"/>
      <c r="V979" s="6"/>
      <c r="W979" s="6"/>
      <c r="X979" s="6"/>
      <c r="Y979" s="6"/>
      <c r="Z979" s="6"/>
    </row>
    <row r="980" spans="1:26" ht="12.75" customHeight="1">
      <c r="A980" s="6"/>
      <c r="B980" s="6"/>
      <c r="C980" s="6"/>
      <c r="D980" s="27"/>
      <c r="E980" s="27"/>
      <c r="F980" s="6"/>
      <c r="G980" s="28"/>
      <c r="H980" s="6"/>
      <c r="I980" s="6"/>
      <c r="J980" s="6"/>
      <c r="K980" s="6"/>
      <c r="L980" s="6"/>
      <c r="M980" s="6"/>
      <c r="N980" s="6"/>
      <c r="O980" s="6"/>
      <c r="P980" s="6"/>
      <c r="Q980" s="6"/>
      <c r="R980" s="6"/>
      <c r="S980" s="6"/>
      <c r="T980" s="6"/>
      <c r="U980" s="6"/>
      <c r="V980" s="6"/>
      <c r="W980" s="6"/>
      <c r="X980" s="6"/>
      <c r="Y980" s="6"/>
      <c r="Z980" s="6"/>
    </row>
    <row r="981" spans="1:26" ht="12.75" customHeight="1">
      <c r="A981" s="6"/>
      <c r="B981" s="6"/>
      <c r="C981" s="6"/>
      <c r="D981" s="27"/>
      <c r="E981" s="27"/>
      <c r="F981" s="6"/>
      <c r="G981" s="28"/>
      <c r="H981" s="6"/>
      <c r="I981" s="6"/>
      <c r="J981" s="6"/>
      <c r="K981" s="6"/>
      <c r="L981" s="6"/>
      <c r="M981" s="6"/>
      <c r="N981" s="6"/>
      <c r="O981" s="6"/>
      <c r="P981" s="6"/>
      <c r="Q981" s="6"/>
      <c r="R981" s="6"/>
      <c r="S981" s="6"/>
      <c r="T981" s="6"/>
      <c r="U981" s="6"/>
      <c r="V981" s="6"/>
      <c r="W981" s="6"/>
      <c r="X981" s="6"/>
      <c r="Y981" s="6"/>
      <c r="Z981" s="6"/>
    </row>
    <row r="982" spans="1:26" ht="12.75" customHeight="1">
      <c r="A982" s="6"/>
      <c r="B982" s="6"/>
      <c r="C982" s="6"/>
      <c r="D982" s="27"/>
      <c r="E982" s="27"/>
      <c r="F982" s="6"/>
      <c r="G982" s="28"/>
      <c r="H982" s="6"/>
      <c r="I982" s="6"/>
      <c r="J982" s="6"/>
      <c r="K982" s="6"/>
      <c r="L982" s="6"/>
      <c r="M982" s="6"/>
      <c r="N982" s="6"/>
      <c r="O982" s="6"/>
      <c r="P982" s="6"/>
      <c r="Q982" s="6"/>
      <c r="R982" s="6"/>
      <c r="S982" s="6"/>
      <c r="T982" s="6"/>
      <c r="U982" s="6"/>
      <c r="V982" s="6"/>
      <c r="W982" s="6"/>
      <c r="X982" s="6"/>
      <c r="Y982" s="6"/>
      <c r="Z982" s="6"/>
    </row>
    <row r="983" spans="1:26" ht="12.75" customHeight="1">
      <c r="A983" s="6"/>
      <c r="B983" s="6"/>
      <c r="C983" s="6"/>
      <c r="D983" s="27"/>
      <c r="E983" s="27"/>
      <c r="F983" s="6"/>
      <c r="G983" s="28"/>
      <c r="H983" s="6"/>
      <c r="I983" s="6"/>
      <c r="J983" s="6"/>
      <c r="K983" s="6"/>
      <c r="L983" s="6"/>
      <c r="M983" s="6"/>
      <c r="N983" s="6"/>
      <c r="O983" s="6"/>
      <c r="P983" s="6"/>
      <c r="Q983" s="6"/>
      <c r="R983" s="6"/>
      <c r="S983" s="6"/>
      <c r="T983" s="6"/>
      <c r="U983" s="6"/>
      <c r="V983" s="6"/>
      <c r="W983" s="6"/>
      <c r="X983" s="6"/>
      <c r="Y983" s="6"/>
      <c r="Z983" s="6"/>
    </row>
    <row r="984" spans="1:26" ht="12.75" customHeight="1">
      <c r="A984" s="6"/>
      <c r="B984" s="6"/>
      <c r="C984" s="6"/>
      <c r="D984" s="27"/>
      <c r="E984" s="27"/>
      <c r="F984" s="6"/>
      <c r="G984" s="28"/>
      <c r="H984" s="6"/>
      <c r="I984" s="6"/>
      <c r="J984" s="6"/>
      <c r="K984" s="6"/>
      <c r="L984" s="6"/>
      <c r="M984" s="6"/>
      <c r="N984" s="6"/>
      <c r="O984" s="6"/>
      <c r="P984" s="6"/>
      <c r="Q984" s="6"/>
      <c r="R984" s="6"/>
      <c r="S984" s="6"/>
      <c r="T984" s="6"/>
      <c r="U984" s="6"/>
      <c r="V984" s="6"/>
      <c r="W984" s="6"/>
      <c r="X984" s="6"/>
      <c r="Y984" s="6"/>
      <c r="Z984" s="6"/>
    </row>
    <row r="985" spans="1:26" ht="12.75" customHeight="1">
      <c r="A985" s="6"/>
      <c r="B985" s="6"/>
      <c r="C985" s="6"/>
      <c r="D985" s="27"/>
      <c r="E985" s="27"/>
      <c r="F985" s="6"/>
      <c r="G985" s="28"/>
      <c r="H985" s="6"/>
      <c r="I985" s="6"/>
      <c r="J985" s="6"/>
      <c r="K985" s="6"/>
      <c r="L985" s="6"/>
      <c r="M985" s="6"/>
      <c r="N985" s="6"/>
      <c r="O985" s="6"/>
      <c r="P985" s="6"/>
      <c r="Q985" s="6"/>
      <c r="R985" s="6"/>
      <c r="S985" s="6"/>
      <c r="T985" s="6"/>
      <c r="U985" s="6"/>
      <c r="V985" s="6"/>
      <c r="W985" s="6"/>
      <c r="X985" s="6"/>
      <c r="Y985" s="6"/>
      <c r="Z985" s="6"/>
    </row>
    <row r="986" spans="1:26" ht="12.75" customHeight="1">
      <c r="A986" s="6"/>
      <c r="B986" s="6"/>
      <c r="C986" s="6"/>
      <c r="D986" s="27"/>
      <c r="E986" s="27"/>
      <c r="F986" s="6"/>
      <c r="G986" s="28"/>
      <c r="H986" s="6"/>
      <c r="I986" s="6"/>
      <c r="J986" s="6"/>
      <c r="K986" s="6"/>
      <c r="L986" s="6"/>
      <c r="M986" s="6"/>
      <c r="N986" s="6"/>
      <c r="O986" s="6"/>
      <c r="P986" s="6"/>
      <c r="Q986" s="6"/>
      <c r="R986" s="6"/>
      <c r="S986" s="6"/>
      <c r="T986" s="6"/>
      <c r="U986" s="6"/>
      <c r="V986" s="6"/>
      <c r="W986" s="6"/>
      <c r="X986" s="6"/>
      <c r="Y986" s="6"/>
      <c r="Z986" s="6"/>
    </row>
    <row r="987" spans="1:26" ht="12.75" customHeight="1">
      <c r="A987" s="6"/>
      <c r="B987" s="6"/>
      <c r="C987" s="6"/>
      <c r="D987" s="27"/>
      <c r="E987" s="27"/>
      <c r="F987" s="6"/>
      <c r="G987" s="28"/>
      <c r="H987" s="6"/>
      <c r="I987" s="6"/>
      <c r="J987" s="6"/>
      <c r="K987" s="6"/>
      <c r="L987" s="6"/>
      <c r="M987" s="6"/>
      <c r="N987" s="6"/>
      <c r="O987" s="6"/>
      <c r="P987" s="6"/>
      <c r="Q987" s="6"/>
      <c r="R987" s="6"/>
      <c r="S987" s="6"/>
      <c r="T987" s="6"/>
      <c r="U987" s="6"/>
      <c r="V987" s="6"/>
      <c r="W987" s="6"/>
      <c r="X987" s="6"/>
      <c r="Y987" s="6"/>
      <c r="Z987" s="6"/>
    </row>
    <row r="988" spans="1:26" ht="12.75" customHeight="1">
      <c r="A988" s="6"/>
      <c r="B988" s="6"/>
      <c r="C988" s="6"/>
      <c r="D988" s="27"/>
      <c r="E988" s="27"/>
      <c r="F988" s="6"/>
      <c r="G988" s="28"/>
      <c r="H988" s="6"/>
      <c r="I988" s="6"/>
      <c r="J988" s="6"/>
      <c r="K988" s="6"/>
      <c r="L988" s="6"/>
      <c r="M988" s="6"/>
      <c r="N988" s="6"/>
      <c r="O988" s="6"/>
      <c r="P988" s="6"/>
      <c r="Q988" s="6"/>
      <c r="R988" s="6"/>
      <c r="S988" s="6"/>
      <c r="T988" s="6"/>
      <c r="U988" s="6"/>
      <c r="V988" s="6"/>
      <c r="W988" s="6"/>
      <c r="X988" s="6"/>
      <c r="Y988" s="6"/>
      <c r="Z988" s="6"/>
    </row>
    <row r="989" spans="1:26" ht="12.75" customHeight="1">
      <c r="A989" s="6"/>
      <c r="B989" s="6"/>
      <c r="C989" s="6"/>
      <c r="D989" s="27"/>
      <c r="E989" s="27"/>
      <c r="F989" s="6"/>
      <c r="G989" s="28"/>
      <c r="H989" s="6"/>
      <c r="I989" s="6"/>
      <c r="J989" s="6"/>
      <c r="K989" s="6"/>
      <c r="L989" s="6"/>
      <c r="M989" s="6"/>
      <c r="N989" s="6"/>
      <c r="O989" s="6"/>
      <c r="P989" s="6"/>
      <c r="Q989" s="6"/>
      <c r="R989" s="6"/>
      <c r="S989" s="6"/>
      <c r="T989" s="6"/>
      <c r="U989" s="6"/>
      <c r="V989" s="6"/>
      <c r="W989" s="6"/>
      <c r="X989" s="6"/>
      <c r="Y989" s="6"/>
      <c r="Z989" s="6"/>
    </row>
    <row r="990" spans="1:26" ht="12.75" customHeight="1">
      <c r="A990" s="6"/>
      <c r="B990" s="6"/>
      <c r="C990" s="6"/>
      <c r="D990" s="27"/>
      <c r="E990" s="27"/>
      <c r="F990" s="6"/>
      <c r="G990" s="28"/>
      <c r="H990" s="6"/>
      <c r="I990" s="6"/>
      <c r="J990" s="6"/>
      <c r="K990" s="6"/>
      <c r="L990" s="6"/>
      <c r="M990" s="6"/>
      <c r="N990" s="6"/>
      <c r="O990" s="6"/>
      <c r="P990" s="6"/>
      <c r="Q990" s="6"/>
      <c r="R990" s="6"/>
      <c r="S990" s="6"/>
      <c r="T990" s="6"/>
      <c r="U990" s="6"/>
      <c r="V990" s="6"/>
      <c r="W990" s="6"/>
      <c r="X990" s="6"/>
      <c r="Y990" s="6"/>
      <c r="Z990" s="6"/>
    </row>
    <row r="991" spans="1:26" ht="12.75" customHeight="1">
      <c r="A991" s="6"/>
      <c r="B991" s="6"/>
      <c r="C991" s="6"/>
      <c r="D991" s="27"/>
      <c r="E991" s="27"/>
      <c r="F991" s="6"/>
      <c r="G991" s="28"/>
      <c r="H991" s="6"/>
      <c r="I991" s="6"/>
      <c r="J991" s="6"/>
      <c r="K991" s="6"/>
      <c r="L991" s="6"/>
      <c r="M991" s="6"/>
      <c r="N991" s="6"/>
      <c r="O991" s="6"/>
      <c r="P991" s="6"/>
      <c r="Q991" s="6"/>
      <c r="R991" s="6"/>
      <c r="S991" s="6"/>
      <c r="T991" s="6"/>
      <c r="U991" s="6"/>
      <c r="V991" s="6"/>
      <c r="W991" s="6"/>
      <c r="X991" s="6"/>
      <c r="Y991" s="6"/>
      <c r="Z991" s="6"/>
    </row>
    <row r="992" spans="1:26" ht="12.75" customHeight="1">
      <c r="A992" s="6"/>
      <c r="B992" s="6"/>
      <c r="C992" s="6"/>
      <c r="D992" s="27"/>
      <c r="E992" s="27"/>
      <c r="F992" s="6"/>
      <c r="G992" s="28"/>
      <c r="H992" s="6"/>
      <c r="I992" s="6"/>
      <c r="J992" s="6"/>
      <c r="K992" s="6"/>
      <c r="L992" s="6"/>
      <c r="M992" s="6"/>
      <c r="N992" s="6"/>
      <c r="O992" s="6"/>
      <c r="P992" s="6"/>
      <c r="Q992" s="6"/>
      <c r="R992" s="6"/>
      <c r="S992" s="6"/>
      <c r="T992" s="6"/>
      <c r="U992" s="6"/>
      <c r="V992" s="6"/>
      <c r="W992" s="6"/>
      <c r="X992" s="6"/>
      <c r="Y992" s="6"/>
      <c r="Z992" s="6"/>
    </row>
    <row r="993" spans="1:26" ht="12.75" customHeight="1">
      <c r="A993" s="6"/>
      <c r="B993" s="6"/>
      <c r="C993" s="6"/>
      <c r="D993" s="27"/>
      <c r="E993" s="27"/>
      <c r="F993" s="6"/>
      <c r="G993" s="28"/>
      <c r="H993" s="6"/>
      <c r="I993" s="6"/>
      <c r="J993" s="6"/>
      <c r="K993" s="6"/>
      <c r="L993" s="6"/>
      <c r="M993" s="6"/>
      <c r="N993" s="6"/>
      <c r="O993" s="6"/>
      <c r="P993" s="6"/>
      <c r="Q993" s="6"/>
      <c r="R993" s="6"/>
      <c r="S993" s="6"/>
      <c r="T993" s="6"/>
      <c r="U993" s="6"/>
      <c r="V993" s="6"/>
      <c r="W993" s="6"/>
      <c r="X993" s="6"/>
      <c r="Y993" s="6"/>
      <c r="Z993" s="6"/>
    </row>
    <row r="994" spans="1:26" ht="12.75" customHeight="1">
      <c r="A994" s="6"/>
      <c r="B994" s="6"/>
      <c r="C994" s="6"/>
      <c r="D994" s="27"/>
      <c r="E994" s="27"/>
      <c r="F994" s="6"/>
      <c r="G994" s="28"/>
      <c r="H994" s="6"/>
      <c r="I994" s="6"/>
      <c r="J994" s="6"/>
      <c r="K994" s="6"/>
      <c r="L994" s="6"/>
      <c r="M994" s="6"/>
      <c r="N994" s="6"/>
      <c r="O994" s="6"/>
      <c r="P994" s="6"/>
      <c r="Q994" s="6"/>
      <c r="R994" s="6"/>
      <c r="S994" s="6"/>
      <c r="T994" s="6"/>
      <c r="U994" s="6"/>
      <c r="V994" s="6"/>
      <c r="W994" s="6"/>
      <c r="X994" s="6"/>
      <c r="Y994" s="6"/>
      <c r="Z994" s="6"/>
    </row>
    <row r="995" spans="1:26" ht="12.75" customHeight="1">
      <c r="A995" s="6"/>
      <c r="B995" s="6"/>
      <c r="C995" s="6"/>
      <c r="D995" s="27"/>
      <c r="E995" s="27"/>
      <c r="F995" s="6"/>
      <c r="G995" s="28"/>
      <c r="H995" s="6"/>
      <c r="I995" s="6"/>
      <c r="J995" s="6"/>
      <c r="K995" s="6"/>
      <c r="L995" s="6"/>
      <c r="M995" s="6"/>
      <c r="N995" s="6"/>
      <c r="O995" s="6"/>
      <c r="P995" s="6"/>
      <c r="Q995" s="6"/>
      <c r="R995" s="6"/>
      <c r="S995" s="6"/>
      <c r="T995" s="6"/>
      <c r="U995" s="6"/>
      <c r="V995" s="6"/>
      <c r="W995" s="6"/>
      <c r="X995" s="6"/>
      <c r="Y995" s="6"/>
      <c r="Z995" s="6"/>
    </row>
    <row r="996" spans="1:26" ht="12.75" customHeight="1">
      <c r="A996" s="6"/>
      <c r="B996" s="6"/>
      <c r="C996" s="6"/>
      <c r="D996" s="27"/>
      <c r="E996" s="27"/>
      <c r="F996" s="6"/>
      <c r="G996" s="28"/>
      <c r="H996" s="6"/>
      <c r="I996" s="6"/>
      <c r="J996" s="6"/>
      <c r="K996" s="6"/>
      <c r="L996" s="6"/>
      <c r="M996" s="6"/>
      <c r="N996" s="6"/>
      <c r="O996" s="6"/>
      <c r="P996" s="6"/>
      <c r="Q996" s="6"/>
      <c r="R996" s="6"/>
      <c r="S996" s="6"/>
      <c r="T996" s="6"/>
      <c r="U996" s="6"/>
      <c r="V996" s="6"/>
      <c r="W996" s="6"/>
      <c r="X996" s="6"/>
      <c r="Y996" s="6"/>
      <c r="Z996" s="6"/>
    </row>
    <row r="997" spans="1:26" ht="12.75" customHeight="1">
      <c r="A997" s="6"/>
      <c r="B997" s="6"/>
      <c r="C997" s="6"/>
      <c r="D997" s="27"/>
      <c r="E997" s="27"/>
      <c r="F997" s="6"/>
      <c r="G997" s="28"/>
      <c r="H997" s="6"/>
      <c r="I997" s="6"/>
      <c r="J997" s="6"/>
      <c r="K997" s="6"/>
      <c r="L997" s="6"/>
      <c r="M997" s="6"/>
      <c r="N997" s="6"/>
      <c r="O997" s="6"/>
      <c r="P997" s="6"/>
      <c r="Q997" s="6"/>
      <c r="R997" s="6"/>
      <c r="S997" s="6"/>
      <c r="T997" s="6"/>
      <c r="U997" s="6"/>
      <c r="V997" s="6"/>
      <c r="W997" s="6"/>
      <c r="X997" s="6"/>
      <c r="Y997" s="6"/>
      <c r="Z997" s="6"/>
    </row>
    <row r="998" spans="1:26" ht="12.75" customHeight="1">
      <c r="A998" s="6"/>
      <c r="B998" s="6"/>
      <c r="C998" s="6"/>
      <c r="D998" s="27"/>
      <c r="E998" s="27"/>
      <c r="F998" s="6"/>
      <c r="G998" s="28"/>
      <c r="H998" s="6"/>
      <c r="I998" s="6"/>
      <c r="J998" s="6"/>
      <c r="K998" s="6"/>
      <c r="L998" s="6"/>
      <c r="M998" s="6"/>
      <c r="N998" s="6"/>
      <c r="O998" s="6"/>
      <c r="P998" s="6"/>
      <c r="Q998" s="6"/>
      <c r="R998" s="6"/>
      <c r="S998" s="6"/>
      <c r="T998" s="6"/>
      <c r="U998" s="6"/>
      <c r="V998" s="6"/>
      <c r="W998" s="6"/>
      <c r="X998" s="6"/>
      <c r="Y998" s="6"/>
      <c r="Z998" s="6"/>
    </row>
    <row r="999" spans="1:26" ht="12.75" customHeight="1">
      <c r="A999" s="6"/>
      <c r="B999" s="6"/>
      <c r="C999" s="6"/>
      <c r="D999" s="27"/>
      <c r="E999" s="27"/>
      <c r="F999" s="6"/>
      <c r="G999" s="28"/>
      <c r="H999" s="6"/>
      <c r="I999" s="6"/>
      <c r="J999" s="6"/>
      <c r="K999" s="6"/>
      <c r="L999" s="6"/>
      <c r="M999" s="6"/>
      <c r="N999" s="6"/>
      <c r="O999" s="6"/>
      <c r="P999" s="6"/>
      <c r="Q999" s="6"/>
      <c r="R999" s="6"/>
      <c r="S999" s="6"/>
      <c r="T999" s="6"/>
      <c r="U999" s="6"/>
      <c r="V999" s="6"/>
      <c r="W999" s="6"/>
      <c r="X999" s="6"/>
      <c r="Y999" s="6"/>
      <c r="Z999" s="6"/>
    </row>
    <row r="1000" spans="1:26" ht="12.75" customHeight="1">
      <c r="A1000" s="6"/>
      <c r="B1000" s="6"/>
      <c r="C1000" s="6"/>
      <c r="D1000" s="27"/>
      <c r="E1000" s="27"/>
      <c r="F1000" s="6"/>
      <c r="G1000" s="28"/>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sheetPr>
    <outlinePr summaryBelow="0" summaryRight="0"/>
  </sheetPr>
  <dimension ref="A1:Z1016"/>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 customHeight="1"/>
  <cols>
    <col min="1" max="1" width="4" customWidth="1"/>
    <col min="2" max="2" width="5" customWidth="1"/>
    <col min="3" max="3" width="107.140625" customWidth="1"/>
    <col min="4" max="4" width="22.85546875" customWidth="1"/>
    <col min="5" max="5" width="10.140625" customWidth="1"/>
    <col min="6" max="6" width="16.42578125" customWidth="1"/>
    <col min="7" max="7" width="23" customWidth="1"/>
    <col min="8" max="8" width="12" customWidth="1"/>
    <col min="9" max="9" width="15.28515625" customWidth="1"/>
    <col min="10" max="10" width="21.42578125" customWidth="1"/>
    <col min="11" max="11" width="18" customWidth="1"/>
    <col min="12" max="12" width="48.5703125" customWidth="1"/>
    <col min="13" max="13" width="13.140625" customWidth="1"/>
    <col min="14" max="14" width="48.140625" customWidth="1"/>
    <col min="15" max="15" width="2" customWidth="1"/>
    <col min="16" max="16" width="4" customWidth="1"/>
    <col min="17" max="17" width="31.7109375" customWidth="1"/>
    <col min="18" max="19" width="14.42578125" customWidth="1"/>
  </cols>
  <sheetData>
    <row r="1" spans="1:26" ht="14.25" customHeight="1">
      <c r="A1" s="29"/>
      <c r="B1" s="30"/>
      <c r="C1" s="31" t="s">
        <v>1454</v>
      </c>
      <c r="D1" s="31" t="s">
        <v>1</v>
      </c>
      <c r="E1" s="31" t="s">
        <v>2</v>
      </c>
      <c r="F1" s="32" t="s">
        <v>3</v>
      </c>
      <c r="G1" s="31" t="s">
        <v>4</v>
      </c>
      <c r="H1" s="32" t="s">
        <v>5</v>
      </c>
      <c r="I1" s="32" t="s">
        <v>6</v>
      </c>
      <c r="J1" s="32" t="s">
        <v>7</v>
      </c>
      <c r="K1" s="32" t="s">
        <v>8</v>
      </c>
      <c r="L1" s="32" t="s">
        <v>9</v>
      </c>
      <c r="M1" s="32" t="s">
        <v>10</v>
      </c>
      <c r="N1" s="32" t="s">
        <v>11</v>
      </c>
      <c r="O1" s="33"/>
      <c r="P1" s="33"/>
      <c r="Q1" s="23" t="s">
        <v>1075</v>
      </c>
      <c r="R1" s="34" t="s">
        <v>1076</v>
      </c>
      <c r="S1" s="34" t="s">
        <v>1077</v>
      </c>
      <c r="T1" s="29"/>
      <c r="U1" s="29"/>
      <c r="V1" s="29"/>
      <c r="W1" s="29"/>
      <c r="X1" s="29"/>
      <c r="Y1" s="29"/>
      <c r="Z1" s="29"/>
    </row>
    <row r="2" spans="1:26" ht="14.25" customHeight="1">
      <c r="A2" s="29">
        <f>COUNTIF(A!$A$2:$A$1001,"&lt;="&amp;A!A2)</f>
        <v>363</v>
      </c>
      <c r="B2" s="30">
        <v>1</v>
      </c>
      <c r="C2" s="35" t="str">
        <f t="array" ref="C2">INDEX(A!$A$2:$A$1001,MATCH(EF!B2,EF!$A$2:$A$1001,0))</f>
        <v>Acatic</v>
      </c>
      <c r="D2" s="35" t="str">
        <f t="array" ref="D2">INDEX(A!$B$2:$B$1001,MATCH(EF!C2,A!$A$2:$A$1001,0))</f>
        <v>Municipal</v>
      </c>
      <c r="E2" s="35" t="str">
        <f t="array" ref="E2">INDEX(A!$C$2:$C$1001,MATCH(EF!C2,A!$A$2:$A$1001,0))</f>
        <v>Sí</v>
      </c>
      <c r="F2" s="35" t="str">
        <f t="array" ref="F2">INDEX(A!$D$2:$D$1001,MATCH(EF!C2,A!$A$2:$A$1001,0))</f>
        <v>001</v>
      </c>
      <c r="G2" s="35" t="str">
        <f t="array" ref="G2">INDEX(A!$E$2:$E$1001,MATCH(EF!C2,A!$A$2:$A$1001,0))</f>
        <v>Gobierno</v>
      </c>
      <c r="H2" s="35" t="str">
        <f t="array" ref="H2">INDEX(A!$F$2:$F$1001,MATCH(EF!C2,A!$A$2:$A$1001,0))</f>
        <v>Ejecutivo</v>
      </c>
      <c r="I2" s="35" t="str">
        <f t="array" ref="I2">INDEX(A!$G$2:$G$1001,MATCH(EF!C2,A!$A$2:$A$1001,0))</f>
        <v>Dependencia</v>
      </c>
      <c r="J2" s="35">
        <f t="array" ref="J2">INDEX(A!$H$2:$H$1001,MATCH(EF!C2,A!$A$2:$A$1001,0))</f>
        <v>1824</v>
      </c>
      <c r="K2" s="35" t="str">
        <f t="array" ref="K2">INDEX(A!$I$2:$I$1001,MATCH(EF!C2,A!$A$2:$A$1001,0))</f>
        <v>NA</v>
      </c>
      <c r="L2" s="35" t="str">
        <f t="array" ref="L2">INDEX(A!$J$2:$J$1001,MATCH(EF!C2,A!$A$2:$A$1001,0))</f>
        <v>NA</v>
      </c>
      <c r="M2" s="35">
        <f t="array" ref="M2">INDEX(A!$K$2:$K$1001,MATCH(EF!C2,A!$A$2:$A$1001,0))</f>
        <v>700100</v>
      </c>
      <c r="N2" s="35">
        <f t="array" ref="N2">INDEX(A!$L$2:$L$1001,MATCH(EF!C2,A!$A$2:$A$1001,0))</f>
        <v>0</v>
      </c>
      <c r="O2" s="36" t="str">
        <f t="shared" ref="O2:O1001" si="0">MID(M2,1,1)</f>
        <v>7</v>
      </c>
      <c r="P2" s="36" t="str">
        <f t="shared" ref="P2:P1001" si="1">MID(M2,2,3)</f>
        <v>001</v>
      </c>
      <c r="Q2" s="36" t="str">
        <f t="array" ref="Q2">IF(O2="7",IF(P2="000","Sin región al ser un intermunicipal",INDEX(B!$C$2:$C$126,MATCH(EF!P2,B!$A$2:$A$126,0))),"Sin región al ser un ente Estatal")</f>
        <v>Altos Sur</v>
      </c>
      <c r="R2" s="37">
        <f t="array" ref="R2">IF(O2="7",IF(P2="000","N/A",INDEX(B!$D$2:$D$126,MATCH(EF!P2,B!$A$2:$A$126,0))),B!$D$127)</f>
        <v>21530</v>
      </c>
      <c r="S2" s="37">
        <f t="array" ref="S2">IF(O2="7",IF(P2="000","N/A",INDEX(B!$E$2:$E$126,MATCH(EF!P2,B!$A$2:$A$126,0))),B!$E$127)</f>
        <v>23175</v>
      </c>
      <c r="T2" s="29"/>
      <c r="U2" s="29"/>
      <c r="V2" s="29"/>
      <c r="W2" s="29"/>
      <c r="X2" s="29"/>
      <c r="Y2" s="29"/>
      <c r="Z2" s="29"/>
    </row>
    <row r="3" spans="1:26" ht="14.25" customHeight="1">
      <c r="A3" s="29">
        <f>COUNTIF(A!$A$2:$A$1001,"&lt;="&amp;A!A3)</f>
        <v>353</v>
      </c>
      <c r="B3" s="30">
        <v>2</v>
      </c>
      <c r="C3" s="35" t="str">
        <f t="array" ref="C3">INDEX(A!$A$2:$A$1001,MATCH(EF!B3,EF!$A$2:$A$1001,0))</f>
        <v>Acatlán de Juárez</v>
      </c>
      <c r="D3" s="35" t="str">
        <f t="array" ref="D3">INDEX(A!$B$2:$B$1001,MATCH(EF!C3,A!$A$2:$A$1001,0))</f>
        <v>Municipal</v>
      </c>
      <c r="E3" s="35" t="str">
        <f t="array" ref="E3">INDEX(A!$C$2:$C$1001,MATCH(EF!C3,A!$A$2:$A$1001,0))</f>
        <v>Sí</v>
      </c>
      <c r="F3" s="35" t="str">
        <f t="array" ref="F3">INDEX(A!$D$2:$D$1001,MATCH(EF!C3,A!$A$2:$A$1001,0))</f>
        <v>002</v>
      </c>
      <c r="G3" s="35" t="str">
        <f t="array" ref="G3">INDEX(A!$E$2:$E$1001,MATCH(EF!C3,A!$A$2:$A$1001,0))</f>
        <v>Gobierno</v>
      </c>
      <c r="H3" s="35" t="str">
        <f t="array" ref="H3">INDEX(A!$F$2:$F$1001,MATCH(EF!C3,A!$A$2:$A$1001,0))</f>
        <v>Ejecutivo</v>
      </c>
      <c r="I3" s="35" t="str">
        <f t="array" ref="I3">INDEX(A!$G$2:$G$1001,MATCH(EF!C3,A!$A$2:$A$1001,0))</f>
        <v>Dependencia</v>
      </c>
      <c r="J3" s="35">
        <f t="array" ref="J3">INDEX(A!$H$2:$H$1001,MATCH(EF!C3,A!$A$2:$A$1001,0))</f>
        <v>1891</v>
      </c>
      <c r="K3" s="35" t="str">
        <f t="array" ref="K3">INDEX(A!$I$2:$I$1001,MATCH(EF!C3,A!$A$2:$A$1001,0))</f>
        <v>NA</v>
      </c>
      <c r="L3" s="35" t="str">
        <f t="array" ref="L3">INDEX(A!$J$2:$J$1001,MATCH(EF!C3,A!$A$2:$A$1001,0))</f>
        <v>NA</v>
      </c>
      <c r="M3" s="35">
        <f t="array" ref="M3">INDEX(A!$K$2:$K$1001,MATCH(EF!C3,A!$A$2:$A$1001,0))</f>
        <v>700200</v>
      </c>
      <c r="N3" s="35">
        <f t="array" ref="N3">INDEX(A!$L$2:$L$1001,MATCH(EF!C3,A!$A$2:$A$1001,0))</f>
        <v>0</v>
      </c>
      <c r="O3" s="36" t="str">
        <f t="shared" si="0"/>
        <v>7</v>
      </c>
      <c r="P3" s="36" t="str">
        <f t="shared" si="1"/>
        <v>002</v>
      </c>
      <c r="Q3" s="36" t="str">
        <f t="array" ref="Q3">IF(O3="7",IF(P3="000","Sin región al ser un intermunicipal",INDEX(B!$C$2:$C$126,MATCH(EF!P3,B!$A$2:$A$126,0))),"Sin región al ser un ente Estatal")</f>
        <v>Lagunas</v>
      </c>
      <c r="R3" s="37">
        <f t="array" ref="R3">IF(O3="7",IF(P3="000","N/A",INDEX(B!$D$2:$D$126,MATCH(EF!P3,B!$A$2:$A$126,0))),B!$D$127)</f>
        <v>22261</v>
      </c>
      <c r="S3" s="37">
        <f t="array" ref="S3">IF(O3="7",IF(P3="000","N/A",INDEX(B!$E$2:$E$126,MATCH(EF!P3,B!$A$2:$A$126,0))),B!$E$127)</f>
        <v>25250</v>
      </c>
      <c r="T3" s="29"/>
      <c r="U3" s="29"/>
      <c r="V3" s="29"/>
      <c r="W3" s="29"/>
      <c r="X3" s="29"/>
      <c r="Y3" s="29"/>
      <c r="Z3" s="29"/>
    </row>
    <row r="4" spans="1:26" ht="14.25" customHeight="1">
      <c r="A4" s="29">
        <f>COUNTIF(A!$A$2:$A$1001,"&lt;="&amp;A!A4)</f>
        <v>342</v>
      </c>
      <c r="B4" s="30">
        <v>3</v>
      </c>
      <c r="C4" s="35" t="str">
        <f t="array" ref="C4">INDEX(A!$A$2:$A$1001,MATCH(EF!B4,EF!$A$2:$A$1001,0))</f>
        <v>Administración de Estacionómetros para la Asistencia Social del Municipio de Zapotlán el Grande</v>
      </c>
      <c r="D4" s="35" t="str">
        <f t="array" ref="D4">INDEX(A!$B$2:$B$1001,MATCH(EF!C4,A!$A$2:$A$1001,0))</f>
        <v>Municipal</v>
      </c>
      <c r="E4" s="35" t="str">
        <f t="array" ref="E4">INDEX(A!$C$2:$C$1001,MATCH(EF!C4,A!$A$2:$A$1001,0))</f>
        <v>Sí</v>
      </c>
      <c r="F4" s="35" t="str">
        <f t="array" ref="F4">INDEX(A!$D$2:$D$1001,MATCH(EF!C4,A!$A$2:$A$1001,0))</f>
        <v>023</v>
      </c>
      <c r="G4" s="35" t="str">
        <f t="array" ref="G4">INDEX(A!$E$2:$E$1001,MATCH(EF!C4,A!$A$2:$A$1001,0))</f>
        <v>Territorio</v>
      </c>
      <c r="H4" s="35" t="str">
        <f t="array" ref="H4">INDEX(A!$F$2:$F$1001,MATCH(EF!C4,A!$A$2:$A$1001,0))</f>
        <v>Ejecutivo</v>
      </c>
      <c r="I4" s="35" t="str">
        <f t="array" ref="I4">INDEX(A!$G$2:$G$1001,MATCH(EF!C4,A!$A$2:$A$1001,0))</f>
        <v>OPD</v>
      </c>
      <c r="J4" s="35">
        <f t="array" ref="J4">INDEX(A!$H$2:$H$1001,MATCH(EF!C4,A!$A$2:$A$1001,0))</f>
        <v>2013</v>
      </c>
      <c r="K4" s="35" t="str">
        <f t="array" ref="K4">INDEX(A!$I$2:$I$1001,MATCH(EF!C4,A!$A$2:$A$1001,0))</f>
        <v>NA</v>
      </c>
      <c r="L4" s="35" t="str">
        <f t="array" ref="L4">INDEX(A!$J$2:$J$1001,MATCH(EF!C4,A!$A$2:$A$1001,0))</f>
        <v>Gaceta Num. 42</v>
      </c>
      <c r="M4" s="35">
        <f t="array" ref="M4">INDEX(A!$K$2:$K$1001,MATCH(EF!C4,A!$A$2:$A$1001,0))</f>
        <v>702305</v>
      </c>
      <c r="N4" s="35">
        <f t="array" ref="N4">INDEX(A!$L$2:$L$1001,MATCH(EF!C4,A!$A$2:$A$1001,0))</f>
        <v>0</v>
      </c>
      <c r="O4" s="36" t="str">
        <f t="shared" si="0"/>
        <v>7</v>
      </c>
      <c r="P4" s="36" t="str">
        <f t="shared" si="1"/>
        <v>023</v>
      </c>
      <c r="Q4" s="36" t="str">
        <f t="array" ref="Q4">IF(O4="7",IF(P4="000","Sin región al ser un intermunicipal",INDEX(B!$C$2:$C$126,MATCH(EF!P4,B!$A$2:$A$126,0))),"Sin región al ser un ente Estatal")</f>
        <v>Sur</v>
      </c>
      <c r="R4" s="37">
        <f t="array" ref="R4">IF(O4="7",IF(P4="000","N/A",INDEX(B!$D$2:$D$126,MATCH(EF!P4,B!$A$2:$A$126,0))),B!$D$127)</f>
        <v>105423</v>
      </c>
      <c r="S4" s="37">
        <f t="array" ref="S4">IF(O4="7",IF(P4="000","N/A",INDEX(B!$E$2:$E$126,MATCH(EF!P4,B!$A$2:$A$126,0))),B!$E$127)</f>
        <v>115141</v>
      </c>
      <c r="T4" s="29"/>
      <c r="U4" s="29"/>
      <c r="V4" s="29"/>
      <c r="W4" s="29"/>
      <c r="X4" s="29"/>
      <c r="Y4" s="29"/>
      <c r="Z4" s="29"/>
    </row>
    <row r="5" spans="1:26" ht="14.25" customHeight="1">
      <c r="A5" s="29">
        <f>COUNTIF(A!$A$2:$A$1001,"&lt;="&amp;A!A5)</f>
        <v>355</v>
      </c>
      <c r="B5" s="30">
        <v>4</v>
      </c>
      <c r="C5" s="35" t="str">
        <f t="array" ref="C5">INDEX(A!$A$2:$A$1001,MATCH(EF!B5,EF!$A$2:$A$1001,0))</f>
        <v>Agencia de Energía del Estado de Jalisco</v>
      </c>
      <c r="D5" s="35" t="str">
        <f t="array" ref="D5">INDEX(A!$B$2:$B$1001,MATCH(EF!C5,A!$A$2:$A$1001,0))</f>
        <v>Estatal</v>
      </c>
      <c r="E5" s="35" t="str">
        <f t="array" ref="E5">INDEX(A!$C$2:$C$1001,MATCH(EF!C5,A!$A$2:$A$1001,0))</f>
        <v>Sí</v>
      </c>
      <c r="F5" s="35" t="str">
        <f t="array" ref="F5">INDEX(A!$D$2:$D$1001,MATCH(EF!C5,A!$A$2:$A$1001,0))</f>
        <v>000</v>
      </c>
      <c r="G5" s="35" t="str">
        <f t="array" ref="G5">INDEX(A!$E$2:$E$1001,MATCH(EF!C5,A!$A$2:$A$1001,0))</f>
        <v>Medio ambiente</v>
      </c>
      <c r="H5" s="35" t="str">
        <f t="array" ref="H5">INDEX(A!$F$2:$F$1001,MATCH(EF!C5,A!$A$2:$A$1001,0))</f>
        <v>Ejecutivo</v>
      </c>
      <c r="I5" s="35" t="str">
        <f t="array" ref="I5">INDEX(A!$G$2:$G$1001,MATCH(EF!C5,A!$A$2:$A$1001,0))</f>
        <v>OPD</v>
      </c>
      <c r="J5" s="35">
        <f t="array" ref="J5">INDEX(A!$H$2:$H$1001,MATCH(EF!C5,A!$A$2:$A$1001,0))</f>
        <v>2016</v>
      </c>
      <c r="K5" s="35" t="str">
        <f t="array" ref="K5">INDEX(A!$I$2:$I$1001,MATCH(EF!C5,A!$A$2:$A$1001,0))</f>
        <v>NA</v>
      </c>
      <c r="L5" s="35" t="str">
        <f t="array" ref="L5">INDEX(A!$J$2:$J$1001,MATCH(EF!C5,A!$A$2:$A$1001,0))</f>
        <v xml:space="preserve">Ley orgánica de la Agencia de Energía del Estado de Jalisco </v>
      </c>
      <c r="M5" s="35">
        <f t="array" ref="M5">INDEX(A!$K$2:$K$1001,MATCH(EF!C5,A!$A$2:$A$1001,0))</f>
        <v>207100</v>
      </c>
      <c r="N5" s="35">
        <f t="array" ref="N5">INDEX(A!$L$2:$L$1001,MATCH(EF!C5,A!$A$2:$A$1001,0))</f>
        <v>0</v>
      </c>
      <c r="O5" s="36" t="str">
        <f t="shared" si="0"/>
        <v>2</v>
      </c>
      <c r="P5" s="36" t="str">
        <f t="shared" si="1"/>
        <v>071</v>
      </c>
      <c r="Q5" s="36" t="str">
        <f t="array" ref="Q5">IF(O5="7",IF(P5="000","Sin región al ser un intermunicipal",INDEX(B!$C$2:$C$126,MATCH(EF!P5,B!$A$2:$A$126,0))),"Sin región al ser un ente Estatal")</f>
        <v>Sin región al ser un ente Estatal</v>
      </c>
      <c r="R5" s="37">
        <f t="array" ref="R5">IF(O5="7",IF(P5="000","N/A",INDEX(B!$D$2:$D$126,MATCH(EF!P5,B!$A$2:$A$126,0))),B!$D$127)</f>
        <v>7842822</v>
      </c>
      <c r="S5" s="37">
        <f t="array" ref="S5">IF(O5="7",IF(P5="000","N/A",INDEX(B!$E$2:$E$126,MATCH(EF!P5,B!$A$2:$A$126,0))),B!$E$127)</f>
        <v>8348151</v>
      </c>
      <c r="T5" s="29"/>
      <c r="U5" s="29"/>
      <c r="V5" s="29"/>
      <c r="W5" s="29"/>
      <c r="X5" s="29"/>
      <c r="Y5" s="29"/>
      <c r="Z5" s="29"/>
    </row>
    <row r="6" spans="1:26" ht="14.25" customHeight="1">
      <c r="A6" s="29">
        <f>COUNTIF(A!$A$2:$A$1001,"&lt;="&amp;A!A6)</f>
        <v>346</v>
      </c>
      <c r="B6" s="30">
        <v>5</v>
      </c>
      <c r="C6" s="35" t="str">
        <f t="array" ref="C6">INDEX(A!$A$2:$A$1001,MATCH(EF!B6,EF!$A$2:$A$1001,0))</f>
        <v>Agencia Estatal de Entretenimiento de Jalisco</v>
      </c>
      <c r="D6" s="35" t="str">
        <f t="array" ref="D6">INDEX(A!$B$2:$B$1001,MATCH(EF!C6,A!$A$2:$A$1001,0))</f>
        <v>Estatal</v>
      </c>
      <c r="E6" s="35" t="str">
        <f t="array" ref="E6">INDEX(A!$C$2:$C$1001,MATCH(EF!C6,A!$A$2:$A$1001,0))</f>
        <v>Sí</v>
      </c>
      <c r="F6" s="35" t="str">
        <f t="array" ref="F6">INDEX(A!$D$2:$D$1001,MATCH(EF!C6,A!$A$2:$A$1001,0))</f>
        <v>000</v>
      </c>
      <c r="G6" s="35" t="str">
        <f t="array" ref="G6">INDEX(A!$E$2:$E$1001,MATCH(EF!C6,A!$A$2:$A$1001,0))</f>
        <v>Cultura</v>
      </c>
      <c r="H6" s="35" t="str">
        <f t="array" ref="H6">INDEX(A!$F$2:$F$1001,MATCH(EF!C6,A!$A$2:$A$1001,0))</f>
        <v>Ejecutivo</v>
      </c>
      <c r="I6" s="35" t="str">
        <f t="array" ref="I6">INDEX(A!$G$2:$G$1001,MATCH(EF!C6,A!$A$2:$A$1001,0))</f>
        <v>OPD</v>
      </c>
      <c r="J6" s="35">
        <f t="array" ref="J6">INDEX(A!$H$2:$H$1001,MATCH(EF!C6,A!$A$2:$A$1001,0))</f>
        <v>2019</v>
      </c>
      <c r="K6" s="35" t="str">
        <f t="array" ref="K6">INDEX(A!$I$2:$I$1001,MATCH(EF!C6,A!$A$2:$A$1001,0))</f>
        <v>NA</v>
      </c>
      <c r="L6" s="35" t="str">
        <f t="array" ref="L6">INDEX(A!$J$2:$J$1001,MATCH(EF!C6,A!$A$2:$A$1001,0))</f>
        <v>Decreto 27230/LXI/19. Periódico Número 50. Sección X. Tomo CCCXCIII</v>
      </c>
      <c r="M6" s="35">
        <f t="array" ref="M6">INDEX(A!$K$2:$K$1001,MATCH(EF!C6,A!$A$2:$A$1001,0))</f>
        <v>207400</v>
      </c>
      <c r="N6" s="35">
        <f t="array" ref="N6">INDEX(A!$L$2:$L$1001,MATCH(EF!C6,A!$A$2:$A$1001,0))</f>
        <v>0</v>
      </c>
      <c r="O6" s="36" t="str">
        <f t="shared" si="0"/>
        <v>2</v>
      </c>
      <c r="P6" s="36" t="str">
        <f t="shared" si="1"/>
        <v>074</v>
      </c>
      <c r="Q6" s="36" t="str">
        <f t="array" ref="Q6">IF(O6="7",IF(P6="000","Sin región al ser un intermunicipal",INDEX(B!$C$2:$C$126,MATCH(EF!P6,B!$A$2:$A$126,0))),"Sin región al ser un ente Estatal")</f>
        <v>Sin región al ser un ente Estatal</v>
      </c>
      <c r="R6" s="37">
        <f t="array" ref="R6">IF(O6="7",IF(P6="000","N/A",INDEX(B!$D$2:$D$126,MATCH(EF!P6,B!$A$2:$A$126,0))),B!$D$127)</f>
        <v>7842822</v>
      </c>
      <c r="S6" s="37">
        <f t="array" ref="S6">IF(O6="7",IF(P6="000","N/A",INDEX(B!$E$2:$E$126,MATCH(EF!P6,B!$A$2:$A$126,0))),B!$E$127)</f>
        <v>8348151</v>
      </c>
      <c r="T6" s="29"/>
      <c r="U6" s="29"/>
      <c r="V6" s="29"/>
      <c r="W6" s="29"/>
      <c r="X6" s="29"/>
      <c r="Y6" s="29"/>
      <c r="Z6" s="29"/>
    </row>
    <row r="7" spans="1:26" ht="14.25" customHeight="1">
      <c r="A7" s="29">
        <f>COUNTIF(A!$A$2:$A$1001,"&lt;="&amp;A!A7)</f>
        <v>339</v>
      </c>
      <c r="B7" s="30">
        <v>6</v>
      </c>
      <c r="C7" s="35" t="str">
        <f t="array" ref="C7">INDEX(A!$A$2:$A$1001,MATCH(EF!B7,EF!$A$2:$A$1001,0))</f>
        <v>Agencia Integral de Regulación de Emisiones</v>
      </c>
      <c r="D7" s="35" t="str">
        <f t="array" ref="D7">INDEX(A!$B$2:$B$1001,MATCH(EF!C7,A!$A$2:$A$1001,0))</f>
        <v>Estatal</v>
      </c>
      <c r="E7" s="35" t="str">
        <f t="array" ref="E7">INDEX(A!$C$2:$C$1001,MATCH(EF!C7,A!$A$2:$A$1001,0))</f>
        <v>Sí</v>
      </c>
      <c r="F7" s="35" t="str">
        <f t="array" ref="F7">INDEX(A!$D$2:$D$1001,MATCH(EF!C7,A!$A$2:$A$1001,0))</f>
        <v>000</v>
      </c>
      <c r="G7" s="35" t="str">
        <f t="array" ref="G7">INDEX(A!$E$2:$E$1001,MATCH(EF!C7,A!$A$2:$A$1001,0))</f>
        <v>Medio ambiente</v>
      </c>
      <c r="H7" s="35" t="str">
        <f t="array" ref="H7">INDEX(A!$F$2:$F$1001,MATCH(EF!C7,A!$A$2:$A$1001,0))</f>
        <v>Ejecutivo</v>
      </c>
      <c r="I7" s="35" t="str">
        <f t="array" ref="I7">INDEX(A!$G$2:$G$1001,MATCH(EF!C7,A!$A$2:$A$1001,0))</f>
        <v>OPD</v>
      </c>
      <c r="J7" s="35">
        <f t="array" ref="J7">INDEX(A!$H$2:$H$1001,MATCH(EF!C7,A!$A$2:$A$1001,0))</f>
        <v>2019</v>
      </c>
      <c r="K7" s="35" t="str">
        <f t="array" ref="K7">INDEX(A!$I$2:$I$1001,MATCH(EF!C7,A!$A$2:$A$1001,0))</f>
        <v>NA</v>
      </c>
      <c r="L7" s="35" t="str">
        <f t="array" ref="L7">INDEX(A!$J$2:$J$1001,MATCH(EF!C7,A!$A$2:$A$1001,0))</f>
        <v>Decreto 27260/LXII/19. Periódico Número 28. Sección VII Tomo CCCXCIV</v>
      </c>
      <c r="M7" s="35">
        <f t="array" ref="M7">INDEX(A!$K$2:$K$1001,MATCH(EF!C7,A!$A$2:$A$1001,0))</f>
        <v>207500</v>
      </c>
      <c r="N7" s="35">
        <f t="array" ref="N7">INDEX(A!$L$2:$L$1001,MATCH(EF!C7,A!$A$2:$A$1001,0))</f>
        <v>0</v>
      </c>
      <c r="O7" s="36" t="str">
        <f t="shared" si="0"/>
        <v>2</v>
      </c>
      <c r="P7" s="36" t="str">
        <f t="shared" si="1"/>
        <v>075</v>
      </c>
      <c r="Q7" s="36" t="str">
        <f t="array" ref="Q7">IF(O7="7",IF(P7="000","Sin región al ser un intermunicipal",INDEX(B!$C$2:$C$126,MATCH(EF!P7,B!$A$2:$A$126,0))),"Sin región al ser un ente Estatal")</f>
        <v>Sin región al ser un ente Estatal</v>
      </c>
      <c r="R7" s="37">
        <f t="array" ref="R7">IF(O7="7",IF(P7="000","N/A",INDEX(B!$D$2:$D$126,MATCH(EF!P7,B!$A$2:$A$126,0))),B!$D$127)</f>
        <v>7842822</v>
      </c>
      <c r="S7" s="37">
        <f t="array" ref="S7">IF(O7="7",IF(P7="000","N/A",INDEX(B!$E$2:$E$126,MATCH(EF!P7,B!$A$2:$A$126,0))),B!$E$127)</f>
        <v>8348151</v>
      </c>
      <c r="T7" s="29"/>
      <c r="U7" s="29"/>
      <c r="V7" s="29"/>
      <c r="W7" s="29"/>
      <c r="X7" s="29"/>
      <c r="Y7" s="29"/>
      <c r="Z7" s="29"/>
    </row>
    <row r="8" spans="1:26" ht="14.25" customHeight="1">
      <c r="A8" s="29">
        <f>COUNTIF(A!$A$2:$A$1001,"&lt;="&amp;A!A8)</f>
        <v>357</v>
      </c>
      <c r="B8" s="30">
        <v>7</v>
      </c>
      <c r="C8" s="35" t="str">
        <f t="array" ref="C8">INDEX(A!$A$2:$A$1001,MATCH(EF!B8,EF!$A$2:$A$1001,0))</f>
        <v xml:space="preserve">Agencia Metropolitana de Bosques Urbanos del Área Metropolitana de Guadalajara </v>
      </c>
      <c r="D8" s="35" t="str">
        <f t="array" ref="D8">INDEX(A!$B$2:$B$1001,MATCH(EF!C8,A!$A$2:$A$1001,0))</f>
        <v>Municipal</v>
      </c>
      <c r="E8" s="35" t="str">
        <f t="array" ref="E8">INDEX(A!$C$2:$C$1001,MATCH(EF!C8,A!$A$2:$A$1001,0))</f>
        <v>Sí</v>
      </c>
      <c r="F8" s="35" t="str">
        <f t="array" ref="F8">INDEX(A!$D$2:$D$1001,MATCH(EF!C8,A!$A$2:$A$1001,0))</f>
        <v>039</v>
      </c>
      <c r="G8" s="35" t="str">
        <f t="array" ref="G8">INDEX(A!$E$2:$E$1001,MATCH(EF!C8,A!$A$2:$A$1001,0))</f>
        <v>Medio ambiente</v>
      </c>
      <c r="H8" s="35" t="str">
        <f t="array" ref="H8">INDEX(A!$F$2:$F$1001,MATCH(EF!C8,A!$A$2:$A$1001,0))</f>
        <v>Ejecutivo</v>
      </c>
      <c r="I8" s="35" t="str">
        <f t="array" ref="I8">INDEX(A!$G$2:$G$1001,MATCH(EF!C8,A!$A$2:$A$1001,0))</f>
        <v>OPD</v>
      </c>
      <c r="J8" s="35">
        <f t="array" ref="J8">INDEX(A!$H$2:$H$1001,MATCH(EF!C8,A!$A$2:$A$1001,0))</f>
        <v>2016</v>
      </c>
      <c r="K8" s="35" t="str">
        <f t="array" ref="K8">INDEX(A!$I$2:$I$1001,MATCH(EF!C8,A!$A$2:$A$1001,0))</f>
        <v>NA</v>
      </c>
      <c r="L8" s="35" t="str">
        <f t="array" ref="L8">INDEX(A!$J$2:$J$1001,MATCH(EF!C8,A!$A$2:$A$1001,0))</f>
        <v>Red de Bosques Urbanos de Guadalajara
Año de inicio: 2016
Agencia Metropolitana de Bosques Urbanos del Área Metropolitana de Guadalajara
Año de inicio: 2019
Número 47. Sección IV. Tomo CCCXCV</v>
      </c>
      <c r="M8" s="35">
        <f t="array" ref="M8">INDEX(A!$K$2:$K$1001,MATCH(EF!C8,A!$A$2:$A$1001,0))</f>
        <v>703910</v>
      </c>
      <c r="N8" s="35">
        <f t="array" ref="N8">INDEX(A!$L$2:$L$1001,MATCH(EF!C8,A!$A$2:$A$1001,0))</f>
        <v>0</v>
      </c>
      <c r="O8" s="36" t="str">
        <f t="shared" si="0"/>
        <v>7</v>
      </c>
      <c r="P8" s="36" t="str">
        <f t="shared" si="1"/>
        <v>039</v>
      </c>
      <c r="Q8" s="36" t="str">
        <f t="array" ref="Q8">IF(O8="7",IF(P8="000","Sin región al ser un intermunicipal",INDEX(B!$C$2:$C$126,MATCH(EF!P8,B!$A$2:$A$126,0))),"Sin región al ser un ente Estatal")</f>
        <v>Centro</v>
      </c>
      <c r="R8" s="37">
        <f t="array" ref="R8">IF(O8="7",IF(P8="000","N/A",INDEX(B!$D$2:$D$126,MATCH(EF!P8,B!$A$2:$A$126,0))),B!$D$127)</f>
        <v>1460148</v>
      </c>
      <c r="S8" s="37">
        <f t="array" ref="S8">IF(O8="7",IF(P8="000","N/A",INDEX(B!$E$2:$E$126,MATCH(EF!P8,B!$A$2:$A$126,0))),B!$E$127)</f>
        <v>1385629</v>
      </c>
      <c r="T8" s="29"/>
      <c r="U8" s="29"/>
      <c r="V8" s="29"/>
      <c r="W8" s="29"/>
      <c r="X8" s="29"/>
      <c r="Y8" s="29"/>
      <c r="Z8" s="29"/>
    </row>
    <row r="9" spans="1:26" ht="14.25" customHeight="1">
      <c r="A9" s="29">
        <f>COUNTIF(A!$A$2:$A$1001,"&lt;="&amp;A!A9)</f>
        <v>340</v>
      </c>
      <c r="B9" s="30">
        <v>8</v>
      </c>
      <c r="C9" s="35" t="str">
        <f t="array" ref="C9">INDEX(A!$A$2:$A$1001,MATCH(EF!B9,EF!$A$2:$A$1001,0))</f>
        <v xml:space="preserve">Agencia Metropolitana de Servicios de Infraestructura para la Movilidad del Área Metropolitana de Guadalajara </v>
      </c>
      <c r="D9" s="35" t="str">
        <f t="array" ref="D9">INDEX(A!$B$2:$B$1001,MATCH(EF!C9,A!$A$2:$A$1001,0))</f>
        <v>Intermunicipal</v>
      </c>
      <c r="E9" s="35" t="str">
        <f t="array" ref="E9">INDEX(A!$C$2:$C$1001,MATCH(EF!C9,A!$A$2:$A$1001,0))</f>
        <v>Sí</v>
      </c>
      <c r="F9" s="35">
        <f t="array" ref="F9">INDEX(A!$D$2:$D$1001,MATCH(EF!C9,A!$A$2:$A$1001,0))</f>
        <v>999</v>
      </c>
      <c r="G9" s="35" t="str">
        <f t="array" ref="G9">INDEX(A!$E$2:$E$1001,MATCH(EF!C9,A!$A$2:$A$1001,0))</f>
        <v>Territorio</v>
      </c>
      <c r="H9" s="35" t="str">
        <f t="array" ref="H9">INDEX(A!$F$2:$F$1001,MATCH(EF!C9,A!$A$2:$A$1001,0))</f>
        <v>Ejecutivo</v>
      </c>
      <c r="I9" s="35" t="str">
        <f t="array" ref="I9">INDEX(A!$G$2:$G$1001,MATCH(EF!C9,A!$A$2:$A$1001,0))</f>
        <v>OPD</v>
      </c>
      <c r="J9" s="35">
        <f t="array" ref="J9">INDEX(A!$H$2:$H$1001,MATCH(EF!C9,A!$A$2:$A$1001,0))</f>
        <v>2019</v>
      </c>
      <c r="K9" s="35" t="str">
        <f t="array" ref="K9">INDEX(A!$I$2:$I$1001,MATCH(EF!C9,A!$A$2:$A$1001,0))</f>
        <v>NA</v>
      </c>
      <c r="L9" s="35" t="str">
        <f t="array" ref="L9">INDEX(A!$J$2:$J$1001,MATCH(EF!C9,A!$A$2:$A$1001,0))</f>
        <v>Periódico Número 47. Sección IV. Tomo CCCXCV</v>
      </c>
      <c r="M9" s="35">
        <f t="array" ref="M9">INDEX(A!$K$2:$K$1001,MATCH(EF!C9,A!$A$2:$A$1001,0))</f>
        <v>700016</v>
      </c>
      <c r="N9" s="35">
        <f t="array" ref="N9">INDEX(A!$L$2:$L$1001,MATCH(EF!C9,A!$A$2:$A$1001,0))</f>
        <v>0</v>
      </c>
      <c r="O9" s="36" t="str">
        <f t="shared" si="0"/>
        <v>7</v>
      </c>
      <c r="P9" s="36" t="str">
        <f t="shared" si="1"/>
        <v>000</v>
      </c>
      <c r="Q9" s="36" t="str">
        <f t="array" ref="Q9">IF(O9="7",IF(P9="000","Sin región al ser un intermunicipal",INDEX(B!$C$2:$C$126,MATCH(EF!P9,B!$A$2:$A$126,0))),"Sin región al ser un ente Estatal")</f>
        <v>Sin región al ser un intermunicipal</v>
      </c>
      <c r="R9" s="37" t="str">
        <f t="array" ref="R9">IF(O9="7",IF(P9="000","N/A",INDEX(B!$D$2:$D$126,MATCH(EF!P9,B!$A$2:$A$126,0))),B!$D$127)</f>
        <v>N/A</v>
      </c>
      <c r="S9" s="37" t="str">
        <f t="array" ref="S9">IF(O9="7",IF(P9="000","N/A",INDEX(B!$E$2:$E$126,MATCH(EF!P9,B!$A$2:$A$126,0))),B!$E$127)</f>
        <v>N/A</v>
      </c>
      <c r="T9" s="29"/>
      <c r="U9" s="29"/>
      <c r="V9" s="29"/>
      <c r="W9" s="29"/>
      <c r="X9" s="29"/>
      <c r="Y9" s="29"/>
      <c r="Z9" s="29"/>
    </row>
    <row r="10" spans="1:26" ht="14.25" customHeight="1">
      <c r="A10" s="29">
        <f>COUNTIF(A!$A$2:$A$1001,"&lt;="&amp;A!A10)</f>
        <v>349</v>
      </c>
      <c r="B10" s="30">
        <v>9</v>
      </c>
      <c r="C10" s="35" t="str">
        <f t="array" ref="C10">INDEX(A!$A$2:$A$1001,MATCH(EF!B10,EF!$A$2:$A$1001,0))</f>
        <v>Agencia para el Desarrollo de Industrias Creativas y Digitales</v>
      </c>
      <c r="D10" s="35" t="str">
        <f t="array" ref="D10">INDEX(A!$B$2:$B$1001,MATCH(EF!C10,A!$A$2:$A$1001,0))</f>
        <v>Estatal</v>
      </c>
      <c r="E10" s="35" t="str">
        <f t="array" ref="E10">INDEX(A!$C$2:$C$1001,MATCH(EF!C10,A!$A$2:$A$1001,0))</f>
        <v>Sí</v>
      </c>
      <c r="F10" s="35" t="str">
        <f t="array" ref="F10">INDEX(A!$D$2:$D$1001,MATCH(EF!C10,A!$A$2:$A$1001,0))</f>
        <v>000</v>
      </c>
      <c r="G10" s="35" t="str">
        <f t="array" ref="G10">INDEX(A!$E$2:$E$1001,MATCH(EF!C10,A!$A$2:$A$1001,0))</f>
        <v>Educación</v>
      </c>
      <c r="H10" s="35" t="str">
        <f t="array" ref="H10">INDEX(A!$F$2:$F$1001,MATCH(EF!C10,A!$A$2:$A$1001,0))</f>
        <v>Ejecutivo</v>
      </c>
      <c r="I10" s="35" t="str">
        <f t="array" ref="I10">INDEX(A!$G$2:$G$1001,MATCH(EF!C10,A!$A$2:$A$1001,0))</f>
        <v>OPD</v>
      </c>
      <c r="J10" s="35">
        <f t="array" ref="J10">INDEX(A!$H$2:$H$1001,MATCH(EF!C10,A!$A$2:$A$1001,0))</f>
        <v>2019</v>
      </c>
      <c r="K10" s="35" t="str">
        <f t="array" ref="K10">INDEX(A!$I$2:$I$1001,MATCH(EF!C10,A!$A$2:$A$1001,0))</f>
        <v>NA</v>
      </c>
      <c r="L10" s="35" t="str">
        <f t="array" ref="L10">INDEX(A!$J$2:$J$1001,MATCH(EF!C10,A!$A$2:$A$1001,0))</f>
        <v>Decreto 27232/LXII/19</v>
      </c>
      <c r="M10" s="35">
        <f t="array" ref="M10">INDEX(A!$K$2:$K$1001,MATCH(EF!C10,A!$A$2:$A$1001,0))</f>
        <v>207600</v>
      </c>
      <c r="N10" s="35">
        <f t="array" ref="N10">INDEX(A!$L$2:$L$1001,MATCH(EF!C10,A!$A$2:$A$1001,0))</f>
        <v>0</v>
      </c>
      <c r="O10" s="36" t="str">
        <f t="shared" si="0"/>
        <v>2</v>
      </c>
      <c r="P10" s="36" t="str">
        <f t="shared" si="1"/>
        <v>076</v>
      </c>
      <c r="Q10" s="36" t="str">
        <f t="array" ref="Q10">IF(O10="7",IF(P10="000","Sin región al ser un intermunicipal",INDEX(B!$C$2:$C$126,MATCH(EF!P10,B!$A$2:$A$126,0))),"Sin región al ser un ente Estatal")</f>
        <v>Sin región al ser un ente Estatal</v>
      </c>
      <c r="R10" s="37">
        <f t="array" ref="R10">IF(O10="7",IF(P10="000","N/A",INDEX(B!$D$2:$D$126,MATCH(EF!P10,B!$A$2:$A$126,0))),B!$D$127)</f>
        <v>7842822</v>
      </c>
      <c r="S10" s="37">
        <f t="array" ref="S10">IF(O10="7",IF(P10="000","N/A",INDEX(B!$E$2:$E$126,MATCH(EF!P10,B!$A$2:$A$126,0))),B!$E$127)</f>
        <v>8348151</v>
      </c>
      <c r="T10" s="29"/>
      <c r="U10" s="29"/>
      <c r="V10" s="29"/>
      <c r="W10" s="29"/>
      <c r="X10" s="29"/>
      <c r="Y10" s="29"/>
      <c r="Z10" s="29"/>
    </row>
    <row r="11" spans="1:26" ht="14.25" customHeight="1">
      <c r="A11" s="29">
        <f>COUNTIF(A!$A$2:$A$1001,"&lt;="&amp;A!A11)</f>
        <v>338</v>
      </c>
      <c r="B11" s="30">
        <v>10</v>
      </c>
      <c r="C11" s="35" t="str">
        <f t="array" ref="C11">INDEX(A!$A$2:$A$1001,MATCH(EF!B11,EF!$A$2:$A$1001,0))</f>
        <v>Agua y Saneamiento del Municipio de Tepatitlán de Morelos, Jalisco (ASTEPA)</v>
      </c>
      <c r="D11" s="35" t="str">
        <f t="array" ref="D11">INDEX(A!$B$2:$B$1001,MATCH(EF!C11,A!$A$2:$A$1001,0))</f>
        <v>Municipal</v>
      </c>
      <c r="E11" s="35" t="str">
        <f t="array" ref="E11">INDEX(A!$C$2:$C$1001,MATCH(EF!C11,A!$A$2:$A$1001,0))</f>
        <v>Sí</v>
      </c>
      <c r="F11" s="35" t="str">
        <f t="array" ref="F11">INDEX(A!$D$2:$D$1001,MATCH(EF!C11,A!$A$2:$A$1001,0))</f>
        <v>093</v>
      </c>
      <c r="G11" s="35" t="str">
        <f t="array" ref="G11">INDEX(A!$E$2:$E$1001,MATCH(EF!C11,A!$A$2:$A$1001,0))</f>
        <v>Medio ambiente</v>
      </c>
      <c r="H11" s="35" t="str">
        <f t="array" ref="H11">INDEX(A!$F$2:$F$1001,MATCH(EF!C11,A!$A$2:$A$1001,0))</f>
        <v>Ejecutivo</v>
      </c>
      <c r="I11" s="35" t="str">
        <f t="array" ref="I11">INDEX(A!$G$2:$G$1001,MATCH(EF!C11,A!$A$2:$A$1001,0))</f>
        <v>OPD</v>
      </c>
      <c r="J11" s="35">
        <f t="array" ref="J11">INDEX(A!$H$2:$H$1001,MATCH(EF!C11,A!$A$2:$A$1001,0))</f>
        <v>2007</v>
      </c>
      <c r="K11" s="35" t="str">
        <f t="array" ref="K11">INDEX(A!$I$2:$I$1001,MATCH(EF!C11,A!$A$2:$A$1001,0))</f>
        <v>NA</v>
      </c>
      <c r="L11" s="35" t="str">
        <f t="array" ref="L11">INDEX(A!$J$2:$J$1001,MATCH(EF!C11,A!$A$2:$A$1001,0))</f>
        <v>Acuerdo #294-2007/2009</v>
      </c>
      <c r="M11" s="35">
        <f t="array" ref="M11">INDEX(A!$K$2:$K$1001,MATCH(EF!C11,A!$A$2:$A$1001,0))</f>
        <v>709302</v>
      </c>
      <c r="N11" s="35">
        <f t="array" ref="N11">INDEX(A!$L$2:$L$1001,MATCH(EF!C11,A!$A$2:$A$1001,0))</f>
        <v>0</v>
      </c>
      <c r="O11" s="36" t="str">
        <f t="shared" si="0"/>
        <v>7</v>
      </c>
      <c r="P11" s="36" t="str">
        <f t="shared" si="1"/>
        <v>093</v>
      </c>
      <c r="Q11" s="36" t="str">
        <f t="array" ref="Q11">IF(O11="7",IF(P11="000","Sin región al ser un intermunicipal",INDEX(B!$C$2:$C$126,MATCH(EF!P11,B!$A$2:$A$126,0))),"Sin región al ser un ente Estatal")</f>
        <v>Altos Sur</v>
      </c>
      <c r="R11" s="37">
        <f t="array" ref="R11">IF(O11="7",IF(P11="000","N/A",INDEX(B!$D$2:$D$126,MATCH(EF!P11,B!$A$2:$A$126,0))),B!$D$127)</f>
        <v>141322</v>
      </c>
      <c r="S11" s="37">
        <f t="array" ref="S11">IF(O11="7",IF(P11="000","N/A",INDEX(B!$E$2:$E$126,MATCH(EF!P11,B!$A$2:$A$126,0))),B!$E$127)</f>
        <v>150190</v>
      </c>
      <c r="T11" s="29"/>
      <c r="U11" s="29"/>
      <c r="V11" s="29"/>
      <c r="W11" s="29"/>
      <c r="X11" s="29"/>
      <c r="Y11" s="29"/>
      <c r="Z11" s="29"/>
    </row>
    <row r="12" spans="1:26" ht="14.25" customHeight="1">
      <c r="A12" s="29">
        <f>COUNTIF(A!$A$2:$A$1001,"&lt;="&amp;A!A12)</f>
        <v>347</v>
      </c>
      <c r="B12" s="30">
        <v>11</v>
      </c>
      <c r="C12" s="35" t="str">
        <f t="array" ref="C12">INDEX(A!$A$2:$A$1001,MATCH(EF!B12,EF!$A$2:$A$1001,0))</f>
        <v>Ahualulco de Mercado</v>
      </c>
      <c r="D12" s="35" t="str">
        <f t="array" ref="D12">INDEX(A!$B$2:$B$1001,MATCH(EF!C12,A!$A$2:$A$1001,0))</f>
        <v>Municipal</v>
      </c>
      <c r="E12" s="35" t="str">
        <f t="array" ref="E12">INDEX(A!$C$2:$C$1001,MATCH(EF!C12,A!$A$2:$A$1001,0))</f>
        <v>Sí</v>
      </c>
      <c r="F12" s="35" t="str">
        <f t="array" ref="F12">INDEX(A!$D$2:$D$1001,MATCH(EF!C12,A!$A$2:$A$1001,0))</f>
        <v>003</v>
      </c>
      <c r="G12" s="35" t="str">
        <f t="array" ref="G12">INDEX(A!$E$2:$E$1001,MATCH(EF!C12,A!$A$2:$A$1001,0))</f>
        <v>Gobierno</v>
      </c>
      <c r="H12" s="35" t="str">
        <f t="array" ref="H12">INDEX(A!$F$2:$F$1001,MATCH(EF!C12,A!$A$2:$A$1001,0))</f>
        <v>Ejecutivo</v>
      </c>
      <c r="I12" s="35" t="str">
        <f t="array" ref="I12">INDEX(A!$G$2:$G$1001,MATCH(EF!C12,A!$A$2:$A$1001,0))</f>
        <v>Dependencia</v>
      </c>
      <c r="J12" s="35">
        <f t="array" ref="J12">INDEX(A!$H$2:$H$1001,MATCH(EF!C12,A!$A$2:$A$1001,0))</f>
        <v>1844</v>
      </c>
      <c r="K12" s="35" t="str">
        <f t="array" ref="K12">INDEX(A!$I$2:$I$1001,MATCH(EF!C12,A!$A$2:$A$1001,0))</f>
        <v>NA</v>
      </c>
      <c r="L12" s="35" t="str">
        <f t="array" ref="L12">INDEX(A!$J$2:$J$1001,MATCH(EF!C12,A!$A$2:$A$1001,0))</f>
        <v>NA</v>
      </c>
      <c r="M12" s="35">
        <f t="array" ref="M12">INDEX(A!$K$2:$K$1001,MATCH(EF!C12,A!$A$2:$A$1001,0))</f>
        <v>700300</v>
      </c>
      <c r="N12" s="35">
        <f t="array" ref="N12">INDEX(A!$L$2:$L$1001,MATCH(EF!C12,A!$A$2:$A$1001,0))</f>
        <v>0</v>
      </c>
      <c r="O12" s="36" t="str">
        <f t="shared" si="0"/>
        <v>7</v>
      </c>
      <c r="P12" s="36" t="str">
        <f t="shared" si="1"/>
        <v>003</v>
      </c>
      <c r="Q12" s="36" t="str">
        <f t="array" ref="Q12">IF(O12="7",IF(P12="000","Sin región al ser un intermunicipal",INDEX(B!$C$2:$C$126,MATCH(EF!P12,B!$A$2:$A$126,0))),"Sin región al ser un ente Estatal")</f>
        <v>Valles</v>
      </c>
      <c r="R12" s="37">
        <f t="array" ref="R12">IF(O12="7",IF(P12="000","N/A",INDEX(B!$D$2:$D$126,MATCH(EF!P12,B!$A$2:$A$126,0))),B!$D$127)</f>
        <v>23362</v>
      </c>
      <c r="S12" s="37">
        <f t="array" ref="S12">IF(O12="7",IF(P12="000","N/A",INDEX(B!$E$2:$E$126,MATCH(EF!P12,B!$A$2:$A$126,0))),B!$E$127)</f>
        <v>23630</v>
      </c>
      <c r="T12" s="29"/>
      <c r="U12" s="29"/>
      <c r="V12" s="29"/>
      <c r="W12" s="29"/>
      <c r="X12" s="29"/>
      <c r="Y12" s="29"/>
      <c r="Z12" s="29"/>
    </row>
    <row r="13" spans="1:26" ht="14.25" customHeight="1">
      <c r="A13" s="29">
        <f>COUNTIF(A!$A$2:$A$1001,"&lt;="&amp;A!A13)</f>
        <v>337</v>
      </c>
      <c r="B13" s="30">
        <v>12</v>
      </c>
      <c r="C13" s="35" t="str">
        <f t="array" ref="C13">INDEX(A!$A$2:$A$1001,MATCH(EF!B13,EF!$A$2:$A$1001,0))</f>
        <v>Albergue Las Cuadritas "Fray Antonio Alcalde"</v>
      </c>
      <c r="D13" s="35" t="str">
        <f t="array" ref="D13">INDEX(A!$B$2:$B$1001,MATCH(EF!C13,A!$A$2:$A$1001,0))</f>
        <v>Municipal</v>
      </c>
      <c r="E13" s="35" t="str">
        <f t="array" ref="E13">INDEX(A!$C$2:$C$1001,MATCH(EF!C13,A!$A$2:$A$1001,0))</f>
        <v>Sí</v>
      </c>
      <c r="F13" s="35" t="str">
        <f t="array" ref="F13">INDEX(A!$D$2:$D$1001,MATCH(EF!C13,A!$A$2:$A$1001,0))</f>
        <v>039</v>
      </c>
      <c r="G13" s="35" t="str">
        <f t="array" ref="G13">INDEX(A!$E$2:$E$1001,MATCH(EF!C13,A!$A$2:$A$1001,0))</f>
        <v>Asistencia social</v>
      </c>
      <c r="H13" s="35" t="str">
        <f t="array" ref="H13">INDEX(A!$F$2:$F$1001,MATCH(EF!C13,A!$A$2:$A$1001,0))</f>
        <v>Ejecutivo</v>
      </c>
      <c r="I13" s="35" t="str">
        <f t="array" ref="I13">INDEX(A!$G$2:$G$1001,MATCH(EF!C13,A!$A$2:$A$1001,0))</f>
        <v>OPD</v>
      </c>
      <c r="J13" s="35">
        <f t="array" ref="J13">INDEX(A!$H$2:$H$1001,MATCH(EF!C13,A!$A$2:$A$1001,0))</f>
        <v>2002</v>
      </c>
      <c r="K13" s="35" t="str">
        <f t="array" ref="K13">INDEX(A!$I$2:$I$1001,MATCH(EF!C13,A!$A$2:$A$1001,0))</f>
        <v>NA</v>
      </c>
      <c r="L13" s="35" t="str">
        <f t="array" ref="L13">INDEX(A!$J$2:$J$1001,MATCH(EF!C13,A!$A$2:$A$1001,0))</f>
        <v>Acuerdo</v>
      </c>
      <c r="M13" s="35">
        <f t="array" ref="M13">INDEX(A!$K$2:$K$1001,MATCH(EF!C13,A!$A$2:$A$1001,0))</f>
        <v>703904</v>
      </c>
      <c r="N13" s="35">
        <f t="array" ref="N13">INDEX(A!$L$2:$L$1001,MATCH(EF!C13,A!$A$2:$A$1001,0))</f>
        <v>0</v>
      </c>
      <c r="O13" s="36" t="str">
        <f t="shared" si="0"/>
        <v>7</v>
      </c>
      <c r="P13" s="36" t="str">
        <f t="shared" si="1"/>
        <v>039</v>
      </c>
      <c r="Q13" s="36" t="str">
        <f t="array" ref="Q13">IF(O13="7",IF(P13="000","Sin región al ser un intermunicipal",INDEX(B!$C$2:$C$126,MATCH(EF!P13,B!$A$2:$A$126,0))),"Sin región al ser un ente Estatal")</f>
        <v>Centro</v>
      </c>
      <c r="R13" s="37">
        <f t="array" ref="R13">IF(O13="7",IF(P13="000","N/A",INDEX(B!$D$2:$D$126,MATCH(EF!P13,B!$A$2:$A$126,0))),B!$D$127)</f>
        <v>1460148</v>
      </c>
      <c r="S13" s="37">
        <f t="array" ref="S13">IF(O13="7",IF(P13="000","N/A",INDEX(B!$E$2:$E$126,MATCH(EF!P13,B!$A$2:$A$126,0))),B!$E$127)</f>
        <v>1385629</v>
      </c>
      <c r="T13" s="29"/>
      <c r="U13" s="29"/>
      <c r="V13" s="29"/>
      <c r="W13" s="29"/>
      <c r="X13" s="29"/>
      <c r="Y13" s="29"/>
      <c r="Z13" s="29"/>
    </row>
    <row r="14" spans="1:26" ht="14.25" customHeight="1">
      <c r="A14" s="29">
        <f>COUNTIF(A!$A$2:$A$1001,"&lt;="&amp;A!A14)</f>
        <v>360</v>
      </c>
      <c r="B14" s="30">
        <v>13</v>
      </c>
      <c r="C14" s="35" t="str">
        <f t="array" ref="C14">INDEX(A!$A$2:$A$1001,MATCH(EF!B14,EF!$A$2:$A$1001,0))</f>
        <v>Amacueca</v>
      </c>
      <c r="D14" s="35" t="str">
        <f t="array" ref="D14">INDEX(A!$B$2:$B$1001,MATCH(EF!C14,A!$A$2:$A$1001,0))</f>
        <v>Municipal</v>
      </c>
      <c r="E14" s="35" t="str">
        <f t="array" ref="E14">INDEX(A!$C$2:$C$1001,MATCH(EF!C14,A!$A$2:$A$1001,0))</f>
        <v>Sí</v>
      </c>
      <c r="F14" s="35" t="str">
        <f t="array" ref="F14">INDEX(A!$D$2:$D$1001,MATCH(EF!C14,A!$A$2:$A$1001,0))</f>
        <v>004</v>
      </c>
      <c r="G14" s="35" t="str">
        <f t="array" ref="G14">INDEX(A!$E$2:$E$1001,MATCH(EF!C14,A!$A$2:$A$1001,0))</f>
        <v>Gobierno</v>
      </c>
      <c r="H14" s="35" t="str">
        <f t="array" ref="H14">INDEX(A!$F$2:$F$1001,MATCH(EF!C14,A!$A$2:$A$1001,0))</f>
        <v>Ejecutivo</v>
      </c>
      <c r="I14" s="35" t="str">
        <f t="array" ref="I14">INDEX(A!$G$2:$G$1001,MATCH(EF!C14,A!$A$2:$A$1001,0))</f>
        <v>Dependencia</v>
      </c>
      <c r="J14" s="35">
        <f t="array" ref="J14">INDEX(A!$H$2:$H$1001,MATCH(EF!C14,A!$A$2:$A$1001,0))</f>
        <v>1824</v>
      </c>
      <c r="K14" s="35" t="str">
        <f t="array" ref="K14">INDEX(A!$I$2:$I$1001,MATCH(EF!C14,A!$A$2:$A$1001,0))</f>
        <v>NA</v>
      </c>
      <c r="L14" s="35" t="str">
        <f t="array" ref="L14">INDEX(A!$J$2:$J$1001,MATCH(EF!C14,A!$A$2:$A$1001,0))</f>
        <v>NA</v>
      </c>
      <c r="M14" s="35">
        <f t="array" ref="M14">INDEX(A!$K$2:$K$1001,MATCH(EF!C14,A!$A$2:$A$1001,0))</f>
        <v>700400</v>
      </c>
      <c r="N14" s="35">
        <f t="array" ref="N14">INDEX(A!$L$2:$L$1001,MATCH(EF!C14,A!$A$2:$A$1001,0))</f>
        <v>0</v>
      </c>
      <c r="O14" s="36" t="str">
        <f t="shared" si="0"/>
        <v>7</v>
      </c>
      <c r="P14" s="36" t="str">
        <f t="shared" si="1"/>
        <v>004</v>
      </c>
      <c r="Q14" s="36" t="str">
        <f t="array" ref="Q14">IF(O14="7",IF(P14="000","Sin región al ser un intermunicipal",INDEX(B!$C$2:$C$126,MATCH(EF!P14,B!$A$2:$A$126,0))),"Sin región al ser un ente Estatal")</f>
        <v>Lagunas</v>
      </c>
      <c r="R14" s="37">
        <f t="array" ref="R14">IF(O14="7",IF(P14="000","N/A",INDEX(B!$D$2:$D$126,MATCH(EF!P14,B!$A$2:$A$126,0))),B!$D$127)</f>
        <v>5385</v>
      </c>
      <c r="S14" s="37">
        <f t="array" ref="S14">IF(O14="7",IF(P14="000","N/A",INDEX(B!$E$2:$E$126,MATCH(EF!P14,B!$A$2:$A$126,0))),B!$E$127)</f>
        <v>5743</v>
      </c>
      <c r="T14" s="29"/>
      <c r="U14" s="29"/>
      <c r="V14" s="29"/>
      <c r="W14" s="29"/>
      <c r="X14" s="29"/>
      <c r="Y14" s="29"/>
      <c r="Z14" s="29"/>
    </row>
    <row r="15" spans="1:26" ht="14.25" customHeight="1">
      <c r="A15" s="29">
        <f>COUNTIF(A!$A$2:$A$1001,"&lt;="&amp;A!A15)</f>
        <v>350</v>
      </c>
      <c r="B15" s="30">
        <v>14</v>
      </c>
      <c r="C15" s="35" t="str">
        <f t="array" ref="C15">INDEX(A!$A$2:$A$1001,MATCH(EF!B15,EF!$A$2:$A$1001,0))</f>
        <v>Amatitán</v>
      </c>
      <c r="D15" s="35" t="str">
        <f t="array" ref="D15">INDEX(A!$B$2:$B$1001,MATCH(EF!C15,A!$A$2:$A$1001,0))</f>
        <v>Municipal</v>
      </c>
      <c r="E15" s="35" t="str">
        <f t="array" ref="E15">INDEX(A!$C$2:$C$1001,MATCH(EF!C15,A!$A$2:$A$1001,0))</f>
        <v>Sí</v>
      </c>
      <c r="F15" s="35" t="str">
        <f t="array" ref="F15">INDEX(A!$D$2:$D$1001,MATCH(EF!C15,A!$A$2:$A$1001,0))</f>
        <v>005</v>
      </c>
      <c r="G15" s="35" t="str">
        <f t="array" ref="G15">INDEX(A!$E$2:$E$1001,MATCH(EF!C15,A!$A$2:$A$1001,0))</f>
        <v>Gobierno</v>
      </c>
      <c r="H15" s="35" t="str">
        <f t="array" ref="H15">INDEX(A!$F$2:$F$1001,MATCH(EF!C15,A!$A$2:$A$1001,0))</f>
        <v>Ejecutivo</v>
      </c>
      <c r="I15" s="35" t="str">
        <f t="array" ref="I15">INDEX(A!$G$2:$G$1001,MATCH(EF!C15,A!$A$2:$A$1001,0))</f>
        <v>Dependencia</v>
      </c>
      <c r="J15" s="35">
        <f t="array" ref="J15">INDEX(A!$H$2:$H$1001,MATCH(EF!C15,A!$A$2:$A$1001,0))</f>
        <v>1824</v>
      </c>
      <c r="K15" s="35" t="str">
        <f t="array" ref="K15">INDEX(A!$I$2:$I$1001,MATCH(EF!C15,A!$A$2:$A$1001,0))</f>
        <v>NA</v>
      </c>
      <c r="L15" s="35" t="str">
        <f t="array" ref="L15">INDEX(A!$J$2:$J$1001,MATCH(EF!C15,A!$A$2:$A$1001,0))</f>
        <v>NA</v>
      </c>
      <c r="M15" s="35">
        <f t="array" ref="M15">INDEX(A!$K$2:$K$1001,MATCH(EF!C15,A!$A$2:$A$1001,0))</f>
        <v>700500</v>
      </c>
      <c r="N15" s="35">
        <f t="array" ref="N15">INDEX(A!$L$2:$L$1001,MATCH(EF!C15,A!$A$2:$A$1001,0))</f>
        <v>0</v>
      </c>
      <c r="O15" s="36" t="str">
        <f t="shared" si="0"/>
        <v>7</v>
      </c>
      <c r="P15" s="36" t="str">
        <f t="shared" si="1"/>
        <v>005</v>
      </c>
      <c r="Q15" s="36" t="str">
        <f t="array" ref="Q15">IF(O15="7",IF(P15="000","Sin región al ser un intermunicipal",INDEX(B!$C$2:$C$126,MATCH(EF!P15,B!$A$2:$A$126,0))),"Sin región al ser un ente Estatal")</f>
        <v>Valles</v>
      </c>
      <c r="R15" s="37">
        <f t="array" ref="R15">IF(O15="7",IF(P15="000","N/A",INDEX(B!$D$2:$D$126,MATCH(EF!P15,B!$A$2:$A$126,0))),B!$D$127)</f>
        <v>15344</v>
      </c>
      <c r="S15" s="37">
        <f t="array" ref="S15">IF(O15="7",IF(P15="000","N/A",INDEX(B!$E$2:$E$126,MATCH(EF!P15,B!$A$2:$A$126,0))),B!$E$127)</f>
        <v>16490</v>
      </c>
      <c r="T15" s="29"/>
      <c r="U15" s="29"/>
      <c r="V15" s="29"/>
      <c r="W15" s="29"/>
      <c r="X15" s="29"/>
      <c r="Y15" s="29"/>
      <c r="Z15" s="29"/>
    </row>
    <row r="16" spans="1:26" ht="14.25" customHeight="1">
      <c r="A16" s="29">
        <f>COUNTIF(A!$A$2:$A$1001,"&lt;="&amp;A!A16)</f>
        <v>176</v>
      </c>
      <c r="B16" s="30">
        <v>15</v>
      </c>
      <c r="C16" s="35" t="str">
        <f t="array" ref="C16">INDEX(A!$A$2:$A$1001,MATCH(EF!B16,EF!$A$2:$A$1001,0))</f>
        <v>Ameca</v>
      </c>
      <c r="D16" s="35" t="str">
        <f t="array" ref="D16">INDEX(A!$B$2:$B$1001,MATCH(EF!C16,A!$A$2:$A$1001,0))</f>
        <v>Municipal</v>
      </c>
      <c r="E16" s="35" t="str">
        <f t="array" ref="E16">INDEX(A!$C$2:$C$1001,MATCH(EF!C16,A!$A$2:$A$1001,0))</f>
        <v>Sí</v>
      </c>
      <c r="F16" s="35" t="str">
        <f t="array" ref="F16">INDEX(A!$D$2:$D$1001,MATCH(EF!C16,A!$A$2:$A$1001,0))</f>
        <v>006</v>
      </c>
      <c r="G16" s="35" t="str">
        <f t="array" ref="G16">INDEX(A!$E$2:$E$1001,MATCH(EF!C16,A!$A$2:$A$1001,0))</f>
        <v>Gobierno</v>
      </c>
      <c r="H16" s="35" t="str">
        <f t="array" ref="H16">INDEX(A!$F$2:$F$1001,MATCH(EF!C16,A!$A$2:$A$1001,0))</f>
        <v>Ejecutivo</v>
      </c>
      <c r="I16" s="35" t="str">
        <f t="array" ref="I16">INDEX(A!$G$2:$G$1001,MATCH(EF!C16,A!$A$2:$A$1001,0))</f>
        <v>Dependencia</v>
      </c>
      <c r="J16" s="35">
        <f t="array" ref="J16">INDEX(A!$H$2:$H$1001,MATCH(EF!C16,A!$A$2:$A$1001,0))</f>
        <v>1824</v>
      </c>
      <c r="K16" s="35" t="str">
        <f t="array" ref="K16">INDEX(A!$I$2:$I$1001,MATCH(EF!C16,A!$A$2:$A$1001,0))</f>
        <v>NA</v>
      </c>
      <c r="L16" s="35" t="str">
        <f t="array" ref="L16">INDEX(A!$J$2:$J$1001,MATCH(EF!C16,A!$A$2:$A$1001,0))</f>
        <v>NA</v>
      </c>
      <c r="M16" s="35">
        <f t="array" ref="M16">INDEX(A!$K$2:$K$1001,MATCH(EF!C16,A!$A$2:$A$1001,0))</f>
        <v>700600</v>
      </c>
      <c r="N16" s="35">
        <f t="array" ref="N16">INDEX(A!$L$2:$L$1001,MATCH(EF!C16,A!$A$2:$A$1001,0))</f>
        <v>0</v>
      </c>
      <c r="O16" s="36" t="str">
        <f t="shared" si="0"/>
        <v>7</v>
      </c>
      <c r="P16" s="36" t="str">
        <f t="shared" si="1"/>
        <v>006</v>
      </c>
      <c r="Q16" s="36" t="str">
        <f t="array" ref="Q16">IF(O16="7",IF(P16="000","Sin región al ser un intermunicipal",INDEX(B!$C$2:$C$126,MATCH(EF!P16,B!$A$2:$A$126,0))),"Sin región al ser un ente Estatal")</f>
        <v>Valles</v>
      </c>
      <c r="R16" s="37">
        <f t="array" ref="R16">IF(O16="7",IF(P16="000","N/A",INDEX(B!$D$2:$D$126,MATCH(EF!P16,B!$A$2:$A$126,0))),B!$D$127)</f>
        <v>60951</v>
      </c>
      <c r="S16" s="37">
        <f t="array" ref="S16">IF(O16="7",IF(P16="000","N/A",INDEX(B!$E$2:$E$126,MATCH(EF!P16,B!$A$2:$A$126,0))),B!$E$127)</f>
        <v>60386</v>
      </c>
      <c r="T16" s="29"/>
      <c r="U16" s="29"/>
      <c r="V16" s="29"/>
      <c r="W16" s="29"/>
      <c r="X16" s="29"/>
      <c r="Y16" s="29"/>
      <c r="Z16" s="29"/>
    </row>
    <row r="17" spans="1:26" ht="14.25" customHeight="1">
      <c r="A17" s="29">
        <f>COUNTIF(A!$A$2:$A$1001,"&lt;="&amp;A!A17)</f>
        <v>175</v>
      </c>
      <c r="B17" s="30">
        <v>16</v>
      </c>
      <c r="C17" s="35" t="str">
        <f t="array" ref="C17">INDEX(A!$A$2:$A$1001,MATCH(EF!B17,EF!$A$2:$A$1001,0))</f>
        <v>Arandas</v>
      </c>
      <c r="D17" s="35" t="str">
        <f t="array" ref="D17">INDEX(A!$B$2:$B$1001,MATCH(EF!C17,A!$A$2:$A$1001,0))</f>
        <v>Municipal</v>
      </c>
      <c r="E17" s="35" t="str">
        <f t="array" ref="E17">INDEX(A!$C$2:$C$1001,MATCH(EF!C17,A!$A$2:$A$1001,0))</f>
        <v>Sí</v>
      </c>
      <c r="F17" s="35" t="str">
        <f t="array" ref="F17">INDEX(A!$D$2:$D$1001,MATCH(EF!C17,A!$A$2:$A$1001,0))</f>
        <v>008</v>
      </c>
      <c r="G17" s="35" t="str">
        <f t="array" ref="G17">INDEX(A!$E$2:$E$1001,MATCH(EF!C17,A!$A$2:$A$1001,0))</f>
        <v>Gobierno</v>
      </c>
      <c r="H17" s="35" t="str">
        <f t="array" ref="H17">INDEX(A!$F$2:$F$1001,MATCH(EF!C17,A!$A$2:$A$1001,0))</f>
        <v>Ejecutivo</v>
      </c>
      <c r="I17" s="35" t="str">
        <f t="array" ref="I17">INDEX(A!$G$2:$G$1001,MATCH(EF!C17,A!$A$2:$A$1001,0))</f>
        <v>Dependencia</v>
      </c>
      <c r="J17" s="35">
        <f t="array" ref="J17">INDEX(A!$H$2:$H$1001,MATCH(EF!C17,A!$A$2:$A$1001,0))</f>
        <v>1875</v>
      </c>
      <c r="K17" s="35" t="str">
        <f t="array" ref="K17">INDEX(A!$I$2:$I$1001,MATCH(EF!C17,A!$A$2:$A$1001,0))</f>
        <v>NA</v>
      </c>
      <c r="L17" s="35" t="str">
        <f t="array" ref="L17">INDEX(A!$J$2:$J$1001,MATCH(EF!C17,A!$A$2:$A$1001,0))</f>
        <v>NA</v>
      </c>
      <c r="M17" s="35">
        <f t="array" ref="M17">INDEX(A!$K$2:$K$1001,MATCH(EF!C17,A!$A$2:$A$1001,0))</f>
        <v>700800</v>
      </c>
      <c r="N17" s="35">
        <f t="array" ref="N17">INDEX(A!$L$2:$L$1001,MATCH(EF!C17,A!$A$2:$A$1001,0))</f>
        <v>0</v>
      </c>
      <c r="O17" s="36" t="str">
        <f t="shared" si="0"/>
        <v>7</v>
      </c>
      <c r="P17" s="36" t="str">
        <f t="shared" si="1"/>
        <v>008</v>
      </c>
      <c r="Q17" s="36" t="str">
        <f t="array" ref="Q17">IF(O17="7",IF(P17="000","Sin región al ser un intermunicipal",INDEX(B!$C$2:$C$126,MATCH(EF!P17,B!$A$2:$A$126,0))),"Sin región al ser un ente Estatal")</f>
        <v>Altos Sur</v>
      </c>
      <c r="R17" s="37">
        <f t="array" ref="R17">IF(O17="7",IF(P17="000","N/A",INDEX(B!$D$2:$D$126,MATCH(EF!P17,B!$A$2:$A$126,0))),B!$D$127)</f>
        <v>77116</v>
      </c>
      <c r="S17" s="37">
        <f t="array" ref="S17">IF(O17="7",IF(P17="000","N/A",INDEX(B!$E$2:$E$126,MATCH(EF!P17,B!$A$2:$A$126,0))),B!$E$127)</f>
        <v>80609</v>
      </c>
      <c r="T17" s="29"/>
      <c r="U17" s="29"/>
      <c r="V17" s="29"/>
      <c r="W17" s="29"/>
      <c r="X17" s="29"/>
      <c r="Y17" s="29"/>
      <c r="Z17" s="29"/>
    </row>
    <row r="18" spans="1:26" ht="14.25" customHeight="1">
      <c r="A18" s="29">
        <f>COUNTIF(A!$A$2:$A$1001,"&lt;="&amp;A!A18)</f>
        <v>77</v>
      </c>
      <c r="B18" s="30">
        <v>17</v>
      </c>
      <c r="C18" s="35" t="str">
        <f t="array" ref="C18">INDEX(A!$A$2:$A$1001,MATCH(EF!B18,EF!$A$2:$A$1001,0))</f>
        <v>Asociación Intermunicipal para la Protección del Medio Ambiente y el Desarrollo Sustentable del Lago de Chapala</v>
      </c>
      <c r="D18" s="35" t="str">
        <f t="array" ref="D18">INDEX(A!$B$2:$B$1001,MATCH(EF!C18,A!$A$2:$A$1001,0))</f>
        <v>Intermunicipal</v>
      </c>
      <c r="E18" s="35" t="str">
        <f t="array" ref="E18">INDEX(A!$C$2:$C$1001,MATCH(EF!C18,A!$A$2:$A$1001,0))</f>
        <v>Sí</v>
      </c>
      <c r="F18" s="35">
        <f t="array" ref="F18">INDEX(A!$D$2:$D$1001,MATCH(EF!C18,A!$A$2:$A$1001,0))</f>
        <v>999</v>
      </c>
      <c r="G18" s="35" t="str">
        <f t="array" ref="G18">INDEX(A!$E$2:$E$1001,MATCH(EF!C18,A!$A$2:$A$1001,0))</f>
        <v>Medio ambiente</v>
      </c>
      <c r="H18" s="35" t="str">
        <f t="array" ref="H18">INDEX(A!$F$2:$F$1001,MATCH(EF!C18,A!$A$2:$A$1001,0))</f>
        <v>Ejecutivo</v>
      </c>
      <c r="I18" s="35" t="str">
        <f t="array" ref="I18">INDEX(A!$G$2:$G$1001,MATCH(EF!C18,A!$A$2:$A$1001,0))</f>
        <v>OPD</v>
      </c>
      <c r="J18" s="35">
        <f t="array" ref="J18">INDEX(A!$H$2:$H$1001,MATCH(EF!C18,A!$A$2:$A$1001,0))</f>
        <v>2009</v>
      </c>
      <c r="K18" s="35" t="str">
        <f t="array" ref="K18">INDEX(A!$I$2:$I$1001,MATCH(EF!C18,A!$A$2:$A$1001,0))</f>
        <v>NA</v>
      </c>
      <c r="L18" s="35" t="str">
        <f t="array" ref="L18">INDEX(A!$J$2:$J$1001,MATCH(EF!C18,A!$A$2:$A$1001,0))</f>
        <v>Escritura pública 9522 nueve mil quinientos veintidós, tomo XIII, libro diez.
Convenio modificatorio. Periódico número 47. Sección IV Tomo CCCLXXXII</v>
      </c>
      <c r="M18" s="35">
        <f t="array" ref="M18">INDEX(A!$K$2:$K$1001,MATCH(EF!C18,A!$A$2:$A$1001,0))</f>
        <v>700003</v>
      </c>
      <c r="N18" s="35">
        <f t="array" ref="N18">INDEX(A!$L$2:$L$1001,MATCH(EF!C18,A!$A$2:$A$1001,0))</f>
        <v>0</v>
      </c>
      <c r="O18" s="36" t="str">
        <f t="shared" si="0"/>
        <v>7</v>
      </c>
      <c r="P18" s="36" t="str">
        <f t="shared" si="1"/>
        <v>000</v>
      </c>
      <c r="Q18" s="36" t="str">
        <f t="array" ref="Q18">IF(O18="7",IF(P18="000","Sin región al ser un intermunicipal",INDEX(B!$C$2:$C$126,MATCH(EF!P18,B!$A$2:$A$126,0))),"Sin región al ser un ente Estatal")</f>
        <v>Sin región al ser un intermunicipal</v>
      </c>
      <c r="R18" s="37" t="str">
        <f t="array" ref="R18">IF(O18="7",IF(P18="000","N/A",INDEX(B!$D$2:$D$126,MATCH(EF!P18,B!$A$2:$A$126,0))),B!$D$127)</f>
        <v>N/A</v>
      </c>
      <c r="S18" s="37" t="str">
        <f t="array" ref="S18">IF(O18="7",IF(P18="000","N/A",INDEX(B!$E$2:$E$126,MATCH(EF!P18,B!$A$2:$A$126,0))),B!$E$127)</f>
        <v>N/A</v>
      </c>
      <c r="T18" s="29"/>
      <c r="U18" s="29"/>
      <c r="V18" s="29"/>
      <c r="W18" s="29"/>
      <c r="X18" s="29"/>
      <c r="Y18" s="29"/>
      <c r="Z18" s="29"/>
    </row>
    <row r="19" spans="1:26" ht="14.25" customHeight="1">
      <c r="A19" s="29">
        <f>COUNTIF(A!$A$2:$A$1001,"&lt;="&amp;A!A19)</f>
        <v>552</v>
      </c>
      <c r="B19" s="30">
        <v>18</v>
      </c>
      <c r="C19" s="35" t="str">
        <f t="array" ref="C19">INDEX(A!$A$2:$A$1001,MATCH(EF!B19,EF!$A$2:$A$1001,0))</f>
        <v>Atemajac de Brizuela</v>
      </c>
      <c r="D19" s="35" t="str">
        <f t="array" ref="D19">INDEX(A!$B$2:$B$1001,MATCH(EF!C19,A!$A$2:$A$1001,0))</f>
        <v>Municipal</v>
      </c>
      <c r="E19" s="35" t="str">
        <f t="array" ref="E19">INDEX(A!$C$2:$C$1001,MATCH(EF!C19,A!$A$2:$A$1001,0))</f>
        <v>Sí</v>
      </c>
      <c r="F19" s="35" t="str">
        <f t="array" ref="F19">INDEX(A!$D$2:$D$1001,MATCH(EF!C19,A!$A$2:$A$1001,0))</f>
        <v>010</v>
      </c>
      <c r="G19" s="35" t="str">
        <f t="array" ref="G19">INDEX(A!$E$2:$E$1001,MATCH(EF!C19,A!$A$2:$A$1001,0))</f>
        <v>Gobierno</v>
      </c>
      <c r="H19" s="35" t="str">
        <f t="array" ref="H19">INDEX(A!$F$2:$F$1001,MATCH(EF!C19,A!$A$2:$A$1001,0))</f>
        <v>Ejecutivo</v>
      </c>
      <c r="I19" s="35" t="str">
        <f t="array" ref="I19">INDEX(A!$G$2:$G$1001,MATCH(EF!C19,A!$A$2:$A$1001,0))</f>
        <v>Dependencia</v>
      </c>
      <c r="J19" s="35">
        <f t="array" ref="J19">INDEX(A!$H$2:$H$1001,MATCH(EF!C19,A!$A$2:$A$1001,0))</f>
        <v>1884</v>
      </c>
      <c r="K19" s="35" t="str">
        <f t="array" ref="K19">INDEX(A!$I$2:$I$1001,MATCH(EF!C19,A!$A$2:$A$1001,0))</f>
        <v>NA</v>
      </c>
      <c r="L19" s="35" t="str">
        <f t="array" ref="L19">INDEX(A!$J$2:$J$1001,MATCH(EF!C19,A!$A$2:$A$1001,0))</f>
        <v>NA</v>
      </c>
      <c r="M19" s="35">
        <f t="array" ref="M19">INDEX(A!$K$2:$K$1001,MATCH(EF!C19,A!$A$2:$A$1001,0))</f>
        <v>701000</v>
      </c>
      <c r="N19" s="35">
        <f t="array" ref="N19">INDEX(A!$L$2:$L$1001,MATCH(EF!C19,A!$A$2:$A$1001,0))</f>
        <v>0</v>
      </c>
      <c r="O19" s="36" t="str">
        <f t="shared" si="0"/>
        <v>7</v>
      </c>
      <c r="P19" s="36" t="str">
        <f t="shared" si="1"/>
        <v>010</v>
      </c>
      <c r="Q19" s="36" t="str">
        <f t="array" ref="Q19">IF(O19="7",IF(P19="000","Sin región al ser un intermunicipal",INDEX(B!$C$2:$C$126,MATCH(EF!P19,B!$A$2:$A$126,0))),"Sin región al ser un ente Estatal")</f>
        <v>Lagunas</v>
      </c>
      <c r="R19" s="37">
        <f t="array" ref="R19">IF(O19="7",IF(P19="000","N/A",INDEX(B!$D$2:$D$126,MATCH(EF!P19,B!$A$2:$A$126,0))),B!$D$127)</f>
        <v>6717</v>
      </c>
      <c r="S19" s="37">
        <f t="array" ref="S19">IF(O19="7",IF(P19="000","N/A",INDEX(B!$E$2:$E$126,MATCH(EF!P19,B!$A$2:$A$126,0))),B!$E$127)</f>
        <v>7758</v>
      </c>
      <c r="T19" s="29"/>
      <c r="U19" s="29"/>
      <c r="V19" s="29"/>
      <c r="W19" s="29"/>
      <c r="X19" s="29"/>
      <c r="Y19" s="29"/>
      <c r="Z19" s="29"/>
    </row>
    <row r="20" spans="1:26" ht="14.25" customHeight="1">
      <c r="A20" s="29">
        <f>COUNTIF(A!$A$2:$A$1001,"&lt;="&amp;A!A20)</f>
        <v>544</v>
      </c>
      <c r="B20" s="30">
        <v>19</v>
      </c>
      <c r="C20" s="35" t="str">
        <f t="array" ref="C20">INDEX(A!$A$2:$A$1001,MATCH(EF!B20,EF!$A$2:$A$1001,0))</f>
        <v>Atengo</v>
      </c>
      <c r="D20" s="35" t="str">
        <f t="array" ref="D20">INDEX(A!$B$2:$B$1001,MATCH(EF!C20,A!$A$2:$A$1001,0))</f>
        <v>Municipal</v>
      </c>
      <c r="E20" s="35" t="str">
        <f t="array" ref="E20">INDEX(A!$C$2:$C$1001,MATCH(EF!C20,A!$A$2:$A$1001,0))</f>
        <v>Sí</v>
      </c>
      <c r="F20" s="35" t="str">
        <f t="array" ref="F20">INDEX(A!$D$2:$D$1001,MATCH(EF!C20,A!$A$2:$A$1001,0))</f>
        <v>011</v>
      </c>
      <c r="G20" s="35" t="str">
        <f t="array" ref="G20">INDEX(A!$E$2:$E$1001,MATCH(EF!C20,A!$A$2:$A$1001,0))</f>
        <v>Gobierno</v>
      </c>
      <c r="H20" s="35" t="str">
        <f t="array" ref="H20">INDEX(A!$F$2:$F$1001,MATCH(EF!C20,A!$A$2:$A$1001,0))</f>
        <v>Ejecutivo</v>
      </c>
      <c r="I20" s="35" t="str">
        <f t="array" ref="I20">INDEX(A!$G$2:$G$1001,MATCH(EF!C20,A!$A$2:$A$1001,0))</f>
        <v>Dependencia</v>
      </c>
      <c r="J20" s="35">
        <f t="array" ref="J20">INDEX(A!$H$2:$H$1001,MATCH(EF!C20,A!$A$2:$A$1001,0))</f>
        <v>1918</v>
      </c>
      <c r="K20" s="35" t="str">
        <f t="array" ref="K20">INDEX(A!$I$2:$I$1001,MATCH(EF!C20,A!$A$2:$A$1001,0))</f>
        <v>NA</v>
      </c>
      <c r="L20" s="35" t="str">
        <f t="array" ref="L20">INDEX(A!$J$2:$J$1001,MATCH(EF!C20,A!$A$2:$A$1001,0))</f>
        <v>NA</v>
      </c>
      <c r="M20" s="35">
        <f t="array" ref="M20">INDEX(A!$K$2:$K$1001,MATCH(EF!C20,A!$A$2:$A$1001,0))</f>
        <v>701100</v>
      </c>
      <c r="N20" s="35">
        <f t="array" ref="N20">INDEX(A!$L$2:$L$1001,MATCH(EF!C20,A!$A$2:$A$1001,0))</f>
        <v>0</v>
      </c>
      <c r="O20" s="36" t="str">
        <f t="shared" si="0"/>
        <v>7</v>
      </c>
      <c r="P20" s="36" t="str">
        <f t="shared" si="1"/>
        <v>011</v>
      </c>
      <c r="Q20" s="36" t="str">
        <f t="array" ref="Q20">IF(O20="7",IF(P20="000","Sin región al ser un intermunicipal",INDEX(B!$C$2:$C$126,MATCH(EF!P20,B!$A$2:$A$126,0))),"Sin región al ser un ente Estatal")</f>
        <v>Sierra de Amula</v>
      </c>
      <c r="R20" s="37">
        <f t="array" ref="R20">IF(O20="7",IF(P20="000","N/A",INDEX(B!$D$2:$D$126,MATCH(EF!P20,B!$A$2:$A$126,0))),B!$D$127)</f>
        <v>5475</v>
      </c>
      <c r="S20" s="37">
        <f t="array" ref="S20">IF(O20="7",IF(P20="000","N/A",INDEX(B!$E$2:$E$126,MATCH(EF!P20,B!$A$2:$A$126,0))),B!$E$127)</f>
        <v>5599</v>
      </c>
      <c r="T20" s="29"/>
      <c r="U20" s="29"/>
      <c r="V20" s="29"/>
      <c r="W20" s="29"/>
      <c r="X20" s="29"/>
      <c r="Y20" s="29"/>
      <c r="Z20" s="29"/>
    </row>
    <row r="21" spans="1:26" ht="14.25" customHeight="1">
      <c r="A21" s="29">
        <f>COUNTIF(A!$A$2:$A$1001,"&lt;="&amp;A!A21)</f>
        <v>341</v>
      </c>
      <c r="B21" s="30">
        <v>20</v>
      </c>
      <c r="C21" s="35" t="str">
        <f t="array" ref="C21">INDEX(A!$A$2:$A$1001,MATCH(EF!B21,EF!$A$2:$A$1001,0))</f>
        <v>Atenguillo</v>
      </c>
      <c r="D21" s="35" t="str">
        <f t="array" ref="D21">INDEX(A!$B$2:$B$1001,MATCH(EF!C21,A!$A$2:$A$1001,0))</f>
        <v>Municipal</v>
      </c>
      <c r="E21" s="35" t="str">
        <f t="array" ref="E21">INDEX(A!$C$2:$C$1001,MATCH(EF!C21,A!$A$2:$A$1001,0))</f>
        <v>Sí</v>
      </c>
      <c r="F21" s="35" t="str">
        <f t="array" ref="F21">INDEX(A!$D$2:$D$1001,MATCH(EF!C21,A!$A$2:$A$1001,0))</f>
        <v>012</v>
      </c>
      <c r="G21" s="35" t="str">
        <f t="array" ref="G21">INDEX(A!$E$2:$E$1001,MATCH(EF!C21,A!$A$2:$A$1001,0))</f>
        <v>Gobierno</v>
      </c>
      <c r="H21" s="35" t="str">
        <f t="array" ref="H21">INDEX(A!$F$2:$F$1001,MATCH(EF!C21,A!$A$2:$A$1001,0))</f>
        <v>Ejecutivo</v>
      </c>
      <c r="I21" s="35" t="str">
        <f t="array" ref="I21">INDEX(A!$G$2:$G$1001,MATCH(EF!C21,A!$A$2:$A$1001,0))</f>
        <v>Dependencia</v>
      </c>
      <c r="J21" s="35">
        <f t="array" ref="J21">INDEX(A!$H$2:$H$1001,MATCH(EF!C21,A!$A$2:$A$1001,0))</f>
        <v>1885</v>
      </c>
      <c r="K21" s="35" t="str">
        <f t="array" ref="K21">INDEX(A!$I$2:$I$1001,MATCH(EF!C21,A!$A$2:$A$1001,0))</f>
        <v>NA</v>
      </c>
      <c r="L21" s="35" t="str">
        <f t="array" ref="L21">INDEX(A!$J$2:$J$1001,MATCH(EF!C21,A!$A$2:$A$1001,0))</f>
        <v>NA</v>
      </c>
      <c r="M21" s="35">
        <f t="array" ref="M21">INDEX(A!$K$2:$K$1001,MATCH(EF!C21,A!$A$2:$A$1001,0))</f>
        <v>701200</v>
      </c>
      <c r="N21" s="35">
        <f t="array" ref="N21">INDEX(A!$L$2:$L$1001,MATCH(EF!C21,A!$A$2:$A$1001,0))</f>
        <v>0</v>
      </c>
      <c r="O21" s="36" t="str">
        <f t="shared" si="0"/>
        <v>7</v>
      </c>
      <c r="P21" s="36" t="str">
        <f t="shared" si="1"/>
        <v>012</v>
      </c>
      <c r="Q21" s="36" t="str">
        <f t="array" ref="Q21">IF(O21="7",IF(P21="000","Sin región al ser un intermunicipal",INDEX(B!$C$2:$C$126,MATCH(EF!P21,B!$A$2:$A$126,0))),"Sin región al ser un ente Estatal")</f>
        <v>Costa Sierra Occidental</v>
      </c>
      <c r="R21" s="37">
        <f t="array" ref="R21">IF(O21="7",IF(P21="000","N/A",INDEX(B!$D$2:$D$126,MATCH(EF!P21,B!$A$2:$A$126,0))),B!$D$127)</f>
        <v>3899</v>
      </c>
      <c r="S21" s="37">
        <f t="array" ref="S21">IF(O21="7",IF(P21="000","N/A",INDEX(B!$E$2:$E$126,MATCH(EF!P21,B!$A$2:$A$126,0))),B!$E$127)</f>
        <v>4176</v>
      </c>
      <c r="T21" s="29"/>
      <c r="U21" s="29"/>
      <c r="V21" s="29"/>
      <c r="W21" s="29"/>
      <c r="X21" s="29"/>
      <c r="Y21" s="29"/>
      <c r="Z21" s="29"/>
    </row>
    <row r="22" spans="1:26" ht="14.25" customHeight="1">
      <c r="A22" s="29">
        <f>COUNTIF(A!$A$2:$A$1001,"&lt;="&amp;A!A22)</f>
        <v>343</v>
      </c>
      <c r="B22" s="30">
        <v>21</v>
      </c>
      <c r="C22" s="35" t="str">
        <f t="array" ref="C22">INDEX(A!$A$2:$A$1001,MATCH(EF!B22,EF!$A$2:$A$1001,0))</f>
        <v>Atotonilco el Alto</v>
      </c>
      <c r="D22" s="35" t="str">
        <f t="array" ref="D22">INDEX(A!$B$2:$B$1001,MATCH(EF!C22,A!$A$2:$A$1001,0))</f>
        <v>Municipal</v>
      </c>
      <c r="E22" s="35" t="str">
        <f t="array" ref="E22">INDEX(A!$C$2:$C$1001,MATCH(EF!C22,A!$A$2:$A$1001,0))</f>
        <v>Sí</v>
      </c>
      <c r="F22" s="35" t="str">
        <f t="array" ref="F22">INDEX(A!$D$2:$D$1001,MATCH(EF!C22,A!$A$2:$A$1001,0))</f>
        <v>013</v>
      </c>
      <c r="G22" s="35" t="str">
        <f t="array" ref="G22">INDEX(A!$E$2:$E$1001,MATCH(EF!C22,A!$A$2:$A$1001,0))</f>
        <v>Gobierno</v>
      </c>
      <c r="H22" s="35" t="str">
        <f t="array" ref="H22">INDEX(A!$F$2:$F$1001,MATCH(EF!C22,A!$A$2:$A$1001,0))</f>
        <v>Ejecutivo</v>
      </c>
      <c r="I22" s="35" t="str">
        <f t="array" ref="I22">INDEX(A!$G$2:$G$1001,MATCH(EF!C22,A!$A$2:$A$1001,0))</f>
        <v>Dependencia</v>
      </c>
      <c r="J22" s="35">
        <f t="array" ref="J22">INDEX(A!$H$2:$H$1001,MATCH(EF!C22,A!$A$2:$A$1001,0))</f>
        <v>1824</v>
      </c>
      <c r="K22" s="35" t="str">
        <f t="array" ref="K22">INDEX(A!$I$2:$I$1001,MATCH(EF!C22,A!$A$2:$A$1001,0))</f>
        <v>NA</v>
      </c>
      <c r="L22" s="35" t="str">
        <f t="array" ref="L22">INDEX(A!$J$2:$J$1001,MATCH(EF!C22,A!$A$2:$A$1001,0))</f>
        <v>NA</v>
      </c>
      <c r="M22" s="35">
        <f t="array" ref="M22">INDEX(A!$K$2:$K$1001,MATCH(EF!C22,A!$A$2:$A$1001,0))</f>
        <v>701300</v>
      </c>
      <c r="N22" s="35">
        <f t="array" ref="N22">INDEX(A!$L$2:$L$1001,MATCH(EF!C22,A!$A$2:$A$1001,0))</f>
        <v>0</v>
      </c>
      <c r="O22" s="36" t="str">
        <f t="shared" si="0"/>
        <v>7</v>
      </c>
      <c r="P22" s="36" t="str">
        <f t="shared" si="1"/>
        <v>013</v>
      </c>
      <c r="Q22" s="36" t="str">
        <f t="array" ref="Q22">IF(O22="7",IF(P22="000","Sin región al ser un intermunicipal",INDEX(B!$C$2:$C$126,MATCH(EF!P22,B!$A$2:$A$126,0))),"Sin región al ser un ente Estatal")</f>
        <v xml:space="preserve">Ciénega </v>
      </c>
      <c r="R22" s="37">
        <f t="array" ref="R22">IF(O22="7",IF(P22="000","N/A",INDEX(B!$D$2:$D$126,MATCH(EF!P22,B!$A$2:$A$126,0))),B!$D$127)</f>
        <v>60480</v>
      </c>
      <c r="S22" s="37">
        <f t="array" ref="S22">IF(O22="7",IF(P22="000","N/A",INDEX(B!$E$2:$E$126,MATCH(EF!P22,B!$A$2:$A$126,0))),B!$E$127)</f>
        <v>64009</v>
      </c>
      <c r="T22" s="29"/>
      <c r="U22" s="29"/>
      <c r="V22" s="29"/>
      <c r="W22" s="29"/>
      <c r="X22" s="29"/>
      <c r="Y22" s="29"/>
      <c r="Z22" s="29"/>
    </row>
    <row r="23" spans="1:26" ht="14.25" customHeight="1">
      <c r="A23" s="29">
        <f>COUNTIF(A!$A$2:$A$1001,"&lt;="&amp;A!A23)</f>
        <v>351</v>
      </c>
      <c r="B23" s="30">
        <v>22</v>
      </c>
      <c r="C23" s="35" t="str">
        <f t="array" ref="C23">INDEX(A!$A$2:$A$1001,MATCH(EF!B23,EF!$A$2:$A$1001,0))</f>
        <v>Atoyac</v>
      </c>
      <c r="D23" s="35" t="str">
        <f t="array" ref="D23">INDEX(A!$B$2:$B$1001,MATCH(EF!C23,A!$A$2:$A$1001,0))</f>
        <v>Municipal</v>
      </c>
      <c r="E23" s="35" t="str">
        <f t="array" ref="E23">INDEX(A!$C$2:$C$1001,MATCH(EF!C23,A!$A$2:$A$1001,0))</f>
        <v>Sí</v>
      </c>
      <c r="F23" s="35" t="str">
        <f t="array" ref="F23">INDEX(A!$D$2:$D$1001,MATCH(EF!C23,A!$A$2:$A$1001,0))</f>
        <v>014</v>
      </c>
      <c r="G23" s="35" t="str">
        <f t="array" ref="G23">INDEX(A!$E$2:$E$1001,MATCH(EF!C23,A!$A$2:$A$1001,0))</f>
        <v>Gobierno</v>
      </c>
      <c r="H23" s="35" t="str">
        <f t="array" ref="H23">INDEX(A!$F$2:$F$1001,MATCH(EF!C23,A!$A$2:$A$1001,0))</f>
        <v>Ejecutivo</v>
      </c>
      <c r="I23" s="35" t="str">
        <f t="array" ref="I23">INDEX(A!$G$2:$G$1001,MATCH(EF!C23,A!$A$2:$A$1001,0))</f>
        <v>Dependencia</v>
      </c>
      <c r="J23" s="35">
        <f t="array" ref="J23">INDEX(A!$H$2:$H$1001,MATCH(EF!C23,A!$A$2:$A$1001,0))</f>
        <v>1824</v>
      </c>
      <c r="K23" s="35" t="str">
        <f t="array" ref="K23">INDEX(A!$I$2:$I$1001,MATCH(EF!C23,A!$A$2:$A$1001,0))</f>
        <v>NA</v>
      </c>
      <c r="L23" s="35" t="str">
        <f t="array" ref="L23">INDEX(A!$J$2:$J$1001,MATCH(EF!C23,A!$A$2:$A$1001,0))</f>
        <v>NA</v>
      </c>
      <c r="M23" s="35">
        <f t="array" ref="M23">INDEX(A!$K$2:$K$1001,MATCH(EF!C23,A!$A$2:$A$1001,0))</f>
        <v>701400</v>
      </c>
      <c r="N23" s="35">
        <f t="array" ref="N23">INDEX(A!$L$2:$L$1001,MATCH(EF!C23,A!$A$2:$A$1001,0))</f>
        <v>0</v>
      </c>
      <c r="O23" s="36" t="str">
        <f t="shared" si="0"/>
        <v>7</v>
      </c>
      <c r="P23" s="36" t="str">
        <f t="shared" si="1"/>
        <v>014</v>
      </c>
      <c r="Q23" s="36" t="str">
        <f t="array" ref="Q23">IF(O23="7",IF(P23="000","Sin región al ser un intermunicipal",INDEX(B!$C$2:$C$126,MATCH(EF!P23,B!$A$2:$A$126,0))),"Sin región al ser un ente Estatal")</f>
        <v>Lagunas</v>
      </c>
      <c r="R23" s="37">
        <f t="array" ref="R23">IF(O23="7",IF(P23="000","N/A",INDEX(B!$D$2:$D$126,MATCH(EF!P23,B!$A$2:$A$126,0))),B!$D$127)</f>
        <v>8264</v>
      </c>
      <c r="S23" s="37">
        <f t="array" ref="S23">IF(O23="7",IF(P23="000","N/A",INDEX(B!$E$2:$E$126,MATCH(EF!P23,B!$A$2:$A$126,0))),B!$E$127)</f>
        <v>8689</v>
      </c>
      <c r="T23" s="29"/>
      <c r="U23" s="29"/>
      <c r="V23" s="29"/>
      <c r="W23" s="29"/>
      <c r="X23" s="29"/>
      <c r="Y23" s="29"/>
      <c r="Z23" s="29"/>
    </row>
    <row r="24" spans="1:26" ht="14.25" customHeight="1">
      <c r="A24" s="29">
        <f>COUNTIF(A!$A$2:$A$1001,"&lt;="&amp;A!A24)</f>
        <v>56</v>
      </c>
      <c r="B24" s="30">
        <v>23</v>
      </c>
      <c r="C24" s="35" t="str">
        <f t="array" ref="C24">INDEX(A!$A$2:$A$1001,MATCH(EF!B24,EF!$A$2:$A$1001,0))</f>
        <v>Auditoría Superior del Estado de Jalisco</v>
      </c>
      <c r="D24" s="35" t="str">
        <f t="array" ref="D24">INDEX(A!$B$2:$B$1001,MATCH(EF!C24,A!$A$2:$A$1001,0))</f>
        <v>Estatal</v>
      </c>
      <c r="E24" s="35" t="str">
        <f t="array" ref="E24">INDEX(A!$C$2:$C$1001,MATCH(EF!C24,A!$A$2:$A$1001,0))</f>
        <v>Sí</v>
      </c>
      <c r="F24" s="35" t="str">
        <f t="array" ref="F24">INDEX(A!$D$2:$D$1001,MATCH(EF!C24,A!$A$2:$A$1001,0))</f>
        <v>000</v>
      </c>
      <c r="G24" s="35" t="str">
        <f t="array" ref="G24">INDEX(A!$E$2:$E$1001,MATCH(EF!C24,A!$A$2:$A$1001,0))</f>
        <v>Gobierno</v>
      </c>
      <c r="H24" s="35" t="str">
        <f t="array" ref="H24">INDEX(A!$F$2:$F$1001,MATCH(EF!C24,A!$A$2:$A$1001,0))</f>
        <v>Legislativo</v>
      </c>
      <c r="I24" s="35" t="str">
        <f t="array" ref="I24">INDEX(A!$G$2:$G$1001,MATCH(EF!C24,A!$A$2:$A$1001,0))</f>
        <v>Órgano</v>
      </c>
      <c r="J24" s="35">
        <f t="array" ref="J24">INDEX(A!$H$2:$H$1001,MATCH(EF!C24,A!$A$2:$A$1001,0))</f>
        <v>2004</v>
      </c>
      <c r="K24" s="35" t="str">
        <f t="array" ref="K24">INDEX(A!$I$2:$I$1001,MATCH(EF!C24,A!$A$2:$A$1001,0))</f>
        <v>NA</v>
      </c>
      <c r="L24" s="35" t="str">
        <f t="array" ref="L24">INDEX(A!$J$2:$J$1001,MATCH(EF!C24,A!$A$2:$A$1001,0))</f>
        <v>Decreto número 20431</v>
      </c>
      <c r="M24" s="35">
        <f t="array" ref="M24">INDEX(A!$K$2:$K$1001,MATCH(EF!C24,A!$A$2:$A$1001,0))</f>
        <v>400200</v>
      </c>
      <c r="N24" s="35">
        <f t="array" ref="N24">INDEX(A!$L$2:$L$1001,MATCH(EF!C24,A!$A$2:$A$1001,0))</f>
        <v>0</v>
      </c>
      <c r="O24" s="36" t="str">
        <f t="shared" si="0"/>
        <v>4</v>
      </c>
      <c r="P24" s="36" t="str">
        <f t="shared" si="1"/>
        <v>002</v>
      </c>
      <c r="Q24" s="36" t="str">
        <f t="array" ref="Q24">IF(O24="7",IF(P24="000","Sin región al ser un intermunicipal",INDEX(B!$C$2:$C$126,MATCH(EF!P24,B!$A$2:$A$126,0))),"Sin región al ser un ente Estatal")</f>
        <v>Sin región al ser un ente Estatal</v>
      </c>
      <c r="R24" s="37">
        <f t="array" ref="R24">IF(O24="7",IF(P24="000","N/A",INDEX(B!$D$2:$D$126,MATCH(EF!P24,B!$A$2:$A$126,0))),B!$D$127)</f>
        <v>7842822</v>
      </c>
      <c r="S24" s="37">
        <f t="array" ref="S24">IF(O24="7",IF(P24="000","N/A",INDEX(B!$E$2:$E$126,MATCH(EF!P24,B!$A$2:$A$126,0))),B!$E$127)</f>
        <v>8348151</v>
      </c>
      <c r="T24" s="29"/>
      <c r="U24" s="29"/>
      <c r="V24" s="29"/>
      <c r="W24" s="29"/>
      <c r="X24" s="29"/>
      <c r="Y24" s="29"/>
      <c r="Z24" s="29"/>
    </row>
    <row r="25" spans="1:26" ht="14.25" customHeight="1">
      <c r="A25" s="29">
        <f>COUNTIF(A!$A$2:$A$1001,"&lt;="&amp;A!A25)</f>
        <v>354</v>
      </c>
      <c r="B25" s="30">
        <v>24</v>
      </c>
      <c r="C25" s="35" t="str">
        <f t="array" ref="C25">INDEX(A!$A$2:$A$1001,MATCH(EF!B25,EF!$A$2:$A$1001,0))</f>
        <v>Autlán de Navarro</v>
      </c>
      <c r="D25" s="35" t="str">
        <f t="array" ref="D25">INDEX(A!$B$2:$B$1001,MATCH(EF!C25,A!$A$2:$A$1001,0))</f>
        <v>Municipal</v>
      </c>
      <c r="E25" s="35" t="str">
        <f t="array" ref="E25">INDEX(A!$C$2:$C$1001,MATCH(EF!C25,A!$A$2:$A$1001,0))</f>
        <v>Sí</v>
      </c>
      <c r="F25" s="35" t="str">
        <f t="array" ref="F25">INDEX(A!$D$2:$D$1001,MATCH(EF!C25,A!$A$2:$A$1001,0))</f>
        <v>015</v>
      </c>
      <c r="G25" s="35" t="str">
        <f t="array" ref="G25">INDEX(A!$E$2:$E$1001,MATCH(EF!C25,A!$A$2:$A$1001,0))</f>
        <v>Gobierno</v>
      </c>
      <c r="H25" s="35" t="str">
        <f t="array" ref="H25">INDEX(A!$F$2:$F$1001,MATCH(EF!C25,A!$A$2:$A$1001,0))</f>
        <v>Ejecutivo</v>
      </c>
      <c r="I25" s="35" t="str">
        <f t="array" ref="I25">INDEX(A!$G$2:$G$1001,MATCH(EF!C25,A!$A$2:$A$1001,0))</f>
        <v>Dependencia</v>
      </c>
      <c r="J25" s="35">
        <f t="array" ref="J25">INDEX(A!$H$2:$H$1001,MATCH(EF!C25,A!$A$2:$A$1001,0))</f>
        <v>1824</v>
      </c>
      <c r="K25" s="35" t="str">
        <f t="array" ref="K25">INDEX(A!$I$2:$I$1001,MATCH(EF!C25,A!$A$2:$A$1001,0))</f>
        <v>NA</v>
      </c>
      <c r="L25" s="35" t="str">
        <f t="array" ref="L25">INDEX(A!$J$2:$J$1001,MATCH(EF!C25,A!$A$2:$A$1001,0))</f>
        <v>NA</v>
      </c>
      <c r="M25" s="35">
        <f t="array" ref="M25">INDEX(A!$K$2:$K$1001,MATCH(EF!C25,A!$A$2:$A$1001,0))</f>
        <v>701500</v>
      </c>
      <c r="N25" s="35">
        <f t="array" ref="N25">INDEX(A!$L$2:$L$1001,MATCH(EF!C25,A!$A$2:$A$1001,0))</f>
        <v>0</v>
      </c>
      <c r="O25" s="36" t="str">
        <f t="shared" si="0"/>
        <v>7</v>
      </c>
      <c r="P25" s="36" t="str">
        <f t="shared" si="1"/>
        <v>015</v>
      </c>
      <c r="Q25" s="36" t="str">
        <f t="array" ref="Q25">IF(O25="7",IF(P25="000","Sin región al ser un intermunicipal",INDEX(B!$C$2:$C$126,MATCH(EF!P25,B!$A$2:$A$126,0))),"Sin región al ser un ente Estatal")</f>
        <v>Sierra de Amula</v>
      </c>
      <c r="R25" s="37">
        <f t="array" ref="R25">IF(O25="7",IF(P25="000","N/A",INDEX(B!$D$2:$D$126,MATCH(EF!P25,B!$A$2:$A$126,0))),B!$D$127)</f>
        <v>60572</v>
      </c>
      <c r="S25" s="37">
        <f t="array" ref="S25">IF(O25="7",IF(P25="000","N/A",INDEX(B!$E$2:$E$126,MATCH(EF!P25,B!$A$2:$A$126,0))),B!$E$127)</f>
        <v>64931</v>
      </c>
      <c r="T25" s="29"/>
      <c r="U25" s="29"/>
      <c r="V25" s="29"/>
      <c r="W25" s="29"/>
      <c r="X25" s="29"/>
      <c r="Y25" s="29"/>
      <c r="Z25" s="29"/>
    </row>
    <row r="26" spans="1:26" ht="14.25" customHeight="1">
      <c r="A26" s="29">
        <f>COUNTIF(A!$A$2:$A$1001,"&lt;="&amp;A!A26)</f>
        <v>335</v>
      </c>
      <c r="B26" s="30">
        <v>25</v>
      </c>
      <c r="C26" s="35" t="str">
        <f t="array" ref="C26">INDEX(A!$A$2:$A$1001,MATCH(EF!B26,EF!$A$2:$A$1001,0))</f>
        <v>Ayotlán</v>
      </c>
      <c r="D26" s="35" t="str">
        <f t="array" ref="D26">INDEX(A!$B$2:$B$1001,MATCH(EF!C26,A!$A$2:$A$1001,0))</f>
        <v>Municipal</v>
      </c>
      <c r="E26" s="35" t="str">
        <f t="array" ref="E26">INDEX(A!$C$2:$C$1001,MATCH(EF!C26,A!$A$2:$A$1001,0))</f>
        <v>Sí</v>
      </c>
      <c r="F26" s="35" t="str">
        <f t="array" ref="F26">INDEX(A!$D$2:$D$1001,MATCH(EF!C26,A!$A$2:$A$1001,0))</f>
        <v>016</v>
      </c>
      <c r="G26" s="35" t="str">
        <f t="array" ref="G26">INDEX(A!$E$2:$E$1001,MATCH(EF!C26,A!$A$2:$A$1001,0))</f>
        <v>Gobierno</v>
      </c>
      <c r="H26" s="35" t="str">
        <f t="array" ref="H26">INDEX(A!$F$2:$F$1001,MATCH(EF!C26,A!$A$2:$A$1001,0))</f>
        <v>Ejecutivo</v>
      </c>
      <c r="I26" s="35" t="str">
        <f t="array" ref="I26">INDEX(A!$G$2:$G$1001,MATCH(EF!C26,A!$A$2:$A$1001,0))</f>
        <v>Dependencia</v>
      </c>
      <c r="J26" s="35">
        <f t="array" ref="J26">INDEX(A!$H$2:$H$1001,MATCH(EF!C26,A!$A$2:$A$1001,0))</f>
        <v>1824</v>
      </c>
      <c r="K26" s="35" t="str">
        <f t="array" ref="K26">INDEX(A!$I$2:$I$1001,MATCH(EF!C26,A!$A$2:$A$1001,0))</f>
        <v>NA</v>
      </c>
      <c r="L26" s="35" t="str">
        <f t="array" ref="L26">INDEX(A!$J$2:$J$1001,MATCH(EF!C26,A!$A$2:$A$1001,0))</f>
        <v>NA</v>
      </c>
      <c r="M26" s="35">
        <f t="array" ref="M26">INDEX(A!$K$2:$K$1001,MATCH(EF!C26,A!$A$2:$A$1001,0))</f>
        <v>701600</v>
      </c>
      <c r="N26" s="35">
        <f t="array" ref="N26">INDEX(A!$L$2:$L$1001,MATCH(EF!C26,A!$A$2:$A$1001,0))</f>
        <v>0</v>
      </c>
      <c r="O26" s="36" t="str">
        <f t="shared" si="0"/>
        <v>7</v>
      </c>
      <c r="P26" s="36" t="str">
        <f t="shared" si="1"/>
        <v>016</v>
      </c>
      <c r="Q26" s="36" t="str">
        <f t="array" ref="Q26">IF(O26="7",IF(P26="000","Sin región al ser un intermunicipal",INDEX(B!$C$2:$C$126,MATCH(EF!P26,B!$A$2:$A$126,0))),"Sin región al ser un ente Estatal")</f>
        <v>Ciénega</v>
      </c>
      <c r="R26" s="37">
        <f t="array" ref="R26">IF(O26="7",IF(P26="000","N/A",INDEX(B!$D$2:$D$126,MATCH(EF!P26,B!$A$2:$A$126,0))),B!$D$127)</f>
        <v>37963</v>
      </c>
      <c r="S26" s="37">
        <f t="array" ref="S26">IF(O26="7",IF(P26="000","N/A",INDEX(B!$E$2:$E$126,MATCH(EF!P26,B!$A$2:$A$126,0))),B!$E$127)</f>
        <v>41552</v>
      </c>
      <c r="T26" s="29"/>
      <c r="U26" s="29"/>
      <c r="V26" s="29"/>
      <c r="W26" s="29"/>
      <c r="X26" s="29"/>
      <c r="Y26" s="29"/>
      <c r="Z26" s="29"/>
    </row>
    <row r="27" spans="1:26" ht="14.25" customHeight="1">
      <c r="A27" s="29">
        <f>COUNTIF(A!$A$2:$A$1001,"&lt;="&amp;A!A27)</f>
        <v>335</v>
      </c>
      <c r="B27" s="30">
        <v>26</v>
      </c>
      <c r="C27" s="35" t="str">
        <f t="array" ref="C27">INDEX(A!$A$2:$A$1001,MATCH(EF!B27,EF!$A$2:$A$1001,0))</f>
        <v>Ayutla</v>
      </c>
      <c r="D27" s="35" t="str">
        <f t="array" ref="D27">INDEX(A!$B$2:$B$1001,MATCH(EF!C27,A!$A$2:$A$1001,0))</f>
        <v>Municipal</v>
      </c>
      <c r="E27" s="35" t="str">
        <f t="array" ref="E27">INDEX(A!$C$2:$C$1001,MATCH(EF!C27,A!$A$2:$A$1001,0))</f>
        <v>Sí</v>
      </c>
      <c r="F27" s="35" t="str">
        <f t="array" ref="F27">INDEX(A!$D$2:$D$1001,MATCH(EF!C27,A!$A$2:$A$1001,0))</f>
        <v>017</v>
      </c>
      <c r="G27" s="35" t="str">
        <f t="array" ref="G27">INDEX(A!$E$2:$E$1001,MATCH(EF!C27,A!$A$2:$A$1001,0))</f>
        <v>Gobierno</v>
      </c>
      <c r="H27" s="35" t="str">
        <f t="array" ref="H27">INDEX(A!$F$2:$F$1001,MATCH(EF!C27,A!$A$2:$A$1001,0))</f>
        <v>Ejecutivo</v>
      </c>
      <c r="I27" s="35" t="str">
        <f t="array" ref="I27">INDEX(A!$G$2:$G$1001,MATCH(EF!C27,A!$A$2:$A$1001,0))</f>
        <v>Dependencia</v>
      </c>
      <c r="J27" s="35">
        <f t="array" ref="J27">INDEX(A!$H$2:$H$1001,MATCH(EF!C27,A!$A$2:$A$1001,0))</f>
        <v>1885</v>
      </c>
      <c r="K27" s="35" t="str">
        <f t="array" ref="K27">INDEX(A!$I$2:$I$1001,MATCH(EF!C27,A!$A$2:$A$1001,0))</f>
        <v>NA</v>
      </c>
      <c r="L27" s="35" t="str">
        <f t="array" ref="L27">INDEX(A!$J$2:$J$1001,MATCH(EF!C27,A!$A$2:$A$1001,0))</f>
        <v>NA</v>
      </c>
      <c r="M27" s="35">
        <f t="array" ref="M27">INDEX(A!$K$2:$K$1001,MATCH(EF!C27,A!$A$2:$A$1001,0))</f>
        <v>701700</v>
      </c>
      <c r="N27" s="35">
        <f t="array" ref="N27">INDEX(A!$L$2:$L$1001,MATCH(EF!C27,A!$A$2:$A$1001,0))</f>
        <v>0</v>
      </c>
      <c r="O27" s="36" t="str">
        <f t="shared" si="0"/>
        <v>7</v>
      </c>
      <c r="P27" s="36" t="str">
        <f t="shared" si="1"/>
        <v>017</v>
      </c>
      <c r="Q27" s="36" t="str">
        <f t="array" ref="Q27">IF(O27="7",IF(P27="000","Sin región al ser un intermunicipal",INDEX(B!$C$2:$C$126,MATCH(EF!P27,B!$A$2:$A$126,0))),"Sin región al ser un ente Estatal")</f>
        <v>Sierra de Amula</v>
      </c>
      <c r="R27" s="37">
        <f t="array" ref="R27">IF(O27="7",IF(P27="000","N/A",INDEX(B!$D$2:$D$126,MATCH(EF!P27,B!$A$2:$A$126,0))),B!$D$127)</f>
        <v>12453</v>
      </c>
      <c r="S27" s="37">
        <f t="array" ref="S27">IF(O27="7",IF(P27="000","N/A",INDEX(B!$E$2:$E$126,MATCH(EF!P27,B!$A$2:$A$126,0))),B!$E$127)</f>
        <v>12880</v>
      </c>
      <c r="T27" s="29"/>
      <c r="U27" s="29"/>
      <c r="V27" s="29"/>
      <c r="W27" s="29"/>
      <c r="X27" s="29"/>
      <c r="Y27" s="29"/>
      <c r="Z27" s="29"/>
    </row>
    <row r="28" spans="1:26" ht="14.25" customHeight="1">
      <c r="A28" s="29">
        <f>COUNTIF(A!$A$2:$A$1001,"&lt;="&amp;A!A28)</f>
        <v>352</v>
      </c>
      <c r="B28" s="30">
        <v>27</v>
      </c>
      <c r="C28" s="35" t="str">
        <f t="array" ref="C28">INDEX(A!$A$2:$A$1001,MATCH(EF!B28,EF!$A$2:$A$1001,0))</f>
        <v>Bolaños</v>
      </c>
      <c r="D28" s="35" t="str">
        <f t="array" ref="D28">INDEX(A!$B$2:$B$1001,MATCH(EF!C28,A!$A$2:$A$1001,0))</f>
        <v>Municipal</v>
      </c>
      <c r="E28" s="35" t="str">
        <f t="array" ref="E28">INDEX(A!$C$2:$C$1001,MATCH(EF!C28,A!$A$2:$A$1001,0))</f>
        <v>Sí</v>
      </c>
      <c r="F28" s="35" t="str">
        <f t="array" ref="F28">INDEX(A!$D$2:$D$1001,MATCH(EF!C28,A!$A$2:$A$1001,0))</f>
        <v>019</v>
      </c>
      <c r="G28" s="35" t="str">
        <f t="array" ref="G28">INDEX(A!$E$2:$E$1001,MATCH(EF!C28,A!$A$2:$A$1001,0))</f>
        <v>Gobierno</v>
      </c>
      <c r="H28" s="35" t="str">
        <f t="array" ref="H28">INDEX(A!$F$2:$F$1001,MATCH(EF!C28,A!$A$2:$A$1001,0))</f>
        <v>Ejecutivo</v>
      </c>
      <c r="I28" s="35" t="str">
        <f t="array" ref="I28">INDEX(A!$G$2:$G$1001,MATCH(EF!C28,A!$A$2:$A$1001,0))</f>
        <v>Dependencia</v>
      </c>
      <c r="J28" s="35">
        <f t="array" ref="J28">INDEX(A!$H$2:$H$1001,MATCH(EF!C28,A!$A$2:$A$1001,0))</f>
        <v>1885</v>
      </c>
      <c r="K28" s="35" t="str">
        <f t="array" ref="K28">INDEX(A!$I$2:$I$1001,MATCH(EF!C28,A!$A$2:$A$1001,0))</f>
        <v>NA</v>
      </c>
      <c r="L28" s="35" t="str">
        <f t="array" ref="L28">INDEX(A!$J$2:$J$1001,MATCH(EF!C28,A!$A$2:$A$1001,0))</f>
        <v>NA</v>
      </c>
      <c r="M28" s="35">
        <f t="array" ref="M28">INDEX(A!$K$2:$K$1001,MATCH(EF!C28,A!$A$2:$A$1001,0))</f>
        <v>701900</v>
      </c>
      <c r="N28" s="35">
        <f t="array" ref="N28">INDEX(A!$L$2:$L$1001,MATCH(EF!C28,A!$A$2:$A$1001,0))</f>
        <v>0</v>
      </c>
      <c r="O28" s="36" t="str">
        <f t="shared" si="0"/>
        <v>7</v>
      </c>
      <c r="P28" s="36" t="str">
        <f t="shared" si="1"/>
        <v>019</v>
      </c>
      <c r="Q28" s="36" t="str">
        <f t="array" ref="Q28">IF(O28="7",IF(P28="000","Sin región al ser un intermunicipal",INDEX(B!$C$2:$C$126,MATCH(EF!P28,B!$A$2:$A$126,0))),"Sin región al ser un ente Estatal")</f>
        <v>Norte</v>
      </c>
      <c r="R28" s="37">
        <f t="array" ref="R28">IF(O28="7",IF(P28="000","N/A",INDEX(B!$D$2:$D$126,MATCH(EF!P28,B!$A$2:$A$126,0))),B!$D$127)</f>
        <v>7341</v>
      </c>
      <c r="S28" s="37">
        <f t="array" ref="S28">IF(O28="7",IF(P28="000","N/A",INDEX(B!$E$2:$E$126,MATCH(EF!P28,B!$A$2:$A$126,0))),B!$E$127)</f>
        <v>7043</v>
      </c>
      <c r="T28" s="29"/>
      <c r="U28" s="29"/>
      <c r="V28" s="29"/>
      <c r="W28" s="29"/>
      <c r="X28" s="29"/>
      <c r="Y28" s="29"/>
      <c r="Z28" s="29"/>
    </row>
    <row r="29" spans="1:26" ht="14.25" customHeight="1">
      <c r="A29" s="29">
        <f>COUNTIF(A!$A$2:$A$1001,"&lt;="&amp;A!A29)</f>
        <v>356</v>
      </c>
      <c r="B29" s="30">
        <v>28</v>
      </c>
      <c r="C29" s="35" t="str">
        <f t="array" ref="C29">INDEX(A!$A$2:$A$1001,MATCH(EF!B29,EF!$A$2:$A$1001,0))</f>
        <v>Bosque la Primavera</v>
      </c>
      <c r="D29" s="35" t="str">
        <f t="array" ref="D29">INDEX(A!$B$2:$B$1001,MATCH(EF!C29,A!$A$2:$A$1001,0))</f>
        <v>Estatal</v>
      </c>
      <c r="E29" s="35" t="str">
        <f t="array" ref="E29">INDEX(A!$C$2:$C$1001,MATCH(EF!C29,A!$A$2:$A$1001,0))</f>
        <v>Sí</v>
      </c>
      <c r="F29" s="35" t="str">
        <f t="array" ref="F29">INDEX(A!$D$2:$D$1001,MATCH(EF!C29,A!$A$2:$A$1001,0))</f>
        <v>000</v>
      </c>
      <c r="G29" s="35" t="str">
        <f t="array" ref="G29">INDEX(A!$E$2:$E$1001,MATCH(EF!C29,A!$A$2:$A$1001,0))</f>
        <v>Medio ambiente</v>
      </c>
      <c r="H29" s="35" t="str">
        <f t="array" ref="H29">INDEX(A!$F$2:$F$1001,MATCH(EF!C29,A!$A$2:$A$1001,0))</f>
        <v>Ejecutivo</v>
      </c>
      <c r="I29" s="35" t="str">
        <f t="array" ref="I29">INDEX(A!$G$2:$G$1001,MATCH(EF!C29,A!$A$2:$A$1001,0))</f>
        <v>OPD</v>
      </c>
      <c r="J29" s="35">
        <f t="array" ref="J29">INDEX(A!$H$2:$H$1001,MATCH(EF!C29,A!$A$2:$A$1001,0))</f>
        <v>2013</v>
      </c>
      <c r="K29" s="35" t="str">
        <f t="array" ref="K29">INDEX(A!$I$2:$I$1001,MATCH(EF!C29,A!$A$2:$A$1001,0))</f>
        <v>NA</v>
      </c>
      <c r="L29" s="35" t="str">
        <f t="array" ref="L29">INDEX(A!$J$2:$J$1001,MATCH(EF!C29,A!$A$2:$A$1001,0))</f>
        <v>Decreto 24475/LX/13. Periódico Número 19. Sección IV. Tomo CCCLXXVII</v>
      </c>
      <c r="M29" s="35">
        <f t="array" ref="M29">INDEX(A!$K$2:$K$1001,MATCH(EF!C29,A!$A$2:$A$1001,0))</f>
        <v>206300</v>
      </c>
      <c r="N29" s="35">
        <f t="array" ref="N29">INDEX(A!$L$2:$L$1001,MATCH(EF!C29,A!$A$2:$A$1001,0))</f>
        <v>0</v>
      </c>
      <c r="O29" s="36" t="str">
        <f t="shared" si="0"/>
        <v>2</v>
      </c>
      <c r="P29" s="36" t="str">
        <f t="shared" si="1"/>
        <v>063</v>
      </c>
      <c r="Q29" s="36" t="str">
        <f t="array" ref="Q29">IF(O29="7",IF(P29="000","Sin región al ser un intermunicipal",INDEX(B!$C$2:$C$126,MATCH(EF!P29,B!$A$2:$A$126,0))),"Sin región al ser un ente Estatal")</f>
        <v>Sin región al ser un ente Estatal</v>
      </c>
      <c r="R29" s="37">
        <f t="array" ref="R29">IF(O29="7",IF(P29="000","N/A",INDEX(B!$D$2:$D$126,MATCH(EF!P29,B!$A$2:$A$126,0))),B!$D$127)</f>
        <v>7842822</v>
      </c>
      <c r="S29" s="37">
        <f t="array" ref="S29">IF(O29="7",IF(P29="000","N/A",INDEX(B!$E$2:$E$126,MATCH(EF!P29,B!$A$2:$A$126,0))),B!$E$127)</f>
        <v>8348151</v>
      </c>
      <c r="T29" s="29"/>
      <c r="U29" s="29"/>
      <c r="V29" s="29"/>
      <c r="W29" s="29"/>
      <c r="X29" s="29"/>
      <c r="Y29" s="29"/>
      <c r="Z29" s="29"/>
    </row>
    <row r="30" spans="1:26" ht="14.25" customHeight="1">
      <c r="A30" s="29">
        <f>COUNTIF(A!$A$2:$A$1001,"&lt;="&amp;A!A30)</f>
        <v>344</v>
      </c>
      <c r="B30" s="30">
        <v>29</v>
      </c>
      <c r="C30" s="35" t="str">
        <f t="array" ref="C30">INDEX(A!$A$2:$A$1001,MATCH(EF!B30,EF!$A$2:$A$1001,0))</f>
        <v>Cabo Corrientes</v>
      </c>
      <c r="D30" s="35" t="str">
        <f t="array" ref="D30">INDEX(A!$B$2:$B$1001,MATCH(EF!C30,A!$A$2:$A$1001,0))</f>
        <v>Municipal</v>
      </c>
      <c r="E30" s="35" t="str">
        <f t="array" ref="E30">INDEX(A!$C$2:$C$1001,MATCH(EF!C30,A!$A$2:$A$1001,0))</f>
        <v>Sí</v>
      </c>
      <c r="F30" s="35" t="str">
        <f t="array" ref="F30">INDEX(A!$D$2:$D$1001,MATCH(EF!C30,A!$A$2:$A$1001,0))</f>
        <v>020</v>
      </c>
      <c r="G30" s="35" t="str">
        <f t="array" ref="G30">INDEX(A!$E$2:$E$1001,MATCH(EF!C30,A!$A$2:$A$1001,0))</f>
        <v>Gobierno</v>
      </c>
      <c r="H30" s="35" t="str">
        <f t="array" ref="H30">INDEX(A!$F$2:$F$1001,MATCH(EF!C30,A!$A$2:$A$1001,0))</f>
        <v>Ejecutivo</v>
      </c>
      <c r="I30" s="35" t="str">
        <f t="array" ref="I30">INDEX(A!$G$2:$G$1001,MATCH(EF!C30,A!$A$2:$A$1001,0))</f>
        <v>Dependencia</v>
      </c>
      <c r="J30" s="35">
        <f t="array" ref="J30">INDEX(A!$H$2:$H$1001,MATCH(EF!C30,A!$A$2:$A$1001,0))</f>
        <v>1944</v>
      </c>
      <c r="K30" s="35" t="str">
        <f t="array" ref="K30">INDEX(A!$I$2:$I$1001,MATCH(EF!C30,A!$A$2:$A$1001,0))</f>
        <v>NA</v>
      </c>
      <c r="L30" s="35" t="str">
        <f t="array" ref="L30">INDEX(A!$J$2:$J$1001,MATCH(EF!C30,A!$A$2:$A$1001,0))</f>
        <v>NA</v>
      </c>
      <c r="M30" s="35">
        <f t="array" ref="M30">INDEX(A!$K$2:$K$1001,MATCH(EF!C30,A!$A$2:$A$1001,0))</f>
        <v>702000</v>
      </c>
      <c r="N30" s="35">
        <f t="array" ref="N30">INDEX(A!$L$2:$L$1001,MATCH(EF!C30,A!$A$2:$A$1001,0))</f>
        <v>0</v>
      </c>
      <c r="O30" s="36" t="str">
        <f t="shared" si="0"/>
        <v>7</v>
      </c>
      <c r="P30" s="36" t="str">
        <f t="shared" si="1"/>
        <v>020</v>
      </c>
      <c r="Q30" s="36" t="str">
        <f t="array" ref="Q30">IF(O30="7",IF(P30="000","Sin región al ser un intermunicipal",INDEX(B!$C$2:$C$126,MATCH(EF!P30,B!$A$2:$A$126,0))),"Sin región al ser un ente Estatal")</f>
        <v>Costa Sierra Occidental</v>
      </c>
      <c r="R30" s="37">
        <f t="array" ref="R30">IF(O30="7",IF(P30="000","N/A",INDEX(B!$D$2:$D$126,MATCH(EF!P30,B!$A$2:$A$126,0))),B!$D$127)</f>
        <v>10303</v>
      </c>
      <c r="S30" s="37">
        <f t="array" ref="S30">IF(O30="7",IF(P30="000","N/A",INDEX(B!$E$2:$E$126,MATCH(EF!P30,B!$A$2:$A$126,0))),B!$E$127)</f>
        <v>10940</v>
      </c>
      <c r="T30" s="29"/>
      <c r="U30" s="29"/>
      <c r="V30" s="29"/>
      <c r="W30" s="29"/>
      <c r="X30" s="29"/>
      <c r="Y30" s="29"/>
      <c r="Z30" s="29"/>
    </row>
    <row r="31" spans="1:26" ht="14.25" customHeight="1">
      <c r="A31" s="29">
        <f>COUNTIF(A!$A$2:$A$1001,"&lt;="&amp;A!A31)</f>
        <v>345</v>
      </c>
      <c r="B31" s="30">
        <v>30</v>
      </c>
      <c r="C31" s="35" t="str">
        <f t="array" ref="C31">INDEX(A!$A$2:$A$1001,MATCH(EF!B31,EF!$A$2:$A$1001,0))</f>
        <v>Cañadas de Obregón</v>
      </c>
      <c r="D31" s="35" t="str">
        <f t="array" ref="D31">INDEX(A!$B$2:$B$1001,MATCH(EF!C31,A!$A$2:$A$1001,0))</f>
        <v>Municipal</v>
      </c>
      <c r="E31" s="35" t="str">
        <f t="array" ref="E31">INDEX(A!$C$2:$C$1001,MATCH(EF!C31,A!$A$2:$A$1001,0))</f>
        <v>Sí</v>
      </c>
      <c r="F31" s="35">
        <f t="array" ref="F31">INDEX(A!$D$2:$D$1001,MATCH(EF!C31,A!$A$2:$A$1001,0))</f>
        <v>117</v>
      </c>
      <c r="G31" s="35" t="str">
        <f t="array" ref="G31">INDEX(A!$E$2:$E$1001,MATCH(EF!C31,A!$A$2:$A$1001,0))</f>
        <v>Gobierno</v>
      </c>
      <c r="H31" s="35" t="str">
        <f t="array" ref="H31">INDEX(A!$F$2:$F$1001,MATCH(EF!C31,A!$A$2:$A$1001,0))</f>
        <v>Ejecutivo</v>
      </c>
      <c r="I31" s="35" t="str">
        <f t="array" ref="I31">INDEX(A!$G$2:$G$1001,MATCH(EF!C31,A!$A$2:$A$1001,0))</f>
        <v>Dependencia</v>
      </c>
      <c r="J31" s="35">
        <f t="array" ref="J31">INDEX(A!$H$2:$H$1001,MATCH(EF!C31,A!$A$2:$A$1001,0))</f>
        <v>1903</v>
      </c>
      <c r="K31" s="35" t="str">
        <f t="array" ref="K31">INDEX(A!$I$2:$I$1001,MATCH(EF!C31,A!$A$2:$A$1001,0))</f>
        <v>NA</v>
      </c>
      <c r="L31" s="35" t="str">
        <f t="array" ref="L31">INDEX(A!$J$2:$J$1001,MATCH(EF!C31,A!$A$2:$A$1001,0))</f>
        <v>NA</v>
      </c>
      <c r="M31" s="35">
        <f t="array" ref="M31">INDEX(A!$K$2:$K$1001,MATCH(EF!C31,A!$A$2:$A$1001,0))</f>
        <v>711700</v>
      </c>
      <c r="N31" s="35">
        <f t="array" ref="N31">INDEX(A!$L$2:$L$1001,MATCH(EF!C31,A!$A$2:$A$1001,0))</f>
        <v>0</v>
      </c>
      <c r="O31" s="36" t="str">
        <f t="shared" si="0"/>
        <v>7</v>
      </c>
      <c r="P31" s="36" t="str">
        <f t="shared" si="1"/>
        <v>117</v>
      </c>
      <c r="Q31" s="36" t="str">
        <f t="array" ref="Q31">IF(O31="7",IF(P31="000","Sin región al ser un intermunicipal",INDEX(B!$C$2:$C$126,MATCH(EF!P31,B!$A$2:$A$126,0))),"Sin región al ser un ente Estatal")</f>
        <v>Altos Sur</v>
      </c>
      <c r="R31" s="37">
        <f t="array" ref="R31">IF(O31="7",IF(P31="000","N/A",INDEX(B!$D$2:$D$126,MATCH(EF!P31,B!$A$2:$A$126,0))),B!$D$127)</f>
        <v>4110</v>
      </c>
      <c r="S31" s="37">
        <f t="array" ref="S31">IF(O31="7",IF(P31="000","N/A",INDEX(B!$E$2:$E$126,MATCH(EF!P31,B!$A$2:$A$126,0))),B!$E$127)</f>
        <v>4388</v>
      </c>
      <c r="T31" s="29"/>
      <c r="U31" s="29"/>
      <c r="V31" s="29"/>
      <c r="W31" s="29"/>
      <c r="X31" s="29"/>
      <c r="Y31" s="29"/>
      <c r="Z31" s="29"/>
    </row>
    <row r="32" spans="1:26" ht="14.25" customHeight="1">
      <c r="A32" s="29">
        <f>COUNTIF(A!$A$2:$A$1001,"&lt;="&amp;A!A32)</f>
        <v>358</v>
      </c>
      <c r="B32" s="30">
        <v>31</v>
      </c>
      <c r="C32" s="35" t="str">
        <f t="array" ref="C32">INDEX(A!$A$2:$A$1001,MATCH(EF!B32,EF!$A$2:$A$1001,0))</f>
        <v>Casimiro Castillo</v>
      </c>
      <c r="D32" s="35" t="str">
        <f t="array" ref="D32">INDEX(A!$B$2:$B$1001,MATCH(EF!C32,A!$A$2:$A$1001,0))</f>
        <v>Municipal</v>
      </c>
      <c r="E32" s="35" t="str">
        <f t="array" ref="E32">INDEX(A!$C$2:$C$1001,MATCH(EF!C32,A!$A$2:$A$1001,0))</f>
        <v>Sí</v>
      </c>
      <c r="F32" s="35" t="str">
        <f t="array" ref="F32">INDEX(A!$D$2:$D$1001,MATCH(EF!C32,A!$A$2:$A$1001,0))</f>
        <v>021</v>
      </c>
      <c r="G32" s="35" t="str">
        <f t="array" ref="G32">INDEX(A!$E$2:$E$1001,MATCH(EF!C32,A!$A$2:$A$1001,0))</f>
        <v>Gobierno</v>
      </c>
      <c r="H32" s="35" t="str">
        <f t="array" ref="H32">INDEX(A!$F$2:$F$1001,MATCH(EF!C32,A!$A$2:$A$1001,0))</f>
        <v>Ejecutivo</v>
      </c>
      <c r="I32" s="35" t="str">
        <f t="array" ref="I32">INDEX(A!$G$2:$G$1001,MATCH(EF!C32,A!$A$2:$A$1001,0))</f>
        <v>Dependencia</v>
      </c>
      <c r="J32" s="35">
        <f t="array" ref="J32">INDEX(A!$H$2:$H$1001,MATCH(EF!C32,A!$A$2:$A$1001,0))</f>
        <v>1943</v>
      </c>
      <c r="K32" s="35" t="str">
        <f t="array" ref="K32">INDEX(A!$I$2:$I$1001,MATCH(EF!C32,A!$A$2:$A$1001,0))</f>
        <v>NA</v>
      </c>
      <c r="L32" s="35" t="str">
        <f t="array" ref="L32">INDEX(A!$J$2:$J$1001,MATCH(EF!C32,A!$A$2:$A$1001,0))</f>
        <v>NA</v>
      </c>
      <c r="M32" s="35">
        <f t="array" ref="M32">INDEX(A!$K$2:$K$1001,MATCH(EF!C32,A!$A$2:$A$1001,0))</f>
        <v>702100</v>
      </c>
      <c r="N32" s="35">
        <f t="array" ref="N32">INDEX(A!$L$2:$L$1001,MATCH(EF!C32,A!$A$2:$A$1001,0))</f>
        <v>0</v>
      </c>
      <c r="O32" s="36" t="str">
        <f t="shared" si="0"/>
        <v>7</v>
      </c>
      <c r="P32" s="36" t="str">
        <f t="shared" si="1"/>
        <v>021</v>
      </c>
      <c r="Q32" s="36" t="str">
        <f t="array" ref="Q32">IF(O32="7",IF(P32="000","Sin región al ser un intermunicipal",INDEX(B!$C$2:$C$126,MATCH(EF!P32,B!$A$2:$A$126,0))),"Sin región al ser un ente Estatal")</f>
        <v>Costa Sur</v>
      </c>
      <c r="R32" s="37">
        <f t="array" ref="R32">IF(O32="7",IF(P32="000","N/A",INDEX(B!$D$2:$D$126,MATCH(EF!P32,B!$A$2:$A$126,0))),B!$D$127)</f>
        <v>21584</v>
      </c>
      <c r="S32" s="37">
        <f t="array" ref="S32">IF(O32="7",IF(P32="000","N/A",INDEX(B!$E$2:$E$126,MATCH(EF!P32,B!$A$2:$A$126,0))),B!$E$127)</f>
        <v>20548</v>
      </c>
      <c r="T32" s="29"/>
      <c r="U32" s="29"/>
      <c r="V32" s="29"/>
      <c r="W32" s="29"/>
      <c r="X32" s="29"/>
      <c r="Y32" s="29"/>
      <c r="Z32" s="29"/>
    </row>
    <row r="33" spans="1:26" ht="14.25" customHeight="1">
      <c r="A33" s="29">
        <f>COUNTIF(A!$A$2:$A$1001,"&lt;="&amp;A!A33)</f>
        <v>81</v>
      </c>
      <c r="B33" s="30">
        <v>32</v>
      </c>
      <c r="C33" s="35" t="str">
        <f t="array" ref="C33">INDEX(A!$A$2:$A$1001,MATCH(EF!B33,EF!$A$2:$A$1001,0))</f>
        <v>Centro de Atención para las Víctimas del Delito</v>
      </c>
      <c r="D33" s="35" t="str">
        <f t="array" ref="D33">INDEX(A!$B$2:$B$1001,MATCH(EF!C33,A!$A$2:$A$1001,0))</f>
        <v>Estatal</v>
      </c>
      <c r="E33" s="35" t="str">
        <f t="array" ref="E33">INDEX(A!$C$2:$C$1001,MATCH(EF!C33,A!$A$2:$A$1001,0))</f>
        <v>Sí</v>
      </c>
      <c r="F33" s="35" t="str">
        <f t="array" ref="F33">INDEX(A!$D$2:$D$1001,MATCH(EF!C33,A!$A$2:$A$1001,0))</f>
        <v>000</v>
      </c>
      <c r="G33" s="35" t="str">
        <f t="array" ref="G33">INDEX(A!$E$2:$E$1001,MATCH(EF!C33,A!$A$2:$A$1001,0))</f>
        <v>Justicia</v>
      </c>
      <c r="H33" s="35" t="str">
        <f t="array" ref="H33">INDEX(A!$F$2:$F$1001,MATCH(EF!C33,A!$A$2:$A$1001,0))</f>
        <v>Ejecutivo</v>
      </c>
      <c r="I33" s="35" t="str">
        <f t="array" ref="I33">INDEX(A!$G$2:$G$1001,MATCH(EF!C33,A!$A$2:$A$1001,0))</f>
        <v>OPD</v>
      </c>
      <c r="J33" s="35">
        <f t="array" ref="J33">INDEX(A!$H$2:$H$1001,MATCH(EF!C33,A!$A$2:$A$1001,0))</f>
        <v>1998</v>
      </c>
      <c r="K33" s="35" t="str">
        <f t="array" ref="K33">INDEX(A!$I$2:$I$1001,MATCH(EF!C33,A!$A$2:$A$1001,0))</f>
        <v>NA</v>
      </c>
      <c r="L33" s="35" t="str">
        <f t="array" ref="L33">INDEX(A!$J$2:$J$1001,MATCH(EF!C33,A!$A$2:$A$1001,0))</f>
        <v>Decreto número 17354</v>
      </c>
      <c r="M33" s="35">
        <f t="array" ref="M33">INDEX(A!$K$2:$K$1001,MATCH(EF!C33,A!$A$2:$A$1001,0))</f>
        <v>202200</v>
      </c>
      <c r="N33" s="35">
        <f t="array" ref="N33">INDEX(A!$L$2:$L$1001,MATCH(EF!C33,A!$A$2:$A$1001,0))</f>
        <v>0</v>
      </c>
      <c r="O33" s="36" t="str">
        <f t="shared" si="0"/>
        <v>2</v>
      </c>
      <c r="P33" s="36" t="str">
        <f t="shared" si="1"/>
        <v>022</v>
      </c>
      <c r="Q33" s="36" t="str">
        <f t="array" ref="Q33">IF(O33="7",IF(P33="000","Sin región al ser un intermunicipal",INDEX(B!$C$2:$C$126,MATCH(EF!P33,B!$A$2:$A$126,0))),"Sin región al ser un ente Estatal")</f>
        <v>Sin región al ser un ente Estatal</v>
      </c>
      <c r="R33" s="37">
        <f t="array" ref="R33">IF(O33="7",IF(P33="000","N/A",INDEX(B!$D$2:$D$126,MATCH(EF!P33,B!$A$2:$A$126,0))),B!$D$127)</f>
        <v>7842822</v>
      </c>
      <c r="S33" s="37">
        <f t="array" ref="S33">IF(O33="7",IF(P33="000","N/A",INDEX(B!$E$2:$E$126,MATCH(EF!P33,B!$A$2:$A$126,0))),B!$E$127)</f>
        <v>8348151</v>
      </c>
      <c r="T33" s="29"/>
      <c r="U33" s="29"/>
      <c r="V33" s="29"/>
      <c r="W33" s="29"/>
      <c r="X33" s="29"/>
      <c r="Y33" s="29"/>
      <c r="Z33" s="29"/>
    </row>
    <row r="34" spans="1:26" ht="14.25" customHeight="1">
      <c r="A34" s="29">
        <f>COUNTIF(A!$A$2:$A$1001,"&lt;="&amp;A!A34)</f>
        <v>79</v>
      </c>
      <c r="B34" s="30">
        <v>33</v>
      </c>
      <c r="C34" s="35" t="str">
        <f t="array" ref="C34">INDEX(A!$A$2:$A$1001,MATCH(EF!B34,EF!$A$2:$A$1001,0))</f>
        <v>Centro de Coordinación, Comando, Control, Comunicaciones y Cómputo del Estado de Jalisco "Escudo Urbano C5"</v>
      </c>
      <c r="D34" s="35" t="str">
        <f t="array" ref="D34">INDEX(A!$B$2:$B$1001,MATCH(EF!C34,A!$A$2:$A$1001,0))</f>
        <v>Estatal</v>
      </c>
      <c r="E34" s="35" t="str">
        <f t="array" ref="E34">INDEX(A!$C$2:$C$1001,MATCH(EF!C34,A!$A$2:$A$1001,0))</f>
        <v>Sí</v>
      </c>
      <c r="F34" s="35" t="str">
        <f t="array" ref="F34">INDEX(A!$D$2:$D$1001,MATCH(EF!C34,A!$A$2:$A$1001,0))</f>
        <v>000</v>
      </c>
      <c r="G34" s="35" t="str">
        <f t="array" ref="G34">INDEX(A!$E$2:$E$1001,MATCH(EF!C34,A!$A$2:$A$1001,0))</f>
        <v>Seguridad</v>
      </c>
      <c r="H34" s="35" t="str">
        <f t="array" ref="H34">INDEX(A!$F$2:$F$1001,MATCH(EF!C34,A!$A$2:$A$1001,0))</f>
        <v>Ejecutivo</v>
      </c>
      <c r="I34" s="35" t="str">
        <f t="array" ref="I34">INDEX(A!$G$2:$G$1001,MATCH(EF!C34,A!$A$2:$A$1001,0))</f>
        <v>OPD</v>
      </c>
      <c r="J34" s="35">
        <f t="array" ref="J34">INDEX(A!$H$2:$H$1001,MATCH(EF!C34,A!$A$2:$A$1001,0))</f>
        <v>2018</v>
      </c>
      <c r="K34" s="35" t="str">
        <f t="array" ref="K34">INDEX(A!$I$2:$I$1001,MATCH(EF!C34,A!$A$2:$A$1001,0))</f>
        <v>NA</v>
      </c>
      <c r="L34" s="35" t="str">
        <f t="array" ref="L34">INDEX(A!$J$2:$J$1001,MATCH(EF!C34,A!$A$2:$A$1001,0))</f>
        <v>Decreto 26835/LXI/18. Periódico Número 45. Sección IV. Tomo CCCXCI</v>
      </c>
      <c r="M34" s="35">
        <f t="array" ref="M34">INDEX(A!$K$2:$K$1001,MATCH(EF!C34,A!$A$2:$A$1001,0))</f>
        <v>207300</v>
      </c>
      <c r="N34" s="35">
        <f t="array" ref="N34">INDEX(A!$L$2:$L$1001,MATCH(EF!C34,A!$A$2:$A$1001,0))</f>
        <v>0</v>
      </c>
      <c r="O34" s="36" t="str">
        <f t="shared" si="0"/>
        <v>2</v>
      </c>
      <c r="P34" s="36" t="str">
        <f t="shared" si="1"/>
        <v>073</v>
      </c>
      <c r="Q34" s="36" t="str">
        <f t="array" ref="Q34">IF(O34="7",IF(P34="000","Sin región al ser un intermunicipal",INDEX(B!$C$2:$C$126,MATCH(EF!P34,B!$A$2:$A$126,0))),"Sin región al ser un ente Estatal")</f>
        <v>Sin región al ser un ente Estatal</v>
      </c>
      <c r="R34" s="37">
        <f t="array" ref="R34">IF(O34="7",IF(P34="000","N/A",INDEX(B!$D$2:$D$126,MATCH(EF!P34,B!$A$2:$A$126,0))),B!$D$127)</f>
        <v>7842822</v>
      </c>
      <c r="S34" s="37">
        <f t="array" ref="S34">IF(O34="7",IF(P34="000","N/A",INDEX(B!$E$2:$E$126,MATCH(EF!P34,B!$A$2:$A$126,0))),B!$E$127)</f>
        <v>8348151</v>
      </c>
      <c r="T34" s="29"/>
      <c r="U34" s="29"/>
      <c r="V34" s="29"/>
      <c r="W34" s="29"/>
      <c r="X34" s="29"/>
      <c r="Y34" s="29"/>
      <c r="Z34" s="29"/>
    </row>
    <row r="35" spans="1:26" ht="14.25" customHeight="1">
      <c r="A35" s="29">
        <f>COUNTIF(A!$A$2:$A$1001,"&lt;="&amp;A!A35)</f>
        <v>78</v>
      </c>
      <c r="B35" s="30">
        <v>34</v>
      </c>
      <c r="C35" s="35" t="str">
        <f t="array" ref="C35">INDEX(A!$A$2:$A$1001,MATCH(EF!B35,EF!$A$2:$A$1001,0))</f>
        <v>Centro de Estimulación para Personas con Discapacidad Intelectual de Tlajomulco de Zúñiga</v>
      </c>
      <c r="D35" s="35" t="str">
        <f t="array" ref="D35">INDEX(A!$B$2:$B$1001,MATCH(EF!C35,A!$A$2:$A$1001,0))</f>
        <v>Municipal</v>
      </c>
      <c r="E35" s="35" t="str">
        <f t="array" ref="E35">INDEX(A!$C$2:$C$1001,MATCH(EF!C35,A!$A$2:$A$1001,0))</f>
        <v>Sí</v>
      </c>
      <c r="F35" s="35" t="str">
        <f t="array" ref="F35">INDEX(A!$D$2:$D$1001,MATCH(EF!C35,A!$A$2:$A$1001,0))</f>
        <v>097</v>
      </c>
      <c r="G35" s="35" t="str">
        <f t="array" ref="G35">INDEX(A!$E$2:$E$1001,MATCH(EF!C35,A!$A$2:$A$1001,0))</f>
        <v>Salud</v>
      </c>
      <c r="H35" s="35" t="str">
        <f t="array" ref="H35">INDEX(A!$F$2:$F$1001,MATCH(EF!C35,A!$A$2:$A$1001,0))</f>
        <v>Ejecutivo</v>
      </c>
      <c r="I35" s="35" t="str">
        <f t="array" ref="I35">INDEX(A!$G$2:$G$1001,MATCH(EF!C35,A!$A$2:$A$1001,0))</f>
        <v>OPD</v>
      </c>
      <c r="J35" s="35">
        <f t="array" ref="J35">INDEX(A!$H$2:$H$1001,MATCH(EF!C35,A!$A$2:$A$1001,0))</f>
        <v>2013</v>
      </c>
      <c r="K35" s="35" t="str">
        <f t="array" ref="K35">INDEX(A!$I$2:$I$1001,MATCH(EF!C35,A!$A$2:$A$1001,0))</f>
        <v>NA</v>
      </c>
      <c r="L35" s="35" t="str">
        <f t="array" ref="L35">INDEX(A!$J$2:$J$1001,MATCH(EF!C35,A!$A$2:$A$1001,0))</f>
        <v>NA</v>
      </c>
      <c r="M35" s="35">
        <f t="array" ref="M35">INDEX(A!$K$2:$K$1001,MATCH(EF!C35,A!$A$2:$A$1001,0))</f>
        <v>709704</v>
      </c>
      <c r="N35" s="35">
        <f t="array" ref="N35">INDEX(A!$L$2:$L$1001,MATCH(EF!C35,A!$A$2:$A$1001,0))</f>
        <v>0</v>
      </c>
      <c r="O35" s="36" t="str">
        <f t="shared" si="0"/>
        <v>7</v>
      </c>
      <c r="P35" s="36" t="str">
        <f t="shared" si="1"/>
        <v>097</v>
      </c>
      <c r="Q35" s="36" t="str">
        <f t="array" ref="Q35">IF(O35="7",IF(P35="000","Sin región al ser un intermunicipal",INDEX(B!$C$2:$C$126,MATCH(EF!P35,B!$A$2:$A$126,0))),"Sin región al ser un ente Estatal")</f>
        <v>Centro</v>
      </c>
      <c r="R35" s="37">
        <f t="array" ref="R35">IF(O35="7",IF(P35="000","N/A",INDEX(B!$D$2:$D$126,MATCH(EF!P35,B!$A$2:$A$126,0))),B!$D$127)</f>
        <v>549442</v>
      </c>
      <c r="S35" s="37">
        <f t="array" ref="S35">IF(O35="7",IF(P35="000","N/A",INDEX(B!$E$2:$E$126,MATCH(EF!P35,B!$A$2:$A$126,0))),B!$E$127)</f>
        <v>727750</v>
      </c>
      <c r="T35" s="29"/>
      <c r="U35" s="29"/>
      <c r="V35" s="29"/>
      <c r="W35" s="29"/>
      <c r="X35" s="29"/>
      <c r="Y35" s="29"/>
      <c r="Z35" s="29"/>
    </row>
    <row r="36" spans="1:26" ht="14.25" customHeight="1">
      <c r="A36" s="29">
        <f>COUNTIF(A!$A$2:$A$1001,"&lt;="&amp;A!A36)</f>
        <v>80</v>
      </c>
      <c r="B36" s="30">
        <v>35</v>
      </c>
      <c r="C36" s="35" t="str">
        <f t="array" ref="C36">INDEX(A!$A$2:$A$1001,MATCH(EF!B36,EF!$A$2:$A$1001,0))</f>
        <v>Centro Ferial de Guadalajara</v>
      </c>
      <c r="D36" s="35" t="str">
        <f t="array" ref="D36">INDEX(A!$B$2:$B$1001,MATCH(EF!C36,A!$A$2:$A$1001,0))</f>
        <v>Municipal</v>
      </c>
      <c r="E36" s="35">
        <f t="array" ref="E36">INDEX(A!$C$2:$C$1001,MATCH(EF!C36,A!$A$2:$A$1001,0))</f>
        <v>0</v>
      </c>
      <c r="F36" s="35" t="str">
        <f t="array" ref="F36">INDEX(A!$D$2:$D$1001,MATCH(EF!C36,A!$A$2:$A$1001,0))</f>
        <v>039</v>
      </c>
      <c r="G36" s="35" t="str">
        <f t="array" ref="G36">INDEX(A!$E$2:$E$1001,MATCH(EF!C36,A!$A$2:$A$1001,0))</f>
        <v>Cultura</v>
      </c>
      <c r="H36" s="35" t="str">
        <f t="array" ref="H36">INDEX(A!$F$2:$F$1001,MATCH(EF!C36,A!$A$2:$A$1001,0))</f>
        <v>Ejecutivo</v>
      </c>
      <c r="I36" s="35" t="str">
        <f t="array" ref="I36">INDEX(A!$G$2:$G$1001,MATCH(EF!C36,A!$A$2:$A$1001,0))</f>
        <v>OPD</v>
      </c>
      <c r="J36" s="35">
        <f t="array" ref="J36">INDEX(A!$H$2:$H$1001,MATCH(EF!C36,A!$A$2:$A$1001,0))</f>
        <v>2007</v>
      </c>
      <c r="K36" s="35">
        <f t="array" ref="K36">INDEX(A!$I$2:$I$1001,MATCH(EF!C36,A!$A$2:$A$1001,0))</f>
        <v>0</v>
      </c>
      <c r="L36" s="35" t="str">
        <f t="array" ref="L36">INDEX(A!$J$2:$J$1001,MATCH(EF!C36,A!$A$2:$A$1001,0))</f>
        <v>Decreto municipal número D100/26/06 Gaceta Tomo I. Año 90. 26 de febrero de 2007</v>
      </c>
      <c r="M36" s="35">
        <f t="array" ref="M36">INDEX(A!$K$2:$K$1001,MATCH(EF!C36,A!$A$2:$A$1001,0))</f>
        <v>703911</v>
      </c>
      <c r="N36" s="35">
        <f t="array" ref="N36">INDEX(A!$L$2:$L$1001,MATCH(EF!C36,A!$A$2:$A$1001,0))</f>
        <v>0</v>
      </c>
      <c r="O36" s="36" t="str">
        <f t="shared" si="0"/>
        <v>7</v>
      </c>
      <c r="P36" s="36" t="str">
        <f t="shared" si="1"/>
        <v>039</v>
      </c>
      <c r="Q36" s="36" t="str">
        <f t="array" ref="Q36">IF(O36="7",IF(P36="000","Sin región al ser un intermunicipal",INDEX(B!$C$2:$C$126,MATCH(EF!P36,B!$A$2:$A$126,0))),"Sin región al ser un ente Estatal")</f>
        <v>Centro</v>
      </c>
      <c r="R36" s="37">
        <f t="array" ref="R36">IF(O36="7",IF(P36="000","N/A",INDEX(B!$D$2:$D$126,MATCH(EF!P36,B!$A$2:$A$126,0))),B!$D$127)</f>
        <v>1460148</v>
      </c>
      <c r="S36" s="37">
        <f t="array" ref="S36">IF(O36="7",IF(P36="000","N/A",INDEX(B!$E$2:$E$126,MATCH(EF!P36,B!$A$2:$A$126,0))),B!$E$127)</f>
        <v>1385629</v>
      </c>
      <c r="T36" s="29"/>
      <c r="U36" s="29"/>
      <c r="V36" s="29"/>
      <c r="W36" s="29"/>
      <c r="X36" s="29"/>
      <c r="Y36" s="29"/>
      <c r="Z36" s="29"/>
    </row>
    <row r="37" spans="1:26" ht="14.25" customHeight="1">
      <c r="A37" s="29">
        <f>COUNTIF(A!$A$2:$A$1001,"&lt;="&amp;A!A37)</f>
        <v>348</v>
      </c>
      <c r="B37" s="30">
        <v>36</v>
      </c>
      <c r="C37" s="35" t="str">
        <f t="array" ref="C37">INDEX(A!$A$2:$A$1001,MATCH(EF!B37,EF!$A$2:$A$1001,0))</f>
        <v>Chapala</v>
      </c>
      <c r="D37" s="35" t="str">
        <f t="array" ref="D37">INDEX(A!$B$2:$B$1001,MATCH(EF!C37,A!$A$2:$A$1001,0))</f>
        <v>Municipal</v>
      </c>
      <c r="E37" s="35" t="str">
        <f t="array" ref="E37">INDEX(A!$C$2:$C$1001,MATCH(EF!C37,A!$A$2:$A$1001,0))</f>
        <v>Sí</v>
      </c>
      <c r="F37" s="35" t="str">
        <f t="array" ref="F37">INDEX(A!$D$2:$D$1001,MATCH(EF!C37,A!$A$2:$A$1001,0))</f>
        <v>030</v>
      </c>
      <c r="G37" s="35" t="str">
        <f t="array" ref="G37">INDEX(A!$E$2:$E$1001,MATCH(EF!C37,A!$A$2:$A$1001,0))</f>
        <v>Gobierno</v>
      </c>
      <c r="H37" s="35" t="str">
        <f t="array" ref="H37">INDEX(A!$F$2:$F$1001,MATCH(EF!C37,A!$A$2:$A$1001,0))</f>
        <v>Ejecutivo</v>
      </c>
      <c r="I37" s="35" t="str">
        <f t="array" ref="I37">INDEX(A!$G$2:$G$1001,MATCH(EF!C37,A!$A$2:$A$1001,0))</f>
        <v>Dependencia</v>
      </c>
      <c r="J37" s="35">
        <f t="array" ref="J37">INDEX(A!$H$2:$H$1001,MATCH(EF!C37,A!$A$2:$A$1001,0))</f>
        <v>1846</v>
      </c>
      <c r="K37" s="35" t="str">
        <f t="array" ref="K37">INDEX(A!$I$2:$I$1001,MATCH(EF!C37,A!$A$2:$A$1001,0))</f>
        <v>NA</v>
      </c>
      <c r="L37" s="35" t="str">
        <f t="array" ref="L37">INDEX(A!$J$2:$J$1001,MATCH(EF!C37,A!$A$2:$A$1001,0))</f>
        <v>NA</v>
      </c>
      <c r="M37" s="35">
        <f t="array" ref="M37">INDEX(A!$K$2:$K$1001,MATCH(EF!C37,A!$A$2:$A$1001,0))</f>
        <v>703000</v>
      </c>
      <c r="N37" s="35">
        <f t="array" ref="N37">INDEX(A!$L$2:$L$1001,MATCH(EF!C37,A!$A$2:$A$1001,0))</f>
        <v>0</v>
      </c>
      <c r="O37" s="36" t="str">
        <f t="shared" si="0"/>
        <v>7</v>
      </c>
      <c r="P37" s="36" t="str">
        <f t="shared" si="1"/>
        <v>030</v>
      </c>
      <c r="Q37" s="36" t="str">
        <f t="array" ref="Q37">IF(O37="7",IF(P37="000","Sin región al ser un intermunicipal",INDEX(B!$C$2:$C$126,MATCH(EF!P37,B!$A$2:$A$126,0))),"Sin región al ser un ente Estatal")</f>
        <v>Sureste</v>
      </c>
      <c r="R37" s="37">
        <f t="array" ref="R37">IF(O37="7",IF(P37="000","N/A",INDEX(B!$D$2:$D$126,MATCH(EF!P37,B!$A$2:$A$126,0))),B!$D$127)</f>
        <v>50738</v>
      </c>
      <c r="S37" s="37">
        <f t="array" ref="S37">IF(O37="7",IF(P37="000","N/A",INDEX(B!$E$2:$E$126,MATCH(EF!P37,B!$A$2:$A$126,0))),B!$E$127)</f>
        <v>55196</v>
      </c>
      <c r="T37" s="29"/>
      <c r="U37" s="29"/>
      <c r="V37" s="29"/>
      <c r="W37" s="29"/>
      <c r="X37" s="29"/>
      <c r="Y37" s="29"/>
      <c r="Z37" s="29"/>
    </row>
    <row r="38" spans="1:26" ht="14.25" customHeight="1">
      <c r="A38" s="29">
        <f>COUNTIF(A!$A$2:$A$1001,"&lt;="&amp;A!A38)</f>
        <v>336</v>
      </c>
      <c r="B38" s="30">
        <v>37</v>
      </c>
      <c r="C38" s="35" t="str">
        <f t="array" ref="C38">INDEX(A!$A$2:$A$1001,MATCH(EF!B38,EF!$A$2:$A$1001,0))</f>
        <v>Chimaltitán</v>
      </c>
      <c r="D38" s="35" t="str">
        <f t="array" ref="D38">INDEX(A!$B$2:$B$1001,MATCH(EF!C38,A!$A$2:$A$1001,0))</f>
        <v>Municipal</v>
      </c>
      <c r="E38" s="35" t="str">
        <f t="array" ref="E38">INDEX(A!$C$2:$C$1001,MATCH(EF!C38,A!$A$2:$A$1001,0))</f>
        <v>Sí</v>
      </c>
      <c r="F38" s="35" t="str">
        <f t="array" ref="F38">INDEX(A!$D$2:$D$1001,MATCH(EF!C38,A!$A$2:$A$1001,0))</f>
        <v>031</v>
      </c>
      <c r="G38" s="35" t="str">
        <f t="array" ref="G38">INDEX(A!$E$2:$E$1001,MATCH(EF!C38,A!$A$2:$A$1001,0))</f>
        <v>Gobierno</v>
      </c>
      <c r="H38" s="35" t="str">
        <f t="array" ref="H38">INDEX(A!$F$2:$F$1001,MATCH(EF!C38,A!$A$2:$A$1001,0))</f>
        <v>Ejecutivo</v>
      </c>
      <c r="I38" s="35" t="str">
        <f t="array" ref="I38">INDEX(A!$G$2:$G$1001,MATCH(EF!C38,A!$A$2:$A$1001,0))</f>
        <v>Dependencia</v>
      </c>
      <c r="J38" s="35">
        <f t="array" ref="J38">INDEX(A!$H$2:$H$1001,MATCH(EF!C38,A!$A$2:$A$1001,0))</f>
        <v>1824</v>
      </c>
      <c r="K38" s="35" t="str">
        <f t="array" ref="K38">INDEX(A!$I$2:$I$1001,MATCH(EF!C38,A!$A$2:$A$1001,0))</f>
        <v>NA</v>
      </c>
      <c r="L38" s="35" t="str">
        <f t="array" ref="L38">INDEX(A!$J$2:$J$1001,MATCH(EF!C38,A!$A$2:$A$1001,0))</f>
        <v>NA</v>
      </c>
      <c r="M38" s="35">
        <f t="array" ref="M38">INDEX(A!$K$2:$K$1001,MATCH(EF!C38,A!$A$2:$A$1001,0))</f>
        <v>703100</v>
      </c>
      <c r="N38" s="35">
        <f t="array" ref="N38">INDEX(A!$L$2:$L$1001,MATCH(EF!C38,A!$A$2:$A$1001,0))</f>
        <v>0</v>
      </c>
      <c r="O38" s="36" t="str">
        <f t="shared" si="0"/>
        <v>7</v>
      </c>
      <c r="P38" s="36" t="str">
        <f t="shared" si="1"/>
        <v>031</v>
      </c>
      <c r="Q38" s="36" t="str">
        <f t="array" ref="Q38">IF(O38="7",IF(P38="000","Sin región al ser un intermunicipal",INDEX(B!$C$2:$C$126,MATCH(EF!P38,B!$A$2:$A$126,0))),"Sin región al ser un ente Estatal")</f>
        <v>Norte</v>
      </c>
      <c r="R38" s="37">
        <f t="array" ref="R38">IF(O38="7",IF(P38="000","N/A",INDEX(B!$D$2:$D$126,MATCH(EF!P38,B!$A$2:$A$126,0))),B!$D$127)</f>
        <v>3383</v>
      </c>
      <c r="S38" s="37">
        <f t="array" ref="S38">IF(O38="7",IF(P38="000","N/A",INDEX(B!$E$2:$E$126,MATCH(EF!P38,B!$A$2:$A$126,0))),B!$E$127)</f>
        <v>3270</v>
      </c>
      <c r="T38" s="29"/>
      <c r="U38" s="29"/>
      <c r="V38" s="29"/>
      <c r="W38" s="29"/>
      <c r="X38" s="29"/>
      <c r="Y38" s="29"/>
      <c r="Z38" s="29"/>
    </row>
    <row r="39" spans="1:26" ht="14.25" customHeight="1">
      <c r="A39" s="29">
        <f>COUNTIF(A!$A$2:$A$1001,"&lt;="&amp;A!A39)</f>
        <v>359</v>
      </c>
      <c r="B39" s="30">
        <v>38</v>
      </c>
      <c r="C39" s="35" t="str">
        <f t="array" ref="C39">INDEX(A!$A$2:$A$1001,MATCH(EF!B39,EF!$A$2:$A$1001,0))</f>
        <v>Chiquilistlán</v>
      </c>
      <c r="D39" s="35" t="str">
        <f t="array" ref="D39">INDEX(A!$B$2:$B$1001,MATCH(EF!C39,A!$A$2:$A$1001,0))</f>
        <v>Municipal</v>
      </c>
      <c r="E39" s="35" t="str">
        <f t="array" ref="E39">INDEX(A!$C$2:$C$1001,MATCH(EF!C39,A!$A$2:$A$1001,0))</f>
        <v>Sí</v>
      </c>
      <c r="F39" s="35" t="str">
        <f t="array" ref="F39">INDEX(A!$D$2:$D$1001,MATCH(EF!C39,A!$A$2:$A$1001,0))</f>
        <v>032</v>
      </c>
      <c r="G39" s="35" t="str">
        <f t="array" ref="G39">INDEX(A!$E$2:$E$1001,MATCH(EF!C39,A!$A$2:$A$1001,0))</f>
        <v>Gobierno</v>
      </c>
      <c r="H39" s="35" t="str">
        <f t="array" ref="H39">INDEX(A!$F$2:$F$1001,MATCH(EF!C39,A!$A$2:$A$1001,0))</f>
        <v>Ejecutivo</v>
      </c>
      <c r="I39" s="35" t="str">
        <f t="array" ref="I39">INDEX(A!$G$2:$G$1001,MATCH(EF!C39,A!$A$2:$A$1001,0))</f>
        <v>Dependencia</v>
      </c>
      <c r="J39" s="35">
        <f t="array" ref="J39">INDEX(A!$H$2:$H$1001,MATCH(EF!C39,A!$A$2:$A$1001,0))</f>
        <v>1824</v>
      </c>
      <c r="K39" s="35" t="str">
        <f t="array" ref="K39">INDEX(A!$I$2:$I$1001,MATCH(EF!C39,A!$A$2:$A$1001,0))</f>
        <v>NA</v>
      </c>
      <c r="L39" s="35" t="str">
        <f t="array" ref="L39">INDEX(A!$J$2:$J$1001,MATCH(EF!C39,A!$A$2:$A$1001,0))</f>
        <v>NA</v>
      </c>
      <c r="M39" s="35">
        <f t="array" ref="M39">INDEX(A!$K$2:$K$1001,MATCH(EF!C39,A!$A$2:$A$1001,0))</f>
        <v>703200</v>
      </c>
      <c r="N39" s="35">
        <f t="array" ref="N39">INDEX(A!$L$2:$L$1001,MATCH(EF!C39,A!$A$2:$A$1001,0))</f>
        <v>0</v>
      </c>
      <c r="O39" s="36" t="str">
        <f t="shared" si="0"/>
        <v>7</v>
      </c>
      <c r="P39" s="36" t="str">
        <f t="shared" si="1"/>
        <v>032</v>
      </c>
      <c r="Q39" s="36" t="str">
        <f t="array" ref="Q39">IF(O39="7",IF(P39="000","Sin región al ser un intermunicipal",INDEX(B!$C$2:$C$126,MATCH(EF!P39,B!$A$2:$A$126,0))),"Sin región al ser un ente Estatal")</f>
        <v>Sierra de Amula</v>
      </c>
      <c r="R39" s="37">
        <f t="array" ref="R39">IF(O39="7",IF(P39="000","N/A",INDEX(B!$D$2:$D$126,MATCH(EF!P39,B!$A$2:$A$126,0))),B!$D$127)</f>
        <v>6102</v>
      </c>
      <c r="S39" s="37">
        <f t="array" ref="S39">IF(O39="7",IF(P39="000","N/A",INDEX(B!$E$2:$E$126,MATCH(EF!P39,B!$A$2:$A$126,0))),B!$E$127)</f>
        <v>5983</v>
      </c>
      <c r="T39" s="29"/>
      <c r="U39" s="29"/>
      <c r="V39" s="29"/>
      <c r="W39" s="29"/>
      <c r="X39" s="29"/>
      <c r="Y39" s="29"/>
      <c r="Z39" s="29"/>
    </row>
    <row r="40" spans="1:26" ht="14.25" customHeight="1">
      <c r="A40" s="29">
        <f>COUNTIF(A!$A$2:$A$1001,"&lt;="&amp;A!A40)</f>
        <v>361</v>
      </c>
      <c r="B40" s="30">
        <v>39</v>
      </c>
      <c r="C40" s="35" t="str">
        <f t="array" ref="C40">INDEX(A!$A$2:$A$1001,MATCH(EF!B40,EF!$A$2:$A$1001,0))</f>
        <v>Cihuatlán</v>
      </c>
      <c r="D40" s="35" t="str">
        <f t="array" ref="D40">INDEX(A!$B$2:$B$1001,MATCH(EF!C40,A!$A$2:$A$1001,0))</f>
        <v>Municipal</v>
      </c>
      <c r="E40" s="35" t="str">
        <f t="array" ref="E40">INDEX(A!$C$2:$C$1001,MATCH(EF!C40,A!$A$2:$A$1001,0))</f>
        <v>Sí</v>
      </c>
      <c r="F40" s="35" t="str">
        <f t="array" ref="F40">INDEX(A!$D$2:$D$1001,MATCH(EF!C40,A!$A$2:$A$1001,0))</f>
        <v>022</v>
      </c>
      <c r="G40" s="35" t="str">
        <f t="array" ref="G40">INDEX(A!$E$2:$E$1001,MATCH(EF!C40,A!$A$2:$A$1001,0))</f>
        <v>Gobierno</v>
      </c>
      <c r="H40" s="35" t="str">
        <f t="array" ref="H40">INDEX(A!$F$2:$F$1001,MATCH(EF!C40,A!$A$2:$A$1001,0))</f>
        <v>Ejecutivo</v>
      </c>
      <c r="I40" s="35" t="str">
        <f t="array" ref="I40">INDEX(A!$G$2:$G$1001,MATCH(EF!C40,A!$A$2:$A$1001,0))</f>
        <v>Dependencia</v>
      </c>
      <c r="J40" s="35">
        <f t="array" ref="J40">INDEX(A!$H$2:$H$1001,MATCH(EF!C40,A!$A$2:$A$1001,0))</f>
        <v>1904</v>
      </c>
      <c r="K40" s="35" t="str">
        <f t="array" ref="K40">INDEX(A!$I$2:$I$1001,MATCH(EF!C40,A!$A$2:$A$1001,0))</f>
        <v>NA</v>
      </c>
      <c r="L40" s="35" t="str">
        <f t="array" ref="L40">INDEX(A!$J$2:$J$1001,MATCH(EF!C40,A!$A$2:$A$1001,0))</f>
        <v>NA</v>
      </c>
      <c r="M40" s="35">
        <f t="array" ref="M40">INDEX(A!$K$2:$K$1001,MATCH(EF!C40,A!$A$2:$A$1001,0))</f>
        <v>702200</v>
      </c>
      <c r="N40" s="35">
        <f t="array" ref="N40">INDEX(A!$L$2:$L$1001,MATCH(EF!C40,A!$A$2:$A$1001,0))</f>
        <v>0</v>
      </c>
      <c r="O40" s="36" t="str">
        <f t="shared" si="0"/>
        <v>7</v>
      </c>
      <c r="P40" s="36" t="str">
        <f t="shared" si="1"/>
        <v>022</v>
      </c>
      <c r="Q40" s="36" t="str">
        <f t="array" ref="Q40">IF(O40="7",IF(P40="000","Sin región al ser un intermunicipal",INDEX(B!$C$2:$C$126,MATCH(EF!P40,B!$A$2:$A$126,0))),"Sin región al ser un ente Estatal")</f>
        <v>Costa Sur</v>
      </c>
      <c r="R40" s="37">
        <f t="array" ref="R40">IF(O40="7",IF(P40="000","N/A",INDEX(B!$D$2:$D$126,MATCH(EF!P40,B!$A$2:$A$126,0))),B!$D$127)</f>
        <v>41300</v>
      </c>
      <c r="S40" s="37">
        <f t="array" ref="S40">IF(O40="7",IF(P40="000","N/A",INDEX(B!$E$2:$E$126,MATCH(EF!P40,B!$A$2:$A$126,0))),B!$E$127)</f>
        <v>40139</v>
      </c>
      <c r="T40" s="29"/>
      <c r="U40" s="29"/>
      <c r="V40" s="29"/>
      <c r="W40" s="29"/>
      <c r="X40" s="29"/>
      <c r="Y40" s="29"/>
      <c r="Z40" s="29"/>
    </row>
    <row r="41" spans="1:26" ht="14.25" customHeight="1">
      <c r="A41" s="29">
        <f>COUNTIF(A!$A$2:$A$1001,"&lt;="&amp;A!A41)</f>
        <v>555</v>
      </c>
      <c r="B41" s="30">
        <v>40</v>
      </c>
      <c r="C41" s="35" t="str">
        <f t="array" ref="C41">INDEX(A!$A$2:$A$1001,MATCH(EF!B41,EF!$A$2:$A$1001,0))</f>
        <v>Cocula</v>
      </c>
      <c r="D41" s="35" t="str">
        <f t="array" ref="D41">INDEX(A!$B$2:$B$1001,MATCH(EF!C41,A!$A$2:$A$1001,0))</f>
        <v>Municipal</v>
      </c>
      <c r="E41" s="35" t="str">
        <f t="array" ref="E41">INDEX(A!$C$2:$C$1001,MATCH(EF!C41,A!$A$2:$A$1001,0))</f>
        <v>Sí</v>
      </c>
      <c r="F41" s="35" t="str">
        <f t="array" ref="F41">INDEX(A!$D$2:$D$1001,MATCH(EF!C41,A!$A$2:$A$1001,0))</f>
        <v>024</v>
      </c>
      <c r="G41" s="35" t="str">
        <f t="array" ref="G41">INDEX(A!$E$2:$E$1001,MATCH(EF!C41,A!$A$2:$A$1001,0))</f>
        <v>Gobierno</v>
      </c>
      <c r="H41" s="35" t="str">
        <f t="array" ref="H41">INDEX(A!$F$2:$F$1001,MATCH(EF!C41,A!$A$2:$A$1001,0))</f>
        <v>Ejecutivo</v>
      </c>
      <c r="I41" s="35" t="str">
        <f t="array" ref="I41">INDEX(A!$G$2:$G$1001,MATCH(EF!C41,A!$A$2:$A$1001,0))</f>
        <v>Dependencia</v>
      </c>
      <c r="J41" s="35">
        <f t="array" ref="J41">INDEX(A!$H$2:$H$1001,MATCH(EF!C41,A!$A$2:$A$1001,0))</f>
        <v>1824</v>
      </c>
      <c r="K41" s="35" t="str">
        <f t="array" ref="K41">INDEX(A!$I$2:$I$1001,MATCH(EF!C41,A!$A$2:$A$1001,0))</f>
        <v>NA</v>
      </c>
      <c r="L41" s="35" t="str">
        <f t="array" ref="L41">INDEX(A!$J$2:$J$1001,MATCH(EF!C41,A!$A$2:$A$1001,0))</f>
        <v>NA</v>
      </c>
      <c r="M41" s="35">
        <f t="array" ref="M41">INDEX(A!$K$2:$K$1001,MATCH(EF!C41,A!$A$2:$A$1001,0))</f>
        <v>702400</v>
      </c>
      <c r="N41" s="35">
        <f t="array" ref="N41">INDEX(A!$L$2:$L$1001,MATCH(EF!C41,A!$A$2:$A$1001,0))</f>
        <v>0</v>
      </c>
      <c r="O41" s="36" t="str">
        <f t="shared" si="0"/>
        <v>7</v>
      </c>
      <c r="P41" s="36" t="str">
        <f t="shared" si="1"/>
        <v>024</v>
      </c>
      <c r="Q41" s="36" t="str">
        <f t="array" ref="Q41">IF(O41="7",IF(P41="000","Sin región al ser un intermunicipal",INDEX(B!$C$2:$C$126,MATCH(EF!P41,B!$A$2:$A$126,0))),"Sin región al ser un ente Estatal")</f>
        <v>Lagunas</v>
      </c>
      <c r="R41" s="37">
        <f t="array" ref="R41">IF(O41="7",IF(P41="000","N/A",INDEX(B!$D$2:$D$126,MATCH(EF!P41,B!$A$2:$A$126,0))),B!$D$127)</f>
        <v>26687</v>
      </c>
      <c r="S41" s="37">
        <f t="array" ref="S41">IF(O41="7",IF(P41="000","N/A",INDEX(B!$E$2:$E$126,MATCH(EF!P41,B!$A$2:$A$126,0))),B!$E$127)</f>
        <v>29267</v>
      </c>
      <c r="T41" s="29"/>
      <c r="U41" s="29"/>
      <c r="V41" s="29"/>
      <c r="W41" s="29"/>
      <c r="X41" s="29"/>
      <c r="Y41" s="29"/>
      <c r="Z41" s="29"/>
    </row>
    <row r="42" spans="1:26" ht="14.25" customHeight="1">
      <c r="A42" s="29">
        <f>COUNTIF(A!$A$2:$A$1001,"&lt;="&amp;A!A42)</f>
        <v>211</v>
      </c>
      <c r="B42" s="30">
        <v>41</v>
      </c>
      <c r="C42" s="35" t="str">
        <f t="array" ref="C42">INDEX(A!$A$2:$A$1001,MATCH(EF!B42,EF!$A$2:$A$1001,0))</f>
        <v>Colegio de Bachilleres del Estado de Jalisco</v>
      </c>
      <c r="D42" s="35" t="str">
        <f t="array" ref="D42">INDEX(A!$B$2:$B$1001,MATCH(EF!C42,A!$A$2:$A$1001,0))</f>
        <v>Estatal</v>
      </c>
      <c r="E42" s="35" t="str">
        <f t="array" ref="E42">INDEX(A!$C$2:$C$1001,MATCH(EF!C42,A!$A$2:$A$1001,0))</f>
        <v>Sí</v>
      </c>
      <c r="F42" s="35" t="str">
        <f t="array" ref="F42">INDEX(A!$D$2:$D$1001,MATCH(EF!C42,A!$A$2:$A$1001,0))</f>
        <v>000</v>
      </c>
      <c r="G42" s="35" t="str">
        <f t="array" ref="G42">INDEX(A!$E$2:$E$1001,MATCH(EF!C42,A!$A$2:$A$1001,0))</f>
        <v>Educación</v>
      </c>
      <c r="H42" s="35" t="str">
        <f t="array" ref="H42">INDEX(A!$F$2:$F$1001,MATCH(EF!C42,A!$A$2:$A$1001,0))</f>
        <v>Ejecutivo</v>
      </c>
      <c r="I42" s="35" t="str">
        <f t="array" ref="I42">INDEX(A!$G$2:$G$1001,MATCH(EF!C42,A!$A$2:$A$1001,0))</f>
        <v>OPD</v>
      </c>
      <c r="J42" s="35">
        <f t="array" ref="J42">INDEX(A!$H$2:$H$1001,MATCH(EF!C42,A!$A$2:$A$1001,0))</f>
        <v>1997</v>
      </c>
      <c r="K42" s="35" t="str">
        <f t="array" ref="K42">INDEX(A!$I$2:$I$1001,MATCH(EF!C42,A!$A$2:$A$1001,0))</f>
        <v>NA</v>
      </c>
      <c r="L42" s="35" t="str">
        <f t="array" ref="L42">INDEX(A!$J$2:$J$1001,MATCH(EF!C42,A!$A$2:$A$1001,0))</f>
        <v>Decreto número 16585
Decreto número 25339/LX/15</v>
      </c>
      <c r="M42" s="35">
        <f t="array" ref="M42">INDEX(A!$K$2:$K$1001,MATCH(EF!C42,A!$A$2:$A$1001,0))</f>
        <v>201700</v>
      </c>
      <c r="N42" s="35">
        <f t="array" ref="N42">INDEX(A!$L$2:$L$1001,MATCH(EF!C42,A!$A$2:$A$1001,0))</f>
        <v>0</v>
      </c>
      <c r="O42" s="36" t="str">
        <f t="shared" si="0"/>
        <v>2</v>
      </c>
      <c r="P42" s="36" t="str">
        <f t="shared" si="1"/>
        <v>017</v>
      </c>
      <c r="Q42" s="36" t="str">
        <f t="array" ref="Q42">IF(O42="7",IF(P42="000","Sin región al ser un intermunicipal",INDEX(B!$C$2:$C$126,MATCH(EF!P42,B!$A$2:$A$126,0))),"Sin región al ser un ente Estatal")</f>
        <v>Sin región al ser un ente Estatal</v>
      </c>
      <c r="R42" s="37">
        <f t="array" ref="R42">IF(O42="7",IF(P42="000","N/A",INDEX(B!$D$2:$D$126,MATCH(EF!P42,B!$A$2:$A$126,0))),B!$D$127)</f>
        <v>7842822</v>
      </c>
      <c r="S42" s="37">
        <f t="array" ref="S42">IF(O42="7",IF(P42="000","N/A",INDEX(B!$E$2:$E$126,MATCH(EF!P42,B!$A$2:$A$126,0))),B!$E$127)</f>
        <v>8348151</v>
      </c>
      <c r="T42" s="29"/>
      <c r="U42" s="29"/>
      <c r="V42" s="29"/>
      <c r="W42" s="29"/>
      <c r="X42" s="29"/>
      <c r="Y42" s="29"/>
      <c r="Z42" s="29"/>
    </row>
    <row r="43" spans="1:26" ht="14.25" customHeight="1">
      <c r="A43" s="29">
        <f>COUNTIF(A!$A$2:$A$1001,"&lt;="&amp;A!A43)</f>
        <v>406</v>
      </c>
      <c r="B43" s="30">
        <v>42</v>
      </c>
      <c r="C43" s="35" t="str">
        <f t="array" ref="C43">INDEX(A!$A$2:$A$1001,MATCH(EF!B43,EF!$A$2:$A$1001,0))</f>
        <v>Colegio de Educación Profesional Técnica del Estado de Jalisco</v>
      </c>
      <c r="D43" s="35" t="str">
        <f t="array" ref="D43">INDEX(A!$B$2:$B$1001,MATCH(EF!C43,A!$A$2:$A$1001,0))</f>
        <v>Estatal</v>
      </c>
      <c r="E43" s="35" t="str">
        <f t="array" ref="E43">INDEX(A!$C$2:$C$1001,MATCH(EF!C43,A!$A$2:$A$1001,0))</f>
        <v>Sí</v>
      </c>
      <c r="F43" s="35" t="str">
        <f t="array" ref="F43">INDEX(A!$D$2:$D$1001,MATCH(EF!C43,A!$A$2:$A$1001,0))</f>
        <v>000</v>
      </c>
      <c r="G43" s="35" t="str">
        <f t="array" ref="G43">INDEX(A!$E$2:$E$1001,MATCH(EF!C43,A!$A$2:$A$1001,0))</f>
        <v>Educación</v>
      </c>
      <c r="H43" s="35" t="str">
        <f t="array" ref="H43">INDEX(A!$F$2:$F$1001,MATCH(EF!C43,A!$A$2:$A$1001,0))</f>
        <v>Ejecutivo</v>
      </c>
      <c r="I43" s="35" t="str">
        <f t="array" ref="I43">INDEX(A!$G$2:$G$1001,MATCH(EF!C43,A!$A$2:$A$1001,0))</f>
        <v>OPD</v>
      </c>
      <c r="J43" s="35">
        <f t="array" ref="J43">INDEX(A!$H$2:$H$1001,MATCH(EF!C43,A!$A$2:$A$1001,0))</f>
        <v>1998</v>
      </c>
      <c r="K43" s="35" t="str">
        <f t="array" ref="K43">INDEX(A!$I$2:$I$1001,MATCH(EF!C43,A!$A$2:$A$1001,0))</f>
        <v>NA</v>
      </c>
      <c r="L43" s="35" t="str">
        <f t="array" ref="L43">INDEX(A!$J$2:$J$1001,MATCH(EF!C43,A!$A$2:$A$1001,0))</f>
        <v>Colegio de Educación Profesional Técnica del Estado de Jalisco
Decreto número 25340/LX/15
Colegio de Educación Profesional Técnica de Nivel Medio Superior del Estado de Jalisco
Decreto número 18026</v>
      </c>
      <c r="M43" s="35">
        <f t="array" ref="M43">INDEX(A!$K$2:$K$1001,MATCH(EF!C43,A!$A$2:$A$1001,0))</f>
        <v>202300</v>
      </c>
      <c r="N43" s="35">
        <f t="array" ref="N43">INDEX(A!$L$2:$L$1001,MATCH(EF!C43,A!$A$2:$A$1001,0))</f>
        <v>0</v>
      </c>
      <c r="O43" s="36" t="str">
        <f t="shared" si="0"/>
        <v>2</v>
      </c>
      <c r="P43" s="36" t="str">
        <f t="shared" si="1"/>
        <v>023</v>
      </c>
      <c r="Q43" s="36" t="str">
        <f t="array" ref="Q43">IF(O43="7",IF(P43="000","Sin región al ser un intermunicipal",INDEX(B!$C$2:$C$126,MATCH(EF!P43,B!$A$2:$A$126,0))),"Sin región al ser un ente Estatal")</f>
        <v>Sin región al ser un ente Estatal</v>
      </c>
      <c r="R43" s="37">
        <f t="array" ref="R43">IF(O43="7",IF(P43="000","N/A",INDEX(B!$D$2:$D$126,MATCH(EF!P43,B!$A$2:$A$126,0))),B!$D$127)</f>
        <v>7842822</v>
      </c>
      <c r="S43" s="37">
        <f t="array" ref="S43">IF(O43="7",IF(P43="000","N/A",INDEX(B!$E$2:$E$126,MATCH(EF!P43,B!$A$2:$A$126,0))),B!$E$127)</f>
        <v>8348151</v>
      </c>
      <c r="T43" s="29"/>
      <c r="U43" s="29"/>
      <c r="V43" s="29"/>
      <c r="W43" s="29"/>
      <c r="X43" s="29"/>
      <c r="Y43" s="29"/>
      <c r="Z43" s="29"/>
    </row>
    <row r="44" spans="1:26" ht="14.25" customHeight="1">
      <c r="A44" s="29">
        <f>COUNTIF(A!$A$2:$A$1001,"&lt;="&amp;A!A44)</f>
        <v>393</v>
      </c>
      <c r="B44" s="30">
        <v>43</v>
      </c>
      <c r="C44" s="35" t="str">
        <f t="array" ref="C44">INDEX(A!$A$2:$A$1001,MATCH(EF!B44,EF!$A$2:$A$1001,0))</f>
        <v>Colegio de Estudios Científicos y Tecnológicos del Estado de Jalisco</v>
      </c>
      <c r="D44" s="35" t="str">
        <f t="array" ref="D44">INDEX(A!$B$2:$B$1001,MATCH(EF!C44,A!$A$2:$A$1001,0))</f>
        <v>Estatal</v>
      </c>
      <c r="E44" s="35" t="str">
        <f t="array" ref="E44">INDEX(A!$C$2:$C$1001,MATCH(EF!C44,A!$A$2:$A$1001,0))</f>
        <v>Sí</v>
      </c>
      <c r="F44" s="35" t="str">
        <f t="array" ref="F44">INDEX(A!$D$2:$D$1001,MATCH(EF!C44,A!$A$2:$A$1001,0))</f>
        <v>000</v>
      </c>
      <c r="G44" s="35" t="str">
        <f t="array" ref="G44">INDEX(A!$E$2:$E$1001,MATCH(EF!C44,A!$A$2:$A$1001,0))</f>
        <v>Educación</v>
      </c>
      <c r="H44" s="35" t="str">
        <f t="array" ref="H44">INDEX(A!$F$2:$F$1001,MATCH(EF!C44,A!$A$2:$A$1001,0))</f>
        <v>Ejecutivo</v>
      </c>
      <c r="I44" s="35" t="str">
        <f t="array" ref="I44">INDEX(A!$G$2:$G$1001,MATCH(EF!C44,A!$A$2:$A$1001,0))</f>
        <v>OPD</v>
      </c>
      <c r="J44" s="35">
        <f t="array" ref="J44">INDEX(A!$H$2:$H$1001,MATCH(EF!C44,A!$A$2:$A$1001,0))</f>
        <v>1997</v>
      </c>
      <c r="K44" s="35" t="str">
        <f t="array" ref="K44">INDEX(A!$I$2:$I$1001,MATCH(EF!C44,A!$A$2:$A$1001,0))</f>
        <v>NA</v>
      </c>
      <c r="L44" s="35" t="str">
        <f t="array" ref="L44">INDEX(A!$J$2:$J$1001,MATCH(EF!C44,A!$A$2:$A$1001,0))</f>
        <v>Decreto número 16584</v>
      </c>
      <c r="M44" s="35">
        <f t="array" ref="M44">INDEX(A!$K$2:$K$1001,MATCH(EF!C44,A!$A$2:$A$1001,0))</f>
        <v>201800</v>
      </c>
      <c r="N44" s="35">
        <f t="array" ref="N44">INDEX(A!$L$2:$L$1001,MATCH(EF!C44,A!$A$2:$A$1001,0))</f>
        <v>0</v>
      </c>
      <c r="O44" s="36" t="str">
        <f t="shared" si="0"/>
        <v>2</v>
      </c>
      <c r="P44" s="36" t="str">
        <f t="shared" si="1"/>
        <v>018</v>
      </c>
      <c r="Q44" s="36" t="str">
        <f t="array" ref="Q44">IF(O44="7",IF(P44="000","Sin región al ser un intermunicipal",INDEX(B!$C$2:$C$126,MATCH(EF!P44,B!$A$2:$A$126,0))),"Sin región al ser un ente Estatal")</f>
        <v>Sin región al ser un ente Estatal</v>
      </c>
      <c r="R44" s="37">
        <f t="array" ref="R44">IF(O44="7",IF(P44="000","N/A",INDEX(B!$D$2:$D$126,MATCH(EF!P44,B!$A$2:$A$126,0))),B!$D$127)</f>
        <v>7842822</v>
      </c>
      <c r="S44" s="37">
        <f t="array" ref="S44">IF(O44="7",IF(P44="000","N/A",INDEX(B!$E$2:$E$126,MATCH(EF!P44,B!$A$2:$A$126,0))),B!$E$127)</f>
        <v>8348151</v>
      </c>
      <c r="T44" s="29"/>
      <c r="U44" s="29"/>
      <c r="V44" s="29"/>
      <c r="W44" s="29"/>
      <c r="X44" s="29"/>
      <c r="Y44" s="29"/>
      <c r="Z44" s="29"/>
    </row>
    <row r="45" spans="1:26" ht="14.25" customHeight="1">
      <c r="A45" s="29">
        <f>COUNTIF(A!$A$2:$A$1001,"&lt;="&amp;A!A45)</f>
        <v>181</v>
      </c>
      <c r="B45" s="30">
        <v>44</v>
      </c>
      <c r="C45" s="35" t="str">
        <f t="array" ref="C45">INDEX(A!$A$2:$A$1001,MATCH(EF!B45,EF!$A$2:$A$1001,0))</f>
        <v>Colotlán</v>
      </c>
      <c r="D45" s="35" t="str">
        <f t="array" ref="D45">INDEX(A!$B$2:$B$1001,MATCH(EF!C45,A!$A$2:$A$1001,0))</f>
        <v>Municipal</v>
      </c>
      <c r="E45" s="35" t="str">
        <f t="array" ref="E45">INDEX(A!$C$2:$C$1001,MATCH(EF!C45,A!$A$2:$A$1001,0))</f>
        <v>Sí</v>
      </c>
      <c r="F45" s="35" t="str">
        <f t="array" ref="F45">INDEX(A!$D$2:$D$1001,MATCH(EF!C45,A!$A$2:$A$1001,0))</f>
        <v>025</v>
      </c>
      <c r="G45" s="35" t="str">
        <f t="array" ref="G45">INDEX(A!$E$2:$E$1001,MATCH(EF!C45,A!$A$2:$A$1001,0))</f>
        <v>Gobierno</v>
      </c>
      <c r="H45" s="35" t="str">
        <f t="array" ref="H45">INDEX(A!$F$2:$F$1001,MATCH(EF!C45,A!$A$2:$A$1001,0))</f>
        <v>Ejecutivo</v>
      </c>
      <c r="I45" s="35" t="str">
        <f t="array" ref="I45">INDEX(A!$G$2:$G$1001,MATCH(EF!C45,A!$A$2:$A$1001,0))</f>
        <v>Dependencia</v>
      </c>
      <c r="J45" s="35">
        <f t="array" ref="J45">INDEX(A!$H$2:$H$1001,MATCH(EF!C45,A!$A$2:$A$1001,0))</f>
        <v>1824</v>
      </c>
      <c r="K45" s="35" t="str">
        <f t="array" ref="K45">INDEX(A!$I$2:$I$1001,MATCH(EF!C45,A!$A$2:$A$1001,0))</f>
        <v>NA</v>
      </c>
      <c r="L45" s="35" t="str">
        <f t="array" ref="L45">INDEX(A!$J$2:$J$1001,MATCH(EF!C45,A!$A$2:$A$1001,0))</f>
        <v>NA</v>
      </c>
      <c r="M45" s="35">
        <f t="array" ref="M45">INDEX(A!$K$2:$K$1001,MATCH(EF!C45,A!$A$2:$A$1001,0))</f>
        <v>702500</v>
      </c>
      <c r="N45" s="35">
        <f t="array" ref="N45">INDEX(A!$L$2:$L$1001,MATCH(EF!C45,A!$A$2:$A$1001,0))</f>
        <v>0</v>
      </c>
      <c r="O45" s="36" t="str">
        <f t="shared" si="0"/>
        <v>7</v>
      </c>
      <c r="P45" s="36" t="str">
        <f t="shared" si="1"/>
        <v>025</v>
      </c>
      <c r="Q45" s="36" t="str">
        <f t="array" ref="Q45">IF(O45="7",IF(P45="000","Sin región al ser un intermunicipal",INDEX(B!$C$2:$C$126,MATCH(EF!P45,B!$A$2:$A$126,0))),"Sin región al ser un ente Estatal")</f>
        <v>Norte</v>
      </c>
      <c r="R45" s="37">
        <f t="array" ref="R45">IF(O45="7",IF(P45="000","N/A",INDEX(B!$D$2:$D$126,MATCH(EF!P45,B!$A$2:$A$126,0))),B!$D$127)</f>
        <v>17865</v>
      </c>
      <c r="S45" s="37">
        <f t="array" ref="S45">IF(O45="7",IF(P45="000","N/A",INDEX(B!$E$2:$E$126,MATCH(EF!P45,B!$A$2:$A$126,0))),B!$E$127)</f>
        <v>19689</v>
      </c>
      <c r="T45" s="29"/>
      <c r="U45" s="29"/>
      <c r="V45" s="29"/>
      <c r="W45" s="29"/>
      <c r="X45" s="29"/>
      <c r="Y45" s="29"/>
      <c r="Z45" s="29"/>
    </row>
    <row r="46" spans="1:26" ht="14.25" customHeight="1">
      <c r="A46" s="29">
        <f>COUNTIF(A!$A$2:$A$1001,"&lt;="&amp;A!A46)</f>
        <v>187</v>
      </c>
      <c r="B46" s="30">
        <v>45</v>
      </c>
      <c r="C46" s="35" t="str">
        <f t="array" ref="C46">INDEX(A!$A$2:$A$1001,MATCH(EF!B46,EF!$A$2:$A$1001,0))</f>
        <v>Comisión de Arbitraje Médico del Estado de Jalisco</v>
      </c>
      <c r="D46" s="35" t="str">
        <f t="array" ref="D46">INDEX(A!$B$2:$B$1001,MATCH(EF!C46,A!$A$2:$A$1001,0))</f>
        <v>Estatal</v>
      </c>
      <c r="E46" s="35" t="str">
        <f t="array" ref="E46">INDEX(A!$C$2:$C$1001,MATCH(EF!C46,A!$A$2:$A$1001,0))</f>
        <v>Sí</v>
      </c>
      <c r="F46" s="35" t="str">
        <f t="array" ref="F46">INDEX(A!$D$2:$D$1001,MATCH(EF!C46,A!$A$2:$A$1001,0))</f>
        <v>000</v>
      </c>
      <c r="G46" s="35" t="str">
        <f t="array" ref="G46">INDEX(A!$E$2:$E$1001,MATCH(EF!C46,A!$A$2:$A$1001,0))</f>
        <v>Justicia</v>
      </c>
      <c r="H46" s="35" t="str">
        <f t="array" ref="H46">INDEX(A!$F$2:$F$1001,MATCH(EF!C46,A!$A$2:$A$1001,0))</f>
        <v>Ejecutivo</v>
      </c>
      <c r="I46" s="35" t="str">
        <f t="array" ref="I46">INDEX(A!$G$2:$G$1001,MATCH(EF!C46,A!$A$2:$A$1001,0))</f>
        <v>OPD</v>
      </c>
      <c r="J46" s="35">
        <f t="array" ref="J46">INDEX(A!$H$2:$H$1001,MATCH(EF!C46,A!$A$2:$A$1001,0))</f>
        <v>2001</v>
      </c>
      <c r="K46" s="35" t="str">
        <f t="array" ref="K46">INDEX(A!$I$2:$I$1001,MATCH(EF!C46,A!$A$2:$A$1001,0))</f>
        <v>NA</v>
      </c>
      <c r="L46" s="35" t="str">
        <f t="array" ref="L46">INDEX(A!$J$2:$J$1001,MATCH(EF!C46,A!$A$2:$A$1001,0))</f>
        <v>Decreto número 18936</v>
      </c>
      <c r="M46" s="35">
        <f t="array" ref="M46">INDEX(A!$K$2:$K$1001,MATCH(EF!C46,A!$A$2:$A$1001,0))</f>
        <v>203500</v>
      </c>
      <c r="N46" s="35">
        <f t="array" ref="N46">INDEX(A!$L$2:$L$1001,MATCH(EF!C46,A!$A$2:$A$1001,0))</f>
        <v>0</v>
      </c>
      <c r="O46" s="36" t="str">
        <f t="shared" si="0"/>
        <v>2</v>
      </c>
      <c r="P46" s="36" t="str">
        <f t="shared" si="1"/>
        <v>035</v>
      </c>
      <c r="Q46" s="36" t="str">
        <f t="array" ref="Q46">IF(O46="7",IF(P46="000","Sin región al ser un intermunicipal",INDEX(B!$C$2:$C$126,MATCH(EF!P46,B!$A$2:$A$126,0))),"Sin región al ser un ente Estatal")</f>
        <v>Sin región al ser un ente Estatal</v>
      </c>
      <c r="R46" s="37">
        <f t="array" ref="R46">IF(O46="7",IF(P46="000","N/A",INDEX(B!$D$2:$D$126,MATCH(EF!P46,B!$A$2:$A$126,0))),B!$D$127)</f>
        <v>7842822</v>
      </c>
      <c r="S46" s="37">
        <f t="array" ref="S46">IF(O46="7",IF(P46="000","N/A",INDEX(B!$E$2:$E$126,MATCH(EF!P46,B!$A$2:$A$126,0))),B!$E$127)</f>
        <v>8348151</v>
      </c>
      <c r="T46" s="29"/>
      <c r="U46" s="29"/>
      <c r="V46" s="29"/>
      <c r="W46" s="29"/>
      <c r="X46" s="29"/>
      <c r="Y46" s="29"/>
      <c r="Z46" s="29"/>
    </row>
    <row r="47" spans="1:26" ht="14.25" customHeight="1">
      <c r="A47" s="29">
        <f>COUNTIF(A!$A$2:$A$1001,"&lt;="&amp;A!A47)</f>
        <v>186</v>
      </c>
      <c r="B47" s="30">
        <v>46</v>
      </c>
      <c r="C47" s="35" t="str">
        <f t="array" ref="C47">INDEX(A!$A$2:$A$1001,MATCH(EF!B47,EF!$A$2:$A$1001,0))</f>
        <v>Comisión de Valuación del Estado de Jalisco</v>
      </c>
      <c r="D47" s="35" t="str">
        <f t="array" ref="D47">INDEX(A!$B$2:$B$1001,MATCH(EF!C47,A!$A$2:$A$1001,0))</f>
        <v>Estatal</v>
      </c>
      <c r="E47" s="35" t="str">
        <f t="array" ref="E47">INDEX(A!$C$2:$C$1001,MATCH(EF!C47,A!$A$2:$A$1001,0))</f>
        <v>No</v>
      </c>
      <c r="F47" s="35" t="str">
        <f t="array" ref="F47">INDEX(A!$D$2:$D$1001,MATCH(EF!C47,A!$A$2:$A$1001,0))</f>
        <v>000</v>
      </c>
      <c r="G47" s="35" t="str">
        <f t="array" ref="G47">INDEX(A!$E$2:$E$1001,MATCH(EF!C47,A!$A$2:$A$1001,0))</f>
        <v>Economía</v>
      </c>
      <c r="H47" s="35" t="str">
        <f t="array" ref="H47">INDEX(A!$F$2:$F$1001,MATCH(EF!C47,A!$A$2:$A$1001,0))</f>
        <v>Ejecutivo</v>
      </c>
      <c r="I47" s="35" t="str">
        <f t="array" ref="I47">INDEX(A!$G$2:$G$1001,MATCH(EF!C47,A!$A$2:$A$1001,0))</f>
        <v>OPD</v>
      </c>
      <c r="J47" s="35">
        <f t="array" ref="J47">INDEX(A!$H$2:$H$1001,MATCH(EF!C47,A!$A$2:$A$1001,0))</f>
        <v>1998</v>
      </c>
      <c r="K47" s="35">
        <f t="array" ref="K47">INDEX(A!$I$2:$I$1001,MATCH(EF!C47,A!$A$2:$A$1001,0))</f>
        <v>2017</v>
      </c>
      <c r="L47" s="35" t="str">
        <f t="array" ref="L47">INDEX(A!$J$2:$J$1001,MATCH(EF!C47,A!$A$2:$A$1001,0))</f>
        <v>Decreto número 17160</v>
      </c>
      <c r="M47" s="35">
        <f t="array" ref="M47">INDEX(A!$K$2:$K$1001,MATCH(EF!C47,A!$A$2:$A$1001,0))</f>
        <v>202400</v>
      </c>
      <c r="N47" s="35" t="str">
        <f t="array" ref="N47">INDEX(A!$L$2:$L$1001,MATCH(EF!C47,A!$A$2:$A$1001,0))</f>
        <v>Decreto 26726/LXI/17. Periódico Número 25. Sección V. Tomo CCCXC</v>
      </c>
      <c r="O47" s="36" t="str">
        <f t="shared" si="0"/>
        <v>2</v>
      </c>
      <c r="P47" s="36" t="str">
        <f t="shared" si="1"/>
        <v>024</v>
      </c>
      <c r="Q47" s="36" t="str">
        <f t="array" ref="Q47">IF(O47="7",IF(P47="000","Sin región al ser un intermunicipal",INDEX(B!$C$2:$C$126,MATCH(EF!P47,B!$A$2:$A$126,0))),"Sin región al ser un ente Estatal")</f>
        <v>Sin región al ser un ente Estatal</v>
      </c>
      <c r="R47" s="37">
        <f t="array" ref="R47">IF(O47="7",IF(P47="000","N/A",INDEX(B!$D$2:$D$126,MATCH(EF!P47,B!$A$2:$A$126,0))),B!$D$127)</f>
        <v>7842822</v>
      </c>
      <c r="S47" s="37">
        <f t="array" ref="S47">IF(O47="7",IF(P47="000","N/A",INDEX(B!$E$2:$E$126,MATCH(EF!P47,B!$A$2:$A$126,0))),B!$E$127)</f>
        <v>8348151</v>
      </c>
      <c r="T47" s="29"/>
      <c r="U47" s="29"/>
      <c r="V47" s="29"/>
      <c r="W47" s="29"/>
      <c r="X47" s="29"/>
      <c r="Y47" s="29"/>
      <c r="Z47" s="29"/>
    </row>
    <row r="48" spans="1:26" ht="14.25" customHeight="1">
      <c r="A48" s="29">
        <f>COUNTIF(A!$A$2:$A$1001,"&lt;="&amp;A!A48)</f>
        <v>62</v>
      </c>
      <c r="B48" s="30">
        <v>47</v>
      </c>
      <c r="C48" s="35" t="str">
        <f t="array" ref="C48">INDEX(A!$A$2:$A$1001,MATCH(EF!B48,EF!$A$2:$A$1001,0))</f>
        <v>Comisión Estatal de Agua y Saneamiento de Jalisco</v>
      </c>
      <c r="D48" s="35" t="str">
        <f t="array" ref="D48">INDEX(A!$B$2:$B$1001,MATCH(EF!C48,A!$A$2:$A$1001,0))</f>
        <v>Estatal</v>
      </c>
      <c r="E48" s="35" t="str">
        <f t="array" ref="E48">INDEX(A!$C$2:$C$1001,MATCH(EF!C48,A!$A$2:$A$1001,0))</f>
        <v>No</v>
      </c>
      <c r="F48" s="35" t="str">
        <f t="array" ref="F48">INDEX(A!$D$2:$D$1001,MATCH(EF!C48,A!$A$2:$A$1001,0))</f>
        <v>000</v>
      </c>
      <c r="G48" s="35" t="str">
        <f t="array" ref="G48">INDEX(A!$E$2:$E$1001,MATCH(EF!C48,A!$A$2:$A$1001,0))</f>
        <v>Medio ambiente</v>
      </c>
      <c r="H48" s="35" t="str">
        <f t="array" ref="H48">INDEX(A!$F$2:$F$1001,MATCH(EF!C48,A!$A$2:$A$1001,0))</f>
        <v>Ejecutivo</v>
      </c>
      <c r="I48" s="35" t="str">
        <f t="array" ref="I48">INDEX(A!$G$2:$G$1001,MATCH(EF!C48,A!$A$2:$A$1001,0))</f>
        <v>OPD</v>
      </c>
      <c r="J48" s="35">
        <f t="array" ref="J48">INDEX(A!$H$2:$H$1001,MATCH(EF!C48,A!$A$2:$A$1001,0))</f>
        <v>2000</v>
      </c>
      <c r="K48" s="35">
        <f t="array" ref="K48">INDEX(A!$I$2:$I$1001,MATCH(EF!C48,A!$A$2:$A$1001,0))</f>
        <v>2007</v>
      </c>
      <c r="L48" s="35" t="str">
        <f t="array" ref="L48">INDEX(A!$J$2:$J$1001,MATCH(EF!C48,A!$A$2:$A$1001,0))</f>
        <v>Decreto número 18434</v>
      </c>
      <c r="M48" s="35">
        <f t="array" ref="M48">INDEX(A!$K$2:$K$1001,MATCH(EF!C48,A!$A$2:$A$1001,0))</f>
        <v>203300</v>
      </c>
      <c r="N48" s="35" t="str">
        <f t="array" ref="N48">INDEX(A!$L$2:$L$1001,MATCH(EF!C48,A!$A$2:$A$1001,0))</f>
        <v>Decreto número 21804/LVII/06. Periódico Número 28. Sección V. Tomo CCCLVI</v>
      </c>
      <c r="O48" s="36" t="str">
        <f t="shared" si="0"/>
        <v>2</v>
      </c>
      <c r="P48" s="36" t="str">
        <f t="shared" si="1"/>
        <v>033</v>
      </c>
      <c r="Q48" s="36" t="str">
        <f t="array" ref="Q48">IF(O48="7",IF(P48="000","Sin región al ser un intermunicipal",INDEX(B!$C$2:$C$126,MATCH(EF!P48,B!$A$2:$A$126,0))),"Sin región al ser un ente Estatal")</f>
        <v>Sin región al ser un ente Estatal</v>
      </c>
      <c r="R48" s="37">
        <f t="array" ref="R48">IF(O48="7",IF(P48="000","N/A",INDEX(B!$D$2:$D$126,MATCH(EF!P48,B!$A$2:$A$126,0))),B!$D$127)</f>
        <v>7842822</v>
      </c>
      <c r="S48" s="37">
        <f t="array" ref="S48">IF(O48="7",IF(P48="000","N/A",INDEX(B!$E$2:$E$126,MATCH(EF!P48,B!$A$2:$A$126,0))),B!$E$127)</f>
        <v>8348151</v>
      </c>
      <c r="T48" s="29"/>
      <c r="U48" s="29"/>
      <c r="V48" s="29"/>
      <c r="W48" s="29"/>
      <c r="X48" s="29"/>
      <c r="Y48" s="29"/>
      <c r="Z48" s="29"/>
    </row>
    <row r="49" spans="1:26" ht="14.25" customHeight="1">
      <c r="A49" s="29">
        <f>COUNTIF(A!$A$2:$A$1001,"&lt;="&amp;A!A49)</f>
        <v>60</v>
      </c>
      <c r="B49" s="30">
        <v>48</v>
      </c>
      <c r="C49" s="35" t="str">
        <f t="array" ref="C49">INDEX(A!$A$2:$A$1001,MATCH(EF!B49,EF!$A$2:$A$1001,0))</f>
        <v>Comisión Estatal de Derechos Humanos Jalisco</v>
      </c>
      <c r="D49" s="35" t="str">
        <f t="array" ref="D49">INDEX(A!$B$2:$B$1001,MATCH(EF!C49,A!$A$2:$A$1001,0))</f>
        <v>Estatal</v>
      </c>
      <c r="E49" s="35" t="str">
        <f t="array" ref="E49">INDEX(A!$C$2:$C$1001,MATCH(EF!C49,A!$A$2:$A$1001,0))</f>
        <v>Sí</v>
      </c>
      <c r="F49" s="35" t="str">
        <f t="array" ref="F49">INDEX(A!$D$2:$D$1001,MATCH(EF!C49,A!$A$2:$A$1001,0))</f>
        <v>000</v>
      </c>
      <c r="G49" s="35" t="str">
        <f t="array" ref="G49">INDEX(A!$E$2:$E$1001,MATCH(EF!C49,A!$A$2:$A$1001,0))</f>
        <v>Otro</v>
      </c>
      <c r="H49" s="35" t="str">
        <f t="array" ref="H49">INDEX(A!$F$2:$F$1001,MATCH(EF!C49,A!$A$2:$A$1001,0))</f>
        <v>Autónomo</v>
      </c>
      <c r="I49" s="35" t="str">
        <f t="array" ref="I49">INDEX(A!$G$2:$G$1001,MATCH(EF!C49,A!$A$2:$A$1001,0))</f>
        <v>Órgano</v>
      </c>
      <c r="J49" s="35">
        <f t="array" ref="J49">INDEX(A!$H$2:$H$1001,MATCH(EF!C49,A!$A$2:$A$1001,0))</f>
        <v>1997</v>
      </c>
      <c r="K49" s="35" t="str">
        <f t="array" ref="K49">INDEX(A!$I$2:$I$1001,MATCH(EF!C49,A!$A$2:$A$1001,0))</f>
        <v>NA</v>
      </c>
      <c r="L49" s="35" t="str">
        <f t="array" ref="L49">INDEX(A!$J$2:$J$1001,MATCH(EF!C49,A!$A$2:$A$1001,0))</f>
        <v>Decreto número 17113</v>
      </c>
      <c r="M49" s="35">
        <f t="array" ref="M49">INDEX(A!$K$2:$K$1001,MATCH(EF!C49,A!$A$2:$A$1001,0))</f>
        <v>600100</v>
      </c>
      <c r="N49" s="35">
        <f t="array" ref="N49">INDEX(A!$L$2:$L$1001,MATCH(EF!C49,A!$A$2:$A$1001,0))</f>
        <v>0</v>
      </c>
      <c r="O49" s="36" t="str">
        <f t="shared" si="0"/>
        <v>6</v>
      </c>
      <c r="P49" s="36" t="str">
        <f t="shared" si="1"/>
        <v>001</v>
      </c>
      <c r="Q49" s="36" t="str">
        <f t="array" ref="Q49">IF(O49="7",IF(P49="000","Sin región al ser un intermunicipal",INDEX(B!$C$2:$C$126,MATCH(EF!P49,B!$A$2:$A$126,0))),"Sin región al ser un ente Estatal")</f>
        <v>Sin región al ser un ente Estatal</v>
      </c>
      <c r="R49" s="37">
        <f t="array" ref="R49">IF(O49="7",IF(P49="000","N/A",INDEX(B!$D$2:$D$126,MATCH(EF!P49,B!$A$2:$A$126,0))),B!$D$127)</f>
        <v>7842822</v>
      </c>
      <c r="S49" s="37">
        <f t="array" ref="S49">IF(O49="7",IF(P49="000","N/A",INDEX(B!$E$2:$E$126,MATCH(EF!P49,B!$A$2:$A$126,0))),B!$E$127)</f>
        <v>8348151</v>
      </c>
      <c r="T49" s="29"/>
      <c r="U49" s="29"/>
      <c r="V49" s="29"/>
      <c r="W49" s="29"/>
      <c r="X49" s="29"/>
      <c r="Y49" s="29"/>
      <c r="Z49" s="29"/>
    </row>
    <row r="50" spans="1:26" ht="14.25" customHeight="1">
      <c r="A50" s="29">
        <f>COUNTIF(A!$A$2:$A$1001,"&lt;="&amp;A!A50)</f>
        <v>61</v>
      </c>
      <c r="B50" s="30">
        <v>49</v>
      </c>
      <c r="C50" s="35" t="str">
        <f t="array" ref="C50">INDEX(A!$A$2:$A$1001,MATCH(EF!B50,EF!$A$2:$A$1001,0))</f>
        <v>Comisión Estatal del Agua de Jalisco</v>
      </c>
      <c r="D50" s="35" t="str">
        <f t="array" ref="D50">INDEX(A!$B$2:$B$1001,MATCH(EF!C50,A!$A$2:$A$1001,0))</f>
        <v>Estatal</v>
      </c>
      <c r="E50" s="35" t="str">
        <f t="array" ref="E50">INDEX(A!$C$2:$C$1001,MATCH(EF!C50,A!$A$2:$A$1001,0))</f>
        <v>Sí</v>
      </c>
      <c r="F50" s="35" t="str">
        <f t="array" ref="F50">INDEX(A!$D$2:$D$1001,MATCH(EF!C50,A!$A$2:$A$1001,0))</f>
        <v>000</v>
      </c>
      <c r="G50" s="35" t="str">
        <f t="array" ref="G50">INDEX(A!$E$2:$E$1001,MATCH(EF!C50,A!$A$2:$A$1001,0))</f>
        <v>Medio ambiente</v>
      </c>
      <c r="H50" s="35" t="str">
        <f t="array" ref="H50">INDEX(A!$F$2:$F$1001,MATCH(EF!C50,A!$A$2:$A$1001,0))</f>
        <v>Ejecutivo</v>
      </c>
      <c r="I50" s="35" t="str">
        <f t="array" ref="I50">INDEX(A!$G$2:$G$1001,MATCH(EF!C50,A!$A$2:$A$1001,0))</f>
        <v>OPD</v>
      </c>
      <c r="J50" s="35">
        <f t="array" ref="J50">INDEX(A!$H$2:$H$1001,MATCH(EF!C50,A!$A$2:$A$1001,0))</f>
        <v>2007</v>
      </c>
      <c r="K50" s="35" t="str">
        <f t="array" ref="K50">INDEX(A!$I$2:$I$1001,MATCH(EF!C50,A!$A$2:$A$1001,0))</f>
        <v>NA</v>
      </c>
      <c r="L50" s="35" t="str">
        <f t="array" ref="L50">INDEX(A!$J$2:$J$1001,MATCH(EF!C50,A!$A$2:$A$1001,0))</f>
        <v>Decreto número 21804/LVII/06. Periódico Número 28. Sección V. Tomo CCCLVI</v>
      </c>
      <c r="M50" s="35">
        <f t="array" ref="M50">INDEX(A!$K$2:$K$1001,MATCH(EF!C50,A!$A$2:$A$1001,0))</f>
        <v>205400</v>
      </c>
      <c r="N50" s="35">
        <f t="array" ref="N50">INDEX(A!$L$2:$L$1001,MATCH(EF!C50,A!$A$2:$A$1001,0))</f>
        <v>0</v>
      </c>
      <c r="O50" s="36" t="str">
        <f t="shared" si="0"/>
        <v>2</v>
      </c>
      <c r="P50" s="36" t="str">
        <f t="shared" si="1"/>
        <v>054</v>
      </c>
      <c r="Q50" s="36" t="str">
        <f t="array" ref="Q50">IF(O50="7",IF(P50="000","Sin región al ser un intermunicipal",INDEX(B!$C$2:$C$126,MATCH(EF!P50,B!$A$2:$A$126,0))),"Sin región al ser un ente Estatal")</f>
        <v>Sin región al ser un ente Estatal</v>
      </c>
      <c r="R50" s="37">
        <f t="array" ref="R50">IF(O50="7",IF(P50="000","N/A",INDEX(B!$D$2:$D$126,MATCH(EF!P50,B!$A$2:$A$126,0))),B!$D$127)</f>
        <v>7842822</v>
      </c>
      <c r="S50" s="37">
        <f t="array" ref="S50">IF(O50="7",IF(P50="000","N/A",INDEX(B!$E$2:$E$126,MATCH(EF!P50,B!$A$2:$A$126,0))),B!$E$127)</f>
        <v>8348151</v>
      </c>
      <c r="T50" s="29"/>
      <c r="U50" s="29"/>
      <c r="V50" s="29"/>
      <c r="W50" s="29"/>
      <c r="X50" s="29"/>
      <c r="Y50" s="29"/>
      <c r="Z50" s="29"/>
    </row>
    <row r="51" spans="1:26" ht="14.25" customHeight="1">
      <c r="A51" s="29">
        <f>COUNTIF(A!$A$2:$A$1001,"&lt;="&amp;A!A51)</f>
        <v>302</v>
      </c>
      <c r="B51" s="30">
        <v>50</v>
      </c>
      <c r="C51" s="35" t="str">
        <f t="array" ref="C51">INDEX(A!$A$2:$A$1001,MATCH(EF!B51,EF!$A$2:$A$1001,0))</f>
        <v>Comisión Estatal Indígena</v>
      </c>
      <c r="D51" s="35" t="str">
        <f t="array" ref="D51">INDEX(A!$B$2:$B$1001,MATCH(EF!C51,A!$A$2:$A$1001,0))</f>
        <v>Estatal</v>
      </c>
      <c r="E51" s="35" t="str">
        <f t="array" ref="E51">INDEX(A!$C$2:$C$1001,MATCH(EF!C51,A!$A$2:$A$1001,0))</f>
        <v>Sí</v>
      </c>
      <c r="F51" s="35" t="str">
        <f t="array" ref="F51">INDEX(A!$D$2:$D$1001,MATCH(EF!C51,A!$A$2:$A$1001,0))</f>
        <v>000</v>
      </c>
      <c r="G51" s="35" t="str">
        <f t="array" ref="G51">INDEX(A!$E$2:$E$1001,MATCH(EF!C51,A!$A$2:$A$1001,0))</f>
        <v>Otro</v>
      </c>
      <c r="H51" s="35" t="str">
        <f t="array" ref="H51">INDEX(A!$F$2:$F$1001,MATCH(EF!C51,A!$A$2:$A$1001,0))</f>
        <v>Ejecutivo</v>
      </c>
      <c r="I51" s="35" t="str">
        <f t="array" ref="I51">INDEX(A!$G$2:$G$1001,MATCH(EF!C51,A!$A$2:$A$1001,0))</f>
        <v>OPD</v>
      </c>
      <c r="J51" s="35">
        <f t="array" ref="J51">INDEX(A!$H$2:$H$1001,MATCH(EF!C51,A!$A$2:$A$1001,0))</f>
        <v>2007</v>
      </c>
      <c r="K51" s="35" t="str">
        <f t="array" ref="K51">INDEX(A!$I$2:$I$1001,MATCH(EF!C51,A!$A$2:$A$1001,0))</f>
        <v>NA</v>
      </c>
      <c r="L51" s="35" t="str">
        <f t="array" ref="L51">INDEX(A!$J$2:$J$1001,MATCH(EF!C51,A!$A$2:$A$1001,0))</f>
        <v>Decreto 21746/LVII/06. Periódico Número 9 Sección III Tomo CCCLVI</v>
      </c>
      <c r="M51" s="35">
        <f t="array" ref="M51">INDEX(A!$K$2:$K$1001,MATCH(EF!C51,A!$A$2:$A$1001,0))</f>
        <v>205500</v>
      </c>
      <c r="N51" s="35">
        <f t="array" ref="N51">INDEX(A!$L$2:$L$1001,MATCH(EF!C51,A!$A$2:$A$1001,0))</f>
        <v>0</v>
      </c>
      <c r="O51" s="36" t="str">
        <f t="shared" si="0"/>
        <v>2</v>
      </c>
      <c r="P51" s="36" t="str">
        <f t="shared" si="1"/>
        <v>055</v>
      </c>
      <c r="Q51" s="36" t="str">
        <f t="array" ref="Q51">IF(O51="7",IF(P51="000","Sin región al ser un intermunicipal",INDEX(B!$C$2:$C$126,MATCH(EF!P51,B!$A$2:$A$126,0))),"Sin región al ser un ente Estatal")</f>
        <v>Sin región al ser un ente Estatal</v>
      </c>
      <c r="R51" s="37">
        <f t="array" ref="R51">IF(O51="7",IF(P51="000","N/A",INDEX(B!$D$2:$D$126,MATCH(EF!P51,B!$A$2:$A$126,0))),B!$D$127)</f>
        <v>7842822</v>
      </c>
      <c r="S51" s="37">
        <f t="array" ref="S51">IF(O51="7",IF(P51="000","N/A",INDEX(B!$E$2:$E$126,MATCH(EF!P51,B!$A$2:$A$126,0))),B!$E$127)</f>
        <v>8348151</v>
      </c>
      <c r="T51" s="29"/>
      <c r="U51" s="29"/>
      <c r="V51" s="29"/>
      <c r="W51" s="29"/>
      <c r="X51" s="29"/>
      <c r="Y51" s="29"/>
      <c r="Z51" s="29"/>
    </row>
    <row r="52" spans="1:26" ht="14.25" customHeight="1">
      <c r="A52" s="29">
        <f>COUNTIF(A!$A$2:$A$1001,"&lt;="&amp;A!A52)</f>
        <v>394</v>
      </c>
      <c r="B52" s="30">
        <v>51</v>
      </c>
      <c r="C52" s="35" t="str">
        <f t="array" ref="C52">INDEX(A!$A$2:$A$1001,MATCH(EF!B52,EF!$A$2:$A$1001,0))</f>
        <v>Comité de Feria de Zapotlán el Grande, Jalisco</v>
      </c>
      <c r="D52" s="35" t="str">
        <f t="array" ref="D52">INDEX(A!$B$2:$B$1001,MATCH(EF!C52,A!$A$2:$A$1001,0))</f>
        <v>Municipal</v>
      </c>
      <c r="E52" s="35" t="str">
        <f t="array" ref="E52">INDEX(A!$C$2:$C$1001,MATCH(EF!C52,A!$A$2:$A$1001,0))</f>
        <v>Sí</v>
      </c>
      <c r="F52" s="35" t="str">
        <f t="array" ref="F52">INDEX(A!$D$2:$D$1001,MATCH(EF!C52,A!$A$2:$A$1001,0))</f>
        <v>023</v>
      </c>
      <c r="G52" s="35" t="str">
        <f t="array" ref="G52">INDEX(A!$E$2:$E$1001,MATCH(EF!C52,A!$A$2:$A$1001,0))</f>
        <v>Cultura</v>
      </c>
      <c r="H52" s="35" t="str">
        <f t="array" ref="H52">INDEX(A!$F$2:$F$1001,MATCH(EF!C52,A!$A$2:$A$1001,0))</f>
        <v>Ejecutivo</v>
      </c>
      <c r="I52" s="35" t="str">
        <f t="array" ref="I52">INDEX(A!$G$2:$G$1001,MATCH(EF!C52,A!$A$2:$A$1001,0))</f>
        <v>OPD</v>
      </c>
      <c r="J52" s="35">
        <f t="array" ref="J52">INDEX(A!$H$2:$H$1001,MATCH(EF!C52,A!$A$2:$A$1001,0))</f>
        <v>2011</v>
      </c>
      <c r="K52" s="35" t="str">
        <f t="array" ref="K52">INDEX(A!$I$2:$I$1001,MATCH(EF!C52,A!$A$2:$A$1001,0))</f>
        <v>NA</v>
      </c>
      <c r="L52" s="35" t="str">
        <f t="array" ref="L52">INDEX(A!$J$2:$J$1001,MATCH(EF!C52,A!$A$2:$A$1001,0))</f>
        <v>Gaceta Num. 6, Año 2</v>
      </c>
      <c r="M52" s="35">
        <f t="array" ref="M52">INDEX(A!$K$2:$K$1001,MATCH(EF!C52,A!$A$2:$A$1001,0))</f>
        <v>702306</v>
      </c>
      <c r="N52" s="35">
        <f t="array" ref="N52">INDEX(A!$L$2:$L$1001,MATCH(EF!C52,A!$A$2:$A$1001,0))</f>
        <v>0</v>
      </c>
      <c r="O52" s="36" t="str">
        <f t="shared" si="0"/>
        <v>7</v>
      </c>
      <c r="P52" s="36" t="str">
        <f t="shared" si="1"/>
        <v>023</v>
      </c>
      <c r="Q52" s="36" t="str">
        <f t="array" ref="Q52">IF(O52="7",IF(P52="000","Sin región al ser un intermunicipal",INDEX(B!$C$2:$C$126,MATCH(EF!P52,B!$A$2:$A$126,0))),"Sin región al ser un ente Estatal")</f>
        <v>Sur</v>
      </c>
      <c r="R52" s="37">
        <f t="array" ref="R52">IF(O52="7",IF(P52="000","N/A",INDEX(B!$D$2:$D$126,MATCH(EF!P52,B!$A$2:$A$126,0))),B!$D$127)</f>
        <v>105423</v>
      </c>
      <c r="S52" s="37">
        <f t="array" ref="S52">IF(O52="7",IF(P52="000","N/A",INDEX(B!$E$2:$E$126,MATCH(EF!P52,B!$A$2:$A$126,0))),B!$E$127)</f>
        <v>115141</v>
      </c>
      <c r="T52" s="29"/>
      <c r="U52" s="29"/>
      <c r="V52" s="29"/>
      <c r="W52" s="29"/>
      <c r="X52" s="29"/>
      <c r="Y52" s="29"/>
      <c r="Z52" s="29"/>
    </row>
    <row r="53" spans="1:26" ht="14.25" customHeight="1">
      <c r="A53" s="29">
        <f>COUNTIF(A!$A$2:$A$1001,"&lt;="&amp;A!A53)</f>
        <v>212</v>
      </c>
      <c r="B53" s="30">
        <v>52</v>
      </c>
      <c r="C53" s="35" t="str">
        <f t="array" ref="C53">INDEX(A!$A$2:$A$1001,MATCH(EF!B53,EF!$A$2:$A$1001,0))</f>
        <v>Comité del Carnaval Sayula</v>
      </c>
      <c r="D53" s="35" t="str">
        <f t="array" ref="D53">INDEX(A!$B$2:$B$1001,MATCH(EF!C53,A!$A$2:$A$1001,0))</f>
        <v>Municipal</v>
      </c>
      <c r="E53" s="35" t="str">
        <f t="array" ref="E53">INDEX(A!$C$2:$C$1001,MATCH(EF!C53,A!$A$2:$A$1001,0))</f>
        <v>Sí</v>
      </c>
      <c r="F53" s="35" t="str">
        <f t="array" ref="F53">INDEX(A!$D$2:$D$1001,MATCH(EF!C53,A!$A$2:$A$1001,0))</f>
        <v>082</v>
      </c>
      <c r="G53" s="35" t="str">
        <f t="array" ref="G53">INDEX(A!$E$2:$E$1001,MATCH(EF!C53,A!$A$2:$A$1001,0))</f>
        <v>Cultura</v>
      </c>
      <c r="H53" s="35" t="str">
        <f t="array" ref="H53">INDEX(A!$F$2:$F$1001,MATCH(EF!C53,A!$A$2:$A$1001,0))</f>
        <v>Ejecutivo</v>
      </c>
      <c r="I53" s="35" t="str">
        <f t="array" ref="I53">INDEX(A!$G$2:$G$1001,MATCH(EF!C53,A!$A$2:$A$1001,0))</f>
        <v>OPD</v>
      </c>
      <c r="J53" s="35">
        <f t="array" ref="J53">INDEX(A!$H$2:$H$1001,MATCH(EF!C53,A!$A$2:$A$1001,0))</f>
        <v>2018</v>
      </c>
      <c r="K53" s="35" t="str">
        <f t="array" ref="K53">INDEX(A!$I$2:$I$1001,MATCH(EF!C53,A!$A$2:$A$1001,0))</f>
        <v>NA</v>
      </c>
      <c r="L53" s="35" t="str">
        <f t="array" ref="L53">INDEX(A!$J$2:$J$1001,MATCH(EF!C53,A!$A$2:$A$1001,0))</f>
        <v>Gaceta Municipal No. 1, Año 3, Epoca II</v>
      </c>
      <c r="M53" s="35">
        <f t="array" ref="M53">INDEX(A!$K$2:$K$1001,MATCH(EF!C53,A!$A$2:$A$1001,0))</f>
        <v>708202</v>
      </c>
      <c r="N53" s="35">
        <f t="array" ref="N53">INDEX(A!$L$2:$L$1001,MATCH(EF!C53,A!$A$2:$A$1001,0))</f>
        <v>0</v>
      </c>
      <c r="O53" s="36" t="str">
        <f t="shared" si="0"/>
        <v>7</v>
      </c>
      <c r="P53" s="36" t="str">
        <f t="shared" si="1"/>
        <v>082</v>
      </c>
      <c r="Q53" s="36" t="str">
        <f t="array" ref="Q53">IF(O53="7",IF(P53="000","Sin región al ser un intermunicipal",INDEX(B!$C$2:$C$126,MATCH(EF!P53,B!$A$2:$A$126,0))),"Sin región al ser un ente Estatal")</f>
        <v>Lagunas</v>
      </c>
      <c r="R53" s="37">
        <f t="array" ref="R53">IF(O53="7",IF(P53="000","N/A",INDEX(B!$D$2:$D$126,MATCH(EF!P53,B!$A$2:$A$126,0))),B!$D$127)</f>
        <v>36778</v>
      </c>
      <c r="S53" s="37">
        <f t="array" ref="S53">IF(O53="7",IF(P53="000","N/A",INDEX(B!$E$2:$E$126,MATCH(EF!P53,B!$A$2:$A$126,0))),B!$E$127)</f>
        <v>37186</v>
      </c>
      <c r="T53" s="29"/>
      <c r="U53" s="29"/>
      <c r="V53" s="29"/>
      <c r="W53" s="29"/>
      <c r="X53" s="29"/>
      <c r="Y53" s="29"/>
      <c r="Z53" s="29"/>
    </row>
    <row r="54" spans="1:26" ht="14.25" customHeight="1">
      <c r="A54" s="29">
        <f>COUNTIF(A!$A$2:$A$1001,"&lt;="&amp;A!A54)</f>
        <v>301</v>
      </c>
      <c r="B54" s="30">
        <v>53</v>
      </c>
      <c r="C54" s="35" t="str">
        <f t="array" ref="C54">INDEX(A!$A$2:$A$1001,MATCH(EF!B54,EF!$A$2:$A$1001,0))</f>
        <v>Concepción de Buenos Aires</v>
      </c>
      <c r="D54" s="35" t="str">
        <f t="array" ref="D54">INDEX(A!$B$2:$B$1001,MATCH(EF!C54,A!$A$2:$A$1001,0))</f>
        <v>Municipal</v>
      </c>
      <c r="E54" s="35" t="str">
        <f t="array" ref="E54">INDEX(A!$C$2:$C$1001,MATCH(EF!C54,A!$A$2:$A$1001,0))</f>
        <v>Sí</v>
      </c>
      <c r="F54" s="35" t="str">
        <f t="array" ref="F54">INDEX(A!$D$2:$D$1001,MATCH(EF!C54,A!$A$2:$A$1001,0))</f>
        <v>026</v>
      </c>
      <c r="G54" s="35" t="str">
        <f t="array" ref="G54">INDEX(A!$E$2:$E$1001,MATCH(EF!C54,A!$A$2:$A$1001,0))</f>
        <v>Gobierno</v>
      </c>
      <c r="H54" s="35" t="str">
        <f t="array" ref="H54">INDEX(A!$F$2:$F$1001,MATCH(EF!C54,A!$A$2:$A$1001,0))</f>
        <v>Ejecutivo</v>
      </c>
      <c r="I54" s="35" t="str">
        <f t="array" ref="I54">INDEX(A!$G$2:$G$1001,MATCH(EF!C54,A!$A$2:$A$1001,0))</f>
        <v>Dependencia</v>
      </c>
      <c r="J54" s="35">
        <f t="array" ref="J54">INDEX(A!$H$2:$H$1001,MATCH(EF!C54,A!$A$2:$A$1001,0))</f>
        <v>1888</v>
      </c>
      <c r="K54" s="35" t="str">
        <f t="array" ref="K54">INDEX(A!$I$2:$I$1001,MATCH(EF!C54,A!$A$2:$A$1001,0))</f>
        <v>NA</v>
      </c>
      <c r="L54" s="35" t="str">
        <f t="array" ref="L54">INDEX(A!$J$2:$J$1001,MATCH(EF!C54,A!$A$2:$A$1001,0))</f>
        <v>NA</v>
      </c>
      <c r="M54" s="35">
        <f t="array" ref="M54">INDEX(A!$K$2:$K$1001,MATCH(EF!C54,A!$A$2:$A$1001,0))</f>
        <v>702600</v>
      </c>
      <c r="N54" s="35">
        <f t="array" ref="N54">INDEX(A!$L$2:$L$1001,MATCH(EF!C54,A!$A$2:$A$1001,0))</f>
        <v>0</v>
      </c>
      <c r="O54" s="36" t="str">
        <f t="shared" si="0"/>
        <v>7</v>
      </c>
      <c r="P54" s="36" t="str">
        <f t="shared" si="1"/>
        <v>026</v>
      </c>
      <c r="Q54" s="36" t="str">
        <f t="array" ref="Q54">IF(O54="7",IF(P54="000","Sin región al ser un intermunicipal",INDEX(B!$C$2:$C$126,MATCH(EF!P54,B!$A$2:$A$126,0))),"Sin región al ser un ente Estatal")</f>
        <v>Sureste</v>
      </c>
      <c r="R54" s="37">
        <f t="array" ref="R54">IF(O54="7",IF(P54="000","N/A",INDEX(B!$D$2:$D$126,MATCH(EF!P54,B!$A$2:$A$126,0))),B!$D$127)</f>
        <v>5933</v>
      </c>
      <c r="S54" s="37">
        <f t="array" ref="S54">IF(O54="7",IF(P54="000","N/A",INDEX(B!$E$2:$E$126,MATCH(EF!P54,B!$A$2:$A$126,0))),B!$E$127)</f>
        <v>6334</v>
      </c>
      <c r="T54" s="29"/>
      <c r="U54" s="29"/>
      <c r="V54" s="29"/>
      <c r="W54" s="29"/>
      <c r="X54" s="29"/>
      <c r="Y54" s="29"/>
      <c r="Z54" s="29"/>
    </row>
    <row r="55" spans="1:26" ht="14.25" customHeight="1">
      <c r="A55" s="29">
        <f>COUNTIF(A!$A$2:$A$1001,"&lt;="&amp;A!A55)</f>
        <v>365</v>
      </c>
      <c r="B55" s="30">
        <v>54</v>
      </c>
      <c r="C55" s="35" t="str">
        <f t="array" ref="C55">INDEX(A!$A$2:$A$1001,MATCH(EF!B55,EF!$A$2:$A$1001,0))</f>
        <v>Congreso del Estado de Jalisco</v>
      </c>
      <c r="D55" s="35" t="str">
        <f t="array" ref="D55">INDEX(A!$B$2:$B$1001,MATCH(EF!C55,A!$A$2:$A$1001,0))</f>
        <v>Estatal</v>
      </c>
      <c r="E55" s="35" t="str">
        <f t="array" ref="E55">INDEX(A!$C$2:$C$1001,MATCH(EF!C55,A!$A$2:$A$1001,0))</f>
        <v>Sí</v>
      </c>
      <c r="F55" s="35" t="str">
        <f t="array" ref="F55">INDEX(A!$D$2:$D$1001,MATCH(EF!C55,A!$A$2:$A$1001,0))</f>
        <v>000</v>
      </c>
      <c r="G55" s="35" t="str">
        <f t="array" ref="G55">INDEX(A!$E$2:$E$1001,MATCH(EF!C55,A!$A$2:$A$1001,0))</f>
        <v>Gobierno</v>
      </c>
      <c r="H55" s="35" t="str">
        <f t="array" ref="H55">INDEX(A!$F$2:$F$1001,MATCH(EF!C55,A!$A$2:$A$1001,0))</f>
        <v>Legislativo</v>
      </c>
      <c r="I55" s="35" t="str">
        <f t="array" ref="I55">INDEX(A!$G$2:$G$1001,MATCH(EF!C55,A!$A$2:$A$1001,0))</f>
        <v>Órgano</v>
      </c>
      <c r="J55" s="35">
        <f t="array" ref="J55">INDEX(A!$H$2:$H$1001,MATCH(EF!C55,A!$A$2:$A$1001,0))</f>
        <v>1861</v>
      </c>
      <c r="K55" s="35" t="str">
        <f t="array" ref="K55">INDEX(A!$I$2:$I$1001,MATCH(EF!C55,A!$A$2:$A$1001,0))</f>
        <v>NA</v>
      </c>
      <c r="L55" s="35" t="str">
        <f t="array" ref="L55">INDEX(A!$J$2:$J$1001,MATCH(EF!C55,A!$A$2:$A$1001,0))</f>
        <v>NA</v>
      </c>
      <c r="M55" s="35">
        <f t="array" ref="M55">INDEX(A!$K$2:$K$1001,MATCH(EF!C55,A!$A$2:$A$1001,0))</f>
        <v>400100</v>
      </c>
      <c r="N55" s="35">
        <f t="array" ref="N55">INDEX(A!$L$2:$L$1001,MATCH(EF!C55,A!$A$2:$A$1001,0))</f>
        <v>0</v>
      </c>
      <c r="O55" s="36" t="str">
        <f t="shared" si="0"/>
        <v>4</v>
      </c>
      <c r="P55" s="36" t="str">
        <f t="shared" si="1"/>
        <v>001</v>
      </c>
      <c r="Q55" s="36" t="str">
        <f t="array" ref="Q55">IF(O55="7",IF(P55="000","Sin región al ser un intermunicipal",INDEX(B!$C$2:$C$126,MATCH(EF!P55,B!$A$2:$A$126,0))),"Sin región al ser un ente Estatal")</f>
        <v>Sin región al ser un ente Estatal</v>
      </c>
      <c r="R55" s="37">
        <f t="array" ref="R55">IF(O55="7",IF(P55="000","N/A",INDEX(B!$D$2:$D$126,MATCH(EF!P55,B!$A$2:$A$126,0))),B!$D$127)</f>
        <v>7842822</v>
      </c>
      <c r="S55" s="37">
        <f t="array" ref="S55">IF(O55="7",IF(P55="000","N/A",INDEX(B!$E$2:$E$126,MATCH(EF!P55,B!$A$2:$A$126,0))),B!$E$127)</f>
        <v>8348151</v>
      </c>
      <c r="T55" s="29"/>
      <c r="U55" s="29"/>
      <c r="V55" s="29"/>
      <c r="W55" s="29"/>
      <c r="X55" s="29"/>
      <c r="Y55" s="29"/>
      <c r="Z55" s="29"/>
    </row>
    <row r="56" spans="1:26" ht="14.25" customHeight="1">
      <c r="A56" s="29">
        <f>COUNTIF(A!$A$2:$A$1001,"&lt;="&amp;A!A56)</f>
        <v>193</v>
      </c>
      <c r="B56" s="30">
        <v>55</v>
      </c>
      <c r="C56" s="35" t="str">
        <f t="array" ref="C56">INDEX(A!$A$2:$A$1001,MATCH(EF!B56,EF!$A$2:$A$1001,0))</f>
        <v>Consejo de la Judicatura del Estado</v>
      </c>
      <c r="D56" s="35" t="str">
        <f t="array" ref="D56">INDEX(A!$B$2:$B$1001,MATCH(EF!C56,A!$A$2:$A$1001,0))</f>
        <v>Estatal</v>
      </c>
      <c r="E56" s="35" t="str">
        <f t="array" ref="E56">INDEX(A!$C$2:$C$1001,MATCH(EF!C56,A!$A$2:$A$1001,0))</f>
        <v>Sí</v>
      </c>
      <c r="F56" s="35" t="str">
        <f t="array" ref="F56">INDEX(A!$D$2:$D$1001,MATCH(EF!C56,A!$A$2:$A$1001,0))</f>
        <v>000</v>
      </c>
      <c r="G56" s="35" t="str">
        <f t="array" ref="G56">INDEX(A!$E$2:$E$1001,MATCH(EF!C56,A!$A$2:$A$1001,0))</f>
        <v>Justicia</v>
      </c>
      <c r="H56" s="35" t="str">
        <f t="array" ref="H56">INDEX(A!$F$2:$F$1001,MATCH(EF!C56,A!$A$2:$A$1001,0))</f>
        <v>Judicial</v>
      </c>
      <c r="I56" s="35" t="str">
        <f t="array" ref="I56">INDEX(A!$G$2:$G$1001,MATCH(EF!C56,A!$A$2:$A$1001,0))</f>
        <v>Órgano</v>
      </c>
      <c r="J56" s="35">
        <f t="array" ref="J56">INDEX(A!$H$2:$H$1001,MATCH(EF!C56,A!$A$2:$A$1001,0))</f>
        <v>1997</v>
      </c>
      <c r="K56" s="35" t="str">
        <f t="array" ref="K56">INDEX(A!$I$2:$I$1001,MATCH(EF!C56,A!$A$2:$A$1001,0))</f>
        <v>NA</v>
      </c>
      <c r="L56" s="35" t="str">
        <f t="array" ref="L56">INDEX(A!$J$2:$J$1001,MATCH(EF!C56,A!$A$2:$A$1001,0))</f>
        <v>NA</v>
      </c>
      <c r="M56" s="35">
        <f t="array" ref="M56">INDEX(A!$K$2:$K$1001,MATCH(EF!C56,A!$A$2:$A$1001,0))</f>
        <v>500200</v>
      </c>
      <c r="N56" s="35">
        <f t="array" ref="N56">INDEX(A!$L$2:$L$1001,MATCH(EF!C56,A!$A$2:$A$1001,0))</f>
        <v>0</v>
      </c>
      <c r="O56" s="36" t="str">
        <f t="shared" si="0"/>
        <v>5</v>
      </c>
      <c r="P56" s="36" t="str">
        <f t="shared" si="1"/>
        <v>002</v>
      </c>
      <c r="Q56" s="36" t="str">
        <f t="array" ref="Q56">IF(O56="7",IF(P56="000","Sin región al ser un intermunicipal",INDEX(B!$C$2:$C$126,MATCH(EF!P56,B!$A$2:$A$126,0))),"Sin región al ser un ente Estatal")</f>
        <v>Sin región al ser un ente Estatal</v>
      </c>
      <c r="R56" s="37">
        <f t="array" ref="R56">IF(O56="7",IF(P56="000","N/A",INDEX(B!$D$2:$D$126,MATCH(EF!P56,B!$A$2:$A$126,0))),B!$D$127)</f>
        <v>7842822</v>
      </c>
      <c r="S56" s="37">
        <f t="array" ref="S56">IF(O56="7",IF(P56="000","N/A",INDEX(B!$E$2:$E$126,MATCH(EF!P56,B!$A$2:$A$126,0))),B!$E$127)</f>
        <v>8348151</v>
      </c>
      <c r="T56" s="29"/>
      <c r="U56" s="29"/>
      <c r="V56" s="29"/>
      <c r="W56" s="29"/>
      <c r="X56" s="29"/>
      <c r="Y56" s="29"/>
      <c r="Z56" s="29"/>
    </row>
    <row r="57" spans="1:26" ht="14.25" customHeight="1">
      <c r="A57" s="29">
        <f>COUNTIF(A!$A$2:$A$1001,"&lt;="&amp;A!A57)</f>
        <v>41</v>
      </c>
      <c r="B57" s="30">
        <v>56</v>
      </c>
      <c r="C57" s="35" t="str">
        <f t="array" ref="C57">INDEX(A!$A$2:$A$1001,MATCH(EF!B57,EF!$A$2:$A$1001,0))</f>
        <v>Consejo Económico y Social del Estado de Jalisco para el Desarrollo y Competitividad</v>
      </c>
      <c r="D57" s="35" t="str">
        <f t="array" ref="D57">INDEX(A!$B$2:$B$1001,MATCH(EF!C57,A!$A$2:$A$1001,0))</f>
        <v>Estatal</v>
      </c>
      <c r="E57" s="35" t="str">
        <f t="array" ref="E57">INDEX(A!$C$2:$C$1001,MATCH(EF!C57,A!$A$2:$A$1001,0))</f>
        <v>No</v>
      </c>
      <c r="F57" s="35" t="str">
        <f t="array" ref="F57">INDEX(A!$D$2:$D$1001,MATCH(EF!C57,A!$A$2:$A$1001,0))</f>
        <v>000</v>
      </c>
      <c r="G57" s="35" t="str">
        <f t="array" ref="G57">INDEX(A!$E$2:$E$1001,MATCH(EF!C57,A!$A$2:$A$1001,0))</f>
        <v>Economía</v>
      </c>
      <c r="H57" s="35" t="str">
        <f t="array" ref="H57">INDEX(A!$F$2:$F$1001,MATCH(EF!C57,A!$A$2:$A$1001,0))</f>
        <v>Ejecutivo</v>
      </c>
      <c r="I57" s="35" t="str">
        <f t="array" ref="I57">INDEX(A!$G$2:$G$1001,MATCH(EF!C57,A!$A$2:$A$1001,0))</f>
        <v>Dependencia</v>
      </c>
      <c r="J57" s="35">
        <f t="array" ref="J57">INDEX(A!$H$2:$H$1001,MATCH(EF!C57,A!$A$2:$A$1001,0))</f>
        <v>2004</v>
      </c>
      <c r="K57" s="35">
        <f t="array" ref="K57">INDEX(A!$I$2:$I$1001,MATCH(EF!C57,A!$A$2:$A$1001,0))</f>
        <v>2018</v>
      </c>
      <c r="L57" s="35" t="str">
        <f t="array" ref="L57">INDEX(A!$J$2:$J$1001,MATCH(EF!C57,A!$A$2:$A$1001,0))</f>
        <v>Decreto número 20570. Periódico número 45. Sección II. Tomo CCCXLVIII</v>
      </c>
      <c r="M57" s="35">
        <f t="array" ref="M57">INDEX(A!$K$2:$K$1001,MATCH(EF!C57,A!$A$2:$A$1001,0))</f>
        <v>103000</v>
      </c>
      <c r="N57" s="35" t="str">
        <f t="array" ref="N57">INDEX(A!$L$2:$L$1001,MATCH(EF!C57,A!$A$2:$A$1001,0))</f>
        <v>Decreto 27195/LXII/18. Periódico Número 22. Sección IV. Tomo CCCXCIII</v>
      </c>
      <c r="O57" s="36" t="str">
        <f t="shared" si="0"/>
        <v>1</v>
      </c>
      <c r="P57" s="36" t="str">
        <f t="shared" si="1"/>
        <v>030</v>
      </c>
      <c r="Q57" s="36" t="str">
        <f t="array" ref="Q57">IF(O57="7",IF(P57="000","Sin región al ser un intermunicipal",INDEX(B!$C$2:$C$126,MATCH(EF!P57,B!$A$2:$A$126,0))),"Sin región al ser un ente Estatal")</f>
        <v>Sin región al ser un ente Estatal</v>
      </c>
      <c r="R57" s="37">
        <f t="array" ref="R57">IF(O57="7",IF(P57="000","N/A",INDEX(B!$D$2:$D$126,MATCH(EF!P57,B!$A$2:$A$126,0))),B!$D$127)</f>
        <v>7842822</v>
      </c>
      <c r="S57" s="37">
        <f t="array" ref="S57">IF(O57="7",IF(P57="000","N/A",INDEX(B!$E$2:$E$126,MATCH(EF!P57,B!$A$2:$A$126,0))),B!$E$127)</f>
        <v>8348151</v>
      </c>
      <c r="T57" s="29"/>
      <c r="U57" s="29"/>
      <c r="V57" s="29"/>
      <c r="W57" s="29"/>
      <c r="X57" s="29"/>
      <c r="Y57" s="29"/>
      <c r="Z57" s="29"/>
    </row>
    <row r="58" spans="1:26" ht="14.25" customHeight="1">
      <c r="A58" s="29">
        <f>COUNTIF(A!$A$2:$A$1001,"&lt;="&amp;A!A58)</f>
        <v>43</v>
      </c>
      <c r="B58" s="30">
        <v>57</v>
      </c>
      <c r="C58" s="35" t="str">
        <f t="array" ref="C58">INDEX(A!$A$2:$A$1001,MATCH(EF!B58,EF!$A$2:$A$1001,0))</f>
        <v>Consejo Estatal de Ciencia y Tecnología de Jalisco</v>
      </c>
      <c r="D58" s="35" t="str">
        <f t="array" ref="D58">INDEX(A!$B$2:$B$1001,MATCH(EF!C58,A!$A$2:$A$1001,0))</f>
        <v>Estatal</v>
      </c>
      <c r="E58" s="35" t="str">
        <f t="array" ref="E58">INDEX(A!$C$2:$C$1001,MATCH(EF!C58,A!$A$2:$A$1001,0))</f>
        <v>Sí</v>
      </c>
      <c r="F58" s="35" t="str">
        <f t="array" ref="F58">INDEX(A!$D$2:$D$1001,MATCH(EF!C58,A!$A$2:$A$1001,0))</f>
        <v>000</v>
      </c>
      <c r="G58" s="35" t="str">
        <f t="array" ref="G58">INDEX(A!$E$2:$E$1001,MATCH(EF!C58,A!$A$2:$A$1001,0))</f>
        <v>Educación</v>
      </c>
      <c r="H58" s="35" t="str">
        <f t="array" ref="H58">INDEX(A!$F$2:$F$1001,MATCH(EF!C58,A!$A$2:$A$1001,0))</f>
        <v>Ejecutivo</v>
      </c>
      <c r="I58" s="35" t="str">
        <f t="array" ref="I58">INDEX(A!$G$2:$G$1001,MATCH(EF!C58,A!$A$2:$A$1001,0))</f>
        <v>OPD</v>
      </c>
      <c r="J58" s="35">
        <f t="array" ref="J58">INDEX(A!$H$2:$H$1001,MATCH(EF!C58,A!$A$2:$A$1001,0))</f>
        <v>2000</v>
      </c>
      <c r="K58" s="35" t="str">
        <f t="array" ref="K58">INDEX(A!$I$2:$I$1001,MATCH(EF!C58,A!$A$2:$A$1001,0))</f>
        <v>NA</v>
      </c>
      <c r="L58" s="35" t="str">
        <f t="array" ref="L58">INDEX(A!$J$2:$J$1001,MATCH(EF!C58,A!$A$2:$A$1001,0))</f>
        <v>Decreto número 18291</v>
      </c>
      <c r="M58" s="35">
        <f t="array" ref="M58">INDEX(A!$K$2:$K$1001,MATCH(EF!C58,A!$A$2:$A$1001,0))</f>
        <v>203400</v>
      </c>
      <c r="N58" s="35">
        <f t="array" ref="N58">INDEX(A!$L$2:$L$1001,MATCH(EF!C58,A!$A$2:$A$1001,0))</f>
        <v>0</v>
      </c>
      <c r="O58" s="36" t="str">
        <f t="shared" si="0"/>
        <v>2</v>
      </c>
      <c r="P58" s="36" t="str">
        <f t="shared" si="1"/>
        <v>034</v>
      </c>
      <c r="Q58" s="36" t="str">
        <f t="array" ref="Q58">IF(O58="7",IF(P58="000","Sin región al ser un intermunicipal",INDEX(B!$C$2:$C$126,MATCH(EF!P58,B!$A$2:$A$126,0))),"Sin región al ser un ente Estatal")</f>
        <v>Sin región al ser un ente Estatal</v>
      </c>
      <c r="R58" s="37">
        <f t="array" ref="R58">IF(O58="7",IF(P58="000","N/A",INDEX(B!$D$2:$D$126,MATCH(EF!P58,B!$A$2:$A$126,0))),B!$D$127)</f>
        <v>7842822</v>
      </c>
      <c r="S58" s="37">
        <f t="array" ref="S58">IF(O58="7",IF(P58="000","N/A",INDEX(B!$E$2:$E$126,MATCH(EF!P58,B!$A$2:$A$126,0))),B!$E$127)</f>
        <v>8348151</v>
      </c>
      <c r="T58" s="29"/>
      <c r="U58" s="29"/>
      <c r="V58" s="29"/>
      <c r="W58" s="29"/>
      <c r="X58" s="29"/>
      <c r="Y58" s="29"/>
      <c r="Z58" s="29"/>
    </row>
    <row r="59" spans="1:26" ht="14.25" customHeight="1">
      <c r="A59" s="29">
        <f>COUNTIF(A!$A$2:$A$1001,"&lt;="&amp;A!A59)</f>
        <v>182</v>
      </c>
      <c r="B59" s="30">
        <v>58</v>
      </c>
      <c r="C59" s="35" t="str">
        <f t="array" ref="C59">INDEX(A!$A$2:$A$1001,MATCH(EF!B59,EF!$A$2:$A$1001,0))</f>
        <v>Consejo Estatal de Promoción Económica</v>
      </c>
      <c r="D59" s="35" t="str">
        <f t="array" ref="D59">INDEX(A!$B$2:$B$1001,MATCH(EF!C59,A!$A$2:$A$1001,0))</f>
        <v>Estatal</v>
      </c>
      <c r="E59" s="35" t="str">
        <f t="array" ref="E59">INDEX(A!$C$2:$C$1001,MATCH(EF!C59,A!$A$2:$A$1001,0))</f>
        <v>Sí</v>
      </c>
      <c r="F59" s="35" t="str">
        <f t="array" ref="F59">INDEX(A!$D$2:$D$1001,MATCH(EF!C59,A!$A$2:$A$1001,0))</f>
        <v>000</v>
      </c>
      <c r="G59" s="35" t="str">
        <f t="array" ref="G59">INDEX(A!$E$2:$E$1001,MATCH(EF!C59,A!$A$2:$A$1001,0))</f>
        <v>Economía</v>
      </c>
      <c r="H59" s="35" t="str">
        <f t="array" ref="H59">INDEX(A!$F$2:$F$1001,MATCH(EF!C59,A!$A$2:$A$1001,0))</f>
        <v>Ejecutivo</v>
      </c>
      <c r="I59" s="35" t="str">
        <f t="array" ref="I59">INDEX(A!$G$2:$G$1001,MATCH(EF!C59,A!$A$2:$A$1001,0))</f>
        <v>OPD</v>
      </c>
      <c r="J59" s="35">
        <f t="array" ref="J59">INDEX(A!$H$2:$H$1001,MATCH(EF!C59,A!$A$2:$A$1001,0))</f>
        <v>2001</v>
      </c>
      <c r="K59" s="35" t="str">
        <f t="array" ref="K59">INDEX(A!$I$2:$I$1001,MATCH(EF!C59,A!$A$2:$A$1001,0))</f>
        <v>NA</v>
      </c>
      <c r="L59" s="35" t="str">
        <f t="array" ref="L59">INDEX(A!$J$2:$J$1001,MATCH(EF!C59,A!$A$2:$A$1001,0))</f>
        <v>Decreto número 18797</v>
      </c>
      <c r="M59" s="35">
        <f t="array" ref="M59">INDEX(A!$K$2:$K$1001,MATCH(EF!C59,A!$A$2:$A$1001,0))</f>
        <v>204700</v>
      </c>
      <c r="N59" s="35">
        <f t="array" ref="N59">INDEX(A!$L$2:$L$1001,MATCH(EF!C59,A!$A$2:$A$1001,0))</f>
        <v>0</v>
      </c>
      <c r="O59" s="36" t="str">
        <f t="shared" si="0"/>
        <v>2</v>
      </c>
      <c r="P59" s="36" t="str">
        <f t="shared" si="1"/>
        <v>047</v>
      </c>
      <c r="Q59" s="36" t="str">
        <f t="array" ref="Q59">IF(O59="7",IF(P59="000","Sin región al ser un intermunicipal",INDEX(B!$C$2:$C$126,MATCH(EF!P59,B!$A$2:$A$126,0))),"Sin región al ser un ente Estatal")</f>
        <v>Sin región al ser un ente Estatal</v>
      </c>
      <c r="R59" s="37">
        <f t="array" ref="R59">IF(O59="7",IF(P59="000","N/A",INDEX(B!$D$2:$D$126,MATCH(EF!P59,B!$A$2:$A$126,0))),B!$D$127)</f>
        <v>7842822</v>
      </c>
      <c r="S59" s="37">
        <f t="array" ref="S59">IF(O59="7",IF(P59="000","N/A",INDEX(B!$E$2:$E$126,MATCH(EF!P59,B!$A$2:$A$126,0))),B!$E$127)</f>
        <v>8348151</v>
      </c>
      <c r="T59" s="29"/>
      <c r="U59" s="29"/>
      <c r="V59" s="29"/>
      <c r="W59" s="29"/>
      <c r="X59" s="29"/>
      <c r="Y59" s="29"/>
      <c r="Z59" s="29"/>
    </row>
    <row r="60" spans="1:26" ht="14.25" customHeight="1">
      <c r="A60" s="29">
        <f>COUNTIF(A!$A$2:$A$1001,"&lt;="&amp;A!A60)</f>
        <v>197</v>
      </c>
      <c r="B60" s="30">
        <v>59</v>
      </c>
      <c r="C60" s="35" t="str">
        <f t="array" ref="C60">INDEX(A!$A$2:$A$1001,MATCH(EF!B60,EF!$A$2:$A$1001,0))</f>
        <v>Consejo Estatal de Trasplantes de Órganos y Tejidos</v>
      </c>
      <c r="D60" s="35" t="str">
        <f t="array" ref="D60">INDEX(A!$B$2:$B$1001,MATCH(EF!C60,A!$A$2:$A$1001,0))</f>
        <v>Estatal</v>
      </c>
      <c r="E60" s="35" t="str">
        <f t="array" ref="E60">INDEX(A!$C$2:$C$1001,MATCH(EF!C60,A!$A$2:$A$1001,0))</f>
        <v>Sí</v>
      </c>
      <c r="F60" s="35" t="str">
        <f t="array" ref="F60">INDEX(A!$D$2:$D$1001,MATCH(EF!C60,A!$A$2:$A$1001,0))</f>
        <v>000</v>
      </c>
      <c r="G60" s="35" t="str">
        <f t="array" ref="G60">INDEX(A!$E$2:$E$1001,MATCH(EF!C60,A!$A$2:$A$1001,0))</f>
        <v>Salud</v>
      </c>
      <c r="H60" s="35" t="str">
        <f t="array" ref="H60">INDEX(A!$F$2:$F$1001,MATCH(EF!C60,A!$A$2:$A$1001,0))</f>
        <v>Ejecutivo</v>
      </c>
      <c r="I60" s="35" t="str">
        <f t="array" ref="I60">INDEX(A!$G$2:$G$1001,MATCH(EF!C60,A!$A$2:$A$1001,0))</f>
        <v>OPD</v>
      </c>
      <c r="J60" s="35">
        <f t="array" ref="J60">INDEX(A!$H$2:$H$1001,MATCH(EF!C60,A!$A$2:$A$1001,0))</f>
        <v>1999</v>
      </c>
      <c r="K60" s="35" t="str">
        <f t="array" ref="K60">INDEX(A!$I$2:$I$1001,MATCH(EF!C60,A!$A$2:$A$1001,0))</f>
        <v>NA</v>
      </c>
      <c r="L60" s="35" t="str">
        <f t="array" ref="L60">INDEX(A!$J$2:$J$1001,MATCH(EF!C60,A!$A$2:$A$1001,0))</f>
        <v>Decreto número 17910. Periódico número 22. Sección III Tomo CCCXXXII</v>
      </c>
      <c r="M60" s="35">
        <f t="array" ref="M60">INDEX(A!$K$2:$K$1001,MATCH(EF!C60,A!$A$2:$A$1001,0))</f>
        <v>202700</v>
      </c>
      <c r="N60" s="35">
        <f t="array" ref="N60">INDEX(A!$L$2:$L$1001,MATCH(EF!C60,A!$A$2:$A$1001,0))</f>
        <v>0</v>
      </c>
      <c r="O60" s="36" t="str">
        <f t="shared" si="0"/>
        <v>2</v>
      </c>
      <c r="P60" s="36" t="str">
        <f t="shared" si="1"/>
        <v>027</v>
      </c>
      <c r="Q60" s="36" t="str">
        <f t="array" ref="Q60">IF(O60="7",IF(P60="000","Sin región al ser un intermunicipal",INDEX(B!$C$2:$C$126,MATCH(EF!P60,B!$A$2:$A$126,0))),"Sin región al ser un ente Estatal")</f>
        <v>Sin región al ser un ente Estatal</v>
      </c>
      <c r="R60" s="37">
        <f t="array" ref="R60">IF(O60="7",IF(P60="000","N/A",INDEX(B!$D$2:$D$126,MATCH(EF!P60,B!$A$2:$A$126,0))),B!$D$127)</f>
        <v>7842822</v>
      </c>
      <c r="S60" s="37">
        <f t="array" ref="S60">IF(O60="7",IF(P60="000","N/A",INDEX(B!$E$2:$E$126,MATCH(EF!P60,B!$A$2:$A$126,0))),B!$E$127)</f>
        <v>8348151</v>
      </c>
      <c r="T60" s="29"/>
      <c r="U60" s="29"/>
      <c r="V60" s="29"/>
      <c r="W60" s="29"/>
      <c r="X60" s="29"/>
      <c r="Y60" s="29"/>
      <c r="Z60" s="29"/>
    </row>
    <row r="61" spans="1:26" ht="14.25" customHeight="1">
      <c r="A61" s="29">
        <f>COUNTIF(A!$A$2:$A$1001,"&lt;="&amp;A!A61)</f>
        <v>364</v>
      </c>
      <c r="B61" s="30">
        <v>60</v>
      </c>
      <c r="C61" s="35" t="str">
        <f t="array" ref="C61">INDEX(A!$A$2:$A$1001,MATCH(EF!B61,EF!$A$2:$A$1001,0))</f>
        <v>Consejo Estatal para el Desarrollo Turístico</v>
      </c>
      <c r="D61" s="35" t="str">
        <f t="array" ref="D61">INDEX(A!$B$2:$B$1001,MATCH(EF!C61,A!$A$2:$A$1001,0))</f>
        <v>Estatal</v>
      </c>
      <c r="E61" s="35" t="str">
        <f t="array" ref="E61">INDEX(A!$C$2:$C$1001,MATCH(EF!C61,A!$A$2:$A$1001,0))</f>
        <v>No</v>
      </c>
      <c r="F61" s="35" t="str">
        <f t="array" ref="F61">INDEX(A!$D$2:$D$1001,MATCH(EF!C61,A!$A$2:$A$1001,0))</f>
        <v>000</v>
      </c>
      <c r="G61" s="35" t="str">
        <f t="array" ref="G61">INDEX(A!$E$2:$E$1001,MATCH(EF!C61,A!$A$2:$A$1001,0))</f>
        <v>Economía</v>
      </c>
      <c r="H61" s="35" t="str">
        <f t="array" ref="H61">INDEX(A!$F$2:$F$1001,MATCH(EF!C61,A!$A$2:$A$1001,0))</f>
        <v>Ejecutivo</v>
      </c>
      <c r="I61" s="35" t="str">
        <f t="array" ref="I61">INDEX(A!$G$2:$G$1001,MATCH(EF!C61,A!$A$2:$A$1001,0))</f>
        <v>OPD</v>
      </c>
      <c r="J61" s="35">
        <f t="array" ref="J61">INDEX(A!$H$2:$H$1001,MATCH(EF!C61,A!$A$2:$A$1001,0))</f>
        <v>1989</v>
      </c>
      <c r="K61" s="35">
        <f t="array" ref="K61">INDEX(A!$I$2:$I$1001,MATCH(EF!C61,A!$A$2:$A$1001,0))</f>
        <v>2017</v>
      </c>
      <c r="L61" s="35" t="str">
        <f t="array" ref="L61">INDEX(A!$J$2:$J$1001,MATCH(EF!C61,A!$A$2:$A$1001,0))</f>
        <v>Decreto número 13605</v>
      </c>
      <c r="M61" s="35">
        <f t="array" ref="M61">INDEX(A!$K$2:$K$1001,MATCH(EF!C61,A!$A$2:$A$1001,0))</f>
        <v>200900</v>
      </c>
      <c r="N61" s="35" t="str">
        <f t="array" ref="N61">INDEX(A!$L$2:$L$1001,MATCH(EF!C61,A!$A$2:$A$1001,0))</f>
        <v>Decreto 26726/LXI/17. Periódico Número 25. Sección V. Tomo CCCXC</v>
      </c>
      <c r="O61" s="36" t="str">
        <f t="shared" si="0"/>
        <v>2</v>
      </c>
      <c r="P61" s="36" t="str">
        <f t="shared" si="1"/>
        <v>009</v>
      </c>
      <c r="Q61" s="36" t="str">
        <f t="array" ref="Q61">IF(O61="7",IF(P61="000","Sin región al ser un intermunicipal",INDEX(B!$C$2:$C$126,MATCH(EF!P61,B!$A$2:$A$126,0))),"Sin región al ser un ente Estatal")</f>
        <v>Sin región al ser un ente Estatal</v>
      </c>
      <c r="R61" s="37">
        <f t="array" ref="R61">IF(O61="7",IF(P61="000","N/A",INDEX(B!$D$2:$D$126,MATCH(EF!P61,B!$A$2:$A$126,0))),B!$D$127)</f>
        <v>7842822</v>
      </c>
      <c r="S61" s="37">
        <f t="array" ref="S61">IF(O61="7",IF(P61="000","N/A",INDEX(B!$E$2:$E$126,MATCH(EF!P61,B!$A$2:$A$126,0))),B!$E$127)</f>
        <v>8348151</v>
      </c>
      <c r="T61" s="29"/>
      <c r="U61" s="29"/>
      <c r="V61" s="29"/>
      <c r="W61" s="29"/>
      <c r="X61" s="29"/>
      <c r="Y61" s="29"/>
      <c r="Z61" s="29"/>
    </row>
    <row r="62" spans="1:26" ht="14.25" customHeight="1">
      <c r="A62" s="29">
        <f>COUNTIF(A!$A$2:$A$1001,"&lt;="&amp;A!A62)</f>
        <v>32</v>
      </c>
      <c r="B62" s="30">
        <v>61</v>
      </c>
      <c r="C62" s="35" t="str">
        <f t="array" ref="C62">INDEX(A!$A$2:$A$1001,MATCH(EF!B62,EF!$A$2:$A$1001,0))</f>
        <v>Consejo Estatal para el Fomento Deportivo</v>
      </c>
      <c r="D62" s="35" t="str">
        <f t="array" ref="D62">INDEX(A!$B$2:$B$1001,MATCH(EF!C62,A!$A$2:$A$1001,0))</f>
        <v>Estatal</v>
      </c>
      <c r="E62" s="35" t="str">
        <f t="array" ref="E62">INDEX(A!$C$2:$C$1001,MATCH(EF!C62,A!$A$2:$A$1001,0))</f>
        <v>Sí</v>
      </c>
      <c r="F62" s="35" t="str">
        <f t="array" ref="F62">INDEX(A!$D$2:$D$1001,MATCH(EF!C62,A!$A$2:$A$1001,0))</f>
        <v>000</v>
      </c>
      <c r="G62" s="35" t="str">
        <f t="array" ref="G62">INDEX(A!$E$2:$E$1001,MATCH(EF!C62,A!$A$2:$A$1001,0))</f>
        <v>Otro</v>
      </c>
      <c r="H62" s="35" t="str">
        <f t="array" ref="H62">INDEX(A!$F$2:$F$1001,MATCH(EF!C62,A!$A$2:$A$1001,0))</f>
        <v>Ejecutivo</v>
      </c>
      <c r="I62" s="35" t="str">
        <f t="array" ref="I62">INDEX(A!$G$2:$G$1001,MATCH(EF!C62,A!$A$2:$A$1001,0))</f>
        <v>OPD</v>
      </c>
      <c r="J62" s="35">
        <f t="array" ref="J62">INDEX(A!$H$2:$H$1001,MATCH(EF!C62,A!$A$2:$A$1001,0))</f>
        <v>1989</v>
      </c>
      <c r="K62" s="35" t="str">
        <f t="array" ref="K62">INDEX(A!$I$2:$I$1001,MATCH(EF!C62,A!$A$2:$A$1001,0))</f>
        <v>NA</v>
      </c>
      <c r="L62" s="35" t="str">
        <f t="array" ref="L62">INDEX(A!$J$2:$J$1001,MATCH(EF!C62,A!$A$2:$A$1001,0))</f>
        <v>Consejo Estatal para el Fomento Deportivo y el apoyo a la juventud
Decreto número 13595</v>
      </c>
      <c r="M62" s="35">
        <f t="array" ref="M62">INDEX(A!$K$2:$K$1001,MATCH(EF!C62,A!$A$2:$A$1001,0))</f>
        <v>201000</v>
      </c>
      <c r="N62" s="35">
        <f t="array" ref="N62">INDEX(A!$L$2:$L$1001,MATCH(EF!C62,A!$A$2:$A$1001,0))</f>
        <v>0</v>
      </c>
      <c r="O62" s="36" t="str">
        <f t="shared" si="0"/>
        <v>2</v>
      </c>
      <c r="P62" s="36" t="str">
        <f t="shared" si="1"/>
        <v>010</v>
      </c>
      <c r="Q62" s="36" t="str">
        <f t="array" ref="Q62">IF(O62="7",IF(P62="000","Sin región al ser un intermunicipal",INDEX(B!$C$2:$C$126,MATCH(EF!P62,B!$A$2:$A$126,0))),"Sin región al ser un ente Estatal")</f>
        <v>Sin región al ser un ente Estatal</v>
      </c>
      <c r="R62" s="37">
        <f t="array" ref="R62">IF(O62="7",IF(P62="000","N/A",INDEX(B!$D$2:$D$126,MATCH(EF!P62,B!$A$2:$A$126,0))),B!$D$127)</f>
        <v>7842822</v>
      </c>
      <c r="S62" s="37">
        <f t="array" ref="S62">IF(O62="7",IF(P62="000","N/A",INDEX(B!$E$2:$E$126,MATCH(EF!P62,B!$A$2:$A$126,0))),B!$E$127)</f>
        <v>8348151</v>
      </c>
      <c r="T62" s="29"/>
      <c r="U62" s="29"/>
      <c r="V62" s="29"/>
      <c r="W62" s="29"/>
      <c r="X62" s="29"/>
      <c r="Y62" s="29"/>
      <c r="Z62" s="29"/>
    </row>
    <row r="63" spans="1:26" ht="14.25" customHeight="1">
      <c r="A63" s="29">
        <f>COUNTIF(A!$A$2:$A$1001,"&lt;="&amp;A!A63)</f>
        <v>42</v>
      </c>
      <c r="B63" s="30">
        <v>62</v>
      </c>
      <c r="C63" s="35" t="str">
        <f t="array" ref="C63">INDEX(A!$A$2:$A$1001,MATCH(EF!B63,EF!$A$2:$A$1001,0))</f>
        <v>Consejo Forestal y de la Fauna del Estado de Jalisco</v>
      </c>
      <c r="D63" s="35" t="str">
        <f t="array" ref="D63">INDEX(A!$B$2:$B$1001,MATCH(EF!C63,A!$A$2:$A$1001,0))</f>
        <v>Estatal</v>
      </c>
      <c r="E63" s="35" t="str">
        <f t="array" ref="E63">INDEX(A!$C$2:$C$1001,MATCH(EF!C63,A!$A$2:$A$1001,0))</f>
        <v>No</v>
      </c>
      <c r="F63" s="35" t="str">
        <f t="array" ref="F63">INDEX(A!$D$2:$D$1001,MATCH(EF!C63,A!$A$2:$A$1001,0))</f>
        <v>000</v>
      </c>
      <c r="G63" s="35" t="str">
        <f t="array" ref="G63">INDEX(A!$E$2:$E$1001,MATCH(EF!C63,A!$A$2:$A$1001,0))</f>
        <v>Medio ambiente</v>
      </c>
      <c r="H63" s="35" t="str">
        <f t="array" ref="H63">INDEX(A!$F$2:$F$1001,MATCH(EF!C63,A!$A$2:$A$1001,0))</f>
        <v>Ejecutivo</v>
      </c>
      <c r="I63" s="35" t="str">
        <f t="array" ref="I63">INDEX(A!$G$2:$G$1001,MATCH(EF!C63,A!$A$2:$A$1001,0))</f>
        <v>OPD</v>
      </c>
      <c r="J63" s="35">
        <f t="array" ref="J63">INDEX(A!$H$2:$H$1001,MATCH(EF!C63,A!$A$2:$A$1001,0))</f>
        <v>1987</v>
      </c>
      <c r="K63" s="35">
        <f t="array" ref="K63">INDEX(A!$I$2:$I$1001,MATCH(EF!C63,A!$A$2:$A$1001,0))</f>
        <v>2017</v>
      </c>
      <c r="L63" s="35" t="str">
        <f t="array" ref="L63">INDEX(A!$J$2:$J$1001,MATCH(EF!C63,A!$A$2:$A$1001,0))</f>
        <v>Decreto número 12804</v>
      </c>
      <c r="M63" s="35">
        <f t="array" ref="M63">INDEX(A!$K$2:$K$1001,MATCH(EF!C63,A!$A$2:$A$1001,0))</f>
        <v>200800</v>
      </c>
      <c r="N63" s="35" t="str">
        <f t="array" ref="N63">INDEX(A!$L$2:$L$1001,MATCH(EF!C63,A!$A$2:$A$1001,0))</f>
        <v>Decreto 26726/LXI/17. Periódico Número 25. Sección V. Tomo CCCXC</v>
      </c>
      <c r="O63" s="36" t="str">
        <f t="shared" si="0"/>
        <v>2</v>
      </c>
      <c r="P63" s="36" t="str">
        <f t="shared" si="1"/>
        <v>008</v>
      </c>
      <c r="Q63" s="36" t="str">
        <f t="array" ref="Q63">IF(O63="7",IF(P63="000","Sin región al ser un intermunicipal",INDEX(B!$C$2:$C$126,MATCH(EF!P63,B!$A$2:$A$126,0))),"Sin región al ser un ente Estatal")</f>
        <v>Sin región al ser un ente Estatal</v>
      </c>
      <c r="R63" s="37">
        <f t="array" ref="R63">IF(O63="7",IF(P63="000","N/A",INDEX(B!$D$2:$D$126,MATCH(EF!P63,B!$A$2:$A$126,0))),B!$D$127)</f>
        <v>7842822</v>
      </c>
      <c r="S63" s="37">
        <f t="array" ref="S63">IF(O63="7",IF(P63="000","N/A",INDEX(B!$E$2:$E$126,MATCH(EF!P63,B!$A$2:$A$126,0))),B!$E$127)</f>
        <v>8348151</v>
      </c>
      <c r="T63" s="29"/>
      <c r="U63" s="29"/>
      <c r="V63" s="29"/>
      <c r="W63" s="29"/>
      <c r="X63" s="29"/>
      <c r="Y63" s="29"/>
      <c r="Z63" s="29"/>
    </row>
    <row r="64" spans="1:26" ht="14.25" customHeight="1">
      <c r="A64" s="29">
        <f>COUNTIF(A!$A$2:$A$1001,"&lt;="&amp;A!A64)</f>
        <v>46</v>
      </c>
      <c r="B64" s="30">
        <v>63</v>
      </c>
      <c r="C64" s="35" t="str">
        <f t="array" ref="C64">INDEX(A!$A$2:$A$1001,MATCH(EF!B64,EF!$A$2:$A$1001,0))</f>
        <v>Consejo Municipal contra las Adicciones en San Pedro Tlaquepaque</v>
      </c>
      <c r="D64" s="35" t="str">
        <f t="array" ref="D64">INDEX(A!$B$2:$B$1001,MATCH(EF!C64,A!$A$2:$A$1001,0))</f>
        <v>Municipal</v>
      </c>
      <c r="E64" s="35" t="str">
        <f t="array" ref="E64">INDEX(A!$C$2:$C$1001,MATCH(EF!C64,A!$A$2:$A$1001,0))</f>
        <v>Sí</v>
      </c>
      <c r="F64" s="35" t="str">
        <f t="array" ref="F64">INDEX(A!$D$2:$D$1001,MATCH(EF!C64,A!$A$2:$A$1001,0))</f>
        <v>098</v>
      </c>
      <c r="G64" s="35" t="str">
        <f t="array" ref="G64">INDEX(A!$E$2:$E$1001,MATCH(EF!C64,A!$A$2:$A$1001,0))</f>
        <v>Salud</v>
      </c>
      <c r="H64" s="35" t="str">
        <f t="array" ref="H64">INDEX(A!$F$2:$F$1001,MATCH(EF!C64,A!$A$2:$A$1001,0))</f>
        <v>Ejecutivo</v>
      </c>
      <c r="I64" s="35" t="str">
        <f t="array" ref="I64">INDEX(A!$G$2:$G$1001,MATCH(EF!C64,A!$A$2:$A$1001,0))</f>
        <v>OPD</v>
      </c>
      <c r="J64" s="35">
        <f t="array" ref="J64">INDEX(A!$H$2:$H$1001,MATCH(EF!C64,A!$A$2:$A$1001,0))</f>
        <v>2010</v>
      </c>
      <c r="K64" s="35" t="str">
        <f t="array" ref="K64">INDEX(A!$I$2:$I$1001,MATCH(EF!C64,A!$A$2:$A$1001,0))</f>
        <v>NA</v>
      </c>
      <c r="L64" s="35" t="str">
        <f t="array" ref="L64">INDEX(A!$J$2:$J$1001,MATCH(EF!C64,A!$A$2:$A$1001,0))</f>
        <v>Consejo Municipal contra las Adicciones en San Pedro Tlaquepaque
Gaceta diciembre de 2012. Año 01. Número 03
Consejo Municipal contra las Adicciones en Tlaquepaque
Gaceta marzo 2010. Acta de sesión ordinaria número 5.</v>
      </c>
      <c r="M64" s="35">
        <f t="array" ref="M64">INDEX(A!$K$2:$K$1001,MATCH(EF!C64,A!$A$2:$A$1001,0))</f>
        <v>709802</v>
      </c>
      <c r="N64" s="35">
        <f t="array" ref="N64">INDEX(A!$L$2:$L$1001,MATCH(EF!C64,A!$A$2:$A$1001,0))</f>
        <v>0</v>
      </c>
      <c r="O64" s="36" t="str">
        <f t="shared" si="0"/>
        <v>7</v>
      </c>
      <c r="P64" s="36" t="str">
        <f t="shared" si="1"/>
        <v>098</v>
      </c>
      <c r="Q64" s="36" t="str">
        <f t="array" ref="Q64">IF(O64="7",IF(P64="000","Sin región al ser un intermunicipal",INDEX(B!$C$2:$C$126,MATCH(EF!P64,B!$A$2:$A$126,0))),"Sin región al ser un ente Estatal")</f>
        <v>Centro</v>
      </c>
      <c r="R64" s="37">
        <f t="array" ref="R64">IF(O64="7",IF(P64="000","N/A",INDEX(B!$D$2:$D$126,MATCH(EF!P64,B!$A$2:$A$126,0))),B!$D$127)</f>
        <v>664193</v>
      </c>
      <c r="S64" s="37">
        <f t="array" ref="S64">IF(O64="7",IF(P64="000","N/A",INDEX(B!$E$2:$E$126,MATCH(EF!P64,B!$A$2:$A$126,0))),B!$E$127)</f>
        <v>687127</v>
      </c>
      <c r="T64" s="29"/>
      <c r="U64" s="29"/>
      <c r="V64" s="29"/>
      <c r="W64" s="29"/>
      <c r="X64" s="29"/>
      <c r="Y64" s="29"/>
      <c r="Z64" s="29"/>
    </row>
    <row r="65" spans="1:26" ht="14.25" customHeight="1">
      <c r="A65" s="29">
        <f>COUNTIF(A!$A$2:$A$1001,"&lt;="&amp;A!A65)</f>
        <v>213</v>
      </c>
      <c r="B65" s="30">
        <v>64</v>
      </c>
      <c r="C65" s="35" t="str">
        <f t="array" ref="C65">INDEX(A!$A$2:$A$1001,MATCH(EF!B65,EF!$A$2:$A$1001,0))</f>
        <v>Consejo Municipal del Deporte de Ahualulco de Mercado</v>
      </c>
      <c r="D65" s="35" t="str">
        <f t="array" ref="D65">INDEX(A!$B$2:$B$1001,MATCH(EF!C65,A!$A$2:$A$1001,0))</f>
        <v>Municipal</v>
      </c>
      <c r="E65" s="35" t="str">
        <f t="array" ref="E65">INDEX(A!$C$2:$C$1001,MATCH(EF!C65,A!$A$2:$A$1001,0))</f>
        <v>Sí</v>
      </c>
      <c r="F65" s="35" t="str">
        <f t="array" ref="F65">INDEX(A!$D$2:$D$1001,MATCH(EF!C65,A!$A$2:$A$1001,0))</f>
        <v>003</v>
      </c>
      <c r="G65" s="35" t="str">
        <f t="array" ref="G65">INDEX(A!$E$2:$E$1001,MATCH(EF!C65,A!$A$2:$A$1001,0))</f>
        <v>Otro</v>
      </c>
      <c r="H65" s="35" t="str">
        <f t="array" ref="H65">INDEX(A!$F$2:$F$1001,MATCH(EF!C65,A!$A$2:$A$1001,0))</f>
        <v>Ejecutivo</v>
      </c>
      <c r="I65" s="35" t="str">
        <f t="array" ref="I65">INDEX(A!$G$2:$G$1001,MATCH(EF!C65,A!$A$2:$A$1001,0))</f>
        <v>OPD</v>
      </c>
      <c r="J65" s="35">
        <f t="array" ref="J65">INDEX(A!$H$2:$H$1001,MATCH(EF!C65,A!$A$2:$A$1001,0))</f>
        <v>2001</v>
      </c>
      <c r="K65" s="35" t="str">
        <f t="array" ref="K65">INDEX(A!$I$2:$I$1001,MATCH(EF!C65,A!$A$2:$A$1001,0))</f>
        <v>NA</v>
      </c>
      <c r="L65" s="35" t="str">
        <f t="array" ref="L65">INDEX(A!$J$2:$J$1001,MATCH(EF!C65,A!$A$2:$A$1001,0))</f>
        <v>Decreto número 18977. Periódico número 8. Sección II Tomo CCCXXXVIII</v>
      </c>
      <c r="M65" s="35">
        <f t="array" ref="M65">INDEX(A!$K$2:$K$1001,MATCH(EF!C65,A!$A$2:$A$1001,0))</f>
        <v>700302</v>
      </c>
      <c r="N65" s="35">
        <f t="array" ref="N65">INDEX(A!$L$2:$L$1001,MATCH(EF!C65,A!$A$2:$A$1001,0))</f>
        <v>0</v>
      </c>
      <c r="O65" s="36" t="str">
        <f t="shared" si="0"/>
        <v>7</v>
      </c>
      <c r="P65" s="36" t="str">
        <f t="shared" si="1"/>
        <v>003</v>
      </c>
      <c r="Q65" s="36" t="str">
        <f t="array" ref="Q65">IF(O65="7",IF(P65="000","Sin región al ser un intermunicipal",INDEX(B!$C$2:$C$126,MATCH(EF!P65,B!$A$2:$A$126,0))),"Sin región al ser un ente Estatal")</f>
        <v>Valles</v>
      </c>
      <c r="R65" s="37">
        <f t="array" ref="R65">IF(O65="7",IF(P65="000","N/A",INDEX(B!$D$2:$D$126,MATCH(EF!P65,B!$A$2:$A$126,0))),B!$D$127)</f>
        <v>23362</v>
      </c>
      <c r="S65" s="37">
        <f t="array" ref="S65">IF(O65="7",IF(P65="000","N/A",INDEX(B!$E$2:$E$126,MATCH(EF!P65,B!$A$2:$A$126,0))),B!$E$127)</f>
        <v>23630</v>
      </c>
      <c r="T65" s="29"/>
      <c r="U65" s="29"/>
      <c r="V65" s="29"/>
      <c r="W65" s="29"/>
      <c r="X65" s="29"/>
      <c r="Y65" s="29"/>
      <c r="Z65" s="29"/>
    </row>
    <row r="66" spans="1:26" ht="14.25" customHeight="1">
      <c r="A66" s="29">
        <f>COUNTIF(A!$A$2:$A$1001,"&lt;="&amp;A!A66)</f>
        <v>297</v>
      </c>
      <c r="B66" s="30">
        <v>65</v>
      </c>
      <c r="C66" s="35" t="str">
        <f t="array" ref="C66">INDEX(A!$A$2:$A$1001,MATCH(EF!B66,EF!$A$2:$A$1001,0))</f>
        <v>Consejo Municipal del Deporte de Ayutla</v>
      </c>
      <c r="D66" s="35" t="str">
        <f t="array" ref="D66">INDEX(A!$B$2:$B$1001,MATCH(EF!C66,A!$A$2:$A$1001,0))</f>
        <v>Municipal</v>
      </c>
      <c r="E66" s="35">
        <f t="array" ref="E66">INDEX(A!$C$2:$C$1001,MATCH(EF!C66,A!$A$2:$A$1001,0))</f>
        <v>0</v>
      </c>
      <c r="F66" s="35" t="str">
        <f t="array" ref="F66">INDEX(A!$D$2:$D$1001,MATCH(EF!C66,A!$A$2:$A$1001,0))</f>
        <v>017</v>
      </c>
      <c r="G66" s="35" t="str">
        <f t="array" ref="G66">INDEX(A!$E$2:$E$1001,MATCH(EF!C66,A!$A$2:$A$1001,0))</f>
        <v>Otro</v>
      </c>
      <c r="H66" s="35" t="str">
        <f t="array" ref="H66">INDEX(A!$F$2:$F$1001,MATCH(EF!C66,A!$A$2:$A$1001,0))</f>
        <v>Ejecutivo</v>
      </c>
      <c r="I66" s="35" t="str">
        <f t="array" ref="I66">INDEX(A!$G$2:$G$1001,MATCH(EF!C66,A!$A$2:$A$1001,0))</f>
        <v>OPD</v>
      </c>
      <c r="J66" s="35">
        <f t="array" ref="J66">INDEX(A!$H$2:$H$1001,MATCH(EF!C66,A!$A$2:$A$1001,0))</f>
        <v>1999</v>
      </c>
      <c r="K66" s="35" t="str">
        <f t="array" ref="K66">INDEX(A!$I$2:$I$1001,MATCH(EF!C66,A!$A$2:$A$1001,0))</f>
        <v>NA</v>
      </c>
      <c r="L66" s="35" t="str">
        <f t="array" ref="L66">INDEX(A!$J$2:$J$1001,MATCH(EF!C66,A!$A$2:$A$1001,0))</f>
        <v>Decreto número 18028</v>
      </c>
      <c r="M66" s="35">
        <f t="array" ref="M66">INDEX(A!$K$2:$K$1001,MATCH(EF!C66,A!$A$2:$A$1001,0))</f>
        <v>701802</v>
      </c>
      <c r="N66" s="35">
        <f t="array" ref="N66">INDEX(A!$L$2:$L$1001,MATCH(EF!C66,A!$A$2:$A$1001,0))</f>
        <v>0</v>
      </c>
      <c r="O66" s="36" t="str">
        <f t="shared" si="0"/>
        <v>7</v>
      </c>
      <c r="P66" s="36" t="str">
        <f t="shared" si="1"/>
        <v>018</v>
      </c>
      <c r="Q66" s="36" t="str">
        <f t="array" ref="Q66">IF(O66="7",IF(P66="000","Sin región al ser un intermunicipal",INDEX(B!$C$2:$C$126,MATCH(EF!P66,B!$A$2:$A$126,0))),"Sin región al ser un ente Estatal")</f>
        <v>Ciénega</v>
      </c>
      <c r="R66" s="37">
        <f t="array" ref="R66">IF(O66="7",IF(P66="000","N/A",INDEX(B!$D$2:$D$126,MATCH(EF!P66,B!$A$2:$A$126,0))),B!$D$127)</f>
        <v>65055</v>
      </c>
      <c r="S66" s="37">
        <f t="array" ref="S66">IF(O66="7",IF(P66="000","N/A",INDEX(B!$E$2:$E$126,MATCH(EF!P66,B!$A$2:$A$126,0))),B!$E$127)</f>
        <v>67937</v>
      </c>
      <c r="T66" s="29"/>
      <c r="U66" s="29"/>
      <c r="V66" s="29"/>
      <c r="W66" s="29"/>
      <c r="X66" s="29"/>
      <c r="Y66" s="29"/>
      <c r="Z66" s="29"/>
    </row>
    <row r="67" spans="1:26" ht="14.25" customHeight="1">
      <c r="A67" s="29">
        <f>COUNTIF(A!$A$2:$A$1001,"&lt;="&amp;A!A67)</f>
        <v>59</v>
      </c>
      <c r="B67" s="30">
        <v>66</v>
      </c>
      <c r="C67" s="35" t="str">
        <f t="array" ref="C67">INDEX(A!$A$2:$A$1001,MATCH(EF!B67,EF!$A$2:$A$1001,0))</f>
        <v>Consejo Municipal del Deporte de Degollado, Jalisco</v>
      </c>
      <c r="D67" s="35" t="str">
        <f t="array" ref="D67">INDEX(A!$B$2:$B$1001,MATCH(EF!C67,A!$A$2:$A$1001,0))</f>
        <v>Municipal</v>
      </c>
      <c r="E67" s="35" t="str">
        <f t="array" ref="E67">INDEX(A!$C$2:$C$1001,MATCH(EF!C67,A!$A$2:$A$1001,0))</f>
        <v>Sí</v>
      </c>
      <c r="F67" s="35" t="str">
        <f t="array" ref="F67">INDEX(A!$D$2:$D$1001,MATCH(EF!C67,A!$A$2:$A$1001,0))</f>
        <v>033</v>
      </c>
      <c r="G67" s="35" t="str">
        <f t="array" ref="G67">INDEX(A!$E$2:$E$1001,MATCH(EF!C67,A!$A$2:$A$1001,0))</f>
        <v>Otro</v>
      </c>
      <c r="H67" s="35" t="str">
        <f t="array" ref="H67">INDEX(A!$F$2:$F$1001,MATCH(EF!C67,A!$A$2:$A$1001,0))</f>
        <v>Ejecutivo</v>
      </c>
      <c r="I67" s="35" t="str">
        <f t="array" ref="I67">INDEX(A!$G$2:$G$1001,MATCH(EF!C67,A!$A$2:$A$1001,0))</f>
        <v>OPD</v>
      </c>
      <c r="J67" s="35">
        <f t="array" ref="J67">INDEX(A!$H$2:$H$1001,MATCH(EF!C67,A!$A$2:$A$1001,0))</f>
        <v>2011</v>
      </c>
      <c r="K67" s="35" t="str">
        <f t="array" ref="K67">INDEX(A!$I$2:$I$1001,MATCH(EF!C67,A!$A$2:$A$1001,0))</f>
        <v>NA</v>
      </c>
      <c r="L67" s="35" t="str">
        <f t="array" ref="L67">INDEX(A!$J$2:$J$1001,MATCH(EF!C67,A!$A$2:$A$1001,0))</f>
        <v>NA</v>
      </c>
      <c r="M67" s="35">
        <f t="array" ref="M67">INDEX(A!$K$2:$K$1001,MATCH(EF!C67,A!$A$2:$A$1001,0))</f>
        <v>703302</v>
      </c>
      <c r="N67" s="35">
        <f t="array" ref="N67">INDEX(A!$L$2:$L$1001,MATCH(EF!C67,A!$A$2:$A$1001,0))</f>
        <v>0</v>
      </c>
      <c r="O67" s="36" t="str">
        <f t="shared" si="0"/>
        <v>7</v>
      </c>
      <c r="P67" s="36" t="str">
        <f t="shared" si="1"/>
        <v>033</v>
      </c>
      <c r="Q67" s="36" t="str">
        <f t="array" ref="Q67">IF(O67="7",IF(P67="000","Sin región al ser un intermunicipal",INDEX(B!$C$2:$C$126,MATCH(EF!P67,B!$A$2:$A$126,0))),"Sin región al ser un ente Estatal")</f>
        <v>Ciénega</v>
      </c>
      <c r="R67" s="37">
        <f t="array" ref="R67">IF(O67="7",IF(P67="000","N/A",INDEX(B!$D$2:$D$126,MATCH(EF!P67,B!$A$2:$A$126,0))),B!$D$127)</f>
        <v>21479</v>
      </c>
      <c r="S67" s="37">
        <f t="array" ref="S67">IF(O67="7",IF(P67="000","N/A",INDEX(B!$E$2:$E$126,MATCH(EF!P67,B!$A$2:$A$126,0))),B!$E$127)</f>
        <v>21226</v>
      </c>
      <c r="T67" s="29"/>
      <c r="U67" s="29"/>
      <c r="V67" s="29"/>
      <c r="W67" s="29"/>
      <c r="X67" s="29"/>
      <c r="Y67" s="29"/>
      <c r="Z67" s="29"/>
    </row>
    <row r="68" spans="1:26" ht="14.25" customHeight="1">
      <c r="A68" s="29">
        <f>COUNTIF(A!$A$2:$A$1001,"&lt;="&amp;A!A68)</f>
        <v>194</v>
      </c>
      <c r="B68" s="30">
        <v>67</v>
      </c>
      <c r="C68" s="35" t="str">
        <f t="array" ref="C68">INDEX(A!$A$2:$A$1001,MATCH(EF!B68,EF!$A$2:$A$1001,0))</f>
        <v>Consejo Municipal del Deporte de Guadalajara</v>
      </c>
      <c r="D68" s="35" t="str">
        <f t="array" ref="D68">INDEX(A!$B$2:$B$1001,MATCH(EF!C68,A!$A$2:$A$1001,0))</f>
        <v>Municipal</v>
      </c>
      <c r="E68" s="35" t="str">
        <f t="array" ref="E68">INDEX(A!$C$2:$C$1001,MATCH(EF!C68,A!$A$2:$A$1001,0))</f>
        <v>Sí</v>
      </c>
      <c r="F68" s="35" t="str">
        <f t="array" ref="F68">INDEX(A!$D$2:$D$1001,MATCH(EF!C68,A!$A$2:$A$1001,0))</f>
        <v>039</v>
      </c>
      <c r="G68" s="35" t="str">
        <f t="array" ref="G68">INDEX(A!$E$2:$E$1001,MATCH(EF!C68,A!$A$2:$A$1001,0))</f>
        <v>Otro</v>
      </c>
      <c r="H68" s="35" t="str">
        <f t="array" ref="H68">INDEX(A!$F$2:$F$1001,MATCH(EF!C68,A!$A$2:$A$1001,0))</f>
        <v>Ejecutivo</v>
      </c>
      <c r="I68" s="35" t="str">
        <f t="array" ref="I68">INDEX(A!$G$2:$G$1001,MATCH(EF!C68,A!$A$2:$A$1001,0))</f>
        <v>OPD</v>
      </c>
      <c r="J68" s="35">
        <f t="array" ref="J68">INDEX(A!$H$2:$H$1001,MATCH(EF!C68,A!$A$2:$A$1001,0))</f>
        <v>1998</v>
      </c>
      <c r="K68" s="35">
        <f t="array" ref="K68">INDEX(A!$I$2:$I$1001,MATCH(EF!C68,A!$A$2:$A$1001,0))</f>
        <v>2007</v>
      </c>
      <c r="L68" s="35" t="str">
        <f t="array" ref="L68">INDEX(A!$J$2:$J$1001,MATCH(EF!C68,A!$A$2:$A$1001,0))</f>
        <v>Gaceta municipal de julio
Decreto número 17190</v>
      </c>
      <c r="M68" s="35">
        <f t="array" ref="M68">INDEX(A!$K$2:$K$1001,MATCH(EF!C68,A!$A$2:$A$1001,0))</f>
        <v>703902</v>
      </c>
      <c r="N68" s="35" t="str">
        <f t="array" ref="N68">INDEX(A!$L$2:$L$1001,MATCH(EF!C68,A!$A$2:$A$1001,0))</f>
        <v>Decreto 21819/LVII/07. Número 26. Sección II. Tomo CCCLVI</v>
      </c>
      <c r="O68" s="36" t="str">
        <f t="shared" si="0"/>
        <v>7</v>
      </c>
      <c r="P68" s="36" t="str">
        <f t="shared" si="1"/>
        <v>039</v>
      </c>
      <c r="Q68" s="36" t="str">
        <f t="array" ref="Q68">IF(O68="7",IF(P68="000","Sin región al ser un intermunicipal",INDEX(B!$C$2:$C$126,MATCH(EF!P68,B!$A$2:$A$126,0))),"Sin región al ser un ente Estatal")</f>
        <v>Centro</v>
      </c>
      <c r="R68" s="37">
        <f t="array" ref="R68">IF(O68="7",IF(P68="000","N/A",INDEX(B!$D$2:$D$126,MATCH(EF!P68,B!$A$2:$A$126,0))),B!$D$127)</f>
        <v>1460148</v>
      </c>
      <c r="S68" s="37">
        <f t="array" ref="S68">IF(O68="7",IF(P68="000","N/A",INDEX(B!$E$2:$E$126,MATCH(EF!P68,B!$A$2:$A$126,0))),B!$E$127)</f>
        <v>1385629</v>
      </c>
      <c r="T68" s="29"/>
      <c r="U68" s="29"/>
      <c r="V68" s="29"/>
      <c r="W68" s="29"/>
      <c r="X68" s="29"/>
      <c r="Y68" s="29"/>
      <c r="Z68" s="29"/>
    </row>
    <row r="69" spans="1:26" ht="14.25" customHeight="1">
      <c r="A69" s="29">
        <f>COUNTIF(A!$A$2:$A$1001,"&lt;="&amp;A!A69)</f>
        <v>195</v>
      </c>
      <c r="B69" s="30">
        <v>68</v>
      </c>
      <c r="C69" s="35" t="str">
        <f t="array" ref="C69">INDEX(A!$A$2:$A$1001,MATCH(EF!B69,EF!$A$2:$A$1001,0))</f>
        <v>Consejo Municipal del Deporte de Jocotepec</v>
      </c>
      <c r="D69" s="35" t="str">
        <f t="array" ref="D69">INDEX(A!$B$2:$B$1001,MATCH(EF!C69,A!$A$2:$A$1001,0))</f>
        <v>Municipal</v>
      </c>
      <c r="E69" s="35" t="str">
        <f t="array" ref="E69">INDEX(A!$C$2:$C$1001,MATCH(EF!C69,A!$A$2:$A$1001,0))</f>
        <v>Sí</v>
      </c>
      <c r="F69" s="35" t="str">
        <f t="array" ref="F69">INDEX(A!$D$2:$D$1001,MATCH(EF!C69,A!$A$2:$A$1001,0))</f>
        <v>050</v>
      </c>
      <c r="G69" s="35" t="str">
        <f t="array" ref="G69">INDEX(A!$E$2:$E$1001,MATCH(EF!C69,A!$A$2:$A$1001,0))</f>
        <v>Otro</v>
      </c>
      <c r="H69" s="35" t="str">
        <f t="array" ref="H69">INDEX(A!$F$2:$F$1001,MATCH(EF!C69,A!$A$2:$A$1001,0))</f>
        <v>Ejecutivo</v>
      </c>
      <c r="I69" s="35" t="str">
        <f t="array" ref="I69">INDEX(A!$G$2:$G$1001,MATCH(EF!C69,A!$A$2:$A$1001,0))</f>
        <v>OPD</v>
      </c>
      <c r="J69" s="35">
        <f t="array" ref="J69">INDEX(A!$H$2:$H$1001,MATCH(EF!C69,A!$A$2:$A$1001,0))</f>
        <v>2007</v>
      </c>
      <c r="K69" s="35" t="str">
        <f t="array" ref="K69">INDEX(A!$I$2:$I$1001,MATCH(EF!C69,A!$A$2:$A$1001,0))</f>
        <v>NA</v>
      </c>
      <c r="L69" s="35" t="str">
        <f t="array" ref="L69">INDEX(A!$J$2:$J$1001,MATCH(EF!C69,A!$A$2:$A$1001,0))</f>
        <v>NA</v>
      </c>
      <c r="M69" s="35">
        <f t="array" ref="M69">INDEX(A!$K$2:$K$1001,MATCH(EF!C69,A!$A$2:$A$1001,0))</f>
        <v>705002</v>
      </c>
      <c r="N69" s="35">
        <f t="array" ref="N69">INDEX(A!$L$2:$L$1001,MATCH(EF!C69,A!$A$2:$A$1001,0))</f>
        <v>0</v>
      </c>
      <c r="O69" s="36" t="str">
        <f t="shared" si="0"/>
        <v>7</v>
      </c>
      <c r="P69" s="36" t="str">
        <f t="shared" si="1"/>
        <v>050</v>
      </c>
      <c r="Q69" s="36" t="str">
        <f t="array" ref="Q69">IF(O69="7",IF(P69="000","Sin región al ser un intermunicipal",INDEX(B!$C$2:$C$126,MATCH(EF!P69,B!$A$2:$A$126,0))),"Sin región al ser un ente Estatal")</f>
        <v>Sureste</v>
      </c>
      <c r="R69" s="37">
        <f t="array" ref="R69">IF(O69="7",IF(P69="000","N/A",INDEX(B!$D$2:$D$126,MATCH(EF!P69,B!$A$2:$A$126,0))),B!$D$127)</f>
        <v>46521</v>
      </c>
      <c r="S69" s="37">
        <f t="array" ref="S69">IF(O69="7",IF(P69="000","N/A",INDEX(B!$E$2:$E$126,MATCH(EF!P69,B!$A$2:$A$126,0))),B!$E$127)</f>
        <v>47105</v>
      </c>
      <c r="T69" s="29"/>
      <c r="U69" s="29"/>
      <c r="V69" s="29"/>
      <c r="W69" s="29"/>
      <c r="X69" s="29"/>
      <c r="Y69" s="29"/>
      <c r="Z69" s="29"/>
    </row>
    <row r="70" spans="1:26" ht="14.25" customHeight="1">
      <c r="A70" s="29">
        <f>COUNTIF(A!$A$2:$A$1001,"&lt;="&amp;A!A70)</f>
        <v>404</v>
      </c>
      <c r="B70" s="30">
        <v>69</v>
      </c>
      <c r="C70" s="35" t="str">
        <f t="array" ref="C70">INDEX(A!$A$2:$A$1001,MATCH(EF!B70,EF!$A$2:$A$1001,0))</f>
        <v>Consejo Municipal del Deporte de La Barca</v>
      </c>
      <c r="D70" s="35" t="str">
        <f t="array" ref="D70">INDEX(A!$B$2:$B$1001,MATCH(EF!C70,A!$A$2:$A$1001,0))</f>
        <v>Municipal</v>
      </c>
      <c r="E70" s="35" t="str">
        <f t="array" ref="E70">INDEX(A!$C$2:$C$1001,MATCH(EF!C70,A!$A$2:$A$1001,0))</f>
        <v>Sí</v>
      </c>
      <c r="F70" s="35" t="str">
        <f t="array" ref="F70">INDEX(A!$D$2:$D$1001,MATCH(EF!C70,A!$A$2:$A$1001,0))</f>
        <v>018</v>
      </c>
      <c r="G70" s="35" t="str">
        <f t="array" ref="G70">INDEX(A!$E$2:$E$1001,MATCH(EF!C70,A!$A$2:$A$1001,0))</f>
        <v>Otro</v>
      </c>
      <c r="H70" s="35" t="str">
        <f t="array" ref="H70">INDEX(A!$F$2:$F$1001,MATCH(EF!C70,A!$A$2:$A$1001,0))</f>
        <v>Ejecutivo</v>
      </c>
      <c r="I70" s="35" t="str">
        <f t="array" ref="I70">INDEX(A!$G$2:$G$1001,MATCH(EF!C70,A!$A$2:$A$1001,0))</f>
        <v>OPD</v>
      </c>
      <c r="J70" s="35">
        <f t="array" ref="J70">INDEX(A!$H$2:$H$1001,MATCH(EF!C70,A!$A$2:$A$1001,0))</f>
        <v>1999</v>
      </c>
      <c r="K70" s="35" t="str">
        <f t="array" ref="K70">INDEX(A!$I$2:$I$1001,MATCH(EF!C70,A!$A$2:$A$1001,0))</f>
        <v>NA</v>
      </c>
      <c r="L70" s="35" t="str">
        <f t="array" ref="L70">INDEX(A!$J$2:$J$1001,MATCH(EF!C70,A!$A$2:$A$1001,0))</f>
        <v>Decreto número 18029</v>
      </c>
      <c r="M70" s="35">
        <f t="array" ref="M70">INDEX(A!$K$2:$K$1001,MATCH(EF!C70,A!$A$2:$A$1001,0))</f>
        <v>701802</v>
      </c>
      <c r="N70" s="35">
        <f t="array" ref="N70">INDEX(A!$L$2:$L$1001,MATCH(EF!C70,A!$A$2:$A$1001,0))</f>
        <v>0</v>
      </c>
      <c r="O70" s="36" t="str">
        <f t="shared" si="0"/>
        <v>7</v>
      </c>
      <c r="P70" s="36" t="str">
        <f t="shared" si="1"/>
        <v>018</v>
      </c>
      <c r="Q70" s="36" t="str">
        <f t="array" ref="Q70">IF(O70="7",IF(P70="000","Sin región al ser un intermunicipal",INDEX(B!$C$2:$C$126,MATCH(EF!P70,B!$A$2:$A$126,0))),"Sin región al ser un ente Estatal")</f>
        <v>Ciénega</v>
      </c>
      <c r="R70" s="37">
        <f t="array" ref="R70">IF(O70="7",IF(P70="000","N/A",INDEX(B!$D$2:$D$126,MATCH(EF!P70,B!$A$2:$A$126,0))),B!$D$127)</f>
        <v>65055</v>
      </c>
      <c r="S70" s="37">
        <f t="array" ref="S70">IF(O70="7",IF(P70="000","N/A",INDEX(B!$E$2:$E$126,MATCH(EF!P70,B!$A$2:$A$126,0))),B!$E$127)</f>
        <v>67937</v>
      </c>
      <c r="T70" s="29"/>
      <c r="U70" s="29"/>
      <c r="V70" s="29"/>
      <c r="W70" s="29"/>
      <c r="X70" s="29"/>
      <c r="Y70" s="29"/>
      <c r="Z70" s="29"/>
    </row>
    <row r="71" spans="1:26" ht="14.25" customHeight="1">
      <c r="A71" s="29">
        <f>COUNTIF(A!$A$2:$A$1001,"&lt;="&amp;A!A71)</f>
        <v>551</v>
      </c>
      <c r="B71" s="30">
        <v>70</v>
      </c>
      <c r="C71" s="35" t="str">
        <f t="array" ref="C71">INDEX(A!$A$2:$A$1001,MATCH(EF!B71,EF!$A$2:$A$1001,0))</f>
        <v>Consejo Municipal del Deporte de Ocotlán, Jalisco</v>
      </c>
      <c r="D71" s="35" t="str">
        <f t="array" ref="D71">INDEX(A!$B$2:$B$1001,MATCH(EF!C71,A!$A$2:$A$1001,0))</f>
        <v>Municipal</v>
      </c>
      <c r="E71" s="35" t="str">
        <f t="array" ref="E71">INDEX(A!$C$2:$C$1001,MATCH(EF!C71,A!$A$2:$A$1001,0))</f>
        <v>Sí</v>
      </c>
      <c r="F71" s="35" t="str">
        <f t="array" ref="F71">INDEX(A!$D$2:$D$1001,MATCH(EF!C71,A!$A$2:$A$1001,0))</f>
        <v>063</v>
      </c>
      <c r="G71" s="35" t="str">
        <f t="array" ref="G71">INDEX(A!$E$2:$E$1001,MATCH(EF!C71,A!$A$2:$A$1001,0))</f>
        <v>Otro</v>
      </c>
      <c r="H71" s="35" t="str">
        <f t="array" ref="H71">INDEX(A!$F$2:$F$1001,MATCH(EF!C71,A!$A$2:$A$1001,0))</f>
        <v>Ejecutivo</v>
      </c>
      <c r="I71" s="35" t="str">
        <f t="array" ref="I71">INDEX(A!$G$2:$G$1001,MATCH(EF!C71,A!$A$2:$A$1001,0))</f>
        <v>OPD</v>
      </c>
      <c r="J71" s="35">
        <f t="array" ref="J71">INDEX(A!$H$2:$H$1001,MATCH(EF!C71,A!$A$2:$A$1001,0))</f>
        <v>2000</v>
      </c>
      <c r="K71" s="35" t="str">
        <f t="array" ref="K71">INDEX(A!$I$2:$I$1001,MATCH(EF!C71,A!$A$2:$A$1001,0))</f>
        <v>NA</v>
      </c>
      <c r="L71" s="35" t="str">
        <f t="array" ref="L71">INDEX(A!$J$2:$J$1001,MATCH(EF!C71,A!$A$2:$A$1001,0))</f>
        <v>Decreto número 12474</v>
      </c>
      <c r="M71" s="35">
        <f t="array" ref="M71">INDEX(A!$K$2:$K$1001,MATCH(EF!C71,A!$A$2:$A$1001,0))</f>
        <v>706302</v>
      </c>
      <c r="N71" s="35">
        <f t="array" ref="N71">INDEX(A!$L$2:$L$1001,MATCH(EF!C71,A!$A$2:$A$1001,0))</f>
        <v>0</v>
      </c>
      <c r="O71" s="36" t="str">
        <f t="shared" si="0"/>
        <v>7</v>
      </c>
      <c r="P71" s="36" t="str">
        <f t="shared" si="1"/>
        <v>063</v>
      </c>
      <c r="Q71" s="36" t="str">
        <f t="array" ref="Q71">IF(O71="7",IF(P71="000","Sin región al ser un intermunicipal",INDEX(B!$C$2:$C$126,MATCH(EF!P71,B!$A$2:$A$126,0))),"Sin región al ser un ente Estatal")</f>
        <v>Ciénega</v>
      </c>
      <c r="R71" s="37">
        <f t="array" ref="R71">IF(O71="7",IF(P71="000","N/A",INDEX(B!$D$2:$D$126,MATCH(EF!P71,B!$A$2:$A$126,0))),B!$D$127)</f>
        <v>99461</v>
      </c>
      <c r="S71" s="37">
        <f t="array" ref="S71">IF(O71="7",IF(P71="000","N/A",INDEX(B!$E$2:$E$126,MATCH(EF!P71,B!$A$2:$A$126,0))),B!$E$127)</f>
        <v>106050</v>
      </c>
      <c r="T71" s="29"/>
      <c r="U71" s="29"/>
      <c r="V71" s="29"/>
      <c r="W71" s="29"/>
      <c r="X71" s="29"/>
      <c r="Y71" s="29"/>
      <c r="Z71" s="29"/>
    </row>
    <row r="72" spans="1:26" ht="14.25" customHeight="1">
      <c r="A72" s="29">
        <f>COUNTIF(A!$A$2:$A$1001,"&lt;="&amp;A!A72)</f>
        <v>557</v>
      </c>
      <c r="B72" s="30">
        <v>71</v>
      </c>
      <c r="C72" s="35" t="str">
        <f t="array" ref="C72">INDEX(A!$A$2:$A$1001,MATCH(EF!B72,EF!$A$2:$A$1001,0))</f>
        <v>Consejo Municipal del Deporte de Puerto Vallarta</v>
      </c>
      <c r="D72" s="35" t="str">
        <f t="array" ref="D72">INDEX(A!$B$2:$B$1001,MATCH(EF!C72,A!$A$2:$A$1001,0))</f>
        <v>Municipal</v>
      </c>
      <c r="E72" s="35" t="str">
        <f t="array" ref="E72">INDEX(A!$C$2:$C$1001,MATCH(EF!C72,A!$A$2:$A$1001,0))</f>
        <v>Sí</v>
      </c>
      <c r="F72" s="35" t="str">
        <f t="array" ref="F72">INDEX(A!$D$2:$D$1001,MATCH(EF!C72,A!$A$2:$A$1001,0))</f>
        <v>067</v>
      </c>
      <c r="G72" s="35" t="str">
        <f t="array" ref="G72">INDEX(A!$E$2:$E$1001,MATCH(EF!C72,A!$A$2:$A$1001,0))</f>
        <v>Otro</v>
      </c>
      <c r="H72" s="35" t="str">
        <f t="array" ref="H72">INDEX(A!$F$2:$F$1001,MATCH(EF!C72,A!$A$2:$A$1001,0))</f>
        <v>Ejecutivo</v>
      </c>
      <c r="I72" s="35" t="str">
        <f t="array" ref="I72">INDEX(A!$G$2:$G$1001,MATCH(EF!C72,A!$A$2:$A$1001,0))</f>
        <v>OPD</v>
      </c>
      <c r="J72" s="35">
        <f t="array" ref="J72">INDEX(A!$H$2:$H$1001,MATCH(EF!C72,A!$A$2:$A$1001,0))</f>
        <v>2007</v>
      </c>
      <c r="K72" s="35" t="str">
        <f t="array" ref="K72">INDEX(A!$I$2:$I$1001,MATCH(EF!C72,A!$A$2:$A$1001,0))</f>
        <v>NA</v>
      </c>
      <c r="L72" s="35" t="str">
        <f t="array" ref="L72">INDEX(A!$J$2:$J$1001,MATCH(EF!C72,A!$A$2:$A$1001,0))</f>
        <v>NA</v>
      </c>
      <c r="M72" s="35">
        <f t="array" ref="M72">INDEX(A!$K$2:$K$1001,MATCH(EF!C72,A!$A$2:$A$1001,0))</f>
        <v>706705</v>
      </c>
      <c r="N72" s="35">
        <f t="array" ref="N72">INDEX(A!$L$2:$L$1001,MATCH(EF!C72,A!$A$2:$A$1001,0))</f>
        <v>0</v>
      </c>
      <c r="O72" s="36" t="str">
        <f t="shared" si="0"/>
        <v>7</v>
      </c>
      <c r="P72" s="36" t="str">
        <f t="shared" si="1"/>
        <v>067</v>
      </c>
      <c r="Q72" s="36" t="str">
        <f t="array" ref="Q72">IF(O72="7",IF(P72="000","Sin región al ser un intermunicipal",INDEX(B!$C$2:$C$126,MATCH(EF!P72,B!$A$2:$A$126,0))),"Sin región al ser un ente Estatal")</f>
        <v>Costa Sierra Occidental</v>
      </c>
      <c r="R72" s="37">
        <f t="array" ref="R72">IF(O72="7",IF(P72="000","N/A",INDEX(B!$D$2:$D$126,MATCH(EF!P72,B!$A$2:$A$126,0))),B!$D$127)</f>
        <v>275640</v>
      </c>
      <c r="S72" s="37">
        <f t="array" ref="S72">IF(O72="7",IF(P72="000","N/A",INDEX(B!$E$2:$E$126,MATCH(EF!P72,B!$A$2:$A$126,0))),B!$E$127)</f>
        <v>291839</v>
      </c>
      <c r="T72" s="29"/>
      <c r="U72" s="29"/>
      <c r="V72" s="29"/>
      <c r="W72" s="29"/>
      <c r="X72" s="29"/>
      <c r="Y72" s="29"/>
      <c r="Z72" s="29"/>
    </row>
    <row r="73" spans="1:26" ht="14.25" customHeight="1">
      <c r="A73" s="29">
        <f>COUNTIF(A!$A$2:$A$1001,"&lt;="&amp;A!A73)</f>
        <v>47</v>
      </c>
      <c r="B73" s="30">
        <v>72</v>
      </c>
      <c r="C73" s="35" t="str">
        <f t="array" ref="C73">INDEX(A!$A$2:$A$1001,MATCH(EF!B73,EF!$A$2:$A$1001,0))</f>
        <v>Consejo Municipal del Deporte de San Pedro Tlaquepaque</v>
      </c>
      <c r="D73" s="35" t="str">
        <f t="array" ref="D73">INDEX(A!$B$2:$B$1001,MATCH(EF!C73,A!$A$2:$A$1001,0))</f>
        <v>Municipal</v>
      </c>
      <c r="E73" s="35" t="str">
        <f t="array" ref="E73">INDEX(A!$C$2:$C$1001,MATCH(EF!C73,A!$A$2:$A$1001,0))</f>
        <v>Sí</v>
      </c>
      <c r="F73" s="35" t="str">
        <f t="array" ref="F73">INDEX(A!$D$2:$D$1001,MATCH(EF!C73,A!$A$2:$A$1001,0))</f>
        <v>098</v>
      </c>
      <c r="G73" s="35" t="str">
        <f t="array" ref="G73">INDEX(A!$E$2:$E$1001,MATCH(EF!C73,A!$A$2:$A$1001,0))</f>
        <v>Otro</v>
      </c>
      <c r="H73" s="35" t="str">
        <f t="array" ref="H73">INDEX(A!$F$2:$F$1001,MATCH(EF!C73,A!$A$2:$A$1001,0))</f>
        <v>Ejecutivo</v>
      </c>
      <c r="I73" s="35" t="str">
        <f t="array" ref="I73">INDEX(A!$G$2:$G$1001,MATCH(EF!C73,A!$A$2:$A$1001,0))</f>
        <v>OPD</v>
      </c>
      <c r="J73" s="35">
        <f t="array" ref="J73">INDEX(A!$H$2:$H$1001,MATCH(EF!C73,A!$A$2:$A$1001,0))</f>
        <v>2012</v>
      </c>
      <c r="K73" s="35" t="str">
        <f t="array" ref="K73">INDEX(A!$I$2:$I$1001,MATCH(EF!C73,A!$A$2:$A$1001,0))</f>
        <v>NA</v>
      </c>
      <c r="L73" s="35" t="str">
        <f t="array" ref="L73">INDEX(A!$J$2:$J$1001,MATCH(EF!C73,A!$A$2:$A$1001,0))</f>
        <v>Acta de sesión ordinaria número 03</v>
      </c>
      <c r="M73" s="35">
        <f t="array" ref="M73">INDEX(A!$K$2:$K$1001,MATCH(EF!C73,A!$A$2:$A$1001,0))</f>
        <v>709806</v>
      </c>
      <c r="N73" s="35">
        <f t="array" ref="N73">INDEX(A!$L$2:$L$1001,MATCH(EF!C73,A!$A$2:$A$1001,0))</f>
        <v>0</v>
      </c>
      <c r="O73" s="36" t="str">
        <f t="shared" si="0"/>
        <v>7</v>
      </c>
      <c r="P73" s="36" t="str">
        <f t="shared" si="1"/>
        <v>098</v>
      </c>
      <c r="Q73" s="36" t="str">
        <f t="array" ref="Q73">IF(O73="7",IF(P73="000","Sin región al ser un intermunicipal",INDEX(B!$C$2:$C$126,MATCH(EF!P73,B!$A$2:$A$126,0))),"Sin región al ser un ente Estatal")</f>
        <v>Centro</v>
      </c>
      <c r="R73" s="37">
        <f t="array" ref="R73">IF(O73="7",IF(P73="000","N/A",INDEX(B!$D$2:$D$126,MATCH(EF!P73,B!$A$2:$A$126,0))),B!$D$127)</f>
        <v>664193</v>
      </c>
      <c r="S73" s="37">
        <f t="array" ref="S73">IF(O73="7",IF(P73="000","N/A",INDEX(B!$E$2:$E$126,MATCH(EF!P73,B!$A$2:$A$126,0))),B!$E$127)</f>
        <v>687127</v>
      </c>
      <c r="T73" s="29"/>
      <c r="U73" s="29"/>
      <c r="V73" s="29"/>
      <c r="W73" s="29"/>
      <c r="X73" s="29"/>
      <c r="Y73" s="29"/>
      <c r="Z73" s="29"/>
    </row>
    <row r="74" spans="1:26" ht="14.25" customHeight="1">
      <c r="A74" s="29">
        <f>COUNTIF(A!$A$2:$A$1001,"&lt;="&amp;A!A74)</f>
        <v>57</v>
      </c>
      <c r="B74" s="30">
        <v>73</v>
      </c>
      <c r="C74" s="35" t="str">
        <f t="array" ref="C74">INDEX(A!$A$2:$A$1001,MATCH(EF!B74,EF!$A$2:$A$1001,0))</f>
        <v>Consejo Municipal del Deporte de Tonalá</v>
      </c>
      <c r="D74" s="35" t="str">
        <f t="array" ref="D74">INDEX(A!$B$2:$B$1001,MATCH(EF!C74,A!$A$2:$A$1001,0))</f>
        <v>Municipal</v>
      </c>
      <c r="E74" s="35" t="str">
        <f t="array" ref="E74">INDEX(A!$C$2:$C$1001,MATCH(EF!C74,A!$A$2:$A$1001,0))</f>
        <v>Sí</v>
      </c>
      <c r="F74" s="35">
        <f t="array" ref="F74">INDEX(A!$D$2:$D$1001,MATCH(EF!C74,A!$A$2:$A$1001,0))</f>
        <v>101</v>
      </c>
      <c r="G74" s="35" t="str">
        <f t="array" ref="G74">INDEX(A!$E$2:$E$1001,MATCH(EF!C74,A!$A$2:$A$1001,0))</f>
        <v>Otro</v>
      </c>
      <c r="H74" s="35" t="str">
        <f t="array" ref="H74">INDEX(A!$F$2:$F$1001,MATCH(EF!C74,A!$A$2:$A$1001,0))</f>
        <v>Ejecutivo</v>
      </c>
      <c r="I74" s="35" t="str">
        <f t="array" ref="I74">INDEX(A!$G$2:$G$1001,MATCH(EF!C74,A!$A$2:$A$1001,0))</f>
        <v>OPD</v>
      </c>
      <c r="J74" s="35">
        <f t="array" ref="J74">INDEX(A!$H$2:$H$1001,MATCH(EF!C74,A!$A$2:$A$1001,0))</f>
        <v>2009</v>
      </c>
      <c r="K74" s="35" t="str">
        <f t="array" ref="K74">INDEX(A!$I$2:$I$1001,MATCH(EF!C74,A!$A$2:$A$1001,0))</f>
        <v>NA</v>
      </c>
      <c r="L74" s="35" t="str">
        <f t="array" ref="L74">INDEX(A!$J$2:$J$1001,MATCH(EF!C74,A!$A$2:$A$1001,0))</f>
        <v>Acuerdo no. 1285</v>
      </c>
      <c r="M74" s="35">
        <f t="array" ref="M74">INDEX(A!$K$2:$K$1001,MATCH(EF!C74,A!$A$2:$A$1001,0))</f>
        <v>710103</v>
      </c>
      <c r="N74" s="35">
        <f t="array" ref="N74">INDEX(A!$L$2:$L$1001,MATCH(EF!C74,A!$A$2:$A$1001,0))</f>
        <v>0</v>
      </c>
      <c r="O74" s="36" t="str">
        <f t="shared" si="0"/>
        <v>7</v>
      </c>
      <c r="P74" s="36" t="str">
        <f t="shared" si="1"/>
        <v>101</v>
      </c>
      <c r="Q74" s="36" t="str">
        <f t="array" ref="Q74">IF(O74="7",IF(P74="000","Sin región al ser un intermunicipal",INDEX(B!$C$2:$C$126,MATCH(EF!P74,B!$A$2:$A$126,0))),"Sin región al ser un ente Estatal")</f>
        <v>Centro</v>
      </c>
      <c r="R74" s="37">
        <f t="array" ref="R74">IF(O74="7",IF(P74="000","N/A",INDEX(B!$D$2:$D$126,MATCH(EF!P74,B!$A$2:$A$126,0))),B!$D$127)</f>
        <v>536111</v>
      </c>
      <c r="S74" s="37">
        <f t="array" ref="S74">IF(O74="7",IF(P74="000","N/A",INDEX(B!$E$2:$E$126,MATCH(EF!P74,B!$A$2:$A$126,0))),B!$E$127)</f>
        <v>569913</v>
      </c>
      <c r="T74" s="29"/>
      <c r="U74" s="29"/>
      <c r="V74" s="29"/>
      <c r="W74" s="29"/>
      <c r="X74" s="29"/>
      <c r="Y74" s="29"/>
      <c r="Z74" s="29"/>
    </row>
    <row r="75" spans="1:26" ht="14.25" customHeight="1">
      <c r="A75" s="29">
        <f>COUNTIF(A!$A$2:$A$1001,"&lt;="&amp;A!A75)</f>
        <v>45</v>
      </c>
      <c r="B75" s="30">
        <v>74</v>
      </c>
      <c r="C75" s="35" t="str">
        <f t="array" ref="C75">INDEX(A!$A$2:$A$1001,MATCH(EF!B75,EF!$A$2:$A$1001,0))</f>
        <v>Consejo Municipal del Deporte de Yahualica</v>
      </c>
      <c r="D75" s="35" t="str">
        <f t="array" ref="D75">INDEX(A!$B$2:$B$1001,MATCH(EF!C75,A!$A$2:$A$1001,0))</f>
        <v>Municipal</v>
      </c>
      <c r="E75" s="35" t="str">
        <f t="array" ref="E75">INDEX(A!$C$2:$C$1001,MATCH(EF!C75,A!$A$2:$A$1001,0))</f>
        <v>Sí</v>
      </c>
      <c r="F75" s="35">
        <f t="array" ref="F75">INDEX(A!$D$2:$D$1001,MATCH(EF!C75,A!$A$2:$A$1001,0))</f>
        <v>118</v>
      </c>
      <c r="G75" s="35" t="str">
        <f t="array" ref="G75">INDEX(A!$E$2:$E$1001,MATCH(EF!C75,A!$A$2:$A$1001,0))</f>
        <v>Otro</v>
      </c>
      <c r="H75" s="35" t="str">
        <f t="array" ref="H75">INDEX(A!$F$2:$F$1001,MATCH(EF!C75,A!$A$2:$A$1001,0))</f>
        <v>Ejecutivo</v>
      </c>
      <c r="I75" s="35" t="str">
        <f t="array" ref="I75">INDEX(A!$G$2:$G$1001,MATCH(EF!C75,A!$A$2:$A$1001,0))</f>
        <v>OPD</v>
      </c>
      <c r="J75" s="35">
        <f t="array" ref="J75">INDEX(A!$H$2:$H$1001,MATCH(EF!C75,A!$A$2:$A$1001,0))</f>
        <v>2016</v>
      </c>
      <c r="K75" s="35" t="str">
        <f t="array" ref="K75">INDEX(A!$I$2:$I$1001,MATCH(EF!C75,A!$A$2:$A$1001,0))</f>
        <v>NA</v>
      </c>
      <c r="L75" s="35" t="str">
        <f t="array" ref="L75">INDEX(A!$J$2:$J$1001,MATCH(EF!C75,A!$A$2:$A$1001,0))</f>
        <v>Gaceta Municipal edición especial</v>
      </c>
      <c r="M75" s="35">
        <f t="array" ref="M75">INDEX(A!$K$2:$K$1001,MATCH(EF!C75,A!$A$2:$A$1001,0))</f>
        <v>711802</v>
      </c>
      <c r="N75" s="35">
        <f t="array" ref="N75">INDEX(A!$L$2:$L$1001,MATCH(EF!C75,A!$A$2:$A$1001,0))</f>
        <v>0</v>
      </c>
      <c r="O75" s="36" t="str">
        <f t="shared" si="0"/>
        <v>7</v>
      </c>
      <c r="P75" s="36" t="str">
        <f t="shared" si="1"/>
        <v>118</v>
      </c>
      <c r="Q75" s="36" t="str">
        <f t="array" ref="Q75">IF(O75="7",IF(P75="000","Sin región al ser un intermunicipal",INDEX(B!$C$2:$C$126,MATCH(EF!P75,B!$A$2:$A$126,0))),"Sin región al ser un ente Estatal")</f>
        <v xml:space="preserve">Altos Sur </v>
      </c>
      <c r="R75" s="37">
        <f t="array" ref="R75">IF(O75="7",IF(P75="000","N/A",INDEX(B!$D$2:$D$126,MATCH(EF!P75,B!$A$2:$A$126,0))),B!$D$127)</f>
        <v>22586</v>
      </c>
      <c r="S75" s="37">
        <f t="array" ref="S75">IF(O75="7",IF(P75="000","N/A",INDEX(B!$E$2:$E$126,MATCH(EF!P75,B!$A$2:$A$126,0))),B!$E$127)</f>
        <v>22394</v>
      </c>
      <c r="T75" s="29"/>
      <c r="U75" s="29"/>
      <c r="V75" s="29"/>
      <c r="W75" s="29"/>
      <c r="X75" s="29"/>
      <c r="Y75" s="29"/>
      <c r="Z75" s="29"/>
    </row>
    <row r="76" spans="1:26" ht="14.25" customHeight="1">
      <c r="A76" s="29">
        <f>COUNTIF(A!$A$2:$A$1001,"&lt;="&amp;A!A76)</f>
        <v>216</v>
      </c>
      <c r="B76" s="30">
        <v>75</v>
      </c>
      <c r="C76" s="35" t="str">
        <f t="array" ref="C76">INDEX(A!$A$2:$A$1001,MATCH(EF!B76,EF!$A$2:$A$1001,0))</f>
        <v>Consejo Municipal del Deporte de Zapopan, Jalisco</v>
      </c>
      <c r="D76" s="35" t="str">
        <f t="array" ref="D76">INDEX(A!$B$2:$B$1001,MATCH(EF!C76,A!$A$2:$A$1001,0))</f>
        <v>Municipal</v>
      </c>
      <c r="E76" s="35" t="str">
        <f t="array" ref="E76">INDEX(A!$C$2:$C$1001,MATCH(EF!C76,A!$A$2:$A$1001,0))</f>
        <v>Sí</v>
      </c>
      <c r="F76" s="35">
        <f t="array" ref="F76">INDEX(A!$D$2:$D$1001,MATCH(EF!C76,A!$A$2:$A$1001,0))</f>
        <v>120</v>
      </c>
      <c r="G76" s="35" t="str">
        <f t="array" ref="G76">INDEX(A!$E$2:$E$1001,MATCH(EF!C76,A!$A$2:$A$1001,0))</f>
        <v>Otro</v>
      </c>
      <c r="H76" s="35" t="str">
        <f t="array" ref="H76">INDEX(A!$F$2:$F$1001,MATCH(EF!C76,A!$A$2:$A$1001,0))</f>
        <v>Ejecutivo</v>
      </c>
      <c r="I76" s="35" t="str">
        <f t="array" ref="I76">INDEX(A!$G$2:$G$1001,MATCH(EF!C76,A!$A$2:$A$1001,0))</f>
        <v>OPD</v>
      </c>
      <c r="J76" s="35">
        <f t="array" ref="J76">INDEX(A!$H$2:$H$1001,MATCH(EF!C76,A!$A$2:$A$1001,0))</f>
        <v>1998</v>
      </c>
      <c r="K76" s="35" t="str">
        <f t="array" ref="K76">INDEX(A!$I$2:$I$1001,MATCH(EF!C76,A!$A$2:$A$1001,0))</f>
        <v>NA</v>
      </c>
      <c r="L76" s="35" t="str">
        <f t="array" ref="L76">INDEX(A!$J$2:$J$1001,MATCH(EF!C76,A!$A$2:$A$1001,0))</f>
        <v>Decreto número 17191</v>
      </c>
      <c r="M76" s="35">
        <f t="array" ref="M76">INDEX(A!$K$2:$K$1001,MATCH(EF!C76,A!$A$2:$A$1001,0))</f>
        <v>712002</v>
      </c>
      <c r="N76" s="35">
        <f t="array" ref="N76">INDEX(A!$L$2:$L$1001,MATCH(EF!C76,A!$A$2:$A$1001,0))</f>
        <v>0</v>
      </c>
      <c r="O76" s="36" t="str">
        <f t="shared" si="0"/>
        <v>7</v>
      </c>
      <c r="P76" s="36" t="str">
        <f t="shared" si="1"/>
        <v>120</v>
      </c>
      <c r="Q76" s="36" t="str">
        <f t="array" ref="Q76">IF(O76="7",IF(P76="000","Sin región al ser un intermunicipal",INDEX(B!$C$2:$C$126,MATCH(EF!P76,B!$A$2:$A$126,0))),"Sin región al ser un ente Estatal")</f>
        <v>Centro</v>
      </c>
      <c r="R76" s="37">
        <f t="array" ref="R76">IF(O76="7",IF(P76="000","N/A",INDEX(B!$D$2:$D$126,MATCH(EF!P76,B!$A$2:$A$126,0))),B!$D$127)</f>
        <v>1332272</v>
      </c>
      <c r="S76" s="37">
        <f t="array" ref="S76">IF(O76="7",IF(P76="000","N/A",INDEX(B!$E$2:$E$126,MATCH(EF!P76,B!$A$2:$A$126,0))),B!$E$127)</f>
        <v>1476491</v>
      </c>
      <c r="T76" s="29"/>
      <c r="U76" s="29"/>
      <c r="V76" s="29"/>
      <c r="W76" s="29"/>
      <c r="X76" s="29"/>
      <c r="Y76" s="29"/>
      <c r="Z76" s="29"/>
    </row>
    <row r="77" spans="1:26" ht="14.25" customHeight="1">
      <c r="A77" s="29">
        <f>COUNTIF(A!$A$2:$A$1001,"&lt;="&amp;A!A77)</f>
        <v>251</v>
      </c>
      <c r="B77" s="30">
        <v>76</v>
      </c>
      <c r="C77" s="35" t="str">
        <f t="array" ref="C77">INDEX(A!$A$2:$A$1001,MATCH(EF!B77,EF!$A$2:$A$1001,0))</f>
        <v>Consejo Social de Cooperación para el Desarrollo Urbano de Guadalajara</v>
      </c>
      <c r="D77" s="35" t="str">
        <f t="array" ref="D77">INDEX(A!$B$2:$B$1001,MATCH(EF!C77,A!$A$2:$A$1001,0))</f>
        <v>Municipal</v>
      </c>
      <c r="E77" s="35" t="str">
        <f t="array" ref="E77">INDEX(A!$C$2:$C$1001,MATCH(EF!C77,A!$A$2:$A$1001,0))</f>
        <v>Sí</v>
      </c>
      <c r="F77" s="35" t="str">
        <f t="array" ref="F77">INDEX(A!$D$2:$D$1001,MATCH(EF!C77,A!$A$2:$A$1001,0))</f>
        <v>039</v>
      </c>
      <c r="G77" s="35" t="str">
        <f t="array" ref="G77">INDEX(A!$E$2:$E$1001,MATCH(EF!C77,A!$A$2:$A$1001,0))</f>
        <v>Territorio</v>
      </c>
      <c r="H77" s="35" t="str">
        <f t="array" ref="H77">INDEX(A!$F$2:$F$1001,MATCH(EF!C77,A!$A$2:$A$1001,0))</f>
        <v>Ejecutivo</v>
      </c>
      <c r="I77" s="35" t="str">
        <f t="array" ref="I77">INDEX(A!$G$2:$G$1001,MATCH(EF!C77,A!$A$2:$A$1001,0))</f>
        <v>OPD</v>
      </c>
      <c r="J77" s="35">
        <f t="array" ref="J77">INDEX(A!$H$2:$H$1001,MATCH(EF!C77,A!$A$2:$A$1001,0))</f>
        <v>2007</v>
      </c>
      <c r="K77" s="35" t="str">
        <f t="array" ref="K77">INDEX(A!$I$2:$I$1001,MATCH(EF!C77,A!$A$2:$A$1001,0))</f>
        <v>NA</v>
      </c>
      <c r="L77" s="35" t="str">
        <f t="array" ref="L77">INDEX(A!$J$2:$J$1001,MATCH(EF!C77,A!$A$2:$A$1001,0))</f>
        <v>NA</v>
      </c>
      <c r="M77" s="35">
        <f t="array" ref="M77">INDEX(A!$K$2:$K$1001,MATCH(EF!C77,A!$A$2:$A$1001,0))</f>
        <v>703907</v>
      </c>
      <c r="N77" s="35">
        <f t="array" ref="N77">INDEX(A!$L$2:$L$1001,MATCH(EF!C77,A!$A$2:$A$1001,0))</f>
        <v>0</v>
      </c>
      <c r="O77" s="36" t="str">
        <f t="shared" si="0"/>
        <v>7</v>
      </c>
      <c r="P77" s="36" t="str">
        <f t="shared" si="1"/>
        <v>039</v>
      </c>
      <c r="Q77" s="36" t="str">
        <f t="array" ref="Q77">IF(O77="7",IF(P77="000","Sin región al ser un intermunicipal",INDEX(B!$C$2:$C$126,MATCH(EF!P77,B!$A$2:$A$126,0))),"Sin región al ser un ente Estatal")</f>
        <v>Centro</v>
      </c>
      <c r="R77" s="37">
        <f t="array" ref="R77">IF(O77="7",IF(P77="000","N/A",INDEX(B!$D$2:$D$126,MATCH(EF!P77,B!$A$2:$A$126,0))),B!$D$127)</f>
        <v>1460148</v>
      </c>
      <c r="S77" s="37">
        <f t="array" ref="S77">IF(O77="7",IF(P77="000","N/A",INDEX(B!$E$2:$E$126,MATCH(EF!P77,B!$A$2:$A$126,0))),B!$E$127)</f>
        <v>1385629</v>
      </c>
      <c r="T77" s="29"/>
      <c r="U77" s="29"/>
      <c r="V77" s="29"/>
      <c r="W77" s="29"/>
      <c r="X77" s="29"/>
      <c r="Y77" s="29"/>
      <c r="Z77" s="29"/>
    </row>
    <row r="78" spans="1:26" ht="14.25" customHeight="1">
      <c r="A78" s="29">
        <f>COUNTIF(A!$A$2:$A$1001,"&lt;="&amp;A!A78)</f>
        <v>252</v>
      </c>
      <c r="B78" s="30">
        <v>77</v>
      </c>
      <c r="C78" s="35" t="str">
        <f t="array" ref="C78">INDEX(A!$A$2:$A$1001,MATCH(EF!B78,EF!$A$2:$A$1001,0))</f>
        <v>Contraloría del Estado</v>
      </c>
      <c r="D78" s="35" t="str">
        <f t="array" ref="D78">INDEX(A!$B$2:$B$1001,MATCH(EF!C78,A!$A$2:$A$1001,0))</f>
        <v>Estatal</v>
      </c>
      <c r="E78" s="35" t="str">
        <f t="array" ref="E78">INDEX(A!$C$2:$C$1001,MATCH(EF!C78,A!$A$2:$A$1001,0))</f>
        <v>Sí</v>
      </c>
      <c r="F78" s="35" t="str">
        <f t="array" ref="F78">INDEX(A!$D$2:$D$1001,MATCH(EF!C78,A!$A$2:$A$1001,0))</f>
        <v>000</v>
      </c>
      <c r="G78" s="35" t="str">
        <f t="array" ref="G78">INDEX(A!$E$2:$E$1001,MATCH(EF!C78,A!$A$2:$A$1001,0))</f>
        <v>Gobierno</v>
      </c>
      <c r="H78" s="35" t="str">
        <f t="array" ref="H78">INDEX(A!$F$2:$F$1001,MATCH(EF!C78,A!$A$2:$A$1001,0))</f>
        <v>Ejecutivo</v>
      </c>
      <c r="I78" s="35" t="str">
        <f t="array" ref="I78">INDEX(A!$G$2:$G$1001,MATCH(EF!C78,A!$A$2:$A$1001,0))</f>
        <v>Dependencia</v>
      </c>
      <c r="J78" s="35">
        <f t="array" ref="J78">INDEX(A!$H$2:$H$1001,MATCH(EF!C78,A!$A$2:$A$1001,0))</f>
        <v>1984</v>
      </c>
      <c r="K78" s="35" t="str">
        <f t="array" ref="K78">INDEX(A!$I$2:$I$1001,MATCH(EF!C78,A!$A$2:$A$1001,0))</f>
        <v>NA</v>
      </c>
      <c r="L78" s="35" t="str">
        <f t="array" ref="L78">INDEX(A!$J$2:$J$1001,MATCH(EF!C78,A!$A$2:$A$1001,0))</f>
        <v>Decreto 11255</v>
      </c>
      <c r="M78" s="35">
        <f t="array" ref="M78">INDEX(A!$K$2:$K$1001,MATCH(EF!C78,A!$A$2:$A$1001,0))</f>
        <v>101800</v>
      </c>
      <c r="N78" s="35">
        <f t="array" ref="N78">INDEX(A!$L$2:$L$1001,MATCH(EF!C78,A!$A$2:$A$1001,0))</f>
        <v>0</v>
      </c>
      <c r="O78" s="36" t="str">
        <f t="shared" si="0"/>
        <v>1</v>
      </c>
      <c r="P78" s="36" t="str">
        <f t="shared" si="1"/>
        <v>018</v>
      </c>
      <c r="Q78" s="36" t="str">
        <f t="array" ref="Q78">IF(O78="7",IF(P78="000","Sin región al ser un intermunicipal",INDEX(B!$C$2:$C$126,MATCH(EF!P78,B!$A$2:$A$126,0))),"Sin región al ser un ente Estatal")</f>
        <v>Sin región al ser un ente Estatal</v>
      </c>
      <c r="R78" s="37">
        <f t="array" ref="R78">IF(O78="7",IF(P78="000","N/A",INDEX(B!$D$2:$D$126,MATCH(EF!P78,B!$A$2:$A$126,0))),B!$D$127)</f>
        <v>7842822</v>
      </c>
      <c r="S78" s="37">
        <f t="array" ref="S78">IF(O78="7",IF(P78="000","N/A",INDEX(B!$E$2:$E$126,MATCH(EF!P78,B!$A$2:$A$126,0))),B!$E$127)</f>
        <v>8348151</v>
      </c>
      <c r="T78" s="29"/>
      <c r="U78" s="29"/>
      <c r="V78" s="29"/>
      <c r="W78" s="29"/>
      <c r="X78" s="29"/>
      <c r="Y78" s="29"/>
      <c r="Z78" s="29"/>
    </row>
    <row r="79" spans="1:26" ht="14.25" customHeight="1">
      <c r="A79" s="29">
        <f>COUNTIF(A!$A$2:$A$1001,"&lt;="&amp;A!A79)</f>
        <v>256</v>
      </c>
      <c r="B79" s="30">
        <v>78</v>
      </c>
      <c r="C79" s="35" t="str">
        <f t="array" ref="C79">INDEX(A!$A$2:$A$1001,MATCH(EF!B79,EF!$A$2:$A$1001,0))</f>
        <v>Coordinación General Estratégica de Crecimiento y Desarrollo Económico</v>
      </c>
      <c r="D79" s="35" t="str">
        <f t="array" ref="D79">INDEX(A!$B$2:$B$1001,MATCH(EF!C79,A!$A$2:$A$1001,0))</f>
        <v>Estatal</v>
      </c>
      <c r="E79" s="35" t="str">
        <f t="array" ref="E79">INDEX(A!$C$2:$C$1001,MATCH(EF!C79,A!$A$2:$A$1001,0))</f>
        <v>Sí</v>
      </c>
      <c r="F79" s="35" t="str">
        <f t="array" ref="F79">INDEX(A!$D$2:$D$1001,MATCH(EF!C79,A!$A$2:$A$1001,0))</f>
        <v>000</v>
      </c>
      <c r="G79" s="35" t="str">
        <f t="array" ref="G79">INDEX(A!$E$2:$E$1001,MATCH(EF!C79,A!$A$2:$A$1001,0))</f>
        <v>Economía</v>
      </c>
      <c r="H79" s="35" t="str">
        <f t="array" ref="H79">INDEX(A!$F$2:$F$1001,MATCH(EF!C79,A!$A$2:$A$1001,0))</f>
        <v>Ejecutivo</v>
      </c>
      <c r="I79" s="35" t="str">
        <f t="array" ref="I79">INDEX(A!$G$2:$G$1001,MATCH(EF!C79,A!$A$2:$A$1001,0))</f>
        <v>Dependencia</v>
      </c>
      <c r="J79" s="35">
        <f t="array" ref="J79">INDEX(A!$H$2:$H$1001,MATCH(EF!C79,A!$A$2:$A$1001,0))</f>
        <v>2018</v>
      </c>
      <c r="K79" s="35" t="str">
        <f t="array" ref="K79">INDEX(A!$I$2:$I$1001,MATCH(EF!C79,A!$A$2:$A$1001,0))</f>
        <v>NA</v>
      </c>
      <c r="L79" s="35" t="str">
        <f t="array" ref="L79">INDEX(A!$J$2:$J$1001,MATCH(EF!C79,A!$A$2:$A$1001,0))</f>
        <v>Decreto 27213/LXII/18. Periódico Número 24 Quater. Edición especial Tomo CCCXCIII</v>
      </c>
      <c r="M79" s="35">
        <f t="array" ref="M79">INDEX(A!$K$2:$K$1001,MATCH(EF!C79,A!$A$2:$A$1001,0))</f>
        <v>104400</v>
      </c>
      <c r="N79" s="35">
        <f t="array" ref="N79">INDEX(A!$L$2:$L$1001,MATCH(EF!C79,A!$A$2:$A$1001,0))</f>
        <v>0</v>
      </c>
      <c r="O79" s="36" t="str">
        <f t="shared" si="0"/>
        <v>1</v>
      </c>
      <c r="P79" s="36" t="str">
        <f t="shared" si="1"/>
        <v>044</v>
      </c>
      <c r="Q79" s="36" t="str">
        <f t="array" ref="Q79">IF(O79="7",IF(P79="000","Sin región al ser un intermunicipal",INDEX(B!$C$2:$C$126,MATCH(EF!P79,B!$A$2:$A$126,0))),"Sin región al ser un ente Estatal")</f>
        <v>Sin región al ser un ente Estatal</v>
      </c>
      <c r="R79" s="37">
        <f t="array" ref="R79">IF(O79="7",IF(P79="000","N/A",INDEX(B!$D$2:$D$126,MATCH(EF!P79,B!$A$2:$A$126,0))),B!$D$127)</f>
        <v>7842822</v>
      </c>
      <c r="S79" s="37">
        <f t="array" ref="S79">IF(O79="7",IF(P79="000","N/A",INDEX(B!$E$2:$E$126,MATCH(EF!P79,B!$A$2:$A$126,0))),B!$E$127)</f>
        <v>8348151</v>
      </c>
      <c r="T79" s="29"/>
      <c r="U79" s="29"/>
      <c r="V79" s="29"/>
      <c r="W79" s="29"/>
      <c r="X79" s="29"/>
      <c r="Y79" s="29"/>
      <c r="Z79" s="29"/>
    </row>
    <row r="80" spans="1:26" ht="14.25" customHeight="1">
      <c r="A80" s="29">
        <f>COUNTIF(A!$A$2:$A$1001,"&lt;="&amp;A!A80)</f>
        <v>258</v>
      </c>
      <c r="B80" s="30">
        <v>79</v>
      </c>
      <c r="C80" s="35" t="str">
        <f t="array" ref="C80">INDEX(A!$A$2:$A$1001,MATCH(EF!B80,EF!$A$2:$A$1001,0))</f>
        <v>Coordinación General Estratégica de Desarrollo Social</v>
      </c>
      <c r="D80" s="35" t="str">
        <f t="array" ref="D80">INDEX(A!$B$2:$B$1001,MATCH(EF!C80,A!$A$2:$A$1001,0))</f>
        <v>Estatal</v>
      </c>
      <c r="E80" s="35" t="str">
        <f t="array" ref="E80">INDEX(A!$C$2:$C$1001,MATCH(EF!C80,A!$A$2:$A$1001,0))</f>
        <v>Sí</v>
      </c>
      <c r="F80" s="35" t="str">
        <f t="array" ref="F80">INDEX(A!$D$2:$D$1001,MATCH(EF!C80,A!$A$2:$A$1001,0))</f>
        <v>000</v>
      </c>
      <c r="G80" s="35" t="str">
        <f t="array" ref="G80">INDEX(A!$E$2:$E$1001,MATCH(EF!C80,A!$A$2:$A$1001,0))</f>
        <v>Asistencia social</v>
      </c>
      <c r="H80" s="35" t="str">
        <f t="array" ref="H80">INDEX(A!$F$2:$F$1001,MATCH(EF!C80,A!$A$2:$A$1001,0))</f>
        <v>Ejecutivo</v>
      </c>
      <c r="I80" s="35" t="str">
        <f t="array" ref="I80">INDEX(A!$G$2:$G$1001,MATCH(EF!C80,A!$A$2:$A$1001,0))</f>
        <v>Dependencia</v>
      </c>
      <c r="J80" s="35">
        <f t="array" ref="J80">INDEX(A!$H$2:$H$1001,MATCH(EF!C80,A!$A$2:$A$1001,0))</f>
        <v>2018</v>
      </c>
      <c r="K80" s="35" t="str">
        <f t="array" ref="K80">INDEX(A!$I$2:$I$1001,MATCH(EF!C80,A!$A$2:$A$1001,0))</f>
        <v>NA</v>
      </c>
      <c r="L80" s="35" t="str">
        <f t="array" ref="L80">INDEX(A!$J$2:$J$1001,MATCH(EF!C80,A!$A$2:$A$1001,0))</f>
        <v>Decreto 27213/LXII/18. Periódico Número 24 Quater. Edición especial Tomo CCCXCIII</v>
      </c>
      <c r="M80" s="35">
        <f t="array" ref="M80">INDEX(A!$K$2:$K$1001,MATCH(EF!C80,A!$A$2:$A$1001,0))</f>
        <v>104300</v>
      </c>
      <c r="N80" s="35">
        <f t="array" ref="N80">INDEX(A!$L$2:$L$1001,MATCH(EF!C80,A!$A$2:$A$1001,0))</f>
        <v>0</v>
      </c>
      <c r="O80" s="36" t="str">
        <f t="shared" si="0"/>
        <v>1</v>
      </c>
      <c r="P80" s="36" t="str">
        <f t="shared" si="1"/>
        <v>043</v>
      </c>
      <c r="Q80" s="36" t="str">
        <f t="array" ref="Q80">IF(O80="7",IF(P80="000","Sin región al ser un intermunicipal",INDEX(B!$C$2:$C$126,MATCH(EF!P80,B!$A$2:$A$126,0))),"Sin región al ser un ente Estatal")</f>
        <v>Sin región al ser un ente Estatal</v>
      </c>
      <c r="R80" s="37">
        <f t="array" ref="R80">IF(O80="7",IF(P80="000","N/A",INDEX(B!$D$2:$D$126,MATCH(EF!P80,B!$A$2:$A$126,0))),B!$D$127)</f>
        <v>7842822</v>
      </c>
      <c r="S80" s="37">
        <f t="array" ref="S80">IF(O80="7",IF(P80="000","N/A",INDEX(B!$E$2:$E$126,MATCH(EF!P80,B!$A$2:$A$126,0))),B!$E$127)</f>
        <v>8348151</v>
      </c>
      <c r="T80" s="29"/>
      <c r="U80" s="29"/>
      <c r="V80" s="29"/>
      <c r="W80" s="29"/>
      <c r="X80" s="29"/>
      <c r="Y80" s="29"/>
      <c r="Z80" s="29"/>
    </row>
    <row r="81" spans="1:26" ht="14.25" customHeight="1">
      <c r="A81" s="29">
        <f>COUNTIF(A!$A$2:$A$1001,"&lt;="&amp;A!A81)</f>
        <v>262</v>
      </c>
      <c r="B81" s="30">
        <v>80</v>
      </c>
      <c r="C81" s="35" t="str">
        <f t="array" ref="C81">INDEX(A!$A$2:$A$1001,MATCH(EF!B81,EF!$A$2:$A$1001,0))</f>
        <v>Coordinación General Estratégica de Gestión del Territorio</v>
      </c>
      <c r="D81" s="35" t="str">
        <f t="array" ref="D81">INDEX(A!$B$2:$B$1001,MATCH(EF!C81,A!$A$2:$A$1001,0))</f>
        <v>Estatal</v>
      </c>
      <c r="E81" s="35" t="str">
        <f t="array" ref="E81">INDEX(A!$C$2:$C$1001,MATCH(EF!C81,A!$A$2:$A$1001,0))</f>
        <v>Sí</v>
      </c>
      <c r="F81" s="35" t="str">
        <f t="array" ref="F81">INDEX(A!$D$2:$D$1001,MATCH(EF!C81,A!$A$2:$A$1001,0))</f>
        <v>000</v>
      </c>
      <c r="G81" s="35" t="str">
        <f t="array" ref="G81">INDEX(A!$E$2:$E$1001,MATCH(EF!C81,A!$A$2:$A$1001,0))</f>
        <v>Territorio</v>
      </c>
      <c r="H81" s="35" t="str">
        <f t="array" ref="H81">INDEX(A!$F$2:$F$1001,MATCH(EF!C81,A!$A$2:$A$1001,0))</f>
        <v>Ejecutivo</v>
      </c>
      <c r="I81" s="35" t="str">
        <f t="array" ref="I81">INDEX(A!$G$2:$G$1001,MATCH(EF!C81,A!$A$2:$A$1001,0))</f>
        <v>Dependencia</v>
      </c>
      <c r="J81" s="35">
        <f t="array" ref="J81">INDEX(A!$H$2:$H$1001,MATCH(EF!C81,A!$A$2:$A$1001,0))</f>
        <v>2018</v>
      </c>
      <c r="K81" s="35" t="str">
        <f t="array" ref="K81">INDEX(A!$I$2:$I$1001,MATCH(EF!C81,A!$A$2:$A$1001,0))</f>
        <v>NA</v>
      </c>
      <c r="L81" s="35" t="str">
        <f t="array" ref="L81">INDEX(A!$J$2:$J$1001,MATCH(EF!C81,A!$A$2:$A$1001,0))</f>
        <v>Decreto 27213/LXII/18. Periódico Número 24 Quater. Edición especial Tomo CCCXCIII</v>
      </c>
      <c r="M81" s="35">
        <f t="array" ref="M81">INDEX(A!$K$2:$K$1001,MATCH(EF!C81,A!$A$2:$A$1001,0))</f>
        <v>104500</v>
      </c>
      <c r="N81" s="35">
        <f t="array" ref="N81">INDEX(A!$L$2:$L$1001,MATCH(EF!C81,A!$A$2:$A$1001,0))</f>
        <v>0</v>
      </c>
      <c r="O81" s="36" t="str">
        <f t="shared" si="0"/>
        <v>1</v>
      </c>
      <c r="P81" s="36" t="str">
        <f t="shared" si="1"/>
        <v>045</v>
      </c>
      <c r="Q81" s="36" t="str">
        <f t="array" ref="Q81">IF(O81="7",IF(P81="000","Sin región al ser un intermunicipal",INDEX(B!$C$2:$C$126,MATCH(EF!P81,B!$A$2:$A$126,0))),"Sin región al ser un ente Estatal")</f>
        <v>Sin región al ser un ente Estatal</v>
      </c>
      <c r="R81" s="37">
        <f t="array" ref="R81">IF(O81="7",IF(P81="000","N/A",INDEX(B!$D$2:$D$126,MATCH(EF!P81,B!$A$2:$A$126,0))),B!$D$127)</f>
        <v>7842822</v>
      </c>
      <c r="S81" s="37">
        <f t="array" ref="S81">IF(O81="7",IF(P81="000","N/A",INDEX(B!$E$2:$E$126,MATCH(EF!P81,B!$A$2:$A$126,0))),B!$E$127)</f>
        <v>8348151</v>
      </c>
      <c r="T81" s="29"/>
      <c r="U81" s="29"/>
      <c r="V81" s="29"/>
      <c r="W81" s="29"/>
      <c r="X81" s="29"/>
      <c r="Y81" s="29"/>
      <c r="Z81" s="29"/>
    </row>
    <row r="82" spans="1:26" ht="14.25" customHeight="1">
      <c r="A82" s="29">
        <f>COUNTIF(A!$A$2:$A$1001,"&lt;="&amp;A!A82)</f>
        <v>313</v>
      </c>
      <c r="B82" s="30">
        <v>81</v>
      </c>
      <c r="C82" s="35" t="str">
        <f t="array" ref="C82">INDEX(A!$A$2:$A$1001,MATCH(EF!B82,EF!$A$2:$A$1001,0))</f>
        <v>Coordinación General Estratégica de Seguridad</v>
      </c>
      <c r="D82" s="35" t="str">
        <f t="array" ref="D82">INDEX(A!$B$2:$B$1001,MATCH(EF!C82,A!$A$2:$A$1001,0))</f>
        <v>Estatal</v>
      </c>
      <c r="E82" s="35" t="str">
        <f t="array" ref="E82">INDEX(A!$C$2:$C$1001,MATCH(EF!C82,A!$A$2:$A$1001,0))</f>
        <v>Sí</v>
      </c>
      <c r="F82" s="35" t="str">
        <f t="array" ref="F82">INDEX(A!$D$2:$D$1001,MATCH(EF!C82,A!$A$2:$A$1001,0))</f>
        <v>000</v>
      </c>
      <c r="G82" s="35" t="str">
        <f t="array" ref="G82">INDEX(A!$E$2:$E$1001,MATCH(EF!C82,A!$A$2:$A$1001,0))</f>
        <v>Seguridad</v>
      </c>
      <c r="H82" s="35" t="str">
        <f t="array" ref="H82">INDEX(A!$F$2:$F$1001,MATCH(EF!C82,A!$A$2:$A$1001,0))</f>
        <v>Ejecutivo</v>
      </c>
      <c r="I82" s="35" t="str">
        <f t="array" ref="I82">INDEX(A!$G$2:$G$1001,MATCH(EF!C82,A!$A$2:$A$1001,0))</f>
        <v>Dependencia</v>
      </c>
      <c r="J82" s="35">
        <f t="array" ref="J82">INDEX(A!$H$2:$H$1001,MATCH(EF!C82,A!$A$2:$A$1001,0))</f>
        <v>2018</v>
      </c>
      <c r="K82" s="35" t="str">
        <f t="array" ref="K82">INDEX(A!$I$2:$I$1001,MATCH(EF!C82,A!$A$2:$A$1001,0))</f>
        <v>NA</v>
      </c>
      <c r="L82" s="35" t="str">
        <f t="array" ref="L82">INDEX(A!$J$2:$J$1001,MATCH(EF!C82,A!$A$2:$A$1001,0))</f>
        <v>Decreto 27213/LXII/18. Periódico Número 24 Quater. Edición especial Tomo CCCXCIII</v>
      </c>
      <c r="M82" s="35">
        <f t="array" ref="M82">INDEX(A!$K$2:$K$1001,MATCH(EF!C82,A!$A$2:$A$1001,0))</f>
        <v>104200</v>
      </c>
      <c r="N82" s="35">
        <f t="array" ref="N82">INDEX(A!$L$2:$L$1001,MATCH(EF!C82,A!$A$2:$A$1001,0))</f>
        <v>0</v>
      </c>
      <c r="O82" s="36" t="str">
        <f t="shared" si="0"/>
        <v>1</v>
      </c>
      <c r="P82" s="36" t="str">
        <f t="shared" si="1"/>
        <v>042</v>
      </c>
      <c r="Q82" s="36" t="str">
        <f t="array" ref="Q82">IF(O82="7",IF(P82="000","Sin región al ser un intermunicipal",INDEX(B!$C$2:$C$126,MATCH(EF!P82,B!$A$2:$A$126,0))),"Sin región al ser un ente Estatal")</f>
        <v>Sin región al ser un ente Estatal</v>
      </c>
      <c r="R82" s="37">
        <f t="array" ref="R82">IF(O82="7",IF(P82="000","N/A",INDEX(B!$D$2:$D$126,MATCH(EF!P82,B!$A$2:$A$126,0))),B!$D$127)</f>
        <v>7842822</v>
      </c>
      <c r="S82" s="37">
        <f t="array" ref="S82">IF(O82="7",IF(P82="000","N/A",INDEX(B!$E$2:$E$126,MATCH(EF!P82,B!$A$2:$A$126,0))),B!$E$127)</f>
        <v>8348151</v>
      </c>
      <c r="T82" s="29"/>
      <c r="U82" s="29"/>
      <c r="V82" s="29"/>
      <c r="W82" s="29"/>
      <c r="X82" s="29"/>
      <c r="Y82" s="29"/>
      <c r="Z82" s="29"/>
    </row>
    <row r="83" spans="1:26" ht="14.25" customHeight="1">
      <c r="A83" s="29">
        <f>COUNTIF(A!$A$2:$A$1001,"&lt;="&amp;A!A83)</f>
        <v>104</v>
      </c>
      <c r="B83" s="30">
        <v>82</v>
      </c>
      <c r="C83" s="35" t="str">
        <f t="array" ref="C83">INDEX(A!$A$2:$A$1001,MATCH(EF!B83,EF!$A$2:$A$1001,0))</f>
        <v>Cruz Roja Delegación Jalisco</v>
      </c>
      <c r="D83" s="35" t="str">
        <f t="array" ref="D83">INDEX(A!$B$2:$B$1001,MATCH(EF!C83,A!$A$2:$A$1001,0))</f>
        <v>Estatal</v>
      </c>
      <c r="E83" s="35" t="str">
        <f t="array" ref="E83">INDEX(A!$C$2:$C$1001,MATCH(EF!C83,A!$A$2:$A$1001,0))</f>
        <v>Sí</v>
      </c>
      <c r="F83" s="35" t="str">
        <f t="array" ref="F83">INDEX(A!$D$2:$D$1001,MATCH(EF!C83,A!$A$2:$A$1001,0))</f>
        <v>000</v>
      </c>
      <c r="G83" s="35" t="str">
        <f t="array" ref="G83">INDEX(A!$E$2:$E$1001,MATCH(EF!C83,A!$A$2:$A$1001,0))</f>
        <v>Salud</v>
      </c>
      <c r="H83" s="35" t="str">
        <f t="array" ref="H83">INDEX(A!$F$2:$F$1001,MATCH(EF!C83,A!$A$2:$A$1001,0))</f>
        <v>NA</v>
      </c>
      <c r="I83" s="35" t="str">
        <f t="array" ref="I83">INDEX(A!$G$2:$G$1001,MATCH(EF!C83,A!$A$2:$A$1001,0))</f>
        <v>Otro</v>
      </c>
      <c r="J83" s="35">
        <f t="array" ref="J83">INDEX(A!$H$2:$H$1001,MATCH(EF!C83,A!$A$2:$A$1001,0))</f>
        <v>1911</v>
      </c>
      <c r="K83" s="35" t="str">
        <f t="array" ref="K83">INDEX(A!$I$2:$I$1001,MATCH(EF!C83,A!$A$2:$A$1001,0))</f>
        <v>NA</v>
      </c>
      <c r="L83" s="35" t="str">
        <f t="array" ref="L83">INDEX(A!$J$2:$J$1001,MATCH(EF!C83,A!$A$2:$A$1001,0))</f>
        <v>NA</v>
      </c>
      <c r="M83" s="35" t="str">
        <f t="array" ref="M83">INDEX(A!$K$2:$K$1001,MATCH(EF!C83,A!$A$2:$A$1001,0))</f>
        <v>000001</v>
      </c>
      <c r="N83" s="35">
        <f t="array" ref="N83">INDEX(A!$L$2:$L$1001,MATCH(EF!C83,A!$A$2:$A$1001,0))</f>
        <v>0</v>
      </c>
      <c r="O83" s="36" t="str">
        <f t="shared" si="0"/>
        <v>0</v>
      </c>
      <c r="P83" s="36" t="str">
        <f t="shared" si="1"/>
        <v>000</v>
      </c>
      <c r="Q83" s="36" t="str">
        <f t="array" ref="Q83">IF(O83="7",IF(P83="000","Sin región al ser un intermunicipal",INDEX(B!$C$2:$C$126,MATCH(EF!P83,B!$A$2:$A$126,0))),"Sin región al ser un ente Estatal")</f>
        <v>Sin región al ser un ente Estatal</v>
      </c>
      <c r="R83" s="37">
        <f t="array" ref="R83">IF(O83="7",IF(P83="000","N/A",INDEX(B!$D$2:$D$126,MATCH(EF!P83,B!$A$2:$A$126,0))),B!$D$127)</f>
        <v>7842822</v>
      </c>
      <c r="S83" s="37">
        <f t="array" ref="S83">IF(O83="7",IF(P83="000","N/A",INDEX(B!$E$2:$E$126,MATCH(EF!P83,B!$A$2:$A$126,0))),B!$E$127)</f>
        <v>8348151</v>
      </c>
      <c r="T83" s="29"/>
      <c r="U83" s="29"/>
      <c r="V83" s="29"/>
      <c r="W83" s="29"/>
      <c r="X83" s="29"/>
      <c r="Y83" s="29"/>
      <c r="Z83" s="29"/>
    </row>
    <row r="84" spans="1:26" ht="14.25" customHeight="1">
      <c r="A84" s="29">
        <f>COUNTIF(A!$A$2:$A$1001,"&lt;="&amp;A!A84)</f>
        <v>190</v>
      </c>
      <c r="B84" s="30">
        <v>83</v>
      </c>
      <c r="C84" s="35" t="str">
        <f t="array" ref="C84">INDEX(A!$A$2:$A$1001,MATCH(EF!B84,EF!$A$2:$A$1001,0))</f>
        <v>Cuautitlán de García Barragán</v>
      </c>
      <c r="D84" s="35" t="str">
        <f t="array" ref="D84">INDEX(A!$B$2:$B$1001,MATCH(EF!C84,A!$A$2:$A$1001,0))</f>
        <v>Municipal</v>
      </c>
      <c r="E84" s="35" t="str">
        <f t="array" ref="E84">INDEX(A!$C$2:$C$1001,MATCH(EF!C84,A!$A$2:$A$1001,0))</f>
        <v>Sí</v>
      </c>
      <c r="F84" s="35" t="str">
        <f t="array" ref="F84">INDEX(A!$D$2:$D$1001,MATCH(EF!C84,A!$A$2:$A$1001,0))</f>
        <v>027</v>
      </c>
      <c r="G84" s="35" t="str">
        <f t="array" ref="G84">INDEX(A!$E$2:$E$1001,MATCH(EF!C84,A!$A$2:$A$1001,0))</f>
        <v>Gobierno</v>
      </c>
      <c r="H84" s="35" t="str">
        <f t="array" ref="H84">INDEX(A!$F$2:$F$1001,MATCH(EF!C84,A!$A$2:$A$1001,0))</f>
        <v>Ejecutivo</v>
      </c>
      <c r="I84" s="35" t="str">
        <f t="array" ref="I84">INDEX(A!$G$2:$G$1001,MATCH(EF!C84,A!$A$2:$A$1001,0))</f>
        <v>Dependencia</v>
      </c>
      <c r="J84" s="35">
        <f t="array" ref="J84">INDEX(A!$H$2:$H$1001,MATCH(EF!C84,A!$A$2:$A$1001,0))</f>
        <v>1946</v>
      </c>
      <c r="K84" s="35" t="str">
        <f t="array" ref="K84">INDEX(A!$I$2:$I$1001,MATCH(EF!C84,A!$A$2:$A$1001,0))</f>
        <v>NA</v>
      </c>
      <c r="L84" s="35" t="str">
        <f t="array" ref="L84">INDEX(A!$J$2:$J$1001,MATCH(EF!C84,A!$A$2:$A$1001,0))</f>
        <v>NA</v>
      </c>
      <c r="M84" s="35">
        <f t="array" ref="M84">INDEX(A!$K$2:$K$1001,MATCH(EF!C84,A!$A$2:$A$1001,0))</f>
        <v>702700</v>
      </c>
      <c r="N84" s="35">
        <f t="array" ref="N84">INDEX(A!$L$2:$L$1001,MATCH(EF!C84,A!$A$2:$A$1001,0))</f>
        <v>0</v>
      </c>
      <c r="O84" s="36" t="str">
        <f t="shared" si="0"/>
        <v>7</v>
      </c>
      <c r="P84" s="36" t="str">
        <f t="shared" si="1"/>
        <v>027</v>
      </c>
      <c r="Q84" s="36" t="str">
        <f t="array" ref="Q84">IF(O84="7",IF(P84="000","Sin región al ser un intermunicipal",INDEX(B!$C$2:$C$126,MATCH(EF!P84,B!$A$2:$A$126,0))),"Sin región al ser un ente Estatal")</f>
        <v>Costa Sur</v>
      </c>
      <c r="R84" s="37">
        <f t="array" ref="R84">IF(O84="7",IF(P84="000","N/A",INDEX(B!$D$2:$D$126,MATCH(EF!P84,B!$A$2:$A$126,0))),B!$D$127)</f>
        <v>18138</v>
      </c>
      <c r="S84" s="37">
        <f t="array" ref="S84">IF(O84="7",IF(P84="000","N/A",INDEX(B!$E$2:$E$126,MATCH(EF!P84,B!$A$2:$A$126,0))),B!$E$127)</f>
        <v>18370</v>
      </c>
      <c r="T84" s="29"/>
      <c r="U84" s="29"/>
      <c r="V84" s="29"/>
      <c r="W84" s="29"/>
      <c r="X84" s="29"/>
      <c r="Y84" s="29"/>
      <c r="Z84" s="29"/>
    </row>
    <row r="85" spans="1:26" ht="14.25" customHeight="1">
      <c r="A85" s="29">
        <f>COUNTIF(A!$A$2:$A$1001,"&lt;="&amp;A!A85)</f>
        <v>214</v>
      </c>
      <c r="B85" s="30">
        <v>84</v>
      </c>
      <c r="C85" s="35" t="str">
        <f t="array" ref="C85">INDEX(A!$A$2:$A$1001,MATCH(EF!B85,EF!$A$2:$A$1001,0))</f>
        <v>Cuautla</v>
      </c>
      <c r="D85" s="35" t="str">
        <f t="array" ref="D85">INDEX(A!$B$2:$B$1001,MATCH(EF!C85,A!$A$2:$A$1001,0))</f>
        <v>Municipal</v>
      </c>
      <c r="E85" s="35" t="str">
        <f t="array" ref="E85">INDEX(A!$C$2:$C$1001,MATCH(EF!C85,A!$A$2:$A$1001,0))</f>
        <v>Sí</v>
      </c>
      <c r="F85" s="35" t="str">
        <f t="array" ref="F85">INDEX(A!$D$2:$D$1001,MATCH(EF!C85,A!$A$2:$A$1001,0))</f>
        <v>028</v>
      </c>
      <c r="G85" s="35" t="str">
        <f t="array" ref="G85">INDEX(A!$E$2:$E$1001,MATCH(EF!C85,A!$A$2:$A$1001,0))</f>
        <v>Gobierno</v>
      </c>
      <c r="H85" s="35" t="str">
        <f t="array" ref="H85">INDEX(A!$F$2:$F$1001,MATCH(EF!C85,A!$A$2:$A$1001,0))</f>
        <v>Ejecutivo</v>
      </c>
      <c r="I85" s="35" t="str">
        <f t="array" ref="I85">INDEX(A!$G$2:$G$1001,MATCH(EF!C85,A!$A$2:$A$1001,0))</f>
        <v>Dependencia</v>
      </c>
      <c r="J85" s="35">
        <f t="array" ref="J85">INDEX(A!$H$2:$H$1001,MATCH(EF!C85,A!$A$2:$A$1001,0))</f>
        <v>1888</v>
      </c>
      <c r="K85" s="35" t="str">
        <f t="array" ref="K85">INDEX(A!$I$2:$I$1001,MATCH(EF!C85,A!$A$2:$A$1001,0))</f>
        <v>NA</v>
      </c>
      <c r="L85" s="35" t="str">
        <f t="array" ref="L85">INDEX(A!$J$2:$J$1001,MATCH(EF!C85,A!$A$2:$A$1001,0))</f>
        <v>NA</v>
      </c>
      <c r="M85" s="35">
        <f t="array" ref="M85">INDEX(A!$K$2:$K$1001,MATCH(EF!C85,A!$A$2:$A$1001,0))</f>
        <v>702800</v>
      </c>
      <c r="N85" s="35">
        <f t="array" ref="N85">INDEX(A!$L$2:$L$1001,MATCH(EF!C85,A!$A$2:$A$1001,0))</f>
        <v>0</v>
      </c>
      <c r="O85" s="36" t="str">
        <f t="shared" si="0"/>
        <v>7</v>
      </c>
      <c r="P85" s="36" t="str">
        <f t="shared" si="1"/>
        <v>028</v>
      </c>
      <c r="Q85" s="36" t="str">
        <f t="array" ref="Q85">IF(O85="7",IF(P85="000","Sin región al ser un intermunicipal",INDEX(B!$C$2:$C$126,MATCH(EF!P85,B!$A$2:$A$126,0))),"Sin región al ser un ente Estatal")</f>
        <v>Sierra de Amula</v>
      </c>
      <c r="R85" s="37">
        <f t="array" ref="R85">IF(O85="7",IF(P85="000","N/A",INDEX(B!$D$2:$D$126,MATCH(EF!P85,B!$A$2:$A$126,0))),B!$D$127)</f>
        <v>2120</v>
      </c>
      <c r="S85" s="37">
        <f t="array" ref="S85">IF(O85="7",IF(P85="000","N/A",INDEX(B!$E$2:$E$126,MATCH(EF!P85,B!$A$2:$A$126,0))),B!$E$127)</f>
        <v>2166</v>
      </c>
      <c r="T85" s="29"/>
      <c r="U85" s="29"/>
      <c r="V85" s="29"/>
      <c r="W85" s="29"/>
      <c r="X85" s="29"/>
      <c r="Y85" s="29"/>
      <c r="Z85" s="29"/>
    </row>
    <row r="86" spans="1:26" ht="14.25" customHeight="1">
      <c r="A86" s="29">
        <f>COUNTIF(A!$A$2:$A$1001,"&lt;="&amp;A!A86)</f>
        <v>558</v>
      </c>
      <c r="B86" s="30">
        <v>85</v>
      </c>
      <c r="C86" s="35" t="str">
        <f t="array" ref="C86">INDEX(A!$A$2:$A$1001,MATCH(EF!B86,EF!$A$2:$A$1001,0))</f>
        <v>Cuquío</v>
      </c>
      <c r="D86" s="35" t="str">
        <f t="array" ref="D86">INDEX(A!$B$2:$B$1001,MATCH(EF!C86,A!$A$2:$A$1001,0))</f>
        <v>Municipal</v>
      </c>
      <c r="E86" s="35" t="str">
        <f t="array" ref="E86">INDEX(A!$C$2:$C$1001,MATCH(EF!C86,A!$A$2:$A$1001,0))</f>
        <v>Sí</v>
      </c>
      <c r="F86" s="35" t="str">
        <f t="array" ref="F86">INDEX(A!$D$2:$D$1001,MATCH(EF!C86,A!$A$2:$A$1001,0))</f>
        <v>029</v>
      </c>
      <c r="G86" s="35" t="str">
        <f t="array" ref="G86">INDEX(A!$E$2:$E$1001,MATCH(EF!C86,A!$A$2:$A$1001,0))</f>
        <v>Gobierno</v>
      </c>
      <c r="H86" s="35" t="str">
        <f t="array" ref="H86">INDEX(A!$F$2:$F$1001,MATCH(EF!C86,A!$A$2:$A$1001,0))</f>
        <v>Ejecutivo</v>
      </c>
      <c r="I86" s="35" t="str">
        <f t="array" ref="I86">INDEX(A!$G$2:$G$1001,MATCH(EF!C86,A!$A$2:$A$1001,0))</f>
        <v>Dependencia</v>
      </c>
      <c r="J86" s="35">
        <f t="array" ref="J86">INDEX(A!$H$2:$H$1001,MATCH(EF!C86,A!$A$2:$A$1001,0))</f>
        <v>1824</v>
      </c>
      <c r="K86" s="35" t="str">
        <f t="array" ref="K86">INDEX(A!$I$2:$I$1001,MATCH(EF!C86,A!$A$2:$A$1001,0))</f>
        <v>NA</v>
      </c>
      <c r="L86" s="35" t="str">
        <f t="array" ref="L86">INDEX(A!$J$2:$J$1001,MATCH(EF!C86,A!$A$2:$A$1001,0))</f>
        <v>NA</v>
      </c>
      <c r="M86" s="35">
        <f t="array" ref="M86">INDEX(A!$K$2:$K$1001,MATCH(EF!C86,A!$A$2:$A$1001,0))</f>
        <v>702900</v>
      </c>
      <c r="N86" s="35">
        <f t="array" ref="N86">INDEX(A!$L$2:$L$1001,MATCH(EF!C86,A!$A$2:$A$1001,0))</f>
        <v>0</v>
      </c>
      <c r="O86" s="36" t="str">
        <f t="shared" si="0"/>
        <v>7</v>
      </c>
      <c r="P86" s="36" t="str">
        <f t="shared" si="1"/>
        <v>029</v>
      </c>
      <c r="Q86" s="36" t="str">
        <f t="array" ref="Q86">IF(O86="7",IF(P86="000","Sin región al ser un intermunicipal",INDEX(B!$C$2:$C$126,MATCH(EF!P86,B!$A$2:$A$126,0))),"Sin región al ser un ente Estatal")</f>
        <v>Centro</v>
      </c>
      <c r="R86" s="37">
        <f t="array" ref="R86">IF(O86="7",IF(P86="000","N/A",INDEX(B!$D$2:$D$126,MATCH(EF!P86,B!$A$2:$A$126,0))),B!$D$127)</f>
        <v>17980</v>
      </c>
      <c r="S86" s="37">
        <f t="array" ref="S86">IF(O86="7",IF(P86="000","N/A",INDEX(B!$E$2:$E$126,MATCH(EF!P86,B!$A$2:$A$126,0))),B!$E$127)</f>
        <v>17820</v>
      </c>
      <c r="T86" s="29"/>
      <c r="U86" s="29"/>
      <c r="V86" s="29"/>
      <c r="W86" s="29"/>
      <c r="X86" s="29"/>
      <c r="Y86" s="29"/>
      <c r="Z86" s="29"/>
    </row>
    <row r="87" spans="1:26" ht="14.25" customHeight="1">
      <c r="A87" s="29">
        <f>COUNTIF(A!$A$2:$A$1001,"&lt;="&amp;A!A87)</f>
        <v>58</v>
      </c>
      <c r="B87" s="30">
        <v>86</v>
      </c>
      <c r="C87" s="35" t="str">
        <f t="array" ref="C87">INDEX(A!$A$2:$A$1001,MATCH(EF!B87,EF!$A$2:$A$1001,0))</f>
        <v>Degollado</v>
      </c>
      <c r="D87" s="35" t="str">
        <f t="array" ref="D87">INDEX(A!$B$2:$B$1001,MATCH(EF!C87,A!$A$2:$A$1001,0))</f>
        <v>Municipal</v>
      </c>
      <c r="E87" s="35" t="str">
        <f t="array" ref="E87">INDEX(A!$C$2:$C$1001,MATCH(EF!C87,A!$A$2:$A$1001,0))</f>
        <v>Sí</v>
      </c>
      <c r="F87" s="35" t="str">
        <f t="array" ref="F87">INDEX(A!$D$2:$D$1001,MATCH(EF!C87,A!$A$2:$A$1001,0))</f>
        <v>033</v>
      </c>
      <c r="G87" s="35" t="str">
        <f t="array" ref="G87">INDEX(A!$E$2:$E$1001,MATCH(EF!C87,A!$A$2:$A$1001,0))</f>
        <v>Gobierno</v>
      </c>
      <c r="H87" s="35" t="str">
        <f t="array" ref="H87">INDEX(A!$F$2:$F$1001,MATCH(EF!C87,A!$A$2:$A$1001,0))</f>
        <v>Ejecutivo</v>
      </c>
      <c r="I87" s="35" t="str">
        <f t="array" ref="I87">INDEX(A!$G$2:$G$1001,MATCH(EF!C87,A!$A$2:$A$1001,0))</f>
        <v>Dependencia</v>
      </c>
      <c r="J87" s="35">
        <f t="array" ref="J87">INDEX(A!$H$2:$H$1001,MATCH(EF!C87,A!$A$2:$A$1001,0))</f>
        <v>1861</v>
      </c>
      <c r="K87" s="35" t="str">
        <f t="array" ref="K87">INDEX(A!$I$2:$I$1001,MATCH(EF!C87,A!$A$2:$A$1001,0))</f>
        <v>NA</v>
      </c>
      <c r="L87" s="35" t="str">
        <f t="array" ref="L87">INDEX(A!$J$2:$J$1001,MATCH(EF!C87,A!$A$2:$A$1001,0))</f>
        <v>NA</v>
      </c>
      <c r="M87" s="35">
        <f t="array" ref="M87">INDEX(A!$K$2:$K$1001,MATCH(EF!C87,A!$A$2:$A$1001,0))</f>
        <v>703300</v>
      </c>
      <c r="N87" s="35">
        <f t="array" ref="N87">INDEX(A!$L$2:$L$1001,MATCH(EF!C87,A!$A$2:$A$1001,0))</f>
        <v>0</v>
      </c>
      <c r="O87" s="36" t="str">
        <f t="shared" si="0"/>
        <v>7</v>
      </c>
      <c r="P87" s="36" t="str">
        <f t="shared" si="1"/>
        <v>033</v>
      </c>
      <c r="Q87" s="36" t="str">
        <f t="array" ref="Q87">IF(O87="7",IF(P87="000","Sin región al ser un intermunicipal",INDEX(B!$C$2:$C$126,MATCH(EF!P87,B!$A$2:$A$126,0))),"Sin región al ser un ente Estatal")</f>
        <v>Ciénega</v>
      </c>
      <c r="R87" s="37">
        <f t="array" ref="R87">IF(O87="7",IF(P87="000","N/A",INDEX(B!$D$2:$D$126,MATCH(EF!P87,B!$A$2:$A$126,0))),B!$D$127)</f>
        <v>21479</v>
      </c>
      <c r="S87" s="37">
        <f t="array" ref="S87">IF(O87="7",IF(P87="000","N/A",INDEX(B!$E$2:$E$126,MATCH(EF!P87,B!$A$2:$A$126,0))),B!$E$127)</f>
        <v>21226</v>
      </c>
      <c r="T87" s="29"/>
      <c r="U87" s="29"/>
      <c r="V87" s="29"/>
      <c r="W87" s="29"/>
      <c r="X87" s="29"/>
      <c r="Y87" s="29"/>
      <c r="Z87" s="29"/>
    </row>
    <row r="88" spans="1:26" ht="14.25" customHeight="1">
      <c r="A88" s="29">
        <f>COUNTIF(A!$A$2:$A$1001,"&lt;="&amp;A!A88)</f>
        <v>210</v>
      </c>
      <c r="B88" s="30">
        <v>87</v>
      </c>
      <c r="C88" s="35" t="str">
        <f t="array" ref="C88">INDEX(A!$A$2:$A$1001,MATCH(EF!B88,EF!$A$2:$A$1001,0))</f>
        <v>DIF Municipal de Amacueca</v>
      </c>
      <c r="D88" s="35" t="str">
        <f t="array" ref="D88">INDEX(A!$B$2:$B$1001,MATCH(EF!C88,A!$A$2:$A$1001,0))</f>
        <v>Municipal</v>
      </c>
      <c r="E88" s="35" t="str">
        <f t="array" ref="E88">INDEX(A!$C$2:$C$1001,MATCH(EF!C88,A!$A$2:$A$1001,0))</f>
        <v>Sí</v>
      </c>
      <c r="F88" s="35" t="str">
        <f t="array" ref="F88">INDEX(A!$D$2:$D$1001,MATCH(EF!C88,A!$A$2:$A$1001,0))</f>
        <v>004</v>
      </c>
      <c r="G88" s="35" t="str">
        <f t="array" ref="G88">INDEX(A!$E$2:$E$1001,MATCH(EF!C88,A!$A$2:$A$1001,0))</f>
        <v>Asistencia social</v>
      </c>
      <c r="H88" s="35" t="str">
        <f t="array" ref="H88">INDEX(A!$F$2:$F$1001,MATCH(EF!C88,A!$A$2:$A$1001,0))</f>
        <v>Ejecutivo</v>
      </c>
      <c r="I88" s="35" t="str">
        <f t="array" ref="I88">INDEX(A!$G$2:$G$1001,MATCH(EF!C88,A!$A$2:$A$1001,0))</f>
        <v>OPD</v>
      </c>
      <c r="J88" s="35">
        <f t="array" ref="J88">INDEX(A!$H$2:$H$1001,MATCH(EF!C88,A!$A$2:$A$1001,0))</f>
        <v>1986</v>
      </c>
      <c r="K88" s="35" t="str">
        <f t="array" ref="K88">INDEX(A!$I$2:$I$1001,MATCH(EF!C88,A!$A$2:$A$1001,0))</f>
        <v>NA</v>
      </c>
      <c r="L88" s="35" t="str">
        <f t="array" ref="L88">INDEX(A!$J$2:$J$1001,MATCH(EF!C88,A!$A$2:$A$1001,0))</f>
        <v>Decreto N.° 12473</v>
      </c>
      <c r="M88" s="35">
        <f t="array" ref="M88">INDEX(A!$K$2:$K$1001,MATCH(EF!C88,A!$A$2:$A$1001,0))</f>
        <v>700401</v>
      </c>
      <c r="N88" s="35">
        <f t="array" ref="N88">INDEX(A!$L$2:$L$1001,MATCH(EF!C88,A!$A$2:$A$1001,0))</f>
        <v>0</v>
      </c>
      <c r="O88" s="36" t="str">
        <f t="shared" si="0"/>
        <v>7</v>
      </c>
      <c r="P88" s="36" t="str">
        <f t="shared" si="1"/>
        <v>004</v>
      </c>
      <c r="Q88" s="36" t="str">
        <f t="array" ref="Q88">IF(O88="7",IF(P88="000","Sin región al ser un intermunicipal",INDEX(B!$C$2:$C$126,MATCH(EF!P88,B!$A$2:$A$126,0))),"Sin región al ser un ente Estatal")</f>
        <v>Lagunas</v>
      </c>
      <c r="R88" s="37">
        <f t="array" ref="R88">IF(O88="7",IF(P88="000","N/A",INDEX(B!$D$2:$D$126,MATCH(EF!P88,B!$A$2:$A$126,0))),B!$D$127)</f>
        <v>5385</v>
      </c>
      <c r="S88" s="37">
        <f t="array" ref="S88">IF(O88="7",IF(P88="000","N/A",INDEX(B!$E$2:$E$126,MATCH(EF!P88,B!$A$2:$A$126,0))),B!$E$127)</f>
        <v>5743</v>
      </c>
      <c r="T88" s="29"/>
      <c r="U88" s="29"/>
      <c r="V88" s="29"/>
      <c r="W88" s="29"/>
      <c r="X88" s="29"/>
      <c r="Y88" s="29"/>
      <c r="Z88" s="29"/>
    </row>
    <row r="89" spans="1:26" ht="14.25" customHeight="1">
      <c r="A89" s="29">
        <f>COUNTIF(A!$A$2:$A$1001,"&lt;="&amp;A!A89)</f>
        <v>254</v>
      </c>
      <c r="B89" s="30">
        <v>88</v>
      </c>
      <c r="C89" s="35" t="str">
        <f t="array" ref="C89">INDEX(A!$A$2:$A$1001,MATCH(EF!B89,EF!$A$2:$A$1001,0))</f>
        <v>DIF Municipal de Chimaltitán</v>
      </c>
      <c r="D89" s="35" t="str">
        <f t="array" ref="D89">INDEX(A!$B$2:$B$1001,MATCH(EF!C89,A!$A$2:$A$1001,0))</f>
        <v>Municipal</v>
      </c>
      <c r="E89" s="35" t="str">
        <f t="array" ref="E89">INDEX(A!$C$2:$C$1001,MATCH(EF!C89,A!$A$2:$A$1001,0))</f>
        <v>Sí</v>
      </c>
      <c r="F89" s="35" t="str">
        <f t="array" ref="F89">INDEX(A!$D$2:$D$1001,MATCH(EF!C89,A!$A$2:$A$1001,0))</f>
        <v>031</v>
      </c>
      <c r="G89" s="35" t="str">
        <f t="array" ref="G89">INDEX(A!$E$2:$E$1001,MATCH(EF!C89,A!$A$2:$A$1001,0))</f>
        <v>Asistencia social</v>
      </c>
      <c r="H89" s="35" t="str">
        <f t="array" ref="H89">INDEX(A!$F$2:$F$1001,MATCH(EF!C89,A!$A$2:$A$1001,0))</f>
        <v>Ejecutivo</v>
      </c>
      <c r="I89" s="35" t="str">
        <f t="array" ref="I89">INDEX(A!$G$2:$G$1001,MATCH(EF!C89,A!$A$2:$A$1001,0))</f>
        <v>OPD</v>
      </c>
      <c r="J89" s="35">
        <f t="array" ref="J89">INDEX(A!$H$2:$H$1001,MATCH(EF!C89,A!$A$2:$A$1001,0))</f>
        <v>1988</v>
      </c>
      <c r="K89" s="35" t="str">
        <f t="array" ref="K89">INDEX(A!$I$2:$I$1001,MATCH(EF!C89,A!$A$2:$A$1001,0))</f>
        <v>NA</v>
      </c>
      <c r="L89" s="35" t="str">
        <f t="array" ref="L89">INDEX(A!$J$2:$J$1001,MATCH(EF!C89,A!$A$2:$A$1001,0))</f>
        <v>Decreto número 13192</v>
      </c>
      <c r="M89" s="35">
        <f t="array" ref="M89">INDEX(A!$K$2:$K$1001,MATCH(EF!C89,A!$A$2:$A$1001,0))</f>
        <v>703101</v>
      </c>
      <c r="N89" s="35">
        <f t="array" ref="N89">INDEX(A!$L$2:$L$1001,MATCH(EF!C89,A!$A$2:$A$1001,0))</f>
        <v>0</v>
      </c>
      <c r="O89" s="36" t="str">
        <f t="shared" si="0"/>
        <v>7</v>
      </c>
      <c r="P89" s="36" t="str">
        <f t="shared" si="1"/>
        <v>031</v>
      </c>
      <c r="Q89" s="36" t="str">
        <f t="array" ref="Q89">IF(O89="7",IF(P89="000","Sin región al ser un intermunicipal",INDEX(B!$C$2:$C$126,MATCH(EF!P89,B!$A$2:$A$126,0))),"Sin región al ser un ente Estatal")</f>
        <v>Norte</v>
      </c>
      <c r="R89" s="37">
        <f t="array" ref="R89">IF(O89="7",IF(P89="000","N/A",INDEX(B!$D$2:$D$126,MATCH(EF!P89,B!$A$2:$A$126,0))),B!$D$127)</f>
        <v>3383</v>
      </c>
      <c r="S89" s="37">
        <f t="array" ref="S89">IF(O89="7",IF(P89="000","N/A",INDEX(B!$E$2:$E$126,MATCH(EF!P89,B!$A$2:$A$126,0))),B!$E$127)</f>
        <v>3270</v>
      </c>
      <c r="T89" s="29"/>
      <c r="U89" s="29"/>
      <c r="V89" s="29"/>
      <c r="W89" s="29"/>
      <c r="X89" s="29"/>
      <c r="Y89" s="29"/>
      <c r="Z89" s="29"/>
    </row>
    <row r="90" spans="1:26" ht="14.25" customHeight="1">
      <c r="A90" s="29">
        <f>COUNTIF(A!$A$2:$A$1001,"&lt;="&amp;A!A90)</f>
        <v>261</v>
      </c>
      <c r="B90" s="30">
        <v>89</v>
      </c>
      <c r="C90" s="35" t="str">
        <f t="array" ref="C90">INDEX(A!$A$2:$A$1001,MATCH(EF!B90,EF!$A$2:$A$1001,0))</f>
        <v>DIF Municipal de Guachinango</v>
      </c>
      <c r="D90" s="35" t="str">
        <f t="array" ref="D90">INDEX(A!$B$2:$B$1001,MATCH(EF!C90,A!$A$2:$A$1001,0))</f>
        <v>Municipal</v>
      </c>
      <c r="E90" s="35" t="str">
        <f t="array" ref="E90">INDEX(A!$C$2:$C$1001,MATCH(EF!C90,A!$A$2:$A$1001,0))</f>
        <v>Sí</v>
      </c>
      <c r="F90" s="35" t="str">
        <f t="array" ref="F90">INDEX(A!$D$2:$D$1001,MATCH(EF!C90,A!$A$2:$A$1001,0))</f>
        <v>038</v>
      </c>
      <c r="G90" s="35" t="str">
        <f t="array" ref="G90">INDEX(A!$E$2:$E$1001,MATCH(EF!C90,A!$A$2:$A$1001,0))</f>
        <v>Asistencia social</v>
      </c>
      <c r="H90" s="35" t="str">
        <f t="array" ref="H90">INDEX(A!$F$2:$F$1001,MATCH(EF!C90,A!$A$2:$A$1001,0))</f>
        <v>Ejecutivo</v>
      </c>
      <c r="I90" s="35" t="str">
        <f t="array" ref="I90">INDEX(A!$G$2:$G$1001,MATCH(EF!C90,A!$A$2:$A$1001,0))</f>
        <v>OPD</v>
      </c>
      <c r="J90" s="35">
        <f t="array" ref="J90">INDEX(A!$H$2:$H$1001,MATCH(EF!C90,A!$A$2:$A$1001,0))</f>
        <v>1987</v>
      </c>
      <c r="K90" s="35" t="str">
        <f t="array" ref="K90">INDEX(A!$I$2:$I$1001,MATCH(EF!C90,A!$A$2:$A$1001,0))</f>
        <v>NA</v>
      </c>
      <c r="L90" s="35" t="str">
        <f t="array" ref="L90">INDEX(A!$J$2:$J$1001,MATCH(EF!C90,A!$A$2:$A$1001,0))</f>
        <v>Decreto número 12808</v>
      </c>
      <c r="M90" s="35">
        <f t="array" ref="M90">INDEX(A!$K$2:$K$1001,MATCH(EF!C90,A!$A$2:$A$1001,0))</f>
        <v>703801</v>
      </c>
      <c r="N90" s="35">
        <f t="array" ref="N90">INDEX(A!$L$2:$L$1001,MATCH(EF!C90,A!$A$2:$A$1001,0))</f>
        <v>0</v>
      </c>
      <c r="O90" s="36" t="str">
        <f t="shared" si="0"/>
        <v>7</v>
      </c>
      <c r="P90" s="36" t="str">
        <f t="shared" si="1"/>
        <v>038</v>
      </c>
      <c r="Q90" s="36" t="str">
        <f t="array" ref="Q90">IF(O90="7",IF(P90="000","Sin región al ser un intermunicipal",INDEX(B!$C$2:$C$126,MATCH(EF!P90,B!$A$2:$A$126,0))),"Sin región al ser un ente Estatal")</f>
        <v>Costa Sierra Occidente</v>
      </c>
      <c r="R90" s="37">
        <f t="array" ref="R90">IF(O90="7",IF(P90="000","N/A",INDEX(B!$D$2:$D$126,MATCH(EF!P90,B!$A$2:$A$126,0))),B!$D$127)</f>
        <v>4184</v>
      </c>
      <c r="S90" s="37">
        <f t="array" ref="S90">IF(O90="7",IF(P90="000","N/A",INDEX(B!$E$2:$E$126,MATCH(EF!P90,B!$A$2:$A$126,0))),B!$E$127)</f>
        <v>4199</v>
      </c>
      <c r="T90" s="29"/>
      <c r="U90" s="29"/>
      <c r="V90" s="29"/>
      <c r="W90" s="29"/>
      <c r="X90" s="29"/>
      <c r="Y90" s="29"/>
      <c r="Z90" s="29"/>
    </row>
    <row r="91" spans="1:26" ht="14.25" customHeight="1">
      <c r="A91" s="29">
        <f>COUNTIF(A!$A$2:$A$1001,"&lt;="&amp;A!A91)</f>
        <v>263</v>
      </c>
      <c r="B91" s="30">
        <v>90</v>
      </c>
      <c r="C91" s="35" t="str">
        <f t="array" ref="C91">INDEX(A!$A$2:$A$1001,MATCH(EF!B91,EF!$A$2:$A$1001,0))</f>
        <v>DIF Municipal de Mexticacán</v>
      </c>
      <c r="D91" s="35" t="str">
        <f t="array" ref="D91">INDEX(A!$B$2:$B$1001,MATCH(EF!C91,A!$A$2:$A$1001,0))</f>
        <v>Municipal</v>
      </c>
      <c r="E91" s="35" t="str">
        <f t="array" ref="E91">INDEX(A!$C$2:$C$1001,MATCH(EF!C91,A!$A$2:$A$1001,0))</f>
        <v>Sí</v>
      </c>
      <c r="F91" s="35" t="str">
        <f t="array" ref="F91">INDEX(A!$D$2:$D$1001,MATCH(EF!C91,A!$A$2:$A$1001,0))</f>
        <v>060</v>
      </c>
      <c r="G91" s="35" t="str">
        <f t="array" ref="G91">INDEX(A!$E$2:$E$1001,MATCH(EF!C91,A!$A$2:$A$1001,0))</f>
        <v>Asistencia social</v>
      </c>
      <c r="H91" s="35" t="str">
        <f t="array" ref="H91">INDEX(A!$F$2:$F$1001,MATCH(EF!C91,A!$A$2:$A$1001,0))</f>
        <v>Ejecutivo</v>
      </c>
      <c r="I91" s="35" t="str">
        <f t="array" ref="I91">INDEX(A!$G$2:$G$1001,MATCH(EF!C91,A!$A$2:$A$1001,0))</f>
        <v>OPD</v>
      </c>
      <c r="J91" s="35">
        <f t="array" ref="J91">INDEX(A!$H$2:$H$1001,MATCH(EF!C91,A!$A$2:$A$1001,0))</f>
        <v>1987</v>
      </c>
      <c r="K91" s="35" t="str">
        <f t="array" ref="K91">INDEX(A!$I$2:$I$1001,MATCH(EF!C91,A!$A$2:$A$1001,0))</f>
        <v>NA</v>
      </c>
      <c r="L91" s="35" t="str">
        <f t="array" ref="L91">INDEX(A!$J$2:$J$1001,MATCH(EF!C91,A!$A$2:$A$1001,0))</f>
        <v>Decreto número 12822</v>
      </c>
      <c r="M91" s="35">
        <f t="array" ref="M91">INDEX(A!$K$2:$K$1001,MATCH(EF!C91,A!$A$2:$A$1001,0))</f>
        <v>706001</v>
      </c>
      <c r="N91" s="35">
        <f t="array" ref="N91">INDEX(A!$L$2:$L$1001,MATCH(EF!C91,A!$A$2:$A$1001,0))</f>
        <v>0</v>
      </c>
      <c r="O91" s="36" t="str">
        <f t="shared" si="0"/>
        <v>7</v>
      </c>
      <c r="P91" s="36" t="str">
        <f t="shared" si="1"/>
        <v>060</v>
      </c>
      <c r="Q91" s="36" t="str">
        <f t="array" ref="Q91">IF(O91="7",IF(P91="000","Sin región al ser un intermunicipal",INDEX(B!$C$2:$C$126,MATCH(EF!P91,B!$A$2:$A$126,0))),"Sin región al ser un ente Estatal")</f>
        <v>Altos Sur</v>
      </c>
      <c r="R91" s="37">
        <f t="array" ref="R91">IF(O91="7",IF(P91="000","N/A",INDEX(B!$D$2:$D$126,MATCH(EF!P91,B!$A$2:$A$126,0))),B!$D$127)</f>
        <v>5088</v>
      </c>
      <c r="S91" s="37">
        <f t="array" ref="S91">IF(O91="7",IF(P91="000","N/A",INDEX(B!$E$2:$E$126,MATCH(EF!P91,B!$A$2:$A$126,0))),B!$E$127)</f>
        <v>5307</v>
      </c>
      <c r="T91" s="29"/>
      <c r="U91" s="29"/>
      <c r="V91" s="29"/>
      <c r="W91" s="29"/>
      <c r="X91" s="29"/>
      <c r="Y91" s="29"/>
      <c r="Z91" s="29"/>
    </row>
    <row r="92" spans="1:26" ht="14.25" customHeight="1">
      <c r="A92" s="29">
        <f>COUNTIF(A!$A$2:$A$1001,"&lt;="&amp;A!A92)</f>
        <v>556</v>
      </c>
      <c r="B92" s="30">
        <v>91</v>
      </c>
      <c r="C92" s="35" t="str">
        <f t="array" ref="C92">INDEX(A!$A$2:$A$1001,MATCH(EF!B92,EF!$A$2:$A$1001,0))</f>
        <v>DIF Municipal de Pihuamo</v>
      </c>
      <c r="D92" s="35" t="str">
        <f t="array" ref="D92">INDEX(A!$B$2:$B$1001,MATCH(EF!C92,A!$A$2:$A$1001,0))</f>
        <v>Municipal</v>
      </c>
      <c r="E92" s="35" t="str">
        <f t="array" ref="E92">INDEX(A!$C$2:$C$1001,MATCH(EF!C92,A!$A$2:$A$1001,0))</f>
        <v>Sí</v>
      </c>
      <c r="F92" s="35" t="str">
        <f t="array" ref="F92">INDEX(A!$D$2:$D$1001,MATCH(EF!C92,A!$A$2:$A$1001,0))</f>
        <v>065</v>
      </c>
      <c r="G92" s="35" t="str">
        <f t="array" ref="G92">INDEX(A!$E$2:$E$1001,MATCH(EF!C92,A!$A$2:$A$1001,0))</f>
        <v>Asistencia social</v>
      </c>
      <c r="H92" s="35" t="str">
        <f t="array" ref="H92">INDEX(A!$F$2:$F$1001,MATCH(EF!C92,A!$A$2:$A$1001,0))</f>
        <v>Ejecutivo</v>
      </c>
      <c r="I92" s="35" t="str">
        <f t="array" ref="I92">INDEX(A!$G$2:$G$1001,MATCH(EF!C92,A!$A$2:$A$1001,0))</f>
        <v>OPD</v>
      </c>
      <c r="J92" s="35">
        <f t="array" ref="J92">INDEX(A!$H$2:$H$1001,MATCH(EF!C92,A!$A$2:$A$1001,0))</f>
        <v>1986</v>
      </c>
      <c r="K92" s="35" t="str">
        <f t="array" ref="K92">INDEX(A!$I$2:$I$1001,MATCH(EF!C92,A!$A$2:$A$1001,0))</f>
        <v>NA</v>
      </c>
      <c r="L92" s="35" t="str">
        <f t="array" ref="L92">INDEX(A!$J$2:$J$1001,MATCH(EF!C92,A!$A$2:$A$1001,0))</f>
        <v>Decreto número 12429</v>
      </c>
      <c r="M92" s="35">
        <f t="array" ref="M92">INDEX(A!$K$2:$K$1001,MATCH(EF!C92,A!$A$2:$A$1001,0))</f>
        <v>706501</v>
      </c>
      <c r="N92" s="35">
        <f t="array" ref="N92">INDEX(A!$L$2:$L$1001,MATCH(EF!C92,A!$A$2:$A$1001,0))</f>
        <v>0</v>
      </c>
      <c r="O92" s="36" t="str">
        <f t="shared" si="0"/>
        <v>7</v>
      </c>
      <c r="P92" s="36" t="str">
        <f t="shared" si="1"/>
        <v>065</v>
      </c>
      <c r="Q92" s="36" t="str">
        <f t="array" ref="Q92">IF(O92="7",IF(P92="000","Sin región al ser un intermunicipal",INDEX(B!$C$2:$C$126,MATCH(EF!P92,B!$A$2:$A$126,0))),"Sin región al ser un ente Estatal")</f>
        <v>Sur</v>
      </c>
      <c r="R92" s="37">
        <f t="array" ref="R92">IF(O92="7",IF(P92="000","N/A",INDEX(B!$D$2:$D$126,MATCH(EF!P92,B!$A$2:$A$126,0))),B!$D$127)</f>
        <v>11192</v>
      </c>
      <c r="S92" s="37">
        <f t="array" ref="S92">IF(O92="7",IF(P92="000","N/A",INDEX(B!$E$2:$E$126,MATCH(EF!P92,B!$A$2:$A$126,0))),B!$E$127)</f>
        <v>11386</v>
      </c>
      <c r="T92" s="29"/>
      <c r="U92" s="29"/>
      <c r="V92" s="29"/>
      <c r="W92" s="29"/>
      <c r="X92" s="29"/>
      <c r="Y92" s="29"/>
      <c r="Z92" s="29"/>
    </row>
    <row r="93" spans="1:26" ht="14.25" customHeight="1">
      <c r="A93" s="29">
        <f>COUNTIF(A!$A$2:$A$1001,"&lt;="&amp;A!A93)</f>
        <v>314</v>
      </c>
      <c r="B93" s="30">
        <v>92</v>
      </c>
      <c r="C93" s="35" t="str">
        <f t="array" ref="C93">INDEX(A!$A$2:$A$1001,MATCH(EF!B93,EF!$A$2:$A$1001,0))</f>
        <v>DIF Municipal de San Marcos</v>
      </c>
      <c r="D93" s="35" t="str">
        <f t="array" ref="D93">INDEX(A!$B$2:$B$1001,MATCH(EF!C93,A!$A$2:$A$1001,0))</f>
        <v>Municipal</v>
      </c>
      <c r="E93" s="35" t="str">
        <f t="array" ref="E93">INDEX(A!$C$2:$C$1001,MATCH(EF!C93,A!$A$2:$A$1001,0))</f>
        <v>Sí</v>
      </c>
      <c r="F93" s="35" t="str">
        <f t="array" ref="F93">INDEX(A!$D$2:$D$1001,MATCH(EF!C93,A!$A$2:$A$1001,0))</f>
        <v>075</v>
      </c>
      <c r="G93" s="35" t="str">
        <f t="array" ref="G93">INDEX(A!$E$2:$E$1001,MATCH(EF!C93,A!$A$2:$A$1001,0))</f>
        <v>Asistencia social</v>
      </c>
      <c r="H93" s="35" t="str">
        <f t="array" ref="H93">INDEX(A!$F$2:$F$1001,MATCH(EF!C93,A!$A$2:$A$1001,0))</f>
        <v>Ejecutivo</v>
      </c>
      <c r="I93" s="35" t="str">
        <f t="array" ref="I93">INDEX(A!$G$2:$G$1001,MATCH(EF!C93,A!$A$2:$A$1001,0))</f>
        <v>OPD</v>
      </c>
      <c r="J93" s="35">
        <f t="array" ref="J93">INDEX(A!$H$2:$H$1001,MATCH(EF!C93,A!$A$2:$A$1001,0))</f>
        <v>1986</v>
      </c>
      <c r="K93" s="35" t="str">
        <f t="array" ref="K93">INDEX(A!$I$2:$I$1001,MATCH(EF!C93,A!$A$2:$A$1001,0))</f>
        <v>NA</v>
      </c>
      <c r="L93" s="35" t="str">
        <f t="array" ref="L93">INDEX(A!$J$2:$J$1001,MATCH(EF!C93,A!$A$2:$A$1001,0))</f>
        <v>Decreto número 12418</v>
      </c>
      <c r="M93" s="35">
        <f t="array" ref="M93">INDEX(A!$K$2:$K$1001,MATCH(EF!C93,A!$A$2:$A$1001,0))</f>
        <v>707501</v>
      </c>
      <c r="N93" s="35">
        <f t="array" ref="N93">INDEX(A!$L$2:$L$1001,MATCH(EF!C93,A!$A$2:$A$1001,0))</f>
        <v>0</v>
      </c>
      <c r="O93" s="36" t="str">
        <f t="shared" si="0"/>
        <v>7</v>
      </c>
      <c r="P93" s="36" t="str">
        <f t="shared" si="1"/>
        <v>075</v>
      </c>
      <c r="Q93" s="36" t="str">
        <f t="array" ref="Q93">IF(O93="7",IF(P93="000","Sin región al ser un intermunicipal",INDEX(B!$C$2:$C$126,MATCH(EF!P93,B!$A$2:$A$126,0))),"Sin región al ser un ente Estatal")</f>
        <v>Valles</v>
      </c>
      <c r="R93" s="37">
        <f t="array" ref="R93">IF(O93="7",IF(P93="000","N/A",INDEX(B!$D$2:$D$126,MATCH(EF!P93,B!$A$2:$A$126,0))),B!$D$127)</f>
        <v>3783</v>
      </c>
      <c r="S93" s="37">
        <f t="array" ref="S93">IF(O93="7",IF(P93="000","N/A",INDEX(B!$E$2:$E$126,MATCH(EF!P93,B!$A$2:$A$126,0))),B!$E$127)</f>
        <v>3791</v>
      </c>
      <c r="T93" s="29"/>
      <c r="U93" s="29"/>
      <c r="V93" s="29"/>
      <c r="W93" s="29"/>
      <c r="X93" s="29"/>
      <c r="Y93" s="29"/>
      <c r="Z93" s="29"/>
    </row>
    <row r="94" spans="1:26" ht="14.25" customHeight="1">
      <c r="A94" s="29">
        <f>COUNTIF(A!$A$2:$A$1001,"&lt;="&amp;A!A94)</f>
        <v>49</v>
      </c>
      <c r="B94" s="30">
        <v>93</v>
      </c>
      <c r="C94" s="35" t="str">
        <f t="array" ref="C94">INDEX(A!$A$2:$A$1001,MATCH(EF!B94,EF!$A$2:$A$1001,0))</f>
        <v>DIF Municipal de San Martín de Bolaños</v>
      </c>
      <c r="D94" s="35" t="str">
        <f t="array" ref="D94">INDEX(A!$B$2:$B$1001,MATCH(EF!C94,A!$A$2:$A$1001,0))</f>
        <v>Municipal</v>
      </c>
      <c r="E94" s="35" t="str">
        <f t="array" ref="E94">INDEX(A!$C$2:$C$1001,MATCH(EF!C94,A!$A$2:$A$1001,0))</f>
        <v>Sí</v>
      </c>
      <c r="F94" s="35" t="str">
        <f t="array" ref="F94">INDEX(A!$D$2:$D$1001,MATCH(EF!C94,A!$A$2:$A$1001,0))</f>
        <v>076</v>
      </c>
      <c r="G94" s="35" t="str">
        <f t="array" ref="G94">INDEX(A!$E$2:$E$1001,MATCH(EF!C94,A!$A$2:$A$1001,0))</f>
        <v>Asistencia social</v>
      </c>
      <c r="H94" s="35" t="str">
        <f t="array" ref="H94">INDEX(A!$F$2:$F$1001,MATCH(EF!C94,A!$A$2:$A$1001,0))</f>
        <v>Ejecutivo</v>
      </c>
      <c r="I94" s="35" t="str">
        <f t="array" ref="I94">INDEX(A!$G$2:$G$1001,MATCH(EF!C94,A!$A$2:$A$1001,0))</f>
        <v>OPD</v>
      </c>
      <c r="J94" s="35">
        <f t="array" ref="J94">INDEX(A!$H$2:$H$1001,MATCH(EF!C94,A!$A$2:$A$1001,0))</f>
        <v>1987</v>
      </c>
      <c r="K94" s="35" t="str">
        <f t="array" ref="K94">INDEX(A!$I$2:$I$1001,MATCH(EF!C94,A!$A$2:$A$1001,0))</f>
        <v>NA</v>
      </c>
      <c r="L94" s="35" t="str">
        <f t="array" ref="L94">INDEX(A!$J$2:$J$1001,MATCH(EF!C94,A!$A$2:$A$1001,0))</f>
        <v>Decreto número 13029</v>
      </c>
      <c r="M94" s="35">
        <f t="array" ref="M94">INDEX(A!$K$2:$K$1001,MATCH(EF!C94,A!$A$2:$A$1001,0))</f>
        <v>707601</v>
      </c>
      <c r="N94" s="35">
        <f t="array" ref="N94">INDEX(A!$L$2:$L$1001,MATCH(EF!C94,A!$A$2:$A$1001,0))</f>
        <v>0</v>
      </c>
      <c r="O94" s="36" t="str">
        <f t="shared" si="0"/>
        <v>7</v>
      </c>
      <c r="P94" s="36" t="str">
        <f t="shared" si="1"/>
        <v>076</v>
      </c>
      <c r="Q94" s="36" t="str">
        <f t="array" ref="Q94">IF(O94="7",IF(P94="000","Sin región al ser un intermunicipal",INDEX(B!$C$2:$C$126,MATCH(EF!P94,B!$A$2:$A$126,0))),"Sin región al ser un ente Estatal")</f>
        <v>Norte</v>
      </c>
      <c r="R94" s="37">
        <f t="array" ref="R94">IF(O94="7",IF(P94="000","N/A",INDEX(B!$D$2:$D$126,MATCH(EF!P94,B!$A$2:$A$126,0))),B!$D$127)</f>
        <v>3122</v>
      </c>
      <c r="S94" s="37">
        <f t="array" ref="S94">IF(O94="7",IF(P94="000","N/A",INDEX(B!$E$2:$E$126,MATCH(EF!P94,B!$A$2:$A$126,0))),B!$E$127)</f>
        <v>3095</v>
      </c>
      <c r="T94" s="29"/>
      <c r="U94" s="29"/>
      <c r="V94" s="29"/>
      <c r="W94" s="29"/>
      <c r="X94" s="29"/>
      <c r="Y94" s="29"/>
      <c r="Z94" s="29"/>
    </row>
    <row r="95" spans="1:26" ht="14.25" customHeight="1">
      <c r="A95" s="29">
        <f>COUNTIF(A!$A$2:$A$1001,"&lt;="&amp;A!A95)</f>
        <v>50</v>
      </c>
      <c r="B95" s="30">
        <v>94</v>
      </c>
      <c r="C95" s="35" t="str">
        <f t="array" ref="C95">INDEX(A!$A$2:$A$1001,MATCH(EF!B95,EF!$A$2:$A$1001,0))</f>
        <v>DIF Municipal de Techaluta de Montenegro</v>
      </c>
      <c r="D95" s="35" t="str">
        <f t="array" ref="D95">INDEX(A!$B$2:$B$1001,MATCH(EF!C95,A!$A$2:$A$1001,0))</f>
        <v>Municipal</v>
      </c>
      <c r="E95" s="35" t="str">
        <f t="array" ref="E95">INDEX(A!$C$2:$C$1001,MATCH(EF!C95,A!$A$2:$A$1001,0))</f>
        <v>Sí</v>
      </c>
      <c r="F95" s="35" t="str">
        <f t="array" ref="F95">INDEX(A!$D$2:$D$1001,MATCH(EF!C95,A!$A$2:$A$1001,0))</f>
        <v>089</v>
      </c>
      <c r="G95" s="35" t="str">
        <f t="array" ref="G95">INDEX(A!$E$2:$E$1001,MATCH(EF!C95,A!$A$2:$A$1001,0))</f>
        <v>Asistencia social</v>
      </c>
      <c r="H95" s="35" t="str">
        <f t="array" ref="H95">INDEX(A!$F$2:$F$1001,MATCH(EF!C95,A!$A$2:$A$1001,0))</f>
        <v>Ejecutivo</v>
      </c>
      <c r="I95" s="35" t="str">
        <f t="array" ref="I95">INDEX(A!$G$2:$G$1001,MATCH(EF!C95,A!$A$2:$A$1001,0))</f>
        <v>OPD</v>
      </c>
      <c r="J95" s="35">
        <f t="array" ref="J95">INDEX(A!$H$2:$H$1001,MATCH(EF!C95,A!$A$2:$A$1001,0))</f>
        <v>1987</v>
      </c>
      <c r="K95" s="35" t="str">
        <f t="array" ref="K95">INDEX(A!$I$2:$I$1001,MATCH(EF!C95,A!$A$2:$A$1001,0))</f>
        <v>NA</v>
      </c>
      <c r="L95" s="35" t="str">
        <f t="array" ref="L95">INDEX(A!$J$2:$J$1001,MATCH(EF!C95,A!$A$2:$A$1001,0))</f>
        <v>Decreto número 13030</v>
      </c>
      <c r="M95" s="35">
        <f t="array" ref="M95">INDEX(A!$K$2:$K$1001,MATCH(EF!C95,A!$A$2:$A$1001,0))</f>
        <v>708901</v>
      </c>
      <c r="N95" s="35">
        <f t="array" ref="N95">INDEX(A!$L$2:$L$1001,MATCH(EF!C95,A!$A$2:$A$1001,0))</f>
        <v>0</v>
      </c>
      <c r="O95" s="36" t="str">
        <f t="shared" si="0"/>
        <v>7</v>
      </c>
      <c r="P95" s="36" t="str">
        <f t="shared" si="1"/>
        <v>089</v>
      </c>
      <c r="Q95" s="36" t="str">
        <f t="array" ref="Q95">IF(O95="7",IF(P95="000","Sin región al ser un intermunicipal",INDEX(B!$C$2:$C$126,MATCH(EF!P95,B!$A$2:$A$126,0))),"Sin región al ser un ente Estatal")</f>
        <v>Lagunas</v>
      </c>
      <c r="R95" s="37">
        <f t="array" ref="R95">IF(O95="7",IF(P95="000","N/A",INDEX(B!$D$2:$D$126,MATCH(EF!P95,B!$A$2:$A$126,0))),B!$D$127)</f>
        <v>3703</v>
      </c>
      <c r="S95" s="37">
        <f t="array" ref="S95">IF(O95="7",IF(P95="000","N/A",INDEX(B!$E$2:$E$126,MATCH(EF!P95,B!$A$2:$A$126,0))),B!$E$127)</f>
        <v>4072</v>
      </c>
      <c r="T95" s="29"/>
      <c r="U95" s="29"/>
      <c r="V95" s="29"/>
      <c r="W95" s="29"/>
      <c r="X95" s="29"/>
      <c r="Y95" s="29"/>
      <c r="Z95" s="29"/>
    </row>
    <row r="96" spans="1:26" ht="14.25" customHeight="1">
      <c r="A96" s="29">
        <f>COUNTIF(A!$A$2:$A$1001,"&lt;="&amp;A!A96)</f>
        <v>255</v>
      </c>
      <c r="B96" s="30">
        <v>95</v>
      </c>
      <c r="C96" s="35" t="str">
        <f t="array" ref="C96">INDEX(A!$A$2:$A$1001,MATCH(EF!B96,EF!$A$2:$A$1001,0))</f>
        <v>DIF Municipal de Tepatitlán de Morelos</v>
      </c>
      <c r="D96" s="35" t="str">
        <f t="array" ref="D96">INDEX(A!$B$2:$B$1001,MATCH(EF!C96,A!$A$2:$A$1001,0))</f>
        <v>Municipal</v>
      </c>
      <c r="E96" s="35" t="str">
        <f t="array" ref="E96">INDEX(A!$C$2:$C$1001,MATCH(EF!C96,A!$A$2:$A$1001,0))</f>
        <v>Sí</v>
      </c>
      <c r="F96" s="35" t="str">
        <f t="array" ref="F96">INDEX(A!$D$2:$D$1001,MATCH(EF!C96,A!$A$2:$A$1001,0))</f>
        <v>093</v>
      </c>
      <c r="G96" s="35" t="str">
        <f t="array" ref="G96">INDEX(A!$E$2:$E$1001,MATCH(EF!C96,A!$A$2:$A$1001,0))</f>
        <v>Asistencia social</v>
      </c>
      <c r="H96" s="35" t="str">
        <f t="array" ref="H96">INDEX(A!$F$2:$F$1001,MATCH(EF!C96,A!$A$2:$A$1001,0))</f>
        <v>Ejecutivo</v>
      </c>
      <c r="I96" s="35" t="str">
        <f t="array" ref="I96">INDEX(A!$G$2:$G$1001,MATCH(EF!C96,A!$A$2:$A$1001,0))</f>
        <v>OPD</v>
      </c>
      <c r="J96" s="35">
        <f t="array" ref="J96">INDEX(A!$H$2:$H$1001,MATCH(EF!C96,A!$A$2:$A$1001,0))</f>
        <v>1987</v>
      </c>
      <c r="K96" s="35" t="str">
        <f t="array" ref="K96">INDEX(A!$I$2:$I$1001,MATCH(EF!C96,A!$A$2:$A$1001,0))</f>
        <v>NA</v>
      </c>
      <c r="L96" s="35" t="str">
        <f t="array" ref="L96">INDEX(A!$J$2:$J$1001,MATCH(EF!C96,A!$A$2:$A$1001,0))</f>
        <v>Decreto número 12821</v>
      </c>
      <c r="M96" s="35">
        <f t="array" ref="M96">INDEX(A!$K$2:$K$1001,MATCH(EF!C96,A!$A$2:$A$1001,0))</f>
        <v>709301</v>
      </c>
      <c r="N96" s="35">
        <f t="array" ref="N96">INDEX(A!$L$2:$L$1001,MATCH(EF!C96,A!$A$2:$A$1001,0))</f>
        <v>0</v>
      </c>
      <c r="O96" s="36" t="str">
        <f t="shared" si="0"/>
        <v>7</v>
      </c>
      <c r="P96" s="36" t="str">
        <f t="shared" si="1"/>
        <v>093</v>
      </c>
      <c r="Q96" s="36" t="str">
        <f t="array" ref="Q96">IF(O96="7",IF(P96="000","Sin región al ser un intermunicipal",INDEX(B!$C$2:$C$126,MATCH(EF!P96,B!$A$2:$A$126,0))),"Sin región al ser un ente Estatal")</f>
        <v>Altos Sur</v>
      </c>
      <c r="R96" s="37">
        <f t="array" ref="R96">IF(O96="7",IF(P96="000","N/A",INDEX(B!$D$2:$D$126,MATCH(EF!P96,B!$A$2:$A$126,0))),B!$D$127)</f>
        <v>141322</v>
      </c>
      <c r="S96" s="37">
        <f t="array" ref="S96">IF(O96="7",IF(P96="000","N/A",INDEX(B!$E$2:$E$126,MATCH(EF!P96,B!$A$2:$A$126,0))),B!$E$127)</f>
        <v>150190</v>
      </c>
      <c r="T96" s="29"/>
      <c r="U96" s="29"/>
      <c r="V96" s="29"/>
      <c r="W96" s="29"/>
      <c r="X96" s="29"/>
      <c r="Y96" s="29"/>
      <c r="Z96" s="29"/>
    </row>
    <row r="97" spans="1:26" ht="14.25" customHeight="1">
      <c r="A97" s="29">
        <f>COUNTIF(A!$A$2:$A$1001,"&lt;="&amp;A!A97)</f>
        <v>260</v>
      </c>
      <c r="B97" s="30">
        <v>96</v>
      </c>
      <c r="C97" s="35" t="str">
        <f t="array" ref="C97">INDEX(A!$A$2:$A$1001,MATCH(EF!B97,EF!$A$2:$A$1001,0))</f>
        <v>DIF Municipal de Villa Purificación</v>
      </c>
      <c r="D97" s="35" t="str">
        <f t="array" ref="D97">INDEX(A!$B$2:$B$1001,MATCH(EF!C97,A!$A$2:$A$1001,0))</f>
        <v>Municipal</v>
      </c>
      <c r="E97" s="35" t="str">
        <f t="array" ref="E97">INDEX(A!$C$2:$C$1001,MATCH(EF!C97,A!$A$2:$A$1001,0))</f>
        <v>Sí</v>
      </c>
      <c r="F97" s="35" t="str">
        <f t="array" ref="F97">INDEX(A!$D$2:$D$1001,MATCH(EF!C97,A!$A$2:$A$1001,0))</f>
        <v>068</v>
      </c>
      <c r="G97" s="35" t="str">
        <f t="array" ref="G97">INDEX(A!$E$2:$E$1001,MATCH(EF!C97,A!$A$2:$A$1001,0))</f>
        <v>Asistencia social</v>
      </c>
      <c r="H97" s="35" t="str">
        <f t="array" ref="H97">INDEX(A!$F$2:$F$1001,MATCH(EF!C97,A!$A$2:$A$1001,0))</f>
        <v>Ejecutivo</v>
      </c>
      <c r="I97" s="35" t="str">
        <f t="array" ref="I97">INDEX(A!$G$2:$G$1001,MATCH(EF!C97,A!$A$2:$A$1001,0))</f>
        <v>OPD</v>
      </c>
      <c r="J97" s="35">
        <f t="array" ref="J97">INDEX(A!$H$2:$H$1001,MATCH(EF!C97,A!$A$2:$A$1001,0))</f>
        <v>1986</v>
      </c>
      <c r="K97" s="35" t="str">
        <f t="array" ref="K97">INDEX(A!$I$2:$I$1001,MATCH(EF!C97,A!$A$2:$A$1001,0))</f>
        <v>NA</v>
      </c>
      <c r="L97" s="35" t="str">
        <f t="array" ref="L97">INDEX(A!$J$2:$J$1001,MATCH(EF!C97,A!$A$2:$A$1001,0))</f>
        <v>Decreto número 12425</v>
      </c>
      <c r="M97" s="35">
        <f t="array" ref="M97">INDEX(A!$K$2:$K$1001,MATCH(EF!C97,A!$A$2:$A$1001,0))</f>
        <v>706801</v>
      </c>
      <c r="N97" s="35">
        <f t="array" ref="N97">INDEX(A!$L$2:$L$1001,MATCH(EF!C97,A!$A$2:$A$1001,0))</f>
        <v>0</v>
      </c>
      <c r="O97" s="36" t="str">
        <f t="shared" si="0"/>
        <v>7</v>
      </c>
      <c r="P97" s="36" t="str">
        <f t="shared" si="1"/>
        <v>068</v>
      </c>
      <c r="Q97" s="36" t="str">
        <f t="array" ref="Q97">IF(O97="7",IF(P97="000","Sin región al ser un intermunicipal",INDEX(B!$C$2:$C$126,MATCH(EF!P97,B!$A$2:$A$126,0))),"Sin región al ser un ente Estatal")</f>
        <v>Costa Sur</v>
      </c>
      <c r="R97" s="37">
        <f t="array" ref="R97">IF(O97="7",IF(P97="000","N/A",INDEX(B!$D$2:$D$126,MATCH(EF!P97,B!$A$2:$A$126,0))),B!$D$127)</f>
        <v>10704</v>
      </c>
      <c r="S97" s="37">
        <f t="array" ref="S97">IF(O97="7",IF(P97="000","N/A",INDEX(B!$E$2:$E$126,MATCH(EF!P97,B!$A$2:$A$126,0))),B!$E$127)</f>
        <v>11303</v>
      </c>
      <c r="T97" s="29"/>
      <c r="U97" s="29"/>
      <c r="V97" s="29"/>
      <c r="W97" s="29"/>
      <c r="X97" s="29"/>
      <c r="Y97" s="29"/>
      <c r="Z97" s="29"/>
    </row>
    <row r="98" spans="1:26" ht="14.25" customHeight="1">
      <c r="A98" s="29">
        <f>COUNTIF(A!$A$2:$A$1001,"&lt;="&amp;A!A98)</f>
        <v>206</v>
      </c>
      <c r="B98" s="30">
        <v>97</v>
      </c>
      <c r="C98" s="35" t="str">
        <f t="array" ref="C98">INDEX(A!$A$2:$A$1001,MATCH(EF!B98,EF!$A$2:$A$1001,0))</f>
        <v>Ejutla</v>
      </c>
      <c r="D98" s="35" t="str">
        <f t="array" ref="D98">INDEX(A!$B$2:$B$1001,MATCH(EF!C98,A!$A$2:$A$1001,0))</f>
        <v>Municipal</v>
      </c>
      <c r="E98" s="35" t="str">
        <f t="array" ref="E98">INDEX(A!$C$2:$C$1001,MATCH(EF!C98,A!$A$2:$A$1001,0))</f>
        <v>Sí</v>
      </c>
      <c r="F98" s="35" t="str">
        <f t="array" ref="F98">INDEX(A!$D$2:$D$1001,MATCH(EF!C98,A!$A$2:$A$1001,0))</f>
        <v>034</v>
      </c>
      <c r="G98" s="35" t="str">
        <f t="array" ref="G98">INDEX(A!$E$2:$E$1001,MATCH(EF!C98,A!$A$2:$A$1001,0))</f>
        <v>Gobierno</v>
      </c>
      <c r="H98" s="35" t="str">
        <f t="array" ref="H98">INDEX(A!$F$2:$F$1001,MATCH(EF!C98,A!$A$2:$A$1001,0))</f>
        <v>Ejecutivo</v>
      </c>
      <c r="I98" s="35" t="str">
        <f t="array" ref="I98">INDEX(A!$G$2:$G$1001,MATCH(EF!C98,A!$A$2:$A$1001,0))</f>
        <v>Dependencia</v>
      </c>
      <c r="J98" s="35">
        <f t="array" ref="J98">INDEX(A!$H$2:$H$1001,MATCH(EF!C98,A!$A$2:$A$1001,0))</f>
        <v>1875</v>
      </c>
      <c r="K98" s="35" t="str">
        <f t="array" ref="K98">INDEX(A!$I$2:$I$1001,MATCH(EF!C98,A!$A$2:$A$1001,0))</f>
        <v>NA</v>
      </c>
      <c r="L98" s="35" t="str">
        <f t="array" ref="L98">INDEX(A!$J$2:$J$1001,MATCH(EF!C98,A!$A$2:$A$1001,0))</f>
        <v>NA</v>
      </c>
      <c r="M98" s="35">
        <f t="array" ref="M98">INDEX(A!$K$2:$K$1001,MATCH(EF!C98,A!$A$2:$A$1001,0))</f>
        <v>703400</v>
      </c>
      <c r="N98" s="35">
        <f t="array" ref="N98">INDEX(A!$L$2:$L$1001,MATCH(EF!C98,A!$A$2:$A$1001,0))</f>
        <v>0</v>
      </c>
      <c r="O98" s="36" t="str">
        <f t="shared" si="0"/>
        <v>7</v>
      </c>
      <c r="P98" s="36" t="str">
        <f t="shared" si="1"/>
        <v>034</v>
      </c>
      <c r="Q98" s="36" t="str">
        <f t="array" ref="Q98">IF(O98="7",IF(P98="000","Sin región al ser un intermunicipal",INDEX(B!$C$2:$C$126,MATCH(EF!P98,B!$A$2:$A$126,0))),"Sin región al ser un ente Estatal")</f>
        <v>Sierra de Amula</v>
      </c>
      <c r="R98" s="37">
        <f t="array" ref="R98">IF(O98="7",IF(P98="000","N/A",INDEX(B!$D$2:$D$126,MATCH(EF!P98,B!$A$2:$A$126,0))),B!$D$127)</f>
        <v>2082</v>
      </c>
      <c r="S98" s="37">
        <f t="array" ref="S98">IF(O98="7",IF(P98="000","N/A",INDEX(B!$E$2:$E$126,MATCH(EF!P98,B!$A$2:$A$126,0))),B!$E$127)</f>
        <v>1981</v>
      </c>
      <c r="T98" s="29"/>
      <c r="U98" s="29"/>
      <c r="V98" s="29"/>
      <c r="W98" s="29"/>
      <c r="X98" s="29"/>
      <c r="Y98" s="29"/>
      <c r="Z98" s="29"/>
    </row>
    <row r="99" spans="1:26" ht="14.25" customHeight="1">
      <c r="A99" s="29">
        <f>COUNTIF(A!$A$2:$A$1001,"&lt;="&amp;A!A99)</f>
        <v>253</v>
      </c>
      <c r="B99" s="30">
        <v>98</v>
      </c>
      <c r="C99" s="35" t="str">
        <f t="array" ref="C99">INDEX(A!$A$2:$A$1001,MATCH(EF!B99,EF!$A$2:$A$1001,0))</f>
        <v>El Arenal</v>
      </c>
      <c r="D99" s="35" t="str">
        <f t="array" ref="D99">INDEX(A!$B$2:$B$1001,MATCH(EF!C99,A!$A$2:$A$1001,0))</f>
        <v>Municipal</v>
      </c>
      <c r="E99" s="35" t="str">
        <f t="array" ref="E99">INDEX(A!$C$2:$C$1001,MATCH(EF!C99,A!$A$2:$A$1001,0))</f>
        <v>Sí</v>
      </c>
      <c r="F99" s="35" t="str">
        <f t="array" ref="F99">INDEX(A!$D$2:$D$1001,MATCH(EF!C99,A!$A$2:$A$1001,0))</f>
        <v>009</v>
      </c>
      <c r="G99" s="35" t="str">
        <f t="array" ref="G99">INDEX(A!$E$2:$E$1001,MATCH(EF!C99,A!$A$2:$A$1001,0))</f>
        <v>Gobierno</v>
      </c>
      <c r="H99" s="35" t="str">
        <f t="array" ref="H99">INDEX(A!$F$2:$F$1001,MATCH(EF!C99,A!$A$2:$A$1001,0))</f>
        <v>Ejecutivo</v>
      </c>
      <c r="I99" s="35" t="str">
        <f t="array" ref="I99">INDEX(A!$G$2:$G$1001,MATCH(EF!C99,A!$A$2:$A$1001,0))</f>
        <v>Dependencia</v>
      </c>
      <c r="J99" s="35">
        <f t="array" ref="J99">INDEX(A!$H$2:$H$1001,MATCH(EF!C99,A!$A$2:$A$1001,0))</f>
        <v>1923</v>
      </c>
      <c r="K99" s="35" t="str">
        <f t="array" ref="K99">INDEX(A!$I$2:$I$1001,MATCH(EF!C99,A!$A$2:$A$1001,0))</f>
        <v>NA</v>
      </c>
      <c r="L99" s="35" t="str">
        <f t="array" ref="L99">INDEX(A!$J$2:$J$1001,MATCH(EF!C99,A!$A$2:$A$1001,0))</f>
        <v>NA</v>
      </c>
      <c r="M99" s="35">
        <f t="array" ref="M99">INDEX(A!$K$2:$K$1001,MATCH(EF!C99,A!$A$2:$A$1001,0))</f>
        <v>700900</v>
      </c>
      <c r="N99" s="35">
        <f t="array" ref="N99">INDEX(A!$L$2:$L$1001,MATCH(EF!C99,A!$A$2:$A$1001,0))</f>
        <v>0</v>
      </c>
      <c r="O99" s="36" t="str">
        <f t="shared" si="0"/>
        <v>7</v>
      </c>
      <c r="P99" s="36" t="str">
        <f t="shared" si="1"/>
        <v>009</v>
      </c>
      <c r="Q99" s="36" t="str">
        <f t="array" ref="Q99">IF(O99="7",IF(P99="000","Sin región al ser un intermunicipal",INDEX(B!$C$2:$C$126,MATCH(EF!P99,B!$A$2:$A$126,0))),"Sin región al ser un ente Estatal")</f>
        <v>Valles</v>
      </c>
      <c r="R99" s="37">
        <f t="array" ref="R99">IF(O99="7",IF(P99="000","N/A",INDEX(B!$D$2:$D$126,MATCH(EF!P99,B!$A$2:$A$126,0))),B!$D$127)</f>
        <v>19900</v>
      </c>
      <c r="S99" s="37">
        <f t="array" ref="S99">IF(O99="7",IF(P99="000","N/A",INDEX(B!$E$2:$E$126,MATCH(EF!P99,B!$A$2:$A$126,0))),B!$E$127)</f>
        <v>21115</v>
      </c>
      <c r="T99" s="29"/>
      <c r="U99" s="29"/>
      <c r="V99" s="29"/>
      <c r="W99" s="29"/>
      <c r="X99" s="29"/>
      <c r="Y99" s="29"/>
      <c r="Z99" s="29"/>
    </row>
    <row r="100" spans="1:26" ht="14.25" customHeight="1">
      <c r="A100" s="29">
        <f>COUNTIF(A!$A$2:$A$1001,"&lt;="&amp;A!A100)</f>
        <v>257</v>
      </c>
      <c r="B100" s="30">
        <v>99</v>
      </c>
      <c r="C100" s="35" t="str">
        <f t="array" ref="C100">INDEX(A!$A$2:$A$1001,MATCH(EF!B100,EF!$A$2:$A$1001,0))</f>
        <v>El Colegio de Jalisco A.C.</v>
      </c>
      <c r="D100" s="35" t="str">
        <f t="array" ref="D100">INDEX(A!$B$2:$B$1001,MATCH(EF!C100,A!$A$2:$A$1001,0))</f>
        <v>Estatal</v>
      </c>
      <c r="E100" s="35" t="str">
        <f t="array" ref="E100">INDEX(A!$C$2:$C$1001,MATCH(EF!C100,A!$A$2:$A$1001,0))</f>
        <v>Sí</v>
      </c>
      <c r="F100" s="35" t="str">
        <f t="array" ref="F100">INDEX(A!$D$2:$D$1001,MATCH(EF!C100,A!$A$2:$A$1001,0))</f>
        <v>000</v>
      </c>
      <c r="G100" s="35" t="str">
        <f t="array" ref="G100">INDEX(A!$E$2:$E$1001,MATCH(EF!C100,A!$A$2:$A$1001,0))</f>
        <v>Educación</v>
      </c>
      <c r="H100" s="35" t="str">
        <f t="array" ref="H100">INDEX(A!$F$2:$F$1001,MATCH(EF!C100,A!$A$2:$A$1001,0))</f>
        <v>NA</v>
      </c>
      <c r="I100" s="35" t="str">
        <f t="array" ref="I100">INDEX(A!$G$2:$G$1001,MATCH(EF!C100,A!$A$2:$A$1001,0))</f>
        <v>Otro</v>
      </c>
      <c r="J100" s="35">
        <f t="array" ref="J100">INDEX(A!$H$2:$H$1001,MATCH(EF!C100,A!$A$2:$A$1001,0))</f>
        <v>1982</v>
      </c>
      <c r="K100" s="35" t="str">
        <f t="array" ref="K100">INDEX(A!$I$2:$I$1001,MATCH(EF!C100,A!$A$2:$A$1001,0))</f>
        <v>NA</v>
      </c>
      <c r="L100" s="35" t="str">
        <f t="array" ref="L100">INDEX(A!$J$2:$J$1001,MATCH(EF!C100,A!$A$2:$A$1001,0))</f>
        <v>Acta constitutiva número 1952</v>
      </c>
      <c r="M100" s="35" t="str">
        <f t="array" ref="M100">INDEX(A!$K$2:$K$1001,MATCH(EF!C100,A!$A$2:$A$1001,0))</f>
        <v>000002</v>
      </c>
      <c r="N100" s="35">
        <f t="array" ref="N100">INDEX(A!$L$2:$L$1001,MATCH(EF!C100,A!$A$2:$A$1001,0))</f>
        <v>0</v>
      </c>
      <c r="O100" s="36" t="str">
        <f t="shared" si="0"/>
        <v>0</v>
      </c>
      <c r="P100" s="36" t="str">
        <f t="shared" si="1"/>
        <v>000</v>
      </c>
      <c r="Q100" s="36" t="str">
        <f t="array" ref="Q100">IF(O100="7",IF(P100="000","Sin región al ser un intermunicipal",INDEX(B!$C$2:$C$126,MATCH(EF!P100,B!$A$2:$A$126,0))),"Sin región al ser un ente Estatal")</f>
        <v>Sin región al ser un ente Estatal</v>
      </c>
      <c r="R100" s="37">
        <f t="array" ref="R100">IF(O100="7",IF(P100="000","N/A",INDEX(B!$D$2:$D$126,MATCH(EF!P100,B!$A$2:$A$126,0))),B!$D$127)</f>
        <v>7842822</v>
      </c>
      <c r="S100" s="37">
        <f t="array" ref="S100">IF(O100="7",IF(P100="000","N/A",INDEX(B!$E$2:$E$126,MATCH(EF!P100,B!$A$2:$A$126,0))),B!$E$127)</f>
        <v>8348151</v>
      </c>
      <c r="T100" s="29"/>
      <c r="U100" s="29"/>
      <c r="V100" s="29"/>
      <c r="W100" s="29"/>
      <c r="X100" s="29"/>
      <c r="Y100" s="29"/>
      <c r="Z100" s="29"/>
    </row>
    <row r="101" spans="1:26" ht="14.25" customHeight="1">
      <c r="A101" s="29">
        <f>COUNTIF(A!$A$2:$A$1001,"&lt;="&amp;A!A101)</f>
        <v>259</v>
      </c>
      <c r="B101" s="30">
        <v>100</v>
      </c>
      <c r="C101" s="35" t="str">
        <f t="array" ref="C101">INDEX(A!$A$2:$A$1001,MATCH(EF!B101,EF!$A$2:$A$1001,0))</f>
        <v>El Grullo</v>
      </c>
      <c r="D101" s="35" t="str">
        <f t="array" ref="D101">INDEX(A!$B$2:$B$1001,MATCH(EF!C101,A!$A$2:$A$1001,0))</f>
        <v>Municipal</v>
      </c>
      <c r="E101" s="35" t="str">
        <f t="array" ref="E101">INDEX(A!$C$2:$C$1001,MATCH(EF!C101,A!$A$2:$A$1001,0))</f>
        <v>Sí</v>
      </c>
      <c r="F101" s="35" t="str">
        <f t="array" ref="F101">INDEX(A!$D$2:$D$1001,MATCH(EF!C101,A!$A$2:$A$1001,0))</f>
        <v>037</v>
      </c>
      <c r="G101" s="35" t="str">
        <f t="array" ref="G101">INDEX(A!$E$2:$E$1001,MATCH(EF!C101,A!$A$2:$A$1001,0))</f>
        <v>Gobierno</v>
      </c>
      <c r="H101" s="35" t="str">
        <f t="array" ref="H101">INDEX(A!$F$2:$F$1001,MATCH(EF!C101,A!$A$2:$A$1001,0))</f>
        <v>Ejecutivo</v>
      </c>
      <c r="I101" s="35" t="str">
        <f t="array" ref="I101">INDEX(A!$G$2:$G$1001,MATCH(EF!C101,A!$A$2:$A$1001,0))</f>
        <v>Dependencia</v>
      </c>
      <c r="J101" s="35">
        <f t="array" ref="J101">INDEX(A!$H$2:$H$1001,MATCH(EF!C101,A!$A$2:$A$1001,0))</f>
        <v>1912</v>
      </c>
      <c r="K101" s="35" t="str">
        <f t="array" ref="K101">INDEX(A!$I$2:$I$1001,MATCH(EF!C101,A!$A$2:$A$1001,0))</f>
        <v>NA</v>
      </c>
      <c r="L101" s="35" t="str">
        <f t="array" ref="L101">INDEX(A!$J$2:$J$1001,MATCH(EF!C101,A!$A$2:$A$1001,0))</f>
        <v>NA</v>
      </c>
      <c r="M101" s="35">
        <f t="array" ref="M101">INDEX(A!$K$2:$K$1001,MATCH(EF!C101,A!$A$2:$A$1001,0))</f>
        <v>703700</v>
      </c>
      <c r="N101" s="35">
        <f t="array" ref="N101">INDEX(A!$L$2:$L$1001,MATCH(EF!C101,A!$A$2:$A$1001,0))</f>
        <v>0</v>
      </c>
      <c r="O101" s="36" t="str">
        <f t="shared" si="0"/>
        <v>7</v>
      </c>
      <c r="P101" s="36" t="str">
        <f t="shared" si="1"/>
        <v>037</v>
      </c>
      <c r="Q101" s="36" t="str">
        <f t="array" ref="Q101">IF(O101="7",IF(P101="000","Sin región al ser un intermunicipal",INDEX(B!$C$2:$C$126,MATCH(EF!P101,B!$A$2:$A$126,0))),"Sin región al ser un ente Estatal")</f>
        <v>Sierra de Amula</v>
      </c>
      <c r="R101" s="37">
        <f t="array" ref="R101">IF(O101="7",IF(P101="000","N/A",INDEX(B!$D$2:$D$126,MATCH(EF!P101,B!$A$2:$A$126,0))),B!$D$127)</f>
        <v>23845</v>
      </c>
      <c r="S101" s="37">
        <f t="array" ref="S101">IF(O101="7",IF(P101="000","N/A",INDEX(B!$E$2:$E$126,MATCH(EF!P101,B!$A$2:$A$126,0))),B!$E$127)</f>
        <v>25920</v>
      </c>
      <c r="T101" s="29"/>
      <c r="U101" s="29"/>
      <c r="V101" s="29"/>
      <c r="W101" s="29"/>
      <c r="X101" s="29"/>
      <c r="Y101" s="29"/>
      <c r="Z101" s="29"/>
    </row>
    <row r="102" spans="1:26" ht="14.25" customHeight="1">
      <c r="A102" s="29">
        <f>COUNTIF(A!$A$2:$A$1001,"&lt;="&amp;A!A102)</f>
        <v>217</v>
      </c>
      <c r="B102" s="30">
        <v>101</v>
      </c>
      <c r="C102" s="35" t="str">
        <f t="array" ref="C102">INDEX(A!$A$2:$A$1001,MATCH(EF!B102,EF!$A$2:$A$1001,0))</f>
        <v>El Limón</v>
      </c>
      <c r="D102" s="35" t="str">
        <f t="array" ref="D102">INDEX(A!$B$2:$B$1001,MATCH(EF!C102,A!$A$2:$A$1001,0))</f>
        <v>Municipal</v>
      </c>
      <c r="E102" s="35" t="str">
        <f t="array" ref="E102">INDEX(A!$C$2:$C$1001,MATCH(EF!C102,A!$A$2:$A$1001,0))</f>
        <v>Sí</v>
      </c>
      <c r="F102" s="35" t="str">
        <f t="array" ref="F102">INDEX(A!$D$2:$D$1001,MATCH(EF!C102,A!$A$2:$A$1001,0))</f>
        <v>054</v>
      </c>
      <c r="G102" s="35" t="str">
        <f t="array" ref="G102">INDEX(A!$E$2:$E$1001,MATCH(EF!C102,A!$A$2:$A$1001,0))</f>
        <v>Gobierno</v>
      </c>
      <c r="H102" s="35" t="str">
        <f t="array" ref="H102">INDEX(A!$F$2:$F$1001,MATCH(EF!C102,A!$A$2:$A$1001,0))</f>
        <v>Ejecutivo</v>
      </c>
      <c r="I102" s="35" t="str">
        <f t="array" ref="I102">INDEX(A!$G$2:$G$1001,MATCH(EF!C102,A!$A$2:$A$1001,0))</f>
        <v>Dependencia</v>
      </c>
      <c r="J102" s="35">
        <f t="array" ref="J102">INDEX(A!$H$2:$H$1001,MATCH(EF!C102,A!$A$2:$A$1001,0))</f>
        <v>1921</v>
      </c>
      <c r="K102" s="35" t="str">
        <f t="array" ref="K102">INDEX(A!$I$2:$I$1001,MATCH(EF!C102,A!$A$2:$A$1001,0))</f>
        <v>NA</v>
      </c>
      <c r="L102" s="35" t="str">
        <f t="array" ref="L102">INDEX(A!$J$2:$J$1001,MATCH(EF!C102,A!$A$2:$A$1001,0))</f>
        <v>NA</v>
      </c>
      <c r="M102" s="35">
        <f t="array" ref="M102">INDEX(A!$K$2:$K$1001,MATCH(EF!C102,A!$A$2:$A$1001,0))</f>
        <v>705400</v>
      </c>
      <c r="N102" s="35">
        <f t="array" ref="N102">INDEX(A!$L$2:$L$1001,MATCH(EF!C102,A!$A$2:$A$1001,0))</f>
        <v>0</v>
      </c>
      <c r="O102" s="36" t="str">
        <f t="shared" si="0"/>
        <v>7</v>
      </c>
      <c r="P102" s="36" t="str">
        <f t="shared" si="1"/>
        <v>054</v>
      </c>
      <c r="Q102" s="36" t="str">
        <f t="array" ref="Q102">IF(O102="7",IF(P102="000","Sin región al ser un intermunicipal",INDEX(B!$C$2:$C$126,MATCH(EF!P102,B!$A$2:$A$126,0))),"Sin región al ser un ente Estatal")</f>
        <v>Sierra de Amula</v>
      </c>
      <c r="R102" s="37">
        <f t="array" ref="R102">IF(O102="7",IF(P102="000","N/A",INDEX(B!$D$2:$D$126,MATCH(EF!P102,B!$A$2:$A$126,0))),B!$D$127)</f>
        <v>5379</v>
      </c>
      <c r="S102" s="37">
        <f t="array" ref="S102">IF(O102="7",IF(P102="000","N/A",INDEX(B!$E$2:$E$126,MATCH(EF!P102,B!$A$2:$A$126,0))),B!$E$127)</f>
        <v>5368</v>
      </c>
      <c r="T102" s="29"/>
      <c r="U102" s="29"/>
      <c r="V102" s="29"/>
      <c r="W102" s="29"/>
      <c r="X102" s="29"/>
      <c r="Y102" s="29"/>
      <c r="Z102" s="29"/>
    </row>
    <row r="103" spans="1:26" ht="14.25" customHeight="1">
      <c r="A103" s="29">
        <f>COUNTIF(A!$A$2:$A$1001,"&lt;="&amp;A!A103)</f>
        <v>28</v>
      </c>
      <c r="B103" s="30">
        <v>102</v>
      </c>
      <c r="C103" s="35" t="str">
        <f t="array" ref="C103">INDEX(A!$A$2:$A$1001,MATCH(EF!B103,EF!$A$2:$A$1001,0))</f>
        <v>El Salto</v>
      </c>
      <c r="D103" s="35" t="str">
        <f t="array" ref="D103">INDEX(A!$B$2:$B$1001,MATCH(EF!C103,A!$A$2:$A$1001,0))</f>
        <v>Municipal</v>
      </c>
      <c r="E103" s="35" t="str">
        <f t="array" ref="E103">INDEX(A!$C$2:$C$1001,MATCH(EF!C103,A!$A$2:$A$1001,0))</f>
        <v>Sí</v>
      </c>
      <c r="F103" s="35" t="str">
        <f t="array" ref="F103">INDEX(A!$D$2:$D$1001,MATCH(EF!C103,A!$A$2:$A$1001,0))</f>
        <v>070</v>
      </c>
      <c r="G103" s="35" t="str">
        <f t="array" ref="G103">INDEX(A!$E$2:$E$1001,MATCH(EF!C103,A!$A$2:$A$1001,0))</f>
        <v>Gobierno</v>
      </c>
      <c r="H103" s="35" t="str">
        <f t="array" ref="H103">INDEX(A!$F$2:$F$1001,MATCH(EF!C103,A!$A$2:$A$1001,0))</f>
        <v>Ejecutivo</v>
      </c>
      <c r="I103" s="35" t="str">
        <f t="array" ref="I103">INDEX(A!$G$2:$G$1001,MATCH(EF!C103,A!$A$2:$A$1001,0))</f>
        <v>Dependencia</v>
      </c>
      <c r="J103" s="35">
        <f t="array" ref="J103">INDEX(A!$H$2:$H$1001,MATCH(EF!C103,A!$A$2:$A$1001,0))</f>
        <v>1943</v>
      </c>
      <c r="K103" s="35" t="str">
        <f t="array" ref="K103">INDEX(A!$I$2:$I$1001,MATCH(EF!C103,A!$A$2:$A$1001,0))</f>
        <v>NA</v>
      </c>
      <c r="L103" s="35" t="str">
        <f t="array" ref="L103">INDEX(A!$J$2:$J$1001,MATCH(EF!C103,A!$A$2:$A$1001,0))</f>
        <v>NA</v>
      </c>
      <c r="M103" s="35">
        <f t="array" ref="M103">INDEX(A!$K$2:$K$1001,MATCH(EF!C103,A!$A$2:$A$1001,0))</f>
        <v>707000</v>
      </c>
      <c r="N103" s="35">
        <f t="array" ref="N103">INDEX(A!$L$2:$L$1001,MATCH(EF!C103,A!$A$2:$A$1001,0))</f>
        <v>0</v>
      </c>
      <c r="O103" s="36" t="str">
        <f t="shared" si="0"/>
        <v>7</v>
      </c>
      <c r="P103" s="36" t="str">
        <f t="shared" si="1"/>
        <v>070</v>
      </c>
      <c r="Q103" s="36" t="str">
        <f t="array" ref="Q103">IF(O103="7",IF(P103="000","Sin región al ser un intermunicipal",INDEX(B!$C$2:$C$126,MATCH(EF!P103,B!$A$2:$A$126,0))),"Sin región al ser un ente Estatal")</f>
        <v>Centro</v>
      </c>
      <c r="R103" s="37">
        <f t="array" ref="R103">IF(O103="7",IF(P103="000","N/A",INDEX(B!$D$2:$D$126,MATCH(EF!P103,B!$A$2:$A$126,0))),B!$D$127)</f>
        <v>183437</v>
      </c>
      <c r="S103" s="37">
        <f t="array" ref="S103">IF(O103="7",IF(P103="000","N/A",INDEX(B!$E$2:$E$126,MATCH(EF!P103,B!$A$2:$A$126,0))),B!$E$127)</f>
        <v>232852</v>
      </c>
      <c r="T103" s="29"/>
      <c r="U103" s="29"/>
      <c r="V103" s="29"/>
      <c r="W103" s="29"/>
      <c r="X103" s="29"/>
      <c r="Y103" s="29"/>
      <c r="Z103" s="29"/>
    </row>
    <row r="104" spans="1:26" ht="14.25" customHeight="1">
      <c r="A104" s="29">
        <f>COUNTIF(A!$A$2:$A$1001,"&lt;="&amp;A!A104)</f>
        <v>196</v>
      </c>
      <c r="B104" s="30">
        <v>103</v>
      </c>
      <c r="C104" s="35" t="str">
        <f t="array" ref="C104">INDEX(A!$A$2:$A$1001,MATCH(EF!B104,EF!$A$2:$A$1001,0))</f>
        <v>Encarnación de Díaz</v>
      </c>
      <c r="D104" s="35" t="str">
        <f t="array" ref="D104">INDEX(A!$B$2:$B$1001,MATCH(EF!C104,A!$A$2:$A$1001,0))</f>
        <v>Municipal</v>
      </c>
      <c r="E104" s="35" t="str">
        <f t="array" ref="E104">INDEX(A!$C$2:$C$1001,MATCH(EF!C104,A!$A$2:$A$1001,0))</f>
        <v>Sí</v>
      </c>
      <c r="F104" s="35" t="str">
        <f t="array" ref="F104">INDEX(A!$D$2:$D$1001,MATCH(EF!C104,A!$A$2:$A$1001,0))</f>
        <v>035</v>
      </c>
      <c r="G104" s="35" t="str">
        <f t="array" ref="G104">INDEX(A!$E$2:$E$1001,MATCH(EF!C104,A!$A$2:$A$1001,0))</f>
        <v>Gobierno</v>
      </c>
      <c r="H104" s="35" t="str">
        <f t="array" ref="H104">INDEX(A!$F$2:$F$1001,MATCH(EF!C104,A!$A$2:$A$1001,0))</f>
        <v>Ejecutivo</v>
      </c>
      <c r="I104" s="35" t="str">
        <f t="array" ref="I104">INDEX(A!$G$2:$G$1001,MATCH(EF!C104,A!$A$2:$A$1001,0))</f>
        <v>Dependencia</v>
      </c>
      <c r="J104" s="35">
        <f t="array" ref="J104">INDEX(A!$H$2:$H$1001,MATCH(EF!C104,A!$A$2:$A$1001,0))</f>
        <v>1824</v>
      </c>
      <c r="K104" s="35" t="str">
        <f t="array" ref="K104">INDEX(A!$I$2:$I$1001,MATCH(EF!C104,A!$A$2:$A$1001,0))</f>
        <v>NA</v>
      </c>
      <c r="L104" s="35" t="str">
        <f t="array" ref="L104">INDEX(A!$J$2:$J$1001,MATCH(EF!C104,A!$A$2:$A$1001,0))</f>
        <v>NA</v>
      </c>
      <c r="M104" s="35">
        <f t="array" ref="M104">INDEX(A!$K$2:$K$1001,MATCH(EF!C104,A!$A$2:$A$1001,0))</f>
        <v>703500</v>
      </c>
      <c r="N104" s="35">
        <f t="array" ref="N104">INDEX(A!$L$2:$L$1001,MATCH(EF!C104,A!$A$2:$A$1001,0))</f>
        <v>0</v>
      </c>
      <c r="O104" s="36" t="str">
        <f t="shared" si="0"/>
        <v>7</v>
      </c>
      <c r="P104" s="36" t="str">
        <f t="shared" si="1"/>
        <v>035</v>
      </c>
      <c r="Q104" s="36" t="str">
        <f t="array" ref="Q104">IF(O104="7",IF(P104="000","Sin región al ser un intermunicipal",INDEX(B!$C$2:$C$126,MATCH(EF!P104,B!$A$2:$A$126,0))),"Sin región al ser un ente Estatal")</f>
        <v>Altos Norte</v>
      </c>
      <c r="R104" s="37">
        <f t="array" ref="R104">IF(O104="7",IF(P104="000","N/A",INDEX(B!$D$2:$D$126,MATCH(EF!P104,B!$A$2:$A$126,0))),B!$D$127)</f>
        <v>53555</v>
      </c>
      <c r="S104" s="37">
        <f t="array" ref="S104">IF(O104="7",IF(P104="000","N/A",INDEX(B!$E$2:$E$126,MATCH(EF!P104,B!$A$2:$A$126,0))),B!$E$127)</f>
        <v>53039</v>
      </c>
      <c r="T104" s="29"/>
      <c r="U104" s="29"/>
      <c r="V104" s="29"/>
      <c r="W104" s="29"/>
      <c r="X104" s="29"/>
      <c r="Y104" s="29"/>
      <c r="Z104" s="29"/>
    </row>
    <row r="105" spans="1:26" ht="14.25" customHeight="1">
      <c r="A105" s="29">
        <f>COUNTIF(A!$A$2:$A$1001,"&lt;="&amp;A!A105)</f>
        <v>199</v>
      </c>
      <c r="B105" s="30">
        <v>104</v>
      </c>
      <c r="C105" s="35" t="str">
        <f t="array" ref="C105">INDEX(A!$A$2:$A$1001,MATCH(EF!B105,EF!$A$2:$A$1001,0))</f>
        <v>Escuela de Conservación y Restauración de Occidente</v>
      </c>
      <c r="D105" s="35" t="str">
        <f t="array" ref="D105">INDEX(A!$B$2:$B$1001,MATCH(EF!C105,A!$A$2:$A$1001,0))</f>
        <v>Estatal</v>
      </c>
      <c r="E105" s="35" t="str">
        <f t="array" ref="E105">INDEX(A!$C$2:$C$1001,MATCH(EF!C105,A!$A$2:$A$1001,0))</f>
        <v>Sí</v>
      </c>
      <c r="F105" s="35" t="str">
        <f t="array" ref="F105">INDEX(A!$D$2:$D$1001,MATCH(EF!C105,A!$A$2:$A$1001,0))</f>
        <v>000</v>
      </c>
      <c r="G105" s="35" t="str">
        <f t="array" ref="G105">INDEX(A!$E$2:$E$1001,MATCH(EF!C105,A!$A$2:$A$1001,0))</f>
        <v>Cultura</v>
      </c>
      <c r="H105" s="35" t="str">
        <f t="array" ref="H105">INDEX(A!$F$2:$F$1001,MATCH(EF!C105,A!$A$2:$A$1001,0))</f>
        <v>Ejecutivo</v>
      </c>
      <c r="I105" s="35" t="str">
        <f t="array" ref="I105">INDEX(A!$G$2:$G$1001,MATCH(EF!C105,A!$A$2:$A$1001,0))</f>
        <v>OPD</v>
      </c>
      <c r="J105" s="35">
        <f t="array" ref="J105">INDEX(A!$H$2:$H$1001,MATCH(EF!C105,A!$A$2:$A$1001,0))</f>
        <v>2000</v>
      </c>
      <c r="K105" s="35" t="str">
        <f t="array" ref="K105">INDEX(A!$I$2:$I$1001,MATCH(EF!C105,A!$A$2:$A$1001,0))</f>
        <v>NA</v>
      </c>
      <c r="L105" s="35" t="str">
        <f t="array" ref="L105">INDEX(A!$J$2:$J$1001,MATCH(EF!C105,A!$A$2:$A$1001,0))</f>
        <v>Decreto número 18222</v>
      </c>
      <c r="M105" s="35">
        <f t="array" ref="M105">INDEX(A!$K$2:$K$1001,MATCH(EF!C105,A!$A$2:$A$1001,0))</f>
        <v>204300</v>
      </c>
      <c r="N105" s="35">
        <f t="array" ref="N105">INDEX(A!$L$2:$L$1001,MATCH(EF!C105,A!$A$2:$A$1001,0))</f>
        <v>0</v>
      </c>
      <c r="O105" s="36" t="str">
        <f t="shared" si="0"/>
        <v>2</v>
      </c>
      <c r="P105" s="36" t="str">
        <f t="shared" si="1"/>
        <v>043</v>
      </c>
      <c r="Q105" s="36" t="str">
        <f t="array" ref="Q105">IF(O105="7",IF(P105="000","Sin región al ser un intermunicipal",INDEX(B!$C$2:$C$126,MATCH(EF!P105,B!$A$2:$A$126,0))),"Sin región al ser un ente Estatal")</f>
        <v>Sin región al ser un ente Estatal</v>
      </c>
      <c r="R105" s="37">
        <f t="array" ref="R105">IF(O105="7",IF(P105="000","N/A",INDEX(B!$D$2:$D$126,MATCH(EF!P105,B!$A$2:$A$126,0))),B!$D$127)</f>
        <v>7842822</v>
      </c>
      <c r="S105" s="37">
        <f t="array" ref="S105">IF(O105="7",IF(P105="000","N/A",INDEX(B!$E$2:$E$126,MATCH(EF!P105,B!$A$2:$A$126,0))),B!$E$127)</f>
        <v>8348151</v>
      </c>
      <c r="T105" s="29"/>
      <c r="U105" s="29"/>
      <c r="V105" s="29"/>
      <c r="W105" s="29"/>
      <c r="X105" s="29"/>
      <c r="Y105" s="29"/>
      <c r="Z105" s="29"/>
    </row>
    <row r="106" spans="1:26" ht="14.25" customHeight="1">
      <c r="A106" s="29">
        <f>COUNTIF(A!$A$2:$A$1001,"&lt;="&amp;A!A106)</f>
        <v>205</v>
      </c>
      <c r="B106" s="30">
        <v>105</v>
      </c>
      <c r="C106" s="35" t="str">
        <f t="array" ref="C106">INDEX(A!$A$2:$A$1001,MATCH(EF!B106,EF!$A$2:$A$1001,0))</f>
        <v>Estado de Jalisco</v>
      </c>
      <c r="D106" s="35" t="str">
        <f t="array" ref="D106">INDEX(A!$B$2:$B$1001,MATCH(EF!C106,A!$A$2:$A$1001,0))</f>
        <v>Estatal</v>
      </c>
      <c r="E106" s="35" t="str">
        <f t="array" ref="E106">INDEX(A!$C$2:$C$1001,MATCH(EF!C106,A!$A$2:$A$1001,0))</f>
        <v>Sí</v>
      </c>
      <c r="F106" s="35" t="str">
        <f t="array" ref="F106">INDEX(A!$D$2:$D$1001,MATCH(EF!C106,A!$A$2:$A$1001,0))</f>
        <v>000</v>
      </c>
      <c r="G106" s="35" t="str">
        <f t="array" ref="G106">INDEX(A!$E$2:$E$1001,MATCH(EF!C106,A!$A$2:$A$1001,0))</f>
        <v>Gobierno</v>
      </c>
      <c r="H106" s="35" t="str">
        <f t="array" ref="H106">INDEX(A!$F$2:$F$1001,MATCH(EF!C106,A!$A$2:$A$1001,0))</f>
        <v>Ejecutivo</v>
      </c>
      <c r="I106" s="35" t="str">
        <f t="array" ref="I106">INDEX(A!$G$2:$G$1001,MATCH(EF!C106,A!$A$2:$A$1001,0))</f>
        <v>Dependencia</v>
      </c>
      <c r="J106" s="35">
        <f t="array" ref="J106">INDEX(A!$H$2:$H$1001,MATCH(EF!C106,A!$A$2:$A$1001,0))</f>
        <v>1824</v>
      </c>
      <c r="K106" s="35" t="str">
        <f t="array" ref="K106">INDEX(A!$I$2:$I$1001,MATCH(EF!C106,A!$A$2:$A$1001,0))</f>
        <v>NA</v>
      </c>
      <c r="L106" s="35" t="str">
        <f t="array" ref="L106">INDEX(A!$J$2:$J$1001,MATCH(EF!C106,A!$A$2:$A$1001,0))</f>
        <v>NA</v>
      </c>
      <c r="M106" s="35" t="str">
        <f t="array" ref="M106">INDEX(A!$K$2:$K$1001,MATCH(EF!C106,A!$A$2:$A$1001,0))</f>
        <v>000000</v>
      </c>
      <c r="N106" s="35">
        <f t="array" ref="N106">INDEX(A!$L$2:$L$1001,MATCH(EF!C106,A!$A$2:$A$1001,0))</f>
        <v>0</v>
      </c>
      <c r="O106" s="36" t="str">
        <f t="shared" si="0"/>
        <v>0</v>
      </c>
      <c r="P106" s="36" t="str">
        <f t="shared" si="1"/>
        <v>000</v>
      </c>
      <c r="Q106" s="36" t="str">
        <f t="array" ref="Q106">IF(O106="7",IF(P106="000","Sin región al ser un intermunicipal",INDEX(B!$C$2:$C$126,MATCH(EF!P106,B!$A$2:$A$126,0))),"Sin región al ser un ente Estatal")</f>
        <v>Sin región al ser un ente Estatal</v>
      </c>
      <c r="R106" s="37">
        <f t="array" ref="R106">IF(O106="7",IF(P106="000","N/A",INDEX(B!$D$2:$D$126,MATCH(EF!P106,B!$A$2:$A$126,0))),B!$D$127)</f>
        <v>7842822</v>
      </c>
      <c r="S106" s="37">
        <f t="array" ref="S106">IF(O106="7",IF(P106="000","N/A",INDEX(B!$E$2:$E$126,MATCH(EF!P106,B!$A$2:$A$126,0))),B!$E$127)</f>
        <v>8348151</v>
      </c>
      <c r="T106" s="29"/>
      <c r="U106" s="29"/>
      <c r="V106" s="29"/>
      <c r="W106" s="29"/>
      <c r="X106" s="29"/>
      <c r="Y106" s="29"/>
      <c r="Z106" s="29"/>
    </row>
    <row r="107" spans="1:26" ht="14.25" customHeight="1">
      <c r="A107" s="29">
        <f>COUNTIF(A!$A$2:$A$1001,"&lt;="&amp;A!A107)</f>
        <v>218</v>
      </c>
      <c r="B107" s="30">
        <v>106</v>
      </c>
      <c r="C107" s="35" t="str">
        <f t="array" ref="C107">INDEX(A!$A$2:$A$1001,MATCH(EF!B107,EF!$A$2:$A$1001,0))</f>
        <v>Etzatlán</v>
      </c>
      <c r="D107" s="35" t="str">
        <f t="array" ref="D107">INDEX(A!$B$2:$B$1001,MATCH(EF!C107,A!$A$2:$A$1001,0))</f>
        <v>Municipal</v>
      </c>
      <c r="E107" s="35" t="str">
        <f t="array" ref="E107">INDEX(A!$C$2:$C$1001,MATCH(EF!C107,A!$A$2:$A$1001,0))</f>
        <v>Sí</v>
      </c>
      <c r="F107" s="35" t="str">
        <f t="array" ref="F107">INDEX(A!$D$2:$D$1001,MATCH(EF!C107,A!$A$2:$A$1001,0))</f>
        <v>036</v>
      </c>
      <c r="G107" s="35" t="str">
        <f t="array" ref="G107">INDEX(A!$E$2:$E$1001,MATCH(EF!C107,A!$A$2:$A$1001,0))</f>
        <v>Gobierno</v>
      </c>
      <c r="H107" s="35" t="str">
        <f t="array" ref="H107">INDEX(A!$F$2:$F$1001,MATCH(EF!C107,A!$A$2:$A$1001,0))</f>
        <v>Ejecutivo</v>
      </c>
      <c r="I107" s="35" t="str">
        <f t="array" ref="I107">INDEX(A!$G$2:$G$1001,MATCH(EF!C107,A!$A$2:$A$1001,0))</f>
        <v>Dependencia</v>
      </c>
      <c r="J107" s="35">
        <f t="array" ref="J107">INDEX(A!$H$2:$H$1001,MATCH(EF!C107,A!$A$2:$A$1001,0))</f>
        <v>1844</v>
      </c>
      <c r="K107" s="35" t="str">
        <f t="array" ref="K107">INDEX(A!$I$2:$I$1001,MATCH(EF!C107,A!$A$2:$A$1001,0))</f>
        <v>NA</v>
      </c>
      <c r="L107" s="35" t="str">
        <f t="array" ref="L107">INDEX(A!$J$2:$J$1001,MATCH(EF!C107,A!$A$2:$A$1001,0))</f>
        <v>NA</v>
      </c>
      <c r="M107" s="35">
        <f t="array" ref="M107">INDEX(A!$K$2:$K$1001,MATCH(EF!C107,A!$A$2:$A$1001,0))</f>
        <v>703600</v>
      </c>
      <c r="N107" s="35">
        <f t="array" ref="N107">INDEX(A!$L$2:$L$1001,MATCH(EF!C107,A!$A$2:$A$1001,0))</f>
        <v>0</v>
      </c>
      <c r="O107" s="36" t="str">
        <f t="shared" si="0"/>
        <v>7</v>
      </c>
      <c r="P107" s="36" t="str">
        <f t="shared" si="1"/>
        <v>036</v>
      </c>
      <c r="Q107" s="36" t="str">
        <f t="array" ref="Q107">IF(O107="7",IF(P107="000","Sin región al ser un intermunicipal",INDEX(B!$C$2:$C$126,MATCH(EF!P107,B!$A$2:$A$126,0))),"Sin región al ser un ente Estatal")</f>
        <v>Valles</v>
      </c>
      <c r="R107" s="37">
        <f t="array" ref="R107">IF(O107="7",IF(P107="000","N/A",INDEX(B!$D$2:$D$126,MATCH(EF!P107,B!$A$2:$A$126,0))),B!$D$127)</f>
        <v>19847</v>
      </c>
      <c r="S107" s="37">
        <f t="array" ref="S107">IF(O107="7",IF(P107="000","N/A",INDEX(B!$E$2:$E$126,MATCH(EF!P107,B!$A$2:$A$126,0))),B!$E$127)</f>
        <v>20011</v>
      </c>
      <c r="T107" s="29"/>
      <c r="U107" s="29"/>
      <c r="V107" s="29"/>
      <c r="W107" s="29"/>
      <c r="X107" s="29"/>
      <c r="Y107" s="29"/>
      <c r="Z107" s="29"/>
    </row>
    <row r="108" spans="1:26" ht="14.25" customHeight="1">
      <c r="A108" s="29">
        <f>COUNTIF(A!$A$2:$A$1001,"&lt;="&amp;A!A108)</f>
        <v>215</v>
      </c>
      <c r="B108" s="30">
        <v>107</v>
      </c>
      <c r="C108" s="35" t="str">
        <f t="array" ref="C108">INDEX(A!$A$2:$A$1001,MATCH(EF!B108,EF!$A$2:$A$1001,0))</f>
        <v>Fideicomiso Bosque de la Primavera</v>
      </c>
      <c r="D108" s="35" t="str">
        <f t="array" ref="D108">INDEX(A!$B$2:$B$1001,MATCH(EF!C108,A!$A$2:$A$1001,0))</f>
        <v>Estatal</v>
      </c>
      <c r="E108" s="35" t="str">
        <f t="array" ref="E108">INDEX(A!$C$2:$C$1001,MATCH(EF!C108,A!$A$2:$A$1001,0))</f>
        <v>Sí</v>
      </c>
      <c r="F108" s="35" t="str">
        <f t="array" ref="F108">INDEX(A!$D$2:$D$1001,MATCH(EF!C108,A!$A$2:$A$1001,0))</f>
        <v>000</v>
      </c>
      <c r="G108" s="35" t="str">
        <f t="array" ref="G108">INDEX(A!$E$2:$E$1001,MATCH(EF!C108,A!$A$2:$A$1001,0))</f>
        <v>Cultura</v>
      </c>
      <c r="H108" s="35" t="str">
        <f t="array" ref="H108">INDEX(A!$F$2:$F$1001,MATCH(EF!C108,A!$A$2:$A$1001,0))</f>
        <v>Ejecutivo</v>
      </c>
      <c r="I108" s="35" t="str">
        <f t="array" ref="I108">INDEX(A!$G$2:$G$1001,MATCH(EF!C108,A!$A$2:$A$1001,0))</f>
        <v>Fideicomiso</v>
      </c>
      <c r="J108" s="35">
        <f t="array" ref="J108">INDEX(A!$H$2:$H$1001,MATCH(EF!C108,A!$A$2:$A$1001,0))</f>
        <v>2014</v>
      </c>
      <c r="K108" s="35" t="str">
        <f t="array" ref="K108">INDEX(A!$I$2:$I$1001,MATCH(EF!C108,A!$A$2:$A$1001,0))</f>
        <v>NA</v>
      </c>
      <c r="L108" s="35">
        <f t="array" ref="L108">INDEX(A!$J$2:$J$1001,MATCH(EF!C108,A!$A$2:$A$1001,0))</f>
        <v>18306</v>
      </c>
      <c r="M108" s="35">
        <f t="array" ref="M108">INDEX(A!$K$2:$K$1001,MATCH(EF!C108,A!$A$2:$A$1001,0))</f>
        <v>304700</v>
      </c>
      <c r="N108" s="35">
        <f t="array" ref="N108">INDEX(A!$L$2:$L$1001,MATCH(EF!C108,A!$A$2:$A$1001,0))</f>
        <v>0</v>
      </c>
      <c r="O108" s="36" t="str">
        <f t="shared" si="0"/>
        <v>3</v>
      </c>
      <c r="P108" s="36" t="str">
        <f t="shared" si="1"/>
        <v>047</v>
      </c>
      <c r="Q108" s="36" t="str">
        <f t="array" ref="Q108">IF(O108="7",IF(P108="000","Sin región al ser un intermunicipal",INDEX(B!$C$2:$C$126,MATCH(EF!P108,B!$A$2:$A$126,0))),"Sin región al ser un ente Estatal")</f>
        <v>Sin región al ser un ente Estatal</v>
      </c>
      <c r="R108" s="37">
        <f t="array" ref="R108">IF(O108="7",IF(P108="000","N/A",INDEX(B!$D$2:$D$126,MATCH(EF!P108,B!$A$2:$A$126,0))),B!$D$127)</f>
        <v>7842822</v>
      </c>
      <c r="S108" s="37">
        <f t="array" ref="S108">IF(O108="7",IF(P108="000","N/A",INDEX(B!$E$2:$E$126,MATCH(EF!P108,B!$A$2:$A$126,0))),B!$E$127)</f>
        <v>8348151</v>
      </c>
      <c r="T108" s="29"/>
      <c r="U108" s="29"/>
      <c r="V108" s="29"/>
      <c r="W108" s="29"/>
      <c r="X108" s="29"/>
      <c r="Y108" s="29"/>
      <c r="Z108" s="29"/>
    </row>
    <row r="109" spans="1:26" ht="14.25" customHeight="1">
      <c r="A109" s="29">
        <f>COUNTIF(A!$A$2:$A$1001,"&lt;="&amp;A!A109)</f>
        <v>250</v>
      </c>
      <c r="B109" s="30">
        <v>108</v>
      </c>
      <c r="C109" s="35" t="str">
        <f t="array" ref="C109">INDEX(A!$A$2:$A$1001,MATCH(EF!B109,EF!$A$2:$A$1001,0))</f>
        <v>Fideicomiso Coeficiente de Utilización del Suelo</v>
      </c>
      <c r="D109" s="35" t="str">
        <f t="array" ref="D109">INDEX(A!$B$2:$B$1001,MATCH(EF!C109,A!$A$2:$A$1001,0))</f>
        <v>Municipal</v>
      </c>
      <c r="E109" s="35" t="str">
        <f t="array" ref="E109">INDEX(A!$C$2:$C$1001,MATCH(EF!C109,A!$A$2:$A$1001,0))</f>
        <v>Sí</v>
      </c>
      <c r="F109" s="35">
        <f t="array" ref="F109">INDEX(A!$D$2:$D$1001,MATCH(EF!C109,A!$A$2:$A$1001,0))</f>
        <v>120</v>
      </c>
      <c r="G109" s="35" t="str">
        <f t="array" ref="G109">INDEX(A!$E$2:$E$1001,MATCH(EF!C109,A!$A$2:$A$1001,0))</f>
        <v>Territorio</v>
      </c>
      <c r="H109" s="35" t="str">
        <f t="array" ref="H109">INDEX(A!$F$2:$F$1001,MATCH(EF!C109,A!$A$2:$A$1001,0))</f>
        <v>Ejecutivo</v>
      </c>
      <c r="I109" s="35" t="str">
        <f t="array" ref="I109">INDEX(A!$G$2:$G$1001,MATCH(EF!C109,A!$A$2:$A$1001,0))</f>
        <v>Fideicomiso</v>
      </c>
      <c r="J109" s="35">
        <f t="array" ref="J109">INDEX(A!$H$2:$H$1001,MATCH(EF!C109,A!$A$2:$A$1001,0))</f>
        <v>2016</v>
      </c>
      <c r="K109" s="35" t="str">
        <f t="array" ref="K109">INDEX(A!$I$2:$I$1001,MATCH(EF!C109,A!$A$2:$A$1001,0))</f>
        <v>NA</v>
      </c>
      <c r="L109" s="38">
        <f t="array" ref="L109">INDEX(A!$J$2:$J$1001,MATCH(EF!C109,A!$A$2:$A$1001,0))</f>
        <v>169871</v>
      </c>
      <c r="M109" s="35">
        <f t="array" ref="M109">INDEX(A!$K$2:$K$1001,MATCH(EF!C109,A!$A$2:$A$1001,0))</f>
        <v>712009</v>
      </c>
      <c r="N109" s="35">
        <f t="array" ref="N109">INDEX(A!$L$2:$L$1001,MATCH(EF!C109,A!$A$2:$A$1001,0))</f>
        <v>0</v>
      </c>
      <c r="O109" s="36" t="str">
        <f t="shared" si="0"/>
        <v>7</v>
      </c>
      <c r="P109" s="36" t="str">
        <f t="shared" si="1"/>
        <v>120</v>
      </c>
      <c r="Q109" s="36" t="str">
        <f t="array" ref="Q109">IF(O109="7",IF(P109="000","Sin región al ser un intermunicipal",INDEX(B!$C$2:$C$126,MATCH(EF!P109,B!$A$2:$A$126,0))),"Sin región al ser un ente Estatal")</f>
        <v>Centro</v>
      </c>
      <c r="R109" s="37">
        <f t="array" ref="R109">IF(O109="7",IF(P109="000","N/A",INDEX(B!$D$2:$D$126,MATCH(EF!P109,B!$A$2:$A$126,0))),B!$D$127)</f>
        <v>1332272</v>
      </c>
      <c r="S109" s="37">
        <f t="array" ref="S109">IF(O109="7",IF(P109="000","N/A",INDEX(B!$E$2:$E$126,MATCH(EF!P109,B!$A$2:$A$126,0))),B!$E$127)</f>
        <v>1476491</v>
      </c>
      <c r="T109" s="29"/>
      <c r="U109" s="29"/>
      <c r="V109" s="29"/>
      <c r="W109" s="29"/>
      <c r="X109" s="29"/>
      <c r="Y109" s="29"/>
      <c r="Z109" s="29"/>
    </row>
    <row r="110" spans="1:26" ht="14.25" customHeight="1">
      <c r="A110" s="29">
        <f>COUNTIF(A!$A$2:$A$1001,"&lt;="&amp;A!A110)</f>
        <v>317</v>
      </c>
      <c r="B110" s="30">
        <v>109</v>
      </c>
      <c r="C110" s="35" t="str">
        <f t="array" ref="C110">INDEX(A!$A$2:$A$1001,MATCH(EF!B110,EF!$A$2:$A$1001,0))</f>
        <v>Fideicomiso Comisión de Filmaciones del Estado de Jalisco</v>
      </c>
      <c r="D110" s="35" t="str">
        <f t="array" ref="D110">INDEX(A!$B$2:$B$1001,MATCH(EF!C110,A!$A$2:$A$1001,0))</f>
        <v>Estatal</v>
      </c>
      <c r="E110" s="35" t="str">
        <f t="array" ref="E110">INDEX(A!$C$2:$C$1001,MATCH(EF!C110,A!$A$2:$A$1001,0))</f>
        <v>Sí</v>
      </c>
      <c r="F110" s="35" t="str">
        <f t="array" ref="F110">INDEX(A!$D$2:$D$1001,MATCH(EF!C110,A!$A$2:$A$1001,0))</f>
        <v>000</v>
      </c>
      <c r="G110" s="35" t="str">
        <f t="array" ref="G110">INDEX(A!$E$2:$E$1001,MATCH(EF!C110,A!$A$2:$A$1001,0))</f>
        <v>Medio ambiente</v>
      </c>
      <c r="H110" s="35" t="str">
        <f t="array" ref="H110">INDEX(A!$F$2:$F$1001,MATCH(EF!C110,A!$A$2:$A$1001,0))</f>
        <v>Ejecutivo</v>
      </c>
      <c r="I110" s="35" t="str">
        <f t="array" ref="I110">INDEX(A!$G$2:$G$1001,MATCH(EF!C110,A!$A$2:$A$1001,0))</f>
        <v>Fideicomiso</v>
      </c>
      <c r="J110" s="35">
        <f t="array" ref="J110">INDEX(A!$H$2:$H$1001,MATCH(EF!C110,A!$A$2:$A$1001,0))</f>
        <v>1997</v>
      </c>
      <c r="K110" s="35" t="str">
        <f t="array" ref="K110">INDEX(A!$I$2:$I$1001,MATCH(EF!C110,A!$A$2:$A$1001,0))</f>
        <v>NA</v>
      </c>
      <c r="L110" s="35">
        <f t="array" ref="L110">INDEX(A!$J$2:$J$1001,MATCH(EF!C110,A!$A$2:$A$1001,0))</f>
        <v>283101</v>
      </c>
      <c r="M110" s="35">
        <f t="array" ref="M110">INDEX(A!$K$2:$K$1001,MATCH(EF!C110,A!$A$2:$A$1001,0))</f>
        <v>301100</v>
      </c>
      <c r="N110" s="35">
        <f t="array" ref="N110">INDEX(A!$L$2:$L$1001,MATCH(EF!C110,A!$A$2:$A$1001,0))</f>
        <v>0</v>
      </c>
      <c r="O110" s="36" t="str">
        <f t="shared" si="0"/>
        <v>3</v>
      </c>
      <c r="P110" s="36" t="str">
        <f t="shared" si="1"/>
        <v>011</v>
      </c>
      <c r="Q110" s="36" t="str">
        <f t="array" ref="Q110">IF(O110="7",IF(P110="000","Sin región al ser un intermunicipal",INDEX(B!$C$2:$C$126,MATCH(EF!P110,B!$A$2:$A$126,0))),"Sin región al ser un ente Estatal")</f>
        <v>Sin región al ser un ente Estatal</v>
      </c>
      <c r="R110" s="37">
        <f t="array" ref="R110">IF(O110="7",IF(P110="000","N/A",INDEX(B!$D$2:$D$126,MATCH(EF!P110,B!$A$2:$A$126,0))),B!$D$127)</f>
        <v>7842822</v>
      </c>
      <c r="S110" s="37">
        <f t="array" ref="S110">IF(O110="7",IF(P110="000","N/A",INDEX(B!$E$2:$E$126,MATCH(EF!P110,B!$A$2:$A$126,0))),B!$E$127)</f>
        <v>8348151</v>
      </c>
      <c r="T110" s="29"/>
      <c r="U110" s="29"/>
      <c r="V110" s="29"/>
      <c r="W110" s="29"/>
      <c r="X110" s="29"/>
      <c r="Y110" s="29"/>
      <c r="Z110" s="29"/>
    </row>
    <row r="111" spans="1:26" ht="14.25" customHeight="1">
      <c r="A111" s="29">
        <f>COUNTIF(A!$A$2:$A$1001,"&lt;="&amp;A!A111)</f>
        <v>4</v>
      </c>
      <c r="B111" s="30">
        <v>110</v>
      </c>
      <c r="C111" s="35" t="str">
        <f t="array" ref="C111">INDEX(A!$A$2:$A$1001,MATCH(EF!B111,EF!$A$2:$A$1001,0))</f>
        <v>Fideicomiso de Administración Irrevocable del Proyecto Maestro de Rehabilitación de la Imagen Urbana de Tequila Jalisco</v>
      </c>
      <c r="D111" s="35" t="str">
        <f t="array" ref="D111">INDEX(A!$B$2:$B$1001,MATCH(EF!C111,A!$A$2:$A$1001,0))</f>
        <v>Estatal</v>
      </c>
      <c r="E111" s="35" t="str">
        <f t="array" ref="E111">INDEX(A!$C$2:$C$1001,MATCH(EF!C111,A!$A$2:$A$1001,0))</f>
        <v>Sí</v>
      </c>
      <c r="F111" s="35" t="str">
        <f t="array" ref="F111">INDEX(A!$D$2:$D$1001,MATCH(EF!C111,A!$A$2:$A$1001,0))</f>
        <v>000</v>
      </c>
      <c r="G111" s="35" t="str">
        <f t="array" ref="G111">INDEX(A!$E$2:$E$1001,MATCH(EF!C111,A!$A$2:$A$1001,0))</f>
        <v>Territorio</v>
      </c>
      <c r="H111" s="35" t="str">
        <f t="array" ref="H111">INDEX(A!$F$2:$F$1001,MATCH(EF!C111,A!$A$2:$A$1001,0))</f>
        <v>Ejecutivo</v>
      </c>
      <c r="I111" s="35" t="str">
        <f t="array" ref="I111">INDEX(A!$G$2:$G$1001,MATCH(EF!C111,A!$A$2:$A$1001,0))</f>
        <v>Fideicomiso</v>
      </c>
      <c r="J111" s="35">
        <f t="array" ref="J111">INDEX(A!$H$2:$H$1001,MATCH(EF!C111,A!$A$2:$A$1001,0))</f>
        <v>2017</v>
      </c>
      <c r="K111" s="35" t="str">
        <f t="array" ref="K111">INDEX(A!$I$2:$I$1001,MATCH(EF!C111,A!$A$2:$A$1001,0))</f>
        <v>NA</v>
      </c>
      <c r="L111" s="35">
        <f t="array" ref="L111">INDEX(A!$J$2:$J$1001,MATCH(EF!C111,A!$A$2:$A$1001,0))</f>
        <v>9830</v>
      </c>
      <c r="M111" s="35">
        <f t="array" ref="M111">INDEX(A!$K$2:$K$1001,MATCH(EF!C111,A!$A$2:$A$1001,0))</f>
        <v>305800</v>
      </c>
      <c r="N111" s="35">
        <f t="array" ref="N111">INDEX(A!$L$2:$L$1001,MATCH(EF!C111,A!$A$2:$A$1001,0))</f>
        <v>0</v>
      </c>
      <c r="O111" s="36" t="str">
        <f t="shared" si="0"/>
        <v>3</v>
      </c>
      <c r="P111" s="36" t="str">
        <f t="shared" si="1"/>
        <v>058</v>
      </c>
      <c r="Q111" s="36" t="str">
        <f t="array" ref="Q111">IF(O111="7",IF(P111="000","Sin región al ser un intermunicipal",INDEX(B!$C$2:$C$126,MATCH(EF!P111,B!$A$2:$A$126,0))),"Sin región al ser un ente Estatal")</f>
        <v>Sin región al ser un ente Estatal</v>
      </c>
      <c r="R111" s="37">
        <f t="array" ref="R111">IF(O111="7",IF(P111="000","N/A",INDEX(B!$D$2:$D$126,MATCH(EF!P111,B!$A$2:$A$126,0))),B!$D$127)</f>
        <v>7842822</v>
      </c>
      <c r="S111" s="37">
        <f t="array" ref="S111">IF(O111="7",IF(P111="000","N/A",INDEX(B!$E$2:$E$126,MATCH(EF!P111,B!$A$2:$A$126,0))),B!$E$127)</f>
        <v>8348151</v>
      </c>
      <c r="T111" s="29"/>
      <c r="U111" s="29"/>
      <c r="V111" s="29"/>
      <c r="W111" s="29"/>
      <c r="X111" s="29"/>
      <c r="Y111" s="29"/>
      <c r="Z111" s="29"/>
    </row>
    <row r="112" spans="1:26" ht="14.25" customHeight="1">
      <c r="A112" s="29">
        <f>COUNTIF(A!$A$2:$A$1001,"&lt;="&amp;A!A112)</f>
        <v>362</v>
      </c>
      <c r="B112" s="30">
        <v>111</v>
      </c>
      <c r="C112" s="35" t="str">
        <f t="array" ref="C112">INDEX(A!$A$2:$A$1001,MATCH(EF!B112,EF!$A$2:$A$1001,0))</f>
        <v>Fideicomiso de Apoyo de Seguridad Social (FIASS)</v>
      </c>
      <c r="D112" s="35" t="str">
        <f t="array" ref="D112">INDEX(A!$B$2:$B$1001,MATCH(EF!C112,A!$A$2:$A$1001,0))</f>
        <v>Estatal</v>
      </c>
      <c r="E112" s="35" t="str">
        <f t="array" ref="E112">INDEX(A!$C$2:$C$1001,MATCH(EF!C112,A!$A$2:$A$1001,0))</f>
        <v>Sí</v>
      </c>
      <c r="F112" s="35" t="str">
        <f t="array" ref="F112">INDEX(A!$D$2:$D$1001,MATCH(EF!C112,A!$A$2:$A$1001,0))</f>
        <v>000</v>
      </c>
      <c r="G112" s="35" t="str">
        <f t="array" ref="G112">INDEX(A!$E$2:$E$1001,MATCH(EF!C112,A!$A$2:$A$1001,0))</f>
        <v>Asistencia social</v>
      </c>
      <c r="H112" s="35" t="str">
        <f t="array" ref="H112">INDEX(A!$F$2:$F$1001,MATCH(EF!C112,A!$A$2:$A$1001,0))</f>
        <v>Ejecutivo</v>
      </c>
      <c r="I112" s="35" t="str">
        <f t="array" ref="I112">INDEX(A!$G$2:$G$1001,MATCH(EF!C112,A!$A$2:$A$1001,0))</f>
        <v>Fideicomiso</v>
      </c>
      <c r="J112" s="35">
        <f t="array" ref="J112">INDEX(A!$H$2:$H$1001,MATCH(EF!C112,A!$A$2:$A$1001,0))</f>
        <v>1998</v>
      </c>
      <c r="K112" s="35" t="str">
        <f t="array" ref="K112">INDEX(A!$I$2:$I$1001,MATCH(EF!C112,A!$A$2:$A$1001,0))</f>
        <v>NA</v>
      </c>
      <c r="L112" s="35">
        <f t="array" ref="L112">INDEX(A!$J$2:$J$1001,MATCH(EF!C112,A!$A$2:$A$1001,0))</f>
        <v>294280</v>
      </c>
      <c r="M112" s="35">
        <f t="array" ref="M112">INDEX(A!$K$2:$K$1001,MATCH(EF!C112,A!$A$2:$A$1001,0))</f>
        <v>301400</v>
      </c>
      <c r="N112" s="35">
        <f t="array" ref="N112">INDEX(A!$L$2:$L$1001,MATCH(EF!C112,A!$A$2:$A$1001,0))</f>
        <v>0</v>
      </c>
      <c r="O112" s="36" t="str">
        <f t="shared" si="0"/>
        <v>3</v>
      </c>
      <c r="P112" s="36" t="str">
        <f t="shared" si="1"/>
        <v>014</v>
      </c>
      <c r="Q112" s="36" t="str">
        <f t="array" ref="Q112">IF(O112="7",IF(P112="000","Sin región al ser un intermunicipal",INDEX(B!$C$2:$C$126,MATCH(EF!P112,B!$A$2:$A$126,0))),"Sin región al ser un ente Estatal")</f>
        <v>Sin región al ser un ente Estatal</v>
      </c>
      <c r="R112" s="37">
        <f t="array" ref="R112">IF(O112="7",IF(P112="000","N/A",INDEX(B!$D$2:$D$126,MATCH(EF!P112,B!$A$2:$A$126,0))),B!$D$127)</f>
        <v>7842822</v>
      </c>
      <c r="S112" s="37">
        <f t="array" ref="S112">IF(O112="7",IF(P112="000","N/A",INDEX(B!$E$2:$E$126,MATCH(EF!P112,B!$A$2:$A$126,0))),B!$E$127)</f>
        <v>8348151</v>
      </c>
      <c r="T112" s="29"/>
      <c r="U112" s="29"/>
      <c r="V112" s="29"/>
      <c r="W112" s="29"/>
      <c r="X112" s="29"/>
      <c r="Y112" s="29"/>
      <c r="Z112" s="29"/>
    </row>
    <row r="113" spans="1:26" ht="14.25" customHeight="1">
      <c r="A113" s="29">
        <f>COUNTIF(A!$A$2:$A$1001,"&lt;="&amp;A!A113)</f>
        <v>33</v>
      </c>
      <c r="B113" s="30">
        <v>112</v>
      </c>
      <c r="C113" s="35" t="str">
        <f t="array" ref="C113">INDEX(A!$A$2:$A$1001,MATCH(EF!B113,EF!$A$2:$A$1001,0))</f>
        <v>Fideicomiso de Desarrollo Urbano de Jalisco</v>
      </c>
      <c r="D113" s="35" t="str">
        <f t="array" ref="D113">INDEX(A!$B$2:$B$1001,MATCH(EF!C113,A!$A$2:$A$1001,0))</f>
        <v>Estatal</v>
      </c>
      <c r="E113" s="35" t="str">
        <f t="array" ref="E113">INDEX(A!$C$2:$C$1001,MATCH(EF!C113,A!$A$2:$A$1001,0))</f>
        <v>Sí</v>
      </c>
      <c r="F113" s="35" t="str">
        <f t="array" ref="F113">INDEX(A!$D$2:$D$1001,MATCH(EF!C113,A!$A$2:$A$1001,0))</f>
        <v>000</v>
      </c>
      <c r="G113" s="35" t="str">
        <f t="array" ref="G113">INDEX(A!$E$2:$E$1001,MATCH(EF!C113,A!$A$2:$A$1001,0))</f>
        <v>Medio ambiente</v>
      </c>
      <c r="H113" s="35" t="str">
        <f t="array" ref="H113">INDEX(A!$F$2:$F$1001,MATCH(EF!C113,A!$A$2:$A$1001,0))</f>
        <v>Ejecutivo</v>
      </c>
      <c r="I113" s="35" t="str">
        <f t="array" ref="I113">INDEX(A!$G$2:$G$1001,MATCH(EF!C113,A!$A$2:$A$1001,0))</f>
        <v>Fideicomiso</v>
      </c>
      <c r="J113" s="35">
        <f t="array" ref="J113">INDEX(A!$H$2:$H$1001,MATCH(EF!C113,A!$A$2:$A$1001,0))</f>
        <v>2016</v>
      </c>
      <c r="K113" s="35" t="str">
        <f t="array" ref="K113">INDEX(A!$I$2:$I$1001,MATCH(EF!C113,A!$A$2:$A$1001,0))</f>
        <v>NA</v>
      </c>
      <c r="L113" s="35">
        <f t="array" ref="L113">INDEX(A!$J$2:$J$1001,MATCH(EF!C113,A!$A$2:$A$1001,0))</f>
        <v>18250</v>
      </c>
      <c r="M113" s="35">
        <f t="array" ref="M113">INDEX(A!$K$2:$K$1001,MATCH(EF!C113,A!$A$2:$A$1001,0))</f>
        <v>305200</v>
      </c>
      <c r="N113" s="35">
        <f t="array" ref="N113">INDEX(A!$L$2:$L$1001,MATCH(EF!C113,A!$A$2:$A$1001,0))</f>
        <v>0</v>
      </c>
      <c r="O113" s="36" t="str">
        <f t="shared" si="0"/>
        <v>3</v>
      </c>
      <c r="P113" s="36" t="str">
        <f t="shared" si="1"/>
        <v>052</v>
      </c>
      <c r="Q113" s="36" t="str">
        <f t="array" ref="Q113">IF(O113="7",IF(P113="000","Sin región al ser un intermunicipal",INDEX(B!$C$2:$C$126,MATCH(EF!P113,B!$A$2:$A$126,0))),"Sin región al ser un ente Estatal")</f>
        <v>Sin región al ser un ente Estatal</v>
      </c>
      <c r="R113" s="37">
        <f t="array" ref="R113">IF(O113="7",IF(P113="000","N/A",INDEX(B!$D$2:$D$126,MATCH(EF!P113,B!$A$2:$A$126,0))),B!$D$127)</f>
        <v>7842822</v>
      </c>
      <c r="S113" s="37">
        <f t="array" ref="S113">IF(O113="7",IF(P113="000","N/A",INDEX(B!$E$2:$E$126,MATCH(EF!P113,B!$A$2:$A$126,0))),B!$E$127)</f>
        <v>8348151</v>
      </c>
      <c r="T113" s="29"/>
      <c r="U113" s="29"/>
      <c r="V113" s="29"/>
      <c r="W113" s="29"/>
      <c r="X113" s="29"/>
      <c r="Y113" s="29"/>
      <c r="Z113" s="29"/>
    </row>
    <row r="114" spans="1:26" ht="14.25" customHeight="1">
      <c r="A114" s="29">
        <f>COUNTIF(A!$A$2:$A$1001,"&lt;="&amp;A!A114)</f>
        <v>5</v>
      </c>
      <c r="B114" s="30">
        <v>113</v>
      </c>
      <c r="C114" s="35" t="str">
        <f t="array" ref="C114">INDEX(A!$A$2:$A$1001,MATCH(EF!B114,EF!$A$2:$A$1001,0))</f>
        <v>Fideicomiso de Equipamiento e Infraestructura Urbana y Vial en la Zona del Bajío</v>
      </c>
      <c r="D114" s="35" t="str">
        <f t="array" ref="D114">INDEX(A!$B$2:$B$1001,MATCH(EF!C114,A!$A$2:$A$1001,0))</f>
        <v>Municipal</v>
      </c>
      <c r="E114" s="35" t="str">
        <f t="array" ref="E114">INDEX(A!$C$2:$C$1001,MATCH(EF!C114,A!$A$2:$A$1001,0))</f>
        <v>Sí</v>
      </c>
      <c r="F114" s="35">
        <f t="array" ref="F114">INDEX(A!$D$2:$D$1001,MATCH(EF!C114,A!$A$2:$A$1001,0))</f>
        <v>120</v>
      </c>
      <c r="G114" s="35" t="str">
        <f t="array" ref="G114">INDEX(A!$E$2:$E$1001,MATCH(EF!C114,A!$A$2:$A$1001,0))</f>
        <v>Territorio</v>
      </c>
      <c r="H114" s="35" t="str">
        <f t="array" ref="H114">INDEX(A!$F$2:$F$1001,MATCH(EF!C114,A!$A$2:$A$1001,0))</f>
        <v>Ejecutivo</v>
      </c>
      <c r="I114" s="35" t="str">
        <f t="array" ref="I114">INDEX(A!$G$2:$G$1001,MATCH(EF!C114,A!$A$2:$A$1001,0))</f>
        <v>Fideicomiso</v>
      </c>
      <c r="J114" s="35">
        <f t="array" ref="J114">INDEX(A!$H$2:$H$1001,MATCH(EF!C114,A!$A$2:$A$1001,0))</f>
        <v>2010</v>
      </c>
      <c r="K114" s="35" t="str">
        <f t="array" ref="K114">INDEX(A!$I$2:$I$1001,MATCH(EF!C114,A!$A$2:$A$1001,0))</f>
        <v>NA</v>
      </c>
      <c r="L114" s="35" t="str">
        <f t="array" ref="L114">INDEX(A!$J$2:$J$1001,MATCH(EF!C114,A!$A$2:$A$1001,0))</f>
        <v>F/2001817</v>
      </c>
      <c r="M114" s="35">
        <f t="array" ref="M114">INDEX(A!$K$2:$K$1001,MATCH(EF!C114,A!$A$2:$A$1001,0))</f>
        <v>712006</v>
      </c>
      <c r="N114" s="35">
        <f t="array" ref="N114">INDEX(A!$L$2:$L$1001,MATCH(EF!C114,A!$A$2:$A$1001,0))</f>
        <v>0</v>
      </c>
      <c r="O114" s="36" t="str">
        <f t="shared" si="0"/>
        <v>7</v>
      </c>
      <c r="P114" s="36" t="str">
        <f t="shared" si="1"/>
        <v>120</v>
      </c>
      <c r="Q114" s="36" t="str">
        <f t="array" ref="Q114">IF(O114="7",IF(P114="000","Sin región al ser un intermunicipal",INDEX(B!$C$2:$C$126,MATCH(EF!P114,B!$A$2:$A$126,0))),"Sin región al ser un ente Estatal")</f>
        <v>Centro</v>
      </c>
      <c r="R114" s="37">
        <f t="array" ref="R114">IF(O114="7",IF(P114="000","N/A",INDEX(B!$D$2:$D$126,MATCH(EF!P114,B!$A$2:$A$126,0))),B!$D$127)</f>
        <v>1332272</v>
      </c>
      <c r="S114" s="37">
        <f t="array" ref="S114">IF(O114="7",IF(P114="000","N/A",INDEX(B!$E$2:$E$126,MATCH(EF!P114,B!$A$2:$A$126,0))),B!$E$127)</f>
        <v>1476491</v>
      </c>
      <c r="T114" s="29"/>
      <c r="U114" s="29"/>
      <c r="V114" s="29"/>
      <c r="W114" s="29"/>
      <c r="X114" s="29"/>
      <c r="Y114" s="29"/>
      <c r="Z114" s="29"/>
    </row>
    <row r="115" spans="1:26" ht="14.25" customHeight="1">
      <c r="A115" s="29">
        <f>COUNTIF(A!$A$2:$A$1001,"&lt;="&amp;A!A115)</f>
        <v>6</v>
      </c>
      <c r="B115" s="30">
        <v>114</v>
      </c>
      <c r="C115" s="35" t="str">
        <f t="array" ref="C115">INDEX(A!$A$2:$A$1001,MATCH(EF!B115,EF!$A$2:$A$1001,0))</f>
        <v>Fideicomiso de Inversión y Administración del "Fondo Estatal de Protección al Ambiente del Estado de Jalisco"</v>
      </c>
      <c r="D115" s="35" t="str">
        <f t="array" ref="D115">INDEX(A!$B$2:$B$1001,MATCH(EF!C115,A!$A$2:$A$1001,0))</f>
        <v>Estatal</v>
      </c>
      <c r="E115" s="35" t="str">
        <f t="array" ref="E115">INDEX(A!$C$2:$C$1001,MATCH(EF!C115,A!$A$2:$A$1001,0))</f>
        <v>Sí</v>
      </c>
      <c r="F115" s="35" t="str">
        <f t="array" ref="F115">INDEX(A!$D$2:$D$1001,MATCH(EF!C115,A!$A$2:$A$1001,0))</f>
        <v>000</v>
      </c>
      <c r="G115" s="35" t="str">
        <f t="array" ref="G115">INDEX(A!$E$2:$E$1001,MATCH(EF!C115,A!$A$2:$A$1001,0))</f>
        <v>Asistencia social</v>
      </c>
      <c r="H115" s="35" t="str">
        <f t="array" ref="H115">INDEX(A!$F$2:$F$1001,MATCH(EF!C115,A!$A$2:$A$1001,0))</f>
        <v>Ejecutivo</v>
      </c>
      <c r="I115" s="35" t="str">
        <f t="array" ref="I115">INDEX(A!$G$2:$G$1001,MATCH(EF!C115,A!$A$2:$A$1001,0))</f>
        <v>Fideicomiso</v>
      </c>
      <c r="J115" s="35">
        <f t="array" ref="J115">INDEX(A!$H$2:$H$1001,MATCH(EF!C115,A!$A$2:$A$1001,0))</f>
        <v>2010</v>
      </c>
      <c r="K115" s="35" t="str">
        <f t="array" ref="K115">INDEX(A!$I$2:$I$1001,MATCH(EF!C115,A!$A$2:$A$1001,0))</f>
        <v>NA</v>
      </c>
      <c r="L115" s="35">
        <f t="array" ref="L115">INDEX(A!$J$2:$J$1001,MATCH(EF!C115,A!$A$2:$A$1001,0))</f>
        <v>100322445</v>
      </c>
      <c r="M115" s="35">
        <f t="array" ref="M115">INDEX(A!$K$2:$K$1001,MATCH(EF!C115,A!$A$2:$A$1001,0))</f>
        <v>303800</v>
      </c>
      <c r="N115" s="35">
        <f t="array" ref="N115">INDEX(A!$L$2:$L$1001,MATCH(EF!C115,A!$A$2:$A$1001,0))</f>
        <v>0</v>
      </c>
      <c r="O115" s="36" t="str">
        <f t="shared" si="0"/>
        <v>3</v>
      </c>
      <c r="P115" s="36" t="str">
        <f t="shared" si="1"/>
        <v>038</v>
      </c>
      <c r="Q115" s="36" t="str">
        <f t="array" ref="Q115">IF(O115="7",IF(P115="000","Sin región al ser un intermunicipal",INDEX(B!$C$2:$C$126,MATCH(EF!P115,B!$A$2:$A$126,0))),"Sin región al ser un ente Estatal")</f>
        <v>Sin región al ser un ente Estatal</v>
      </c>
      <c r="R115" s="37">
        <f t="array" ref="R115">IF(O115="7",IF(P115="000","N/A",INDEX(B!$D$2:$D$126,MATCH(EF!P115,B!$A$2:$A$126,0))),B!$D$127)</f>
        <v>7842822</v>
      </c>
      <c r="S115" s="37">
        <f t="array" ref="S115">IF(O115="7",IF(P115="000","N/A",INDEX(B!$E$2:$E$126,MATCH(EF!P115,B!$A$2:$A$126,0))),B!$E$127)</f>
        <v>8348151</v>
      </c>
      <c r="T115" s="29"/>
      <c r="U115" s="29"/>
      <c r="V115" s="29"/>
      <c r="W115" s="29"/>
      <c r="X115" s="29"/>
      <c r="Y115" s="29"/>
      <c r="Z115" s="29"/>
    </row>
    <row r="116" spans="1:26" ht="14.25" customHeight="1">
      <c r="A116" s="29">
        <f>COUNTIF(A!$A$2:$A$1001,"&lt;="&amp;A!A116)</f>
        <v>9</v>
      </c>
      <c r="B116" s="30">
        <v>115</v>
      </c>
      <c r="C116" s="35" t="str">
        <f t="array" ref="C116">INDEX(A!$A$2:$A$1001,MATCH(EF!B116,EF!$A$2:$A$1001,0))</f>
        <v>Fideicomiso de Inversión y Administración para la Mejora de la Seguridad Vial</v>
      </c>
      <c r="D116" s="35" t="str">
        <f t="array" ref="D116">INDEX(A!$B$2:$B$1001,MATCH(EF!C116,A!$A$2:$A$1001,0))</f>
        <v>Estatal</v>
      </c>
      <c r="E116" s="35" t="str">
        <f t="array" ref="E116">INDEX(A!$C$2:$C$1001,MATCH(EF!C116,A!$A$2:$A$1001,0))</f>
        <v>Sí</v>
      </c>
      <c r="F116" s="35" t="str">
        <f t="array" ref="F116">INDEX(A!$D$2:$D$1001,MATCH(EF!C116,A!$A$2:$A$1001,0))</f>
        <v>000</v>
      </c>
      <c r="G116" s="35" t="str">
        <f t="array" ref="G116">INDEX(A!$E$2:$E$1001,MATCH(EF!C116,A!$A$2:$A$1001,0))</f>
        <v>Territorio</v>
      </c>
      <c r="H116" s="35" t="str">
        <f t="array" ref="H116">INDEX(A!$F$2:$F$1001,MATCH(EF!C116,A!$A$2:$A$1001,0))</f>
        <v>Ejecutivo</v>
      </c>
      <c r="I116" s="35" t="str">
        <f t="array" ref="I116">INDEX(A!$G$2:$G$1001,MATCH(EF!C116,A!$A$2:$A$1001,0))</f>
        <v>Fideicomiso</v>
      </c>
      <c r="J116" s="35">
        <f t="array" ref="J116">INDEX(A!$H$2:$H$1001,MATCH(EF!C116,A!$A$2:$A$1001,0))</f>
        <v>2018</v>
      </c>
      <c r="K116" s="35" t="str">
        <f t="array" ref="K116">INDEX(A!$I$2:$I$1001,MATCH(EF!C116,A!$A$2:$A$1001,0))</f>
        <v>NA</v>
      </c>
      <c r="L116" s="35" t="str">
        <f t="array" ref="L116">INDEX(A!$J$2:$J$1001,MATCH(EF!C116,A!$A$2:$A$1001,0))</f>
        <v>2003993-1</v>
      </c>
      <c r="M116" s="35">
        <f t="array" ref="M116">INDEX(A!$K$2:$K$1001,MATCH(EF!C116,A!$A$2:$A$1001,0))</f>
        <v>306100</v>
      </c>
      <c r="N116" s="35">
        <f t="array" ref="N116">INDEX(A!$L$2:$L$1001,MATCH(EF!C116,A!$A$2:$A$1001,0))</f>
        <v>0</v>
      </c>
      <c r="O116" s="36" t="str">
        <f t="shared" si="0"/>
        <v>3</v>
      </c>
      <c r="P116" s="36" t="str">
        <f t="shared" si="1"/>
        <v>061</v>
      </c>
      <c r="Q116" s="36" t="str">
        <f t="array" ref="Q116">IF(O116="7",IF(P116="000","Sin región al ser un intermunicipal",INDEX(B!$C$2:$C$126,MATCH(EF!P116,B!$A$2:$A$126,0))),"Sin región al ser un ente Estatal")</f>
        <v>Sin región al ser un ente Estatal</v>
      </c>
      <c r="R116" s="37">
        <f t="array" ref="R116">IF(O116="7",IF(P116="000","N/A",INDEX(B!$D$2:$D$126,MATCH(EF!P116,B!$A$2:$A$126,0))),B!$D$127)</f>
        <v>7842822</v>
      </c>
      <c r="S116" s="37">
        <f t="array" ref="S116">IF(O116="7",IF(P116="000","N/A",INDEX(B!$E$2:$E$126,MATCH(EF!P116,B!$A$2:$A$126,0))),B!$E$127)</f>
        <v>8348151</v>
      </c>
      <c r="T116" s="29"/>
      <c r="U116" s="29"/>
      <c r="V116" s="29"/>
      <c r="W116" s="29"/>
      <c r="X116" s="29"/>
      <c r="Y116" s="29"/>
      <c r="Z116" s="29"/>
    </row>
    <row r="117" spans="1:26" ht="14.25" customHeight="1">
      <c r="A117" s="29">
        <f>COUNTIF(A!$A$2:$A$1001,"&lt;="&amp;A!A117)</f>
        <v>294</v>
      </c>
      <c r="B117" s="30">
        <v>116</v>
      </c>
      <c r="C117" s="35" t="str">
        <f t="array" ref="C117">INDEX(A!$A$2:$A$1001,MATCH(EF!B117,EF!$A$2:$A$1001,0))</f>
        <v>Fideicomiso de Inversión y Fuente de Pago para la Administración de Recursos Asignados al Programa Especial Denominado "Caracol"</v>
      </c>
      <c r="D117" s="35" t="str">
        <f t="array" ref="D117">INDEX(A!$B$2:$B$1001,MATCH(EF!C117,A!$A$2:$A$1001,0))</f>
        <v>Estatal</v>
      </c>
      <c r="E117" s="35" t="str">
        <f t="array" ref="E117">INDEX(A!$C$2:$C$1001,MATCH(EF!C117,A!$A$2:$A$1001,0))</f>
        <v>Sí</v>
      </c>
      <c r="F117" s="35" t="str">
        <f t="array" ref="F117">INDEX(A!$D$2:$D$1001,MATCH(EF!C117,A!$A$2:$A$1001,0))</f>
        <v>000</v>
      </c>
      <c r="G117" s="35" t="str">
        <f t="array" ref="G117">INDEX(A!$E$2:$E$1001,MATCH(EF!C117,A!$A$2:$A$1001,0))</f>
        <v>Economía</v>
      </c>
      <c r="H117" s="35" t="str">
        <f t="array" ref="H117">INDEX(A!$F$2:$F$1001,MATCH(EF!C117,A!$A$2:$A$1001,0))</f>
        <v>Ejecutivo</v>
      </c>
      <c r="I117" s="35" t="str">
        <f t="array" ref="I117">INDEX(A!$G$2:$G$1001,MATCH(EF!C117,A!$A$2:$A$1001,0))</f>
        <v>Fideicomiso</v>
      </c>
      <c r="J117" s="35">
        <f t="array" ref="J117">INDEX(A!$H$2:$H$1001,MATCH(EF!C117,A!$A$2:$A$1001,0))</f>
        <v>2006</v>
      </c>
      <c r="K117" s="35" t="str">
        <f t="array" ref="K117">INDEX(A!$I$2:$I$1001,MATCH(EF!C117,A!$A$2:$A$1001,0))</f>
        <v>NA</v>
      </c>
      <c r="L117" s="35" t="str">
        <f t="array" ref="L117">INDEX(A!$J$2:$J$1001,MATCH(EF!C117,A!$A$2:$A$1001,0))</f>
        <v>2000972-001</v>
      </c>
      <c r="M117" s="35">
        <f t="array" ref="M117">INDEX(A!$K$2:$K$1001,MATCH(EF!C117,A!$A$2:$A$1001,0))</f>
        <v>302800</v>
      </c>
      <c r="N117" s="35">
        <f t="array" ref="N117">INDEX(A!$L$2:$L$1001,MATCH(EF!C117,A!$A$2:$A$1001,0))</f>
        <v>0</v>
      </c>
      <c r="O117" s="36" t="str">
        <f t="shared" si="0"/>
        <v>3</v>
      </c>
      <c r="P117" s="36" t="str">
        <f t="shared" si="1"/>
        <v>028</v>
      </c>
      <c r="Q117" s="36" t="str">
        <f t="array" ref="Q117">IF(O117="7",IF(P117="000","Sin región al ser un intermunicipal",INDEX(B!$C$2:$C$126,MATCH(EF!P117,B!$A$2:$A$126,0))),"Sin región al ser un ente Estatal")</f>
        <v>Sin región al ser un ente Estatal</v>
      </c>
      <c r="R117" s="37">
        <f t="array" ref="R117">IF(O117="7",IF(P117="000","N/A",INDEX(B!$D$2:$D$126,MATCH(EF!P117,B!$A$2:$A$126,0))),B!$D$127)</f>
        <v>7842822</v>
      </c>
      <c r="S117" s="37">
        <f t="array" ref="S117">IF(O117="7",IF(P117="000","N/A",INDEX(B!$E$2:$E$126,MATCH(EF!P117,B!$A$2:$A$126,0))),B!$E$127)</f>
        <v>8348151</v>
      </c>
      <c r="T117" s="29"/>
      <c r="U117" s="29"/>
      <c r="V117" s="29"/>
      <c r="W117" s="29"/>
      <c r="X117" s="29"/>
      <c r="Y117" s="29"/>
      <c r="Z117" s="29"/>
    </row>
    <row r="118" spans="1:26" ht="14.25" customHeight="1">
      <c r="A118" s="29">
        <f>COUNTIF(A!$A$2:$A$1001,"&lt;="&amp;A!A118)</f>
        <v>310</v>
      </c>
      <c r="B118" s="30">
        <v>117</v>
      </c>
      <c r="C118" s="35" t="str">
        <f t="array" ref="C118">INDEX(A!$A$2:$A$1001,MATCH(EF!B118,EF!$A$2:$A$1001,0))</f>
        <v>Fideicomiso de la Alianza para el Campo en el Estado de Jalisco</v>
      </c>
      <c r="D118" s="35" t="str">
        <f t="array" ref="D118">INDEX(A!$B$2:$B$1001,MATCH(EF!C118,A!$A$2:$A$1001,0))</f>
        <v>Estatal</v>
      </c>
      <c r="E118" s="35" t="str">
        <f t="array" ref="E118">INDEX(A!$C$2:$C$1001,MATCH(EF!C118,A!$A$2:$A$1001,0))</f>
        <v>Sí</v>
      </c>
      <c r="F118" s="35" t="str">
        <f t="array" ref="F118">INDEX(A!$D$2:$D$1001,MATCH(EF!C118,A!$A$2:$A$1001,0))</f>
        <v>000</v>
      </c>
      <c r="G118" s="35" t="str">
        <f t="array" ref="G118">INDEX(A!$E$2:$E$1001,MATCH(EF!C118,A!$A$2:$A$1001,0))</f>
        <v>Economía</v>
      </c>
      <c r="H118" s="35" t="str">
        <f t="array" ref="H118">INDEX(A!$F$2:$F$1001,MATCH(EF!C118,A!$A$2:$A$1001,0))</f>
        <v>Ejecutivo</v>
      </c>
      <c r="I118" s="35" t="str">
        <f t="array" ref="I118">INDEX(A!$G$2:$G$1001,MATCH(EF!C118,A!$A$2:$A$1001,0))</f>
        <v>Fideicomiso</v>
      </c>
      <c r="J118" s="35">
        <f t="array" ref="J118">INDEX(A!$H$2:$H$1001,MATCH(EF!C118,A!$A$2:$A$1001,0))</f>
        <v>2016</v>
      </c>
      <c r="K118" s="35" t="str">
        <f t="array" ref="K118">INDEX(A!$I$2:$I$1001,MATCH(EF!C118,A!$A$2:$A$1001,0))</f>
        <v>NA</v>
      </c>
      <c r="L118" s="35">
        <f t="array" ref="L118">INDEX(A!$J$2:$J$1001,MATCH(EF!C118,A!$A$2:$A$1001,0))</f>
        <v>3087</v>
      </c>
      <c r="M118" s="35">
        <f t="array" ref="M118">INDEX(A!$K$2:$K$1001,MATCH(EF!C118,A!$A$2:$A$1001,0))</f>
        <v>305400</v>
      </c>
      <c r="N118" s="35">
        <f t="array" ref="N118">INDEX(A!$L$2:$L$1001,MATCH(EF!C118,A!$A$2:$A$1001,0))</f>
        <v>0</v>
      </c>
      <c r="O118" s="36" t="str">
        <f t="shared" si="0"/>
        <v>3</v>
      </c>
      <c r="P118" s="36" t="str">
        <f t="shared" si="1"/>
        <v>054</v>
      </c>
      <c r="Q118" s="36" t="str">
        <f t="array" ref="Q118">IF(O118="7",IF(P118="000","Sin región al ser un intermunicipal",INDEX(B!$C$2:$C$126,MATCH(EF!P118,B!$A$2:$A$126,0))),"Sin región al ser un ente Estatal")</f>
        <v>Sin región al ser un ente Estatal</v>
      </c>
      <c r="R118" s="37">
        <f t="array" ref="R118">IF(O118="7",IF(P118="000","N/A",INDEX(B!$D$2:$D$126,MATCH(EF!P118,B!$A$2:$A$126,0))),B!$D$127)</f>
        <v>7842822</v>
      </c>
      <c r="S118" s="37">
        <f t="array" ref="S118">IF(O118="7",IF(P118="000","N/A",INDEX(B!$E$2:$E$126,MATCH(EF!P118,B!$A$2:$A$126,0))),B!$E$127)</f>
        <v>8348151</v>
      </c>
      <c r="T118" s="29"/>
      <c r="U118" s="29"/>
      <c r="V118" s="29"/>
      <c r="W118" s="29"/>
      <c r="X118" s="29"/>
      <c r="Y118" s="29"/>
      <c r="Z118" s="29"/>
    </row>
    <row r="119" spans="1:26" ht="14.25" customHeight="1">
      <c r="A119" s="29">
        <f>COUNTIF(A!$A$2:$A$1001,"&lt;="&amp;A!A119)</f>
        <v>143</v>
      </c>
      <c r="B119" s="30">
        <v>118</v>
      </c>
      <c r="C119" s="35" t="str">
        <f t="array" ref="C119">INDEX(A!$A$2:$A$1001,MATCH(EF!B119,EF!$A$2:$A$1001,0))</f>
        <v>Fideicomiso de la Orquesta Filarmónica del Estado de Jalisco</v>
      </c>
      <c r="D119" s="35" t="str">
        <f t="array" ref="D119">INDEX(A!$B$2:$B$1001,MATCH(EF!C119,A!$A$2:$A$1001,0))</f>
        <v>Estatal</v>
      </c>
      <c r="E119" s="35" t="str">
        <f t="array" ref="E119">INDEX(A!$C$2:$C$1001,MATCH(EF!C119,A!$A$2:$A$1001,0))</f>
        <v>Sí</v>
      </c>
      <c r="F119" s="35" t="str">
        <f t="array" ref="F119">INDEX(A!$D$2:$D$1001,MATCH(EF!C119,A!$A$2:$A$1001,0))</f>
        <v>000</v>
      </c>
      <c r="G119" s="35" t="str">
        <f t="array" ref="G119">INDEX(A!$E$2:$E$1001,MATCH(EF!C119,A!$A$2:$A$1001,0))</f>
        <v>Cultura</v>
      </c>
      <c r="H119" s="35" t="str">
        <f t="array" ref="H119">INDEX(A!$F$2:$F$1001,MATCH(EF!C119,A!$A$2:$A$1001,0))</f>
        <v>Ejecutivo</v>
      </c>
      <c r="I119" s="35" t="str">
        <f t="array" ref="I119">INDEX(A!$G$2:$G$1001,MATCH(EF!C119,A!$A$2:$A$1001,0))</f>
        <v>Fideicomiso</v>
      </c>
      <c r="J119" s="35">
        <f t="array" ref="J119">INDEX(A!$H$2:$H$1001,MATCH(EF!C119,A!$A$2:$A$1001,0))</f>
        <v>1988</v>
      </c>
      <c r="K119" s="35" t="str">
        <f t="array" ref="K119">INDEX(A!$I$2:$I$1001,MATCH(EF!C119,A!$A$2:$A$1001,0))</f>
        <v>NA</v>
      </c>
      <c r="L119" s="35">
        <f t="array" ref="L119">INDEX(A!$J$2:$J$1001,MATCH(EF!C119,A!$A$2:$A$1001,0))</f>
        <v>100321975</v>
      </c>
      <c r="M119" s="35">
        <f t="array" ref="M119">INDEX(A!$K$2:$K$1001,MATCH(EF!C119,A!$A$2:$A$1001,0))</f>
        <v>300800</v>
      </c>
      <c r="N119" s="35">
        <f t="array" ref="N119">INDEX(A!$L$2:$L$1001,MATCH(EF!C119,A!$A$2:$A$1001,0))</f>
        <v>0</v>
      </c>
      <c r="O119" s="36" t="str">
        <f t="shared" si="0"/>
        <v>3</v>
      </c>
      <c r="P119" s="36" t="str">
        <f t="shared" si="1"/>
        <v>008</v>
      </c>
      <c r="Q119" s="36" t="str">
        <f t="array" ref="Q119">IF(O119="7",IF(P119="000","Sin región al ser un intermunicipal",INDEX(B!$C$2:$C$126,MATCH(EF!P119,B!$A$2:$A$126,0))),"Sin región al ser un ente Estatal")</f>
        <v>Sin región al ser un ente Estatal</v>
      </c>
      <c r="R119" s="37">
        <f t="array" ref="R119">IF(O119="7",IF(P119="000","N/A",INDEX(B!$D$2:$D$126,MATCH(EF!P119,B!$A$2:$A$126,0))),B!$D$127)</f>
        <v>7842822</v>
      </c>
      <c r="S119" s="37">
        <f t="array" ref="S119">IF(O119="7",IF(P119="000","N/A",INDEX(B!$E$2:$E$126,MATCH(EF!P119,B!$A$2:$A$126,0))),B!$E$127)</f>
        <v>8348151</v>
      </c>
      <c r="T119" s="29"/>
      <c r="U119" s="29"/>
      <c r="V119" s="29"/>
      <c r="W119" s="29"/>
      <c r="X119" s="29"/>
      <c r="Y119" s="29"/>
      <c r="Z119" s="29"/>
    </row>
    <row r="120" spans="1:26" ht="14.25" customHeight="1">
      <c r="A120" s="29">
        <f>COUNTIF(A!$A$2:$A$1001,"&lt;="&amp;A!A120)</f>
        <v>168</v>
      </c>
      <c r="B120" s="30">
        <v>119</v>
      </c>
      <c r="C120" s="35" t="str">
        <f t="array" ref="C120">INDEX(A!$A$2:$A$1001,MATCH(EF!B120,EF!$A$2:$A$1001,0))</f>
        <v>Fideicomiso de Pensiones y Jubilaciones de los Servidores Públicos de Base del Organismo Público Descentralizado del Hospital Civil de Guadalajara</v>
      </c>
      <c r="D120" s="35" t="str">
        <f t="array" ref="D120">INDEX(A!$B$2:$B$1001,MATCH(EF!C120,A!$A$2:$A$1001,0))</f>
        <v>Estatal</v>
      </c>
      <c r="E120" s="35" t="str">
        <f t="array" ref="E120">INDEX(A!$C$2:$C$1001,MATCH(EF!C120,A!$A$2:$A$1001,0))</f>
        <v>Sí</v>
      </c>
      <c r="F120" s="35" t="str">
        <f t="array" ref="F120">INDEX(A!$D$2:$D$1001,MATCH(EF!C120,A!$A$2:$A$1001,0))</f>
        <v>000</v>
      </c>
      <c r="G120" s="35" t="str">
        <f t="array" ref="G120">INDEX(A!$E$2:$E$1001,MATCH(EF!C120,A!$A$2:$A$1001,0))</f>
        <v>Cultura</v>
      </c>
      <c r="H120" s="35" t="str">
        <f t="array" ref="H120">INDEX(A!$F$2:$F$1001,MATCH(EF!C120,A!$A$2:$A$1001,0))</f>
        <v>Ejecutivo</v>
      </c>
      <c r="I120" s="35" t="str">
        <f t="array" ref="I120">INDEX(A!$G$2:$G$1001,MATCH(EF!C120,A!$A$2:$A$1001,0))</f>
        <v>Fideicomiso</v>
      </c>
      <c r="J120" s="35">
        <f t="array" ref="J120">INDEX(A!$H$2:$H$1001,MATCH(EF!C120,A!$A$2:$A$1001,0))</f>
        <v>1997</v>
      </c>
      <c r="K120" s="35" t="str">
        <f t="array" ref="K120">INDEX(A!$I$2:$I$1001,MATCH(EF!C120,A!$A$2:$A$1001,0))</f>
        <v>NA</v>
      </c>
      <c r="L120" s="35" t="str">
        <f t="array" ref="L120">INDEX(A!$J$2:$J$1001,MATCH(EF!C120,A!$A$2:$A$1001,0))</f>
        <v>574-3</v>
      </c>
      <c r="M120" s="35">
        <f t="array" ref="M120">INDEX(A!$K$2:$K$1001,MATCH(EF!C120,A!$A$2:$A$1001,0))</f>
        <v>301200</v>
      </c>
      <c r="N120" s="35">
        <f t="array" ref="N120">INDEX(A!$L$2:$L$1001,MATCH(EF!C120,A!$A$2:$A$1001,0))</f>
        <v>0</v>
      </c>
      <c r="O120" s="36" t="str">
        <f t="shared" si="0"/>
        <v>3</v>
      </c>
      <c r="P120" s="36" t="str">
        <f t="shared" si="1"/>
        <v>012</v>
      </c>
      <c r="Q120" s="36" t="str">
        <f t="array" ref="Q120">IF(O120="7",IF(P120="000","Sin región al ser un intermunicipal",INDEX(B!$C$2:$C$126,MATCH(EF!P120,B!$A$2:$A$126,0))),"Sin región al ser un ente Estatal")</f>
        <v>Sin región al ser un ente Estatal</v>
      </c>
      <c r="R120" s="37">
        <f t="array" ref="R120">IF(O120="7",IF(P120="000","N/A",INDEX(B!$D$2:$D$126,MATCH(EF!P120,B!$A$2:$A$126,0))),B!$D$127)</f>
        <v>7842822</v>
      </c>
      <c r="S120" s="37">
        <f t="array" ref="S120">IF(O120="7",IF(P120="000","N/A",INDEX(B!$E$2:$E$126,MATCH(EF!P120,B!$A$2:$A$126,0))),B!$E$127)</f>
        <v>8348151</v>
      </c>
      <c r="T120" s="29"/>
      <c r="U120" s="29"/>
      <c r="V120" s="29"/>
      <c r="W120" s="29"/>
      <c r="X120" s="29"/>
      <c r="Y120" s="29"/>
      <c r="Z120" s="29"/>
    </row>
    <row r="121" spans="1:26" ht="14.25" customHeight="1">
      <c r="A121" s="29">
        <f>COUNTIF(A!$A$2:$A$1001,"&lt;="&amp;A!A121)</f>
        <v>128</v>
      </c>
      <c r="B121" s="30">
        <v>120</v>
      </c>
      <c r="C121" s="35" t="str">
        <f t="array" ref="C121">INDEX(A!$A$2:$A$1001,MATCH(EF!B121,EF!$A$2:$A$1001,0))</f>
        <v>Fideicomiso de Turismo de la Zona Metropolitana de Guadalajara</v>
      </c>
      <c r="D121" s="35" t="str">
        <f t="array" ref="D121">INDEX(A!$B$2:$B$1001,MATCH(EF!C121,A!$A$2:$A$1001,0))</f>
        <v>Estatal</v>
      </c>
      <c r="E121" s="35" t="str">
        <f t="array" ref="E121">INDEX(A!$C$2:$C$1001,MATCH(EF!C121,A!$A$2:$A$1001,0))</f>
        <v>Sí</v>
      </c>
      <c r="F121" s="35" t="str">
        <f t="array" ref="F121">INDEX(A!$D$2:$D$1001,MATCH(EF!C121,A!$A$2:$A$1001,0))</f>
        <v>000</v>
      </c>
      <c r="G121" s="35" t="str">
        <f t="array" ref="G121">INDEX(A!$E$2:$E$1001,MATCH(EF!C121,A!$A$2:$A$1001,0))</f>
        <v>Cultura</v>
      </c>
      <c r="H121" s="35" t="str">
        <f t="array" ref="H121">INDEX(A!$F$2:$F$1001,MATCH(EF!C121,A!$A$2:$A$1001,0))</f>
        <v>Ejecutivo</v>
      </c>
      <c r="I121" s="35" t="str">
        <f t="array" ref="I121">INDEX(A!$G$2:$G$1001,MATCH(EF!C121,A!$A$2:$A$1001,0))</f>
        <v>Fideicomiso</v>
      </c>
      <c r="J121" s="35">
        <f t="array" ref="J121">INDEX(A!$H$2:$H$1001,MATCH(EF!C121,A!$A$2:$A$1001,0))</f>
        <v>1998</v>
      </c>
      <c r="K121" s="35" t="str">
        <f t="array" ref="K121">INDEX(A!$I$2:$I$1001,MATCH(EF!C121,A!$A$2:$A$1001,0))</f>
        <v>NA</v>
      </c>
      <c r="L121" s="35">
        <f t="array" ref="L121">INDEX(A!$J$2:$J$1001,MATCH(EF!C121,A!$A$2:$A$1001,0))</f>
        <v>18087</v>
      </c>
      <c r="M121" s="35">
        <f t="array" ref="M121">INDEX(A!$K$2:$K$1001,MATCH(EF!C121,A!$A$2:$A$1001,0))</f>
        <v>301500</v>
      </c>
      <c r="N121" s="35">
        <f t="array" ref="N121">INDEX(A!$L$2:$L$1001,MATCH(EF!C121,A!$A$2:$A$1001,0))</f>
        <v>0</v>
      </c>
      <c r="O121" s="36" t="str">
        <f t="shared" si="0"/>
        <v>3</v>
      </c>
      <c r="P121" s="36" t="str">
        <f t="shared" si="1"/>
        <v>015</v>
      </c>
      <c r="Q121" s="36" t="str">
        <f t="array" ref="Q121">IF(O121="7",IF(P121="000","Sin región al ser un intermunicipal",INDEX(B!$C$2:$C$126,MATCH(EF!P121,B!$A$2:$A$126,0))),"Sin región al ser un ente Estatal")</f>
        <v>Sin región al ser un ente Estatal</v>
      </c>
      <c r="R121" s="37">
        <f t="array" ref="R121">IF(O121="7",IF(P121="000","N/A",INDEX(B!$D$2:$D$126,MATCH(EF!P121,B!$A$2:$A$126,0))),B!$D$127)</f>
        <v>7842822</v>
      </c>
      <c r="S121" s="37">
        <f t="array" ref="S121">IF(O121="7",IF(P121="000","N/A",INDEX(B!$E$2:$E$126,MATCH(EF!P121,B!$A$2:$A$126,0))),B!$E$127)</f>
        <v>8348151</v>
      </c>
      <c r="T121" s="29"/>
      <c r="U121" s="29"/>
      <c r="V121" s="29"/>
      <c r="W121" s="29"/>
      <c r="X121" s="29"/>
      <c r="Y121" s="29"/>
      <c r="Z121" s="29"/>
    </row>
    <row r="122" spans="1:26" ht="14.25" customHeight="1">
      <c r="A122" s="29">
        <f>COUNTIF(A!$A$2:$A$1001,"&lt;="&amp;A!A122)</f>
        <v>171</v>
      </c>
      <c r="B122" s="30">
        <v>121</v>
      </c>
      <c r="C122" s="35" t="str">
        <f t="array" ref="C122">INDEX(A!$A$2:$A$1001,MATCH(EF!B122,EF!$A$2:$A$1001,0))</f>
        <v>Fideicomiso de Turismo de los Municipios del Interior del Estado de Jalisco</v>
      </c>
      <c r="D122" s="35" t="str">
        <f t="array" ref="D122">INDEX(A!$B$2:$B$1001,MATCH(EF!C122,A!$A$2:$A$1001,0))</f>
        <v>Estatal</v>
      </c>
      <c r="E122" s="35" t="str">
        <f t="array" ref="E122">INDEX(A!$C$2:$C$1001,MATCH(EF!C122,A!$A$2:$A$1001,0))</f>
        <v>Sí</v>
      </c>
      <c r="F122" s="35" t="str">
        <f t="array" ref="F122">INDEX(A!$D$2:$D$1001,MATCH(EF!C122,A!$A$2:$A$1001,0))</f>
        <v>000</v>
      </c>
      <c r="G122" s="35" t="str">
        <f t="array" ref="G122">INDEX(A!$E$2:$E$1001,MATCH(EF!C122,A!$A$2:$A$1001,0))</f>
        <v>Cultura</v>
      </c>
      <c r="H122" s="35" t="str">
        <f t="array" ref="H122">INDEX(A!$F$2:$F$1001,MATCH(EF!C122,A!$A$2:$A$1001,0))</f>
        <v>Ejecutivo</v>
      </c>
      <c r="I122" s="35" t="str">
        <f t="array" ref="I122">INDEX(A!$G$2:$G$1001,MATCH(EF!C122,A!$A$2:$A$1001,0))</f>
        <v>Fideicomiso</v>
      </c>
      <c r="J122" s="35">
        <f t="array" ref="J122">INDEX(A!$H$2:$H$1001,MATCH(EF!C122,A!$A$2:$A$1001,0))</f>
        <v>2006</v>
      </c>
      <c r="K122" s="35" t="str">
        <f t="array" ref="K122">INDEX(A!$I$2:$I$1001,MATCH(EF!C122,A!$A$2:$A$1001,0))</f>
        <v>NA</v>
      </c>
      <c r="L122" s="35" t="str">
        <f t="array" ref="L122">INDEX(A!$J$2:$J$1001,MATCH(EF!C122,A!$A$2:$A$1001,0))</f>
        <v>F-1094
F-1094 Modificatorio</v>
      </c>
      <c r="M122" s="35">
        <f t="array" ref="M122">INDEX(A!$K$2:$K$1001,MATCH(EF!C122,A!$A$2:$A$1001,0))</f>
        <v>302900</v>
      </c>
      <c r="N122" s="35">
        <f t="array" ref="N122">INDEX(A!$L$2:$L$1001,MATCH(EF!C122,A!$A$2:$A$1001,0))</f>
        <v>0</v>
      </c>
      <c r="O122" s="36" t="str">
        <f t="shared" si="0"/>
        <v>3</v>
      </c>
      <c r="P122" s="36" t="str">
        <f t="shared" si="1"/>
        <v>029</v>
      </c>
      <c r="Q122" s="36" t="str">
        <f t="array" ref="Q122">IF(O122="7",IF(P122="000","Sin región al ser un intermunicipal",INDEX(B!$C$2:$C$126,MATCH(EF!P122,B!$A$2:$A$126,0))),"Sin región al ser un ente Estatal")</f>
        <v>Sin región al ser un ente Estatal</v>
      </c>
      <c r="R122" s="37">
        <f t="array" ref="R122">IF(O122="7",IF(P122="000","N/A",INDEX(B!$D$2:$D$126,MATCH(EF!P122,B!$A$2:$A$126,0))),B!$D$127)</f>
        <v>7842822</v>
      </c>
      <c r="S122" s="37">
        <f t="array" ref="S122">IF(O122="7",IF(P122="000","N/A",INDEX(B!$E$2:$E$126,MATCH(EF!P122,B!$A$2:$A$126,0))),B!$E$127)</f>
        <v>8348151</v>
      </c>
      <c r="T122" s="29"/>
      <c r="U122" s="29"/>
      <c r="V122" s="29"/>
      <c r="W122" s="29"/>
      <c r="X122" s="29"/>
      <c r="Y122" s="29"/>
      <c r="Z122" s="29"/>
    </row>
    <row r="123" spans="1:26" ht="14.25" customHeight="1">
      <c r="A123" s="29">
        <f>COUNTIF(A!$A$2:$A$1001,"&lt;="&amp;A!A123)</f>
        <v>172</v>
      </c>
      <c r="B123" s="30">
        <v>122</v>
      </c>
      <c r="C123" s="35" t="str">
        <f t="array" ref="C123">INDEX(A!$A$2:$A$1001,MATCH(EF!B123,EF!$A$2:$A$1001,0))</f>
        <v>Fideicomiso de Turismo de Puerto Vallarta</v>
      </c>
      <c r="D123" s="35" t="str">
        <f t="array" ref="D123">INDEX(A!$B$2:$B$1001,MATCH(EF!C123,A!$A$2:$A$1001,0))</f>
        <v>Municipal</v>
      </c>
      <c r="E123" s="35" t="str">
        <f t="array" ref="E123">INDEX(A!$C$2:$C$1001,MATCH(EF!C123,A!$A$2:$A$1001,0))</f>
        <v>Sí</v>
      </c>
      <c r="F123" s="35" t="str">
        <f t="array" ref="F123">INDEX(A!$D$2:$D$1001,MATCH(EF!C123,A!$A$2:$A$1001,0))</f>
        <v>067</v>
      </c>
      <c r="G123" s="35" t="str">
        <f t="array" ref="G123">INDEX(A!$E$2:$E$1001,MATCH(EF!C123,A!$A$2:$A$1001,0))</f>
        <v>Economía</v>
      </c>
      <c r="H123" s="35" t="str">
        <f t="array" ref="H123">INDEX(A!$F$2:$F$1001,MATCH(EF!C123,A!$A$2:$A$1001,0))</f>
        <v>Ejecutivo</v>
      </c>
      <c r="I123" s="35" t="str">
        <f t="array" ref="I123">INDEX(A!$G$2:$G$1001,MATCH(EF!C123,A!$A$2:$A$1001,0))</f>
        <v>Fideicomiso</v>
      </c>
      <c r="J123" s="35">
        <f t="array" ref="J123">INDEX(A!$H$2:$H$1001,MATCH(EF!C123,A!$A$2:$A$1001,0))</f>
        <v>1996</v>
      </c>
      <c r="K123" s="35" t="str">
        <f t="array" ref="K123">INDEX(A!$I$2:$I$1001,MATCH(EF!C123,A!$A$2:$A$1001,0))</f>
        <v>NA</v>
      </c>
      <c r="L123" s="35" t="str">
        <f t="array" ref="L123">INDEX(A!$J$2:$J$1001,MATCH(EF!C123,A!$A$2:$A$1001,0))</f>
        <v>F/2177</v>
      </c>
      <c r="M123" s="35">
        <f t="array" ref="M123">INDEX(A!$K$2:$K$1001,MATCH(EF!C123,A!$A$2:$A$1001,0))</f>
        <v>706702</v>
      </c>
      <c r="N123" s="35">
        <f t="array" ref="N123">INDEX(A!$L$2:$L$1001,MATCH(EF!C123,A!$A$2:$A$1001,0))</f>
        <v>0</v>
      </c>
      <c r="O123" s="36" t="str">
        <f t="shared" si="0"/>
        <v>7</v>
      </c>
      <c r="P123" s="36" t="str">
        <f t="shared" si="1"/>
        <v>067</v>
      </c>
      <c r="Q123" s="36" t="str">
        <f t="array" ref="Q123">IF(O123="7",IF(P123="000","Sin región al ser un intermunicipal",INDEX(B!$C$2:$C$126,MATCH(EF!P123,B!$A$2:$A$126,0))),"Sin región al ser un ente Estatal")</f>
        <v>Costa Sierra Occidental</v>
      </c>
      <c r="R123" s="37">
        <f t="array" ref="R123">IF(O123="7",IF(P123="000","N/A",INDEX(B!$D$2:$D$126,MATCH(EF!P123,B!$A$2:$A$126,0))),B!$D$127)</f>
        <v>275640</v>
      </c>
      <c r="S123" s="37">
        <f t="array" ref="S123">IF(O123="7",IF(P123="000","N/A",INDEX(B!$E$2:$E$126,MATCH(EF!P123,B!$A$2:$A$126,0))),B!$E$127)</f>
        <v>291839</v>
      </c>
      <c r="T123" s="29"/>
      <c r="U123" s="29"/>
      <c r="V123" s="29"/>
      <c r="W123" s="29"/>
      <c r="X123" s="29"/>
      <c r="Y123" s="29"/>
      <c r="Z123" s="29"/>
    </row>
    <row r="124" spans="1:26" ht="14.25" customHeight="1">
      <c r="A124" s="29">
        <f>COUNTIF(A!$A$2:$A$1001,"&lt;="&amp;A!A124)</f>
        <v>136</v>
      </c>
      <c r="B124" s="30">
        <v>123</v>
      </c>
      <c r="C124" s="35" t="str">
        <f t="array" ref="C124">INDEX(A!$A$2:$A$1001,MATCH(EF!B124,EF!$A$2:$A$1001,0))</f>
        <v>Fideicomiso de Turismo de San Juan de los Lagos</v>
      </c>
      <c r="D124" s="35" t="str">
        <f t="array" ref="D124">INDEX(A!$B$2:$B$1001,MATCH(EF!C124,A!$A$2:$A$1001,0))</f>
        <v>Estatal</v>
      </c>
      <c r="E124" s="35" t="str">
        <f t="array" ref="E124">INDEX(A!$C$2:$C$1001,MATCH(EF!C124,A!$A$2:$A$1001,0))</f>
        <v>Sí</v>
      </c>
      <c r="F124" s="35" t="str">
        <f t="array" ref="F124">INDEX(A!$D$2:$D$1001,MATCH(EF!C124,A!$A$2:$A$1001,0))</f>
        <v>000</v>
      </c>
      <c r="G124" s="35" t="str">
        <f t="array" ref="G124">INDEX(A!$E$2:$E$1001,MATCH(EF!C124,A!$A$2:$A$1001,0))</f>
        <v>Territorio</v>
      </c>
      <c r="H124" s="35" t="str">
        <f t="array" ref="H124">INDEX(A!$F$2:$F$1001,MATCH(EF!C124,A!$A$2:$A$1001,0))</f>
        <v>Ejecutivo</v>
      </c>
      <c r="I124" s="35" t="str">
        <f t="array" ref="I124">INDEX(A!$G$2:$G$1001,MATCH(EF!C124,A!$A$2:$A$1001,0))</f>
        <v>Fideicomiso</v>
      </c>
      <c r="J124" s="35">
        <f t="array" ref="J124">INDEX(A!$H$2:$H$1001,MATCH(EF!C124,A!$A$2:$A$1001,0))</f>
        <v>2015</v>
      </c>
      <c r="K124" s="35" t="str">
        <f t="array" ref="K124">INDEX(A!$I$2:$I$1001,MATCH(EF!C124,A!$A$2:$A$1001,0))</f>
        <v>NA</v>
      </c>
      <c r="L124" s="35">
        <f t="array" ref="L124">INDEX(A!$J$2:$J$1001,MATCH(EF!C124,A!$A$2:$A$1001,0))</f>
        <v>2248</v>
      </c>
      <c r="M124" s="35">
        <f t="array" ref="M124">INDEX(A!$K$2:$K$1001,MATCH(EF!C124,A!$A$2:$A$1001,0))</f>
        <v>304800</v>
      </c>
      <c r="N124" s="35">
        <f t="array" ref="N124">INDEX(A!$L$2:$L$1001,MATCH(EF!C124,A!$A$2:$A$1001,0))</f>
        <v>0</v>
      </c>
      <c r="O124" s="36" t="str">
        <f t="shared" si="0"/>
        <v>3</v>
      </c>
      <c r="P124" s="36" t="str">
        <f t="shared" si="1"/>
        <v>048</v>
      </c>
      <c r="Q124" s="36" t="str">
        <f t="array" ref="Q124">IF(O124="7",IF(P124="000","Sin región al ser un intermunicipal",INDEX(B!$C$2:$C$126,MATCH(EF!P124,B!$A$2:$A$126,0))),"Sin región al ser un ente Estatal")</f>
        <v>Sin región al ser un ente Estatal</v>
      </c>
      <c r="R124" s="37">
        <f t="array" ref="R124">IF(O124="7",IF(P124="000","N/A",INDEX(B!$D$2:$D$126,MATCH(EF!P124,B!$A$2:$A$126,0))),B!$D$127)</f>
        <v>7842822</v>
      </c>
      <c r="S124" s="37">
        <f t="array" ref="S124">IF(O124="7",IF(P124="000","N/A",INDEX(B!$E$2:$E$126,MATCH(EF!P124,B!$A$2:$A$126,0))),B!$E$127)</f>
        <v>8348151</v>
      </c>
      <c r="T124" s="29"/>
      <c r="U124" s="29"/>
      <c r="V124" s="29"/>
      <c r="W124" s="29"/>
      <c r="X124" s="29"/>
      <c r="Y124" s="29"/>
      <c r="Z124" s="29"/>
    </row>
    <row r="125" spans="1:26" ht="14.25" customHeight="1">
      <c r="A125" s="29">
        <f>COUNTIF(A!$A$2:$A$1001,"&lt;="&amp;A!A125)</f>
        <v>146</v>
      </c>
      <c r="B125" s="30">
        <v>124</v>
      </c>
      <c r="C125" s="35" t="str">
        <f t="array" ref="C125">INDEX(A!$A$2:$A$1001,MATCH(EF!B125,EF!$A$2:$A$1001,0))</f>
        <v>Fideicomiso del Centro Cultural Universitario</v>
      </c>
      <c r="D125" s="35" t="str">
        <f t="array" ref="D125">INDEX(A!$B$2:$B$1001,MATCH(EF!C125,A!$A$2:$A$1001,0))</f>
        <v>Estatal</v>
      </c>
      <c r="E125" s="35" t="str">
        <f t="array" ref="E125">INDEX(A!$C$2:$C$1001,MATCH(EF!C125,A!$A$2:$A$1001,0))</f>
        <v>No</v>
      </c>
      <c r="F125" s="35" t="str">
        <f t="array" ref="F125">INDEX(A!$D$2:$D$1001,MATCH(EF!C125,A!$A$2:$A$1001,0))</f>
        <v>000</v>
      </c>
      <c r="G125" s="35" t="str">
        <f t="array" ref="G125">INDEX(A!$E$2:$E$1001,MATCH(EF!C125,A!$A$2:$A$1001,0))</f>
        <v>Asistencia social</v>
      </c>
      <c r="H125" s="35" t="str">
        <f t="array" ref="H125">INDEX(A!$F$2:$F$1001,MATCH(EF!C125,A!$A$2:$A$1001,0))</f>
        <v>Ejecutivo</v>
      </c>
      <c r="I125" s="35" t="str">
        <f t="array" ref="I125">INDEX(A!$G$2:$G$1001,MATCH(EF!C125,A!$A$2:$A$1001,0))</f>
        <v>Fideicomiso</v>
      </c>
      <c r="J125" s="35">
        <f t="array" ref="J125">INDEX(A!$H$2:$H$1001,MATCH(EF!C125,A!$A$2:$A$1001,0))</f>
        <v>2009</v>
      </c>
      <c r="K125" s="35">
        <f t="array" ref="K125">INDEX(A!$I$2:$I$1001,MATCH(EF!C125,A!$A$2:$A$1001,0))</f>
        <v>2016</v>
      </c>
      <c r="L125" s="35" t="str">
        <f t="array" ref="L125">INDEX(A!$J$2:$J$1001,MATCH(EF!C125,A!$A$2:$A$1001,0))</f>
        <v>106808-1</v>
      </c>
      <c r="M125" s="35">
        <f t="array" ref="M125">INDEX(A!$K$2:$K$1001,MATCH(EF!C125,A!$A$2:$A$1001,0))</f>
        <v>303400</v>
      </c>
      <c r="N125" s="35">
        <f t="array" ref="N125">INDEX(A!$L$2:$L$1001,MATCH(EF!C125,A!$A$2:$A$1001,0))</f>
        <v>0</v>
      </c>
      <c r="O125" s="36" t="str">
        <f t="shared" si="0"/>
        <v>3</v>
      </c>
      <c r="P125" s="36" t="str">
        <f t="shared" si="1"/>
        <v>034</v>
      </c>
      <c r="Q125" s="36" t="str">
        <f t="array" ref="Q125">IF(O125="7",IF(P125="000","Sin región al ser un intermunicipal",INDEX(B!$C$2:$C$126,MATCH(EF!P125,B!$A$2:$A$126,0))),"Sin región al ser un ente Estatal")</f>
        <v>Sin región al ser un ente Estatal</v>
      </c>
      <c r="R125" s="37">
        <f t="array" ref="R125">IF(O125="7",IF(P125="000","N/A",INDEX(B!$D$2:$D$126,MATCH(EF!P125,B!$A$2:$A$126,0))),B!$D$127)</f>
        <v>7842822</v>
      </c>
      <c r="S125" s="37">
        <f t="array" ref="S125">IF(O125="7",IF(P125="000","N/A",INDEX(B!$E$2:$E$126,MATCH(EF!P125,B!$A$2:$A$126,0))),B!$E$127)</f>
        <v>8348151</v>
      </c>
      <c r="T125" s="29"/>
      <c r="U125" s="29"/>
      <c r="V125" s="29"/>
      <c r="W125" s="29"/>
      <c r="X125" s="29"/>
      <c r="Y125" s="29"/>
      <c r="Z125" s="29"/>
    </row>
    <row r="126" spans="1:26" ht="14.25" customHeight="1">
      <c r="A126" s="29">
        <f>COUNTIF(A!$A$2:$A$1001,"&lt;="&amp;A!A126)</f>
        <v>118</v>
      </c>
      <c r="B126" s="30">
        <v>125</v>
      </c>
      <c r="C126" s="35" t="str">
        <f t="array" ref="C126">INDEX(A!$A$2:$A$1001,MATCH(EF!B126,EF!$A$2:$A$1001,0))</f>
        <v>Fideicomiso del Fondo Metropolitano de Ocotlán</v>
      </c>
      <c r="D126" s="35" t="str">
        <f t="array" ref="D126">INDEX(A!$B$2:$B$1001,MATCH(EF!C126,A!$A$2:$A$1001,0))</f>
        <v>Estatal</v>
      </c>
      <c r="E126" s="35" t="str">
        <f t="array" ref="E126">INDEX(A!$C$2:$C$1001,MATCH(EF!C126,A!$A$2:$A$1001,0))</f>
        <v>Sí</v>
      </c>
      <c r="F126" s="35" t="str">
        <f t="array" ref="F126">INDEX(A!$D$2:$D$1001,MATCH(EF!C126,A!$A$2:$A$1001,0))</f>
        <v>000</v>
      </c>
      <c r="G126" s="35" t="str">
        <f t="array" ref="G126">INDEX(A!$E$2:$E$1001,MATCH(EF!C126,A!$A$2:$A$1001,0))</f>
        <v>Territorio</v>
      </c>
      <c r="H126" s="35" t="str">
        <f t="array" ref="H126">INDEX(A!$F$2:$F$1001,MATCH(EF!C126,A!$A$2:$A$1001,0))</f>
        <v>Ejecutivo</v>
      </c>
      <c r="I126" s="35" t="str">
        <f t="array" ref="I126">INDEX(A!$G$2:$G$1001,MATCH(EF!C126,A!$A$2:$A$1001,0))</f>
        <v>Fideicomiso</v>
      </c>
      <c r="J126" s="35">
        <f t="array" ref="J126">INDEX(A!$H$2:$H$1001,MATCH(EF!C126,A!$A$2:$A$1001,0))</f>
        <v>2011</v>
      </c>
      <c r="K126" s="35" t="str">
        <f t="array" ref="K126">INDEX(A!$I$2:$I$1001,MATCH(EF!C126,A!$A$2:$A$1001,0))</f>
        <v>NA</v>
      </c>
      <c r="L126" s="35">
        <f t="array" ref="L126">INDEX(A!$J$2:$J$1001,MATCH(EF!C126,A!$A$2:$A$1001,0))</f>
        <v>2190</v>
      </c>
      <c r="M126" s="35">
        <f t="array" ref="M126">INDEX(A!$K$2:$K$1001,MATCH(EF!C126,A!$A$2:$A$1001,0))</f>
        <v>304100</v>
      </c>
      <c r="N126" s="35">
        <f t="array" ref="N126">INDEX(A!$L$2:$L$1001,MATCH(EF!C126,A!$A$2:$A$1001,0))</f>
        <v>0</v>
      </c>
      <c r="O126" s="36" t="str">
        <f t="shared" si="0"/>
        <v>3</v>
      </c>
      <c r="P126" s="36" t="str">
        <f t="shared" si="1"/>
        <v>041</v>
      </c>
      <c r="Q126" s="36" t="str">
        <f t="array" ref="Q126">IF(O126="7",IF(P126="000","Sin región al ser un intermunicipal",INDEX(B!$C$2:$C$126,MATCH(EF!P126,B!$A$2:$A$126,0))),"Sin región al ser un ente Estatal")</f>
        <v>Sin región al ser un ente Estatal</v>
      </c>
      <c r="R126" s="37">
        <f t="array" ref="R126">IF(O126="7",IF(P126="000","N/A",INDEX(B!$D$2:$D$126,MATCH(EF!P126,B!$A$2:$A$126,0))),B!$D$127)</f>
        <v>7842822</v>
      </c>
      <c r="S126" s="37">
        <f t="array" ref="S126">IF(O126="7",IF(P126="000","N/A",INDEX(B!$E$2:$E$126,MATCH(EF!P126,B!$A$2:$A$126,0))),B!$E$127)</f>
        <v>8348151</v>
      </c>
      <c r="T126" s="29"/>
      <c r="U126" s="29"/>
      <c r="V126" s="29"/>
      <c r="W126" s="29"/>
      <c r="X126" s="29"/>
      <c r="Y126" s="29"/>
      <c r="Z126" s="29"/>
    </row>
    <row r="127" spans="1:26" ht="14.25" customHeight="1">
      <c r="A127" s="29">
        <f>COUNTIF(A!$A$2:$A$1001,"&lt;="&amp;A!A127)</f>
        <v>139</v>
      </c>
      <c r="B127" s="30">
        <v>126</v>
      </c>
      <c r="C127" s="35" t="str">
        <f t="array" ref="C127">INDEX(A!$A$2:$A$1001,MATCH(EF!B127,EF!$A$2:$A$1001,0))</f>
        <v>Fideicomiso del Fondo Metropolitano de Puerto Vallarta y Bahía de Banderas</v>
      </c>
      <c r="D127" s="35" t="str">
        <f t="array" ref="D127">INDEX(A!$B$2:$B$1001,MATCH(EF!C127,A!$A$2:$A$1001,0))</f>
        <v>Estatal</v>
      </c>
      <c r="E127" s="35" t="str">
        <f t="array" ref="E127">INDEX(A!$C$2:$C$1001,MATCH(EF!C127,A!$A$2:$A$1001,0))</f>
        <v>Sí</v>
      </c>
      <c r="F127" s="35" t="str">
        <f t="array" ref="F127">INDEX(A!$D$2:$D$1001,MATCH(EF!C127,A!$A$2:$A$1001,0))</f>
        <v>000</v>
      </c>
      <c r="G127" s="35" t="str">
        <f t="array" ref="G127">INDEX(A!$E$2:$E$1001,MATCH(EF!C127,A!$A$2:$A$1001,0))</f>
        <v>Territorio</v>
      </c>
      <c r="H127" s="35" t="str">
        <f t="array" ref="H127">INDEX(A!$F$2:$F$1001,MATCH(EF!C127,A!$A$2:$A$1001,0))</f>
        <v>Ejecutivo</v>
      </c>
      <c r="I127" s="35" t="str">
        <f t="array" ref="I127">INDEX(A!$G$2:$G$1001,MATCH(EF!C127,A!$A$2:$A$1001,0))</f>
        <v>Fideicomiso</v>
      </c>
      <c r="J127" s="35">
        <f t="array" ref="J127">INDEX(A!$H$2:$H$1001,MATCH(EF!C127,A!$A$2:$A$1001,0))</f>
        <v>2017</v>
      </c>
      <c r="K127" s="35" t="str">
        <f t="array" ref="K127">INDEX(A!$I$2:$I$1001,MATCH(EF!C127,A!$A$2:$A$1001,0))</f>
        <v>NA</v>
      </c>
      <c r="L127" s="35">
        <f t="array" ref="L127">INDEX(A!$J$2:$J$1001,MATCH(EF!C127,A!$A$2:$A$1001,0))</f>
        <v>2181</v>
      </c>
      <c r="M127" s="35">
        <f t="array" ref="M127">INDEX(A!$K$2:$K$1001,MATCH(EF!C127,A!$A$2:$A$1001,0))</f>
        <v>305900</v>
      </c>
      <c r="N127" s="35">
        <f t="array" ref="N127">INDEX(A!$L$2:$L$1001,MATCH(EF!C127,A!$A$2:$A$1001,0))</f>
        <v>0</v>
      </c>
      <c r="O127" s="36" t="str">
        <f t="shared" si="0"/>
        <v>3</v>
      </c>
      <c r="P127" s="36" t="str">
        <f t="shared" si="1"/>
        <v>059</v>
      </c>
      <c r="Q127" s="36" t="str">
        <f t="array" ref="Q127">IF(O127="7",IF(P127="000","Sin región al ser un intermunicipal",INDEX(B!$C$2:$C$126,MATCH(EF!P127,B!$A$2:$A$126,0))),"Sin región al ser un ente Estatal")</f>
        <v>Sin región al ser un ente Estatal</v>
      </c>
      <c r="R127" s="37">
        <f t="array" ref="R127">IF(O127="7",IF(P127="000","N/A",INDEX(B!$D$2:$D$126,MATCH(EF!P127,B!$A$2:$A$126,0))),B!$D$127)</f>
        <v>7842822</v>
      </c>
      <c r="S127" s="37">
        <f t="array" ref="S127">IF(O127="7",IF(P127="000","N/A",INDEX(B!$E$2:$E$126,MATCH(EF!P127,B!$A$2:$A$126,0))),B!$E$127)</f>
        <v>8348151</v>
      </c>
      <c r="T127" s="29"/>
      <c r="U127" s="29"/>
      <c r="V127" s="29"/>
      <c r="W127" s="29"/>
      <c r="X127" s="29"/>
      <c r="Y127" s="29"/>
      <c r="Z127" s="29"/>
    </row>
    <row r="128" spans="1:26" ht="14.25" customHeight="1">
      <c r="A128" s="29">
        <f>COUNTIF(A!$A$2:$A$1001,"&lt;="&amp;A!A128)</f>
        <v>174</v>
      </c>
      <c r="B128" s="30">
        <v>127</v>
      </c>
      <c r="C128" s="35" t="str">
        <f t="array" ref="C128">INDEX(A!$A$2:$A$1001,MATCH(EF!B128,EF!$A$2:$A$1001,0))</f>
        <v>Fideicomiso Fondo de Apoyo al Programa Especial de Financiamiento a la Vivienda para el Magisterio en el Estado</v>
      </c>
      <c r="D128" s="35" t="str">
        <f t="array" ref="D128">INDEX(A!$B$2:$B$1001,MATCH(EF!C128,A!$A$2:$A$1001,0))</f>
        <v>Estatal</v>
      </c>
      <c r="E128" s="35" t="str">
        <f t="array" ref="E128">INDEX(A!$C$2:$C$1001,MATCH(EF!C128,A!$A$2:$A$1001,0))</f>
        <v>Sí</v>
      </c>
      <c r="F128" s="35" t="str">
        <f t="array" ref="F128">INDEX(A!$D$2:$D$1001,MATCH(EF!C128,A!$A$2:$A$1001,0))</f>
        <v>000</v>
      </c>
      <c r="G128" s="35" t="str">
        <f t="array" ref="G128">INDEX(A!$E$2:$E$1001,MATCH(EF!C128,A!$A$2:$A$1001,0))</f>
        <v>Medio ambiente</v>
      </c>
      <c r="H128" s="35" t="str">
        <f t="array" ref="H128">INDEX(A!$F$2:$F$1001,MATCH(EF!C128,A!$A$2:$A$1001,0))</f>
        <v>Ejecutivo</v>
      </c>
      <c r="I128" s="35" t="str">
        <f t="array" ref="I128">INDEX(A!$G$2:$G$1001,MATCH(EF!C128,A!$A$2:$A$1001,0))</f>
        <v>Fideicomiso</v>
      </c>
      <c r="J128" s="35">
        <f t="array" ref="J128">INDEX(A!$H$2:$H$1001,MATCH(EF!C128,A!$A$2:$A$1001,0))</f>
        <v>2008</v>
      </c>
      <c r="K128" s="35" t="str">
        <f t="array" ref="K128">INDEX(A!$I$2:$I$1001,MATCH(EF!C128,A!$A$2:$A$1001,0))</f>
        <v>NA</v>
      </c>
      <c r="L128" s="35" t="str">
        <f t="array" ref="L128">INDEX(A!$J$2:$J$1001,MATCH(EF!C128,A!$A$2:$A$1001,0))</f>
        <v>013315-4</v>
      </c>
      <c r="M128" s="35">
        <f t="array" ref="M128">INDEX(A!$K$2:$K$1001,MATCH(EF!C128,A!$A$2:$A$1001,0))</f>
        <v>303000</v>
      </c>
      <c r="N128" s="35">
        <f t="array" ref="N128">INDEX(A!$L$2:$L$1001,MATCH(EF!C128,A!$A$2:$A$1001,0))</f>
        <v>0</v>
      </c>
      <c r="O128" s="36" t="str">
        <f t="shared" si="0"/>
        <v>3</v>
      </c>
      <c r="P128" s="36" t="str">
        <f t="shared" si="1"/>
        <v>030</v>
      </c>
      <c r="Q128" s="36" t="str">
        <f t="array" ref="Q128">IF(O128="7",IF(P128="000","Sin región al ser un intermunicipal",INDEX(B!$C$2:$C$126,MATCH(EF!P128,B!$A$2:$A$126,0))),"Sin región al ser un ente Estatal")</f>
        <v>Sin región al ser un ente Estatal</v>
      </c>
      <c r="R128" s="37">
        <f t="array" ref="R128">IF(O128="7",IF(P128="000","N/A",INDEX(B!$D$2:$D$126,MATCH(EF!P128,B!$A$2:$A$126,0))),B!$D$127)</f>
        <v>7842822</v>
      </c>
      <c r="S128" s="37">
        <f t="array" ref="S128">IF(O128="7",IF(P128="000","N/A",INDEX(B!$E$2:$E$126,MATCH(EF!P128,B!$A$2:$A$126,0))),B!$E$127)</f>
        <v>8348151</v>
      </c>
      <c r="T128" s="29"/>
      <c r="U128" s="29"/>
      <c r="V128" s="29"/>
      <c r="W128" s="29"/>
      <c r="X128" s="29"/>
      <c r="Y128" s="29"/>
      <c r="Z128" s="29"/>
    </row>
    <row r="129" spans="1:26" ht="14.25" customHeight="1">
      <c r="A129" s="29">
        <f>COUNTIF(A!$A$2:$A$1001,"&lt;="&amp;A!A129)</f>
        <v>109</v>
      </c>
      <c r="B129" s="30">
        <v>128</v>
      </c>
      <c r="C129" s="35" t="str">
        <f t="array" ref="C129">INDEX(A!$A$2:$A$1001,MATCH(EF!B129,EF!$A$2:$A$1001,0))</f>
        <v>Fideicomiso Fondo de Apoyo al Proyecto de Tecnologías Educativas y de Información para Maestros de Educación Básica del Estado de Jalisco</v>
      </c>
      <c r="D129" s="35" t="str">
        <f t="array" ref="D129">INDEX(A!$B$2:$B$1001,MATCH(EF!C129,A!$A$2:$A$1001,0))</f>
        <v>Estatal</v>
      </c>
      <c r="E129" s="35" t="str">
        <f t="array" ref="E129">INDEX(A!$C$2:$C$1001,MATCH(EF!C129,A!$A$2:$A$1001,0))</f>
        <v>Sí</v>
      </c>
      <c r="F129" s="35" t="str">
        <f t="array" ref="F129">INDEX(A!$D$2:$D$1001,MATCH(EF!C129,A!$A$2:$A$1001,0))</f>
        <v>000</v>
      </c>
      <c r="G129" s="35" t="str">
        <f t="array" ref="G129">INDEX(A!$E$2:$E$1001,MATCH(EF!C129,A!$A$2:$A$1001,0))</f>
        <v>Cultura</v>
      </c>
      <c r="H129" s="35" t="str">
        <f t="array" ref="H129">INDEX(A!$F$2:$F$1001,MATCH(EF!C129,A!$A$2:$A$1001,0))</f>
        <v>Ejecutivo</v>
      </c>
      <c r="I129" s="35" t="str">
        <f t="array" ref="I129">INDEX(A!$G$2:$G$1001,MATCH(EF!C129,A!$A$2:$A$1001,0))</f>
        <v>Fideicomiso</v>
      </c>
      <c r="J129" s="35">
        <f t="array" ref="J129">INDEX(A!$H$2:$H$1001,MATCH(EF!C129,A!$A$2:$A$1001,0))</f>
        <v>1988</v>
      </c>
      <c r="K129" s="35" t="str">
        <f t="array" ref="K129">INDEX(A!$I$2:$I$1001,MATCH(EF!C129,A!$A$2:$A$1001,0))</f>
        <v>NA</v>
      </c>
      <c r="L129" s="35" t="str">
        <f t="array" ref="L129">INDEX(A!$J$2:$J$1001,MATCH(EF!C129,A!$A$2:$A$1001,0))</f>
        <v>16605-000</v>
      </c>
      <c r="M129" s="35">
        <f t="array" ref="M129">INDEX(A!$K$2:$K$1001,MATCH(EF!C129,A!$A$2:$A$1001,0))</f>
        <v>300300</v>
      </c>
      <c r="N129" s="35">
        <f t="array" ref="N129">INDEX(A!$L$2:$L$1001,MATCH(EF!C129,A!$A$2:$A$1001,0))</f>
        <v>0</v>
      </c>
      <c r="O129" s="36" t="str">
        <f t="shared" si="0"/>
        <v>3</v>
      </c>
      <c r="P129" s="36" t="str">
        <f t="shared" si="1"/>
        <v>003</v>
      </c>
      <c r="Q129" s="36" t="str">
        <f t="array" ref="Q129">IF(O129="7",IF(P129="000","Sin región al ser un intermunicipal",INDEX(B!$C$2:$C$126,MATCH(EF!P129,B!$A$2:$A$126,0))),"Sin región al ser un ente Estatal")</f>
        <v>Sin región al ser un ente Estatal</v>
      </c>
      <c r="R129" s="37">
        <f t="array" ref="R129">IF(O129="7",IF(P129="000","N/A",INDEX(B!$D$2:$D$126,MATCH(EF!P129,B!$A$2:$A$126,0))),B!$D$127)</f>
        <v>7842822</v>
      </c>
      <c r="S129" s="37">
        <f t="array" ref="S129">IF(O129="7",IF(P129="000","N/A",INDEX(B!$E$2:$E$126,MATCH(EF!P129,B!$A$2:$A$126,0))),B!$E$127)</f>
        <v>8348151</v>
      </c>
      <c r="T129" s="29"/>
      <c r="U129" s="29"/>
      <c r="V129" s="29"/>
      <c r="W129" s="29"/>
      <c r="X129" s="29"/>
      <c r="Y129" s="29"/>
      <c r="Z129" s="29"/>
    </row>
    <row r="130" spans="1:26" ht="14.25" customHeight="1">
      <c r="A130" s="29">
        <f>COUNTIF(A!$A$2:$A$1001,"&lt;="&amp;A!A130)</f>
        <v>119</v>
      </c>
      <c r="B130" s="30">
        <v>129</v>
      </c>
      <c r="C130" s="35" t="str">
        <f t="array" ref="C130">INDEX(A!$A$2:$A$1001,MATCH(EF!B130,EF!$A$2:$A$1001,0))</f>
        <v>Fideicomiso Fondo de Garantía de las Empresas de Solidaridad del Estado de Jalisco</v>
      </c>
      <c r="D130" s="35" t="str">
        <f t="array" ref="D130">INDEX(A!$B$2:$B$1001,MATCH(EF!C130,A!$A$2:$A$1001,0))</f>
        <v>Estatal</v>
      </c>
      <c r="E130" s="35" t="str">
        <f t="array" ref="E130">INDEX(A!$C$2:$C$1001,MATCH(EF!C130,A!$A$2:$A$1001,0))</f>
        <v>Sí</v>
      </c>
      <c r="F130" s="35" t="str">
        <f t="array" ref="F130">INDEX(A!$D$2:$D$1001,MATCH(EF!C130,A!$A$2:$A$1001,0))</f>
        <v>000</v>
      </c>
      <c r="G130" s="35" t="str">
        <f t="array" ref="G130">INDEX(A!$E$2:$E$1001,MATCH(EF!C130,A!$A$2:$A$1001,0))</f>
        <v>Economía</v>
      </c>
      <c r="H130" s="35" t="str">
        <f t="array" ref="H130">INDEX(A!$F$2:$F$1001,MATCH(EF!C130,A!$A$2:$A$1001,0))</f>
        <v>Ejecutivo</v>
      </c>
      <c r="I130" s="35" t="str">
        <f t="array" ref="I130">INDEX(A!$G$2:$G$1001,MATCH(EF!C130,A!$A$2:$A$1001,0))</f>
        <v>Fideicomiso</v>
      </c>
      <c r="J130" s="35">
        <f t="array" ref="J130">INDEX(A!$H$2:$H$1001,MATCH(EF!C130,A!$A$2:$A$1001,0))</f>
        <v>2011</v>
      </c>
      <c r="K130" s="35" t="str">
        <f t="array" ref="K130">INDEX(A!$I$2:$I$1001,MATCH(EF!C130,A!$A$2:$A$1001,0))</f>
        <v>NA</v>
      </c>
      <c r="L130" s="35">
        <f t="array" ref="L130">INDEX(A!$J$2:$J$1001,MATCH(EF!C130,A!$A$2:$A$1001,0))</f>
        <v>2001874</v>
      </c>
      <c r="M130" s="35">
        <f t="array" ref="M130">INDEX(A!$K$2:$K$1001,MATCH(EF!C130,A!$A$2:$A$1001,0))</f>
        <v>304200</v>
      </c>
      <c r="N130" s="35">
        <f t="array" ref="N130">INDEX(A!$L$2:$L$1001,MATCH(EF!C130,A!$A$2:$A$1001,0))</f>
        <v>0</v>
      </c>
      <c r="O130" s="36" t="str">
        <f t="shared" si="0"/>
        <v>3</v>
      </c>
      <c r="P130" s="36" t="str">
        <f t="shared" si="1"/>
        <v>042</v>
      </c>
      <c r="Q130" s="36" t="str">
        <f t="array" ref="Q130">IF(O130="7",IF(P130="000","Sin región al ser un intermunicipal",INDEX(B!$C$2:$C$126,MATCH(EF!P130,B!$A$2:$A$126,0))),"Sin región al ser un ente Estatal")</f>
        <v>Sin región al ser un ente Estatal</v>
      </c>
      <c r="R130" s="37">
        <f t="array" ref="R130">IF(O130="7",IF(P130="000","N/A",INDEX(B!$D$2:$D$126,MATCH(EF!P130,B!$A$2:$A$126,0))),B!$D$127)</f>
        <v>7842822</v>
      </c>
      <c r="S130" s="37">
        <f t="array" ref="S130">IF(O130="7",IF(P130="000","N/A",INDEX(B!$E$2:$E$126,MATCH(EF!P130,B!$A$2:$A$126,0))),B!$E$127)</f>
        <v>8348151</v>
      </c>
      <c r="T130" s="29"/>
      <c r="U130" s="29"/>
      <c r="V130" s="29"/>
      <c r="W130" s="29"/>
      <c r="X130" s="29"/>
      <c r="Y130" s="29"/>
      <c r="Z130" s="29"/>
    </row>
    <row r="131" spans="1:26" ht="14.25" customHeight="1">
      <c r="A131" s="29">
        <f>COUNTIF(A!$A$2:$A$1001,"&lt;="&amp;A!A131)</f>
        <v>167</v>
      </c>
      <c r="B131" s="30">
        <v>130</v>
      </c>
      <c r="C131" s="35" t="str">
        <f t="array" ref="C131">INDEX(A!$A$2:$A$1001,MATCH(EF!B131,EF!$A$2:$A$1001,0))</f>
        <v>Fideicomiso Fondo Jalisco de Fomento Empresarial</v>
      </c>
      <c r="D131" s="35" t="str">
        <f t="array" ref="D131">INDEX(A!$B$2:$B$1001,MATCH(EF!C131,A!$A$2:$A$1001,0))</f>
        <v>Estatal</v>
      </c>
      <c r="E131" s="35" t="str">
        <f t="array" ref="E131">INDEX(A!$C$2:$C$1001,MATCH(EF!C131,A!$A$2:$A$1001,0))</f>
        <v>Sí</v>
      </c>
      <c r="F131" s="35" t="str">
        <f t="array" ref="F131">INDEX(A!$D$2:$D$1001,MATCH(EF!C131,A!$A$2:$A$1001,0))</f>
        <v>000</v>
      </c>
      <c r="G131" s="35" t="str">
        <f t="array" ref="G131">INDEX(A!$E$2:$E$1001,MATCH(EF!C131,A!$A$2:$A$1001,0))</f>
        <v>Economía</v>
      </c>
      <c r="H131" s="35" t="str">
        <f t="array" ref="H131">INDEX(A!$F$2:$F$1001,MATCH(EF!C131,A!$A$2:$A$1001,0))</f>
        <v>Ejecutivo</v>
      </c>
      <c r="I131" s="35" t="str">
        <f t="array" ref="I131">INDEX(A!$G$2:$G$1001,MATCH(EF!C131,A!$A$2:$A$1001,0))</f>
        <v>Fideicomiso</v>
      </c>
      <c r="J131" s="35">
        <f t="array" ref="J131">INDEX(A!$H$2:$H$1001,MATCH(EF!C131,A!$A$2:$A$1001,0))</f>
        <v>2009</v>
      </c>
      <c r="K131" s="35" t="str">
        <f t="array" ref="K131">INDEX(A!$I$2:$I$1001,MATCH(EF!C131,A!$A$2:$A$1001,0))</f>
        <v>NA</v>
      </c>
      <c r="L131" s="35" t="str">
        <f t="array" ref="L131">INDEX(A!$J$2:$J$1001,MATCH(EF!C131,A!$A$2:$A$1001,0))</f>
        <v>2001733-1</v>
      </c>
      <c r="M131" s="35">
        <f t="array" ref="M131">INDEX(A!$K$2:$K$1001,MATCH(EF!C131,A!$A$2:$A$1001,0))</f>
        <v>303500</v>
      </c>
      <c r="N131" s="35">
        <f t="array" ref="N131">INDEX(A!$L$2:$L$1001,MATCH(EF!C131,A!$A$2:$A$1001,0))</f>
        <v>0</v>
      </c>
      <c r="O131" s="36" t="str">
        <f t="shared" si="0"/>
        <v>3</v>
      </c>
      <c r="P131" s="36" t="str">
        <f t="shared" si="1"/>
        <v>035</v>
      </c>
      <c r="Q131" s="36" t="str">
        <f t="array" ref="Q131">IF(O131="7",IF(P131="000","Sin región al ser un intermunicipal",INDEX(B!$C$2:$C$126,MATCH(EF!P131,B!$A$2:$A$126,0))),"Sin región al ser un ente Estatal")</f>
        <v>Sin región al ser un ente Estatal</v>
      </c>
      <c r="R131" s="37">
        <f t="array" ref="R131">IF(O131="7",IF(P131="000","N/A",INDEX(B!$D$2:$D$126,MATCH(EF!P131,B!$A$2:$A$126,0))),B!$D$127)</f>
        <v>7842822</v>
      </c>
      <c r="S131" s="37">
        <f t="array" ref="S131">IF(O131="7",IF(P131="000","N/A",INDEX(B!$E$2:$E$126,MATCH(EF!P131,B!$A$2:$A$126,0))),B!$E$127)</f>
        <v>8348151</v>
      </c>
      <c r="T131" s="29"/>
      <c r="U131" s="29"/>
      <c r="V131" s="29"/>
      <c r="W131" s="29"/>
      <c r="X131" s="29"/>
      <c r="Y131" s="29"/>
      <c r="Z131" s="29"/>
    </row>
    <row r="132" spans="1:26" ht="14.25" customHeight="1">
      <c r="A132" s="29">
        <f>COUNTIF(A!$A$2:$A$1001,"&lt;="&amp;A!A132)</f>
        <v>111</v>
      </c>
      <c r="B132" s="30">
        <v>131</v>
      </c>
      <c r="C132" s="35" t="str">
        <f t="array" ref="C132">INDEX(A!$A$2:$A$1001,MATCH(EF!B132,EF!$A$2:$A$1001,0))</f>
        <v>Fideicomiso Hecho por Mujeres de Zapopan</v>
      </c>
      <c r="D132" s="35" t="str">
        <f t="array" ref="D132">INDEX(A!$B$2:$B$1001,MATCH(EF!C132,A!$A$2:$A$1001,0))</f>
        <v>Municipal</v>
      </c>
      <c r="E132" s="35" t="str">
        <f t="array" ref="E132">INDEX(A!$C$2:$C$1001,MATCH(EF!C132,A!$A$2:$A$1001,0))</f>
        <v>No</v>
      </c>
      <c r="F132" s="35">
        <f t="array" ref="F132">INDEX(A!$D$2:$D$1001,MATCH(EF!C132,A!$A$2:$A$1001,0))</f>
        <v>120</v>
      </c>
      <c r="G132" s="35" t="str">
        <f t="array" ref="G132">INDEX(A!$E$2:$E$1001,MATCH(EF!C132,A!$A$2:$A$1001,0))</f>
        <v>Economía</v>
      </c>
      <c r="H132" s="35" t="str">
        <f t="array" ref="H132">INDEX(A!$F$2:$F$1001,MATCH(EF!C132,A!$A$2:$A$1001,0))</f>
        <v>Ejecutivo</v>
      </c>
      <c r="I132" s="35" t="str">
        <f t="array" ref="I132">INDEX(A!$G$2:$G$1001,MATCH(EF!C132,A!$A$2:$A$1001,0))</f>
        <v>Fideicomiso</v>
      </c>
      <c r="J132" s="35">
        <f t="array" ref="J132">INDEX(A!$H$2:$H$1001,MATCH(EF!C132,A!$A$2:$A$1001,0))</f>
        <v>2016</v>
      </c>
      <c r="K132" s="35">
        <f t="array" ref="K132">INDEX(A!$I$2:$I$1001,MATCH(EF!C132,A!$A$2:$A$1001,0))</f>
        <v>2018</v>
      </c>
      <c r="L132" s="35">
        <f t="array" ref="L132">INDEX(A!$J$2:$J$1001,MATCH(EF!C132,A!$A$2:$A$1001,0))</f>
        <v>100323120</v>
      </c>
      <c r="M132" s="35">
        <f t="array" ref="M132">INDEX(A!$K$2:$K$1001,MATCH(EF!C132,A!$A$2:$A$1001,0))</f>
        <v>712010</v>
      </c>
      <c r="N132" s="35" t="str">
        <f t="array" ref="N132">INDEX(A!$L$2:$L$1001,MATCH(EF!C132,A!$A$2:$A$1001,0))</f>
        <v>CO-568/2018</v>
      </c>
      <c r="O132" s="36" t="str">
        <f t="shared" si="0"/>
        <v>7</v>
      </c>
      <c r="P132" s="36" t="str">
        <f t="shared" si="1"/>
        <v>120</v>
      </c>
      <c r="Q132" s="36" t="str">
        <f t="array" ref="Q132">IF(O132="7",IF(P132="000","Sin región al ser un intermunicipal",INDEX(B!$C$2:$C$126,MATCH(EF!P132,B!$A$2:$A$126,0))),"Sin región al ser un ente Estatal")</f>
        <v>Centro</v>
      </c>
      <c r="R132" s="37">
        <f t="array" ref="R132">IF(O132="7",IF(P132="000","N/A",INDEX(B!$D$2:$D$126,MATCH(EF!P132,B!$A$2:$A$126,0))),B!$D$127)</f>
        <v>1332272</v>
      </c>
      <c r="S132" s="37">
        <f t="array" ref="S132">IF(O132="7",IF(P132="000","N/A",INDEX(B!$E$2:$E$126,MATCH(EF!P132,B!$A$2:$A$126,0))),B!$E$127)</f>
        <v>1476491</v>
      </c>
      <c r="T132" s="29"/>
      <c r="U132" s="29"/>
      <c r="V132" s="29"/>
      <c r="W132" s="29"/>
      <c r="X132" s="29"/>
      <c r="Y132" s="29"/>
      <c r="Z132" s="29"/>
    </row>
    <row r="133" spans="1:26" ht="14.25" customHeight="1">
      <c r="A133" s="29">
        <f>COUNTIF(A!$A$2:$A$1001,"&lt;="&amp;A!A133)</f>
        <v>120</v>
      </c>
      <c r="B133" s="30">
        <v>132</v>
      </c>
      <c r="C133" s="35" t="str">
        <f t="array" ref="C133">INDEX(A!$A$2:$A$1001,MATCH(EF!B133,EF!$A$2:$A$1001,0))</f>
        <v>Fideicomiso Irrevocable "Fondo Mixto para el Desarrollo y Publicidad Turística de Ciudades Coloniales"</v>
      </c>
      <c r="D133" s="35" t="str">
        <f t="array" ref="D133">INDEX(A!$B$2:$B$1001,MATCH(EF!C133,A!$A$2:$A$1001,0))</f>
        <v>Estatal</v>
      </c>
      <c r="E133" s="35" t="str">
        <f t="array" ref="E133">INDEX(A!$C$2:$C$1001,MATCH(EF!C133,A!$A$2:$A$1001,0))</f>
        <v>Sí</v>
      </c>
      <c r="F133" s="35" t="str">
        <f t="array" ref="F133">INDEX(A!$D$2:$D$1001,MATCH(EF!C133,A!$A$2:$A$1001,0))</f>
        <v>000</v>
      </c>
      <c r="G133" s="35" t="str">
        <f t="array" ref="G133">INDEX(A!$E$2:$E$1001,MATCH(EF!C133,A!$A$2:$A$1001,0))</f>
        <v>Economía</v>
      </c>
      <c r="H133" s="35" t="str">
        <f t="array" ref="H133">INDEX(A!$F$2:$F$1001,MATCH(EF!C133,A!$A$2:$A$1001,0))</f>
        <v>Ejecutivo</v>
      </c>
      <c r="I133" s="35" t="str">
        <f t="array" ref="I133">INDEX(A!$G$2:$G$1001,MATCH(EF!C133,A!$A$2:$A$1001,0))</f>
        <v>Fideicomiso</v>
      </c>
      <c r="J133" s="35">
        <f t="array" ref="J133">INDEX(A!$H$2:$H$1001,MATCH(EF!C133,A!$A$2:$A$1001,0))</f>
        <v>2016</v>
      </c>
      <c r="K133" s="35" t="str">
        <f t="array" ref="K133">INDEX(A!$I$2:$I$1001,MATCH(EF!C133,A!$A$2:$A$1001,0))</f>
        <v>NA</v>
      </c>
      <c r="L133" s="35" t="str">
        <f t="array" ref="L133">INDEX(A!$J$2:$J$1001,MATCH(EF!C133,A!$A$2:$A$1001,0))</f>
        <v>2003432-1</v>
      </c>
      <c r="M133" s="35">
        <f t="array" ref="M133">INDEX(A!$K$2:$K$1001,MATCH(EF!C133,A!$A$2:$A$1001,0))</f>
        <v>305300</v>
      </c>
      <c r="N133" s="35">
        <f t="array" ref="N133">INDEX(A!$L$2:$L$1001,MATCH(EF!C133,A!$A$2:$A$1001,0))</f>
        <v>0</v>
      </c>
      <c r="O133" s="36" t="str">
        <f t="shared" si="0"/>
        <v>3</v>
      </c>
      <c r="P133" s="36" t="str">
        <f t="shared" si="1"/>
        <v>053</v>
      </c>
      <c r="Q133" s="36" t="str">
        <f t="array" ref="Q133">IF(O133="7",IF(P133="000","Sin región al ser un intermunicipal",INDEX(B!$C$2:$C$126,MATCH(EF!P133,B!$A$2:$A$126,0))),"Sin región al ser un ente Estatal")</f>
        <v>Sin región al ser un ente Estatal</v>
      </c>
      <c r="R133" s="37">
        <f t="array" ref="R133">IF(O133="7",IF(P133="000","N/A",INDEX(B!$D$2:$D$126,MATCH(EF!P133,B!$A$2:$A$126,0))),B!$D$127)</f>
        <v>7842822</v>
      </c>
      <c r="S133" s="37">
        <f t="array" ref="S133">IF(O133="7",IF(P133="000","N/A",INDEX(B!$E$2:$E$126,MATCH(EF!P133,B!$A$2:$A$126,0))),B!$E$127)</f>
        <v>8348151</v>
      </c>
      <c r="T133" s="29"/>
      <c r="U133" s="29"/>
      <c r="V133" s="29"/>
      <c r="W133" s="29"/>
      <c r="X133" s="29"/>
      <c r="Y133" s="29"/>
      <c r="Z133" s="29"/>
    </row>
    <row r="134" spans="1:26" ht="14.25" customHeight="1">
      <c r="A134" s="29">
        <f>COUNTIF(A!$A$2:$A$1001,"&lt;="&amp;A!A134)</f>
        <v>157</v>
      </c>
      <c r="B134" s="30">
        <v>133</v>
      </c>
      <c r="C134" s="35" t="str">
        <f t="array" ref="C134">INDEX(A!$A$2:$A$1001,MATCH(EF!B134,EF!$A$2:$A$1001,0))</f>
        <v>Fideicomiso Irrevocable de Administración y Fuente Alterna de Pago para la Reestructura de la Deuda del SIAPA</v>
      </c>
      <c r="D134" s="35" t="str">
        <f t="array" ref="D134">INDEX(A!$B$2:$B$1001,MATCH(EF!C134,A!$A$2:$A$1001,0))</f>
        <v>Estatal</v>
      </c>
      <c r="E134" s="35" t="str">
        <f t="array" ref="E134">INDEX(A!$C$2:$C$1001,MATCH(EF!C134,A!$A$2:$A$1001,0))</f>
        <v>Sí</v>
      </c>
      <c r="F134" s="35" t="str">
        <f t="array" ref="F134">INDEX(A!$D$2:$D$1001,MATCH(EF!C134,A!$A$2:$A$1001,0))</f>
        <v>000</v>
      </c>
      <c r="G134" s="35" t="str">
        <f t="array" ref="G134">INDEX(A!$E$2:$E$1001,MATCH(EF!C134,A!$A$2:$A$1001,0))</f>
        <v>Otro</v>
      </c>
      <c r="H134" s="35" t="str">
        <f t="array" ref="H134">INDEX(A!$F$2:$F$1001,MATCH(EF!C134,A!$A$2:$A$1001,0))</f>
        <v>Ejecutivo</v>
      </c>
      <c r="I134" s="35" t="str">
        <f t="array" ref="I134">INDEX(A!$G$2:$G$1001,MATCH(EF!C134,A!$A$2:$A$1001,0))</f>
        <v>Fideicomiso</v>
      </c>
      <c r="J134" s="35">
        <f t="array" ref="J134">INDEX(A!$H$2:$H$1001,MATCH(EF!C134,A!$A$2:$A$1001,0))</f>
        <v>2017</v>
      </c>
      <c r="K134" s="35" t="str">
        <f t="array" ref="K134">INDEX(A!$I$2:$I$1001,MATCH(EF!C134,A!$A$2:$A$1001,0))</f>
        <v>NA</v>
      </c>
      <c r="L134" s="35">
        <f t="array" ref="L134">INDEX(A!$J$2:$J$1001,MATCH(EF!C134,A!$A$2:$A$1001,0))</f>
        <v>108647</v>
      </c>
      <c r="M134" s="35">
        <f t="array" ref="M134">INDEX(A!$K$2:$K$1001,MATCH(EF!C134,A!$A$2:$A$1001,0))</f>
        <v>306000</v>
      </c>
      <c r="N134" s="35">
        <f t="array" ref="N134">INDEX(A!$L$2:$L$1001,MATCH(EF!C134,A!$A$2:$A$1001,0))</f>
        <v>0</v>
      </c>
      <c r="O134" s="36" t="str">
        <f t="shared" si="0"/>
        <v>3</v>
      </c>
      <c r="P134" s="36" t="str">
        <f t="shared" si="1"/>
        <v>060</v>
      </c>
      <c r="Q134" s="36" t="str">
        <f t="array" ref="Q134">IF(O134="7",IF(P134="000","Sin región al ser un intermunicipal",INDEX(B!$C$2:$C$126,MATCH(EF!P134,B!$A$2:$A$126,0))),"Sin región al ser un ente Estatal")</f>
        <v>Sin región al ser un ente Estatal</v>
      </c>
      <c r="R134" s="37">
        <f t="array" ref="R134">IF(O134="7",IF(P134="000","N/A",INDEX(B!$D$2:$D$126,MATCH(EF!P134,B!$A$2:$A$126,0))),B!$D$127)</f>
        <v>7842822</v>
      </c>
      <c r="S134" s="37">
        <f t="array" ref="S134">IF(O134="7",IF(P134="000","N/A",INDEX(B!$E$2:$E$126,MATCH(EF!P134,B!$A$2:$A$126,0))),B!$E$127)</f>
        <v>8348151</v>
      </c>
      <c r="T134" s="29"/>
      <c r="U134" s="29"/>
      <c r="V134" s="29"/>
      <c r="W134" s="29"/>
      <c r="X134" s="29"/>
      <c r="Y134" s="29"/>
      <c r="Z134" s="29"/>
    </row>
    <row r="135" spans="1:26" ht="14.25" customHeight="1">
      <c r="A135" s="29">
        <f>COUNTIF(A!$A$2:$A$1001,"&lt;="&amp;A!A135)</f>
        <v>169</v>
      </c>
      <c r="B135" s="30">
        <v>134</v>
      </c>
      <c r="C135" s="35" t="str">
        <f t="array" ref="C135">INDEX(A!$A$2:$A$1001,MATCH(EF!B135,EF!$A$2:$A$1001,0))</f>
        <v>Fideicomiso Irrevocable de Administración y Fuente de Pago con (SANTANDER-BANORTE)</v>
      </c>
      <c r="D135" s="35" t="str">
        <f t="array" ref="D135">INDEX(A!$B$2:$B$1001,MATCH(EF!C135,A!$A$2:$A$1001,0))</f>
        <v>Estatal</v>
      </c>
      <c r="E135" s="35" t="str">
        <f t="array" ref="E135">INDEX(A!$C$2:$C$1001,MATCH(EF!C135,A!$A$2:$A$1001,0))</f>
        <v>Sí</v>
      </c>
      <c r="F135" s="35" t="str">
        <f t="array" ref="F135">INDEX(A!$D$2:$D$1001,MATCH(EF!C135,A!$A$2:$A$1001,0))</f>
        <v>000</v>
      </c>
      <c r="G135" s="35" t="str">
        <f t="array" ref="G135">INDEX(A!$E$2:$E$1001,MATCH(EF!C135,A!$A$2:$A$1001,0))</f>
        <v>Economía</v>
      </c>
      <c r="H135" s="35" t="str">
        <f t="array" ref="H135">INDEX(A!$F$2:$F$1001,MATCH(EF!C135,A!$A$2:$A$1001,0))</f>
        <v>Ejecutivo</v>
      </c>
      <c r="I135" s="35" t="str">
        <f t="array" ref="I135">INDEX(A!$G$2:$G$1001,MATCH(EF!C135,A!$A$2:$A$1001,0))</f>
        <v>Fideicomiso</v>
      </c>
      <c r="J135" s="35">
        <f t="array" ref="J135">INDEX(A!$H$2:$H$1001,MATCH(EF!C135,A!$A$2:$A$1001,0))</f>
        <v>2002</v>
      </c>
      <c r="K135" s="35" t="str">
        <f t="array" ref="K135">INDEX(A!$I$2:$I$1001,MATCH(EF!C135,A!$A$2:$A$1001,0))</f>
        <v>NA</v>
      </c>
      <c r="L135" s="35" t="str">
        <f t="array" ref="L135">INDEX(A!$J$2:$J$1001,MATCH(EF!C135,A!$A$2:$A$1001,0))</f>
        <v>106648-8</v>
      </c>
      <c r="M135" s="35">
        <f t="array" ref="M135">INDEX(A!$K$2:$K$1001,MATCH(EF!C135,A!$A$2:$A$1001,0))</f>
        <v>302400</v>
      </c>
      <c r="N135" s="35">
        <f t="array" ref="N135">INDEX(A!$L$2:$L$1001,MATCH(EF!C135,A!$A$2:$A$1001,0))</f>
        <v>0</v>
      </c>
      <c r="O135" s="36" t="str">
        <f t="shared" si="0"/>
        <v>3</v>
      </c>
      <c r="P135" s="36" t="str">
        <f t="shared" si="1"/>
        <v>024</v>
      </c>
      <c r="Q135" s="36" t="str">
        <f t="array" ref="Q135">IF(O135="7",IF(P135="000","Sin región al ser un intermunicipal",INDEX(B!$C$2:$C$126,MATCH(EF!P135,B!$A$2:$A$126,0))),"Sin región al ser un ente Estatal")</f>
        <v>Sin región al ser un ente Estatal</v>
      </c>
      <c r="R135" s="37">
        <f t="array" ref="R135">IF(O135="7",IF(P135="000","N/A",INDEX(B!$D$2:$D$126,MATCH(EF!P135,B!$A$2:$A$126,0))),B!$D$127)</f>
        <v>7842822</v>
      </c>
      <c r="S135" s="37">
        <f t="array" ref="S135">IF(O135="7",IF(P135="000","N/A",INDEX(B!$E$2:$E$126,MATCH(EF!P135,B!$A$2:$A$126,0))),B!$E$127)</f>
        <v>8348151</v>
      </c>
      <c r="T135" s="29"/>
      <c r="U135" s="29"/>
      <c r="V135" s="29"/>
      <c r="W135" s="29"/>
      <c r="X135" s="29"/>
      <c r="Y135" s="29"/>
      <c r="Z135" s="29"/>
    </row>
    <row r="136" spans="1:26" ht="14.25" customHeight="1">
      <c r="A136" s="29">
        <f>COUNTIF(A!$A$2:$A$1001,"&lt;="&amp;A!A136)</f>
        <v>156</v>
      </c>
      <c r="B136" s="30">
        <v>135</v>
      </c>
      <c r="C136" s="35" t="str">
        <f t="array" ref="C136">INDEX(A!$A$2:$A$1001,MATCH(EF!B136,EF!$A$2:$A$1001,0))</f>
        <v>Fideicomiso Irrevocable de Administración y Fuente de Pago con Santander</v>
      </c>
      <c r="D136" s="35" t="str">
        <f t="array" ref="D136">INDEX(A!$B$2:$B$1001,MATCH(EF!C136,A!$A$2:$A$1001,0))</f>
        <v>Estatal</v>
      </c>
      <c r="E136" s="35" t="str">
        <f t="array" ref="E136">INDEX(A!$C$2:$C$1001,MATCH(EF!C136,A!$A$2:$A$1001,0))</f>
        <v>Sí</v>
      </c>
      <c r="F136" s="35" t="str">
        <f t="array" ref="F136">INDEX(A!$D$2:$D$1001,MATCH(EF!C136,A!$A$2:$A$1001,0))</f>
        <v>000</v>
      </c>
      <c r="G136" s="35" t="str">
        <f t="array" ref="G136">INDEX(A!$E$2:$E$1001,MATCH(EF!C136,A!$A$2:$A$1001,0))</f>
        <v>Territorio</v>
      </c>
      <c r="H136" s="35" t="str">
        <f t="array" ref="H136">INDEX(A!$F$2:$F$1001,MATCH(EF!C136,A!$A$2:$A$1001,0))</f>
        <v>Ejecutivo</v>
      </c>
      <c r="I136" s="35" t="str">
        <f t="array" ref="I136">INDEX(A!$G$2:$G$1001,MATCH(EF!C136,A!$A$2:$A$1001,0))</f>
        <v>Fideicomiso</v>
      </c>
      <c r="J136" s="35">
        <f t="array" ref="J136">INDEX(A!$H$2:$H$1001,MATCH(EF!C136,A!$A$2:$A$1001,0))</f>
        <v>2010</v>
      </c>
      <c r="K136" s="35" t="str">
        <f t="array" ref="K136">INDEX(A!$I$2:$I$1001,MATCH(EF!C136,A!$A$2:$A$1001,0))</f>
        <v>NA</v>
      </c>
      <c r="L136" s="35" t="str">
        <f t="array" ref="L136">INDEX(A!$J$2:$J$1001,MATCH(EF!C136,A!$A$2:$A$1001,0))</f>
        <v>10080-12-184</v>
      </c>
      <c r="M136" s="35">
        <f t="array" ref="M136">INDEX(A!$K$2:$K$1001,MATCH(EF!C136,A!$A$2:$A$1001,0))</f>
        <v>303900</v>
      </c>
      <c r="N136" s="35">
        <f t="array" ref="N136">INDEX(A!$L$2:$L$1001,MATCH(EF!C136,A!$A$2:$A$1001,0))</f>
        <v>0</v>
      </c>
      <c r="O136" s="36" t="str">
        <f t="shared" si="0"/>
        <v>3</v>
      </c>
      <c r="P136" s="36" t="str">
        <f t="shared" si="1"/>
        <v>039</v>
      </c>
      <c r="Q136" s="36" t="str">
        <f t="array" ref="Q136">IF(O136="7",IF(P136="000","Sin región al ser un intermunicipal",INDEX(B!$C$2:$C$126,MATCH(EF!P136,B!$A$2:$A$126,0))),"Sin región al ser un ente Estatal")</f>
        <v>Sin región al ser un ente Estatal</v>
      </c>
      <c r="R136" s="37">
        <f t="array" ref="R136">IF(O136="7",IF(P136="000","N/A",INDEX(B!$D$2:$D$126,MATCH(EF!P136,B!$A$2:$A$126,0))),B!$D$127)</f>
        <v>7842822</v>
      </c>
      <c r="S136" s="37">
        <f t="array" ref="S136">IF(O136="7",IF(P136="000","N/A",INDEX(B!$E$2:$E$126,MATCH(EF!P136,B!$A$2:$A$126,0))),B!$E$127)</f>
        <v>8348151</v>
      </c>
      <c r="T136" s="29"/>
      <c r="U136" s="29"/>
      <c r="V136" s="29"/>
      <c r="W136" s="29"/>
      <c r="X136" s="29"/>
      <c r="Y136" s="29"/>
      <c r="Z136" s="29"/>
    </row>
    <row r="137" spans="1:26" ht="14.25" customHeight="1">
      <c r="A137" s="29">
        <f>COUNTIF(A!$A$2:$A$1001,"&lt;="&amp;A!A137)</f>
        <v>145</v>
      </c>
      <c r="B137" s="30">
        <v>136</v>
      </c>
      <c r="C137" s="35" t="str">
        <f t="array" ref="C137">INDEX(A!$A$2:$A$1001,MATCH(EF!B137,EF!$A$2:$A$1001,0))</f>
        <v>Fideicomiso Irrevocable de Administración y Fuente de Pago entre SIAPA y Santander</v>
      </c>
      <c r="D137" s="35" t="str">
        <f t="array" ref="D137">INDEX(A!$B$2:$B$1001,MATCH(EF!C137,A!$A$2:$A$1001,0))</f>
        <v>Estatal</v>
      </c>
      <c r="E137" s="35" t="str">
        <f t="array" ref="E137">INDEX(A!$C$2:$C$1001,MATCH(EF!C137,A!$A$2:$A$1001,0))</f>
        <v>Sí</v>
      </c>
      <c r="F137" s="35" t="str">
        <f t="array" ref="F137">INDEX(A!$D$2:$D$1001,MATCH(EF!C137,A!$A$2:$A$1001,0))</f>
        <v>000</v>
      </c>
      <c r="G137" s="35" t="str">
        <f t="array" ref="G137">INDEX(A!$E$2:$E$1001,MATCH(EF!C137,A!$A$2:$A$1001,0))</f>
        <v>Economía</v>
      </c>
      <c r="H137" s="35" t="str">
        <f t="array" ref="H137">INDEX(A!$F$2:$F$1001,MATCH(EF!C137,A!$A$2:$A$1001,0))</f>
        <v>Ejecutivo</v>
      </c>
      <c r="I137" s="35" t="str">
        <f t="array" ref="I137">INDEX(A!$G$2:$G$1001,MATCH(EF!C137,A!$A$2:$A$1001,0))</f>
        <v>Fideicomiso</v>
      </c>
      <c r="J137" s="35">
        <f t="array" ref="J137">INDEX(A!$H$2:$H$1001,MATCH(EF!C137,A!$A$2:$A$1001,0))</f>
        <v>1995</v>
      </c>
      <c r="K137" s="35" t="str">
        <f t="array" ref="K137">INDEX(A!$I$2:$I$1001,MATCH(EF!C137,A!$A$2:$A$1001,0))</f>
        <v>NA</v>
      </c>
      <c r="L137" s="35" t="str">
        <f t="array" ref="L137">INDEX(A!$J$2:$J$1001,MATCH(EF!C137,A!$A$2:$A$1001,0))</f>
        <v>2702-01-42</v>
      </c>
      <c r="M137" s="35">
        <f t="array" ref="M137">INDEX(A!$K$2:$K$1001,MATCH(EF!C137,A!$A$2:$A$1001,0))</f>
        <v>300600</v>
      </c>
      <c r="N137" s="35">
        <f t="array" ref="N137">INDEX(A!$L$2:$L$1001,MATCH(EF!C137,A!$A$2:$A$1001,0))</f>
        <v>0</v>
      </c>
      <c r="O137" s="36" t="str">
        <f t="shared" si="0"/>
        <v>3</v>
      </c>
      <c r="P137" s="36" t="str">
        <f t="shared" si="1"/>
        <v>006</v>
      </c>
      <c r="Q137" s="36" t="str">
        <f t="array" ref="Q137">IF(O137="7",IF(P137="000","Sin región al ser un intermunicipal",INDEX(B!$C$2:$C$126,MATCH(EF!P137,B!$A$2:$A$126,0))),"Sin región al ser un ente Estatal")</f>
        <v>Sin región al ser un ente Estatal</v>
      </c>
      <c r="R137" s="37">
        <f t="array" ref="R137">IF(O137="7",IF(P137="000","N/A",INDEX(B!$D$2:$D$126,MATCH(EF!P137,B!$A$2:$A$126,0))),B!$D$127)</f>
        <v>7842822</v>
      </c>
      <c r="S137" s="37">
        <f t="array" ref="S137">IF(O137="7",IF(P137="000","N/A",INDEX(B!$E$2:$E$126,MATCH(EF!P137,B!$A$2:$A$126,0))),B!$E$127)</f>
        <v>8348151</v>
      </c>
      <c r="T137" s="29"/>
      <c r="U137" s="29"/>
      <c r="V137" s="29"/>
      <c r="W137" s="29"/>
      <c r="X137" s="29"/>
      <c r="Y137" s="29"/>
      <c r="Z137" s="29"/>
    </row>
    <row r="138" spans="1:26" ht="14.25" customHeight="1">
      <c r="A138" s="29">
        <f>COUNTIF(A!$A$2:$A$1001,"&lt;="&amp;A!A138)</f>
        <v>138</v>
      </c>
      <c r="B138" s="30">
        <v>137</v>
      </c>
      <c r="C138" s="35" t="str">
        <f t="array" ref="C138">INDEX(A!$A$2:$A$1001,MATCH(EF!B138,EF!$A$2:$A$1001,0))</f>
        <v>Fideicomiso Irrevocable de Administración y Fuente de Pago Línea de Crédito Global Municipal</v>
      </c>
      <c r="D138" s="35" t="str">
        <f t="array" ref="D138">INDEX(A!$B$2:$B$1001,MATCH(EF!C138,A!$A$2:$A$1001,0))</f>
        <v>Estatal</v>
      </c>
      <c r="E138" s="35" t="str">
        <f t="array" ref="E138">INDEX(A!$C$2:$C$1001,MATCH(EF!C138,A!$A$2:$A$1001,0))</f>
        <v>Sí</v>
      </c>
      <c r="F138" s="35" t="str">
        <f t="array" ref="F138">INDEX(A!$D$2:$D$1001,MATCH(EF!C138,A!$A$2:$A$1001,0))</f>
        <v>000</v>
      </c>
      <c r="G138" s="35" t="str">
        <f t="array" ref="G138">INDEX(A!$E$2:$E$1001,MATCH(EF!C138,A!$A$2:$A$1001,0))</f>
        <v>Economía</v>
      </c>
      <c r="H138" s="35" t="str">
        <f t="array" ref="H138">INDEX(A!$F$2:$F$1001,MATCH(EF!C138,A!$A$2:$A$1001,0))</f>
        <v>Ejecutivo</v>
      </c>
      <c r="I138" s="35" t="str">
        <f t="array" ref="I138">INDEX(A!$G$2:$G$1001,MATCH(EF!C138,A!$A$2:$A$1001,0))</f>
        <v>Fideicomiso</v>
      </c>
      <c r="J138" s="35">
        <f t="array" ref="J138">INDEX(A!$H$2:$H$1001,MATCH(EF!C138,A!$A$2:$A$1001,0))</f>
        <v>2015</v>
      </c>
      <c r="K138" s="35" t="str">
        <f t="array" ref="K138">INDEX(A!$I$2:$I$1001,MATCH(EF!C138,A!$A$2:$A$1001,0))</f>
        <v>NA</v>
      </c>
      <c r="L138" s="35">
        <f t="array" ref="L138">INDEX(A!$J$2:$J$1001,MATCH(EF!C138,A!$A$2:$A$1001,0))</f>
        <v>2407</v>
      </c>
      <c r="M138" s="35">
        <f t="array" ref="M138">INDEX(A!$K$2:$K$1001,MATCH(EF!C138,A!$A$2:$A$1001,0))</f>
        <v>304900</v>
      </c>
      <c r="N138" s="35">
        <f t="array" ref="N138">INDEX(A!$L$2:$L$1001,MATCH(EF!C138,A!$A$2:$A$1001,0))</f>
        <v>0</v>
      </c>
      <c r="O138" s="36" t="str">
        <f t="shared" si="0"/>
        <v>3</v>
      </c>
      <c r="P138" s="36" t="str">
        <f t="shared" si="1"/>
        <v>049</v>
      </c>
      <c r="Q138" s="36" t="str">
        <f t="array" ref="Q138">IF(O138="7",IF(P138="000","Sin región al ser un intermunicipal",INDEX(B!$C$2:$C$126,MATCH(EF!P138,B!$A$2:$A$126,0))),"Sin región al ser un ente Estatal")</f>
        <v>Sin región al ser un ente Estatal</v>
      </c>
      <c r="R138" s="37">
        <f t="array" ref="R138">IF(O138="7",IF(P138="000","N/A",INDEX(B!$D$2:$D$126,MATCH(EF!P138,B!$A$2:$A$126,0))),B!$D$127)</f>
        <v>7842822</v>
      </c>
      <c r="S138" s="37">
        <f t="array" ref="S138">IF(O138="7",IF(P138="000","N/A",INDEX(B!$E$2:$E$126,MATCH(EF!P138,B!$A$2:$A$126,0))),B!$E$127)</f>
        <v>8348151</v>
      </c>
      <c r="T138" s="29"/>
      <c r="U138" s="29"/>
      <c r="V138" s="29"/>
      <c r="W138" s="29"/>
      <c r="X138" s="29"/>
      <c r="Y138" s="29"/>
      <c r="Z138" s="29"/>
    </row>
    <row r="139" spans="1:26" ht="14.25" customHeight="1">
      <c r="A139" s="29">
        <f>COUNTIF(A!$A$2:$A$1001,"&lt;="&amp;A!A139)</f>
        <v>159</v>
      </c>
      <c r="B139" s="30">
        <v>138</v>
      </c>
      <c r="C139" s="35" t="str">
        <f t="array" ref="C139">INDEX(A!$A$2:$A$1001,MATCH(EF!B139,EF!$A$2:$A$1001,0))</f>
        <v>Fideicomiso Irrevocable de Administración y Pago "Adquisición de Vagones para la Línea 1 del Tren eléctrico Urbano de Guadalajara"</v>
      </c>
      <c r="D139" s="35" t="str">
        <f t="array" ref="D139">INDEX(A!$B$2:$B$1001,MATCH(EF!C139,A!$A$2:$A$1001,0))</f>
        <v>Estatal</v>
      </c>
      <c r="E139" s="35" t="str">
        <f t="array" ref="E139">INDEX(A!$C$2:$C$1001,MATCH(EF!C139,A!$A$2:$A$1001,0))</f>
        <v>No</v>
      </c>
      <c r="F139" s="35" t="str">
        <f t="array" ref="F139">INDEX(A!$D$2:$D$1001,MATCH(EF!C139,A!$A$2:$A$1001,0))</f>
        <v>000</v>
      </c>
      <c r="G139" s="35" t="str">
        <f t="array" ref="G139">INDEX(A!$E$2:$E$1001,MATCH(EF!C139,A!$A$2:$A$1001,0))</f>
        <v>Economía</v>
      </c>
      <c r="H139" s="35" t="str">
        <f t="array" ref="H139">INDEX(A!$F$2:$F$1001,MATCH(EF!C139,A!$A$2:$A$1001,0))</f>
        <v>Ejecutivo</v>
      </c>
      <c r="I139" s="35" t="str">
        <f t="array" ref="I139">INDEX(A!$G$2:$G$1001,MATCH(EF!C139,A!$A$2:$A$1001,0))</f>
        <v>Fideicomiso</v>
      </c>
      <c r="J139" s="35">
        <f t="array" ref="J139">INDEX(A!$H$2:$H$1001,MATCH(EF!C139,A!$A$2:$A$1001,0))</f>
        <v>2016</v>
      </c>
      <c r="K139" s="35">
        <f t="array" ref="K139">INDEX(A!$I$2:$I$1001,MATCH(EF!C139,A!$A$2:$A$1001,0))</f>
        <v>2018</v>
      </c>
      <c r="L139" s="35">
        <f t="array" ref="L139">INDEX(A!$J$2:$J$1001,MATCH(EF!C139,A!$A$2:$A$1001,0))</f>
        <v>2248</v>
      </c>
      <c r="M139" s="35">
        <f t="array" ref="M139">INDEX(A!$K$2:$K$1001,MATCH(EF!C139,A!$A$2:$A$1001,0))</f>
        <v>302000</v>
      </c>
      <c r="N139" s="35" t="str">
        <f t="array" ref="N139">INDEX(A!$L$2:$L$1001,MATCH(EF!C139,A!$A$2:$A$1001,0))</f>
        <v>Convenio de extinción</v>
      </c>
      <c r="O139" s="36" t="str">
        <f t="shared" si="0"/>
        <v>3</v>
      </c>
      <c r="P139" s="36" t="str">
        <f t="shared" si="1"/>
        <v>020</v>
      </c>
      <c r="Q139" s="36" t="str">
        <f t="array" ref="Q139">IF(O139="7",IF(P139="000","Sin región al ser un intermunicipal",INDEX(B!$C$2:$C$126,MATCH(EF!P139,B!$A$2:$A$126,0))),"Sin región al ser un ente Estatal")</f>
        <v>Sin región al ser un ente Estatal</v>
      </c>
      <c r="R139" s="37">
        <f t="array" ref="R139">IF(O139="7",IF(P139="000","N/A",INDEX(B!$D$2:$D$126,MATCH(EF!P139,B!$A$2:$A$126,0))),B!$D$127)</f>
        <v>7842822</v>
      </c>
      <c r="S139" s="37">
        <f t="array" ref="S139">IF(O139="7",IF(P139="000","N/A",INDEX(B!$E$2:$E$126,MATCH(EF!P139,B!$A$2:$A$126,0))),B!$E$127)</f>
        <v>8348151</v>
      </c>
      <c r="T139" s="29"/>
      <c r="U139" s="29"/>
      <c r="V139" s="29"/>
      <c r="W139" s="29"/>
      <c r="X139" s="29"/>
      <c r="Y139" s="29"/>
      <c r="Z139" s="29"/>
    </row>
    <row r="140" spans="1:26" ht="14.25" customHeight="1">
      <c r="A140" s="29">
        <f>COUNTIF(A!$A$2:$A$1001,"&lt;="&amp;A!A140)</f>
        <v>161</v>
      </c>
      <c r="B140" s="30">
        <v>139</v>
      </c>
      <c r="C140" s="35" t="str">
        <f t="array" ref="C140">INDEX(A!$A$2:$A$1001,MATCH(EF!B140,EF!$A$2:$A$1001,0))</f>
        <v>Fideicomiso Irrevocable de Administración y Pago "Batallón La Ringlera"</v>
      </c>
      <c r="D140" s="35" t="str">
        <f t="array" ref="D140">INDEX(A!$B$2:$B$1001,MATCH(EF!C140,A!$A$2:$A$1001,0))</f>
        <v>Estatal</v>
      </c>
      <c r="E140" s="35" t="str">
        <f t="array" ref="E140">INDEX(A!$C$2:$C$1001,MATCH(EF!C140,A!$A$2:$A$1001,0))</f>
        <v>Sí</v>
      </c>
      <c r="F140" s="35" t="str">
        <f t="array" ref="F140">INDEX(A!$D$2:$D$1001,MATCH(EF!C140,A!$A$2:$A$1001,0))</f>
        <v>000</v>
      </c>
      <c r="G140" s="35" t="str">
        <f t="array" ref="G140">INDEX(A!$E$2:$E$1001,MATCH(EF!C140,A!$A$2:$A$1001,0))</f>
        <v>Economía</v>
      </c>
      <c r="H140" s="35" t="str">
        <f t="array" ref="H140">INDEX(A!$F$2:$F$1001,MATCH(EF!C140,A!$A$2:$A$1001,0))</f>
        <v>Ejecutivo</v>
      </c>
      <c r="I140" s="35" t="str">
        <f t="array" ref="I140">INDEX(A!$G$2:$G$1001,MATCH(EF!C140,A!$A$2:$A$1001,0))</f>
        <v>Fideicomiso</v>
      </c>
      <c r="J140" s="35">
        <f t="array" ref="J140">INDEX(A!$H$2:$H$1001,MATCH(EF!C140,A!$A$2:$A$1001,0))</f>
        <v>1996</v>
      </c>
      <c r="K140" s="35" t="str">
        <f t="array" ref="K140">INDEX(A!$I$2:$I$1001,MATCH(EF!C140,A!$A$2:$A$1001,0))</f>
        <v>NA</v>
      </c>
      <c r="L140" s="35">
        <f t="array" ref="L140">INDEX(A!$J$2:$J$1001,MATCH(EF!C140,A!$A$2:$A$1001,0))</f>
        <v>1064051</v>
      </c>
      <c r="M140" s="35">
        <f t="array" ref="M140">INDEX(A!$K$2:$K$1001,MATCH(EF!C140,A!$A$2:$A$1001,0))</f>
        <v>300900</v>
      </c>
      <c r="N140" s="35">
        <f t="array" ref="N140">INDEX(A!$L$2:$L$1001,MATCH(EF!C140,A!$A$2:$A$1001,0))</f>
        <v>0</v>
      </c>
      <c r="O140" s="36" t="str">
        <f t="shared" si="0"/>
        <v>3</v>
      </c>
      <c r="P140" s="36" t="str">
        <f t="shared" si="1"/>
        <v>009</v>
      </c>
      <c r="Q140" s="36" t="str">
        <f t="array" ref="Q140">IF(O140="7",IF(P140="000","Sin región al ser un intermunicipal",INDEX(B!$C$2:$C$126,MATCH(EF!P140,B!$A$2:$A$126,0))),"Sin región al ser un ente Estatal")</f>
        <v>Sin región al ser un ente Estatal</v>
      </c>
      <c r="R140" s="37">
        <f t="array" ref="R140">IF(O140="7",IF(P140="000","N/A",INDEX(B!$D$2:$D$126,MATCH(EF!P140,B!$A$2:$A$126,0))),B!$D$127)</f>
        <v>7842822</v>
      </c>
      <c r="S140" s="37">
        <f t="array" ref="S140">IF(O140="7",IF(P140="000","N/A",INDEX(B!$E$2:$E$126,MATCH(EF!P140,B!$A$2:$A$126,0))),B!$E$127)</f>
        <v>8348151</v>
      </c>
      <c r="T140" s="29"/>
      <c r="U140" s="29"/>
      <c r="V140" s="29"/>
      <c r="W140" s="29"/>
      <c r="X140" s="29"/>
      <c r="Y140" s="29"/>
      <c r="Z140" s="29"/>
    </row>
    <row r="141" spans="1:26" ht="14.25" customHeight="1">
      <c r="A141" s="29">
        <f>COUNTIF(A!$A$2:$A$1001,"&lt;="&amp;A!A141)</f>
        <v>163</v>
      </c>
      <c r="B141" s="30">
        <v>140</v>
      </c>
      <c r="C141" s="35" t="str">
        <f t="array" ref="C141">INDEX(A!$A$2:$A$1001,MATCH(EF!B141,EF!$A$2:$A$1001,0))</f>
        <v>Fideicomiso Irrevocable de Administración y Pago con Banamex</v>
      </c>
      <c r="D141" s="35" t="str">
        <f t="array" ref="D141">INDEX(A!$B$2:$B$1001,MATCH(EF!C141,A!$A$2:$A$1001,0))</f>
        <v>Estatal</v>
      </c>
      <c r="E141" s="35" t="str">
        <f t="array" ref="E141">INDEX(A!$C$2:$C$1001,MATCH(EF!C141,A!$A$2:$A$1001,0))</f>
        <v>Sí</v>
      </c>
      <c r="F141" s="35" t="str">
        <f t="array" ref="F141">INDEX(A!$D$2:$D$1001,MATCH(EF!C141,A!$A$2:$A$1001,0))</f>
        <v>000</v>
      </c>
      <c r="G141" s="35" t="str">
        <f t="array" ref="G141">INDEX(A!$E$2:$E$1001,MATCH(EF!C141,A!$A$2:$A$1001,0))</f>
        <v>Medio ambiente</v>
      </c>
      <c r="H141" s="35" t="str">
        <f t="array" ref="H141">INDEX(A!$F$2:$F$1001,MATCH(EF!C141,A!$A$2:$A$1001,0))</f>
        <v>Ejecutivo</v>
      </c>
      <c r="I141" s="35" t="str">
        <f t="array" ref="I141">INDEX(A!$G$2:$G$1001,MATCH(EF!C141,A!$A$2:$A$1001,0))</f>
        <v>Fideicomiso</v>
      </c>
      <c r="J141" s="35">
        <f t="array" ref="J141">INDEX(A!$H$2:$H$1001,MATCH(EF!C141,A!$A$2:$A$1001,0))</f>
        <v>2009</v>
      </c>
      <c r="K141" s="35" t="str">
        <f t="array" ref="K141">INDEX(A!$I$2:$I$1001,MATCH(EF!C141,A!$A$2:$A$1001,0))</f>
        <v>NA</v>
      </c>
      <c r="L141" s="35">
        <f t="array" ref="L141">INDEX(A!$J$2:$J$1001,MATCH(EF!C141,A!$A$2:$A$1001,0))</f>
        <v>2157</v>
      </c>
      <c r="M141" s="35">
        <f t="array" ref="M141">INDEX(A!$K$2:$K$1001,MATCH(EF!C141,A!$A$2:$A$1001,0))</f>
        <v>303600</v>
      </c>
      <c r="N141" s="35">
        <f t="array" ref="N141">INDEX(A!$L$2:$L$1001,MATCH(EF!C141,A!$A$2:$A$1001,0))</f>
        <v>0</v>
      </c>
      <c r="O141" s="36" t="str">
        <f t="shared" si="0"/>
        <v>3</v>
      </c>
      <c r="P141" s="36" t="str">
        <f t="shared" si="1"/>
        <v>036</v>
      </c>
      <c r="Q141" s="36" t="str">
        <f t="array" ref="Q141">IF(O141="7",IF(P141="000","Sin región al ser un intermunicipal",INDEX(B!$C$2:$C$126,MATCH(EF!P141,B!$A$2:$A$126,0))),"Sin región al ser un ente Estatal")</f>
        <v>Sin región al ser un ente Estatal</v>
      </c>
      <c r="R141" s="37">
        <f t="array" ref="R141">IF(O141="7",IF(P141="000","N/A",INDEX(B!$D$2:$D$126,MATCH(EF!P141,B!$A$2:$A$126,0))),B!$D$127)</f>
        <v>7842822</v>
      </c>
      <c r="S141" s="37">
        <f t="array" ref="S141">IF(O141="7",IF(P141="000","N/A",INDEX(B!$E$2:$E$126,MATCH(EF!P141,B!$A$2:$A$126,0))),B!$E$127)</f>
        <v>8348151</v>
      </c>
      <c r="T141" s="29"/>
      <c r="U141" s="29"/>
      <c r="V141" s="29"/>
      <c r="W141" s="29"/>
      <c r="X141" s="29"/>
      <c r="Y141" s="29"/>
      <c r="Z141" s="29"/>
    </row>
    <row r="142" spans="1:26" ht="14.25" customHeight="1">
      <c r="A142" s="29">
        <f>COUNTIF(A!$A$2:$A$1001,"&lt;="&amp;A!A142)</f>
        <v>134</v>
      </c>
      <c r="B142" s="30">
        <v>141</v>
      </c>
      <c r="C142" s="35" t="str">
        <f t="array" ref="C142">INDEX(A!$A$2:$A$1001,MATCH(EF!B142,EF!$A$2:$A$1001,0))</f>
        <v>Fideicomiso Irrevocable de Administración y Pago Fondo de Aportaciones para la Infraestructura Social</v>
      </c>
      <c r="D142" s="35" t="str">
        <f t="array" ref="D142">INDEX(A!$B$2:$B$1001,MATCH(EF!C142,A!$A$2:$A$1001,0))</f>
        <v>Estatal</v>
      </c>
      <c r="E142" s="35" t="str">
        <f t="array" ref="E142">INDEX(A!$C$2:$C$1001,MATCH(EF!C142,A!$A$2:$A$1001,0))</f>
        <v>Sí</v>
      </c>
      <c r="F142" s="35" t="str">
        <f t="array" ref="F142">INDEX(A!$D$2:$D$1001,MATCH(EF!C142,A!$A$2:$A$1001,0))</f>
        <v>000</v>
      </c>
      <c r="G142" s="35" t="str">
        <f t="array" ref="G142">INDEX(A!$E$2:$E$1001,MATCH(EF!C142,A!$A$2:$A$1001,0))</f>
        <v>Justicia</v>
      </c>
      <c r="H142" s="35" t="str">
        <f t="array" ref="H142">INDEX(A!$F$2:$F$1001,MATCH(EF!C142,A!$A$2:$A$1001,0))</f>
        <v>Ejecutivo</v>
      </c>
      <c r="I142" s="35" t="str">
        <f t="array" ref="I142">INDEX(A!$G$2:$G$1001,MATCH(EF!C142,A!$A$2:$A$1001,0))</f>
        <v>Fideicomiso</v>
      </c>
      <c r="J142" s="35">
        <f t="array" ref="J142">INDEX(A!$H$2:$H$1001,MATCH(EF!C142,A!$A$2:$A$1001,0))</f>
        <v>2016</v>
      </c>
      <c r="K142" s="35" t="str">
        <f t="array" ref="K142">INDEX(A!$I$2:$I$1001,MATCH(EF!C142,A!$A$2:$A$1001,0))</f>
        <v>NA</v>
      </c>
      <c r="L142" s="35">
        <f t="array" ref="L142">INDEX(A!$J$2:$J$1001,MATCH(EF!C142,A!$A$2:$A$1001,0))</f>
        <v>11332</v>
      </c>
      <c r="M142" s="35">
        <f t="array" ref="M142">INDEX(A!$K$2:$K$1001,MATCH(EF!C142,A!$A$2:$A$1001,0))</f>
        <v>305500</v>
      </c>
      <c r="N142" s="35">
        <f t="array" ref="N142">INDEX(A!$L$2:$L$1001,MATCH(EF!C142,A!$A$2:$A$1001,0))</f>
        <v>0</v>
      </c>
      <c r="O142" s="36" t="str">
        <f t="shared" si="0"/>
        <v>3</v>
      </c>
      <c r="P142" s="36" t="str">
        <f t="shared" si="1"/>
        <v>055</v>
      </c>
      <c r="Q142" s="36" t="str">
        <f t="array" ref="Q142">IF(O142="7",IF(P142="000","Sin región al ser un intermunicipal",INDEX(B!$C$2:$C$126,MATCH(EF!P142,B!$A$2:$A$126,0))),"Sin región al ser un ente Estatal")</f>
        <v>Sin región al ser un ente Estatal</v>
      </c>
      <c r="R142" s="37">
        <f t="array" ref="R142">IF(O142="7",IF(P142="000","N/A",INDEX(B!$D$2:$D$126,MATCH(EF!P142,B!$A$2:$A$126,0))),B!$D$127)</f>
        <v>7842822</v>
      </c>
      <c r="S142" s="37">
        <f t="array" ref="S142">IF(O142="7",IF(P142="000","N/A",INDEX(B!$E$2:$E$126,MATCH(EF!P142,B!$A$2:$A$126,0))),B!$E$127)</f>
        <v>8348151</v>
      </c>
      <c r="T142" s="29"/>
      <c r="U142" s="29"/>
      <c r="V142" s="29"/>
      <c r="W142" s="29"/>
      <c r="X142" s="29"/>
      <c r="Y142" s="29"/>
      <c r="Z142" s="29"/>
    </row>
    <row r="143" spans="1:26" ht="14.25" customHeight="1">
      <c r="A143" s="29">
        <f>COUNTIF(A!$A$2:$A$1001,"&lt;="&amp;A!A143)</f>
        <v>152</v>
      </c>
      <c r="B143" s="30">
        <v>142</v>
      </c>
      <c r="C143" s="35" t="str">
        <f t="array" ref="C143">INDEX(A!$A$2:$A$1001,MATCH(EF!B143,EF!$A$2:$A$1001,0))</f>
        <v>Fideicomiso Irrevocable de Garantía y Administración "Fondo de Garantía Agropecuaria del Estado de Jalisco"</v>
      </c>
      <c r="D143" s="35" t="str">
        <f t="array" ref="D143">INDEX(A!$B$2:$B$1001,MATCH(EF!C143,A!$A$2:$A$1001,0))</f>
        <v>Estatal</v>
      </c>
      <c r="E143" s="35" t="str">
        <f t="array" ref="E143">INDEX(A!$C$2:$C$1001,MATCH(EF!C143,A!$A$2:$A$1001,0))</f>
        <v>No</v>
      </c>
      <c r="F143" s="35" t="str">
        <f t="array" ref="F143">INDEX(A!$D$2:$D$1001,MATCH(EF!C143,A!$A$2:$A$1001,0))</f>
        <v>000</v>
      </c>
      <c r="G143" s="35" t="str">
        <f t="array" ref="G143">INDEX(A!$E$2:$E$1001,MATCH(EF!C143,A!$A$2:$A$1001,0))</f>
        <v>Otro</v>
      </c>
      <c r="H143" s="35" t="str">
        <f t="array" ref="H143">INDEX(A!$F$2:$F$1001,MATCH(EF!C143,A!$A$2:$A$1001,0))</f>
        <v>Ejecutivo</v>
      </c>
      <c r="I143" s="35" t="str">
        <f t="array" ref="I143">INDEX(A!$G$2:$G$1001,MATCH(EF!C143,A!$A$2:$A$1001,0))</f>
        <v>Fideicomiso</v>
      </c>
      <c r="J143" s="35">
        <f t="array" ref="J143">INDEX(A!$H$2:$H$1001,MATCH(EF!C143,A!$A$2:$A$1001,0))</f>
        <v>2008</v>
      </c>
      <c r="K143" s="35">
        <f t="array" ref="K143">INDEX(A!$I$2:$I$1001,MATCH(EF!C143,A!$A$2:$A$1001,0))</f>
        <v>2015</v>
      </c>
      <c r="L143" s="35">
        <f t="array" ref="L143">INDEX(A!$J$2:$J$1001,MATCH(EF!C143,A!$A$2:$A$1001,0))</f>
        <v>100322189</v>
      </c>
      <c r="M143" s="35">
        <f t="array" ref="M143">INDEX(A!$K$2:$K$1001,MATCH(EF!C143,A!$A$2:$A$1001,0))</f>
        <v>303100</v>
      </c>
      <c r="N143" s="35">
        <f t="array" ref="N143">INDEX(A!$L$2:$L$1001,MATCH(EF!C143,A!$A$2:$A$1001,0))</f>
        <v>0</v>
      </c>
      <c r="O143" s="36" t="str">
        <f t="shared" si="0"/>
        <v>3</v>
      </c>
      <c r="P143" s="36" t="str">
        <f t="shared" si="1"/>
        <v>031</v>
      </c>
      <c r="Q143" s="36" t="str">
        <f t="array" ref="Q143">IF(O143="7",IF(P143="000","Sin región al ser un intermunicipal",INDEX(B!$C$2:$C$126,MATCH(EF!P143,B!$A$2:$A$126,0))),"Sin región al ser un ente Estatal")</f>
        <v>Sin región al ser un ente Estatal</v>
      </c>
      <c r="R143" s="37">
        <f t="array" ref="R143">IF(O143="7",IF(P143="000","N/A",INDEX(B!$D$2:$D$126,MATCH(EF!P143,B!$A$2:$A$126,0))),B!$D$127)</f>
        <v>7842822</v>
      </c>
      <c r="S143" s="37">
        <f t="array" ref="S143">IF(O143="7",IF(P143="000","N/A",INDEX(B!$E$2:$E$126,MATCH(EF!P143,B!$A$2:$A$126,0))),B!$E$127)</f>
        <v>8348151</v>
      </c>
      <c r="T143" s="29"/>
      <c r="U143" s="29"/>
      <c r="V143" s="29"/>
      <c r="W143" s="29"/>
      <c r="X143" s="29"/>
      <c r="Y143" s="29"/>
      <c r="Z143" s="29"/>
    </row>
    <row r="144" spans="1:26" ht="14.25" customHeight="1">
      <c r="A144" s="29">
        <f>COUNTIF(A!$A$2:$A$1001,"&lt;="&amp;A!A144)</f>
        <v>162</v>
      </c>
      <c r="B144" s="30">
        <v>143</v>
      </c>
      <c r="C144" s="35" t="str">
        <f t="array" ref="C144">INDEX(A!$A$2:$A$1001,MATCH(EF!B144,EF!$A$2:$A$1001,0))</f>
        <v>Fideicomiso Irrevocable de Garantía, Administración y Fuente de Pago "INVEX" Solucash</v>
      </c>
      <c r="D144" s="35" t="str">
        <f t="array" ref="D144">INDEX(A!$B$2:$B$1001,MATCH(EF!C144,A!$A$2:$A$1001,0))</f>
        <v>Estatal</v>
      </c>
      <c r="E144" s="35" t="str">
        <f t="array" ref="E144">INDEX(A!$C$2:$C$1001,MATCH(EF!C144,A!$A$2:$A$1001,0))</f>
        <v>Sí</v>
      </c>
      <c r="F144" s="35" t="str">
        <f t="array" ref="F144">INDEX(A!$D$2:$D$1001,MATCH(EF!C144,A!$A$2:$A$1001,0))</f>
        <v>000</v>
      </c>
      <c r="G144" s="35" t="str">
        <f t="array" ref="G144">INDEX(A!$E$2:$E$1001,MATCH(EF!C144,A!$A$2:$A$1001,0))</f>
        <v>Economía</v>
      </c>
      <c r="H144" s="35" t="str">
        <f t="array" ref="H144">INDEX(A!$F$2:$F$1001,MATCH(EF!C144,A!$A$2:$A$1001,0))</f>
        <v>Ejecutivo</v>
      </c>
      <c r="I144" s="35" t="str">
        <f t="array" ref="I144">INDEX(A!$G$2:$G$1001,MATCH(EF!C144,A!$A$2:$A$1001,0))</f>
        <v>Fideicomiso</v>
      </c>
      <c r="J144" s="35">
        <f t="array" ref="J144">INDEX(A!$H$2:$H$1001,MATCH(EF!C144,A!$A$2:$A$1001,0))</f>
        <v>1978</v>
      </c>
      <c r="K144" s="35" t="str">
        <f t="array" ref="K144">INDEX(A!$I$2:$I$1001,MATCH(EF!C144,A!$A$2:$A$1001,0))</f>
        <v>NA</v>
      </c>
      <c r="L144" s="35" t="str">
        <f t="array" ref="L144">INDEX(A!$J$2:$J$1001,MATCH(EF!C144,A!$A$2:$A$1001,0))</f>
        <v>2958-06-41</v>
      </c>
      <c r="M144" s="35">
        <f t="array" ref="M144">INDEX(A!$K$2:$K$1001,MATCH(EF!C144,A!$A$2:$A$1001,0))</f>
        <v>300100</v>
      </c>
      <c r="N144" s="35">
        <f t="array" ref="N144">INDEX(A!$L$2:$L$1001,MATCH(EF!C144,A!$A$2:$A$1001,0))</f>
        <v>0</v>
      </c>
      <c r="O144" s="36" t="str">
        <f t="shared" si="0"/>
        <v>3</v>
      </c>
      <c r="P144" s="36" t="str">
        <f t="shared" si="1"/>
        <v>001</v>
      </c>
      <c r="Q144" s="36" t="str">
        <f t="array" ref="Q144">IF(O144="7",IF(P144="000","Sin región al ser un intermunicipal",INDEX(B!$C$2:$C$126,MATCH(EF!P144,B!$A$2:$A$126,0))),"Sin región al ser un ente Estatal")</f>
        <v>Sin región al ser un ente Estatal</v>
      </c>
      <c r="R144" s="37">
        <f t="array" ref="R144">IF(O144="7",IF(P144="000","N/A",INDEX(B!$D$2:$D$126,MATCH(EF!P144,B!$A$2:$A$126,0))),B!$D$127)</f>
        <v>7842822</v>
      </c>
      <c r="S144" s="37">
        <f t="array" ref="S144">IF(O144="7",IF(P144="000","N/A",INDEX(B!$E$2:$E$126,MATCH(EF!P144,B!$A$2:$A$126,0))),B!$E$127)</f>
        <v>8348151</v>
      </c>
      <c r="T144" s="29"/>
      <c r="U144" s="29"/>
      <c r="V144" s="29"/>
      <c r="W144" s="29"/>
      <c r="X144" s="29"/>
      <c r="Y144" s="29"/>
      <c r="Z144" s="29"/>
    </row>
    <row r="145" spans="1:26" ht="14.25" customHeight="1">
      <c r="A145" s="29">
        <f>COUNTIF(A!$A$2:$A$1001,"&lt;="&amp;A!A145)</f>
        <v>173</v>
      </c>
      <c r="B145" s="30">
        <v>144</v>
      </c>
      <c r="C145" s="35" t="str">
        <f t="array" ref="C145">INDEX(A!$A$2:$A$1001,MATCH(EF!B145,EF!$A$2:$A$1001,0))</f>
        <v>Fideicomiso Irrevocable de Garantía, Administración y Fuente de Pago (Zapopan)</v>
      </c>
      <c r="D145" s="35" t="str">
        <f t="array" ref="D145">INDEX(A!$B$2:$B$1001,MATCH(EF!C145,A!$A$2:$A$1001,0))</f>
        <v>Municipal</v>
      </c>
      <c r="E145" s="35" t="str">
        <f t="array" ref="E145">INDEX(A!$C$2:$C$1001,MATCH(EF!C145,A!$A$2:$A$1001,0))</f>
        <v>Sí</v>
      </c>
      <c r="F145" s="35">
        <f t="array" ref="F145">INDEX(A!$D$2:$D$1001,MATCH(EF!C145,A!$A$2:$A$1001,0))</f>
        <v>120</v>
      </c>
      <c r="G145" s="35" t="str">
        <f t="array" ref="G145">INDEX(A!$E$2:$E$1001,MATCH(EF!C145,A!$A$2:$A$1001,0))</f>
        <v>Economía</v>
      </c>
      <c r="H145" s="35" t="str">
        <f t="array" ref="H145">INDEX(A!$F$2:$F$1001,MATCH(EF!C145,A!$A$2:$A$1001,0))</f>
        <v>Ejecutivo</v>
      </c>
      <c r="I145" s="35" t="str">
        <f t="array" ref="I145">INDEX(A!$G$2:$G$1001,MATCH(EF!C145,A!$A$2:$A$1001,0))</f>
        <v>Fideicomiso</v>
      </c>
      <c r="J145" s="35">
        <f t="array" ref="J145">INDEX(A!$H$2:$H$1001,MATCH(EF!C145,A!$A$2:$A$1001,0))</f>
        <v>2005</v>
      </c>
      <c r="K145" s="35">
        <f t="array" ref="K145">INDEX(A!$I$2:$I$1001,MATCH(EF!C145,A!$A$2:$A$1001,0))</f>
        <v>2018</v>
      </c>
      <c r="L145" s="35" t="str">
        <f t="array" ref="L145">INDEX(A!$J$2:$J$1001,MATCH(EF!C145,A!$A$2:$A$1001,0))</f>
        <v>F/00111</v>
      </c>
      <c r="M145" s="35">
        <f t="array" ref="M145">INDEX(A!$K$2:$K$1001,MATCH(EF!C145,A!$A$2:$A$1001,0))</f>
        <v>712004</v>
      </c>
      <c r="N145" s="35">
        <f t="array" ref="N145">INDEX(A!$L$2:$L$1001,MATCH(EF!C145,A!$A$2:$A$1001,0))</f>
        <v>0</v>
      </c>
      <c r="O145" s="36" t="str">
        <f t="shared" si="0"/>
        <v>7</v>
      </c>
      <c r="P145" s="36" t="str">
        <f t="shared" si="1"/>
        <v>120</v>
      </c>
      <c r="Q145" s="36" t="str">
        <f t="array" ref="Q145">IF(O145="7",IF(P145="000","Sin región al ser un intermunicipal",INDEX(B!$C$2:$C$126,MATCH(EF!P145,B!$A$2:$A$126,0))),"Sin región al ser un ente Estatal")</f>
        <v>Centro</v>
      </c>
      <c r="R145" s="37">
        <f t="array" ref="R145">IF(O145="7",IF(P145="000","N/A",INDEX(B!$D$2:$D$126,MATCH(EF!P145,B!$A$2:$A$126,0))),B!$D$127)</f>
        <v>1332272</v>
      </c>
      <c r="S145" s="37">
        <f t="array" ref="S145">IF(O145="7",IF(P145="000","N/A",INDEX(B!$E$2:$E$126,MATCH(EF!P145,B!$A$2:$A$126,0))),B!$E$127)</f>
        <v>1476491</v>
      </c>
      <c r="T145" s="29"/>
      <c r="U145" s="29"/>
      <c r="V145" s="29"/>
      <c r="W145" s="29"/>
      <c r="X145" s="29"/>
      <c r="Y145" s="29"/>
      <c r="Z145" s="29"/>
    </row>
    <row r="146" spans="1:26" ht="14.25" customHeight="1">
      <c r="A146" s="29">
        <f>COUNTIF(A!$A$2:$A$1001,"&lt;="&amp;A!A146)</f>
        <v>116</v>
      </c>
      <c r="B146" s="30">
        <v>145</v>
      </c>
      <c r="C146" s="35" t="str">
        <f t="array" ref="C146">INDEX(A!$A$2:$A$1001,MATCH(EF!B146,EF!$A$2:$A$1001,0))</f>
        <v>Fideicomiso Irrevocable de Inversión y Fuente de Pago "Fondo Estatal de Desastres Naturales Jalisco (FOEDEN)"</v>
      </c>
      <c r="D146" s="35" t="str">
        <f t="array" ref="D146">INDEX(A!$B$2:$B$1001,MATCH(EF!C146,A!$A$2:$A$1001,0))</f>
        <v>Estatal</v>
      </c>
      <c r="E146" s="35" t="str">
        <f t="array" ref="E146">INDEX(A!$C$2:$C$1001,MATCH(EF!C146,A!$A$2:$A$1001,0))</f>
        <v>Sí</v>
      </c>
      <c r="F146" s="35" t="str">
        <f t="array" ref="F146">INDEX(A!$D$2:$D$1001,MATCH(EF!C146,A!$A$2:$A$1001,0))</f>
        <v>000</v>
      </c>
      <c r="G146" s="35" t="str">
        <f t="array" ref="G146">INDEX(A!$E$2:$E$1001,MATCH(EF!C146,A!$A$2:$A$1001,0))</f>
        <v>Medio ambiente</v>
      </c>
      <c r="H146" s="35" t="str">
        <f t="array" ref="H146">INDEX(A!$F$2:$F$1001,MATCH(EF!C146,A!$A$2:$A$1001,0))</f>
        <v>Ejecutivo</v>
      </c>
      <c r="I146" s="35" t="str">
        <f t="array" ref="I146">INDEX(A!$G$2:$G$1001,MATCH(EF!C146,A!$A$2:$A$1001,0))</f>
        <v>Fideicomiso</v>
      </c>
      <c r="J146" s="35">
        <f t="array" ref="J146">INDEX(A!$H$2:$H$1001,MATCH(EF!C146,A!$A$2:$A$1001,0))</f>
        <v>1999</v>
      </c>
      <c r="K146" s="35" t="str">
        <f t="array" ref="K146">INDEX(A!$I$2:$I$1001,MATCH(EF!C146,A!$A$2:$A$1001,0))</f>
        <v>NA</v>
      </c>
      <c r="L146" s="35" t="str">
        <f t="array" ref="L146">INDEX(A!$J$2:$J$1001,MATCH(EF!C146,A!$A$2:$A$1001,0))</f>
        <v>19496
2157</v>
      </c>
      <c r="M146" s="35">
        <f t="array" ref="M146">INDEX(A!$K$2:$K$1001,MATCH(EF!C146,A!$A$2:$A$1001,0))</f>
        <v>301900</v>
      </c>
      <c r="N146" s="35">
        <f t="array" ref="N146">INDEX(A!$L$2:$L$1001,MATCH(EF!C146,A!$A$2:$A$1001,0))</f>
        <v>0</v>
      </c>
      <c r="O146" s="36" t="str">
        <f t="shared" si="0"/>
        <v>3</v>
      </c>
      <c r="P146" s="36" t="str">
        <f t="shared" si="1"/>
        <v>019</v>
      </c>
      <c r="Q146" s="36" t="str">
        <f t="array" ref="Q146">IF(O146="7",IF(P146="000","Sin región al ser un intermunicipal",INDEX(B!$C$2:$C$126,MATCH(EF!P146,B!$A$2:$A$126,0))),"Sin región al ser un ente Estatal")</f>
        <v>Sin región al ser un ente Estatal</v>
      </c>
      <c r="R146" s="37">
        <f t="array" ref="R146">IF(O146="7",IF(P146="000","N/A",INDEX(B!$D$2:$D$126,MATCH(EF!P146,B!$A$2:$A$126,0))),B!$D$127)</f>
        <v>7842822</v>
      </c>
      <c r="S146" s="37">
        <f t="array" ref="S146">IF(O146="7",IF(P146="000","N/A",INDEX(B!$E$2:$E$126,MATCH(EF!P146,B!$A$2:$A$126,0))),B!$E$127)</f>
        <v>8348151</v>
      </c>
      <c r="T146" s="29"/>
      <c r="U146" s="29"/>
      <c r="V146" s="29"/>
      <c r="W146" s="29"/>
      <c r="X146" s="29"/>
      <c r="Y146" s="29"/>
      <c r="Z146" s="29"/>
    </row>
    <row r="147" spans="1:26" ht="14.25" customHeight="1">
      <c r="A147" s="29">
        <f>COUNTIF(A!$A$2:$A$1001,"&lt;="&amp;A!A147)</f>
        <v>121</v>
      </c>
      <c r="B147" s="30">
        <v>146</v>
      </c>
      <c r="C147" s="35" t="str">
        <f t="array" ref="C147">INDEX(A!$A$2:$A$1001,MATCH(EF!B147,EF!$A$2:$A$1001,0))</f>
        <v>Fideicomiso Maestro Ciudad Creativa Digital</v>
      </c>
      <c r="D147" s="35" t="str">
        <f t="array" ref="D147">INDEX(A!$B$2:$B$1001,MATCH(EF!C147,A!$A$2:$A$1001,0))</f>
        <v>Estatal</v>
      </c>
      <c r="E147" s="35" t="str">
        <f t="array" ref="E147">INDEX(A!$C$2:$C$1001,MATCH(EF!C147,A!$A$2:$A$1001,0))</f>
        <v>Sí</v>
      </c>
      <c r="F147" s="35" t="str">
        <f t="array" ref="F147">INDEX(A!$D$2:$D$1001,MATCH(EF!C147,A!$A$2:$A$1001,0))</f>
        <v>000</v>
      </c>
      <c r="G147" s="35" t="str">
        <f t="array" ref="G147">INDEX(A!$E$2:$E$1001,MATCH(EF!C147,A!$A$2:$A$1001,0))</f>
        <v>Economía</v>
      </c>
      <c r="H147" s="35" t="str">
        <f t="array" ref="H147">INDEX(A!$F$2:$F$1001,MATCH(EF!C147,A!$A$2:$A$1001,0))</f>
        <v>Ejecutivo</v>
      </c>
      <c r="I147" s="35" t="str">
        <f t="array" ref="I147">INDEX(A!$G$2:$G$1001,MATCH(EF!C147,A!$A$2:$A$1001,0))</f>
        <v>Fideicomiso</v>
      </c>
      <c r="J147" s="35">
        <f t="array" ref="J147">INDEX(A!$H$2:$H$1001,MATCH(EF!C147,A!$A$2:$A$1001,0))</f>
        <v>1995</v>
      </c>
      <c r="K147" s="35" t="str">
        <f t="array" ref="K147">INDEX(A!$I$2:$I$1001,MATCH(EF!C147,A!$A$2:$A$1001,0))</f>
        <v>NA</v>
      </c>
      <c r="L147" s="35" t="str">
        <f t="array" ref="L147">INDEX(A!$J$2:$J$1001,MATCH(EF!C147,A!$A$2:$A$1001,0))</f>
        <v>38863-0</v>
      </c>
      <c r="M147" s="35">
        <f t="array" ref="M147">INDEX(A!$K$2:$K$1001,MATCH(EF!C147,A!$A$2:$A$1001,0))</f>
        <v>300700</v>
      </c>
      <c r="N147" s="35">
        <f t="array" ref="N147">INDEX(A!$L$2:$L$1001,MATCH(EF!C147,A!$A$2:$A$1001,0))</f>
        <v>0</v>
      </c>
      <c r="O147" s="36" t="str">
        <f t="shared" si="0"/>
        <v>3</v>
      </c>
      <c r="P147" s="36" t="str">
        <f t="shared" si="1"/>
        <v>007</v>
      </c>
      <c r="Q147" s="36" t="str">
        <f t="array" ref="Q147">IF(O147="7",IF(P147="000","Sin región al ser un intermunicipal",INDEX(B!$C$2:$C$126,MATCH(EF!P147,B!$A$2:$A$126,0))),"Sin región al ser un ente Estatal")</f>
        <v>Sin región al ser un ente Estatal</v>
      </c>
      <c r="R147" s="37">
        <f t="array" ref="R147">IF(O147="7",IF(P147="000","N/A",INDEX(B!$D$2:$D$126,MATCH(EF!P147,B!$A$2:$A$126,0))),B!$D$127)</f>
        <v>7842822</v>
      </c>
      <c r="S147" s="37">
        <f t="array" ref="S147">IF(O147="7",IF(P147="000","N/A",INDEX(B!$E$2:$E$126,MATCH(EF!P147,B!$A$2:$A$126,0))),B!$E$127)</f>
        <v>8348151</v>
      </c>
      <c r="T147" s="29"/>
      <c r="U147" s="29"/>
      <c r="V147" s="29"/>
      <c r="W147" s="29"/>
      <c r="X147" s="29"/>
      <c r="Y147" s="29"/>
      <c r="Z147" s="29"/>
    </row>
    <row r="148" spans="1:26" ht="14.25" customHeight="1">
      <c r="A148" s="29">
        <f>COUNTIF(A!$A$2:$A$1001,"&lt;="&amp;A!A148)</f>
        <v>127</v>
      </c>
      <c r="B148" s="30">
        <v>147</v>
      </c>
      <c r="C148" s="35" t="str">
        <f t="array" ref="C148">INDEX(A!$A$2:$A$1001,MATCH(EF!B148,EF!$A$2:$A$1001,0))</f>
        <v>Fideicomiso Maestro de Fomento Económico para el Municipio de Zapopan (FIMAFEZ)</v>
      </c>
      <c r="D148" s="35" t="str">
        <f t="array" ref="D148">INDEX(A!$B$2:$B$1001,MATCH(EF!C148,A!$A$2:$A$1001,0))</f>
        <v>Municipal</v>
      </c>
      <c r="E148" s="35" t="str">
        <f t="array" ref="E148">INDEX(A!$C$2:$C$1001,MATCH(EF!C148,A!$A$2:$A$1001,0))</f>
        <v>Sí</v>
      </c>
      <c r="F148" s="35">
        <f t="array" ref="F148">INDEX(A!$D$2:$D$1001,MATCH(EF!C148,A!$A$2:$A$1001,0))</f>
        <v>120</v>
      </c>
      <c r="G148" s="35" t="str">
        <f t="array" ref="G148">INDEX(A!$E$2:$E$1001,MATCH(EF!C148,A!$A$2:$A$1001,0))</f>
        <v>Economía</v>
      </c>
      <c r="H148" s="35" t="str">
        <f t="array" ref="H148">INDEX(A!$F$2:$F$1001,MATCH(EF!C148,A!$A$2:$A$1001,0))</f>
        <v>Ejecutivo</v>
      </c>
      <c r="I148" s="35" t="str">
        <f t="array" ref="I148">INDEX(A!$G$2:$G$1001,MATCH(EF!C148,A!$A$2:$A$1001,0))</f>
        <v>Fideicomiso</v>
      </c>
      <c r="J148" s="35">
        <f t="array" ref="J148">INDEX(A!$H$2:$H$1001,MATCH(EF!C148,A!$A$2:$A$1001,0))</f>
        <v>2010</v>
      </c>
      <c r="K148" s="35" t="str">
        <f t="array" ref="K148">INDEX(A!$I$2:$I$1001,MATCH(EF!C148,A!$A$2:$A$1001,0))</f>
        <v>NA</v>
      </c>
      <c r="L148" s="38" t="str">
        <f t="array" ref="L148">INDEX(A!$J$2:$J$1001,MATCH(EF!C148,A!$A$2:$A$1001,0))</f>
        <v>106807-3</v>
      </c>
      <c r="M148" s="35">
        <f t="array" ref="M148">INDEX(A!$K$2:$K$1001,MATCH(EF!C148,A!$A$2:$A$1001,0))</f>
        <v>712007</v>
      </c>
      <c r="N148" s="35">
        <f t="array" ref="N148">INDEX(A!$L$2:$L$1001,MATCH(EF!C148,A!$A$2:$A$1001,0))</f>
        <v>0</v>
      </c>
      <c r="O148" s="36" t="str">
        <f t="shared" si="0"/>
        <v>7</v>
      </c>
      <c r="P148" s="36" t="str">
        <f t="shared" si="1"/>
        <v>120</v>
      </c>
      <c r="Q148" s="36" t="str">
        <f t="array" ref="Q148">IF(O148="7",IF(P148="000","Sin región al ser un intermunicipal",INDEX(B!$C$2:$C$126,MATCH(EF!P148,B!$A$2:$A$126,0))),"Sin región al ser un ente Estatal")</f>
        <v>Centro</v>
      </c>
      <c r="R148" s="37">
        <f t="array" ref="R148">IF(O148="7",IF(P148="000","N/A",INDEX(B!$D$2:$D$126,MATCH(EF!P148,B!$A$2:$A$126,0))),B!$D$127)</f>
        <v>1332272</v>
      </c>
      <c r="S148" s="37">
        <f t="array" ref="S148">IF(O148="7",IF(P148="000","N/A",INDEX(B!$E$2:$E$126,MATCH(EF!P148,B!$A$2:$A$126,0))),B!$E$127)</f>
        <v>1476491</v>
      </c>
      <c r="T148" s="29"/>
      <c r="U148" s="29"/>
      <c r="V148" s="29"/>
      <c r="W148" s="29"/>
      <c r="X148" s="29"/>
      <c r="Y148" s="29"/>
      <c r="Z148" s="29"/>
    </row>
    <row r="149" spans="1:26" ht="14.25" customHeight="1">
      <c r="A149" s="29">
        <f>COUNTIF(A!$A$2:$A$1001,"&lt;="&amp;A!A149)</f>
        <v>142</v>
      </c>
      <c r="B149" s="30">
        <v>148</v>
      </c>
      <c r="C149" s="35" t="str">
        <f t="array" ref="C149">INDEX(A!$A$2:$A$1001,MATCH(EF!B149,EF!$A$2:$A$1001,0))</f>
        <v>Fideicomiso Nuevo Sistema de Justicia Penal para el Estado de Jalisco</v>
      </c>
      <c r="D149" s="35" t="str">
        <f t="array" ref="D149">INDEX(A!$B$2:$B$1001,MATCH(EF!C149,A!$A$2:$A$1001,0))</f>
        <v>Estatal</v>
      </c>
      <c r="E149" s="35" t="str">
        <f t="array" ref="E149">INDEX(A!$C$2:$C$1001,MATCH(EF!C149,A!$A$2:$A$1001,0))</f>
        <v>NA</v>
      </c>
      <c r="F149" s="35" t="str">
        <f t="array" ref="F149">INDEX(A!$D$2:$D$1001,MATCH(EF!C149,A!$A$2:$A$1001,0))</f>
        <v>000</v>
      </c>
      <c r="G149" s="35" t="str">
        <f t="array" ref="G149">INDEX(A!$E$2:$E$1001,MATCH(EF!C149,A!$A$2:$A$1001,0))</f>
        <v>Asistencia social</v>
      </c>
      <c r="H149" s="35" t="str">
        <f t="array" ref="H149">INDEX(A!$F$2:$F$1001,MATCH(EF!C149,A!$A$2:$A$1001,0))</f>
        <v>Ejecutivo</v>
      </c>
      <c r="I149" s="35" t="str">
        <f t="array" ref="I149">INDEX(A!$G$2:$G$1001,MATCH(EF!C149,A!$A$2:$A$1001,0))</f>
        <v>Fideicomiso</v>
      </c>
      <c r="J149" s="35">
        <f t="array" ref="J149">INDEX(A!$H$2:$H$1001,MATCH(EF!C149,A!$A$2:$A$1001,0))</f>
        <v>2012</v>
      </c>
      <c r="K149" s="35" t="str">
        <f t="array" ref="K149">INDEX(A!$I$2:$I$1001,MATCH(EF!C149,A!$A$2:$A$1001,0))</f>
        <v>NA</v>
      </c>
      <c r="L149" s="38" t="str">
        <f t="array" ref="L149">INDEX(A!$J$2:$J$1001,MATCH(EF!C149,A!$A$2:$A$1001,0))</f>
        <v>1723-7</v>
      </c>
      <c r="M149" s="35">
        <f t="array" ref="M149">INDEX(A!$K$2:$K$1001,MATCH(EF!C149,A!$A$2:$A$1001,0))</f>
        <v>304400</v>
      </c>
      <c r="N149" s="35">
        <f t="array" ref="N149">INDEX(A!$L$2:$L$1001,MATCH(EF!C149,A!$A$2:$A$1001,0))</f>
        <v>0</v>
      </c>
      <c r="O149" s="36" t="str">
        <f t="shared" si="0"/>
        <v>3</v>
      </c>
      <c r="P149" s="36" t="str">
        <f t="shared" si="1"/>
        <v>044</v>
      </c>
      <c r="Q149" s="36" t="str">
        <f t="array" ref="Q149">IF(O149="7",IF(P149="000","Sin región al ser un intermunicipal",INDEX(B!$C$2:$C$126,MATCH(EF!P149,B!$A$2:$A$126,0))),"Sin región al ser un ente Estatal")</f>
        <v>Sin región al ser un ente Estatal</v>
      </c>
      <c r="R149" s="37">
        <f t="array" ref="R149">IF(O149="7",IF(P149="000","N/A",INDEX(B!$D$2:$D$126,MATCH(EF!P149,B!$A$2:$A$126,0))),B!$D$127)</f>
        <v>7842822</v>
      </c>
      <c r="S149" s="37">
        <f t="array" ref="S149">IF(O149="7",IF(P149="000","N/A",INDEX(B!$E$2:$E$126,MATCH(EF!P149,B!$A$2:$A$126,0))),B!$E$127)</f>
        <v>8348151</v>
      </c>
      <c r="T149" s="29"/>
      <c r="U149" s="29"/>
      <c r="V149" s="29"/>
      <c r="W149" s="29"/>
      <c r="X149" s="29"/>
      <c r="Y149" s="29"/>
      <c r="Z149" s="29"/>
    </row>
    <row r="150" spans="1:26" ht="14.25" customHeight="1">
      <c r="A150" s="29">
        <f>COUNTIF(A!$A$2:$A$1001,"&lt;="&amp;A!A150)</f>
        <v>149</v>
      </c>
      <c r="B150" s="30">
        <v>149</v>
      </c>
      <c r="C150" s="35" t="str">
        <f t="array" ref="C150">INDEX(A!$A$2:$A$1001,MATCH(EF!B150,EF!$A$2:$A$1001,0))</f>
        <v>Fideicomiso para el Desarrollo de Infraestructura y Equipamiento Deportivo de Diversas Obligaciones de Pago a cargo del Gobierno del Estado</v>
      </c>
      <c r="D150" s="35" t="str">
        <f t="array" ref="D150">INDEX(A!$B$2:$B$1001,MATCH(EF!C150,A!$A$2:$A$1001,0))</f>
        <v>Estatal</v>
      </c>
      <c r="E150" s="35" t="str">
        <f t="array" ref="E150">INDEX(A!$C$2:$C$1001,MATCH(EF!C150,A!$A$2:$A$1001,0))</f>
        <v>Sí</v>
      </c>
      <c r="F150" s="35" t="str">
        <f t="array" ref="F150">INDEX(A!$D$2:$D$1001,MATCH(EF!C150,A!$A$2:$A$1001,0))</f>
        <v>000</v>
      </c>
      <c r="G150" s="35" t="str">
        <f t="array" ref="G150">INDEX(A!$E$2:$E$1001,MATCH(EF!C150,A!$A$2:$A$1001,0))</f>
        <v>Territorio</v>
      </c>
      <c r="H150" s="35" t="str">
        <f t="array" ref="H150">INDEX(A!$F$2:$F$1001,MATCH(EF!C150,A!$A$2:$A$1001,0))</f>
        <v>Ejecutivo</v>
      </c>
      <c r="I150" s="35" t="str">
        <f t="array" ref="I150">INDEX(A!$G$2:$G$1001,MATCH(EF!C150,A!$A$2:$A$1001,0))</f>
        <v>Fideicomiso</v>
      </c>
      <c r="J150" s="35">
        <f t="array" ref="J150">INDEX(A!$H$2:$H$1001,MATCH(EF!C150,A!$A$2:$A$1001,0))</f>
        <v>2008</v>
      </c>
      <c r="K150" s="35" t="str">
        <f t="array" ref="K150">INDEX(A!$I$2:$I$1001,MATCH(EF!C150,A!$A$2:$A$1001,0))</f>
        <v>NA</v>
      </c>
      <c r="L150" s="35">
        <f t="array" ref="L150">INDEX(A!$J$2:$J$1001,MATCH(EF!C150,A!$A$2:$A$1001,0))</f>
        <v>2134</v>
      </c>
      <c r="M150" s="35">
        <f t="array" ref="M150">INDEX(A!$K$2:$K$1001,MATCH(EF!C150,A!$A$2:$A$1001,0))</f>
        <v>303200</v>
      </c>
      <c r="N150" s="35">
        <f t="array" ref="N150">INDEX(A!$L$2:$L$1001,MATCH(EF!C150,A!$A$2:$A$1001,0))</f>
        <v>0</v>
      </c>
      <c r="O150" s="36" t="str">
        <f t="shared" si="0"/>
        <v>3</v>
      </c>
      <c r="P150" s="36" t="str">
        <f t="shared" si="1"/>
        <v>032</v>
      </c>
      <c r="Q150" s="36" t="str">
        <f t="array" ref="Q150">IF(O150="7",IF(P150="000","Sin región al ser un intermunicipal",INDEX(B!$C$2:$C$126,MATCH(EF!P150,B!$A$2:$A$126,0))),"Sin región al ser un ente Estatal")</f>
        <v>Sin región al ser un ente Estatal</v>
      </c>
      <c r="R150" s="37">
        <f t="array" ref="R150">IF(O150="7",IF(P150="000","N/A",INDEX(B!$D$2:$D$126,MATCH(EF!P150,B!$A$2:$A$126,0))),B!$D$127)</f>
        <v>7842822</v>
      </c>
      <c r="S150" s="37">
        <f t="array" ref="S150">IF(O150="7",IF(P150="000","N/A",INDEX(B!$E$2:$E$126,MATCH(EF!P150,B!$A$2:$A$126,0))),B!$E$127)</f>
        <v>8348151</v>
      </c>
      <c r="T150" s="29"/>
      <c r="U150" s="29"/>
      <c r="V150" s="29"/>
      <c r="W150" s="29"/>
      <c r="X150" s="29"/>
      <c r="Y150" s="29"/>
      <c r="Z150" s="29"/>
    </row>
    <row r="151" spans="1:26" ht="14.25" customHeight="1">
      <c r="A151" s="29">
        <f>COUNTIF(A!$A$2:$A$1001,"&lt;="&amp;A!A151)</f>
        <v>151</v>
      </c>
      <c r="B151" s="30">
        <v>150</v>
      </c>
      <c r="C151" s="35" t="str">
        <f t="array" ref="C151">INDEX(A!$A$2:$A$1001,MATCH(EF!B151,EF!$A$2:$A$1001,0))</f>
        <v>Fideicomiso para el Desarrollo de la Región Centro Occidente</v>
      </c>
      <c r="D151" s="35" t="str">
        <f t="array" ref="D151">INDEX(A!$B$2:$B$1001,MATCH(EF!C151,A!$A$2:$A$1001,0))</f>
        <v>Estatal</v>
      </c>
      <c r="E151" s="35" t="str">
        <f t="array" ref="E151">INDEX(A!$C$2:$C$1001,MATCH(EF!C151,A!$A$2:$A$1001,0))</f>
        <v>Sí</v>
      </c>
      <c r="F151" s="35" t="str">
        <f t="array" ref="F151">INDEX(A!$D$2:$D$1001,MATCH(EF!C151,A!$A$2:$A$1001,0))</f>
        <v>000</v>
      </c>
      <c r="G151" s="35" t="str">
        <f t="array" ref="G151">INDEX(A!$E$2:$E$1001,MATCH(EF!C151,A!$A$2:$A$1001,0))</f>
        <v>Territorio</v>
      </c>
      <c r="H151" s="35" t="str">
        <f t="array" ref="H151">INDEX(A!$F$2:$F$1001,MATCH(EF!C151,A!$A$2:$A$1001,0))</f>
        <v>Ejecutivo</v>
      </c>
      <c r="I151" s="35" t="str">
        <f t="array" ref="I151">INDEX(A!$G$2:$G$1001,MATCH(EF!C151,A!$A$2:$A$1001,0))</f>
        <v>Fideicomiso</v>
      </c>
      <c r="J151" s="35">
        <f t="array" ref="J151">INDEX(A!$H$2:$H$1001,MATCH(EF!C151,A!$A$2:$A$1001,0))</f>
        <v>2011</v>
      </c>
      <c r="K151" s="35" t="str">
        <f t="array" ref="K151">INDEX(A!$I$2:$I$1001,MATCH(EF!C151,A!$A$2:$A$1001,0))</f>
        <v>NA</v>
      </c>
      <c r="L151" s="35">
        <f t="array" ref="L151">INDEX(A!$J$2:$J$1001,MATCH(EF!C151,A!$A$2:$A$1001,0))</f>
        <v>2190</v>
      </c>
      <c r="M151" s="35">
        <f t="array" ref="M151">INDEX(A!$K$2:$K$1001,MATCH(EF!C151,A!$A$2:$A$1001,0))</f>
        <v>304300</v>
      </c>
      <c r="N151" s="35">
        <f t="array" ref="N151">INDEX(A!$L$2:$L$1001,MATCH(EF!C151,A!$A$2:$A$1001,0))</f>
        <v>0</v>
      </c>
      <c r="O151" s="36" t="str">
        <f t="shared" si="0"/>
        <v>3</v>
      </c>
      <c r="P151" s="36" t="str">
        <f t="shared" si="1"/>
        <v>043</v>
      </c>
      <c r="Q151" s="36" t="str">
        <f t="array" ref="Q151">IF(O151="7",IF(P151="000","Sin región al ser un intermunicipal",INDEX(B!$C$2:$C$126,MATCH(EF!P151,B!$A$2:$A$126,0))),"Sin región al ser un ente Estatal")</f>
        <v>Sin región al ser un ente Estatal</v>
      </c>
      <c r="R151" s="37">
        <f t="array" ref="R151">IF(O151="7",IF(P151="000","N/A",INDEX(B!$D$2:$D$126,MATCH(EF!P151,B!$A$2:$A$126,0))),B!$D$127)</f>
        <v>7842822</v>
      </c>
      <c r="S151" s="37">
        <f t="array" ref="S151">IF(O151="7",IF(P151="000","N/A",INDEX(B!$E$2:$E$126,MATCH(EF!P151,B!$A$2:$A$126,0))),B!$E$127)</f>
        <v>8348151</v>
      </c>
      <c r="T151" s="29"/>
      <c r="U151" s="29"/>
      <c r="V151" s="29"/>
      <c r="W151" s="29"/>
      <c r="X151" s="29"/>
      <c r="Y151" s="29"/>
      <c r="Z151" s="29"/>
    </row>
    <row r="152" spans="1:26" ht="14.25" customHeight="1">
      <c r="A152" s="29">
        <f>COUNTIF(A!$A$2:$A$1001,"&lt;="&amp;A!A152)</f>
        <v>124</v>
      </c>
      <c r="B152" s="30">
        <v>151</v>
      </c>
      <c r="C152" s="35" t="str">
        <f t="array" ref="C152">INDEX(A!$A$2:$A$1001,MATCH(EF!B152,EF!$A$2:$A$1001,0))</f>
        <v>Fideicomiso para el Desarrollo de los Sistemas de Enseñanza Vivencial e Indagatoria de la Ciencia en el Estado de Jalisco (SEVIC Jalisco)</v>
      </c>
      <c r="D152" s="35" t="str">
        <f t="array" ref="D152">INDEX(A!$B$2:$B$1001,MATCH(EF!C152,A!$A$2:$A$1001,0))</f>
        <v>Federal</v>
      </c>
      <c r="E152" s="35" t="str">
        <f t="array" ref="E152">INDEX(A!$C$2:$C$1001,MATCH(EF!C152,A!$A$2:$A$1001,0))</f>
        <v>Sí</v>
      </c>
      <c r="F152" s="35">
        <f t="array" ref="F152">INDEX(A!$D$2:$D$1001,MATCH(EF!C152,A!$A$2:$A$1001,0))</f>
        <v>999</v>
      </c>
      <c r="G152" s="35" t="str">
        <f t="array" ref="G152">INDEX(A!$E$2:$E$1001,MATCH(EF!C152,A!$A$2:$A$1001,0))</f>
        <v>Educación</v>
      </c>
      <c r="H152" s="35" t="str">
        <f t="array" ref="H152">INDEX(A!$F$2:$F$1001,MATCH(EF!C152,A!$A$2:$A$1001,0))</f>
        <v>Ejecutivo</v>
      </c>
      <c r="I152" s="35" t="str">
        <f t="array" ref="I152">INDEX(A!$G$2:$G$1001,MATCH(EF!C152,A!$A$2:$A$1001,0))</f>
        <v>Fideicomiso</v>
      </c>
      <c r="J152" s="35">
        <f t="array" ref="J152">INDEX(A!$H$2:$H$1001,MATCH(EF!C152,A!$A$2:$A$1001,0))</f>
        <v>2008</v>
      </c>
      <c r="K152" s="35" t="str">
        <f t="array" ref="K152">INDEX(A!$I$2:$I$1001,MATCH(EF!C152,A!$A$2:$A$1001,0))</f>
        <v>NA</v>
      </c>
      <c r="L152" s="35">
        <f t="array" ref="L152">INDEX(A!$J$2:$J$1001,MATCH(EF!C152,A!$A$2:$A$1001,0))</f>
        <v>2001577001</v>
      </c>
      <c r="M152" s="35">
        <f t="array" ref="M152">INDEX(A!$K$2:$K$1001,MATCH(EF!C152,A!$A$2:$A$1001,0))</f>
        <v>303300</v>
      </c>
      <c r="N152" s="35">
        <f t="array" ref="N152">INDEX(A!$L$2:$L$1001,MATCH(EF!C152,A!$A$2:$A$1001,0))</f>
        <v>0</v>
      </c>
      <c r="O152" s="36" t="str">
        <f t="shared" si="0"/>
        <v>3</v>
      </c>
      <c r="P152" s="36" t="str">
        <f t="shared" si="1"/>
        <v>033</v>
      </c>
      <c r="Q152" s="36" t="str">
        <f t="array" ref="Q152">IF(O152="7",IF(P152="000","Sin región al ser un intermunicipal",INDEX(B!$C$2:$C$126,MATCH(EF!P152,B!$A$2:$A$126,0))),"Sin región al ser un ente Estatal")</f>
        <v>Sin región al ser un ente Estatal</v>
      </c>
      <c r="R152" s="37">
        <f t="array" ref="R152">IF(O152="7",IF(P152="000","N/A",INDEX(B!$D$2:$D$126,MATCH(EF!P152,B!$A$2:$A$126,0))),B!$D$127)</f>
        <v>7842822</v>
      </c>
      <c r="S152" s="37">
        <f t="array" ref="S152">IF(O152="7",IF(P152="000","N/A",INDEX(B!$E$2:$E$126,MATCH(EF!P152,B!$A$2:$A$126,0))),B!$E$127)</f>
        <v>8348151</v>
      </c>
      <c r="T152" s="29"/>
      <c r="U152" s="29"/>
      <c r="V152" s="29"/>
      <c r="W152" s="29"/>
      <c r="X152" s="29"/>
      <c r="Y152" s="29"/>
      <c r="Z152" s="29"/>
    </row>
    <row r="153" spans="1:26" ht="14.25" customHeight="1">
      <c r="A153" s="29">
        <f>COUNTIF(A!$A$2:$A$1001,"&lt;="&amp;A!A153)</f>
        <v>130</v>
      </c>
      <c r="B153" s="30">
        <v>152</v>
      </c>
      <c r="C153" s="35" t="str">
        <f t="array" ref="C153">INDEX(A!$A$2:$A$1001,MATCH(EF!B153,EF!$A$2:$A$1001,0))</f>
        <v>Fideicomiso para el Desarrollo Rural del Estado de Jalisco</v>
      </c>
      <c r="D153" s="35" t="str">
        <f t="array" ref="D153">INDEX(A!$B$2:$B$1001,MATCH(EF!C153,A!$A$2:$A$1001,0))</f>
        <v>Estatal</v>
      </c>
      <c r="E153" s="35" t="str">
        <f t="array" ref="E153">INDEX(A!$C$2:$C$1001,MATCH(EF!C153,A!$A$2:$A$1001,0))</f>
        <v>Sí</v>
      </c>
      <c r="F153" s="35" t="str">
        <f t="array" ref="F153">INDEX(A!$D$2:$D$1001,MATCH(EF!C153,A!$A$2:$A$1001,0))</f>
        <v>000</v>
      </c>
      <c r="G153" s="35" t="str">
        <f t="array" ref="G153">INDEX(A!$E$2:$E$1001,MATCH(EF!C153,A!$A$2:$A$1001,0))</f>
        <v>Educación</v>
      </c>
      <c r="H153" s="35" t="str">
        <f t="array" ref="H153">INDEX(A!$F$2:$F$1001,MATCH(EF!C153,A!$A$2:$A$1001,0))</f>
        <v>Ejecutivo</v>
      </c>
      <c r="I153" s="35" t="str">
        <f t="array" ref="I153">INDEX(A!$G$2:$G$1001,MATCH(EF!C153,A!$A$2:$A$1001,0))</f>
        <v>Fideicomiso</v>
      </c>
      <c r="J153" s="35">
        <f t="array" ref="J153">INDEX(A!$H$2:$H$1001,MATCH(EF!C153,A!$A$2:$A$1001,0))</f>
        <v>2002</v>
      </c>
      <c r="K153" s="35" t="str">
        <f t="array" ref="K153">INDEX(A!$I$2:$I$1001,MATCH(EF!C153,A!$A$2:$A$1001,0))</f>
        <v>NA</v>
      </c>
      <c r="L153" s="35">
        <f t="array" ref="L153">INDEX(A!$J$2:$J$1001,MATCH(EF!C153,A!$A$2:$A$1001,0))</f>
        <v>80278</v>
      </c>
      <c r="M153" s="35">
        <f t="array" ref="M153">INDEX(A!$K$2:$K$1001,MATCH(EF!C153,A!$A$2:$A$1001,0))</f>
        <v>302500</v>
      </c>
      <c r="N153" s="35">
        <f t="array" ref="N153">INDEX(A!$L$2:$L$1001,MATCH(EF!C153,A!$A$2:$A$1001,0))</f>
        <v>0</v>
      </c>
      <c r="O153" s="36" t="str">
        <f t="shared" si="0"/>
        <v>3</v>
      </c>
      <c r="P153" s="36" t="str">
        <f t="shared" si="1"/>
        <v>025</v>
      </c>
      <c r="Q153" s="36" t="str">
        <f t="array" ref="Q153">IF(O153="7",IF(P153="000","Sin región al ser un intermunicipal",INDEX(B!$C$2:$C$126,MATCH(EF!P153,B!$A$2:$A$126,0))),"Sin región al ser un ente Estatal")</f>
        <v>Sin región al ser un ente Estatal</v>
      </c>
      <c r="R153" s="37">
        <f t="array" ref="R153">IF(O153="7",IF(P153="000","N/A",INDEX(B!$D$2:$D$126,MATCH(EF!P153,B!$A$2:$A$126,0))),B!$D$127)</f>
        <v>7842822</v>
      </c>
      <c r="S153" s="37">
        <f t="array" ref="S153">IF(O153="7",IF(P153="000","N/A",INDEX(B!$E$2:$E$126,MATCH(EF!P153,B!$A$2:$A$126,0))),B!$E$127)</f>
        <v>8348151</v>
      </c>
      <c r="T153" s="29"/>
      <c r="U153" s="29"/>
      <c r="V153" s="29"/>
      <c r="W153" s="29"/>
      <c r="X153" s="29"/>
      <c r="Y153" s="29"/>
      <c r="Z153" s="29"/>
    </row>
    <row r="154" spans="1:26" ht="14.25" customHeight="1">
      <c r="A154" s="29">
        <f>COUNTIF(A!$A$2:$A$1001,"&lt;="&amp;A!A154)</f>
        <v>140</v>
      </c>
      <c r="B154" s="30">
        <v>153</v>
      </c>
      <c r="C154" s="35" t="str">
        <f t="array" ref="C154">INDEX(A!$A$2:$A$1001,MATCH(EF!B154,EF!$A$2:$A$1001,0))</f>
        <v>Fideicomiso para la Administración del Programa de Desarrollo Forestal de Jalisco</v>
      </c>
      <c r="D154" s="35" t="str">
        <f t="array" ref="D154">INDEX(A!$B$2:$B$1001,MATCH(EF!C154,A!$A$2:$A$1001,0))</f>
        <v>Estatal</v>
      </c>
      <c r="E154" s="35" t="str">
        <f t="array" ref="E154">INDEX(A!$C$2:$C$1001,MATCH(EF!C154,A!$A$2:$A$1001,0))</f>
        <v>Sí</v>
      </c>
      <c r="F154" s="35" t="str">
        <f t="array" ref="F154">INDEX(A!$D$2:$D$1001,MATCH(EF!C154,A!$A$2:$A$1001,0))</f>
        <v>000</v>
      </c>
      <c r="G154" s="35" t="str">
        <f t="array" ref="G154">INDEX(A!$E$2:$E$1001,MATCH(EF!C154,A!$A$2:$A$1001,0))</f>
        <v>Territorio</v>
      </c>
      <c r="H154" s="35" t="str">
        <f t="array" ref="H154">INDEX(A!$F$2:$F$1001,MATCH(EF!C154,A!$A$2:$A$1001,0))</f>
        <v>Ejecutivo</v>
      </c>
      <c r="I154" s="35" t="str">
        <f t="array" ref="I154">INDEX(A!$G$2:$G$1001,MATCH(EF!C154,A!$A$2:$A$1001,0))</f>
        <v>Fideicomiso</v>
      </c>
      <c r="J154" s="35">
        <f t="array" ref="J154">INDEX(A!$H$2:$H$1001,MATCH(EF!C154,A!$A$2:$A$1001,0))</f>
        <v>2010</v>
      </c>
      <c r="K154" s="35" t="str">
        <f t="array" ref="K154">INDEX(A!$I$2:$I$1001,MATCH(EF!C154,A!$A$2:$A$1001,0))</f>
        <v>NA</v>
      </c>
      <c r="L154" s="35">
        <f t="array" ref="L154">INDEX(A!$J$2:$J$1001,MATCH(EF!C154,A!$A$2:$A$1001,0))</f>
        <v>2181</v>
      </c>
      <c r="M154" s="35">
        <f t="array" ref="M154">INDEX(A!$K$2:$K$1001,MATCH(EF!C154,A!$A$2:$A$1001,0))</f>
        <v>304000</v>
      </c>
      <c r="N154" s="35">
        <f t="array" ref="N154">INDEX(A!$L$2:$L$1001,MATCH(EF!C154,A!$A$2:$A$1001,0))</f>
        <v>0</v>
      </c>
      <c r="O154" s="36" t="str">
        <f t="shared" si="0"/>
        <v>3</v>
      </c>
      <c r="P154" s="36" t="str">
        <f t="shared" si="1"/>
        <v>040</v>
      </c>
      <c r="Q154" s="36" t="str">
        <f t="array" ref="Q154">IF(O154="7",IF(P154="000","Sin región al ser un intermunicipal",INDEX(B!$C$2:$C$126,MATCH(EF!P154,B!$A$2:$A$126,0))),"Sin región al ser un ente Estatal")</f>
        <v>Sin región al ser un ente Estatal</v>
      </c>
      <c r="R154" s="37">
        <f t="array" ref="R154">IF(O154="7",IF(P154="000","N/A",INDEX(B!$D$2:$D$126,MATCH(EF!P154,B!$A$2:$A$126,0))),B!$D$127)</f>
        <v>7842822</v>
      </c>
      <c r="S154" s="37">
        <f t="array" ref="S154">IF(O154="7",IF(P154="000","N/A",INDEX(B!$E$2:$E$126,MATCH(EF!P154,B!$A$2:$A$126,0))),B!$E$127)</f>
        <v>8348151</v>
      </c>
      <c r="T154" s="29"/>
      <c r="U154" s="29"/>
      <c r="V154" s="29"/>
      <c r="W154" s="29"/>
      <c r="X154" s="29"/>
      <c r="Y154" s="29"/>
      <c r="Z154" s="29"/>
    </row>
    <row r="155" spans="1:26" ht="14.25" customHeight="1">
      <c r="A155" s="29">
        <f>COUNTIF(A!$A$2:$A$1001,"&lt;="&amp;A!A155)</f>
        <v>165</v>
      </c>
      <c r="B155" s="30">
        <v>154</v>
      </c>
      <c r="C155" s="35" t="str">
        <f t="array" ref="C155">INDEX(A!$A$2:$A$1001,MATCH(EF!B155,EF!$A$2:$A$1001,0))</f>
        <v>Fideicomiso para la Protección del Estero del Salado y Desarrollo de las Áreas Colindantes</v>
      </c>
      <c r="D155" s="35" t="str">
        <f t="array" ref="D155">INDEX(A!$B$2:$B$1001,MATCH(EF!C155,A!$A$2:$A$1001,0))</f>
        <v>Estatal</v>
      </c>
      <c r="E155" s="35" t="str">
        <f t="array" ref="E155">INDEX(A!$C$2:$C$1001,MATCH(EF!C155,A!$A$2:$A$1001,0))</f>
        <v>Sí</v>
      </c>
      <c r="F155" s="35" t="str">
        <f t="array" ref="F155">INDEX(A!$D$2:$D$1001,MATCH(EF!C155,A!$A$2:$A$1001,0))</f>
        <v>000</v>
      </c>
      <c r="G155" s="35" t="str">
        <f t="array" ref="G155">INDEX(A!$E$2:$E$1001,MATCH(EF!C155,A!$A$2:$A$1001,0))</f>
        <v>Seguridad</v>
      </c>
      <c r="H155" s="35" t="str">
        <f t="array" ref="H155">INDEX(A!$F$2:$F$1001,MATCH(EF!C155,A!$A$2:$A$1001,0))</f>
        <v>Ejecutivo</v>
      </c>
      <c r="I155" s="35" t="str">
        <f t="array" ref="I155">INDEX(A!$G$2:$G$1001,MATCH(EF!C155,A!$A$2:$A$1001,0))</f>
        <v>Fideicomiso</v>
      </c>
      <c r="J155" s="35">
        <f t="array" ref="J155">INDEX(A!$H$2:$H$1001,MATCH(EF!C155,A!$A$2:$A$1001,0))</f>
        <v>2015</v>
      </c>
      <c r="K155" s="35" t="str">
        <f t="array" ref="K155">INDEX(A!$I$2:$I$1001,MATCH(EF!C155,A!$A$2:$A$1001,0))</f>
        <v>NA</v>
      </c>
      <c r="L155" s="35">
        <f t="array" ref="L155">INDEX(A!$J$2:$J$1001,MATCH(EF!C155,A!$A$2:$A$1001,0))</f>
        <v>10907</v>
      </c>
      <c r="M155" s="35">
        <f t="array" ref="M155">INDEX(A!$K$2:$K$1001,MATCH(EF!C155,A!$A$2:$A$1001,0))</f>
        <v>305000</v>
      </c>
      <c r="N155" s="35">
        <f t="array" ref="N155">INDEX(A!$L$2:$L$1001,MATCH(EF!C155,A!$A$2:$A$1001,0))</f>
        <v>0</v>
      </c>
      <c r="O155" s="36" t="str">
        <f t="shared" si="0"/>
        <v>3</v>
      </c>
      <c r="P155" s="36" t="str">
        <f t="shared" si="1"/>
        <v>050</v>
      </c>
      <c r="Q155" s="36" t="str">
        <f t="array" ref="Q155">IF(O155="7",IF(P155="000","Sin región al ser un intermunicipal",INDEX(B!$C$2:$C$126,MATCH(EF!P155,B!$A$2:$A$126,0))),"Sin región al ser un ente Estatal")</f>
        <v>Sin región al ser un ente Estatal</v>
      </c>
      <c r="R155" s="37">
        <f t="array" ref="R155">IF(O155="7",IF(P155="000","N/A",INDEX(B!$D$2:$D$126,MATCH(EF!P155,B!$A$2:$A$126,0))),B!$D$127)</f>
        <v>7842822</v>
      </c>
      <c r="S155" s="37">
        <f t="array" ref="S155">IF(O155="7",IF(P155="000","N/A",INDEX(B!$E$2:$E$126,MATCH(EF!P155,B!$A$2:$A$126,0))),B!$E$127)</f>
        <v>8348151</v>
      </c>
      <c r="T155" s="29"/>
      <c r="U155" s="29"/>
      <c r="V155" s="29"/>
      <c r="W155" s="29"/>
      <c r="X155" s="29"/>
      <c r="Y155" s="29"/>
      <c r="Z155" s="29"/>
    </row>
    <row r="156" spans="1:26" ht="14.25" customHeight="1">
      <c r="A156" s="29">
        <f>COUNTIF(A!$A$2:$A$1001,"&lt;="&amp;A!A156)</f>
        <v>114</v>
      </c>
      <c r="B156" s="30">
        <v>155</v>
      </c>
      <c r="C156" s="35" t="str">
        <f t="array" ref="C156">INDEX(A!$A$2:$A$1001,MATCH(EF!B156,EF!$A$2:$A$1001,0))</f>
        <v>Fideicomiso Plan Múltiple de Beneficios para los Trabajadores del Gobierno del Estado - FPBTGE</v>
      </c>
      <c r="D156" s="35" t="str">
        <f t="array" ref="D156">INDEX(A!$B$2:$B$1001,MATCH(EF!C156,A!$A$2:$A$1001,0))</f>
        <v>Estatal</v>
      </c>
      <c r="E156" s="35" t="str">
        <f t="array" ref="E156">INDEX(A!$C$2:$C$1001,MATCH(EF!C156,A!$A$2:$A$1001,0))</f>
        <v>Sí</v>
      </c>
      <c r="F156" s="35" t="str">
        <f t="array" ref="F156">INDEX(A!$D$2:$D$1001,MATCH(EF!C156,A!$A$2:$A$1001,0))</f>
        <v>000</v>
      </c>
      <c r="G156" s="35" t="str">
        <f t="array" ref="G156">INDEX(A!$E$2:$E$1001,MATCH(EF!C156,A!$A$2:$A$1001,0))</f>
        <v>Justicia</v>
      </c>
      <c r="H156" s="35" t="str">
        <f t="array" ref="H156">INDEX(A!$F$2:$F$1001,MATCH(EF!C156,A!$A$2:$A$1001,0))</f>
        <v>Ejecutivo</v>
      </c>
      <c r="I156" s="35" t="str">
        <f t="array" ref="I156">INDEX(A!$G$2:$G$1001,MATCH(EF!C156,A!$A$2:$A$1001,0))</f>
        <v>Fideicomiso</v>
      </c>
      <c r="J156" s="35">
        <f t="array" ref="J156">INDEX(A!$H$2:$H$1001,MATCH(EF!C156,A!$A$2:$A$1001,0))</f>
        <v>2016</v>
      </c>
      <c r="K156" s="35" t="str">
        <f t="array" ref="K156">INDEX(A!$I$2:$I$1001,MATCH(EF!C156,A!$A$2:$A$1001,0))</f>
        <v>NA</v>
      </c>
      <c r="L156" s="35">
        <f t="array" ref="L156">INDEX(A!$J$2:$J$1001,MATCH(EF!C156,A!$A$2:$A$1001,0))</f>
        <v>11332</v>
      </c>
      <c r="M156" s="35">
        <f t="array" ref="M156">INDEX(A!$K$2:$K$1001,MATCH(EF!C156,A!$A$2:$A$1001,0))</f>
        <v>305600</v>
      </c>
      <c r="N156" s="35">
        <f t="array" ref="N156">INDEX(A!$L$2:$L$1001,MATCH(EF!C156,A!$A$2:$A$1001,0))</f>
        <v>0</v>
      </c>
      <c r="O156" s="36" t="str">
        <f t="shared" si="0"/>
        <v>3</v>
      </c>
      <c r="P156" s="36" t="str">
        <f t="shared" si="1"/>
        <v>056</v>
      </c>
      <c r="Q156" s="36" t="str">
        <f t="array" ref="Q156">IF(O156="7",IF(P156="000","Sin región al ser un intermunicipal",INDEX(B!$C$2:$C$126,MATCH(EF!P156,B!$A$2:$A$126,0))),"Sin región al ser un ente Estatal")</f>
        <v>Sin región al ser un ente Estatal</v>
      </c>
      <c r="R156" s="37">
        <f t="array" ref="R156">IF(O156="7",IF(P156="000","N/A",INDEX(B!$D$2:$D$126,MATCH(EF!P156,B!$A$2:$A$126,0))),B!$D$127)</f>
        <v>7842822</v>
      </c>
      <c r="S156" s="37">
        <f t="array" ref="S156">IF(O156="7",IF(P156="000","N/A",INDEX(B!$E$2:$E$126,MATCH(EF!P156,B!$A$2:$A$126,0))),B!$E$127)</f>
        <v>8348151</v>
      </c>
      <c r="T156" s="29"/>
      <c r="U156" s="29"/>
      <c r="V156" s="29"/>
      <c r="W156" s="29"/>
      <c r="X156" s="29"/>
      <c r="Y156" s="29"/>
      <c r="Z156" s="29"/>
    </row>
    <row r="157" spans="1:26" ht="14.25" customHeight="1">
      <c r="A157" s="29">
        <f>COUNTIF(A!$A$2:$A$1001,"&lt;="&amp;A!A157)</f>
        <v>135</v>
      </c>
      <c r="B157" s="30">
        <v>156</v>
      </c>
      <c r="C157" s="35" t="str">
        <f t="array" ref="C157">INDEX(A!$A$2:$A$1001,MATCH(EF!B157,EF!$A$2:$A$1001,0))</f>
        <v>Fideicomiso Premio IJAS</v>
      </c>
      <c r="D157" s="35" t="str">
        <f t="array" ref="D157">INDEX(A!$B$2:$B$1001,MATCH(EF!C157,A!$A$2:$A$1001,0))</f>
        <v>Estatal</v>
      </c>
      <c r="E157" s="35" t="str">
        <f t="array" ref="E157">INDEX(A!$C$2:$C$1001,MATCH(EF!C157,A!$A$2:$A$1001,0))</f>
        <v>No</v>
      </c>
      <c r="F157" s="35" t="str">
        <f t="array" ref="F157">INDEX(A!$D$2:$D$1001,MATCH(EF!C157,A!$A$2:$A$1001,0))</f>
        <v>000</v>
      </c>
      <c r="G157" s="35" t="str">
        <f t="array" ref="G157">INDEX(A!$E$2:$E$1001,MATCH(EF!C157,A!$A$2:$A$1001,0))</f>
        <v>Asistencia social</v>
      </c>
      <c r="H157" s="35" t="str">
        <f t="array" ref="H157">INDEX(A!$F$2:$F$1001,MATCH(EF!C157,A!$A$2:$A$1001,0))</f>
        <v>Ejecutivo</v>
      </c>
      <c r="I157" s="35" t="str">
        <f t="array" ref="I157">INDEX(A!$G$2:$G$1001,MATCH(EF!C157,A!$A$2:$A$1001,0))</f>
        <v>Fideicomiso</v>
      </c>
      <c r="J157" s="35" t="str">
        <f t="array" ref="J157">INDEX(A!$H$2:$H$1001,MATCH(EF!C157,A!$A$2:$A$1001,0))</f>
        <v>1999 / 2012</v>
      </c>
      <c r="K157" s="35">
        <f t="array" ref="K157">INDEX(A!$I$2:$I$1001,MATCH(EF!C157,A!$A$2:$A$1001,0))</f>
        <v>2019</v>
      </c>
      <c r="L157" s="35" t="str">
        <f t="array" ref="L157">INDEX(A!$J$2:$J$1001,MATCH(EF!C157,A!$A$2:$A$1001,0))</f>
        <v>100005-000</v>
      </c>
      <c r="M157" s="35">
        <f t="array" ref="M157">INDEX(A!$K$2:$K$1001,MATCH(EF!C157,A!$A$2:$A$1001,0))</f>
        <v>301800</v>
      </c>
      <c r="N157" s="35" t="str">
        <f t="array" ref="N157">INDEX(A!$L$2:$L$1001,MATCH(EF!C157,A!$A$2:$A$1001,0))</f>
        <v xml:space="preserve">Oficio de extinción del Fideicomiso </v>
      </c>
      <c r="O157" s="36" t="str">
        <f t="shared" si="0"/>
        <v>3</v>
      </c>
      <c r="P157" s="36" t="str">
        <f t="shared" si="1"/>
        <v>018</v>
      </c>
      <c r="Q157" s="36" t="str">
        <f t="array" ref="Q157">IF(O157="7",IF(P157="000","Sin región al ser un intermunicipal",INDEX(B!$C$2:$C$126,MATCH(EF!P157,B!$A$2:$A$126,0))),"Sin región al ser un ente Estatal")</f>
        <v>Sin región al ser un ente Estatal</v>
      </c>
      <c r="R157" s="37">
        <f t="array" ref="R157">IF(O157="7",IF(P157="000","N/A",INDEX(B!$D$2:$D$126,MATCH(EF!P157,B!$A$2:$A$126,0))),B!$D$127)</f>
        <v>7842822</v>
      </c>
      <c r="S157" s="37">
        <f t="array" ref="S157">IF(O157="7",IF(P157="000","N/A",INDEX(B!$E$2:$E$126,MATCH(EF!P157,B!$A$2:$A$126,0))),B!$E$127)</f>
        <v>8348151</v>
      </c>
      <c r="T157" s="29"/>
      <c r="U157" s="29"/>
      <c r="V157" s="29"/>
      <c r="W157" s="29"/>
      <c r="X157" s="29"/>
      <c r="Y157" s="29"/>
      <c r="Z157" s="29"/>
    </row>
    <row r="158" spans="1:26" ht="14.25" customHeight="1">
      <c r="A158" s="29">
        <f>COUNTIF(A!$A$2:$A$1001,"&lt;="&amp;A!A158)</f>
        <v>153</v>
      </c>
      <c r="B158" s="30">
        <v>157</v>
      </c>
      <c r="C158" s="35" t="str">
        <f t="array" ref="C158">INDEX(A!$A$2:$A$1001,MATCH(EF!B158,EF!$A$2:$A$1001,0))</f>
        <v>Fideicomiso Público de Administración e Inversión "Fondo Metropolitano Ciudad de Guadalajara"</v>
      </c>
      <c r="D158" s="35" t="str">
        <f t="array" ref="D158">INDEX(A!$B$2:$B$1001,MATCH(EF!C158,A!$A$2:$A$1001,0))</f>
        <v>Estatal</v>
      </c>
      <c r="E158" s="35" t="str">
        <f t="array" ref="E158">INDEX(A!$C$2:$C$1001,MATCH(EF!C158,A!$A$2:$A$1001,0))</f>
        <v>Sí</v>
      </c>
      <c r="F158" s="35" t="str">
        <f t="array" ref="F158">INDEX(A!$D$2:$D$1001,MATCH(EF!C158,A!$A$2:$A$1001,0))</f>
        <v>000</v>
      </c>
      <c r="G158" s="35" t="str">
        <f t="array" ref="G158">INDEX(A!$E$2:$E$1001,MATCH(EF!C158,A!$A$2:$A$1001,0))</f>
        <v>Economía</v>
      </c>
      <c r="H158" s="35" t="str">
        <f t="array" ref="H158">INDEX(A!$F$2:$F$1001,MATCH(EF!C158,A!$A$2:$A$1001,0))</f>
        <v>Ejecutivo</v>
      </c>
      <c r="I158" s="35" t="str">
        <f t="array" ref="I158">INDEX(A!$G$2:$G$1001,MATCH(EF!C158,A!$A$2:$A$1001,0))</f>
        <v>Fideicomiso</v>
      </c>
      <c r="J158" s="35">
        <f t="array" ref="J158">INDEX(A!$H$2:$H$1001,MATCH(EF!C158,A!$A$2:$A$1001,0))</f>
        <v>1998</v>
      </c>
      <c r="K158" s="35" t="str">
        <f t="array" ref="K158">INDEX(A!$I$2:$I$1001,MATCH(EF!C158,A!$A$2:$A$1001,0))</f>
        <v>NA</v>
      </c>
      <c r="L158" s="35">
        <f t="array" ref="L158">INDEX(A!$J$2:$J$1001,MATCH(EF!C158,A!$A$2:$A$1001,0))</f>
        <v>1065406</v>
      </c>
      <c r="M158" s="35">
        <f t="array" ref="M158">INDEX(A!$K$2:$K$1001,MATCH(EF!C158,A!$A$2:$A$1001,0))</f>
        <v>301600</v>
      </c>
      <c r="N158" s="35">
        <f t="array" ref="N158">INDEX(A!$L$2:$L$1001,MATCH(EF!C158,A!$A$2:$A$1001,0))</f>
        <v>0</v>
      </c>
      <c r="O158" s="36" t="str">
        <f t="shared" si="0"/>
        <v>3</v>
      </c>
      <c r="P158" s="36" t="str">
        <f t="shared" si="1"/>
        <v>016</v>
      </c>
      <c r="Q158" s="36" t="str">
        <f t="array" ref="Q158">IF(O158="7",IF(P158="000","Sin región al ser un intermunicipal",INDEX(B!$C$2:$C$126,MATCH(EF!P158,B!$A$2:$A$126,0))),"Sin región al ser un ente Estatal")</f>
        <v>Sin región al ser un ente Estatal</v>
      </c>
      <c r="R158" s="37">
        <f t="array" ref="R158">IF(O158="7",IF(P158="000","N/A",INDEX(B!$D$2:$D$126,MATCH(EF!P158,B!$A$2:$A$126,0))),B!$D$127)</f>
        <v>7842822</v>
      </c>
      <c r="S158" s="37">
        <f t="array" ref="S158">IF(O158="7",IF(P158="000","N/A",INDEX(B!$E$2:$E$126,MATCH(EF!P158,B!$A$2:$A$126,0))),B!$E$127)</f>
        <v>8348151</v>
      </c>
      <c r="T158" s="29"/>
      <c r="U158" s="29"/>
      <c r="V158" s="29"/>
      <c r="W158" s="29"/>
      <c r="X158" s="29"/>
      <c r="Y158" s="29"/>
      <c r="Z158" s="29"/>
    </row>
    <row r="159" spans="1:26" ht="14.25" customHeight="1">
      <c r="A159" s="29">
        <f>COUNTIF(A!$A$2:$A$1001,"&lt;="&amp;A!A159)</f>
        <v>125</v>
      </c>
      <c r="B159" s="30">
        <v>158</v>
      </c>
      <c r="C159" s="35" t="str">
        <f t="array" ref="C159">INDEX(A!$A$2:$A$1001,MATCH(EF!B159,EF!$A$2:$A$1001,0))</f>
        <v>Fideicomiso Público de Administración e Inversión "Fondo Metropolitano de Ocotlán"</v>
      </c>
      <c r="D159" s="35" t="str">
        <f t="array" ref="D159">INDEX(A!$B$2:$B$1001,MATCH(EF!C159,A!$A$2:$A$1001,0))</f>
        <v>Estatal</v>
      </c>
      <c r="E159" s="35" t="str">
        <f t="array" ref="E159">INDEX(A!$C$2:$C$1001,MATCH(EF!C159,A!$A$2:$A$1001,0))</f>
        <v>Sí</v>
      </c>
      <c r="F159" s="35" t="str">
        <f t="array" ref="F159">INDEX(A!$D$2:$D$1001,MATCH(EF!C159,A!$A$2:$A$1001,0))</f>
        <v>000</v>
      </c>
      <c r="G159" s="35" t="str">
        <f t="array" ref="G159">INDEX(A!$E$2:$E$1001,MATCH(EF!C159,A!$A$2:$A$1001,0))</f>
        <v>Asistencia social</v>
      </c>
      <c r="H159" s="35" t="str">
        <f t="array" ref="H159">INDEX(A!$F$2:$F$1001,MATCH(EF!C159,A!$A$2:$A$1001,0))</f>
        <v>Ejecutivo</v>
      </c>
      <c r="I159" s="35" t="str">
        <f t="array" ref="I159">INDEX(A!$G$2:$G$1001,MATCH(EF!C159,A!$A$2:$A$1001,0))</f>
        <v>Fideicomiso</v>
      </c>
      <c r="J159" s="35">
        <f t="array" ref="J159">INDEX(A!$H$2:$H$1001,MATCH(EF!C159,A!$A$2:$A$1001,0))</f>
        <v>2016</v>
      </c>
      <c r="K159" s="35" t="str">
        <f t="array" ref="K159">INDEX(A!$I$2:$I$1001,MATCH(EF!C159,A!$A$2:$A$1001,0))</f>
        <v>NA</v>
      </c>
      <c r="L159" s="35" t="str">
        <f t="array" ref="L159">INDEX(A!$J$2:$J$1001,MATCH(EF!C159,A!$A$2:$A$1001,0))</f>
        <v>2003467-1</v>
      </c>
      <c r="M159" s="35">
        <f t="array" ref="M159">INDEX(A!$K$2:$K$1001,MATCH(EF!C159,A!$A$2:$A$1001,0))</f>
        <v>305700</v>
      </c>
      <c r="N159" s="35">
        <f t="array" ref="N159">INDEX(A!$L$2:$L$1001,MATCH(EF!C159,A!$A$2:$A$1001,0))</f>
        <v>0</v>
      </c>
      <c r="O159" s="36" t="str">
        <f t="shared" si="0"/>
        <v>3</v>
      </c>
      <c r="P159" s="36" t="str">
        <f t="shared" si="1"/>
        <v>057</v>
      </c>
      <c r="Q159" s="36" t="str">
        <f t="array" ref="Q159">IF(O159="7",IF(P159="000","Sin región al ser un intermunicipal",INDEX(B!$C$2:$C$126,MATCH(EF!P159,B!$A$2:$A$126,0))),"Sin región al ser un ente Estatal")</f>
        <v>Sin región al ser un ente Estatal</v>
      </c>
      <c r="R159" s="37">
        <f t="array" ref="R159">IF(O159="7",IF(P159="000","N/A",INDEX(B!$D$2:$D$126,MATCH(EF!P159,B!$A$2:$A$126,0))),B!$D$127)</f>
        <v>7842822</v>
      </c>
      <c r="S159" s="37">
        <f t="array" ref="S159">IF(O159="7",IF(P159="000","N/A",INDEX(B!$E$2:$E$126,MATCH(EF!P159,B!$A$2:$A$126,0))),B!$E$127)</f>
        <v>8348151</v>
      </c>
      <c r="T159" s="29"/>
      <c r="U159" s="29"/>
      <c r="V159" s="29"/>
      <c r="W159" s="29"/>
      <c r="X159" s="29"/>
      <c r="Y159" s="29"/>
      <c r="Z159" s="29"/>
    </row>
    <row r="160" spans="1:26" ht="14.25" customHeight="1">
      <c r="A160" s="29">
        <f>COUNTIF(A!$A$2:$A$1001,"&lt;="&amp;A!A160)</f>
        <v>129</v>
      </c>
      <c r="B160" s="30">
        <v>159</v>
      </c>
      <c r="C160" s="35" t="str">
        <f t="array" ref="C160">INDEX(A!$A$2:$A$1001,MATCH(EF!B160,EF!$A$2:$A$1001,0))</f>
        <v>Fideicomiso Público de Administración e Inversión Fondo Mixto CONACYT-Gobierno del Estado de Jalisco</v>
      </c>
      <c r="D160" s="35" t="str">
        <f t="array" ref="D160">INDEX(A!$B$2:$B$1001,MATCH(EF!C160,A!$A$2:$A$1001,0))</f>
        <v>Estatal</v>
      </c>
      <c r="E160" s="35" t="str">
        <f t="array" ref="E160">INDEX(A!$C$2:$C$1001,MATCH(EF!C160,A!$A$2:$A$1001,0))</f>
        <v>Sí</v>
      </c>
      <c r="F160" s="35" t="str">
        <f t="array" ref="F160">INDEX(A!$D$2:$D$1001,MATCH(EF!C160,A!$A$2:$A$1001,0))</f>
        <v>000</v>
      </c>
      <c r="G160" s="35" t="str">
        <f t="array" ref="G160">INDEX(A!$E$2:$E$1001,MATCH(EF!C160,A!$A$2:$A$1001,0))</f>
        <v>Educación</v>
      </c>
      <c r="H160" s="35" t="str">
        <f t="array" ref="H160">INDEX(A!$F$2:$F$1001,MATCH(EF!C160,A!$A$2:$A$1001,0))</f>
        <v>Ejecutivo</v>
      </c>
      <c r="I160" s="35" t="str">
        <f t="array" ref="I160">INDEX(A!$G$2:$G$1001,MATCH(EF!C160,A!$A$2:$A$1001,0))</f>
        <v>Fideicomiso</v>
      </c>
      <c r="J160" s="35">
        <f t="array" ref="J160">INDEX(A!$H$2:$H$1001,MATCH(EF!C160,A!$A$2:$A$1001,0))</f>
        <v>2001</v>
      </c>
      <c r="K160" s="35" t="str">
        <f t="array" ref="K160">INDEX(A!$I$2:$I$1001,MATCH(EF!C160,A!$A$2:$A$1001,0))</f>
        <v>NA</v>
      </c>
      <c r="L160" s="35">
        <f t="array" ref="L160">INDEX(A!$J$2:$J$1001,MATCH(EF!C160,A!$A$2:$A$1001,0))</f>
        <v>100322213</v>
      </c>
      <c r="M160" s="35">
        <f t="array" ref="M160">INDEX(A!$K$2:$K$1001,MATCH(EF!C160,A!$A$2:$A$1001,0))</f>
        <v>302100</v>
      </c>
      <c r="N160" s="35">
        <f t="array" ref="N160">INDEX(A!$L$2:$L$1001,MATCH(EF!C160,A!$A$2:$A$1001,0))</f>
        <v>0</v>
      </c>
      <c r="O160" s="36" t="str">
        <f t="shared" si="0"/>
        <v>3</v>
      </c>
      <c r="P160" s="36" t="str">
        <f t="shared" si="1"/>
        <v>021</v>
      </c>
      <c r="Q160" s="36" t="str">
        <f t="array" ref="Q160">IF(O160="7",IF(P160="000","Sin región al ser un intermunicipal",INDEX(B!$C$2:$C$126,MATCH(EF!P160,B!$A$2:$A$126,0))),"Sin región al ser un ente Estatal")</f>
        <v>Sin región al ser un ente Estatal</v>
      </c>
      <c r="R160" s="37">
        <f t="array" ref="R160">IF(O160="7",IF(P160="000","N/A",INDEX(B!$D$2:$D$126,MATCH(EF!P160,B!$A$2:$A$126,0))),B!$D$127)</f>
        <v>7842822</v>
      </c>
      <c r="S160" s="37">
        <f t="array" ref="S160">IF(O160="7",IF(P160="000","N/A",INDEX(B!$E$2:$E$126,MATCH(EF!P160,B!$A$2:$A$126,0))),B!$E$127)</f>
        <v>8348151</v>
      </c>
      <c r="T160" s="29"/>
      <c r="U160" s="29"/>
      <c r="V160" s="29"/>
      <c r="W160" s="29"/>
      <c r="X160" s="29"/>
      <c r="Y160" s="29"/>
      <c r="Z160" s="29"/>
    </row>
    <row r="161" spans="1:26" ht="14.25" customHeight="1">
      <c r="A161" s="29">
        <f>COUNTIF(A!$A$2:$A$1001,"&lt;="&amp;A!A161)</f>
        <v>150</v>
      </c>
      <c r="B161" s="30">
        <v>160</v>
      </c>
      <c r="C161" s="35" t="str">
        <f t="array" ref="C161">INDEX(A!$A$2:$A$1001,MATCH(EF!B161,EF!$A$2:$A$1001,0))</f>
        <v>Fideicomiso Público de Administración, Garantía y Fuente de Pago para la Concesión de Alumbrado Público del Municipio de Zapopan, Jalisco</v>
      </c>
      <c r="D161" s="35" t="str">
        <f t="array" ref="D161">INDEX(A!$B$2:$B$1001,MATCH(EF!C161,A!$A$2:$A$1001,0))</f>
        <v>Municipal</v>
      </c>
      <c r="E161" s="35" t="str">
        <f t="array" ref="E161">INDEX(A!$C$2:$C$1001,MATCH(EF!C161,A!$A$2:$A$1001,0))</f>
        <v>Sí</v>
      </c>
      <c r="F161" s="35">
        <f t="array" ref="F161">INDEX(A!$D$2:$D$1001,MATCH(EF!C161,A!$A$2:$A$1001,0))</f>
        <v>120</v>
      </c>
      <c r="G161" s="35" t="str">
        <f t="array" ref="G161">INDEX(A!$E$2:$E$1001,MATCH(EF!C161,A!$A$2:$A$1001,0))</f>
        <v>Territorio</v>
      </c>
      <c r="H161" s="35" t="str">
        <f t="array" ref="H161">INDEX(A!$F$2:$F$1001,MATCH(EF!C161,A!$A$2:$A$1001,0))</f>
        <v>Ejecutivo</v>
      </c>
      <c r="I161" s="35" t="str">
        <f t="array" ref="I161">INDEX(A!$G$2:$G$1001,MATCH(EF!C161,A!$A$2:$A$1001,0))</f>
        <v>Fideicomiso</v>
      </c>
      <c r="J161" s="35">
        <f t="array" ref="J161">INDEX(A!$H$2:$H$1001,MATCH(EF!C161,A!$A$2:$A$1001,0))</f>
        <v>2017</v>
      </c>
      <c r="K161" s="35" t="str">
        <f t="array" ref="K161">INDEX(A!$I$2:$I$1001,MATCH(EF!C161,A!$A$2:$A$1001,0))</f>
        <v>NA</v>
      </c>
      <c r="L161" s="35">
        <f t="array" ref="L161">INDEX(A!$J$2:$J$1001,MATCH(EF!C161,A!$A$2:$A$1001,0))</f>
        <v>236192</v>
      </c>
      <c r="M161" s="35">
        <f t="array" ref="M161">INDEX(A!$K$2:$K$1001,MATCH(EF!C161,A!$A$2:$A$1001,0))</f>
        <v>712011</v>
      </c>
      <c r="N161" s="35">
        <f t="array" ref="N161">INDEX(A!$L$2:$L$1001,MATCH(EF!C161,A!$A$2:$A$1001,0))</f>
        <v>0</v>
      </c>
      <c r="O161" s="36" t="str">
        <f t="shared" si="0"/>
        <v>7</v>
      </c>
      <c r="P161" s="36" t="str">
        <f t="shared" si="1"/>
        <v>120</v>
      </c>
      <c r="Q161" s="36" t="str">
        <f t="array" ref="Q161">IF(O161="7",IF(P161="000","Sin región al ser un intermunicipal",INDEX(B!$C$2:$C$126,MATCH(EF!P161,B!$A$2:$A$126,0))),"Sin región al ser un ente Estatal")</f>
        <v>Centro</v>
      </c>
      <c r="R161" s="37">
        <f t="array" ref="R161">IF(O161="7",IF(P161="000","N/A",INDEX(B!$D$2:$D$126,MATCH(EF!P161,B!$A$2:$A$126,0))),B!$D$127)</f>
        <v>1332272</v>
      </c>
      <c r="S161" s="37">
        <f t="array" ref="S161">IF(O161="7",IF(P161="000","N/A",INDEX(B!$E$2:$E$126,MATCH(EF!P161,B!$A$2:$A$126,0))),B!$E$127)</f>
        <v>1476491</v>
      </c>
      <c r="T161" s="29"/>
      <c r="U161" s="29"/>
      <c r="V161" s="29"/>
      <c r="W161" s="29"/>
      <c r="X161" s="29"/>
      <c r="Y161" s="29"/>
      <c r="Z161" s="29"/>
    </row>
    <row r="162" spans="1:26" ht="14.25" customHeight="1">
      <c r="A162" s="29">
        <f>COUNTIF(A!$A$2:$A$1001,"&lt;="&amp;A!A162)</f>
        <v>148</v>
      </c>
      <c r="B162" s="30">
        <v>161</v>
      </c>
      <c r="C162" s="35" t="str">
        <f t="array" ref="C162">INDEX(A!$A$2:$A$1001,MATCH(EF!B162,EF!$A$2:$A$1001,0))</f>
        <v>Fideicomiso Público Irrevocable de Administración e Inversión "Fondo Metropolitano de Puerto Vallarta"</v>
      </c>
      <c r="D162" s="35" t="str">
        <f t="array" ref="D162">INDEX(A!$B$2:$B$1001,MATCH(EF!C162,A!$A$2:$A$1001,0))</f>
        <v>Estatal</v>
      </c>
      <c r="E162" s="35" t="str">
        <f t="array" ref="E162">INDEX(A!$C$2:$C$1001,MATCH(EF!C162,A!$A$2:$A$1001,0))</f>
        <v>Sí</v>
      </c>
      <c r="F162" s="35" t="str">
        <f t="array" ref="F162">INDEX(A!$D$2:$D$1001,MATCH(EF!C162,A!$A$2:$A$1001,0))</f>
        <v>000</v>
      </c>
      <c r="G162" s="35" t="str">
        <f t="array" ref="G162">INDEX(A!$E$2:$E$1001,MATCH(EF!C162,A!$A$2:$A$1001,0))</f>
        <v>Educación</v>
      </c>
      <c r="H162" s="35" t="str">
        <f t="array" ref="H162">INDEX(A!$F$2:$F$1001,MATCH(EF!C162,A!$A$2:$A$1001,0))</f>
        <v>Ejecutivo</v>
      </c>
      <c r="I162" s="35" t="str">
        <f t="array" ref="I162">INDEX(A!$G$2:$G$1001,MATCH(EF!C162,A!$A$2:$A$1001,0))</f>
        <v>Fideicomiso</v>
      </c>
      <c r="J162" s="35">
        <f t="array" ref="J162">INDEX(A!$H$2:$H$1001,MATCH(EF!C162,A!$A$2:$A$1001,0))</f>
        <v>2001</v>
      </c>
      <c r="K162" s="35" t="str">
        <f t="array" ref="K162">INDEX(A!$I$2:$I$1001,MATCH(EF!C162,A!$A$2:$A$1001,0))</f>
        <v>NA</v>
      </c>
      <c r="L162" s="35">
        <f t="array" ref="L162">INDEX(A!$J$2:$J$1001,MATCH(EF!C162,A!$A$2:$A$1001,0))</f>
        <v>100322114</v>
      </c>
      <c r="M162" s="35">
        <f t="array" ref="M162">INDEX(A!$K$2:$K$1001,MATCH(EF!C162,A!$A$2:$A$1001,0))</f>
        <v>302200</v>
      </c>
      <c r="N162" s="35">
        <f t="array" ref="N162">INDEX(A!$L$2:$L$1001,MATCH(EF!C162,A!$A$2:$A$1001,0))</f>
        <v>0</v>
      </c>
      <c r="O162" s="36" t="str">
        <f t="shared" si="0"/>
        <v>3</v>
      </c>
      <c r="P162" s="36" t="str">
        <f t="shared" si="1"/>
        <v>022</v>
      </c>
      <c r="Q162" s="36" t="str">
        <f t="array" ref="Q162">IF(O162="7",IF(P162="000","Sin región al ser un intermunicipal",INDEX(B!$C$2:$C$126,MATCH(EF!P162,B!$A$2:$A$126,0))),"Sin región al ser un ente Estatal")</f>
        <v>Sin región al ser un ente Estatal</v>
      </c>
      <c r="R162" s="37">
        <f t="array" ref="R162">IF(O162="7",IF(P162="000","N/A",INDEX(B!$D$2:$D$126,MATCH(EF!P162,B!$A$2:$A$126,0))),B!$D$127)</f>
        <v>7842822</v>
      </c>
      <c r="S162" s="37">
        <f t="array" ref="S162">IF(O162="7",IF(P162="000","N/A",INDEX(B!$E$2:$E$126,MATCH(EF!P162,B!$A$2:$A$126,0))),B!$E$127)</f>
        <v>8348151</v>
      </c>
      <c r="T162" s="29"/>
      <c r="U162" s="29"/>
      <c r="V162" s="29"/>
      <c r="W162" s="29"/>
      <c r="X162" s="29"/>
      <c r="Y162" s="29"/>
      <c r="Z162" s="29"/>
    </row>
    <row r="163" spans="1:26" ht="14.25" customHeight="1">
      <c r="A163" s="29">
        <f>COUNTIF(A!$A$2:$A$1001,"&lt;="&amp;A!A163)</f>
        <v>170</v>
      </c>
      <c r="B163" s="30">
        <v>162</v>
      </c>
      <c r="C163" s="35" t="str">
        <f t="array" ref="C163">INDEX(A!$A$2:$A$1001,MATCH(EF!B163,EF!$A$2:$A$1001,0))</f>
        <v>Fideicomiso Público Revocable de Administración y Fuente de Pago Fuerza Única y de Seguridad Pública del Estado de Jalisco</v>
      </c>
      <c r="D163" s="35" t="str">
        <f t="array" ref="D163">INDEX(A!$B$2:$B$1001,MATCH(EF!C163,A!$A$2:$A$1001,0))</f>
        <v>Estatal</v>
      </c>
      <c r="E163" s="35" t="str">
        <f t="array" ref="E163">INDEX(A!$C$2:$C$1001,MATCH(EF!C163,A!$A$2:$A$1001,0))</f>
        <v>Sí</v>
      </c>
      <c r="F163" s="35" t="str">
        <f t="array" ref="F163">INDEX(A!$D$2:$D$1001,MATCH(EF!C163,A!$A$2:$A$1001,0))</f>
        <v>000</v>
      </c>
      <c r="G163" s="35" t="str">
        <f t="array" ref="G163">INDEX(A!$E$2:$E$1001,MATCH(EF!C163,A!$A$2:$A$1001,0))</f>
        <v>Cultura</v>
      </c>
      <c r="H163" s="35" t="str">
        <f t="array" ref="H163">INDEX(A!$F$2:$F$1001,MATCH(EF!C163,A!$A$2:$A$1001,0))</f>
        <v>Ejecutivo</v>
      </c>
      <c r="I163" s="35" t="str">
        <f t="array" ref="I163">INDEX(A!$G$2:$G$1001,MATCH(EF!C163,A!$A$2:$A$1001,0))</f>
        <v>Fideicomiso</v>
      </c>
      <c r="J163" s="35">
        <f t="array" ref="J163">INDEX(A!$H$2:$H$1001,MATCH(EF!C163,A!$A$2:$A$1001,0))</f>
        <v>2002</v>
      </c>
      <c r="K163" s="35" t="str">
        <f t="array" ref="K163">INDEX(A!$I$2:$I$1001,MATCH(EF!C163,A!$A$2:$A$1001,0))</f>
        <v>NA</v>
      </c>
      <c r="L163" s="35" t="str">
        <f t="array" ref="L163">INDEX(A!$J$2:$J$1001,MATCH(EF!C163,A!$A$2:$A$1001,0))</f>
        <v>295-7</v>
      </c>
      <c r="M163" s="35">
        <f t="array" ref="M163">INDEX(A!$K$2:$K$1001,MATCH(EF!C163,A!$A$2:$A$1001,0))</f>
        <v>302600</v>
      </c>
      <c r="N163" s="35">
        <f t="array" ref="N163">INDEX(A!$L$2:$L$1001,MATCH(EF!C163,A!$A$2:$A$1001,0))</f>
        <v>0</v>
      </c>
      <c r="O163" s="36" t="str">
        <f t="shared" si="0"/>
        <v>3</v>
      </c>
      <c r="P163" s="36" t="str">
        <f t="shared" si="1"/>
        <v>026</v>
      </c>
      <c r="Q163" s="36" t="str">
        <f t="array" ref="Q163">IF(O163="7",IF(P163="000","Sin región al ser un intermunicipal",INDEX(B!$C$2:$C$126,MATCH(EF!P163,B!$A$2:$A$126,0))),"Sin región al ser un ente Estatal")</f>
        <v>Sin región al ser un ente Estatal</v>
      </c>
      <c r="R163" s="37">
        <f t="array" ref="R163">IF(O163="7",IF(P163="000","N/A",INDEX(B!$D$2:$D$126,MATCH(EF!P163,B!$A$2:$A$126,0))),B!$D$127)</f>
        <v>7842822</v>
      </c>
      <c r="S163" s="37">
        <f t="array" ref="S163">IF(O163="7",IF(P163="000","N/A",INDEX(B!$E$2:$E$126,MATCH(EF!P163,B!$A$2:$A$126,0))),B!$E$127)</f>
        <v>8348151</v>
      </c>
      <c r="T163" s="29"/>
      <c r="U163" s="29"/>
      <c r="V163" s="29"/>
      <c r="W163" s="29"/>
      <c r="X163" s="29"/>
      <c r="Y163" s="29"/>
      <c r="Z163" s="29"/>
    </row>
    <row r="164" spans="1:26" ht="14.25" customHeight="1">
      <c r="A164" s="29">
        <f>COUNTIF(A!$A$2:$A$1001,"&lt;="&amp;A!A164)</f>
        <v>177</v>
      </c>
      <c r="B164" s="30">
        <v>163</v>
      </c>
      <c r="C164" s="35" t="str">
        <f t="array" ref="C164">INDEX(A!$A$2:$A$1001,MATCH(EF!B164,EF!$A$2:$A$1001,0))</f>
        <v>Fideicomiso Público Revocable de Administración y Medio de Pago del Nuevo Sistema de Justicia Penal y Juicios Orales del Estado de Jalisco</v>
      </c>
      <c r="D164" s="35" t="str">
        <f t="array" ref="D164">INDEX(A!$B$2:$B$1001,MATCH(EF!C164,A!$A$2:$A$1001,0))</f>
        <v>Estatal</v>
      </c>
      <c r="E164" s="35" t="str">
        <f t="array" ref="E164">INDEX(A!$C$2:$C$1001,MATCH(EF!C164,A!$A$2:$A$1001,0))</f>
        <v>Sí</v>
      </c>
      <c r="F164" s="35" t="str">
        <f t="array" ref="F164">INDEX(A!$D$2:$D$1001,MATCH(EF!C164,A!$A$2:$A$1001,0))</f>
        <v>000</v>
      </c>
      <c r="G164" s="35" t="str">
        <f t="array" ref="G164">INDEX(A!$E$2:$E$1001,MATCH(EF!C164,A!$A$2:$A$1001,0))</f>
        <v>Educación</v>
      </c>
      <c r="H164" s="35" t="str">
        <f t="array" ref="H164">INDEX(A!$F$2:$F$1001,MATCH(EF!C164,A!$A$2:$A$1001,0))</f>
        <v>Ejecutivo</v>
      </c>
      <c r="I164" s="35" t="str">
        <f t="array" ref="I164">INDEX(A!$G$2:$G$1001,MATCH(EF!C164,A!$A$2:$A$1001,0))</f>
        <v>Fideicomiso</v>
      </c>
      <c r="J164" s="35">
        <f t="array" ref="J164">INDEX(A!$H$2:$H$1001,MATCH(EF!C164,A!$A$2:$A$1001,0))</f>
        <v>2001</v>
      </c>
      <c r="K164" s="35" t="str">
        <f t="array" ref="K164">INDEX(A!$I$2:$I$1001,MATCH(EF!C164,A!$A$2:$A$1001,0))</f>
        <v>NA</v>
      </c>
      <c r="L164" s="35" t="str">
        <f t="array" ref="L164">INDEX(A!$J$2:$J$1001,MATCH(EF!C164,A!$A$2:$A$1001,0))</f>
        <v>106790-5</v>
      </c>
      <c r="M164" s="35">
        <f t="array" ref="M164">INDEX(A!$K$2:$K$1001,MATCH(EF!C164,A!$A$2:$A$1001,0))</f>
        <v>302300</v>
      </c>
      <c r="N164" s="35">
        <f t="array" ref="N164">INDEX(A!$L$2:$L$1001,MATCH(EF!C164,A!$A$2:$A$1001,0))</f>
        <v>0</v>
      </c>
      <c r="O164" s="36" t="str">
        <f t="shared" si="0"/>
        <v>3</v>
      </c>
      <c r="P164" s="36" t="str">
        <f t="shared" si="1"/>
        <v>023</v>
      </c>
      <c r="Q164" s="36" t="str">
        <f t="array" ref="Q164">IF(O164="7",IF(P164="000","Sin región al ser un intermunicipal",INDEX(B!$C$2:$C$126,MATCH(EF!P164,B!$A$2:$A$126,0))),"Sin región al ser un ente Estatal")</f>
        <v>Sin región al ser un ente Estatal</v>
      </c>
      <c r="R164" s="37">
        <f t="array" ref="R164">IF(O164="7",IF(P164="000","N/A",INDEX(B!$D$2:$D$126,MATCH(EF!P164,B!$A$2:$A$126,0))),B!$D$127)</f>
        <v>7842822</v>
      </c>
      <c r="S164" s="37">
        <f t="array" ref="S164">IF(O164="7",IF(P164="000","N/A",INDEX(B!$E$2:$E$126,MATCH(EF!P164,B!$A$2:$A$126,0))),B!$E$127)</f>
        <v>8348151</v>
      </c>
      <c r="T164" s="29"/>
      <c r="U164" s="29"/>
      <c r="V164" s="29"/>
      <c r="W164" s="29"/>
      <c r="X164" s="29"/>
      <c r="Y164" s="29"/>
      <c r="Z164" s="29"/>
    </row>
    <row r="165" spans="1:26" ht="14.25" customHeight="1">
      <c r="A165" s="29">
        <f>COUNTIF(A!$A$2:$A$1001,"&lt;="&amp;A!A165)</f>
        <v>107</v>
      </c>
      <c r="B165" s="30">
        <v>164</v>
      </c>
      <c r="C165" s="35" t="str">
        <f t="array" ref="C165">INDEX(A!$A$2:$A$1001,MATCH(EF!B165,EF!$A$2:$A$1001,0))</f>
        <v>Fideicomiso Público Revocable para el Relleno Sanitario de la Zona Metropolitana de Guadalajara (PICACHOS)</v>
      </c>
      <c r="D165" s="35" t="str">
        <f t="array" ref="D165">INDEX(A!$B$2:$B$1001,MATCH(EF!C165,A!$A$2:$A$1001,0))</f>
        <v>Estatal</v>
      </c>
      <c r="E165" s="35" t="str">
        <f t="array" ref="E165">INDEX(A!$C$2:$C$1001,MATCH(EF!C165,A!$A$2:$A$1001,0))</f>
        <v>Sí</v>
      </c>
      <c r="F165" s="35" t="str">
        <f t="array" ref="F165">INDEX(A!$D$2:$D$1001,MATCH(EF!C165,A!$A$2:$A$1001,0))</f>
        <v>000</v>
      </c>
      <c r="G165" s="35" t="str">
        <f t="array" ref="G165">INDEX(A!$E$2:$E$1001,MATCH(EF!C165,A!$A$2:$A$1001,0))</f>
        <v>Educación</v>
      </c>
      <c r="H165" s="35">
        <f t="array" ref="H165">INDEX(A!$F$2:$F$1001,MATCH(EF!C165,A!$A$2:$A$1001,0))</f>
        <v>0</v>
      </c>
      <c r="I165" s="35" t="str">
        <f t="array" ref="I165">INDEX(A!$G$2:$G$1001,MATCH(EF!C165,A!$A$2:$A$1001,0))</f>
        <v>Fideicomiso</v>
      </c>
      <c r="J165" s="35">
        <f t="array" ref="J165">INDEX(A!$H$2:$H$1001,MATCH(EF!C165,A!$A$2:$A$1001,0))</f>
        <v>2015</v>
      </c>
      <c r="K165" s="35" t="str">
        <f t="array" ref="K165">INDEX(A!$I$2:$I$1001,MATCH(EF!C165,A!$A$2:$A$1001,0))</f>
        <v>NA</v>
      </c>
      <c r="L165" s="35">
        <f t="array" ref="L165">INDEX(A!$J$2:$J$1001,MATCH(EF!C165,A!$A$2:$A$1001,0))</f>
        <v>10824</v>
      </c>
      <c r="M165" s="35">
        <f t="array" ref="M165">INDEX(A!$K$2:$K$1001,MATCH(EF!C165,A!$A$2:$A$1001,0))</f>
        <v>305100</v>
      </c>
      <c r="N165" s="35">
        <f t="array" ref="N165">INDEX(A!$L$2:$L$1001,MATCH(EF!C165,A!$A$2:$A$1001,0))</f>
        <v>0</v>
      </c>
      <c r="O165" s="36" t="str">
        <f t="shared" si="0"/>
        <v>3</v>
      </c>
      <c r="P165" s="36" t="str">
        <f t="shared" si="1"/>
        <v>051</v>
      </c>
      <c r="Q165" s="36" t="str">
        <f t="array" ref="Q165">IF(O165="7",IF(P165="000","Sin región al ser un intermunicipal",INDEX(B!$C$2:$C$126,MATCH(EF!P165,B!$A$2:$A$126,0))),"Sin región al ser un ente Estatal")</f>
        <v>Sin región al ser un ente Estatal</v>
      </c>
      <c r="R165" s="37">
        <f t="array" ref="R165">IF(O165="7",IF(P165="000","N/A",INDEX(B!$D$2:$D$126,MATCH(EF!P165,B!$A$2:$A$126,0))),B!$D$127)</f>
        <v>7842822</v>
      </c>
      <c r="S165" s="37">
        <f t="array" ref="S165">IF(O165="7",IF(P165="000","N/A",INDEX(B!$E$2:$E$126,MATCH(EF!P165,B!$A$2:$A$126,0))),B!$E$127)</f>
        <v>8348151</v>
      </c>
      <c r="T165" s="29"/>
      <c r="U165" s="29"/>
      <c r="V165" s="29"/>
      <c r="W165" s="29"/>
      <c r="X165" s="29"/>
      <c r="Y165" s="29"/>
      <c r="Z165" s="29"/>
    </row>
    <row r="166" spans="1:26" ht="14.25" customHeight="1">
      <c r="A166" s="29">
        <f>COUNTIF(A!$A$2:$A$1001,"&lt;="&amp;A!A166)</f>
        <v>123</v>
      </c>
      <c r="B166" s="30">
        <v>165</v>
      </c>
      <c r="C166" s="35" t="str">
        <f t="array" ref="C166">INDEX(A!$A$2:$A$1001,MATCH(EF!B166,EF!$A$2:$A$1001,0))</f>
        <v>Fideicomiso Revocable de Administración e Inversión "Por mi Jalisco"</v>
      </c>
      <c r="D166" s="35" t="str">
        <f t="array" ref="D166">INDEX(A!$B$2:$B$1001,MATCH(EF!C166,A!$A$2:$A$1001,0))</f>
        <v>Estatal</v>
      </c>
      <c r="E166" s="35" t="str">
        <f t="array" ref="E166">INDEX(A!$C$2:$C$1001,MATCH(EF!C166,A!$A$2:$A$1001,0))</f>
        <v>No</v>
      </c>
      <c r="F166" s="35" t="str">
        <f t="array" ref="F166">INDEX(A!$D$2:$D$1001,MATCH(EF!C166,A!$A$2:$A$1001,0))</f>
        <v>000</v>
      </c>
      <c r="G166" s="35" t="str">
        <f t="array" ref="G166">INDEX(A!$E$2:$E$1001,MATCH(EF!C166,A!$A$2:$A$1001,0))</f>
        <v>Territorio</v>
      </c>
      <c r="H166" s="35" t="str">
        <f t="array" ref="H166">INDEX(A!$F$2:$F$1001,MATCH(EF!C166,A!$A$2:$A$1001,0))</f>
        <v>Ejecutivo</v>
      </c>
      <c r="I166" s="35" t="str">
        <f t="array" ref="I166">INDEX(A!$G$2:$G$1001,MATCH(EF!C166,A!$A$2:$A$1001,0))</f>
        <v>Fideicomiso</v>
      </c>
      <c r="J166" s="35">
        <f t="array" ref="J166">INDEX(A!$H$2:$H$1001,MATCH(EF!C166,A!$A$2:$A$1001,0))</f>
        <v>2009</v>
      </c>
      <c r="K166" s="35">
        <f t="array" ref="K166">INDEX(A!$I$2:$I$1001,MATCH(EF!C166,A!$A$2:$A$1001,0))</f>
        <v>2019</v>
      </c>
      <c r="L166" s="35" t="str">
        <f t="array" ref="L166">INDEX(A!$J$2:$J$1001,MATCH(EF!C166,A!$A$2:$A$1001,0))</f>
        <v>Contrato 106540-6</v>
      </c>
      <c r="M166" s="35">
        <f t="array" ref="M166">INDEX(A!$K$2:$K$1001,MATCH(EF!C166,A!$A$2:$A$1001,0))</f>
        <v>303700</v>
      </c>
      <c r="N166" s="35" t="str">
        <f t="array" ref="N166">INDEX(A!$L$2:$L$1001,MATCH(EF!C166,A!$A$2:$A$1001,0))</f>
        <v>Sesión extraordinaria CGECDE/CT/ACU-55/2019</v>
      </c>
      <c r="O166" s="36" t="str">
        <f t="shared" si="0"/>
        <v>3</v>
      </c>
      <c r="P166" s="36" t="str">
        <f t="shared" si="1"/>
        <v>037</v>
      </c>
      <c r="Q166" s="36" t="str">
        <f t="array" ref="Q166">IF(O166="7",IF(P166="000","Sin región al ser un intermunicipal",INDEX(B!$C$2:$C$126,MATCH(EF!P166,B!$A$2:$A$126,0))),"Sin región al ser un ente Estatal")</f>
        <v>Sin región al ser un ente Estatal</v>
      </c>
      <c r="R166" s="37">
        <f t="array" ref="R166">IF(O166="7",IF(P166="000","N/A",INDEX(B!$D$2:$D$126,MATCH(EF!P166,B!$A$2:$A$126,0))),B!$D$127)</f>
        <v>7842822</v>
      </c>
      <c r="S166" s="37">
        <f t="array" ref="S166">IF(O166="7",IF(P166="000","N/A",INDEX(B!$E$2:$E$126,MATCH(EF!P166,B!$A$2:$A$126,0))),B!$E$127)</f>
        <v>8348151</v>
      </c>
      <c r="T166" s="29"/>
      <c r="U166" s="29"/>
      <c r="V166" s="29"/>
      <c r="W166" s="29"/>
      <c r="X166" s="29"/>
      <c r="Y166" s="29"/>
      <c r="Z166" s="29"/>
    </row>
    <row r="167" spans="1:26" ht="14.25" customHeight="1">
      <c r="A167" s="29">
        <f>COUNTIF(A!$A$2:$A$1001,"&lt;="&amp;A!A167)</f>
        <v>137</v>
      </c>
      <c r="B167" s="30">
        <v>166</v>
      </c>
      <c r="C167" s="35" t="str">
        <f t="array" ref="C167">INDEX(A!$A$2:$A$1001,MATCH(EF!B167,EF!$A$2:$A$1001,0))</f>
        <v>Fideicomiso Revocable de Administración, Inversión y Fuente de Pago "Av. Juan Palomar Arias"</v>
      </c>
      <c r="D167" s="35" t="str">
        <f t="array" ref="D167">INDEX(A!$B$2:$B$1001,MATCH(EF!C167,A!$A$2:$A$1001,0))</f>
        <v>Municipal</v>
      </c>
      <c r="E167" s="35" t="str">
        <f t="array" ref="E167">INDEX(A!$C$2:$C$1001,MATCH(EF!C167,A!$A$2:$A$1001,0))</f>
        <v>Sí</v>
      </c>
      <c r="F167" s="35">
        <f t="array" ref="F167">INDEX(A!$D$2:$D$1001,MATCH(EF!C167,A!$A$2:$A$1001,0))</f>
        <v>120</v>
      </c>
      <c r="G167" s="35" t="str">
        <f t="array" ref="G167">INDEX(A!$E$2:$E$1001,MATCH(EF!C167,A!$A$2:$A$1001,0))</f>
        <v>Territorio</v>
      </c>
      <c r="H167" s="35" t="str">
        <f t="array" ref="H167">INDEX(A!$F$2:$F$1001,MATCH(EF!C167,A!$A$2:$A$1001,0))</f>
        <v>Ejecutivo</v>
      </c>
      <c r="I167" s="35" t="str">
        <f t="array" ref="I167">INDEX(A!$G$2:$G$1001,MATCH(EF!C167,A!$A$2:$A$1001,0))</f>
        <v>Fideicomiso</v>
      </c>
      <c r="J167" s="35">
        <f t="array" ref="J167">INDEX(A!$H$2:$H$1001,MATCH(EF!C167,A!$A$2:$A$1001,0))</f>
        <v>2015</v>
      </c>
      <c r="K167" s="35" t="str">
        <f t="array" ref="K167">INDEX(A!$I$2:$I$1001,MATCH(EF!C167,A!$A$2:$A$1001,0))</f>
        <v>NA</v>
      </c>
      <c r="L167" s="35" t="str">
        <f t="array" ref="L167">INDEX(A!$J$2:$J$1001,MATCH(EF!C167,A!$A$2:$A$1001,0))</f>
        <v>co-001/2015</v>
      </c>
      <c r="M167" s="35">
        <f t="array" ref="M167">INDEX(A!$K$2:$K$1001,MATCH(EF!C167,A!$A$2:$A$1001,0))</f>
        <v>712008</v>
      </c>
      <c r="N167" s="35">
        <f t="array" ref="N167">INDEX(A!$L$2:$L$1001,MATCH(EF!C167,A!$A$2:$A$1001,0))</f>
        <v>0</v>
      </c>
      <c r="O167" s="36" t="str">
        <f t="shared" si="0"/>
        <v>7</v>
      </c>
      <c r="P167" s="36" t="str">
        <f t="shared" si="1"/>
        <v>120</v>
      </c>
      <c r="Q167" s="36" t="str">
        <f t="array" ref="Q167">IF(O167="7",IF(P167="000","Sin región al ser un intermunicipal",INDEX(B!$C$2:$C$126,MATCH(EF!P167,B!$A$2:$A$126,0))),"Sin región al ser un ente Estatal")</f>
        <v>Centro</v>
      </c>
      <c r="R167" s="37">
        <f t="array" ref="R167">IF(O167="7",IF(P167="000","N/A",INDEX(B!$D$2:$D$126,MATCH(EF!P167,B!$A$2:$A$126,0))),B!$D$127)</f>
        <v>1332272</v>
      </c>
      <c r="S167" s="37">
        <f t="array" ref="S167">IF(O167="7",IF(P167="000","N/A",INDEX(B!$E$2:$E$126,MATCH(EF!P167,B!$A$2:$A$126,0))),B!$E$127)</f>
        <v>1476491</v>
      </c>
      <c r="T167" s="29"/>
      <c r="U167" s="29"/>
      <c r="V167" s="29"/>
      <c r="W167" s="29"/>
      <c r="X167" s="29"/>
      <c r="Y167" s="29"/>
      <c r="Z167" s="29"/>
    </row>
    <row r="168" spans="1:26" ht="14.25" customHeight="1">
      <c r="A168" s="29">
        <f>COUNTIF(A!$A$2:$A$1001,"&lt;="&amp;A!A168)</f>
        <v>154</v>
      </c>
      <c r="B168" s="30">
        <v>167</v>
      </c>
      <c r="C168" s="35" t="str">
        <f t="array" ref="C168">INDEX(A!$A$2:$A$1001,MATCH(EF!B168,EF!$A$2:$A$1001,0))</f>
        <v>Fideicomiso Revocable de Administración, Inversión y Fuente de Pago para la Atención de los Jaliscienses en el Extranjero (Migrantes)</v>
      </c>
      <c r="D168" s="35" t="str">
        <f t="array" ref="D168">INDEX(A!$B$2:$B$1001,MATCH(EF!C168,A!$A$2:$A$1001,0))</f>
        <v>Estatal</v>
      </c>
      <c r="E168" s="35" t="str">
        <f t="array" ref="E168">INDEX(A!$C$2:$C$1001,MATCH(EF!C168,A!$A$2:$A$1001,0))</f>
        <v>Sí</v>
      </c>
      <c r="F168" s="35" t="str">
        <f t="array" ref="F168">INDEX(A!$D$2:$D$1001,MATCH(EF!C168,A!$A$2:$A$1001,0))</f>
        <v>000</v>
      </c>
      <c r="G168" s="35" t="str">
        <f t="array" ref="G168">INDEX(A!$E$2:$E$1001,MATCH(EF!C168,A!$A$2:$A$1001,0))</f>
        <v>Territorio</v>
      </c>
      <c r="H168" s="35" t="str">
        <f t="array" ref="H168">INDEX(A!$F$2:$F$1001,MATCH(EF!C168,A!$A$2:$A$1001,0))</f>
        <v>Ejecutivo</v>
      </c>
      <c r="I168" s="35" t="str">
        <f t="array" ref="I168">INDEX(A!$G$2:$G$1001,MATCH(EF!C168,A!$A$2:$A$1001,0))</f>
        <v>Fideicomiso</v>
      </c>
      <c r="J168" s="35">
        <f t="array" ref="J168">INDEX(A!$H$2:$H$1001,MATCH(EF!C168,A!$A$2:$A$1001,0))</f>
        <v>1997</v>
      </c>
      <c r="K168" s="35" t="str">
        <f t="array" ref="K168">INDEX(A!$I$2:$I$1001,MATCH(EF!C168,A!$A$2:$A$1001,0))</f>
        <v>NA</v>
      </c>
      <c r="L168" s="35" t="str">
        <f t="array" ref="L168">INDEX(A!$J$2:$J$1001,MATCH(EF!C168,A!$A$2:$A$1001,0))</f>
        <v>29016-3</v>
      </c>
      <c r="M168" s="35">
        <f t="array" ref="M168">INDEX(A!$K$2:$K$1001,MATCH(EF!C168,A!$A$2:$A$1001,0))</f>
        <v>301300</v>
      </c>
      <c r="N168" s="35">
        <f t="array" ref="N168">INDEX(A!$L$2:$L$1001,MATCH(EF!C168,A!$A$2:$A$1001,0))</f>
        <v>0</v>
      </c>
      <c r="O168" s="36" t="str">
        <f t="shared" si="0"/>
        <v>3</v>
      </c>
      <c r="P168" s="36" t="str">
        <f t="shared" si="1"/>
        <v>013</v>
      </c>
      <c r="Q168" s="36" t="str">
        <f t="array" ref="Q168">IF(O168="7",IF(P168="000","Sin región al ser un intermunicipal",INDEX(B!$C$2:$C$126,MATCH(EF!P168,B!$A$2:$A$126,0))),"Sin región al ser un ente Estatal")</f>
        <v>Sin región al ser un ente Estatal</v>
      </c>
      <c r="R168" s="37">
        <f t="array" ref="R168">IF(O168="7",IF(P168="000","N/A",INDEX(B!$D$2:$D$126,MATCH(EF!P168,B!$A$2:$A$126,0))),B!$D$127)</f>
        <v>7842822</v>
      </c>
      <c r="S168" s="37">
        <f t="array" ref="S168">IF(O168="7",IF(P168="000","N/A",INDEX(B!$E$2:$E$126,MATCH(EF!P168,B!$A$2:$A$126,0))),B!$E$127)</f>
        <v>8348151</v>
      </c>
      <c r="T168" s="29"/>
      <c r="U168" s="29"/>
      <c r="V168" s="29"/>
      <c r="W168" s="29"/>
      <c r="X168" s="29"/>
      <c r="Y168" s="29"/>
      <c r="Z168" s="29"/>
    </row>
    <row r="169" spans="1:26" ht="14.25" customHeight="1">
      <c r="A169" s="29">
        <f>COUNTIF(A!$A$2:$A$1001,"&lt;="&amp;A!A169)</f>
        <v>164</v>
      </c>
      <c r="B169" s="30">
        <v>168</v>
      </c>
      <c r="C169" s="35" t="str">
        <f t="array" ref="C169">INDEX(A!$A$2:$A$1001,MATCH(EF!B169,EF!$A$2:$A$1001,0))</f>
        <v>Fideicomiso Revocable de Inversión y Administración del Programa Nacional de Becas y Financiamiento (Pronabes/Manutención)</v>
      </c>
      <c r="D169" s="35" t="str">
        <f t="array" ref="D169">INDEX(A!$B$2:$B$1001,MATCH(EF!C169,A!$A$2:$A$1001,0))</f>
        <v>Estatal</v>
      </c>
      <c r="E169" s="35" t="str">
        <f t="array" ref="E169">INDEX(A!$C$2:$C$1001,MATCH(EF!C169,A!$A$2:$A$1001,0))</f>
        <v>Sí</v>
      </c>
      <c r="F169" s="35" t="str">
        <f t="array" ref="F169">INDEX(A!$D$2:$D$1001,MATCH(EF!C169,A!$A$2:$A$1001,0))</f>
        <v>000</v>
      </c>
      <c r="G169" s="35" t="str">
        <f t="array" ref="G169">INDEX(A!$E$2:$E$1001,MATCH(EF!C169,A!$A$2:$A$1001,0))</f>
        <v>Economía</v>
      </c>
      <c r="H169" s="35" t="str">
        <f t="array" ref="H169">INDEX(A!$F$2:$F$1001,MATCH(EF!C169,A!$A$2:$A$1001,0))</f>
        <v>Ejecutivo</v>
      </c>
      <c r="I169" s="35" t="str">
        <f t="array" ref="I169">INDEX(A!$G$2:$G$1001,MATCH(EF!C169,A!$A$2:$A$1001,0))</f>
        <v>Fideicomiso</v>
      </c>
      <c r="J169" s="35">
        <f t="array" ref="J169">INDEX(A!$H$2:$H$1001,MATCH(EF!C169,A!$A$2:$A$1001,0))</f>
        <v>1985</v>
      </c>
      <c r="K169" s="35" t="str">
        <f t="array" ref="K169">INDEX(A!$I$2:$I$1001,MATCH(EF!C169,A!$A$2:$A$1001,0))</f>
        <v>NA</v>
      </c>
      <c r="L169" s="35">
        <f t="array" ref="L169">INDEX(A!$J$2:$J$1001,MATCH(EF!C169,A!$A$2:$A$1001,0))</f>
        <v>833</v>
      </c>
      <c r="M169" s="35">
        <f t="array" ref="M169">INDEX(A!$K$2:$K$1001,MATCH(EF!C169,A!$A$2:$A$1001,0))</f>
        <v>300200</v>
      </c>
      <c r="N169" s="35">
        <f t="array" ref="N169">INDEX(A!$L$2:$L$1001,MATCH(EF!C169,A!$A$2:$A$1001,0))</f>
        <v>0</v>
      </c>
      <c r="O169" s="36" t="str">
        <f t="shared" si="0"/>
        <v>3</v>
      </c>
      <c r="P169" s="36" t="str">
        <f t="shared" si="1"/>
        <v>002</v>
      </c>
      <c r="Q169" s="36" t="str">
        <f t="array" ref="Q169">IF(O169="7",IF(P169="000","Sin región al ser un intermunicipal",INDEX(B!$C$2:$C$126,MATCH(EF!P169,B!$A$2:$A$126,0))),"Sin región al ser un ente Estatal")</f>
        <v>Sin región al ser un ente Estatal</v>
      </c>
      <c r="R169" s="37">
        <f t="array" ref="R169">IF(O169="7",IF(P169="000","N/A",INDEX(B!$D$2:$D$126,MATCH(EF!P169,B!$A$2:$A$126,0))),B!$D$127)</f>
        <v>7842822</v>
      </c>
      <c r="S169" s="37">
        <f t="array" ref="S169">IF(O169="7",IF(P169="000","N/A",INDEX(B!$E$2:$E$126,MATCH(EF!P169,B!$A$2:$A$126,0))),B!$E$127)</f>
        <v>8348151</v>
      </c>
      <c r="T169" s="29"/>
      <c r="U169" s="29"/>
      <c r="V169" s="29"/>
      <c r="W169" s="29"/>
      <c r="X169" s="29"/>
      <c r="Y169" s="29"/>
      <c r="Z169" s="29"/>
    </row>
    <row r="170" spans="1:26" ht="14.25" customHeight="1">
      <c r="A170" s="29">
        <f>COUNTIF(A!$A$2:$A$1001,"&lt;="&amp;A!A170)</f>
        <v>112</v>
      </c>
      <c r="B170" s="30">
        <v>169</v>
      </c>
      <c r="C170" s="35" t="str">
        <f t="array" ref="C170">INDEX(A!$A$2:$A$1001,MATCH(EF!B170,EF!$A$2:$A$1001,0))</f>
        <v>Fideicomiso Revocable de Inversión y Administración Fondo Estatal de Fomento para la Cultura y las Artes</v>
      </c>
      <c r="D170" s="35" t="str">
        <f t="array" ref="D170">INDEX(A!$B$2:$B$1001,MATCH(EF!C170,A!$A$2:$A$1001,0))</f>
        <v>Estatal</v>
      </c>
      <c r="E170" s="35" t="str">
        <f t="array" ref="E170">INDEX(A!$C$2:$C$1001,MATCH(EF!C170,A!$A$2:$A$1001,0))</f>
        <v>Sí</v>
      </c>
      <c r="F170" s="35" t="str">
        <f t="array" ref="F170">INDEX(A!$D$2:$D$1001,MATCH(EF!C170,A!$A$2:$A$1001,0))</f>
        <v>000</v>
      </c>
      <c r="G170" s="35" t="str">
        <f t="array" ref="G170">INDEX(A!$E$2:$E$1001,MATCH(EF!C170,A!$A$2:$A$1001,0))</f>
        <v>Medio ambiente</v>
      </c>
      <c r="H170" s="35" t="str">
        <f t="array" ref="H170">INDEX(A!$F$2:$F$1001,MATCH(EF!C170,A!$A$2:$A$1001,0))</f>
        <v>Ejecutivo</v>
      </c>
      <c r="I170" s="35" t="str">
        <f t="array" ref="I170">INDEX(A!$G$2:$G$1001,MATCH(EF!C170,A!$A$2:$A$1001,0))</f>
        <v>Fideicomiso</v>
      </c>
      <c r="J170" s="35">
        <f t="array" ref="J170">INDEX(A!$H$2:$H$1001,MATCH(EF!C170,A!$A$2:$A$1001,0))</f>
        <v>1998</v>
      </c>
      <c r="K170" s="35" t="str">
        <f t="array" ref="K170">INDEX(A!$I$2:$I$1001,MATCH(EF!C170,A!$A$2:$A$1001,0))</f>
        <v>NA</v>
      </c>
      <c r="L170" s="35">
        <f t="array" ref="L170">INDEX(A!$J$2:$J$1001,MATCH(EF!C170,A!$A$2:$A$1001,0))</f>
        <v>785675</v>
      </c>
      <c r="M170" s="35">
        <f t="array" ref="M170">INDEX(A!$K$2:$K$1001,MATCH(EF!C170,A!$A$2:$A$1001,0))</f>
        <v>301700</v>
      </c>
      <c r="N170" s="35">
        <f t="array" ref="N170">INDEX(A!$L$2:$L$1001,MATCH(EF!C170,A!$A$2:$A$1001,0))</f>
        <v>0</v>
      </c>
      <c r="O170" s="36" t="str">
        <f t="shared" si="0"/>
        <v>3</v>
      </c>
      <c r="P170" s="36" t="str">
        <f t="shared" si="1"/>
        <v>017</v>
      </c>
      <c r="Q170" s="36" t="str">
        <f t="array" ref="Q170">IF(O170="7",IF(P170="000","Sin región al ser un intermunicipal",INDEX(B!$C$2:$C$126,MATCH(EF!P170,B!$A$2:$A$126,0))),"Sin región al ser un ente Estatal")</f>
        <v>Sin región al ser un ente Estatal</v>
      </c>
      <c r="R170" s="37">
        <f t="array" ref="R170">IF(O170="7",IF(P170="000","N/A",INDEX(B!$D$2:$D$126,MATCH(EF!P170,B!$A$2:$A$126,0))),B!$D$127)</f>
        <v>7842822</v>
      </c>
      <c r="S170" s="37">
        <f t="array" ref="S170">IF(O170="7",IF(P170="000","N/A",INDEX(B!$E$2:$E$126,MATCH(EF!P170,B!$A$2:$A$126,0))),B!$E$127)</f>
        <v>8348151</v>
      </c>
      <c r="T170" s="29"/>
      <c r="U170" s="29"/>
      <c r="V170" s="29"/>
      <c r="W170" s="29"/>
      <c r="X170" s="29"/>
      <c r="Y170" s="29"/>
      <c r="Z170" s="29"/>
    </row>
    <row r="171" spans="1:26" ht="14.25" customHeight="1">
      <c r="A171" s="29">
        <f>COUNTIF(A!$A$2:$A$1001,"&lt;="&amp;A!A171)</f>
        <v>132</v>
      </c>
      <c r="B171" s="30">
        <v>170</v>
      </c>
      <c r="C171" s="35" t="str">
        <f t="array" ref="C171">INDEX(A!$A$2:$A$1001,MATCH(EF!B171,EF!$A$2:$A$1001,0))</f>
        <v>Fideicomiso Revocable de Inversión y Asignación de Recursos "Programa Escuelas de Calidad"</v>
      </c>
      <c r="D171" s="35" t="str">
        <f t="array" ref="D171">INDEX(A!$B$2:$B$1001,MATCH(EF!C171,A!$A$2:$A$1001,0))</f>
        <v>Estatal</v>
      </c>
      <c r="E171" s="35" t="str">
        <f t="array" ref="E171">INDEX(A!$C$2:$C$1001,MATCH(EF!C171,A!$A$2:$A$1001,0))</f>
        <v>Sí</v>
      </c>
      <c r="F171" s="35" t="str">
        <f t="array" ref="F171">INDEX(A!$D$2:$D$1001,MATCH(EF!C171,A!$A$2:$A$1001,0))</f>
        <v>000</v>
      </c>
      <c r="G171" s="35" t="str">
        <f t="array" ref="G171">INDEX(A!$E$2:$E$1001,MATCH(EF!C171,A!$A$2:$A$1001,0))</f>
        <v>Otro</v>
      </c>
      <c r="H171" s="35" t="str">
        <f t="array" ref="H171">INDEX(A!$F$2:$F$1001,MATCH(EF!C171,A!$A$2:$A$1001,0))</f>
        <v>Ejecutivo</v>
      </c>
      <c r="I171" s="35" t="str">
        <f t="array" ref="I171">INDEX(A!$G$2:$G$1001,MATCH(EF!C171,A!$A$2:$A$1001,0))</f>
        <v>Fideicomiso</v>
      </c>
      <c r="J171" s="35">
        <f t="array" ref="J171">INDEX(A!$H$2:$H$1001,MATCH(EF!C171,A!$A$2:$A$1001,0))</f>
        <v>2012</v>
      </c>
      <c r="K171" s="35" t="str">
        <f t="array" ref="K171">INDEX(A!$I$2:$I$1001,MATCH(EF!C171,A!$A$2:$A$1001,0))</f>
        <v>NA</v>
      </c>
      <c r="L171" s="35" t="str">
        <f t="array" ref="L171">INDEX(A!$J$2:$J$1001,MATCH(EF!C171,A!$A$2:$A$1001,0))</f>
        <v>16215-06-295</v>
      </c>
      <c r="M171" s="35">
        <f t="array" ref="M171">INDEX(A!$K$2:$K$1001,MATCH(EF!C171,A!$A$2:$A$1001,0))</f>
        <v>304500</v>
      </c>
      <c r="N171" s="35">
        <f t="array" ref="N171">INDEX(A!$L$2:$L$1001,MATCH(EF!C171,A!$A$2:$A$1001,0))</f>
        <v>0</v>
      </c>
      <c r="O171" s="36" t="str">
        <f t="shared" si="0"/>
        <v>3</v>
      </c>
      <c r="P171" s="36" t="str">
        <f t="shared" si="1"/>
        <v>045</v>
      </c>
      <c r="Q171" s="36" t="str">
        <f t="array" ref="Q171">IF(O171="7",IF(P171="000","Sin región al ser un intermunicipal",INDEX(B!$C$2:$C$126,MATCH(EF!P171,B!$A$2:$A$126,0))),"Sin región al ser un ente Estatal")</f>
        <v>Sin región al ser un ente Estatal</v>
      </c>
      <c r="R171" s="37">
        <f t="array" ref="R171">IF(O171="7",IF(P171="000","N/A",INDEX(B!$D$2:$D$126,MATCH(EF!P171,B!$A$2:$A$126,0))),B!$D$127)</f>
        <v>7842822</v>
      </c>
      <c r="S171" s="37">
        <f t="array" ref="S171">IF(O171="7",IF(P171="000","N/A",INDEX(B!$E$2:$E$126,MATCH(EF!P171,B!$A$2:$A$126,0))),B!$E$127)</f>
        <v>8348151</v>
      </c>
      <c r="T171" s="29"/>
      <c r="U171" s="29"/>
      <c r="V171" s="29"/>
      <c r="W171" s="29"/>
      <c r="X171" s="29"/>
      <c r="Y171" s="29"/>
      <c r="Z171" s="29"/>
    </row>
    <row r="172" spans="1:26" ht="14.25" customHeight="1">
      <c r="A172" s="29">
        <f>COUNTIF(A!$A$2:$A$1001,"&lt;="&amp;A!A172)</f>
        <v>117</v>
      </c>
      <c r="B172" s="30">
        <v>171</v>
      </c>
      <c r="C172" s="35" t="str">
        <f t="array" ref="C172">INDEX(A!$A$2:$A$1001,MATCH(EF!B172,EF!$A$2:$A$1001,0))</f>
        <v>Fideicomiso Revocable de Inversión, Administración y Fuente de Pago Fondo Evalúa Jalisco</v>
      </c>
      <c r="D172" s="35" t="str">
        <f t="array" ref="D172">INDEX(A!$B$2:$B$1001,MATCH(EF!C172,A!$A$2:$A$1001,0))</f>
        <v>Multiestatal o Federal</v>
      </c>
      <c r="E172" s="35" t="str">
        <f t="array" ref="E172">INDEX(A!$C$2:$C$1001,MATCH(EF!C172,A!$A$2:$A$1001,0))</f>
        <v>Sí</v>
      </c>
      <c r="F172" s="35" t="str">
        <f t="array" ref="F172">INDEX(A!$D$2:$D$1001,MATCH(EF!C172,A!$A$2:$A$1001,0))</f>
        <v>000</v>
      </c>
      <c r="G172" s="35" t="str">
        <f t="array" ref="G172">INDEX(A!$E$2:$E$1001,MATCH(EF!C172,A!$A$2:$A$1001,0))</f>
        <v>Economía</v>
      </c>
      <c r="H172" s="35" t="str">
        <f t="array" ref="H172">INDEX(A!$F$2:$F$1001,MATCH(EF!C172,A!$A$2:$A$1001,0))</f>
        <v>Ejecutivo</v>
      </c>
      <c r="I172" s="35" t="str">
        <f t="array" ref="I172">INDEX(A!$G$2:$G$1001,MATCH(EF!C172,A!$A$2:$A$1001,0))</f>
        <v>Fideicomiso</v>
      </c>
      <c r="J172" s="35">
        <f t="array" ref="J172">INDEX(A!$H$2:$H$1001,MATCH(EF!C172,A!$A$2:$A$1001,0))</f>
        <v>1991</v>
      </c>
      <c r="K172" s="35" t="str">
        <f t="array" ref="K172">INDEX(A!$I$2:$I$1001,MATCH(EF!C172,A!$A$2:$A$1001,0))</f>
        <v>NA</v>
      </c>
      <c r="L172" s="35" t="str">
        <f t="array" ref="L172">INDEX(A!$J$2:$J$1001,MATCH(EF!C172,A!$A$2:$A$1001,0))</f>
        <v>11660-0</v>
      </c>
      <c r="M172" s="35">
        <f t="array" ref="M172">INDEX(A!$K$2:$K$1001,MATCH(EF!C172,A!$A$2:$A$1001,0))</f>
        <v>300400</v>
      </c>
      <c r="N172" s="35">
        <f t="array" ref="N172">INDEX(A!$L$2:$L$1001,MATCH(EF!C172,A!$A$2:$A$1001,0))</f>
        <v>0</v>
      </c>
      <c r="O172" s="36" t="str">
        <f t="shared" si="0"/>
        <v>3</v>
      </c>
      <c r="P172" s="36" t="str">
        <f t="shared" si="1"/>
        <v>004</v>
      </c>
      <c r="Q172" s="36" t="str">
        <f t="array" ref="Q172">IF(O172="7",IF(P172="000","Sin región al ser un intermunicipal",INDEX(B!$C$2:$C$126,MATCH(EF!P172,B!$A$2:$A$126,0))),"Sin región al ser un ente Estatal")</f>
        <v>Sin región al ser un ente Estatal</v>
      </c>
      <c r="R172" s="37">
        <f t="array" ref="R172">IF(O172="7",IF(P172="000","N/A",INDEX(B!$D$2:$D$126,MATCH(EF!P172,B!$A$2:$A$126,0))),B!$D$127)</f>
        <v>7842822</v>
      </c>
      <c r="S172" s="37">
        <f t="array" ref="S172">IF(O172="7",IF(P172="000","N/A",INDEX(B!$E$2:$E$126,MATCH(EF!P172,B!$A$2:$A$126,0))),B!$E$127)</f>
        <v>8348151</v>
      </c>
      <c r="T172" s="29"/>
      <c r="U172" s="29"/>
      <c r="V172" s="29"/>
      <c r="W172" s="29"/>
      <c r="X172" s="29"/>
      <c r="Y172" s="29"/>
      <c r="Z172" s="29"/>
    </row>
    <row r="173" spans="1:26" ht="14.25" customHeight="1">
      <c r="A173" s="29">
        <f>COUNTIF(A!$A$2:$A$1001,"&lt;="&amp;A!A173)</f>
        <v>141</v>
      </c>
      <c r="B173" s="30">
        <v>172</v>
      </c>
      <c r="C173" s="35" t="str">
        <f t="array" ref="C173">INDEX(A!$A$2:$A$1001,MATCH(EF!B173,EF!$A$2:$A$1001,0))</f>
        <v>Fideicomiso Sistema Estatal de Ahorro para el Retiro de los Servidores Públicos del Estado de Jalisco</v>
      </c>
      <c r="D173" s="35" t="str">
        <f t="array" ref="D173">INDEX(A!$B$2:$B$1001,MATCH(EF!C173,A!$A$2:$A$1001,0))</f>
        <v>Estatal</v>
      </c>
      <c r="E173" s="35" t="str">
        <f t="array" ref="E173">INDEX(A!$C$2:$C$1001,MATCH(EF!C173,A!$A$2:$A$1001,0))</f>
        <v>Sí</v>
      </c>
      <c r="F173" s="35" t="str">
        <f t="array" ref="F173">INDEX(A!$D$2:$D$1001,MATCH(EF!C173,A!$A$2:$A$1001,0))</f>
        <v>000</v>
      </c>
      <c r="G173" s="35" t="str">
        <f t="array" ref="G173">INDEX(A!$E$2:$E$1001,MATCH(EF!C173,A!$A$2:$A$1001,0))</f>
        <v>Territorio</v>
      </c>
      <c r="H173" s="35" t="str">
        <f t="array" ref="H173">INDEX(A!$F$2:$F$1001,MATCH(EF!C173,A!$A$2:$A$1001,0))</f>
        <v>Ejecutivo</v>
      </c>
      <c r="I173" s="35" t="str">
        <f t="array" ref="I173">INDEX(A!$G$2:$G$1001,MATCH(EF!C173,A!$A$2:$A$1001,0))</f>
        <v>Fideicomiso</v>
      </c>
      <c r="J173" s="35">
        <f t="array" ref="J173">INDEX(A!$H$2:$H$1001,MATCH(EF!C173,A!$A$2:$A$1001,0))</f>
        <v>1994</v>
      </c>
      <c r="K173" s="35" t="str">
        <f t="array" ref="K173">INDEX(A!$I$2:$I$1001,MATCH(EF!C173,A!$A$2:$A$1001,0))</f>
        <v>NA</v>
      </c>
      <c r="L173" s="35">
        <f t="array" ref="L173">INDEX(A!$J$2:$J$1001,MATCH(EF!C173,A!$A$2:$A$1001,0))</f>
        <v>18968</v>
      </c>
      <c r="M173" s="35">
        <f t="array" ref="M173">INDEX(A!$K$2:$K$1001,MATCH(EF!C173,A!$A$2:$A$1001,0))</f>
        <v>300500</v>
      </c>
      <c r="N173" s="35">
        <f t="array" ref="N173">INDEX(A!$L$2:$L$1001,MATCH(EF!C173,A!$A$2:$A$1001,0))</f>
        <v>0</v>
      </c>
      <c r="O173" s="36" t="str">
        <f t="shared" si="0"/>
        <v>3</v>
      </c>
      <c r="P173" s="36" t="str">
        <f t="shared" si="1"/>
        <v>005</v>
      </c>
      <c r="Q173" s="36" t="str">
        <f t="array" ref="Q173">IF(O173="7",IF(P173="000","Sin región al ser un intermunicipal",INDEX(B!$C$2:$C$126,MATCH(EF!P173,B!$A$2:$A$126,0))),"Sin región al ser un ente Estatal")</f>
        <v>Sin región al ser un ente Estatal</v>
      </c>
      <c r="R173" s="37">
        <f t="array" ref="R173">IF(O173="7",IF(P173="000","N/A",INDEX(B!$D$2:$D$126,MATCH(EF!P173,B!$A$2:$A$126,0))),B!$D$127)</f>
        <v>7842822</v>
      </c>
      <c r="S173" s="37">
        <f t="array" ref="S173">IF(O173="7",IF(P173="000","N/A",INDEX(B!$E$2:$E$126,MATCH(EF!P173,B!$A$2:$A$126,0))),B!$E$127)</f>
        <v>8348151</v>
      </c>
      <c r="T173" s="29"/>
      <c r="U173" s="29"/>
      <c r="V173" s="29"/>
      <c r="W173" s="29"/>
      <c r="X173" s="29"/>
      <c r="Y173" s="29"/>
      <c r="Z173" s="29"/>
    </row>
    <row r="174" spans="1:26" ht="14.25" customHeight="1">
      <c r="A174" s="29">
        <f>COUNTIF(A!$A$2:$A$1001,"&lt;="&amp;A!A174)</f>
        <v>155</v>
      </c>
      <c r="B174" s="30">
        <v>173</v>
      </c>
      <c r="C174" s="35" t="str">
        <f t="array" ref="C174">INDEX(A!$A$2:$A$1001,MATCH(EF!B174,EF!$A$2:$A$1001,0))</f>
        <v>Fideicomiso Sistema Macrobús</v>
      </c>
      <c r="D174" s="35" t="str">
        <f t="array" ref="D174">INDEX(A!$B$2:$B$1001,MATCH(EF!C174,A!$A$2:$A$1001,0))</f>
        <v>Estatal</v>
      </c>
      <c r="E174" s="35" t="str">
        <f t="array" ref="E174">INDEX(A!$C$2:$C$1001,MATCH(EF!C174,A!$A$2:$A$1001,0))</f>
        <v>Sí</v>
      </c>
      <c r="F174" s="35" t="str">
        <f t="array" ref="F174">INDEX(A!$D$2:$D$1001,MATCH(EF!C174,A!$A$2:$A$1001,0))</f>
        <v>000</v>
      </c>
      <c r="G174" s="35" t="str">
        <f t="array" ref="G174">INDEX(A!$E$2:$E$1001,MATCH(EF!C174,A!$A$2:$A$1001,0))</f>
        <v>Territorio</v>
      </c>
      <c r="H174" s="35" t="str">
        <f t="array" ref="H174">INDEX(A!$F$2:$F$1001,MATCH(EF!C174,A!$A$2:$A$1001,0))</f>
        <v>Ejecutivo</v>
      </c>
      <c r="I174" s="35" t="str">
        <f t="array" ref="I174">INDEX(A!$G$2:$G$1001,MATCH(EF!C174,A!$A$2:$A$1001,0))</f>
        <v>Fideicomiso</v>
      </c>
      <c r="J174" s="35">
        <f t="array" ref="J174">INDEX(A!$H$2:$H$1001,MATCH(EF!C174,A!$A$2:$A$1001,0))</f>
        <v>2002</v>
      </c>
      <c r="K174" s="35" t="str">
        <f t="array" ref="K174">INDEX(A!$I$2:$I$1001,MATCH(EF!C174,A!$A$2:$A$1001,0))</f>
        <v>NA</v>
      </c>
      <c r="L174" s="35">
        <f t="array" ref="L174">INDEX(A!$J$2:$J$1001,MATCH(EF!C174,A!$A$2:$A$1001,0))</f>
        <v>2049</v>
      </c>
      <c r="M174" s="35">
        <f t="array" ref="M174">INDEX(A!$K$2:$K$1001,MATCH(EF!C174,A!$A$2:$A$1001,0))</f>
        <v>302700</v>
      </c>
      <c r="N174" s="35">
        <f t="array" ref="N174">INDEX(A!$L$2:$L$1001,MATCH(EF!C174,A!$A$2:$A$1001,0))</f>
        <v>0</v>
      </c>
      <c r="O174" s="36" t="str">
        <f t="shared" si="0"/>
        <v>3</v>
      </c>
      <c r="P174" s="36" t="str">
        <f t="shared" si="1"/>
        <v>027</v>
      </c>
      <c r="Q174" s="36" t="str">
        <f t="array" ref="Q174">IF(O174="7",IF(P174="000","Sin región al ser un intermunicipal",INDEX(B!$C$2:$C$126,MATCH(EF!P174,B!$A$2:$A$126,0))),"Sin región al ser un ente Estatal")</f>
        <v>Sin región al ser un ente Estatal</v>
      </c>
      <c r="R174" s="37">
        <f t="array" ref="R174">IF(O174="7",IF(P174="000","N/A",INDEX(B!$D$2:$D$126,MATCH(EF!P174,B!$A$2:$A$126,0))),B!$D$127)</f>
        <v>7842822</v>
      </c>
      <c r="S174" s="37">
        <f t="array" ref="S174">IF(O174="7",IF(P174="000","N/A",INDEX(B!$E$2:$E$126,MATCH(EF!P174,B!$A$2:$A$126,0))),B!$E$127)</f>
        <v>8348151</v>
      </c>
      <c r="T174" s="29"/>
      <c r="U174" s="29"/>
      <c r="V174" s="29"/>
      <c r="W174" s="29"/>
      <c r="X174" s="29"/>
      <c r="Y174" s="29"/>
      <c r="Z174" s="29"/>
    </row>
    <row r="175" spans="1:26" ht="14.25" customHeight="1">
      <c r="A175" s="29">
        <f>COUNTIF(A!$A$2:$A$1001,"&lt;="&amp;A!A175)</f>
        <v>158</v>
      </c>
      <c r="B175" s="30">
        <v>174</v>
      </c>
      <c r="C175" s="35" t="str">
        <f t="array" ref="C175">INDEX(A!$A$2:$A$1001,MATCH(EF!B175,EF!$A$2:$A$1001,0))</f>
        <v>Fideicomiso Vive Incluyente</v>
      </c>
      <c r="D175" s="35" t="str">
        <f t="array" ref="D175">INDEX(A!$B$2:$B$1001,MATCH(EF!C175,A!$A$2:$A$1001,0))</f>
        <v>Estatal</v>
      </c>
      <c r="E175" s="35" t="str">
        <f t="array" ref="E175">INDEX(A!$C$2:$C$1001,MATCH(EF!C175,A!$A$2:$A$1001,0))</f>
        <v>Sí</v>
      </c>
      <c r="F175" s="35" t="str">
        <f t="array" ref="F175">INDEX(A!$D$2:$D$1001,MATCH(EF!C175,A!$A$2:$A$1001,0))</f>
        <v>000</v>
      </c>
      <c r="G175" s="35" t="str">
        <f t="array" ref="G175">INDEX(A!$E$2:$E$1001,MATCH(EF!C175,A!$A$2:$A$1001,0))</f>
        <v>Economía</v>
      </c>
      <c r="H175" s="35" t="str">
        <f t="array" ref="H175">INDEX(A!$F$2:$F$1001,MATCH(EF!C175,A!$A$2:$A$1001,0))</f>
        <v>Ejecutivo</v>
      </c>
      <c r="I175" s="35" t="str">
        <f t="array" ref="I175">INDEX(A!$G$2:$G$1001,MATCH(EF!C175,A!$A$2:$A$1001,0))</f>
        <v>Fideicomiso</v>
      </c>
      <c r="J175" s="35">
        <f t="array" ref="J175">INDEX(A!$H$2:$H$1001,MATCH(EF!C175,A!$A$2:$A$1001,0))</f>
        <v>1996</v>
      </c>
      <c r="K175" s="35" t="str">
        <f t="array" ref="K175">INDEX(A!$I$2:$I$1001,MATCH(EF!C175,A!$A$2:$A$1001,0))</f>
        <v>NA</v>
      </c>
      <c r="L175" s="35">
        <f t="array" ref="L175">INDEX(A!$J$2:$J$1001,MATCH(EF!C175,A!$A$2:$A$1001,0))</f>
        <v>473660</v>
      </c>
      <c r="M175" s="35">
        <f t="array" ref="M175">INDEX(A!$K$2:$K$1001,MATCH(EF!C175,A!$A$2:$A$1001,0))</f>
        <v>301000</v>
      </c>
      <c r="N175" s="35">
        <f t="array" ref="N175">INDEX(A!$L$2:$L$1001,MATCH(EF!C175,A!$A$2:$A$1001,0))</f>
        <v>0</v>
      </c>
      <c r="O175" s="36" t="str">
        <f t="shared" si="0"/>
        <v>3</v>
      </c>
      <c r="P175" s="36" t="str">
        <f t="shared" si="1"/>
        <v>010</v>
      </c>
      <c r="Q175" s="36" t="str">
        <f t="array" ref="Q175">IF(O175="7",IF(P175="000","Sin región al ser un intermunicipal",INDEX(B!$C$2:$C$126,MATCH(EF!P175,B!$A$2:$A$126,0))),"Sin región al ser un ente Estatal")</f>
        <v>Sin región al ser un ente Estatal</v>
      </c>
      <c r="R175" s="37">
        <f t="array" ref="R175">IF(O175="7",IF(P175="000","N/A",INDEX(B!$D$2:$D$126,MATCH(EF!P175,B!$A$2:$A$126,0))),B!$D$127)</f>
        <v>7842822</v>
      </c>
      <c r="S175" s="37">
        <f t="array" ref="S175">IF(O175="7",IF(P175="000","N/A",INDEX(B!$E$2:$E$126,MATCH(EF!P175,B!$A$2:$A$126,0))),B!$E$127)</f>
        <v>8348151</v>
      </c>
      <c r="T175" s="29"/>
      <c r="U175" s="29"/>
      <c r="V175" s="29"/>
      <c r="W175" s="29"/>
      <c r="X175" s="29"/>
      <c r="Y175" s="29"/>
      <c r="Z175" s="29"/>
    </row>
    <row r="176" spans="1:26" ht="14.25" customHeight="1">
      <c r="A176" s="29">
        <f>COUNTIF(A!$A$2:$A$1001,"&lt;="&amp;A!A176)</f>
        <v>110</v>
      </c>
      <c r="B176" s="30">
        <v>175</v>
      </c>
      <c r="C176" s="35" t="str">
        <f t="array" ref="C176">INDEX(A!$A$2:$A$1001,MATCH(EF!B176,EF!$A$2:$A$1001,0))</f>
        <v>Fiscalía Estatal</v>
      </c>
      <c r="D176" s="35" t="str">
        <f t="array" ref="D176">INDEX(A!$B$2:$B$1001,MATCH(EF!C176,A!$A$2:$A$1001,0))</f>
        <v>Estatal</v>
      </c>
      <c r="E176" s="35" t="str">
        <f t="array" ref="E176">INDEX(A!$C$2:$C$1001,MATCH(EF!C176,A!$A$2:$A$1001,0))</f>
        <v>Sí</v>
      </c>
      <c r="F176" s="35" t="str">
        <f t="array" ref="F176">INDEX(A!$D$2:$D$1001,MATCH(EF!C176,A!$A$2:$A$1001,0))</f>
        <v>000</v>
      </c>
      <c r="G176" s="35" t="str">
        <f t="array" ref="G176">INDEX(A!$E$2:$E$1001,MATCH(EF!C176,A!$A$2:$A$1001,0))</f>
        <v>Seguridad</v>
      </c>
      <c r="H176" s="35" t="str">
        <f t="array" ref="H176">INDEX(A!$F$2:$F$1001,MATCH(EF!C176,A!$A$2:$A$1001,0))</f>
        <v>Ejecutivo</v>
      </c>
      <c r="I176" s="35" t="str">
        <f t="array" ref="I176">INDEX(A!$G$2:$G$1001,MATCH(EF!C176,A!$A$2:$A$1001,0))</f>
        <v>Dependencia</v>
      </c>
      <c r="J176" s="35">
        <f t="array" ref="J176">INDEX(A!$H$2:$H$1001,MATCH(EF!C176,A!$A$2:$A$1001,0))</f>
        <v>2018</v>
      </c>
      <c r="K176" s="35" t="str">
        <f t="array" ref="K176">INDEX(A!$I$2:$I$1001,MATCH(EF!C176,A!$A$2:$A$1001,0))</f>
        <v>NA</v>
      </c>
      <c r="L176" s="35" t="str">
        <f t="array" ref="L176">INDEX(A!$J$2:$J$1001,MATCH(EF!C176,A!$A$2:$A$1001,0))</f>
        <v>Decreto 27213/LXII/18. Periódico Número 24 Quater. Edición especial Tomo CCCXCIII</v>
      </c>
      <c r="M176" s="35">
        <f t="array" ref="M176">INDEX(A!$K$2:$K$1001,MATCH(EF!C176,A!$A$2:$A$1001,0))</f>
        <v>101700</v>
      </c>
      <c r="N176" s="35">
        <f t="array" ref="N176">INDEX(A!$L$2:$L$1001,MATCH(EF!C176,A!$A$2:$A$1001,0))</f>
        <v>0</v>
      </c>
      <c r="O176" s="36" t="str">
        <f t="shared" si="0"/>
        <v>1</v>
      </c>
      <c r="P176" s="36" t="str">
        <f t="shared" si="1"/>
        <v>017</v>
      </c>
      <c r="Q176" s="36" t="str">
        <f t="array" ref="Q176">IF(O176="7",IF(P176="000","Sin región al ser un intermunicipal",INDEX(B!$C$2:$C$126,MATCH(EF!P176,B!$A$2:$A$126,0))),"Sin región al ser un ente Estatal")</f>
        <v>Sin región al ser un ente Estatal</v>
      </c>
      <c r="R176" s="37">
        <f t="array" ref="R176">IF(O176="7",IF(P176="000","N/A",INDEX(B!$D$2:$D$126,MATCH(EF!P176,B!$A$2:$A$126,0))),B!$D$127)</f>
        <v>7842822</v>
      </c>
      <c r="S176" s="37">
        <f t="array" ref="S176">IF(O176="7",IF(P176="000","N/A",INDEX(B!$E$2:$E$126,MATCH(EF!P176,B!$A$2:$A$126,0))),B!$E$127)</f>
        <v>8348151</v>
      </c>
      <c r="T176" s="29"/>
      <c r="U176" s="29"/>
      <c r="V176" s="29"/>
      <c r="W176" s="29"/>
      <c r="X176" s="29"/>
      <c r="Y176" s="29"/>
      <c r="Z176" s="29"/>
    </row>
    <row r="177" spans="1:26" ht="14.25" customHeight="1">
      <c r="A177" s="29">
        <f>COUNTIF(A!$A$2:$A$1001,"&lt;="&amp;A!A177)</f>
        <v>126</v>
      </c>
      <c r="B177" s="30">
        <v>176</v>
      </c>
      <c r="C177" s="35" t="str">
        <f t="array" ref="C177">INDEX(A!$A$2:$A$1001,MATCH(EF!B177,EF!$A$2:$A$1001,0))</f>
        <v>Fiscalía General del Estado</v>
      </c>
      <c r="D177" s="35" t="str">
        <f t="array" ref="D177">INDEX(A!$B$2:$B$1001,MATCH(EF!C177,A!$A$2:$A$1001,0))</f>
        <v>Estatal</v>
      </c>
      <c r="E177" s="35" t="str">
        <f t="array" ref="E177">INDEX(A!$C$2:$C$1001,MATCH(EF!C177,A!$A$2:$A$1001,0))</f>
        <v>No</v>
      </c>
      <c r="F177" s="35" t="str">
        <f t="array" ref="F177">INDEX(A!$D$2:$D$1001,MATCH(EF!C177,A!$A$2:$A$1001,0))</f>
        <v>000</v>
      </c>
      <c r="G177" s="35" t="str">
        <f t="array" ref="G177">INDEX(A!$E$2:$E$1001,MATCH(EF!C177,A!$A$2:$A$1001,0))</f>
        <v>Seguridad</v>
      </c>
      <c r="H177" s="35" t="str">
        <f t="array" ref="H177">INDEX(A!$F$2:$F$1001,MATCH(EF!C177,A!$A$2:$A$1001,0))</f>
        <v>Ejecutivo</v>
      </c>
      <c r="I177" s="35" t="str">
        <f t="array" ref="I177">INDEX(A!$G$2:$G$1001,MATCH(EF!C177,A!$A$2:$A$1001,0))</f>
        <v>Dependencia</v>
      </c>
      <c r="J177" s="35">
        <f t="array" ref="J177">INDEX(A!$H$2:$H$1001,MATCH(EF!C177,A!$A$2:$A$1001,0))</f>
        <v>2013</v>
      </c>
      <c r="K177" s="35">
        <f t="array" ref="K177">INDEX(A!$I$2:$I$1001,MATCH(EF!C177,A!$A$2:$A$1001,0))</f>
        <v>2018</v>
      </c>
      <c r="L177" s="35" t="str">
        <f t="array" ref="L177">INDEX(A!$J$2:$J$1001,MATCH(EF!C177,A!$A$2:$A$1001,0))</f>
        <v>Decreto 24395/LX/13. Periódico Número 21 Ter. Edición especial Tomo CCCLXXV</v>
      </c>
      <c r="M177" s="35">
        <f t="array" ref="M177">INDEX(A!$K$2:$K$1001,MATCH(EF!C177,A!$A$2:$A$1001,0))</f>
        <v>101600</v>
      </c>
      <c r="N177" s="35" t="str">
        <f t="array" ref="N177">INDEX(A!$L$2:$L$1001,MATCH(EF!C177,A!$A$2:$A$1001,0))</f>
        <v>Decreto 27213/LXII/18. Periódico Número 24 Quater. Edición especial Tomo CCCXCIII</v>
      </c>
      <c r="O177" s="36" t="str">
        <f t="shared" si="0"/>
        <v>1</v>
      </c>
      <c r="P177" s="36" t="str">
        <f t="shared" si="1"/>
        <v>016</v>
      </c>
      <c r="Q177" s="36" t="str">
        <f t="array" ref="Q177">IF(O177="7",IF(P177="000","Sin región al ser un intermunicipal",INDEX(B!$C$2:$C$126,MATCH(EF!P177,B!$A$2:$A$126,0))),"Sin región al ser un ente Estatal")</f>
        <v>Sin región al ser un ente Estatal</v>
      </c>
      <c r="R177" s="37">
        <f t="array" ref="R177">IF(O177="7",IF(P177="000","N/A",INDEX(B!$D$2:$D$126,MATCH(EF!P177,B!$A$2:$A$126,0))),B!$D$127)</f>
        <v>7842822</v>
      </c>
      <c r="S177" s="37">
        <f t="array" ref="S177">IF(O177="7",IF(P177="000","N/A",INDEX(B!$E$2:$E$126,MATCH(EF!P177,B!$A$2:$A$126,0))),B!$E$127)</f>
        <v>8348151</v>
      </c>
      <c r="T177" s="29"/>
      <c r="U177" s="29"/>
      <c r="V177" s="29"/>
      <c r="W177" s="29"/>
      <c r="X177" s="29"/>
      <c r="Y177" s="29"/>
      <c r="Z177" s="29"/>
    </row>
    <row r="178" spans="1:26" ht="14.25" customHeight="1">
      <c r="A178" s="29">
        <f>COUNTIF(A!$A$2:$A$1001,"&lt;="&amp;A!A178)</f>
        <v>133</v>
      </c>
      <c r="B178" s="30">
        <v>177</v>
      </c>
      <c r="C178" s="35" t="str">
        <f t="array" ref="C178">INDEX(A!$A$2:$A$1001,MATCH(EF!B178,EF!$A$2:$A$1001,0))</f>
        <v>Fondo de Seguridad Pública en el Estado de Jalisco</v>
      </c>
      <c r="D178" s="35" t="str">
        <f t="array" ref="D178">INDEX(A!$B$2:$B$1001,MATCH(EF!C178,A!$A$2:$A$1001,0))</f>
        <v>Estatal</v>
      </c>
      <c r="E178" s="35" t="str">
        <f t="array" ref="E178">INDEX(A!$C$2:$C$1001,MATCH(EF!C178,A!$A$2:$A$1001,0))</f>
        <v>No</v>
      </c>
      <c r="F178" s="35" t="str">
        <f t="array" ref="F178">INDEX(A!$D$2:$D$1001,MATCH(EF!C178,A!$A$2:$A$1001,0))</f>
        <v>000</v>
      </c>
      <c r="G178" s="35" t="str">
        <f t="array" ref="G178">INDEX(A!$E$2:$E$1001,MATCH(EF!C178,A!$A$2:$A$1001,0))</f>
        <v>Seguridad</v>
      </c>
      <c r="H178" s="35" t="str">
        <f t="array" ref="H178">INDEX(A!$F$2:$F$1001,MATCH(EF!C178,A!$A$2:$A$1001,0))</f>
        <v>Ejecutivo</v>
      </c>
      <c r="I178" s="35" t="str">
        <f t="array" ref="I178">INDEX(A!$G$2:$G$1001,MATCH(EF!C178,A!$A$2:$A$1001,0))</f>
        <v>Fideicomiso</v>
      </c>
      <c r="J178" s="35">
        <f t="array" ref="J178">INDEX(A!$H$2:$H$1001,MATCH(EF!C178,A!$A$2:$A$1001,0))</f>
        <v>1999</v>
      </c>
      <c r="K178" s="35">
        <f t="array" ref="K178">INDEX(A!$I$2:$I$1001,MATCH(EF!C178,A!$A$2:$A$1001,0))</f>
        <v>2013</v>
      </c>
      <c r="L178" s="35" t="str">
        <f t="array" ref="L178">INDEX(A!$J$2:$J$1001,MATCH(EF!C178,A!$A$2:$A$1001,0))</f>
        <v>NA</v>
      </c>
      <c r="M178" s="35">
        <f t="array" ref="M178">INDEX(A!$K$2:$K$1001,MATCH(EF!C178,A!$A$2:$A$1001,0))</f>
        <v>304600</v>
      </c>
      <c r="N178" s="35">
        <f t="array" ref="N178">INDEX(A!$L$2:$L$1001,MATCH(EF!C178,A!$A$2:$A$1001,0))</f>
        <v>0</v>
      </c>
      <c r="O178" s="36" t="str">
        <f t="shared" si="0"/>
        <v>3</v>
      </c>
      <c r="P178" s="36" t="str">
        <f t="shared" si="1"/>
        <v>046</v>
      </c>
      <c r="Q178" s="36" t="str">
        <f t="array" ref="Q178">IF(O178="7",IF(P178="000","Sin región al ser un intermunicipal",INDEX(B!$C$2:$C$126,MATCH(EF!P178,B!$A$2:$A$126,0))),"Sin región al ser un ente Estatal")</f>
        <v>Sin región al ser un ente Estatal</v>
      </c>
      <c r="R178" s="37">
        <f t="array" ref="R178">IF(O178="7",IF(P178="000","N/A",INDEX(B!$D$2:$D$126,MATCH(EF!P178,B!$A$2:$A$126,0))),B!$D$127)</f>
        <v>7842822</v>
      </c>
      <c r="S178" s="37">
        <f t="array" ref="S178">IF(O178="7",IF(P178="000","N/A",INDEX(B!$E$2:$E$126,MATCH(EF!P178,B!$A$2:$A$126,0))),B!$E$127)</f>
        <v>8348151</v>
      </c>
      <c r="T178" s="29"/>
      <c r="U178" s="29"/>
      <c r="V178" s="29"/>
      <c r="W178" s="29"/>
      <c r="X178" s="29"/>
      <c r="Y178" s="29"/>
      <c r="Z178" s="29"/>
    </row>
    <row r="179" spans="1:26" ht="14.25" customHeight="1">
      <c r="A179" s="29">
        <f>COUNTIF(A!$A$2:$A$1001,"&lt;="&amp;A!A179)</f>
        <v>115</v>
      </c>
      <c r="B179" s="30">
        <v>178</v>
      </c>
      <c r="C179" s="35" t="str">
        <f t="array" ref="C179">INDEX(A!$A$2:$A$1001,MATCH(EF!B179,EF!$A$2:$A$1001,0))</f>
        <v>Gómez Farías</v>
      </c>
      <c r="D179" s="35" t="str">
        <f t="array" ref="D179">INDEX(A!$B$2:$B$1001,MATCH(EF!C179,A!$A$2:$A$1001,0))</f>
        <v>Municipal</v>
      </c>
      <c r="E179" s="35" t="str">
        <f t="array" ref="E179">INDEX(A!$C$2:$C$1001,MATCH(EF!C179,A!$A$2:$A$1001,0))</f>
        <v>Sí</v>
      </c>
      <c r="F179" s="35" t="str">
        <f t="array" ref="F179">INDEX(A!$D$2:$D$1001,MATCH(EF!C179,A!$A$2:$A$1001,0))</f>
        <v>079</v>
      </c>
      <c r="G179" s="35" t="str">
        <f t="array" ref="G179">INDEX(A!$E$2:$E$1001,MATCH(EF!C179,A!$A$2:$A$1001,0))</f>
        <v>Gobierno</v>
      </c>
      <c r="H179" s="35" t="str">
        <f t="array" ref="H179">INDEX(A!$F$2:$F$1001,MATCH(EF!C179,A!$A$2:$A$1001,0))</f>
        <v>Ejecutivo</v>
      </c>
      <c r="I179" s="35" t="str">
        <f t="array" ref="I179">INDEX(A!$G$2:$G$1001,MATCH(EF!C179,A!$A$2:$A$1001,0))</f>
        <v>Dependencia</v>
      </c>
      <c r="J179" s="35">
        <f t="array" ref="J179">INDEX(A!$H$2:$H$1001,MATCH(EF!C179,A!$A$2:$A$1001,0))</f>
        <v>1869</v>
      </c>
      <c r="K179" s="35" t="str">
        <f t="array" ref="K179">INDEX(A!$I$2:$I$1001,MATCH(EF!C179,A!$A$2:$A$1001,0))</f>
        <v>NA</v>
      </c>
      <c r="L179" s="35" t="str">
        <f t="array" ref="L179">INDEX(A!$J$2:$J$1001,MATCH(EF!C179,A!$A$2:$A$1001,0))</f>
        <v>NA</v>
      </c>
      <c r="M179" s="35">
        <f t="array" ref="M179">INDEX(A!$K$2:$K$1001,MATCH(EF!C179,A!$A$2:$A$1001,0))</f>
        <v>707900</v>
      </c>
      <c r="N179" s="35">
        <f t="array" ref="N179">INDEX(A!$L$2:$L$1001,MATCH(EF!C179,A!$A$2:$A$1001,0))</f>
        <v>0</v>
      </c>
      <c r="O179" s="36" t="str">
        <f t="shared" si="0"/>
        <v>7</v>
      </c>
      <c r="P179" s="36" t="str">
        <f t="shared" si="1"/>
        <v>079</v>
      </c>
      <c r="Q179" s="36" t="str">
        <f t="array" ref="Q179">IF(O179="7",IF(P179="000","Sin región al ser un intermunicipal",INDEX(B!$C$2:$C$126,MATCH(EF!P179,B!$A$2:$A$126,0))),"Sin región al ser un ente Estatal")</f>
        <v>Sur</v>
      </c>
      <c r="R179" s="37">
        <f t="array" ref="R179">IF(O179="7",IF(P179="000","N/A",INDEX(B!$D$2:$D$126,MATCH(EF!P179,B!$A$2:$A$126,0))),B!$D$127)</f>
        <v>14278</v>
      </c>
      <c r="S179" s="37">
        <f t="array" ref="S179">IF(O179="7",IF(P179="000","N/A",INDEX(B!$E$2:$E$126,MATCH(EF!P179,B!$A$2:$A$126,0))),B!$E$127)</f>
        <v>16431</v>
      </c>
      <c r="T179" s="29"/>
      <c r="U179" s="29"/>
      <c r="V179" s="29"/>
      <c r="W179" s="29"/>
      <c r="X179" s="29"/>
      <c r="Y179" s="29"/>
      <c r="Z179" s="29"/>
    </row>
    <row r="180" spans="1:26" ht="14.25" customHeight="1">
      <c r="A180" s="29">
        <f>COUNTIF(A!$A$2:$A$1001,"&lt;="&amp;A!A180)</f>
        <v>54</v>
      </c>
      <c r="B180" s="30">
        <v>179</v>
      </c>
      <c r="C180" s="35" t="str">
        <f t="array" ref="C180">INDEX(A!$A$2:$A$1001,MATCH(EF!B180,EF!$A$2:$A$1001,0))</f>
        <v>Guachinango</v>
      </c>
      <c r="D180" s="35" t="str">
        <f t="array" ref="D180">INDEX(A!$B$2:$B$1001,MATCH(EF!C180,A!$A$2:$A$1001,0))</f>
        <v>Municipal</v>
      </c>
      <c r="E180" s="35" t="str">
        <f t="array" ref="E180">INDEX(A!$C$2:$C$1001,MATCH(EF!C180,A!$A$2:$A$1001,0))</f>
        <v>Sí</v>
      </c>
      <c r="F180" s="35" t="str">
        <f t="array" ref="F180">INDEX(A!$D$2:$D$1001,MATCH(EF!C180,A!$A$2:$A$1001,0))</f>
        <v>038</v>
      </c>
      <c r="G180" s="35" t="str">
        <f t="array" ref="G180">INDEX(A!$E$2:$E$1001,MATCH(EF!C180,A!$A$2:$A$1001,0))</f>
        <v>Gobierno</v>
      </c>
      <c r="H180" s="35" t="str">
        <f t="array" ref="H180">INDEX(A!$F$2:$F$1001,MATCH(EF!C180,A!$A$2:$A$1001,0))</f>
        <v>Ejecutivo</v>
      </c>
      <c r="I180" s="35" t="str">
        <f t="array" ref="I180">INDEX(A!$G$2:$G$1001,MATCH(EF!C180,A!$A$2:$A$1001,0))</f>
        <v>Dependencia</v>
      </c>
      <c r="J180" s="35">
        <f t="array" ref="J180">INDEX(A!$H$2:$H$1001,MATCH(EF!C180,A!$A$2:$A$1001,0))</f>
        <v>1885</v>
      </c>
      <c r="K180" s="35" t="str">
        <f t="array" ref="K180">INDEX(A!$I$2:$I$1001,MATCH(EF!C180,A!$A$2:$A$1001,0))</f>
        <v>NA</v>
      </c>
      <c r="L180" s="35" t="str">
        <f t="array" ref="L180">INDEX(A!$J$2:$J$1001,MATCH(EF!C180,A!$A$2:$A$1001,0))</f>
        <v>NA</v>
      </c>
      <c r="M180" s="35">
        <f t="array" ref="M180">INDEX(A!$K$2:$K$1001,MATCH(EF!C180,A!$A$2:$A$1001,0))</f>
        <v>703800</v>
      </c>
      <c r="N180" s="35">
        <f t="array" ref="N180">INDEX(A!$L$2:$L$1001,MATCH(EF!C180,A!$A$2:$A$1001,0))</f>
        <v>0</v>
      </c>
      <c r="O180" s="36" t="str">
        <f t="shared" si="0"/>
        <v>7</v>
      </c>
      <c r="P180" s="36" t="str">
        <f t="shared" si="1"/>
        <v>038</v>
      </c>
      <c r="Q180" s="36" t="str">
        <f t="array" ref="Q180">IF(O180="7",IF(P180="000","Sin región al ser un intermunicipal",INDEX(B!$C$2:$C$126,MATCH(EF!P180,B!$A$2:$A$126,0))),"Sin región al ser un ente Estatal")</f>
        <v>Costa Sierra Occidente</v>
      </c>
      <c r="R180" s="37">
        <f t="array" ref="R180">IF(O180="7",IF(P180="000","N/A",INDEX(B!$D$2:$D$126,MATCH(EF!P180,B!$A$2:$A$126,0))),B!$D$127)</f>
        <v>4184</v>
      </c>
      <c r="S180" s="37">
        <f t="array" ref="S180">IF(O180="7",IF(P180="000","N/A",INDEX(B!$E$2:$E$126,MATCH(EF!P180,B!$A$2:$A$126,0))),B!$E$127)</f>
        <v>4199</v>
      </c>
      <c r="T180" s="29"/>
      <c r="U180" s="29"/>
      <c r="V180" s="29"/>
      <c r="W180" s="29"/>
      <c r="X180" s="29"/>
      <c r="Y180" s="29"/>
      <c r="Z180" s="29"/>
    </row>
    <row r="181" spans="1:26" ht="14.25" customHeight="1">
      <c r="A181" s="29">
        <f>COUNTIF(A!$A$2:$A$1001,"&lt;="&amp;A!A181)</f>
        <v>23</v>
      </c>
      <c r="B181" s="30">
        <v>180</v>
      </c>
      <c r="C181" s="35" t="str">
        <f t="array" ref="C181">INDEX(A!$A$2:$A$1001,MATCH(EF!B181,EF!$A$2:$A$1001,0))</f>
        <v>Guadalajara</v>
      </c>
      <c r="D181" s="35" t="str">
        <f t="array" ref="D181">INDEX(A!$B$2:$B$1001,MATCH(EF!C181,A!$A$2:$A$1001,0))</f>
        <v>Municipal</v>
      </c>
      <c r="E181" s="35" t="str">
        <f t="array" ref="E181">INDEX(A!$C$2:$C$1001,MATCH(EF!C181,A!$A$2:$A$1001,0))</f>
        <v>Sí</v>
      </c>
      <c r="F181" s="35" t="str">
        <f t="array" ref="F181">INDEX(A!$D$2:$D$1001,MATCH(EF!C181,A!$A$2:$A$1001,0))</f>
        <v>039</v>
      </c>
      <c r="G181" s="35" t="str">
        <f t="array" ref="G181">INDEX(A!$E$2:$E$1001,MATCH(EF!C181,A!$A$2:$A$1001,0))</f>
        <v>Gobierno</v>
      </c>
      <c r="H181" s="35" t="str">
        <f t="array" ref="H181">INDEX(A!$F$2:$F$1001,MATCH(EF!C181,A!$A$2:$A$1001,0))</f>
        <v>Ejecutivo</v>
      </c>
      <c r="I181" s="35" t="str">
        <f t="array" ref="I181">INDEX(A!$G$2:$G$1001,MATCH(EF!C181,A!$A$2:$A$1001,0))</f>
        <v>Dependencia</v>
      </c>
      <c r="J181" s="35">
        <f t="array" ref="J181">INDEX(A!$H$2:$H$1001,MATCH(EF!C181,A!$A$2:$A$1001,0))</f>
        <v>1824</v>
      </c>
      <c r="K181" s="35" t="str">
        <f t="array" ref="K181">INDEX(A!$I$2:$I$1001,MATCH(EF!C181,A!$A$2:$A$1001,0))</f>
        <v>NA</v>
      </c>
      <c r="L181" s="35" t="str">
        <f t="array" ref="L181">INDEX(A!$J$2:$J$1001,MATCH(EF!C181,A!$A$2:$A$1001,0))</f>
        <v>NA</v>
      </c>
      <c r="M181" s="35">
        <f t="array" ref="M181">INDEX(A!$K$2:$K$1001,MATCH(EF!C181,A!$A$2:$A$1001,0))</f>
        <v>703900</v>
      </c>
      <c r="N181" s="35">
        <f t="array" ref="N181">INDEX(A!$L$2:$L$1001,MATCH(EF!C181,A!$A$2:$A$1001,0))</f>
        <v>0</v>
      </c>
      <c r="O181" s="36" t="str">
        <f t="shared" si="0"/>
        <v>7</v>
      </c>
      <c r="P181" s="36" t="str">
        <f t="shared" si="1"/>
        <v>039</v>
      </c>
      <c r="Q181" s="36" t="str">
        <f t="array" ref="Q181">IF(O181="7",IF(P181="000","Sin región al ser un intermunicipal",INDEX(B!$C$2:$C$126,MATCH(EF!P181,B!$A$2:$A$126,0))),"Sin región al ser un ente Estatal")</f>
        <v>Centro</v>
      </c>
      <c r="R181" s="37">
        <f t="array" ref="R181">IF(O181="7",IF(P181="000","N/A",INDEX(B!$D$2:$D$126,MATCH(EF!P181,B!$A$2:$A$126,0))),B!$D$127)</f>
        <v>1460148</v>
      </c>
      <c r="S181" s="37">
        <f t="array" ref="S181">IF(O181="7",IF(P181="000","N/A",INDEX(B!$E$2:$E$126,MATCH(EF!P181,B!$A$2:$A$126,0))),B!$E$127)</f>
        <v>1385629</v>
      </c>
      <c r="T181" s="29"/>
      <c r="U181" s="29"/>
      <c r="V181" s="29"/>
      <c r="W181" s="29"/>
      <c r="X181" s="29"/>
      <c r="Y181" s="29"/>
      <c r="Z181" s="29"/>
    </row>
    <row r="182" spans="1:26" ht="14.25" customHeight="1">
      <c r="A182" s="29">
        <f>COUNTIF(A!$A$2:$A$1001,"&lt;="&amp;A!A182)</f>
        <v>521</v>
      </c>
      <c r="B182" s="30">
        <v>181</v>
      </c>
      <c r="C182" s="35" t="str">
        <f t="array" ref="C182">INDEX(A!$A$2:$A$1001,MATCH(EF!B182,EF!$A$2:$A$1001,0))</f>
        <v>Hogar Juan Cruz Ruíz de Cabañas y Crespo</v>
      </c>
      <c r="D182" s="35" t="str">
        <f t="array" ref="D182">INDEX(A!$B$2:$B$1001,MATCH(EF!C182,A!$A$2:$A$1001,0))</f>
        <v>Estatal</v>
      </c>
      <c r="E182" s="35" t="str">
        <f t="array" ref="E182">INDEX(A!$C$2:$C$1001,MATCH(EF!C182,A!$A$2:$A$1001,0))</f>
        <v>Sí</v>
      </c>
      <c r="F182" s="35" t="str">
        <f t="array" ref="F182">INDEX(A!$D$2:$D$1001,MATCH(EF!C182,A!$A$2:$A$1001,0))</f>
        <v>000</v>
      </c>
      <c r="G182" s="35" t="str">
        <f t="array" ref="G182">INDEX(A!$E$2:$E$1001,MATCH(EF!C182,A!$A$2:$A$1001,0))</f>
        <v>Asistencia social</v>
      </c>
      <c r="H182" s="35" t="str">
        <f t="array" ref="H182">INDEX(A!$F$2:$F$1001,MATCH(EF!C182,A!$A$2:$A$1001,0))</f>
        <v>Ejecutivo</v>
      </c>
      <c r="I182" s="35" t="str">
        <f t="array" ref="I182">INDEX(A!$G$2:$G$1001,MATCH(EF!C182,A!$A$2:$A$1001,0))</f>
        <v>OPD</v>
      </c>
      <c r="J182" s="35">
        <f t="array" ref="J182">INDEX(A!$H$2:$H$1001,MATCH(EF!C182,A!$A$2:$A$1001,0))</f>
        <v>1980</v>
      </c>
      <c r="K182" s="35" t="str">
        <f t="array" ref="K182">INDEX(A!$I$2:$I$1001,MATCH(EF!C182,A!$A$2:$A$1001,0))</f>
        <v>NA</v>
      </c>
      <c r="L182" s="35" t="str">
        <f t="array" ref="L182">INDEX(A!$J$2:$J$1001,MATCH(EF!C182,A!$A$2:$A$1001,0))</f>
        <v>NA</v>
      </c>
      <c r="M182" s="35">
        <f t="array" ref="M182">INDEX(A!$K$2:$K$1001,MATCH(EF!C182,A!$A$2:$A$1001,0))</f>
        <v>200500</v>
      </c>
      <c r="N182" s="35">
        <f t="array" ref="N182">INDEX(A!$L$2:$L$1001,MATCH(EF!C182,A!$A$2:$A$1001,0))</f>
        <v>0</v>
      </c>
      <c r="O182" s="36" t="str">
        <f t="shared" si="0"/>
        <v>2</v>
      </c>
      <c r="P182" s="36" t="str">
        <f t="shared" si="1"/>
        <v>005</v>
      </c>
      <c r="Q182" s="36" t="str">
        <f t="array" ref="Q182">IF(O182="7",IF(P182="000","Sin región al ser un intermunicipal",INDEX(B!$C$2:$C$126,MATCH(EF!P182,B!$A$2:$A$126,0))),"Sin región al ser un ente Estatal")</f>
        <v>Sin región al ser un ente Estatal</v>
      </c>
      <c r="R182" s="37">
        <f t="array" ref="R182">IF(O182="7",IF(P182="000","N/A",INDEX(B!$D$2:$D$126,MATCH(EF!P182,B!$A$2:$A$126,0))),B!$D$127)</f>
        <v>7842822</v>
      </c>
      <c r="S182" s="37">
        <f t="array" ref="S182">IF(O182="7",IF(P182="000","N/A",INDEX(B!$E$2:$E$126,MATCH(EF!P182,B!$A$2:$A$126,0))),B!$E$127)</f>
        <v>8348151</v>
      </c>
      <c r="T182" s="29"/>
      <c r="U182" s="29"/>
      <c r="V182" s="29"/>
      <c r="W182" s="29"/>
      <c r="X182" s="29"/>
      <c r="Y182" s="29"/>
      <c r="Z182" s="29"/>
    </row>
    <row r="183" spans="1:26" ht="14.25" customHeight="1">
      <c r="A183" s="29">
        <f>COUNTIF(A!$A$2:$A$1001,"&lt;="&amp;A!A183)</f>
        <v>55</v>
      </c>
      <c r="B183" s="30">
        <v>182</v>
      </c>
      <c r="C183" s="35" t="str">
        <f t="array" ref="C183">INDEX(A!$A$2:$A$1001,MATCH(EF!B183,EF!$A$2:$A$1001,0))</f>
        <v>Hospital Civil de Guadalajara</v>
      </c>
      <c r="D183" s="35" t="str">
        <f t="array" ref="D183">INDEX(A!$B$2:$B$1001,MATCH(EF!C183,A!$A$2:$A$1001,0))</f>
        <v>Estatal</v>
      </c>
      <c r="E183" s="35" t="str">
        <f t="array" ref="E183">INDEX(A!$C$2:$C$1001,MATCH(EF!C183,A!$A$2:$A$1001,0))</f>
        <v>Sí</v>
      </c>
      <c r="F183" s="35" t="str">
        <f t="array" ref="F183">INDEX(A!$D$2:$D$1001,MATCH(EF!C183,A!$A$2:$A$1001,0))</f>
        <v>000</v>
      </c>
      <c r="G183" s="35" t="str">
        <f t="array" ref="G183">INDEX(A!$E$2:$E$1001,MATCH(EF!C183,A!$A$2:$A$1001,0))</f>
        <v>Educación</v>
      </c>
      <c r="H183" s="35" t="str">
        <f t="array" ref="H183">INDEX(A!$F$2:$F$1001,MATCH(EF!C183,A!$A$2:$A$1001,0))</f>
        <v>Ejecutivo</v>
      </c>
      <c r="I183" s="35" t="str">
        <f t="array" ref="I183">INDEX(A!$G$2:$G$1001,MATCH(EF!C183,A!$A$2:$A$1001,0))</f>
        <v>OPD</v>
      </c>
      <c r="J183" s="35">
        <f t="array" ref="J183">INDEX(A!$H$2:$H$1001,MATCH(EF!C183,A!$A$2:$A$1001,0))</f>
        <v>1997</v>
      </c>
      <c r="K183" s="35" t="str">
        <f t="array" ref="K183">INDEX(A!$I$2:$I$1001,MATCH(EF!C183,A!$A$2:$A$1001,0))</f>
        <v>NA</v>
      </c>
      <c r="L183" s="35" t="str">
        <f t="array" ref="L183">INDEX(A!$J$2:$J$1001,MATCH(EF!C183,A!$A$2:$A$1001,0))</f>
        <v>Decreto número 16527</v>
      </c>
      <c r="M183" s="35">
        <f t="array" ref="M183">INDEX(A!$K$2:$K$1001,MATCH(EF!C183,A!$A$2:$A$1001,0))</f>
        <v>201900</v>
      </c>
      <c r="N183" s="35">
        <f t="array" ref="N183">INDEX(A!$L$2:$L$1001,MATCH(EF!C183,A!$A$2:$A$1001,0))</f>
        <v>0</v>
      </c>
      <c r="O183" s="36" t="str">
        <f t="shared" si="0"/>
        <v>2</v>
      </c>
      <c r="P183" s="36" t="str">
        <f t="shared" si="1"/>
        <v>019</v>
      </c>
      <c r="Q183" s="36" t="str">
        <f t="array" ref="Q183">IF(O183="7",IF(P183="000","Sin región al ser un intermunicipal",INDEX(B!$C$2:$C$126,MATCH(EF!P183,B!$A$2:$A$126,0))),"Sin región al ser un ente Estatal")</f>
        <v>Sin región al ser un ente Estatal</v>
      </c>
      <c r="R183" s="37">
        <f t="array" ref="R183">IF(O183="7",IF(P183="000","N/A",INDEX(B!$D$2:$D$126,MATCH(EF!P183,B!$A$2:$A$126,0))),B!$D$127)</f>
        <v>7842822</v>
      </c>
      <c r="S183" s="37">
        <f t="array" ref="S183">IF(O183="7",IF(P183="000","N/A",INDEX(B!$E$2:$E$126,MATCH(EF!P183,B!$A$2:$A$126,0))),B!$E$127)</f>
        <v>8348151</v>
      </c>
      <c r="T183" s="29"/>
      <c r="U183" s="29"/>
      <c r="V183" s="29"/>
      <c r="W183" s="29"/>
      <c r="X183" s="29"/>
      <c r="Y183" s="29"/>
      <c r="Z183" s="29"/>
    </row>
    <row r="184" spans="1:26" ht="14.25" customHeight="1">
      <c r="A184" s="29">
        <f>COUNTIF(A!$A$2:$A$1001,"&lt;="&amp;A!A184)</f>
        <v>547</v>
      </c>
      <c r="B184" s="30">
        <v>183</v>
      </c>
      <c r="C184" s="35" t="str">
        <f t="array" ref="C184">INDEX(A!$A$2:$A$1001,MATCH(EF!B184,EF!$A$2:$A$1001,0))</f>
        <v>Hostotipaquillo</v>
      </c>
      <c r="D184" s="35" t="str">
        <f t="array" ref="D184">INDEX(A!$B$2:$B$1001,MATCH(EF!C184,A!$A$2:$A$1001,0))</f>
        <v>Municipal</v>
      </c>
      <c r="E184" s="35" t="str">
        <f t="array" ref="E184">INDEX(A!$C$2:$C$1001,MATCH(EF!C184,A!$A$2:$A$1001,0))</f>
        <v>Sí</v>
      </c>
      <c r="F184" s="35" t="str">
        <f t="array" ref="F184">INDEX(A!$D$2:$D$1001,MATCH(EF!C184,A!$A$2:$A$1001,0))</f>
        <v>040</v>
      </c>
      <c r="G184" s="35" t="str">
        <f t="array" ref="G184">INDEX(A!$E$2:$E$1001,MATCH(EF!C184,A!$A$2:$A$1001,0))</f>
        <v>Gobierno</v>
      </c>
      <c r="H184" s="35" t="str">
        <f t="array" ref="H184">INDEX(A!$F$2:$F$1001,MATCH(EF!C184,A!$A$2:$A$1001,0))</f>
        <v>Ejecutivo</v>
      </c>
      <c r="I184" s="35" t="str">
        <f t="array" ref="I184">INDEX(A!$G$2:$G$1001,MATCH(EF!C184,A!$A$2:$A$1001,0))</f>
        <v>Dependencia</v>
      </c>
      <c r="J184" s="35">
        <f t="array" ref="J184">INDEX(A!$H$2:$H$1001,MATCH(EF!C184,A!$A$2:$A$1001,0))</f>
        <v>1824</v>
      </c>
      <c r="K184" s="35" t="str">
        <f t="array" ref="K184">INDEX(A!$I$2:$I$1001,MATCH(EF!C184,A!$A$2:$A$1001,0))</f>
        <v>NA</v>
      </c>
      <c r="L184" s="35" t="str">
        <f t="array" ref="L184">INDEX(A!$J$2:$J$1001,MATCH(EF!C184,A!$A$2:$A$1001,0))</f>
        <v>NA</v>
      </c>
      <c r="M184" s="35">
        <f t="array" ref="M184">INDEX(A!$K$2:$K$1001,MATCH(EF!C184,A!$A$2:$A$1001,0))</f>
        <v>704000</v>
      </c>
      <c r="N184" s="35">
        <f t="array" ref="N184">INDEX(A!$L$2:$L$1001,MATCH(EF!C184,A!$A$2:$A$1001,0))</f>
        <v>0</v>
      </c>
      <c r="O184" s="36" t="str">
        <f t="shared" si="0"/>
        <v>7</v>
      </c>
      <c r="P184" s="36" t="str">
        <f t="shared" si="1"/>
        <v>040</v>
      </c>
      <c r="Q184" s="36" t="str">
        <f t="array" ref="Q184">IF(O184="7",IF(P184="000","Sin región al ser un intermunicipal",INDEX(B!$C$2:$C$126,MATCH(EF!P184,B!$A$2:$A$126,0))),"Sin región al ser un ente Estatal")</f>
        <v>Valles</v>
      </c>
      <c r="R184" s="37">
        <f t="array" ref="R184">IF(O184="7",IF(P184="000","N/A",INDEX(B!$D$2:$D$126,MATCH(EF!P184,B!$A$2:$A$126,0))),B!$D$127)</f>
        <v>9761</v>
      </c>
      <c r="S184" s="37">
        <f t="array" ref="S184">IF(O184="7",IF(P184="000","N/A",INDEX(B!$E$2:$E$126,MATCH(EF!P184,B!$A$2:$A$126,0))),B!$E$127)</f>
        <v>8732</v>
      </c>
      <c r="T184" s="29"/>
      <c r="U184" s="29"/>
      <c r="V184" s="29"/>
      <c r="W184" s="29"/>
      <c r="X184" s="29"/>
      <c r="Y184" s="29"/>
      <c r="Z184" s="29"/>
    </row>
    <row r="185" spans="1:26" ht="14.25" customHeight="1">
      <c r="A185" s="29">
        <f>COUNTIF(A!$A$2:$A$1001,"&lt;="&amp;A!A185)</f>
        <v>198</v>
      </c>
      <c r="B185" s="30">
        <v>184</v>
      </c>
      <c r="C185" s="35" t="str">
        <f t="array" ref="C185">INDEX(A!$A$2:$A$1001,MATCH(EF!B185,EF!$A$2:$A$1001,0))</f>
        <v>Huejúcar</v>
      </c>
      <c r="D185" s="35" t="str">
        <f t="array" ref="D185">INDEX(A!$B$2:$B$1001,MATCH(EF!C185,A!$A$2:$A$1001,0))</f>
        <v>Municipal</v>
      </c>
      <c r="E185" s="35" t="str">
        <f t="array" ref="E185">INDEX(A!$C$2:$C$1001,MATCH(EF!C185,A!$A$2:$A$1001,0))</f>
        <v>Sí</v>
      </c>
      <c r="F185" s="35" t="str">
        <f t="array" ref="F185">INDEX(A!$D$2:$D$1001,MATCH(EF!C185,A!$A$2:$A$1001,0))</f>
        <v>041</v>
      </c>
      <c r="G185" s="35" t="str">
        <f t="array" ref="G185">INDEX(A!$E$2:$E$1001,MATCH(EF!C185,A!$A$2:$A$1001,0))</f>
        <v>Gobierno</v>
      </c>
      <c r="H185" s="35" t="str">
        <f t="array" ref="H185">INDEX(A!$F$2:$F$1001,MATCH(EF!C185,A!$A$2:$A$1001,0))</f>
        <v>Ejecutivo</v>
      </c>
      <c r="I185" s="35" t="str">
        <f t="array" ref="I185">INDEX(A!$G$2:$G$1001,MATCH(EF!C185,A!$A$2:$A$1001,0))</f>
        <v>Dependencia</v>
      </c>
      <c r="J185" s="35">
        <f t="array" ref="J185">INDEX(A!$H$2:$H$1001,MATCH(EF!C185,A!$A$2:$A$1001,0))</f>
        <v>1861</v>
      </c>
      <c r="K185" s="35" t="str">
        <f t="array" ref="K185">INDEX(A!$I$2:$I$1001,MATCH(EF!C185,A!$A$2:$A$1001,0))</f>
        <v>NA</v>
      </c>
      <c r="L185" s="35" t="str">
        <f t="array" ref="L185">INDEX(A!$J$2:$J$1001,MATCH(EF!C185,A!$A$2:$A$1001,0))</f>
        <v>NA</v>
      </c>
      <c r="M185" s="35">
        <f t="array" ref="M185">INDEX(A!$K$2:$K$1001,MATCH(EF!C185,A!$A$2:$A$1001,0))</f>
        <v>704100</v>
      </c>
      <c r="N185" s="35">
        <f t="array" ref="N185">INDEX(A!$L$2:$L$1001,MATCH(EF!C185,A!$A$2:$A$1001,0))</f>
        <v>0</v>
      </c>
      <c r="O185" s="36" t="str">
        <f t="shared" si="0"/>
        <v>7</v>
      </c>
      <c r="P185" s="36" t="str">
        <f t="shared" si="1"/>
        <v>041</v>
      </c>
      <c r="Q185" s="36" t="str">
        <f t="array" ref="Q185">IF(O185="7",IF(P185="000","Sin región al ser un intermunicipal",INDEX(B!$C$2:$C$126,MATCH(EF!P185,B!$A$2:$A$126,0))),"Sin región al ser un ente Estatal")</f>
        <v>Norte</v>
      </c>
      <c r="R185" s="37">
        <f t="array" ref="R185">IF(O185="7",IF(P185="000","N/A",INDEX(B!$D$2:$D$126,MATCH(EF!P185,B!$A$2:$A$126,0))),B!$D$127)</f>
        <v>5633</v>
      </c>
      <c r="S185" s="37">
        <f t="array" ref="S185">IF(O185="7",IF(P185="000","N/A",INDEX(B!$E$2:$E$126,MATCH(EF!P185,B!$A$2:$A$126,0))),B!$E$127)</f>
        <v>5920</v>
      </c>
      <c r="T185" s="29"/>
      <c r="U185" s="29"/>
      <c r="V185" s="29"/>
      <c r="W185" s="29"/>
      <c r="X185" s="29"/>
      <c r="Y185" s="29"/>
      <c r="Z185" s="29"/>
    </row>
    <row r="186" spans="1:26" ht="14.25" customHeight="1">
      <c r="A186" s="29">
        <f>COUNTIF(A!$A$2:$A$1001,"&lt;="&amp;A!A186)</f>
        <v>48</v>
      </c>
      <c r="B186" s="30">
        <v>185</v>
      </c>
      <c r="C186" s="35" t="str">
        <f t="array" ref="C186">INDEX(A!$A$2:$A$1001,MATCH(EF!B186,EF!$A$2:$A$1001,0))</f>
        <v>Huejuquilla el Alto</v>
      </c>
      <c r="D186" s="35" t="str">
        <f t="array" ref="D186">INDEX(A!$B$2:$B$1001,MATCH(EF!C186,A!$A$2:$A$1001,0))</f>
        <v>Municipal</v>
      </c>
      <c r="E186" s="35" t="str">
        <f t="array" ref="E186">INDEX(A!$C$2:$C$1001,MATCH(EF!C186,A!$A$2:$A$1001,0))</f>
        <v>Sí</v>
      </c>
      <c r="F186" s="35" t="str">
        <f t="array" ref="F186">INDEX(A!$D$2:$D$1001,MATCH(EF!C186,A!$A$2:$A$1001,0))</f>
        <v>042</v>
      </c>
      <c r="G186" s="35" t="str">
        <f t="array" ref="G186">INDEX(A!$E$2:$E$1001,MATCH(EF!C186,A!$A$2:$A$1001,0))</f>
        <v>Gobierno</v>
      </c>
      <c r="H186" s="35" t="str">
        <f t="array" ref="H186">INDEX(A!$F$2:$F$1001,MATCH(EF!C186,A!$A$2:$A$1001,0))</f>
        <v>Ejecutivo</v>
      </c>
      <c r="I186" s="35" t="str">
        <f t="array" ref="I186">INDEX(A!$G$2:$G$1001,MATCH(EF!C186,A!$A$2:$A$1001,0))</f>
        <v>Dependencia</v>
      </c>
      <c r="J186" s="35">
        <f t="array" ref="J186">INDEX(A!$H$2:$H$1001,MATCH(EF!C186,A!$A$2:$A$1001,0))</f>
        <v>1861</v>
      </c>
      <c r="K186" s="35" t="str">
        <f t="array" ref="K186">INDEX(A!$I$2:$I$1001,MATCH(EF!C186,A!$A$2:$A$1001,0))</f>
        <v>NA</v>
      </c>
      <c r="L186" s="35" t="str">
        <f t="array" ref="L186">INDEX(A!$J$2:$J$1001,MATCH(EF!C186,A!$A$2:$A$1001,0))</f>
        <v>NA</v>
      </c>
      <c r="M186" s="35">
        <f t="array" ref="M186">INDEX(A!$K$2:$K$1001,MATCH(EF!C186,A!$A$2:$A$1001,0))</f>
        <v>704200</v>
      </c>
      <c r="N186" s="35">
        <f t="array" ref="N186">INDEX(A!$L$2:$L$1001,MATCH(EF!C186,A!$A$2:$A$1001,0))</f>
        <v>0</v>
      </c>
      <c r="O186" s="36" t="str">
        <f t="shared" si="0"/>
        <v>7</v>
      </c>
      <c r="P186" s="36" t="str">
        <f t="shared" si="1"/>
        <v>042</v>
      </c>
      <c r="Q186" s="36" t="str">
        <f t="array" ref="Q186">IF(O186="7",IF(P186="000","Sin región al ser un intermunicipal",INDEX(B!$C$2:$C$126,MATCH(EF!P186,B!$A$2:$A$126,0))),"Sin región al ser un ente Estatal")</f>
        <v>Norte</v>
      </c>
      <c r="R186" s="37">
        <f t="array" ref="R186">IF(O186="7",IF(P186="000","N/A",INDEX(B!$D$2:$D$126,MATCH(EF!P186,B!$A$2:$A$126,0))),B!$D$127)</f>
        <v>8787</v>
      </c>
      <c r="S186" s="37">
        <f t="array" ref="S186">IF(O186="7",IF(P186="000","N/A",INDEX(B!$E$2:$E$126,MATCH(EF!P186,B!$A$2:$A$126,0))),B!$E$127)</f>
        <v>10015</v>
      </c>
      <c r="T186" s="29"/>
      <c r="U186" s="29"/>
      <c r="V186" s="29"/>
      <c r="W186" s="29"/>
      <c r="X186" s="29"/>
      <c r="Y186" s="29"/>
      <c r="Z186" s="29"/>
    </row>
    <row r="187" spans="1:26" ht="14.25" customHeight="1">
      <c r="A187" s="29">
        <f>COUNTIF(A!$A$2:$A$1001,"&lt;="&amp;A!A187)</f>
        <v>209</v>
      </c>
      <c r="B187" s="30">
        <v>186</v>
      </c>
      <c r="C187" s="35" t="str">
        <f t="array" ref="C187">INDEX(A!$A$2:$A$1001,MATCH(EF!B187,EF!$A$2:$A$1001,0))</f>
        <v>Industria Jalisciense de Rehabilitación Social</v>
      </c>
      <c r="D187" s="35" t="str">
        <f t="array" ref="D187">INDEX(A!$B$2:$B$1001,MATCH(EF!C187,A!$A$2:$A$1001,0))</f>
        <v>Estatal</v>
      </c>
      <c r="E187" s="35" t="str">
        <f t="array" ref="E187">INDEX(A!$C$2:$C$1001,MATCH(EF!C187,A!$A$2:$A$1001,0))</f>
        <v>Sí</v>
      </c>
      <c r="F187" s="35" t="str">
        <f t="array" ref="F187">INDEX(A!$D$2:$D$1001,MATCH(EF!C187,A!$A$2:$A$1001,0))</f>
        <v>000</v>
      </c>
      <c r="G187" s="35" t="str">
        <f t="array" ref="G187">INDEX(A!$E$2:$E$1001,MATCH(EF!C187,A!$A$2:$A$1001,0))</f>
        <v>Justicia</v>
      </c>
      <c r="H187" s="35" t="str">
        <f t="array" ref="H187">INDEX(A!$F$2:$F$1001,MATCH(EF!C187,A!$A$2:$A$1001,0))</f>
        <v>Ejecutivo</v>
      </c>
      <c r="I187" s="35" t="str">
        <f t="array" ref="I187">INDEX(A!$G$2:$G$1001,MATCH(EF!C187,A!$A$2:$A$1001,0))</f>
        <v>OPD</v>
      </c>
      <c r="J187" s="35">
        <f t="array" ref="J187">INDEX(A!$H$2:$H$1001,MATCH(EF!C187,A!$A$2:$A$1001,0))</f>
        <v>1981</v>
      </c>
      <c r="K187" s="35" t="str">
        <f t="array" ref="K187">INDEX(A!$I$2:$I$1001,MATCH(EF!C187,A!$A$2:$A$1001,0))</f>
        <v>NA</v>
      </c>
      <c r="L187" s="35" t="str">
        <f t="array" ref="L187">INDEX(A!$J$2:$J$1001,MATCH(EF!C187,A!$A$2:$A$1001,0))</f>
        <v>Decreto número 10614</v>
      </c>
      <c r="M187" s="35">
        <f t="array" ref="M187">INDEX(A!$K$2:$K$1001,MATCH(EF!C187,A!$A$2:$A$1001,0))</f>
        <v>200700</v>
      </c>
      <c r="N187" s="35">
        <f t="array" ref="N187">INDEX(A!$L$2:$L$1001,MATCH(EF!C187,A!$A$2:$A$1001,0))</f>
        <v>0</v>
      </c>
      <c r="O187" s="36" t="str">
        <f t="shared" si="0"/>
        <v>2</v>
      </c>
      <c r="P187" s="36" t="str">
        <f t="shared" si="1"/>
        <v>007</v>
      </c>
      <c r="Q187" s="36" t="str">
        <f t="array" ref="Q187">IF(O187="7",IF(P187="000","Sin región al ser un intermunicipal",INDEX(B!$C$2:$C$126,MATCH(EF!P187,B!$A$2:$A$126,0))),"Sin región al ser un ente Estatal")</f>
        <v>Sin región al ser un ente Estatal</v>
      </c>
      <c r="R187" s="37">
        <f t="array" ref="R187">IF(O187="7",IF(P187="000","N/A",INDEX(B!$D$2:$D$126,MATCH(EF!P187,B!$A$2:$A$126,0))),B!$D$127)</f>
        <v>7842822</v>
      </c>
      <c r="S187" s="37">
        <f t="array" ref="S187">IF(O187="7",IF(P187="000","N/A",INDEX(B!$E$2:$E$126,MATCH(EF!P187,B!$A$2:$A$126,0))),B!$E$127)</f>
        <v>8348151</v>
      </c>
      <c r="T187" s="29"/>
      <c r="U187" s="29"/>
      <c r="V187" s="29"/>
      <c r="W187" s="29"/>
      <c r="X187" s="29"/>
      <c r="Y187" s="29"/>
      <c r="Z187" s="29"/>
    </row>
    <row r="188" spans="1:26" ht="14.25" customHeight="1">
      <c r="A188" s="29">
        <f>COUNTIF(A!$A$2:$A$1001,"&lt;="&amp;A!A188)</f>
        <v>546</v>
      </c>
      <c r="B188" s="30">
        <v>187</v>
      </c>
      <c r="C188" s="35" t="str">
        <f t="array" ref="C188">INDEX(A!$A$2:$A$1001,MATCH(EF!B188,EF!$A$2:$A$1001,0))</f>
        <v>Instituto Cultural Cabañas</v>
      </c>
      <c r="D188" s="35" t="str">
        <f t="array" ref="D188">INDEX(A!$B$2:$B$1001,MATCH(EF!C188,A!$A$2:$A$1001,0))</f>
        <v>Estatal</v>
      </c>
      <c r="E188" s="35" t="str">
        <f t="array" ref="E188">INDEX(A!$C$2:$C$1001,MATCH(EF!C188,A!$A$2:$A$1001,0))</f>
        <v>Sí</v>
      </c>
      <c r="F188" s="35" t="str">
        <f t="array" ref="F188">INDEX(A!$D$2:$D$1001,MATCH(EF!C188,A!$A$2:$A$1001,0))</f>
        <v>000</v>
      </c>
      <c r="G188" s="35" t="str">
        <f t="array" ref="G188">INDEX(A!$E$2:$E$1001,MATCH(EF!C188,A!$A$2:$A$1001,0))</f>
        <v>Cultura</v>
      </c>
      <c r="H188" s="35" t="str">
        <f t="array" ref="H188">INDEX(A!$F$2:$F$1001,MATCH(EF!C188,A!$A$2:$A$1001,0))</f>
        <v>Ejecutivo</v>
      </c>
      <c r="I188" s="35" t="str">
        <f t="array" ref="I188">INDEX(A!$G$2:$G$1001,MATCH(EF!C188,A!$A$2:$A$1001,0))</f>
        <v>OPD</v>
      </c>
      <c r="J188" s="35">
        <f t="array" ref="J188">INDEX(A!$H$2:$H$1001,MATCH(EF!C188,A!$A$2:$A$1001,0))</f>
        <v>1980</v>
      </c>
      <c r="K188" s="35" t="str">
        <f t="array" ref="K188">INDEX(A!$I$2:$I$1001,MATCH(EF!C188,A!$A$2:$A$1001,0))</f>
        <v>NA</v>
      </c>
      <c r="L188" s="35" t="str">
        <f t="array" ref="L188">INDEX(A!$J$2:$J$1001,MATCH(EF!C188,A!$A$2:$A$1001,0))</f>
        <v>Decreto número 10351</v>
      </c>
      <c r="M188" s="35">
        <f t="array" ref="M188">INDEX(A!$K$2:$K$1001,MATCH(EF!C188,A!$A$2:$A$1001,0))</f>
        <v>200600</v>
      </c>
      <c r="N188" s="35">
        <f t="array" ref="N188">INDEX(A!$L$2:$L$1001,MATCH(EF!C188,A!$A$2:$A$1001,0))</f>
        <v>0</v>
      </c>
      <c r="O188" s="36" t="str">
        <f t="shared" si="0"/>
        <v>2</v>
      </c>
      <c r="P188" s="36" t="str">
        <f t="shared" si="1"/>
        <v>006</v>
      </c>
      <c r="Q188" s="36" t="str">
        <f t="array" ref="Q188">IF(O188="7",IF(P188="000","Sin región al ser un intermunicipal",INDEX(B!$C$2:$C$126,MATCH(EF!P188,B!$A$2:$A$126,0))),"Sin región al ser un ente Estatal")</f>
        <v>Sin región al ser un ente Estatal</v>
      </c>
      <c r="R188" s="37">
        <f t="array" ref="R188">IF(O188="7",IF(P188="000","N/A",INDEX(B!$D$2:$D$126,MATCH(EF!P188,B!$A$2:$A$126,0))),B!$D$127)</f>
        <v>7842822</v>
      </c>
      <c r="S188" s="37">
        <f t="array" ref="S188">IF(O188="7",IF(P188="000","N/A",INDEX(B!$E$2:$E$126,MATCH(EF!P188,B!$A$2:$A$126,0))),B!$E$127)</f>
        <v>8348151</v>
      </c>
      <c r="T188" s="29"/>
      <c r="U188" s="29"/>
      <c r="V188" s="29"/>
      <c r="W188" s="29"/>
      <c r="X188" s="29"/>
      <c r="Y188" s="29"/>
      <c r="Z188" s="29"/>
    </row>
    <row r="189" spans="1:26" ht="14.25" customHeight="1">
      <c r="A189" s="29">
        <f>COUNTIF(A!$A$2:$A$1001,"&lt;="&amp;A!A189)</f>
        <v>208</v>
      </c>
      <c r="B189" s="30">
        <v>188</v>
      </c>
      <c r="C189" s="35" t="str">
        <f t="array" ref="C189">INDEX(A!$A$2:$A$1001,MATCH(EF!B189,EF!$A$2:$A$1001,0))</f>
        <v>Instituto de Alternativas para los Jóvenes de Tlajomulco de Zúñiga</v>
      </c>
      <c r="D189" s="35" t="str">
        <f t="array" ref="D189">INDEX(A!$B$2:$B$1001,MATCH(EF!C189,A!$A$2:$A$1001,0))</f>
        <v>Municipal</v>
      </c>
      <c r="E189" s="35" t="str">
        <f t="array" ref="E189">INDEX(A!$C$2:$C$1001,MATCH(EF!C189,A!$A$2:$A$1001,0))</f>
        <v>Sí</v>
      </c>
      <c r="F189" s="35" t="str">
        <f t="array" ref="F189">INDEX(A!$D$2:$D$1001,MATCH(EF!C189,A!$A$2:$A$1001,0))</f>
        <v>097</v>
      </c>
      <c r="G189" s="35" t="str">
        <f t="array" ref="G189">INDEX(A!$E$2:$E$1001,MATCH(EF!C189,A!$A$2:$A$1001,0))</f>
        <v>Asistencia social</v>
      </c>
      <c r="H189" s="35" t="str">
        <f t="array" ref="H189">INDEX(A!$F$2:$F$1001,MATCH(EF!C189,A!$A$2:$A$1001,0))</f>
        <v>Ejecutivo</v>
      </c>
      <c r="I189" s="35" t="str">
        <f t="array" ref="I189">INDEX(A!$G$2:$G$1001,MATCH(EF!C189,A!$A$2:$A$1001,0))</f>
        <v>OPD</v>
      </c>
      <c r="J189" s="35">
        <f t="array" ref="J189">INDEX(A!$H$2:$H$1001,MATCH(EF!C189,A!$A$2:$A$1001,0))</f>
        <v>2013</v>
      </c>
      <c r="K189" s="35" t="str">
        <f t="array" ref="K189">INDEX(A!$I$2:$I$1001,MATCH(EF!C189,A!$A$2:$A$1001,0))</f>
        <v>NA</v>
      </c>
      <c r="L189" s="35" t="str">
        <f t="array" ref="L189">INDEX(A!$J$2:$J$1001,MATCH(EF!C189,A!$A$2:$A$1001,0))</f>
        <v>NA</v>
      </c>
      <c r="M189" s="35">
        <f t="array" ref="M189">INDEX(A!$K$2:$K$1001,MATCH(EF!C189,A!$A$2:$A$1001,0))</f>
        <v>709705</v>
      </c>
      <c r="N189" s="35">
        <f t="array" ref="N189">INDEX(A!$L$2:$L$1001,MATCH(EF!C189,A!$A$2:$A$1001,0))</f>
        <v>0</v>
      </c>
      <c r="O189" s="36" t="str">
        <f t="shared" si="0"/>
        <v>7</v>
      </c>
      <c r="P189" s="36" t="str">
        <f t="shared" si="1"/>
        <v>097</v>
      </c>
      <c r="Q189" s="36" t="str">
        <f t="array" ref="Q189">IF(O189="7",IF(P189="000","Sin región al ser un intermunicipal",INDEX(B!$C$2:$C$126,MATCH(EF!P189,B!$A$2:$A$126,0))),"Sin región al ser un ente Estatal")</f>
        <v>Centro</v>
      </c>
      <c r="R189" s="37">
        <f t="array" ref="R189">IF(O189="7",IF(P189="000","N/A",INDEX(B!$D$2:$D$126,MATCH(EF!P189,B!$A$2:$A$126,0))),B!$D$127)</f>
        <v>549442</v>
      </c>
      <c r="S189" s="37">
        <f t="array" ref="S189">IF(O189="7",IF(P189="000","N/A",INDEX(B!$E$2:$E$126,MATCH(EF!P189,B!$A$2:$A$126,0))),B!$E$127)</f>
        <v>727750</v>
      </c>
      <c r="T189" s="29"/>
      <c r="U189" s="29"/>
      <c r="V189" s="29"/>
      <c r="W189" s="29"/>
      <c r="X189" s="29"/>
      <c r="Y189" s="29"/>
      <c r="Z189" s="29"/>
    </row>
    <row r="190" spans="1:26" ht="14.25" customHeight="1">
      <c r="A190" s="29">
        <f>COUNTIF(A!$A$2:$A$1001,"&lt;="&amp;A!A190)</f>
        <v>545</v>
      </c>
      <c r="B190" s="30">
        <v>189</v>
      </c>
      <c r="C190" s="35" t="str">
        <f t="array" ref="C190">INDEX(A!$A$2:$A$1001,MATCH(EF!B190,EF!$A$2:$A$1001,0))</f>
        <v>Instituto de Alternativas para los Jóvenes de Tonalá</v>
      </c>
      <c r="D190" s="35" t="str">
        <f t="array" ref="D190">INDEX(A!$B$2:$B$1001,MATCH(EF!C190,A!$A$2:$A$1001,0))</f>
        <v>Municipal</v>
      </c>
      <c r="E190" s="35" t="str">
        <f t="array" ref="E190">INDEX(A!$C$2:$C$1001,MATCH(EF!C190,A!$A$2:$A$1001,0))</f>
        <v>Sí</v>
      </c>
      <c r="F190" s="35">
        <f t="array" ref="F190">INDEX(A!$D$2:$D$1001,MATCH(EF!C190,A!$A$2:$A$1001,0))</f>
        <v>101</v>
      </c>
      <c r="G190" s="35" t="str">
        <f t="array" ref="G190">INDEX(A!$E$2:$E$1001,MATCH(EF!C190,A!$A$2:$A$1001,0))</f>
        <v>Asistencia social</v>
      </c>
      <c r="H190" s="35" t="str">
        <f t="array" ref="H190">INDEX(A!$F$2:$F$1001,MATCH(EF!C190,A!$A$2:$A$1001,0))</f>
        <v>Ejecutivo</v>
      </c>
      <c r="I190" s="35" t="str">
        <f t="array" ref="I190">INDEX(A!$G$2:$G$1001,MATCH(EF!C190,A!$A$2:$A$1001,0))</f>
        <v>OPD</v>
      </c>
      <c r="J190" s="35">
        <f t="array" ref="J190">INDEX(A!$H$2:$H$1001,MATCH(EF!C190,A!$A$2:$A$1001,0))</f>
        <v>2008</v>
      </c>
      <c r="K190" s="35" t="str">
        <f t="array" ref="K190">INDEX(A!$I$2:$I$1001,MATCH(EF!C190,A!$A$2:$A$1001,0))</f>
        <v>NA</v>
      </c>
      <c r="L190" s="35" t="str">
        <f t="array" ref="L190">INDEX(A!$J$2:$J$1001,MATCH(EF!C190,A!$A$2:$A$1001,0))</f>
        <v>NA</v>
      </c>
      <c r="M190" s="35">
        <f t="array" ref="M190">INDEX(A!$K$2:$K$1001,MATCH(EF!C190,A!$A$2:$A$1001,0))</f>
        <v>710102</v>
      </c>
      <c r="N190" s="35">
        <f t="array" ref="N190">INDEX(A!$L$2:$L$1001,MATCH(EF!C190,A!$A$2:$A$1001,0))</f>
        <v>0</v>
      </c>
      <c r="O190" s="36" t="str">
        <f t="shared" si="0"/>
        <v>7</v>
      </c>
      <c r="P190" s="36" t="str">
        <f t="shared" si="1"/>
        <v>101</v>
      </c>
      <c r="Q190" s="36" t="str">
        <f t="array" ref="Q190">IF(O190="7",IF(P190="000","Sin región al ser un intermunicipal",INDEX(B!$C$2:$C$126,MATCH(EF!P190,B!$A$2:$A$126,0))),"Sin región al ser un ente Estatal")</f>
        <v>Centro</v>
      </c>
      <c r="R190" s="37">
        <f t="array" ref="R190">IF(O190="7",IF(P190="000","N/A",INDEX(B!$D$2:$D$126,MATCH(EF!P190,B!$A$2:$A$126,0))),B!$D$127)</f>
        <v>536111</v>
      </c>
      <c r="S190" s="37">
        <f t="array" ref="S190">IF(O190="7",IF(P190="000","N/A",INDEX(B!$E$2:$E$126,MATCH(EF!P190,B!$A$2:$A$126,0))),B!$E$127)</f>
        <v>569913</v>
      </c>
      <c r="T190" s="29"/>
      <c r="U190" s="29"/>
      <c r="V190" s="29"/>
      <c r="W190" s="29"/>
      <c r="X190" s="29"/>
      <c r="Y190" s="29"/>
      <c r="Z190" s="29"/>
    </row>
    <row r="191" spans="1:26" ht="14.25" customHeight="1">
      <c r="A191" s="29">
        <f>COUNTIF(A!$A$2:$A$1001,"&lt;="&amp;A!A191)</f>
        <v>283</v>
      </c>
      <c r="B191" s="30">
        <v>190</v>
      </c>
      <c r="C191" s="35" t="str">
        <f t="array" ref="C191">INDEX(A!$A$2:$A$1001,MATCH(EF!B191,EF!$A$2:$A$1001,0))</f>
        <v>Instituto de Artesanía Jalisciense</v>
      </c>
      <c r="D191" s="35" t="str">
        <f t="array" ref="D191">INDEX(A!$B$2:$B$1001,MATCH(EF!C191,A!$A$2:$A$1001,0))</f>
        <v>Estatal</v>
      </c>
      <c r="E191" s="35" t="str">
        <f t="array" ref="E191">INDEX(A!$C$2:$C$1001,MATCH(EF!C191,A!$A$2:$A$1001,0))</f>
        <v>No</v>
      </c>
      <c r="F191" s="35" t="str">
        <f t="array" ref="F191">INDEX(A!$D$2:$D$1001,MATCH(EF!C191,A!$A$2:$A$1001,0))</f>
        <v>000</v>
      </c>
      <c r="G191" s="35" t="str">
        <f t="array" ref="G191">INDEX(A!$E$2:$E$1001,MATCH(EF!C191,A!$A$2:$A$1001,0))</f>
        <v>Cultura</v>
      </c>
      <c r="H191" s="35" t="str">
        <f t="array" ref="H191">INDEX(A!$F$2:$F$1001,MATCH(EF!C191,A!$A$2:$A$1001,0))</f>
        <v>Ejecutivo</v>
      </c>
      <c r="I191" s="35" t="str">
        <f t="array" ref="I191">INDEX(A!$G$2:$G$1001,MATCH(EF!C191,A!$A$2:$A$1001,0))</f>
        <v>OPD</v>
      </c>
      <c r="J191" s="35">
        <f t="array" ref="J191">INDEX(A!$H$2:$H$1001,MATCH(EF!C191,A!$A$2:$A$1001,0))</f>
        <v>1991</v>
      </c>
      <c r="K191" s="35">
        <f t="array" ref="K191">INDEX(A!$I$2:$I$1001,MATCH(EF!C191,A!$A$2:$A$1001,0))</f>
        <v>2018</v>
      </c>
      <c r="L191" s="35" t="str">
        <f t="array" ref="L191">INDEX(A!$J$2:$J$1001,MATCH(EF!C191,A!$A$2:$A$1001,0))</f>
        <v>Decreto número 14140</v>
      </c>
      <c r="M191" s="35">
        <f t="array" ref="M191">INDEX(A!$K$2:$K$1001,MATCH(EF!C191,A!$A$2:$A$1001,0))</f>
        <v>204400</v>
      </c>
      <c r="N191" s="35" t="str">
        <f t="array" ref="N191">INDEX(A!$L$2:$L$1001,MATCH(EF!C191,A!$A$2:$A$1001,0))</f>
        <v xml:space="preserve">Decreto número 27206/LXII/18. Periódico Número 24. Sección Ter. Edición Especial Tomo CCCXCIII. </v>
      </c>
      <c r="O191" s="36" t="str">
        <f t="shared" si="0"/>
        <v>2</v>
      </c>
      <c r="P191" s="36" t="str">
        <f t="shared" si="1"/>
        <v>044</v>
      </c>
      <c r="Q191" s="36" t="str">
        <f t="array" ref="Q191">IF(O191="7",IF(P191="000","Sin región al ser un intermunicipal",INDEX(B!$C$2:$C$126,MATCH(EF!P191,B!$A$2:$A$126,0))),"Sin región al ser un ente Estatal")</f>
        <v>Sin región al ser un ente Estatal</v>
      </c>
      <c r="R191" s="37">
        <f t="array" ref="R191">IF(O191="7",IF(P191="000","N/A",INDEX(B!$D$2:$D$126,MATCH(EF!P191,B!$A$2:$A$126,0))),B!$D$127)</f>
        <v>7842822</v>
      </c>
      <c r="S191" s="37">
        <f t="array" ref="S191">IF(O191="7",IF(P191="000","N/A",INDEX(B!$E$2:$E$126,MATCH(EF!P191,B!$A$2:$A$126,0))),B!$E$127)</f>
        <v>8348151</v>
      </c>
      <c r="T191" s="29"/>
      <c r="U191" s="29"/>
      <c r="V191" s="29"/>
      <c r="W191" s="29"/>
      <c r="X191" s="29"/>
      <c r="Y191" s="29"/>
      <c r="Z191" s="29"/>
    </row>
    <row r="192" spans="1:26" ht="14.25" customHeight="1">
      <c r="A192" s="29">
        <f>COUNTIF(A!$A$2:$A$1001,"&lt;="&amp;A!A192)</f>
        <v>402</v>
      </c>
      <c r="B192" s="30">
        <v>191</v>
      </c>
      <c r="C192" s="35" t="str">
        <f t="array" ref="C192">INDEX(A!$A$2:$A$1001,MATCH(EF!B192,EF!$A$2:$A$1001,0))</f>
        <v>Instituto de Atención a la Juventud Teocaltichense</v>
      </c>
      <c r="D192" s="35" t="str">
        <f t="array" ref="D192">INDEX(A!$B$2:$B$1001,MATCH(EF!C192,A!$A$2:$A$1001,0))</f>
        <v>Municipal</v>
      </c>
      <c r="E192" s="35" t="str">
        <f t="array" ref="E192">INDEX(A!$C$2:$C$1001,MATCH(EF!C192,A!$A$2:$A$1001,0))</f>
        <v>Sí</v>
      </c>
      <c r="F192" s="35" t="str">
        <f t="array" ref="F192">INDEX(A!$D$2:$D$1001,MATCH(EF!C192,A!$A$2:$A$1001,0))</f>
        <v>091</v>
      </c>
      <c r="G192" s="35" t="str">
        <f t="array" ref="G192">INDEX(A!$E$2:$E$1001,MATCH(EF!C192,A!$A$2:$A$1001,0))</f>
        <v>Asistencia social</v>
      </c>
      <c r="H192" s="35" t="str">
        <f t="array" ref="H192">INDEX(A!$F$2:$F$1001,MATCH(EF!C192,A!$A$2:$A$1001,0))</f>
        <v>Ejecutivo</v>
      </c>
      <c r="I192" s="35" t="str">
        <f t="array" ref="I192">INDEX(A!$G$2:$G$1001,MATCH(EF!C192,A!$A$2:$A$1001,0))</f>
        <v>OPD</v>
      </c>
      <c r="J192" s="35">
        <f t="array" ref="J192">INDEX(A!$H$2:$H$1001,MATCH(EF!C192,A!$A$2:$A$1001,0))</f>
        <v>2010</v>
      </c>
      <c r="K192" s="35" t="str">
        <f t="array" ref="K192">INDEX(A!$I$2:$I$1001,MATCH(EF!C192,A!$A$2:$A$1001,0))</f>
        <v>NA</v>
      </c>
      <c r="L192" s="35" t="str">
        <f t="array" ref="L192">INDEX(A!$J$2:$J$1001,MATCH(EF!C192,A!$A$2:$A$1001,0))</f>
        <v xml:space="preserve">Gaceta municipal número: Ejemplar 1 ordinario </v>
      </c>
      <c r="M192" s="35">
        <f t="array" ref="M192">INDEX(A!$K$2:$K$1001,MATCH(EF!C192,A!$A$2:$A$1001,0))</f>
        <v>709102</v>
      </c>
      <c r="N192" s="35">
        <f t="array" ref="N192">INDEX(A!$L$2:$L$1001,MATCH(EF!C192,A!$A$2:$A$1001,0))</f>
        <v>0</v>
      </c>
      <c r="O192" s="36" t="str">
        <f t="shared" si="0"/>
        <v>7</v>
      </c>
      <c r="P192" s="36" t="str">
        <f t="shared" si="1"/>
        <v>091</v>
      </c>
      <c r="Q192" s="36" t="str">
        <f t="array" ref="Q192">IF(O192="7",IF(P192="000","Sin región al ser un intermunicipal",INDEX(B!$C$2:$C$126,MATCH(EF!P192,B!$A$2:$A$126,0))),"Sin región al ser un ente Estatal")</f>
        <v xml:space="preserve">Altos Norte  </v>
      </c>
      <c r="R192" s="37">
        <f t="array" ref="R192">IF(O192="7",IF(P192="000","N/A",INDEX(B!$D$2:$D$126,MATCH(EF!P192,B!$A$2:$A$126,0))),B!$D$127)</f>
        <v>41278</v>
      </c>
      <c r="S192" s="37">
        <f t="array" ref="S192">IF(O192="7",IF(P192="000","N/A",INDEX(B!$E$2:$E$126,MATCH(EF!P192,B!$A$2:$A$126,0))),B!$E$127)</f>
        <v>39839</v>
      </c>
      <c r="T192" s="29"/>
      <c r="U192" s="29"/>
      <c r="V192" s="29"/>
      <c r="W192" s="29"/>
      <c r="X192" s="29"/>
      <c r="Y192" s="29"/>
      <c r="Z192" s="29"/>
    </row>
    <row r="193" spans="1:26" ht="14.25" customHeight="1">
      <c r="A193" s="29">
        <f>COUNTIF(A!$A$2:$A$1001,"&lt;="&amp;A!A193)</f>
        <v>17</v>
      </c>
      <c r="B193" s="30">
        <v>192</v>
      </c>
      <c r="C193" s="35" t="str">
        <f t="array" ref="C193">INDEX(A!$A$2:$A$1001,MATCH(EF!B193,EF!$A$2:$A$1001,0))</f>
        <v>Instituto de Cultura, Recreación y Deporte del Municipio de Tlajomulco de Zúñiga</v>
      </c>
      <c r="D193" s="35" t="str">
        <f t="array" ref="D193">INDEX(A!$B$2:$B$1001,MATCH(EF!C193,A!$A$2:$A$1001,0))</f>
        <v>Municipal</v>
      </c>
      <c r="E193" s="35" t="str">
        <f t="array" ref="E193">INDEX(A!$C$2:$C$1001,MATCH(EF!C193,A!$A$2:$A$1001,0))</f>
        <v>Sí</v>
      </c>
      <c r="F193" s="35" t="str">
        <f t="array" ref="F193">INDEX(A!$D$2:$D$1001,MATCH(EF!C193,A!$A$2:$A$1001,0))</f>
        <v>097</v>
      </c>
      <c r="G193" s="35" t="str">
        <f t="array" ref="G193">INDEX(A!$E$2:$E$1001,MATCH(EF!C193,A!$A$2:$A$1001,0))</f>
        <v>Cultura</v>
      </c>
      <c r="H193" s="35" t="str">
        <f t="array" ref="H193">INDEX(A!$F$2:$F$1001,MATCH(EF!C193,A!$A$2:$A$1001,0))</f>
        <v>Ejecutivo</v>
      </c>
      <c r="I193" s="35" t="str">
        <f t="array" ref="I193">INDEX(A!$G$2:$G$1001,MATCH(EF!C193,A!$A$2:$A$1001,0))</f>
        <v>OPD</v>
      </c>
      <c r="J193" s="35">
        <f t="array" ref="J193">INDEX(A!$H$2:$H$1001,MATCH(EF!C193,A!$A$2:$A$1001,0))</f>
        <v>2010</v>
      </c>
      <c r="K193" s="35" t="str">
        <f t="array" ref="K193">INDEX(A!$I$2:$I$1001,MATCH(EF!C193,A!$A$2:$A$1001,0))</f>
        <v>NA</v>
      </c>
      <c r="L193" s="35" t="str">
        <f t="array" ref="L193">INDEX(A!$J$2:$J$1001,MATCH(EF!C193,A!$A$2:$A$1001,0))</f>
        <v>NA</v>
      </c>
      <c r="M193" s="35">
        <f t="array" ref="M193">INDEX(A!$K$2:$K$1001,MATCH(EF!C193,A!$A$2:$A$1001,0))</f>
        <v>709702</v>
      </c>
      <c r="N193" s="35">
        <f t="array" ref="N193">INDEX(A!$L$2:$L$1001,MATCH(EF!C193,A!$A$2:$A$1001,0))</f>
        <v>0</v>
      </c>
      <c r="O193" s="36" t="str">
        <f t="shared" si="0"/>
        <v>7</v>
      </c>
      <c r="P193" s="36" t="str">
        <f t="shared" si="1"/>
        <v>097</v>
      </c>
      <c r="Q193" s="36" t="str">
        <f t="array" ref="Q193">IF(O193="7",IF(P193="000","Sin región al ser un intermunicipal",INDEX(B!$C$2:$C$126,MATCH(EF!P193,B!$A$2:$A$126,0))),"Sin región al ser un ente Estatal")</f>
        <v>Centro</v>
      </c>
      <c r="R193" s="37">
        <f t="array" ref="R193">IF(O193="7",IF(P193="000","N/A",INDEX(B!$D$2:$D$126,MATCH(EF!P193,B!$A$2:$A$126,0))),B!$D$127)</f>
        <v>549442</v>
      </c>
      <c r="S193" s="37">
        <f t="array" ref="S193">IF(O193="7",IF(P193="000","N/A",INDEX(B!$E$2:$E$126,MATCH(EF!P193,B!$A$2:$A$126,0))),B!$E$127)</f>
        <v>727750</v>
      </c>
      <c r="T193" s="29"/>
      <c r="U193" s="29"/>
      <c r="V193" s="29"/>
      <c r="W193" s="29"/>
      <c r="X193" s="29"/>
      <c r="Y193" s="29"/>
      <c r="Z193" s="29"/>
    </row>
    <row r="194" spans="1:26" ht="14.25" customHeight="1">
      <c r="A194" s="29">
        <f>COUNTIF(A!$A$2:$A$1001,"&lt;="&amp;A!A194)</f>
        <v>207</v>
      </c>
      <c r="B194" s="30">
        <v>193</v>
      </c>
      <c r="C194" s="35" t="str">
        <f t="array" ref="C194">INDEX(A!$A$2:$A$1001,MATCH(EF!B194,EF!$A$2:$A$1001,0))</f>
        <v>Instituto de Estudios del Federalismo Prisciliano Sánchez</v>
      </c>
      <c r="D194" s="35" t="str">
        <f t="array" ref="D194">INDEX(A!$B$2:$B$1001,MATCH(EF!C194,A!$A$2:$A$1001,0))</f>
        <v>Estatal</v>
      </c>
      <c r="E194" s="35" t="str">
        <f t="array" ref="E194">INDEX(A!$C$2:$C$1001,MATCH(EF!C194,A!$A$2:$A$1001,0))</f>
        <v>No</v>
      </c>
      <c r="F194" s="35" t="str">
        <f t="array" ref="F194">INDEX(A!$D$2:$D$1001,MATCH(EF!C194,A!$A$2:$A$1001,0))</f>
        <v>000</v>
      </c>
      <c r="G194" s="35" t="str">
        <f t="array" ref="G194">INDEX(A!$E$2:$E$1001,MATCH(EF!C194,A!$A$2:$A$1001,0))</f>
        <v>Educación</v>
      </c>
      <c r="H194" s="35" t="str">
        <f t="array" ref="H194">INDEX(A!$F$2:$F$1001,MATCH(EF!C194,A!$A$2:$A$1001,0))</f>
        <v>Ejecutivo</v>
      </c>
      <c r="I194" s="35" t="str">
        <f t="array" ref="I194">INDEX(A!$G$2:$G$1001,MATCH(EF!C194,A!$A$2:$A$1001,0))</f>
        <v>OPD</v>
      </c>
      <c r="J194" s="35">
        <f t="array" ref="J194">INDEX(A!$H$2:$H$1001,MATCH(EF!C194,A!$A$2:$A$1001,0))</f>
        <v>1995</v>
      </c>
      <c r="K194" s="35">
        <f t="array" ref="K194">INDEX(A!$I$2:$I$1001,MATCH(EF!C194,A!$A$2:$A$1001,0))</f>
        <v>2017</v>
      </c>
      <c r="L194" s="35" t="str">
        <f t="array" ref="L194">INDEX(A!$J$2:$J$1001,MATCH(EF!C194,A!$A$2:$A$1001,0))</f>
        <v>Decreto 15816. Periódico número 18. Tomo CCCXX</v>
      </c>
      <c r="M194" s="35">
        <f t="array" ref="M194">INDEX(A!$K$2:$K$1001,MATCH(EF!C194,A!$A$2:$A$1001,0))</f>
        <v>201600</v>
      </c>
      <c r="N194" s="35" t="str">
        <f t="array" ref="N194">INDEX(A!$L$2:$L$1001,MATCH(EF!C194,A!$A$2:$A$1001,0))</f>
        <v>Decreto 26725/LXI/17. Periódico Número 25. Sección V. Tomo CCCXC</v>
      </c>
      <c r="O194" s="36" t="str">
        <f t="shared" si="0"/>
        <v>2</v>
      </c>
      <c r="P194" s="36" t="str">
        <f t="shared" si="1"/>
        <v>016</v>
      </c>
      <c r="Q194" s="36" t="str">
        <f t="array" ref="Q194">IF(O194="7",IF(P194="000","Sin región al ser un intermunicipal",INDEX(B!$C$2:$C$126,MATCH(EF!P194,B!$A$2:$A$126,0))),"Sin región al ser un ente Estatal")</f>
        <v>Sin región al ser un ente Estatal</v>
      </c>
      <c r="R194" s="37">
        <f t="array" ref="R194">IF(O194="7",IF(P194="000","N/A",INDEX(B!$D$2:$D$126,MATCH(EF!P194,B!$A$2:$A$126,0))),B!$D$127)</f>
        <v>7842822</v>
      </c>
      <c r="S194" s="37">
        <f t="array" ref="S194">IF(O194="7",IF(P194="000","N/A",INDEX(B!$E$2:$E$126,MATCH(EF!P194,B!$A$2:$A$126,0))),B!$E$127)</f>
        <v>8348151</v>
      </c>
      <c r="T194" s="29"/>
      <c r="U194" s="29"/>
      <c r="V194" s="29"/>
      <c r="W194" s="29"/>
      <c r="X194" s="29"/>
      <c r="Y194" s="29"/>
      <c r="Z194" s="29"/>
    </row>
    <row r="195" spans="1:26" ht="14.25" customHeight="1">
      <c r="A195" s="29">
        <f>COUNTIF(A!$A$2:$A$1001,"&lt;="&amp;A!A195)</f>
        <v>280</v>
      </c>
      <c r="B195" s="30">
        <v>194</v>
      </c>
      <c r="C195" s="35" t="str">
        <f t="array" ref="C195">INDEX(A!$A$2:$A$1001,MATCH(EF!B195,EF!$A$2:$A$1001,0))</f>
        <v>Instituto de Fomento al Comercio Exterior del Estado de Jalisco</v>
      </c>
      <c r="D195" s="35" t="str">
        <f t="array" ref="D195">INDEX(A!$B$2:$B$1001,MATCH(EF!C195,A!$A$2:$A$1001,0))</f>
        <v>Estatal</v>
      </c>
      <c r="E195" s="35" t="str">
        <f t="array" ref="E195">INDEX(A!$C$2:$C$1001,MATCH(EF!C195,A!$A$2:$A$1001,0))</f>
        <v>No</v>
      </c>
      <c r="F195" s="35" t="str">
        <f t="array" ref="F195">INDEX(A!$D$2:$D$1001,MATCH(EF!C195,A!$A$2:$A$1001,0))</f>
        <v>000</v>
      </c>
      <c r="G195" s="35" t="str">
        <f t="array" ref="G195">INDEX(A!$E$2:$E$1001,MATCH(EF!C195,A!$A$2:$A$1001,0))</f>
        <v>Economía</v>
      </c>
      <c r="H195" s="35" t="str">
        <f t="array" ref="H195">INDEX(A!$F$2:$F$1001,MATCH(EF!C195,A!$A$2:$A$1001,0))</f>
        <v>Ejecutivo</v>
      </c>
      <c r="I195" s="35" t="str">
        <f t="array" ref="I195">INDEX(A!$G$2:$G$1001,MATCH(EF!C195,A!$A$2:$A$1001,0))</f>
        <v>OPD</v>
      </c>
      <c r="J195" s="35">
        <f t="array" ref="J195">INDEX(A!$H$2:$H$1001,MATCH(EF!C195,A!$A$2:$A$1001,0))</f>
        <v>1999</v>
      </c>
      <c r="K195" s="35">
        <f t="array" ref="K195">INDEX(A!$I$2:$I$1001,MATCH(EF!C195,A!$A$2:$A$1001,0))</f>
        <v>2018</v>
      </c>
      <c r="L195" s="35" t="str">
        <f t="array" ref="L195">INDEX(A!$J$2:$J$1001,MATCH(EF!C195,A!$A$2:$A$1001,0))</f>
        <v>Decreto número 17764</v>
      </c>
      <c r="M195" s="35">
        <f t="array" ref="M195">INDEX(A!$K$2:$K$1001,MATCH(EF!C195,A!$A$2:$A$1001,0))</f>
        <v>202800</v>
      </c>
      <c r="N195" s="35" t="str">
        <f t="array" ref="N195">INDEX(A!$L$2:$L$1001,MATCH(EF!C195,A!$A$2:$A$1001,0))</f>
        <v>Decreto número 27208/LXII/18. Periódico Número 24. Sección Ter. Edición EspeciaI. Tomo CCCXCIII</v>
      </c>
      <c r="O195" s="36" t="str">
        <f t="shared" si="0"/>
        <v>2</v>
      </c>
      <c r="P195" s="36" t="str">
        <f t="shared" si="1"/>
        <v>028</v>
      </c>
      <c r="Q195" s="36" t="str">
        <f t="array" ref="Q195">IF(O195="7",IF(P195="000","Sin región al ser un intermunicipal",INDEX(B!$C$2:$C$126,MATCH(EF!P195,B!$A$2:$A$126,0))),"Sin región al ser un ente Estatal")</f>
        <v>Sin región al ser un ente Estatal</v>
      </c>
      <c r="R195" s="37">
        <f t="array" ref="R195">IF(O195="7",IF(P195="000","N/A",INDEX(B!$D$2:$D$126,MATCH(EF!P195,B!$A$2:$A$126,0))),B!$D$127)</f>
        <v>7842822</v>
      </c>
      <c r="S195" s="37">
        <f t="array" ref="S195">IF(O195="7",IF(P195="000","N/A",INDEX(B!$E$2:$E$126,MATCH(EF!P195,B!$A$2:$A$126,0))),B!$E$127)</f>
        <v>8348151</v>
      </c>
      <c r="T195" s="29"/>
      <c r="U195" s="29"/>
      <c r="V195" s="29"/>
      <c r="W195" s="29"/>
      <c r="X195" s="29"/>
      <c r="Y195" s="29"/>
      <c r="Z195" s="29"/>
    </row>
    <row r="196" spans="1:26" ht="14.25" customHeight="1">
      <c r="A196" s="29">
        <f>COUNTIF(A!$A$2:$A$1001,"&lt;="&amp;A!A196)</f>
        <v>397</v>
      </c>
      <c r="B196" s="30">
        <v>195</v>
      </c>
      <c r="C196" s="35" t="str">
        <f t="array" ref="C196">INDEX(A!$A$2:$A$1001,MATCH(EF!B196,EF!$A$2:$A$1001,0))</f>
        <v>Instituto de Formación para el Trabajo del Estado de Jalisco</v>
      </c>
      <c r="D196" s="35" t="str">
        <f t="array" ref="D196">INDEX(A!$B$2:$B$1001,MATCH(EF!C196,A!$A$2:$A$1001,0))</f>
        <v>Estatal</v>
      </c>
      <c r="E196" s="35" t="str">
        <f t="array" ref="E196">INDEX(A!$C$2:$C$1001,MATCH(EF!C196,A!$A$2:$A$1001,0))</f>
        <v>Sí</v>
      </c>
      <c r="F196" s="35" t="str">
        <f t="array" ref="F196">INDEX(A!$D$2:$D$1001,MATCH(EF!C196,A!$A$2:$A$1001,0))</f>
        <v>000</v>
      </c>
      <c r="G196" s="35" t="str">
        <f t="array" ref="G196">INDEX(A!$E$2:$E$1001,MATCH(EF!C196,A!$A$2:$A$1001,0))</f>
        <v>Economía</v>
      </c>
      <c r="H196" s="35" t="str">
        <f t="array" ref="H196">INDEX(A!$F$2:$F$1001,MATCH(EF!C196,A!$A$2:$A$1001,0))</f>
        <v>Ejecutivo</v>
      </c>
      <c r="I196" s="35" t="str">
        <f t="array" ref="I196">INDEX(A!$G$2:$G$1001,MATCH(EF!C196,A!$A$2:$A$1001,0))</f>
        <v>OPD</v>
      </c>
      <c r="J196" s="35">
        <f t="array" ref="J196">INDEX(A!$H$2:$H$1001,MATCH(EF!C196,A!$A$2:$A$1001,0))</f>
        <v>1999</v>
      </c>
      <c r="K196" s="35" t="str">
        <f t="array" ref="K196">INDEX(A!$I$2:$I$1001,MATCH(EF!C196,A!$A$2:$A$1001,0))</f>
        <v>NA</v>
      </c>
      <c r="L196" s="35" t="str">
        <f t="array" ref="L196">INDEX(A!$J$2:$J$1001,MATCH(EF!C196,A!$A$2:$A$1001,0))</f>
        <v>Decreto número 18189. Periódico número 3. Sección III Tomo CCCXXXIV</v>
      </c>
      <c r="M196" s="35">
        <f t="array" ref="M196">INDEX(A!$K$2:$K$1001,MATCH(EF!C196,A!$A$2:$A$1001,0))</f>
        <v>202900</v>
      </c>
      <c r="N196" s="35">
        <f t="array" ref="N196">INDEX(A!$L$2:$L$1001,MATCH(EF!C196,A!$A$2:$A$1001,0))</f>
        <v>0</v>
      </c>
      <c r="O196" s="36" t="str">
        <f t="shared" si="0"/>
        <v>2</v>
      </c>
      <c r="P196" s="36" t="str">
        <f t="shared" si="1"/>
        <v>029</v>
      </c>
      <c r="Q196" s="36" t="str">
        <f t="array" ref="Q196">IF(O196="7",IF(P196="000","Sin región al ser un intermunicipal",INDEX(B!$C$2:$C$126,MATCH(EF!P196,B!$A$2:$A$126,0))),"Sin región al ser un ente Estatal")</f>
        <v>Sin región al ser un ente Estatal</v>
      </c>
      <c r="R196" s="37">
        <f t="array" ref="R196">IF(O196="7",IF(P196="000","N/A",INDEX(B!$D$2:$D$126,MATCH(EF!P196,B!$A$2:$A$126,0))),B!$D$127)</f>
        <v>7842822</v>
      </c>
      <c r="S196" s="37">
        <f t="array" ref="S196">IF(O196="7",IF(P196="000","N/A",INDEX(B!$E$2:$E$126,MATCH(EF!P196,B!$A$2:$A$126,0))),B!$E$127)</f>
        <v>8348151</v>
      </c>
      <c r="T196" s="29"/>
      <c r="U196" s="29"/>
      <c r="V196" s="29"/>
      <c r="W196" s="29"/>
      <c r="X196" s="29"/>
      <c r="Y196" s="29"/>
      <c r="Z196" s="29"/>
    </row>
    <row r="197" spans="1:26" ht="14.25" customHeight="1">
      <c r="A197" s="29">
        <f>COUNTIF(A!$A$2:$A$1001,"&lt;="&amp;A!A197)</f>
        <v>403</v>
      </c>
      <c r="B197" s="30">
        <v>196</v>
      </c>
      <c r="C197" s="35" t="str">
        <f t="array" ref="C197">INDEX(A!$A$2:$A$1001,MATCH(EF!B197,EF!$A$2:$A$1001,0))</f>
        <v>Instituto de Información Estadística y Geográfica del Estado de Jalisco</v>
      </c>
      <c r="D197" s="35" t="str">
        <f t="array" ref="D197">INDEX(A!$B$2:$B$1001,MATCH(EF!C197,A!$A$2:$A$1001,0))</f>
        <v>Estatal</v>
      </c>
      <c r="E197" s="35" t="str">
        <f t="array" ref="E197">INDEX(A!$C$2:$C$1001,MATCH(EF!C197,A!$A$2:$A$1001,0))</f>
        <v>Sí</v>
      </c>
      <c r="F197" s="35" t="str">
        <f t="array" ref="F197">INDEX(A!$D$2:$D$1001,MATCH(EF!C197,A!$A$2:$A$1001,0))</f>
        <v>000</v>
      </c>
      <c r="G197" s="35" t="str">
        <f t="array" ref="G197">INDEX(A!$E$2:$E$1001,MATCH(EF!C197,A!$A$2:$A$1001,0))</f>
        <v>Otro</v>
      </c>
      <c r="H197" s="35" t="str">
        <f t="array" ref="H197">INDEX(A!$F$2:$F$1001,MATCH(EF!C197,A!$A$2:$A$1001,0))</f>
        <v>Ejecutivo</v>
      </c>
      <c r="I197" s="35" t="str">
        <f t="array" ref="I197">INDEX(A!$G$2:$G$1001,MATCH(EF!C197,A!$A$2:$A$1001,0))</f>
        <v>OPD</v>
      </c>
      <c r="J197" s="35">
        <f t="array" ref="J197">INDEX(A!$H$2:$H$1001,MATCH(EF!C197,A!$A$2:$A$1001,0))</f>
        <v>2013</v>
      </c>
      <c r="K197" s="35" t="str">
        <f t="array" ref="K197">INDEX(A!$I$2:$I$1001,MATCH(EF!C197,A!$A$2:$A$1001,0))</f>
        <v>NA</v>
      </c>
      <c r="L197" s="35" t="str">
        <f t="array" ref="L197">INDEX(A!$J$2:$J$1001,MATCH(EF!C197,A!$A$2:$A$1001,0))</f>
        <v>Decreto 24550/LX/13. Periódico número 43. Sección III. Tomo CCCLXXVII</v>
      </c>
      <c r="M197" s="35">
        <f t="array" ref="M197">INDEX(A!$K$2:$K$1001,MATCH(EF!C197,A!$A$2:$A$1001,0))</f>
        <v>206400</v>
      </c>
      <c r="N197" s="35">
        <f t="array" ref="N197">INDEX(A!$L$2:$L$1001,MATCH(EF!C197,A!$A$2:$A$1001,0))</f>
        <v>0</v>
      </c>
      <c r="O197" s="36" t="str">
        <f t="shared" si="0"/>
        <v>2</v>
      </c>
      <c r="P197" s="36" t="str">
        <f t="shared" si="1"/>
        <v>064</v>
      </c>
      <c r="Q197" s="36" t="str">
        <f t="array" ref="Q197">IF(O197="7",IF(P197="000","Sin región al ser un intermunicipal",INDEX(B!$C$2:$C$126,MATCH(EF!P197,B!$A$2:$A$126,0))),"Sin región al ser un ente Estatal")</f>
        <v>Sin región al ser un ente Estatal</v>
      </c>
      <c r="R197" s="37">
        <f t="array" ref="R197">IF(O197="7",IF(P197="000","N/A",INDEX(B!$D$2:$D$126,MATCH(EF!P197,B!$A$2:$A$126,0))),B!$D$127)</f>
        <v>7842822</v>
      </c>
      <c r="S197" s="37">
        <f t="array" ref="S197">IF(O197="7",IF(P197="000","N/A",INDEX(B!$E$2:$E$126,MATCH(EF!P197,B!$A$2:$A$126,0))),B!$E$127)</f>
        <v>8348151</v>
      </c>
      <c r="T197" s="29"/>
      <c r="U197" s="29"/>
      <c r="V197" s="29"/>
      <c r="W197" s="29"/>
      <c r="X197" s="29"/>
      <c r="Y197" s="29"/>
      <c r="Z197" s="29"/>
    </row>
    <row r="198" spans="1:26" ht="14.25" customHeight="1">
      <c r="A198" s="29">
        <f>COUNTIF(A!$A$2:$A$1001,"&lt;="&amp;A!A198)</f>
        <v>277</v>
      </c>
      <c r="B198" s="30">
        <v>197</v>
      </c>
      <c r="C198" s="35" t="str">
        <f t="array" ref="C198">INDEX(A!$A$2:$A$1001,MATCH(EF!B198,EF!$A$2:$A$1001,0))</f>
        <v>Instituto de Información Territorial del Estado de Jalisco</v>
      </c>
      <c r="D198" s="35" t="str">
        <f t="array" ref="D198">INDEX(A!$B$2:$B$1001,MATCH(EF!C198,A!$A$2:$A$1001,0))</f>
        <v>Estatal</v>
      </c>
      <c r="E198" s="35" t="str">
        <f t="array" ref="E198">INDEX(A!$C$2:$C$1001,MATCH(EF!C198,A!$A$2:$A$1001,0))</f>
        <v>No</v>
      </c>
      <c r="F198" s="35" t="str">
        <f t="array" ref="F198">INDEX(A!$D$2:$D$1001,MATCH(EF!C198,A!$A$2:$A$1001,0))</f>
        <v>000</v>
      </c>
      <c r="G198" s="35" t="str">
        <f t="array" ref="G198">INDEX(A!$E$2:$E$1001,MATCH(EF!C198,A!$A$2:$A$1001,0))</f>
        <v>Territorio</v>
      </c>
      <c r="H198" s="35" t="str">
        <f t="array" ref="H198">INDEX(A!$F$2:$F$1001,MATCH(EF!C198,A!$A$2:$A$1001,0))</f>
        <v>Ejecutivo</v>
      </c>
      <c r="I198" s="35" t="str">
        <f t="array" ref="I198">INDEX(A!$G$2:$G$1001,MATCH(EF!C198,A!$A$2:$A$1001,0))</f>
        <v>OPD</v>
      </c>
      <c r="J198" s="35">
        <f t="array" ref="J198">INDEX(A!$H$2:$H$1001,MATCH(EF!C198,A!$A$2:$A$1001,0))</f>
        <v>1997</v>
      </c>
      <c r="K198" s="35">
        <f t="array" ref="K198">INDEX(A!$I$2:$I$1001,MATCH(EF!C198,A!$A$2:$A$1001,0))</f>
        <v>2013</v>
      </c>
      <c r="L198" s="35" t="str">
        <f t="array" ref="L198">INDEX(A!$J$2:$J$1001,MATCH(EF!C198,A!$A$2:$A$1001,0))</f>
        <v>Decreto número 16795</v>
      </c>
      <c r="M198" s="35">
        <f t="array" ref="M198">INDEX(A!$K$2:$K$1001,MATCH(EF!C198,A!$A$2:$A$1001,0))</f>
        <v>202000</v>
      </c>
      <c r="N198" s="35" t="str">
        <f t="array" ref="N198">INDEX(A!$L$2:$L$1001,MATCH(EF!C198,A!$A$2:$A$1001,0))</f>
        <v>Decreto 24550/LX/13. Periódico número 43. Sección III. Tomo CCCLXXVII</v>
      </c>
      <c r="O198" s="36" t="str">
        <f t="shared" si="0"/>
        <v>2</v>
      </c>
      <c r="P198" s="36" t="str">
        <f t="shared" si="1"/>
        <v>020</v>
      </c>
      <c r="Q198" s="36" t="str">
        <f t="array" ref="Q198">IF(O198="7",IF(P198="000","Sin región al ser un intermunicipal",INDEX(B!$C$2:$C$126,MATCH(EF!P198,B!$A$2:$A$126,0))),"Sin región al ser un ente Estatal")</f>
        <v>Sin región al ser un ente Estatal</v>
      </c>
      <c r="R198" s="37">
        <f t="array" ref="R198">IF(O198="7",IF(P198="000","N/A",INDEX(B!$D$2:$D$126,MATCH(EF!P198,B!$A$2:$A$126,0))),B!$D$127)</f>
        <v>7842822</v>
      </c>
      <c r="S198" s="37">
        <f t="array" ref="S198">IF(O198="7",IF(P198="000","N/A",INDEX(B!$E$2:$E$126,MATCH(EF!P198,B!$A$2:$A$126,0))),B!$E$127)</f>
        <v>8348151</v>
      </c>
      <c r="T198" s="29"/>
      <c r="U198" s="29"/>
      <c r="V198" s="29"/>
      <c r="W198" s="29"/>
      <c r="X198" s="29"/>
      <c r="Y198" s="29"/>
      <c r="Z198" s="29"/>
    </row>
    <row r="199" spans="1:26" ht="14.25" customHeight="1">
      <c r="A199" s="29">
        <f>COUNTIF(A!$A$2:$A$1001,"&lt;="&amp;A!A199)</f>
        <v>276</v>
      </c>
      <c r="B199" s="30">
        <v>198</v>
      </c>
      <c r="C199" s="35" t="str">
        <f t="array" ref="C199">INDEX(A!$A$2:$A$1001,MATCH(EF!B199,EF!$A$2:$A$1001,0))</f>
        <v>Instituto de Justicia Alternativa</v>
      </c>
      <c r="D199" s="35" t="str">
        <f t="array" ref="D199">INDEX(A!$B$2:$B$1001,MATCH(EF!C199,A!$A$2:$A$1001,0))</f>
        <v>Estatal</v>
      </c>
      <c r="E199" s="35" t="str">
        <f t="array" ref="E199">INDEX(A!$C$2:$C$1001,MATCH(EF!C199,A!$A$2:$A$1001,0))</f>
        <v>Sí</v>
      </c>
      <c r="F199" s="35" t="str">
        <f t="array" ref="F199">INDEX(A!$D$2:$D$1001,MATCH(EF!C199,A!$A$2:$A$1001,0))</f>
        <v>000</v>
      </c>
      <c r="G199" s="35" t="str">
        <f t="array" ref="G199">INDEX(A!$E$2:$E$1001,MATCH(EF!C199,A!$A$2:$A$1001,0))</f>
        <v>Justicia</v>
      </c>
      <c r="H199" s="35" t="str">
        <f t="array" ref="H199">INDEX(A!$F$2:$F$1001,MATCH(EF!C199,A!$A$2:$A$1001,0))</f>
        <v>Judicial</v>
      </c>
      <c r="I199" s="35" t="str">
        <f t="array" ref="I199">INDEX(A!$G$2:$G$1001,MATCH(EF!C199,A!$A$2:$A$1001,0))</f>
        <v>Órgano</v>
      </c>
      <c r="J199" s="35">
        <f t="array" ref="J199">INDEX(A!$H$2:$H$1001,MATCH(EF!C199,A!$A$2:$A$1001,0))</f>
        <v>2012</v>
      </c>
      <c r="K199" s="35" t="str">
        <f t="array" ref="K199">INDEX(A!$I$2:$I$1001,MATCH(EF!C199,A!$A$2:$A$1001,0))</f>
        <v>NA</v>
      </c>
      <c r="L199" s="35" t="str">
        <f t="array" ref="L199">INDEX(A!$J$2:$J$1001,MATCH(EF!C199,A!$A$2:$A$1001,0))</f>
        <v>NA</v>
      </c>
      <c r="M199" s="35">
        <f t="array" ref="M199">INDEX(A!$K$2:$K$1001,MATCH(EF!C199,A!$A$2:$A$1001,0))</f>
        <v>500400</v>
      </c>
      <c r="N199" s="35">
        <f t="array" ref="N199">INDEX(A!$L$2:$L$1001,MATCH(EF!C199,A!$A$2:$A$1001,0))</f>
        <v>0</v>
      </c>
      <c r="O199" s="36" t="str">
        <f t="shared" si="0"/>
        <v>5</v>
      </c>
      <c r="P199" s="36" t="str">
        <f t="shared" si="1"/>
        <v>004</v>
      </c>
      <c r="Q199" s="36" t="str">
        <f t="array" ref="Q199">IF(O199="7",IF(P199="000","Sin región al ser un intermunicipal",INDEX(B!$C$2:$C$126,MATCH(EF!P199,B!$A$2:$A$126,0))),"Sin región al ser un ente Estatal")</f>
        <v>Sin región al ser un ente Estatal</v>
      </c>
      <c r="R199" s="37">
        <f t="array" ref="R199">IF(O199="7",IF(P199="000","N/A",INDEX(B!$D$2:$D$126,MATCH(EF!P199,B!$A$2:$A$126,0))),B!$D$127)</f>
        <v>7842822</v>
      </c>
      <c r="S199" s="37">
        <f t="array" ref="S199">IF(O199="7",IF(P199="000","N/A",INDEX(B!$E$2:$E$126,MATCH(EF!P199,B!$A$2:$A$126,0))),B!$E$127)</f>
        <v>8348151</v>
      </c>
      <c r="T199" s="29"/>
      <c r="U199" s="29"/>
      <c r="V199" s="29"/>
      <c r="W199" s="29"/>
      <c r="X199" s="29"/>
      <c r="Y199" s="29"/>
      <c r="Z199" s="29"/>
    </row>
    <row r="200" spans="1:26" ht="14.25" customHeight="1">
      <c r="A200" s="29">
        <f>COUNTIF(A!$A$2:$A$1001,"&lt;="&amp;A!A200)</f>
        <v>400</v>
      </c>
      <c r="B200" s="30">
        <v>199</v>
      </c>
      <c r="C200" s="35" t="str">
        <f t="array" ref="C200">INDEX(A!$A$2:$A$1001,MATCH(EF!B200,EF!$A$2:$A$1001,0))</f>
        <v>Instituto de la Infraestructura Física Educativa del Estado de Jalisco</v>
      </c>
      <c r="D200" s="35" t="str">
        <f t="array" ref="D200">INDEX(A!$B$2:$B$1001,MATCH(EF!C200,A!$A$2:$A$1001,0))</f>
        <v>Estatal</v>
      </c>
      <c r="E200" s="35" t="str">
        <f t="array" ref="E200">INDEX(A!$C$2:$C$1001,MATCH(EF!C200,A!$A$2:$A$1001,0))</f>
        <v>Sí</v>
      </c>
      <c r="F200" s="35" t="str">
        <f t="array" ref="F200">INDEX(A!$D$2:$D$1001,MATCH(EF!C200,A!$A$2:$A$1001,0))</f>
        <v>000</v>
      </c>
      <c r="G200" s="35" t="str">
        <f t="array" ref="G200">INDEX(A!$E$2:$E$1001,MATCH(EF!C200,A!$A$2:$A$1001,0))</f>
        <v>Educación</v>
      </c>
      <c r="H200" s="35" t="str">
        <f t="array" ref="H200">INDEX(A!$F$2:$F$1001,MATCH(EF!C200,A!$A$2:$A$1001,0))</f>
        <v>Ejecutivo</v>
      </c>
      <c r="I200" s="35" t="str">
        <f t="array" ref="I200">INDEX(A!$G$2:$G$1001,MATCH(EF!C200,A!$A$2:$A$1001,0))</f>
        <v>OPD</v>
      </c>
      <c r="J200" s="35">
        <f t="array" ref="J200">INDEX(A!$H$2:$H$1001,MATCH(EF!C200,A!$A$2:$A$1001,0))</f>
        <v>2013</v>
      </c>
      <c r="K200" s="35" t="str">
        <f t="array" ref="K200">INDEX(A!$I$2:$I$1001,MATCH(EF!C200,A!$A$2:$A$1001,0))</f>
        <v>NA</v>
      </c>
      <c r="L200" s="35" t="str">
        <f t="array" ref="L200">INDEX(A!$J$2:$J$1001,MATCH(EF!C200,A!$A$2:$A$1001,0))</f>
        <v>Decreto 24479/LX/13. Periódico número 19. Sección VI. Tomo CCCLXXVII</v>
      </c>
      <c r="M200" s="35">
        <f t="array" ref="M200">INDEX(A!$K$2:$K$1001,MATCH(EF!C200,A!$A$2:$A$1001,0))</f>
        <v>206500</v>
      </c>
      <c r="N200" s="35">
        <f t="array" ref="N200">INDEX(A!$L$2:$L$1001,MATCH(EF!C200,A!$A$2:$A$1001,0))</f>
        <v>0</v>
      </c>
      <c r="O200" s="36" t="str">
        <f t="shared" si="0"/>
        <v>2</v>
      </c>
      <c r="P200" s="36" t="str">
        <f t="shared" si="1"/>
        <v>065</v>
      </c>
      <c r="Q200" s="36" t="str">
        <f t="array" ref="Q200">IF(O200="7",IF(P200="000","Sin región al ser un intermunicipal",INDEX(B!$C$2:$C$126,MATCH(EF!P200,B!$A$2:$A$126,0))),"Sin región al ser un ente Estatal")</f>
        <v>Sin región al ser un ente Estatal</v>
      </c>
      <c r="R200" s="37">
        <f t="array" ref="R200">IF(O200="7",IF(P200="000","N/A",INDEX(B!$D$2:$D$126,MATCH(EF!P200,B!$A$2:$A$126,0))),B!$D$127)</f>
        <v>7842822</v>
      </c>
      <c r="S200" s="37">
        <f t="array" ref="S200">IF(O200="7",IF(P200="000","N/A",INDEX(B!$E$2:$E$126,MATCH(EF!P200,B!$A$2:$A$126,0))),B!$E$127)</f>
        <v>8348151</v>
      </c>
      <c r="T200" s="29"/>
      <c r="U200" s="29"/>
      <c r="V200" s="29"/>
      <c r="W200" s="29"/>
      <c r="X200" s="29"/>
      <c r="Y200" s="29"/>
      <c r="Z200" s="29"/>
    </row>
    <row r="201" spans="1:26" ht="14.25" customHeight="1">
      <c r="A201" s="29">
        <f>COUNTIF(A!$A$2:$A$1001,"&lt;="&amp;A!A201)</f>
        <v>275</v>
      </c>
      <c r="B201" s="30">
        <v>200</v>
      </c>
      <c r="C201" s="35" t="str">
        <f t="array" ref="C201">INDEX(A!$A$2:$A$1001,MATCH(EF!B201,EF!$A$2:$A$1001,0))</f>
        <v>Instituto de la Juventud de La Barca</v>
      </c>
      <c r="D201" s="35" t="str">
        <f t="array" ref="D201">INDEX(A!$B$2:$B$1001,MATCH(EF!C201,A!$A$2:$A$1001,0))</f>
        <v>Municipal</v>
      </c>
      <c r="E201" s="35" t="str">
        <f t="array" ref="E201">INDEX(A!$C$2:$C$1001,MATCH(EF!C201,A!$A$2:$A$1001,0))</f>
        <v>NA</v>
      </c>
      <c r="F201" s="35" t="str">
        <f t="array" ref="F201">INDEX(A!$D$2:$D$1001,MATCH(EF!C201,A!$A$2:$A$1001,0))</f>
        <v>018</v>
      </c>
      <c r="G201" s="35" t="str">
        <f t="array" ref="G201">INDEX(A!$E$2:$E$1001,MATCH(EF!C201,A!$A$2:$A$1001,0))</f>
        <v>Asistencia social</v>
      </c>
      <c r="H201" s="35" t="str">
        <f t="array" ref="H201">INDEX(A!$F$2:$F$1001,MATCH(EF!C201,A!$A$2:$A$1001,0))</f>
        <v>Ejecutivo</v>
      </c>
      <c r="I201" s="35" t="str">
        <f t="array" ref="I201">INDEX(A!$G$2:$G$1001,MATCH(EF!C201,A!$A$2:$A$1001,0))</f>
        <v>NA</v>
      </c>
      <c r="J201" s="35" t="str">
        <f t="array" ref="J201">INDEX(A!$H$2:$H$1001,MATCH(EF!C201,A!$A$2:$A$1001,0))</f>
        <v>NF</v>
      </c>
      <c r="K201" s="35" t="str">
        <f t="array" ref="K201">INDEX(A!$I$2:$I$1001,MATCH(EF!C201,A!$A$2:$A$1001,0))</f>
        <v>NA</v>
      </c>
      <c r="L201" s="35" t="str">
        <f t="array" ref="L201">INDEX(A!$J$2:$J$1001,MATCH(EF!C201,A!$A$2:$A$1001,0))</f>
        <v>NA</v>
      </c>
      <c r="M201" s="35" t="str">
        <f t="array" ref="M201">INDEX(A!$K$2:$K$1001,MATCH(EF!C201,A!$A$2:$A$1001,0))</f>
        <v>NA</v>
      </c>
      <c r="N201" s="35">
        <f t="array" ref="N201">INDEX(A!$L$2:$L$1001,MATCH(EF!C201,A!$A$2:$A$1001,0))</f>
        <v>0</v>
      </c>
      <c r="O201" s="36" t="str">
        <f t="shared" si="0"/>
        <v>N</v>
      </c>
      <c r="P201" s="36" t="str">
        <f t="shared" si="1"/>
        <v>A</v>
      </c>
      <c r="Q201" s="36" t="str">
        <f t="array" ref="Q201">IF(O201="7",IF(P201="000","Sin región al ser un intermunicipal",INDEX(B!$C$2:$C$126,MATCH(EF!P201,B!$A$2:$A$126,0))),"Sin región al ser un ente Estatal")</f>
        <v>Sin región al ser un ente Estatal</v>
      </c>
      <c r="R201" s="37">
        <f t="array" ref="R201">IF(O201="7",IF(P201="000","N/A",INDEX(B!$D$2:$D$126,MATCH(EF!P201,B!$A$2:$A$126,0))),B!$D$127)</f>
        <v>7842822</v>
      </c>
      <c r="S201" s="37">
        <f t="array" ref="S201">IF(O201="7",IF(P201="000","N/A",INDEX(B!$E$2:$E$126,MATCH(EF!P201,B!$A$2:$A$126,0))),B!$E$127)</f>
        <v>8348151</v>
      </c>
      <c r="T201" s="29"/>
      <c r="U201" s="29"/>
      <c r="V201" s="29"/>
      <c r="W201" s="29"/>
      <c r="X201" s="29"/>
      <c r="Y201" s="29"/>
      <c r="Z201" s="29"/>
    </row>
    <row r="202" spans="1:26" ht="14.25" customHeight="1">
      <c r="A202" s="29">
        <f>COUNTIF(A!$A$2:$A$1001,"&lt;="&amp;A!A202)</f>
        <v>311</v>
      </c>
      <c r="B202" s="30">
        <v>201</v>
      </c>
      <c r="C202" s="35" t="str">
        <f t="array" ref="C202">INDEX(A!$A$2:$A$1001,MATCH(EF!B202,EF!$A$2:$A$1001,0))</f>
        <v>Instituto de la Juventud San Gabriel</v>
      </c>
      <c r="D202" s="35" t="str">
        <f t="array" ref="D202">INDEX(A!$B$2:$B$1001,MATCH(EF!C202,A!$A$2:$A$1001,0))</f>
        <v>Municipal</v>
      </c>
      <c r="E202" s="35" t="str">
        <f t="array" ref="E202">INDEX(A!$C$2:$C$1001,MATCH(EF!C202,A!$A$2:$A$1001,0))</f>
        <v>NA</v>
      </c>
      <c r="F202" s="35">
        <f t="array" ref="F202">INDEX(A!$D$2:$D$1001,MATCH(EF!C202,A!$A$2:$A$1001,0))</f>
        <v>113</v>
      </c>
      <c r="G202" s="35" t="str">
        <f t="array" ref="G202">INDEX(A!$E$2:$E$1001,MATCH(EF!C202,A!$A$2:$A$1001,0))</f>
        <v>Asistencia social</v>
      </c>
      <c r="H202" s="35" t="str">
        <f t="array" ref="H202">INDEX(A!$F$2:$F$1001,MATCH(EF!C202,A!$A$2:$A$1001,0))</f>
        <v>Ejecutivo</v>
      </c>
      <c r="I202" s="35" t="str">
        <f t="array" ref="I202">INDEX(A!$G$2:$G$1001,MATCH(EF!C202,A!$A$2:$A$1001,0))</f>
        <v>OPD</v>
      </c>
      <c r="J202" s="35">
        <f t="array" ref="J202">INDEX(A!$H$2:$H$1001,MATCH(EF!C202,A!$A$2:$A$1001,0))</f>
        <v>2016</v>
      </c>
      <c r="K202" s="35" t="str">
        <f t="array" ref="K202">INDEX(A!$I$2:$I$1001,MATCH(EF!C202,A!$A$2:$A$1001,0))</f>
        <v>NA</v>
      </c>
      <c r="L202" s="35" t="str">
        <f t="array" ref="L202">INDEX(A!$J$2:$J$1001,MATCH(EF!C202,A!$A$2:$A$1001,0))</f>
        <v>NA</v>
      </c>
      <c r="M202" s="35">
        <f t="array" ref="M202">INDEX(A!$K$2:$K$1001,MATCH(EF!C202,A!$A$2:$A$1001,0))</f>
        <v>711302</v>
      </c>
      <c r="N202" s="35">
        <f t="array" ref="N202">INDEX(A!$L$2:$L$1001,MATCH(EF!C202,A!$A$2:$A$1001,0))</f>
        <v>0</v>
      </c>
      <c r="O202" s="36" t="str">
        <f t="shared" si="0"/>
        <v>7</v>
      </c>
      <c r="P202" s="36" t="str">
        <f t="shared" si="1"/>
        <v>113</v>
      </c>
      <c r="Q202" s="36" t="str">
        <f t="array" ref="Q202">IF(O202="7",IF(P202="000","Sin región al ser un intermunicipal",INDEX(B!$C$2:$C$126,MATCH(EF!P202,B!$A$2:$A$126,0))),"Sin región al ser un ente Estatal")</f>
        <v>Sur</v>
      </c>
      <c r="R202" s="37">
        <f t="array" ref="R202">IF(O202="7",IF(P202="000","N/A",INDEX(B!$D$2:$D$126,MATCH(EF!P202,B!$A$2:$A$126,0))),B!$D$127)</f>
        <v>16105</v>
      </c>
      <c r="S202" s="37">
        <f t="array" ref="S202">IF(O202="7",IF(P202="000","N/A",INDEX(B!$E$2:$E$126,MATCH(EF!P202,B!$A$2:$A$126,0))),B!$E$127)</f>
        <v>16548</v>
      </c>
      <c r="T202" s="29"/>
      <c r="U202" s="29"/>
      <c r="V202" s="29"/>
      <c r="W202" s="29"/>
      <c r="X202" s="29"/>
      <c r="Y202" s="29"/>
      <c r="Z202" s="29"/>
    </row>
    <row r="203" spans="1:26" ht="14.25" customHeight="1">
      <c r="A203" s="29">
        <f>COUNTIF(A!$A$2:$A$1001,"&lt;="&amp;A!A203)</f>
        <v>281</v>
      </c>
      <c r="B203" s="30">
        <v>202</v>
      </c>
      <c r="C203" s="35" t="str">
        <f t="array" ref="C203">INDEX(A!$A$2:$A$1001,MATCH(EF!B203,EF!$A$2:$A$1001,0))</f>
        <v>Instituto de la Mujer Tenamaxtlán</v>
      </c>
      <c r="D203" s="35" t="str">
        <f t="array" ref="D203">INDEX(A!$B$2:$B$1001,MATCH(EF!C203,A!$A$2:$A$1001,0))</f>
        <v>Municipal</v>
      </c>
      <c r="E203" s="35" t="str">
        <f t="array" ref="E203">INDEX(A!$C$2:$C$1001,MATCH(EF!C203,A!$A$2:$A$1001,0))</f>
        <v>Sí</v>
      </c>
      <c r="F203" s="35" t="str">
        <f t="array" ref="F203">INDEX(A!$D$2:$D$1001,MATCH(EF!C203,A!$A$2:$A$1001,0))</f>
        <v>090</v>
      </c>
      <c r="G203" s="35" t="str">
        <f t="array" ref="G203">INDEX(A!$E$2:$E$1001,MATCH(EF!C203,A!$A$2:$A$1001,0))</f>
        <v>Asistencia social</v>
      </c>
      <c r="H203" s="35" t="str">
        <f t="array" ref="H203">INDEX(A!$F$2:$F$1001,MATCH(EF!C203,A!$A$2:$A$1001,0))</f>
        <v>Ejecutivo</v>
      </c>
      <c r="I203" s="35" t="str">
        <f t="array" ref="I203">INDEX(A!$G$2:$G$1001,MATCH(EF!C203,A!$A$2:$A$1001,0))</f>
        <v>OPD</v>
      </c>
      <c r="J203" s="35">
        <f t="array" ref="J203">INDEX(A!$H$2:$H$1001,MATCH(EF!C203,A!$A$2:$A$1001,0))</f>
        <v>2015</v>
      </c>
      <c r="K203" s="35" t="str">
        <f t="array" ref="K203">INDEX(A!$I$2:$I$1001,MATCH(EF!C203,A!$A$2:$A$1001,0))</f>
        <v>NA</v>
      </c>
      <c r="L203" s="35" t="str">
        <f t="array" ref="L203">INDEX(A!$J$2:$J$1001,MATCH(EF!C203,A!$A$2:$A$1001,0))</f>
        <v>NA</v>
      </c>
      <c r="M203" s="35">
        <f t="array" ref="M203">INDEX(A!$K$2:$K$1001,MATCH(EF!C203,A!$A$2:$A$1001,0))</f>
        <v>709002</v>
      </c>
      <c r="N203" s="35">
        <f t="array" ref="N203">INDEX(A!$L$2:$L$1001,MATCH(EF!C203,A!$A$2:$A$1001,0))</f>
        <v>0</v>
      </c>
      <c r="O203" s="36" t="str">
        <f t="shared" si="0"/>
        <v>7</v>
      </c>
      <c r="P203" s="36" t="str">
        <f t="shared" si="1"/>
        <v>090</v>
      </c>
      <c r="Q203" s="36" t="str">
        <f t="array" ref="Q203">IF(O203="7",IF(P203="000","Sin región al ser un intermunicipal",INDEX(B!$C$2:$C$126,MATCH(EF!P203,B!$A$2:$A$126,0))),"Sin región al ser un ente Estatal")</f>
        <v>Sierra de Amula</v>
      </c>
      <c r="R203" s="37">
        <f t="array" ref="R203">IF(O203="7",IF(P203="000","N/A",INDEX(B!$D$2:$D$126,MATCH(EF!P203,B!$A$2:$A$126,0))),B!$D$127)</f>
        <v>7005</v>
      </c>
      <c r="S203" s="37">
        <f t="array" ref="S203">IF(O203="7",IF(P203="000","N/A",INDEX(B!$E$2:$E$126,MATCH(EF!P203,B!$A$2:$A$126,0))),B!$E$127)</f>
        <v>7302</v>
      </c>
      <c r="T203" s="29"/>
      <c r="U203" s="29"/>
      <c r="V203" s="29"/>
      <c r="W203" s="29"/>
      <c r="X203" s="29"/>
      <c r="Y203" s="29"/>
      <c r="Z203" s="29"/>
    </row>
    <row r="204" spans="1:26" ht="14.25" customHeight="1">
      <c r="A204" s="29">
        <f>COUNTIF(A!$A$2:$A$1001,"&lt;="&amp;A!A204)</f>
        <v>282</v>
      </c>
      <c r="B204" s="30">
        <v>203</v>
      </c>
      <c r="C204" s="35" t="str">
        <f t="array" ref="C204">INDEX(A!$A$2:$A$1001,MATCH(EF!B204,EF!$A$2:$A$1001,0))</f>
        <v>Instituto de las Mujeres de Cuquío</v>
      </c>
      <c r="D204" s="35" t="str">
        <f t="array" ref="D204">INDEX(A!$B$2:$B$1001,MATCH(EF!C204,A!$A$2:$A$1001,0))</f>
        <v>Municipal</v>
      </c>
      <c r="E204" s="35" t="str">
        <f t="array" ref="E204">INDEX(A!$C$2:$C$1001,MATCH(EF!C204,A!$A$2:$A$1001,0))</f>
        <v>Sí</v>
      </c>
      <c r="F204" s="35" t="str">
        <f t="array" ref="F204">INDEX(A!$D$2:$D$1001,MATCH(EF!C204,A!$A$2:$A$1001,0))</f>
        <v>029</v>
      </c>
      <c r="G204" s="35" t="str">
        <f t="array" ref="G204">INDEX(A!$E$2:$E$1001,MATCH(EF!C204,A!$A$2:$A$1001,0))</f>
        <v>Asistencia social</v>
      </c>
      <c r="H204" s="35" t="str">
        <f t="array" ref="H204">INDEX(A!$F$2:$F$1001,MATCH(EF!C204,A!$A$2:$A$1001,0))</f>
        <v>Ejecutivo</v>
      </c>
      <c r="I204" s="35" t="str">
        <f t="array" ref="I204">INDEX(A!$G$2:$G$1001,MATCH(EF!C204,A!$A$2:$A$1001,0))</f>
        <v>NA</v>
      </c>
      <c r="J204" s="35" t="str">
        <f t="array" ref="J204">INDEX(A!$H$2:$H$1001,MATCH(EF!C204,A!$A$2:$A$1001,0))</f>
        <v>NA</v>
      </c>
      <c r="K204" s="35" t="str">
        <f t="array" ref="K204">INDEX(A!$I$2:$I$1001,MATCH(EF!C204,A!$A$2:$A$1001,0))</f>
        <v>NA</v>
      </c>
      <c r="L204" s="35" t="str">
        <f t="array" ref="L204">INDEX(A!$J$2:$J$1001,MATCH(EF!C204,A!$A$2:$A$1001,0))</f>
        <v>NA</v>
      </c>
      <c r="M204" s="35" t="str">
        <f t="array" ref="M204">INDEX(A!$K$2:$K$1001,MATCH(EF!C204,A!$A$2:$A$1001,0))</f>
        <v>NA</v>
      </c>
      <c r="N204" s="35">
        <f t="array" ref="N204">INDEX(A!$L$2:$L$1001,MATCH(EF!C204,A!$A$2:$A$1001,0))</f>
        <v>0</v>
      </c>
      <c r="O204" s="36" t="str">
        <f t="shared" si="0"/>
        <v>N</v>
      </c>
      <c r="P204" s="36" t="str">
        <f t="shared" si="1"/>
        <v>A</v>
      </c>
      <c r="Q204" s="36" t="str">
        <f t="array" ref="Q204">IF(O204="7",IF(P204="000","Sin región al ser un intermunicipal",INDEX(B!$C$2:$C$126,MATCH(EF!P204,B!$A$2:$A$126,0))),"Sin región al ser un ente Estatal")</f>
        <v>Sin región al ser un ente Estatal</v>
      </c>
      <c r="R204" s="37">
        <f t="array" ref="R204">IF(O204="7",IF(P204="000","N/A",INDEX(B!$D$2:$D$126,MATCH(EF!P204,B!$A$2:$A$126,0))),B!$D$127)</f>
        <v>7842822</v>
      </c>
      <c r="S204" s="37">
        <f t="array" ref="S204">IF(O204="7",IF(P204="000","N/A",INDEX(B!$E$2:$E$126,MATCH(EF!P204,B!$A$2:$A$126,0))),B!$E$127)</f>
        <v>8348151</v>
      </c>
      <c r="T204" s="29"/>
      <c r="U204" s="29"/>
      <c r="V204" s="29"/>
      <c r="W204" s="29"/>
      <c r="X204" s="29"/>
      <c r="Y204" s="29"/>
      <c r="Z204" s="29"/>
    </row>
    <row r="205" spans="1:26" ht="14.25" customHeight="1">
      <c r="A205" s="29">
        <f>COUNTIF(A!$A$2:$A$1001,"&lt;="&amp;A!A205)</f>
        <v>279</v>
      </c>
      <c r="B205" s="30">
        <v>204</v>
      </c>
      <c r="C205" s="35" t="str">
        <f t="array" ref="C205">INDEX(A!$A$2:$A$1001,MATCH(EF!B205,EF!$A$2:$A$1001,0))</f>
        <v>Instituto de las Mujeres y para la Igualdad Sustantiva del Municipio de San Pedro Tlaquepaque</v>
      </c>
      <c r="D205" s="35" t="str">
        <f t="array" ref="D205">INDEX(A!$B$2:$B$1001,MATCH(EF!C205,A!$A$2:$A$1001,0))</f>
        <v>Municipal</v>
      </c>
      <c r="E205" s="35" t="str">
        <f t="array" ref="E205">INDEX(A!$C$2:$C$1001,MATCH(EF!C205,A!$A$2:$A$1001,0))</f>
        <v>Sí</v>
      </c>
      <c r="F205" s="35" t="str">
        <f t="array" ref="F205">INDEX(A!$D$2:$D$1001,MATCH(EF!C205,A!$A$2:$A$1001,0))</f>
        <v>098</v>
      </c>
      <c r="G205" s="35" t="str">
        <f t="array" ref="G205">INDEX(A!$E$2:$E$1001,MATCH(EF!C205,A!$A$2:$A$1001,0))</f>
        <v>Asistencia social</v>
      </c>
      <c r="H205" s="35" t="str">
        <f t="array" ref="H205">INDEX(A!$F$2:$F$1001,MATCH(EF!C205,A!$A$2:$A$1001,0))</f>
        <v>Ejecutivo</v>
      </c>
      <c r="I205" s="35" t="str">
        <f t="array" ref="I205">INDEX(A!$G$2:$G$1001,MATCH(EF!C205,A!$A$2:$A$1001,0))</f>
        <v>OPD</v>
      </c>
      <c r="J205" s="35">
        <f t="array" ref="J205">INDEX(A!$H$2:$H$1001,MATCH(EF!C205,A!$A$2:$A$1001,0))</f>
        <v>2010</v>
      </c>
      <c r="K205" s="35" t="str">
        <f t="array" ref="K205">INDEX(A!$I$2:$I$1001,MATCH(EF!C205,A!$A$2:$A$1001,0))</f>
        <v>NA</v>
      </c>
      <c r="L205" s="35" t="str">
        <f t="array" ref="L205">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35">
        <f t="array" ref="M205">INDEX(A!$K$2:$K$1001,MATCH(EF!C205,A!$A$2:$A$1001,0))</f>
        <v>709804</v>
      </c>
      <c r="N205" s="35">
        <f t="array" ref="N205">INDEX(A!$L$2:$L$1001,MATCH(EF!C205,A!$A$2:$A$1001,0))</f>
        <v>0</v>
      </c>
      <c r="O205" s="36" t="str">
        <f t="shared" si="0"/>
        <v>7</v>
      </c>
      <c r="P205" s="36" t="str">
        <f t="shared" si="1"/>
        <v>098</v>
      </c>
      <c r="Q205" s="36" t="str">
        <f t="array" ref="Q205">IF(O205="7",IF(P205="000","Sin región al ser un intermunicipal",INDEX(B!$C$2:$C$126,MATCH(EF!P205,B!$A$2:$A$126,0))),"Sin región al ser un ente Estatal")</f>
        <v>Centro</v>
      </c>
      <c r="R205" s="37">
        <f t="array" ref="R205">IF(O205="7",IF(P205="000","N/A",INDEX(B!$D$2:$D$126,MATCH(EF!P205,B!$A$2:$A$126,0))),B!$D$127)</f>
        <v>664193</v>
      </c>
      <c r="S205" s="37">
        <f t="array" ref="S205">IF(O205="7",IF(P205="000","N/A",INDEX(B!$E$2:$E$126,MATCH(EF!P205,B!$A$2:$A$126,0))),B!$E$127)</f>
        <v>687127</v>
      </c>
      <c r="T205" s="29"/>
      <c r="U205" s="29"/>
      <c r="V205" s="29"/>
      <c r="W205" s="29"/>
      <c r="X205" s="29"/>
      <c r="Y205" s="29"/>
      <c r="Z205" s="29"/>
    </row>
    <row r="206" spans="1:26" ht="14.25" customHeight="1">
      <c r="A206" s="29">
        <f>COUNTIF(A!$A$2:$A$1001,"&lt;="&amp;A!A206)</f>
        <v>8</v>
      </c>
      <c r="B206" s="30">
        <v>205</v>
      </c>
      <c r="C206" s="35" t="str">
        <f t="array" ref="C206">INDEX(A!$A$2:$A$1001,MATCH(EF!B206,EF!$A$2:$A$1001,0))</f>
        <v>Instituto de Movilidad y Transporte del Estado de Jalisco</v>
      </c>
      <c r="D206" s="35" t="str">
        <f t="array" ref="D206">INDEX(A!$B$2:$B$1001,MATCH(EF!C206,A!$A$2:$A$1001,0))</f>
        <v>Estatal</v>
      </c>
      <c r="E206" s="35" t="str">
        <f t="array" ref="E206">INDEX(A!$C$2:$C$1001,MATCH(EF!C206,A!$A$2:$A$1001,0))</f>
        <v>No</v>
      </c>
      <c r="F206" s="35" t="str">
        <f t="array" ref="F206">INDEX(A!$D$2:$D$1001,MATCH(EF!C206,A!$A$2:$A$1001,0))</f>
        <v>000</v>
      </c>
      <c r="G206" s="35" t="str">
        <f t="array" ref="G206">INDEX(A!$E$2:$E$1001,MATCH(EF!C206,A!$A$2:$A$1001,0))</f>
        <v>Territorio</v>
      </c>
      <c r="H206" s="35" t="str">
        <f t="array" ref="H206">INDEX(A!$F$2:$F$1001,MATCH(EF!C206,A!$A$2:$A$1001,0))</f>
        <v>Ejecutivo</v>
      </c>
      <c r="I206" s="35" t="str">
        <f t="array" ref="I206">INDEX(A!$G$2:$G$1001,MATCH(EF!C206,A!$A$2:$A$1001,0))</f>
        <v>OPD</v>
      </c>
      <c r="J206" s="35">
        <f t="array" ref="J206">INDEX(A!$H$2:$H$1001,MATCH(EF!C206,A!$A$2:$A$1001,0))</f>
        <v>2013</v>
      </c>
      <c r="K206" s="35">
        <f t="array" ref="K206">INDEX(A!$I$2:$I$1001,MATCH(EF!C206,A!$A$2:$A$1001,0))</f>
        <v>2018</v>
      </c>
      <c r="L206" s="35" t="str">
        <f t="array" ref="L206">INDEX(A!$J$2:$J$1001,MATCH(EF!C206,A!$A$2:$A$1001,0))</f>
        <v>Decreto número 27212/LXII/18</v>
      </c>
      <c r="M206" s="35">
        <f t="array" ref="M206">INDEX(A!$K$2:$K$1001,MATCH(EF!C206,A!$A$2:$A$1001,0))</f>
        <v>206600</v>
      </c>
      <c r="N206" s="35" t="str">
        <f t="array" ref="N206">INDEX(A!$L$2:$L$1001,MATCH(EF!C206,A!$A$2:$A$1001,0))</f>
        <v>Decreto número 27212/LXII/18. Periódico Número 25. Sección II. Tomo CCCXCIII</v>
      </c>
      <c r="O206" s="36" t="str">
        <f t="shared" si="0"/>
        <v>2</v>
      </c>
      <c r="P206" s="36" t="str">
        <f t="shared" si="1"/>
        <v>066</v>
      </c>
      <c r="Q206" s="36" t="str">
        <f t="array" ref="Q206">IF(O206="7",IF(P206="000","Sin región al ser un intermunicipal",INDEX(B!$C$2:$C$126,MATCH(EF!P206,B!$A$2:$A$126,0))),"Sin región al ser un ente Estatal")</f>
        <v>Sin región al ser un ente Estatal</v>
      </c>
      <c r="R206" s="37">
        <f t="array" ref="R206">IF(O206="7",IF(P206="000","N/A",INDEX(B!$D$2:$D$126,MATCH(EF!P206,B!$A$2:$A$126,0))),B!$D$127)</f>
        <v>7842822</v>
      </c>
      <c r="S206" s="37">
        <f t="array" ref="S206">IF(O206="7",IF(P206="000","N/A",INDEX(B!$E$2:$E$126,MATCH(EF!P206,B!$A$2:$A$126,0))),B!$E$127)</f>
        <v>8348151</v>
      </c>
      <c r="T206" s="29"/>
      <c r="U206" s="29"/>
      <c r="V206" s="29"/>
      <c r="W206" s="29"/>
      <c r="X206" s="29"/>
      <c r="Y206" s="29"/>
      <c r="Z206" s="29"/>
    </row>
    <row r="207" spans="1:26" ht="14.25" customHeight="1">
      <c r="A207" s="29">
        <f>COUNTIF(A!$A$2:$A$1001,"&lt;="&amp;A!A207)</f>
        <v>278</v>
      </c>
      <c r="B207" s="30">
        <v>206</v>
      </c>
      <c r="C207" s="35" t="str">
        <f t="array" ref="C207">INDEX(A!$A$2:$A$1001,MATCH(EF!B207,EF!$A$2:$A$1001,0))</f>
        <v>Instituto de Pensiones del Estado de Jalisco</v>
      </c>
      <c r="D207" s="35" t="str">
        <f t="array" ref="D207">INDEX(A!$B$2:$B$1001,MATCH(EF!C207,A!$A$2:$A$1001,0))</f>
        <v>Estatal</v>
      </c>
      <c r="E207" s="35" t="str">
        <f t="array" ref="E207">INDEX(A!$C$2:$C$1001,MATCH(EF!C207,A!$A$2:$A$1001,0))</f>
        <v>Sí</v>
      </c>
      <c r="F207" s="35" t="str">
        <f t="array" ref="F207">INDEX(A!$D$2:$D$1001,MATCH(EF!C207,A!$A$2:$A$1001,0))</f>
        <v>000</v>
      </c>
      <c r="G207" s="35" t="str">
        <f t="array" ref="G207">INDEX(A!$E$2:$E$1001,MATCH(EF!C207,A!$A$2:$A$1001,0))</f>
        <v>Asistencia social</v>
      </c>
      <c r="H207" s="35" t="str">
        <f t="array" ref="H207">INDEX(A!$F$2:$F$1001,MATCH(EF!C207,A!$A$2:$A$1001,0))</f>
        <v>Ejecutivo</v>
      </c>
      <c r="I207" s="35" t="str">
        <f t="array" ref="I207">INDEX(A!$G$2:$G$1001,MATCH(EF!C207,A!$A$2:$A$1001,0))</f>
        <v>OPD</v>
      </c>
      <c r="J207" s="35">
        <f t="array" ref="J207">INDEX(A!$H$2:$H$1001,MATCH(EF!C207,A!$A$2:$A$1001,0))</f>
        <v>2009</v>
      </c>
      <c r="K207" s="35" t="str">
        <f t="array" ref="K207">INDEX(A!$I$2:$I$1001,MATCH(EF!C207,A!$A$2:$A$1001,0))</f>
        <v>NA</v>
      </c>
      <c r="L207" s="35" t="str">
        <f t="array" ref="L207">INDEX(A!$J$2:$J$1001,MATCH(EF!C207,A!$A$2:$A$1001,0))</f>
        <v>Decreto 22862/LVIII/09. Periódico Número 8. Sección IV Tomo CCCLXV</v>
      </c>
      <c r="M207" s="35">
        <f t="array" ref="M207">INDEX(A!$K$2:$K$1001,MATCH(EF!C207,A!$A$2:$A$1001,0))</f>
        <v>205800</v>
      </c>
      <c r="N207" s="35">
        <f t="array" ref="N207">INDEX(A!$L$2:$L$1001,MATCH(EF!C207,A!$A$2:$A$1001,0))</f>
        <v>0</v>
      </c>
      <c r="O207" s="36" t="str">
        <f t="shared" si="0"/>
        <v>2</v>
      </c>
      <c r="P207" s="36" t="str">
        <f t="shared" si="1"/>
        <v>058</v>
      </c>
      <c r="Q207" s="36" t="str">
        <f t="array" ref="Q207">IF(O207="7",IF(P207="000","Sin región al ser un intermunicipal",INDEX(B!$C$2:$C$126,MATCH(EF!P207,B!$A$2:$A$126,0))),"Sin región al ser un ente Estatal")</f>
        <v>Sin región al ser un ente Estatal</v>
      </c>
      <c r="R207" s="37">
        <f t="array" ref="R207">IF(O207="7",IF(P207="000","N/A",INDEX(B!$D$2:$D$126,MATCH(EF!P207,B!$A$2:$A$126,0))),B!$D$127)</f>
        <v>7842822</v>
      </c>
      <c r="S207" s="37">
        <f t="array" ref="S207">IF(O207="7",IF(P207="000","N/A",INDEX(B!$E$2:$E$126,MATCH(EF!P207,B!$A$2:$A$126,0))),B!$E$127)</f>
        <v>8348151</v>
      </c>
      <c r="T207" s="29"/>
      <c r="U207" s="29"/>
      <c r="V207" s="29"/>
      <c r="W207" s="29"/>
      <c r="X207" s="29"/>
      <c r="Y207" s="29"/>
      <c r="Z207" s="29"/>
    </row>
    <row r="208" spans="1:26" ht="14.25" customHeight="1">
      <c r="A208" s="29">
        <f>COUNTIF(A!$A$2:$A$1001,"&lt;="&amp;A!A208)</f>
        <v>299</v>
      </c>
      <c r="B208" s="30">
        <v>207</v>
      </c>
      <c r="C208" s="35" t="str">
        <f t="array" ref="C208">INDEX(A!$A$2:$A$1001,MATCH(EF!B208,EF!$A$2:$A$1001,0))</f>
        <v>Instituto de Planeación y Gestión del Desarrollo</v>
      </c>
      <c r="D208" s="35" t="str">
        <f t="array" ref="D208">INDEX(A!$B$2:$B$1001,MATCH(EF!C208,A!$A$2:$A$1001,0))</f>
        <v>Intermunicipal</v>
      </c>
      <c r="E208" s="35" t="str">
        <f t="array" ref="E208">INDEX(A!$C$2:$C$1001,MATCH(EF!C208,A!$A$2:$A$1001,0))</f>
        <v>Sí</v>
      </c>
      <c r="F208" s="35">
        <f t="array" ref="F208">INDEX(A!$D$2:$D$1001,MATCH(EF!C208,A!$A$2:$A$1001,0))</f>
        <v>999</v>
      </c>
      <c r="G208" s="35" t="str">
        <f t="array" ref="G208">INDEX(A!$E$2:$E$1001,MATCH(EF!C208,A!$A$2:$A$1001,0))</f>
        <v>Territorio</v>
      </c>
      <c r="H208" s="35" t="str">
        <f t="array" ref="H208">INDEX(A!$F$2:$F$1001,MATCH(EF!C208,A!$A$2:$A$1001,0))</f>
        <v>Ejecutivo</v>
      </c>
      <c r="I208" s="35" t="str">
        <f t="array" ref="I208">INDEX(A!$G$2:$G$1001,MATCH(EF!C208,A!$A$2:$A$1001,0))</f>
        <v>OPD</v>
      </c>
      <c r="J208" s="35">
        <f t="array" ref="J208">INDEX(A!$H$2:$H$1001,MATCH(EF!C208,A!$A$2:$A$1001,0))</f>
        <v>2011</v>
      </c>
      <c r="K208" s="35" t="str">
        <f t="array" ref="K208">INDEX(A!$I$2:$I$1001,MATCH(EF!C208,A!$A$2:$A$1001,0))</f>
        <v>NA</v>
      </c>
      <c r="L208" s="35" t="str">
        <f t="array" ref="L208">INDEX(A!$J$2:$J$1001,MATCH(EF!C208,A!$A$2:$A$1001,0))</f>
        <v>Instituto Metropolitano de Planeación
Año de creación: 2011
Decreto 23486/LIX/10 Periódico Número 48. Sección V Tomo CCCLXVIII
Instituto de Planeación y Gestión del Desarrollo
Año 2020
Decreto número 27808/LXII/20</v>
      </c>
      <c r="M208" s="35">
        <f t="array" ref="M208">INDEX(A!$K$2:$K$1001,MATCH(EF!C208,A!$A$2:$A$1001,0))</f>
        <v>700004</v>
      </c>
      <c r="N208" s="35">
        <f t="array" ref="N208">INDEX(A!$L$2:$L$1001,MATCH(EF!C208,A!$A$2:$A$1001,0))</f>
        <v>0</v>
      </c>
      <c r="O208" s="36" t="str">
        <f t="shared" si="0"/>
        <v>7</v>
      </c>
      <c r="P208" s="36" t="str">
        <f t="shared" si="1"/>
        <v>000</v>
      </c>
      <c r="Q208" s="36" t="str">
        <f t="array" ref="Q208">IF(O208="7",IF(P208="000","Sin región al ser un intermunicipal",INDEX(B!$C$2:$C$126,MATCH(EF!P208,B!$A$2:$A$126,0))),"Sin región al ser un ente Estatal")</f>
        <v>Sin región al ser un intermunicipal</v>
      </c>
      <c r="R208" s="37" t="str">
        <f t="array" ref="R208">IF(O208="7",IF(P208="000","N/A",INDEX(B!$D$2:$D$126,MATCH(EF!P208,B!$A$2:$A$126,0))),B!$D$127)</f>
        <v>N/A</v>
      </c>
      <c r="S208" s="37" t="str">
        <f t="array" ref="S208">IF(O208="7",IF(P208="000","N/A",INDEX(B!$E$2:$E$126,MATCH(EF!P208,B!$A$2:$A$126,0))),B!$E$127)</f>
        <v>N/A</v>
      </c>
      <c r="T208" s="29"/>
      <c r="U208" s="29"/>
      <c r="V208" s="29"/>
      <c r="W208" s="29"/>
      <c r="X208" s="29"/>
      <c r="Y208" s="29"/>
      <c r="Z208" s="29"/>
    </row>
    <row r="209" spans="1:26" ht="14.25" customHeight="1">
      <c r="A209" s="29">
        <f>COUNTIF(A!$A$2:$A$1001,"&lt;="&amp;A!A209)</f>
        <v>399</v>
      </c>
      <c r="B209" s="30">
        <v>208</v>
      </c>
      <c r="C209" s="35" t="str">
        <f t="array" ref="C209">INDEX(A!$A$2:$A$1001,MATCH(EF!B209,EF!$A$2:$A$1001,0))</f>
        <v>Instituto de Transparencia, Información Pública y Protección de Datos Personales del Estado de Jalisco</v>
      </c>
      <c r="D209" s="35" t="str">
        <f t="array" ref="D209">INDEX(A!$B$2:$B$1001,MATCH(EF!C209,A!$A$2:$A$1001,0))</f>
        <v>Estatal</v>
      </c>
      <c r="E209" s="35" t="str">
        <f t="array" ref="E209">INDEX(A!$C$2:$C$1001,MATCH(EF!C209,A!$A$2:$A$1001,0))</f>
        <v>Sí</v>
      </c>
      <c r="F209" s="35" t="str">
        <f t="array" ref="F209">INDEX(A!$D$2:$D$1001,MATCH(EF!C209,A!$A$2:$A$1001,0))</f>
        <v>000</v>
      </c>
      <c r="G209" s="35" t="str">
        <f t="array" ref="G209">INDEX(A!$E$2:$E$1001,MATCH(EF!C209,A!$A$2:$A$1001,0))</f>
        <v>Rendición de cuentas</v>
      </c>
      <c r="H209" s="35" t="str">
        <f t="array" ref="H209">INDEX(A!$F$2:$F$1001,MATCH(EF!C209,A!$A$2:$A$1001,0))</f>
        <v>Autónomo</v>
      </c>
      <c r="I209" s="35" t="str">
        <f t="array" ref="I209">INDEX(A!$G$2:$G$1001,MATCH(EF!C209,A!$A$2:$A$1001,0))</f>
        <v>Órgano</v>
      </c>
      <c r="J209" s="35">
        <f t="array" ref="J209">INDEX(A!$H$2:$H$1001,MATCH(EF!C209,A!$A$2:$A$1001,0))</f>
        <v>2015</v>
      </c>
      <c r="K209" s="35" t="str">
        <f t="array" ref="K209">INDEX(A!$I$2:$I$1001,MATCH(EF!C209,A!$A$2:$A$1001,0))</f>
        <v>NA</v>
      </c>
      <c r="L209" s="35" t="str">
        <f t="array" ref="L209">INDEX(A!$J$2:$J$1001,MATCH(EF!C209,A!$A$2:$A$1001,0))</f>
        <v>Decreto número 25437/LXI/15. Periódico número 11. Sección LVII</v>
      </c>
      <c r="M209" s="35">
        <f t="array" ref="M209">INDEX(A!$K$2:$K$1001,MATCH(EF!C209,A!$A$2:$A$1001,0))</f>
        <v>600400</v>
      </c>
      <c r="N209" s="35">
        <f t="array" ref="N209">INDEX(A!$L$2:$L$1001,MATCH(EF!C209,A!$A$2:$A$1001,0))</f>
        <v>0</v>
      </c>
      <c r="O209" s="36" t="str">
        <f t="shared" si="0"/>
        <v>6</v>
      </c>
      <c r="P209" s="36" t="str">
        <f t="shared" si="1"/>
        <v>004</v>
      </c>
      <c r="Q209" s="36" t="str">
        <f t="array" ref="Q209">IF(O209="7",IF(P209="000","Sin región al ser un intermunicipal",INDEX(B!$C$2:$C$126,MATCH(EF!P209,B!$A$2:$A$126,0))),"Sin región al ser un ente Estatal")</f>
        <v>Sin región al ser un ente Estatal</v>
      </c>
      <c r="R209" s="37">
        <f t="array" ref="R209">IF(O209="7",IF(P209="000","N/A",INDEX(B!$D$2:$D$126,MATCH(EF!P209,B!$A$2:$A$126,0))),B!$D$127)</f>
        <v>7842822</v>
      </c>
      <c r="S209" s="37">
        <f t="array" ref="S209">IF(O209="7",IF(P209="000","N/A",INDEX(B!$E$2:$E$126,MATCH(EF!P209,B!$A$2:$A$126,0))),B!$E$127)</f>
        <v>8348151</v>
      </c>
      <c r="T209" s="29"/>
      <c r="U209" s="29"/>
      <c r="V209" s="29"/>
      <c r="W209" s="29"/>
      <c r="X209" s="29"/>
      <c r="Y209" s="29"/>
      <c r="Z209" s="29"/>
    </row>
    <row r="210" spans="1:26" ht="14.25" customHeight="1">
      <c r="A210" s="29">
        <f>COUNTIF(A!$A$2:$A$1001,"&lt;="&amp;A!A210)</f>
        <v>398</v>
      </c>
      <c r="B210" s="30">
        <v>209</v>
      </c>
      <c r="C210" s="35" t="str">
        <f t="array" ref="C210">INDEX(A!$A$2:$A$1001,MATCH(EF!B210,EF!$A$2:$A$1001,0))</f>
        <v>Instituto Electoral y de Participación Ciudadana del Estado de Jalisco</v>
      </c>
      <c r="D210" s="35" t="str">
        <f t="array" ref="D210">INDEX(A!$B$2:$B$1001,MATCH(EF!C210,A!$A$2:$A$1001,0))</f>
        <v>Estatal</v>
      </c>
      <c r="E210" s="35" t="str">
        <f t="array" ref="E210">INDEX(A!$C$2:$C$1001,MATCH(EF!C210,A!$A$2:$A$1001,0))</f>
        <v>Sí</v>
      </c>
      <c r="F210" s="35" t="str">
        <f t="array" ref="F210">INDEX(A!$D$2:$D$1001,MATCH(EF!C210,A!$A$2:$A$1001,0))</f>
        <v>000</v>
      </c>
      <c r="G210" s="35" t="str">
        <f t="array" ref="G210">INDEX(A!$E$2:$E$1001,MATCH(EF!C210,A!$A$2:$A$1001,0))</f>
        <v>Electoral</v>
      </c>
      <c r="H210" s="35" t="str">
        <f t="array" ref="H210">INDEX(A!$F$2:$F$1001,MATCH(EF!C210,A!$A$2:$A$1001,0))</f>
        <v>Autónomo</v>
      </c>
      <c r="I210" s="35" t="str">
        <f t="array" ref="I210">INDEX(A!$G$2:$G$1001,MATCH(EF!C210,A!$A$2:$A$1001,0))</f>
        <v>Órgano</v>
      </c>
      <c r="J210" s="35" t="str">
        <f t="array" ref="J210">INDEX(A!$H$2:$H$1001,MATCH(EF!C210,A!$A$2:$A$1001,0))</f>
        <v>2008
2005</v>
      </c>
      <c r="K210" s="35" t="str">
        <f t="array" ref="K210">INDEX(A!$I$2:$I$1001,MATCH(EF!C210,A!$A$2:$A$1001,0))</f>
        <v>NA</v>
      </c>
      <c r="L210" s="35" t="str">
        <f t="array" ref="L210">INDEX(A!$J$2:$J$1001,MATCH(EF!C210,A!$A$2:$A$1001,0))</f>
        <v>Instituto Electoral y de Participación Ciudadana del Estado de Jalisco
Decretos 22271 y 22272
Instituto Electoral del Estado de Jalisco
Decretos 20905 y 20906
Periódico número 46. Sección III Tomo CCCL</v>
      </c>
      <c r="M210" s="35">
        <f t="array" ref="M210">INDEX(A!$K$2:$K$1001,MATCH(EF!C210,A!$A$2:$A$1001,0))</f>
        <v>600200</v>
      </c>
      <c r="N210" s="35">
        <f t="array" ref="N210">INDEX(A!$L$2:$L$1001,MATCH(EF!C210,A!$A$2:$A$1001,0))</f>
        <v>0</v>
      </c>
      <c r="O210" s="36" t="str">
        <f t="shared" si="0"/>
        <v>6</v>
      </c>
      <c r="P210" s="36" t="str">
        <f t="shared" si="1"/>
        <v>002</v>
      </c>
      <c r="Q210" s="36" t="str">
        <f t="array" ref="Q210">IF(O210="7",IF(P210="000","Sin región al ser un intermunicipal",INDEX(B!$C$2:$C$126,MATCH(EF!P210,B!$A$2:$A$126,0))),"Sin región al ser un ente Estatal")</f>
        <v>Sin región al ser un ente Estatal</v>
      </c>
      <c r="R210" s="37">
        <f t="array" ref="R210">IF(O210="7",IF(P210="000","N/A",INDEX(B!$D$2:$D$126,MATCH(EF!P210,B!$A$2:$A$126,0))),B!$D$127)</f>
        <v>7842822</v>
      </c>
      <c r="S210" s="37">
        <f t="array" ref="S210">IF(O210="7",IF(P210="000","N/A",INDEX(B!$E$2:$E$126,MATCH(EF!P210,B!$A$2:$A$126,0))),B!$E$127)</f>
        <v>8348151</v>
      </c>
      <c r="T210" s="29"/>
      <c r="U210" s="29"/>
      <c r="V210" s="29"/>
      <c r="W210" s="29"/>
      <c r="X210" s="29"/>
      <c r="Y210" s="29"/>
      <c r="Z210" s="29"/>
    </row>
    <row r="211" spans="1:26" ht="14.25" customHeight="1">
      <c r="A211" s="29">
        <f>COUNTIF(A!$A$2:$A$1001,"&lt;="&amp;A!A211)</f>
        <v>401</v>
      </c>
      <c r="B211" s="30">
        <v>210</v>
      </c>
      <c r="C211" s="35" t="str">
        <f t="array" ref="C211">INDEX(A!$A$2:$A$1001,MATCH(EF!B211,EF!$A$2:$A$1001,0))</f>
        <v>Instituto Estatal para la Educación de Jóvenes y Adultos</v>
      </c>
      <c r="D211" s="35" t="str">
        <f t="array" ref="D211">INDEX(A!$B$2:$B$1001,MATCH(EF!C211,A!$A$2:$A$1001,0))</f>
        <v>Estatal</v>
      </c>
      <c r="E211" s="35" t="str">
        <f t="array" ref="E211">INDEX(A!$C$2:$C$1001,MATCH(EF!C211,A!$A$2:$A$1001,0))</f>
        <v>Sí</v>
      </c>
      <c r="F211" s="35" t="str">
        <f t="array" ref="F211">INDEX(A!$D$2:$D$1001,MATCH(EF!C211,A!$A$2:$A$1001,0))</f>
        <v>000</v>
      </c>
      <c r="G211" s="35" t="str">
        <f t="array" ref="G211">INDEX(A!$E$2:$E$1001,MATCH(EF!C211,A!$A$2:$A$1001,0))</f>
        <v>Educación</v>
      </c>
      <c r="H211" s="35" t="str">
        <f t="array" ref="H211">INDEX(A!$F$2:$F$1001,MATCH(EF!C211,A!$A$2:$A$1001,0))</f>
        <v>Ejecutivo</v>
      </c>
      <c r="I211" s="35" t="str">
        <f t="array" ref="I211">INDEX(A!$G$2:$G$1001,MATCH(EF!C211,A!$A$2:$A$1001,0))</f>
        <v>OPD</v>
      </c>
      <c r="J211" s="35">
        <f t="array" ref="J211">INDEX(A!$H$2:$H$1001,MATCH(EF!C211,A!$A$2:$A$1001,0))</f>
        <v>2000</v>
      </c>
      <c r="K211" s="35" t="str">
        <f t="array" ref="K211">INDEX(A!$I$2:$I$1001,MATCH(EF!C211,A!$A$2:$A$1001,0))</f>
        <v>NA</v>
      </c>
      <c r="L211" s="35" t="str">
        <f t="array" ref="L211">INDEX(A!$J$2:$J$1001,MATCH(EF!C211,A!$A$2:$A$1001,0))</f>
        <v>Instituto Estatal para la Educación de Jóvenes y Adultos
Decreto número 24004/LXI/12
Instituto Estatal para la Educación de los Adultos
Decreto número 18430</v>
      </c>
      <c r="M211" s="35">
        <f t="array" ref="M211">INDEX(A!$K$2:$K$1001,MATCH(EF!C211,A!$A$2:$A$1001,0))</f>
        <v>204800</v>
      </c>
      <c r="N211" s="35">
        <f t="array" ref="N211">INDEX(A!$L$2:$L$1001,MATCH(EF!C211,A!$A$2:$A$1001,0))</f>
        <v>0</v>
      </c>
      <c r="O211" s="36" t="str">
        <f t="shared" si="0"/>
        <v>2</v>
      </c>
      <c r="P211" s="36" t="str">
        <f t="shared" si="1"/>
        <v>048</v>
      </c>
      <c r="Q211" s="36" t="str">
        <f t="array" ref="Q211">IF(O211="7",IF(P211="000","Sin región al ser un intermunicipal",INDEX(B!$C$2:$C$126,MATCH(EF!P211,B!$A$2:$A$126,0))),"Sin región al ser un ente Estatal")</f>
        <v>Sin región al ser un ente Estatal</v>
      </c>
      <c r="R211" s="37">
        <f t="array" ref="R211">IF(O211="7",IF(P211="000","N/A",INDEX(B!$D$2:$D$126,MATCH(EF!P211,B!$A$2:$A$126,0))),B!$D$127)</f>
        <v>7842822</v>
      </c>
      <c r="S211" s="37">
        <f t="array" ref="S211">IF(O211="7",IF(P211="000","N/A",INDEX(B!$E$2:$E$126,MATCH(EF!P211,B!$A$2:$A$126,0))),B!$E$127)</f>
        <v>8348151</v>
      </c>
      <c r="T211" s="29"/>
      <c r="U211" s="29"/>
      <c r="V211" s="29"/>
      <c r="W211" s="29"/>
      <c r="X211" s="29"/>
      <c r="Y211" s="29"/>
      <c r="Z211" s="29"/>
    </row>
    <row r="212" spans="1:26" ht="14.25" customHeight="1">
      <c r="A212" s="29">
        <f>COUNTIF(A!$A$2:$A$1001,"&lt;="&amp;A!A212)</f>
        <v>1</v>
      </c>
      <c r="B212" s="30">
        <v>211</v>
      </c>
      <c r="C212" s="35" t="str">
        <f t="array" ref="C212">INDEX(A!$A$2:$A$1001,MATCH(EF!B212,EF!$A$2:$A$1001,0))</f>
        <v>Instituto Jalisciense de Asistencia Social</v>
      </c>
      <c r="D212" s="35" t="str">
        <f t="array" ref="D212">INDEX(A!$B$2:$B$1001,MATCH(EF!C212,A!$A$2:$A$1001,0))</f>
        <v>Estatal</v>
      </c>
      <c r="E212" s="35" t="str">
        <f t="array" ref="E212">INDEX(A!$C$2:$C$1001,MATCH(EF!C212,A!$A$2:$A$1001,0))</f>
        <v>No</v>
      </c>
      <c r="F212" s="35" t="str">
        <f t="array" ref="F212">INDEX(A!$D$2:$D$1001,MATCH(EF!C212,A!$A$2:$A$1001,0))</f>
        <v>000</v>
      </c>
      <c r="G212" s="35" t="str">
        <f t="array" ref="G212">INDEX(A!$E$2:$E$1001,MATCH(EF!C212,A!$A$2:$A$1001,0))</f>
        <v>Asistencia social</v>
      </c>
      <c r="H212" s="35" t="str">
        <f t="array" ref="H212">INDEX(A!$F$2:$F$1001,MATCH(EF!C212,A!$A$2:$A$1001,0))</f>
        <v>Ejecutivo</v>
      </c>
      <c r="I212" s="35" t="str">
        <f t="array" ref="I212">INDEX(A!$G$2:$G$1001,MATCH(EF!C212,A!$A$2:$A$1001,0))</f>
        <v>OPD</v>
      </c>
      <c r="J212" s="35">
        <f t="array" ref="J212">INDEX(A!$H$2:$H$1001,MATCH(EF!C212,A!$A$2:$A$1001,0))</f>
        <v>1959</v>
      </c>
      <c r="K212" s="35">
        <f t="array" ref="K212">INDEX(A!$I$2:$I$1001,MATCH(EF!C212,A!$A$2:$A$1001,0))</f>
        <v>2019</v>
      </c>
      <c r="L212" s="35" t="str">
        <f t="array" ref="L212">INDEX(A!$J$2:$J$1001,MATCH(EF!C212,A!$A$2:$A$1001,0))</f>
        <v>Decreto número 7374. Periódico Núm. 40. Tomo CCVII</v>
      </c>
      <c r="M212" s="35">
        <f t="array" ref="M212">INDEX(A!$K$2:$K$1001,MATCH(EF!C212,A!$A$2:$A$1001,0))</f>
        <v>200200</v>
      </c>
      <c r="N212" s="35" t="str">
        <f t="array" ref="N212">INDEX(A!$L$2:$L$1001,MATCH(EF!C212,A!$A$2:$A$1001,0))</f>
        <v>Decreto número 27229/LXII/19. Periódico número 49 Bis. Edición especial. Tomo CCCXCIII</v>
      </c>
      <c r="O212" s="36" t="str">
        <f t="shared" si="0"/>
        <v>2</v>
      </c>
      <c r="P212" s="36" t="str">
        <f t="shared" si="1"/>
        <v>002</v>
      </c>
      <c r="Q212" s="36" t="str">
        <f t="array" ref="Q212">IF(O212="7",IF(P212="000","Sin región al ser un intermunicipal",INDEX(B!$C$2:$C$126,MATCH(EF!P212,B!$A$2:$A$126,0))),"Sin región al ser un ente Estatal")</f>
        <v>Sin región al ser un ente Estatal</v>
      </c>
      <c r="R212" s="37">
        <f t="array" ref="R212">IF(O212="7",IF(P212="000","N/A",INDEX(B!$D$2:$D$126,MATCH(EF!P212,B!$A$2:$A$126,0))),B!$D$127)</f>
        <v>7842822</v>
      </c>
      <c r="S212" s="37">
        <f t="array" ref="S212">IF(O212="7",IF(P212="000","N/A",INDEX(B!$E$2:$E$126,MATCH(EF!P212,B!$A$2:$A$126,0))),B!$E$127)</f>
        <v>8348151</v>
      </c>
      <c r="T212" s="29"/>
      <c r="U212" s="29"/>
      <c r="V212" s="29"/>
      <c r="W212" s="29"/>
      <c r="X212" s="29"/>
      <c r="Y212" s="29"/>
      <c r="Z212" s="29"/>
    </row>
    <row r="213" spans="1:26" ht="14.25" customHeight="1">
      <c r="A213" s="29">
        <f>COUNTIF(A!$A$2:$A$1001,"&lt;="&amp;A!A213)</f>
        <v>408</v>
      </c>
      <c r="B213" s="30">
        <v>212</v>
      </c>
      <c r="C213" s="35" t="str">
        <f t="array" ref="C213">INDEX(A!$A$2:$A$1001,MATCH(EF!B213,EF!$A$2:$A$1001,0))</f>
        <v>Instituto Jalisciense de Cancerología</v>
      </c>
      <c r="D213" s="35" t="str">
        <f t="array" ref="D213">INDEX(A!$B$2:$B$1001,MATCH(EF!C213,A!$A$2:$A$1001,0))</f>
        <v>Estatal</v>
      </c>
      <c r="E213" s="35" t="str">
        <f t="array" ref="E213">INDEX(A!$C$2:$C$1001,MATCH(EF!C213,A!$A$2:$A$1001,0))</f>
        <v>Sí</v>
      </c>
      <c r="F213" s="35" t="str">
        <f t="array" ref="F213">INDEX(A!$D$2:$D$1001,MATCH(EF!C213,A!$A$2:$A$1001,0))</f>
        <v>000</v>
      </c>
      <c r="G213" s="35" t="str">
        <f t="array" ref="G213">INDEX(A!$E$2:$E$1001,MATCH(EF!C213,A!$A$2:$A$1001,0))</f>
        <v>Salud</v>
      </c>
      <c r="H213" s="35" t="str">
        <f t="array" ref="H213">INDEX(A!$F$2:$F$1001,MATCH(EF!C213,A!$A$2:$A$1001,0))</f>
        <v>Ejecutivo</v>
      </c>
      <c r="I213" s="35" t="str">
        <f t="array" ref="I213">INDEX(A!$G$2:$G$1001,MATCH(EF!C213,A!$A$2:$A$1001,0))</f>
        <v>OPD</v>
      </c>
      <c r="J213" s="35">
        <f t="array" ref="J213">INDEX(A!$H$2:$H$1001,MATCH(EF!C213,A!$A$2:$A$1001,0))</f>
        <v>1990</v>
      </c>
      <c r="K213" s="35" t="str">
        <f t="array" ref="K213">INDEX(A!$I$2:$I$1001,MATCH(EF!C213,A!$A$2:$A$1001,0))</f>
        <v>NA</v>
      </c>
      <c r="L213" s="35" t="str">
        <f t="array" ref="L213">INDEX(A!$J$2:$J$1001,MATCH(EF!C213,A!$A$2:$A$1001,0))</f>
        <v>Decreto número 13979</v>
      </c>
      <c r="M213" s="35">
        <f t="array" ref="M213">INDEX(A!$K$2:$K$1001,MATCH(EF!C213,A!$A$2:$A$1001,0))</f>
        <v>201300</v>
      </c>
      <c r="N213" s="35">
        <f t="array" ref="N213">INDEX(A!$L$2:$L$1001,MATCH(EF!C213,A!$A$2:$A$1001,0))</f>
        <v>0</v>
      </c>
      <c r="O213" s="36" t="str">
        <f t="shared" si="0"/>
        <v>2</v>
      </c>
      <c r="P213" s="36" t="str">
        <f t="shared" si="1"/>
        <v>013</v>
      </c>
      <c r="Q213" s="36" t="str">
        <f t="array" ref="Q213">IF(O213="7",IF(P213="000","Sin región al ser un intermunicipal",INDEX(B!$C$2:$C$126,MATCH(EF!P213,B!$A$2:$A$126,0))),"Sin región al ser un ente Estatal")</f>
        <v>Sin región al ser un ente Estatal</v>
      </c>
      <c r="R213" s="37">
        <f t="array" ref="R213">IF(O213="7",IF(P213="000","N/A",INDEX(B!$D$2:$D$126,MATCH(EF!P213,B!$A$2:$A$126,0))),B!$D$127)</f>
        <v>7842822</v>
      </c>
      <c r="S213" s="37">
        <f t="array" ref="S213">IF(O213="7",IF(P213="000","N/A",INDEX(B!$E$2:$E$126,MATCH(EF!P213,B!$A$2:$A$126,0))),B!$E$127)</f>
        <v>8348151</v>
      </c>
      <c r="T213" s="29"/>
      <c r="U213" s="29"/>
      <c r="V213" s="29"/>
      <c r="W213" s="29"/>
      <c r="X213" s="29"/>
      <c r="Y213" s="29"/>
      <c r="Z213" s="29"/>
    </row>
    <row r="214" spans="1:26" ht="14.25" customHeight="1">
      <c r="A214" s="29">
        <f>COUNTIF(A!$A$2:$A$1001,"&lt;="&amp;A!A214)</f>
        <v>2</v>
      </c>
      <c r="B214" s="30">
        <v>213</v>
      </c>
      <c r="C214" s="35" t="str">
        <f t="array" ref="C214">INDEX(A!$A$2:$A$1001,MATCH(EF!B214,EF!$A$2:$A$1001,0))</f>
        <v>Instituto Jalisciense de Ciencias Forenses</v>
      </c>
      <c r="D214" s="35" t="str">
        <f t="array" ref="D214">INDEX(A!$B$2:$B$1001,MATCH(EF!C214,A!$A$2:$A$1001,0))</f>
        <v>Estatal</v>
      </c>
      <c r="E214" s="35" t="str">
        <f t="array" ref="E214">INDEX(A!$C$2:$C$1001,MATCH(EF!C214,A!$A$2:$A$1001,0))</f>
        <v>Sí</v>
      </c>
      <c r="F214" s="35" t="str">
        <f t="array" ref="F214">INDEX(A!$D$2:$D$1001,MATCH(EF!C214,A!$A$2:$A$1001,0))</f>
        <v>000</v>
      </c>
      <c r="G214" s="35" t="str">
        <f t="array" ref="G214">INDEX(A!$E$2:$E$1001,MATCH(EF!C214,A!$A$2:$A$1001,0))</f>
        <v>Justicia</v>
      </c>
      <c r="H214" s="35" t="str">
        <f t="array" ref="H214">INDEX(A!$F$2:$F$1001,MATCH(EF!C214,A!$A$2:$A$1001,0))</f>
        <v>Ejecutivo</v>
      </c>
      <c r="I214" s="35" t="str">
        <f t="array" ref="I214">INDEX(A!$G$2:$G$1001,MATCH(EF!C214,A!$A$2:$A$1001,0))</f>
        <v>OPD</v>
      </c>
      <c r="J214" s="35">
        <f t="array" ref="J214">INDEX(A!$H$2:$H$1001,MATCH(EF!C214,A!$A$2:$A$1001,0))</f>
        <v>1998</v>
      </c>
      <c r="K214" s="35" t="str">
        <f t="array" ref="K214">INDEX(A!$I$2:$I$1001,MATCH(EF!C214,A!$A$2:$A$1001,0))</f>
        <v>NA</v>
      </c>
      <c r="L214" s="35" t="str">
        <f t="array" ref="L214">INDEX(A!$J$2:$J$1001,MATCH(EF!C214,A!$A$2:$A$1001,0))</f>
        <v>Decreto número 17152</v>
      </c>
      <c r="M214" s="35">
        <f t="array" ref="M214">INDEX(A!$K$2:$K$1001,MATCH(EF!C214,A!$A$2:$A$1001,0))</f>
        <v>202500</v>
      </c>
      <c r="N214" s="35">
        <f t="array" ref="N214">INDEX(A!$L$2:$L$1001,MATCH(EF!C214,A!$A$2:$A$1001,0))</f>
        <v>0</v>
      </c>
      <c r="O214" s="36" t="str">
        <f t="shared" si="0"/>
        <v>2</v>
      </c>
      <c r="P214" s="36" t="str">
        <f t="shared" si="1"/>
        <v>025</v>
      </c>
      <c r="Q214" s="36" t="str">
        <f t="array" ref="Q214">IF(O214="7",IF(P214="000","Sin región al ser un intermunicipal",INDEX(B!$C$2:$C$126,MATCH(EF!P214,B!$A$2:$A$126,0))),"Sin región al ser un ente Estatal")</f>
        <v>Sin región al ser un ente Estatal</v>
      </c>
      <c r="R214" s="37">
        <f t="array" ref="R214">IF(O214="7",IF(P214="000","N/A",INDEX(B!$D$2:$D$126,MATCH(EF!P214,B!$A$2:$A$126,0))),B!$D$127)</f>
        <v>7842822</v>
      </c>
      <c r="S214" s="37">
        <f t="array" ref="S214">IF(O214="7",IF(P214="000","N/A",INDEX(B!$E$2:$E$126,MATCH(EF!P214,B!$A$2:$A$126,0))),B!$E$127)</f>
        <v>8348151</v>
      </c>
      <c r="T214" s="29"/>
      <c r="U214" s="29"/>
      <c r="V214" s="29"/>
      <c r="W214" s="29"/>
      <c r="X214" s="29"/>
      <c r="Y214" s="29"/>
      <c r="Z214" s="29"/>
    </row>
    <row r="215" spans="1:26" ht="14.25" customHeight="1">
      <c r="A215" s="29">
        <f>COUNTIF(A!$A$2:$A$1001,"&lt;="&amp;A!A215)</f>
        <v>409</v>
      </c>
      <c r="B215" s="30">
        <v>214</v>
      </c>
      <c r="C215" s="35" t="str">
        <f t="array" ref="C215">INDEX(A!$A$2:$A$1001,MATCH(EF!B215,EF!$A$2:$A$1001,0))</f>
        <v>Instituto Jalisciense de la Juventud</v>
      </c>
      <c r="D215" s="35" t="str">
        <f t="array" ref="D215">INDEX(A!$B$2:$B$1001,MATCH(EF!C215,A!$A$2:$A$1001,0))</f>
        <v>Estatal</v>
      </c>
      <c r="E215" s="35" t="str">
        <f t="array" ref="E215">INDEX(A!$C$2:$C$1001,MATCH(EF!C215,A!$A$2:$A$1001,0))</f>
        <v>No</v>
      </c>
      <c r="F215" s="35" t="str">
        <f t="array" ref="F215">INDEX(A!$D$2:$D$1001,MATCH(EF!C215,A!$A$2:$A$1001,0))</f>
        <v>000</v>
      </c>
      <c r="G215" s="35" t="str">
        <f t="array" ref="G215">INDEX(A!$E$2:$E$1001,MATCH(EF!C215,A!$A$2:$A$1001,0))</f>
        <v>Asistencia social</v>
      </c>
      <c r="H215" s="35" t="str">
        <f t="array" ref="H215">INDEX(A!$F$2:$F$1001,MATCH(EF!C215,A!$A$2:$A$1001,0))</f>
        <v>Ejecutivo</v>
      </c>
      <c r="I215" s="35" t="str">
        <f t="array" ref="I215">INDEX(A!$G$2:$G$1001,MATCH(EF!C215,A!$A$2:$A$1001,0))</f>
        <v>OPD</v>
      </c>
      <c r="J215" s="35">
        <f t="array" ref="J215">INDEX(A!$H$2:$H$1001,MATCH(EF!C215,A!$A$2:$A$1001,0))</f>
        <v>2002</v>
      </c>
      <c r="K215" s="35">
        <f t="array" ref="K215">INDEX(A!$I$2:$I$1001,MATCH(EF!C215,A!$A$2:$A$1001,0))</f>
        <v>2018</v>
      </c>
      <c r="L215" s="35" t="str">
        <f t="array" ref="L215">INDEX(A!$J$2:$J$1001,MATCH(EF!C215,A!$A$2:$A$1001,0))</f>
        <v>Decrero número 19454</v>
      </c>
      <c r="M215" s="35">
        <f t="array" ref="M215">INDEX(A!$K$2:$K$1001,MATCH(EF!C215,A!$A$2:$A$1001,0))</f>
        <v>204500</v>
      </c>
      <c r="N215" s="35" t="str">
        <f t="array" ref="N215">INDEX(A!$L$2:$L$1001,MATCH(EF!C215,A!$A$2:$A$1001,0))</f>
        <v>Decreto número 27211/LXII/18. Periódico Número 24. Sección Ter. Edición EspeciaI. Tomo CCCXCIII</v>
      </c>
      <c r="O215" s="36" t="str">
        <f t="shared" si="0"/>
        <v>2</v>
      </c>
      <c r="P215" s="36" t="str">
        <f t="shared" si="1"/>
        <v>045</v>
      </c>
      <c r="Q215" s="36" t="str">
        <f t="array" ref="Q215">IF(O215="7",IF(P215="000","Sin región al ser un intermunicipal",INDEX(B!$C$2:$C$126,MATCH(EF!P215,B!$A$2:$A$126,0))),"Sin región al ser un ente Estatal")</f>
        <v>Sin región al ser un ente Estatal</v>
      </c>
      <c r="R215" s="37">
        <f t="array" ref="R215">IF(O215="7",IF(P215="000","N/A",INDEX(B!$D$2:$D$126,MATCH(EF!P215,B!$A$2:$A$126,0))),B!$D$127)</f>
        <v>7842822</v>
      </c>
      <c r="S215" s="37">
        <f t="array" ref="S215">IF(O215="7",IF(P215="000","N/A",INDEX(B!$E$2:$E$126,MATCH(EF!P215,B!$A$2:$A$126,0))),B!$E$127)</f>
        <v>8348151</v>
      </c>
      <c r="T215" s="29"/>
      <c r="U215" s="29"/>
      <c r="V215" s="29"/>
      <c r="W215" s="29"/>
      <c r="X215" s="29"/>
      <c r="Y215" s="29"/>
      <c r="Z215" s="29"/>
    </row>
    <row r="216" spans="1:26" ht="14.25" customHeight="1">
      <c r="A216" s="29">
        <f>COUNTIF(A!$A$2:$A$1001,"&lt;="&amp;A!A216)</f>
        <v>11</v>
      </c>
      <c r="B216" s="30">
        <v>215</v>
      </c>
      <c r="C216" s="35" t="str">
        <f t="array" ref="C216">INDEX(A!$A$2:$A$1001,MATCH(EF!B216,EF!$A$2:$A$1001,0))</f>
        <v>Instituto Jalisciense de la Vivienda</v>
      </c>
      <c r="D216" s="35" t="str">
        <f t="array" ref="D216">INDEX(A!$B$2:$B$1001,MATCH(EF!C216,A!$A$2:$A$1001,0))</f>
        <v>Estatal</v>
      </c>
      <c r="E216" s="35" t="str">
        <f t="array" ref="E216">INDEX(A!$C$2:$C$1001,MATCH(EF!C216,A!$A$2:$A$1001,0))</f>
        <v>Sí</v>
      </c>
      <c r="F216" s="35" t="str">
        <f t="array" ref="F216">INDEX(A!$D$2:$D$1001,MATCH(EF!C216,A!$A$2:$A$1001,0))</f>
        <v>000</v>
      </c>
      <c r="G216" s="35" t="str">
        <f t="array" ref="G216">INDEX(A!$E$2:$E$1001,MATCH(EF!C216,A!$A$2:$A$1001,0))</f>
        <v>Territorio</v>
      </c>
      <c r="H216" s="35" t="str">
        <f t="array" ref="H216">INDEX(A!$F$2:$F$1001,MATCH(EF!C216,A!$A$2:$A$1001,0))</f>
        <v>Ejecutivo</v>
      </c>
      <c r="I216" s="35" t="str">
        <f t="array" ref="I216">INDEX(A!$G$2:$G$1001,MATCH(EF!C216,A!$A$2:$A$1001,0))</f>
        <v>OPD</v>
      </c>
      <c r="J216" s="35">
        <f t="array" ref="J216">INDEX(A!$H$2:$H$1001,MATCH(EF!C216,A!$A$2:$A$1001,0))</f>
        <v>2014</v>
      </c>
      <c r="K216" s="35" t="str">
        <f t="array" ref="K216">INDEX(A!$I$2:$I$1001,MATCH(EF!C216,A!$A$2:$A$1001,0))</f>
        <v>NA</v>
      </c>
      <c r="L216" s="35" t="str">
        <f t="array" ref="L216">INDEX(A!$J$2:$J$1001,MATCH(EF!C216,A!$A$2:$A$1001,0))</f>
        <v xml:space="preserve">Decreto 24870/LX/14. </v>
      </c>
      <c r="M216" s="35">
        <f t="array" ref="M216">INDEX(A!$K$2:$K$1001,MATCH(EF!C216,A!$A$2:$A$1001,0))</f>
        <v>206800</v>
      </c>
      <c r="N216" s="35">
        <f t="array" ref="N216">INDEX(A!$L$2:$L$1001,MATCH(EF!C216,A!$A$2:$A$1001,0))</f>
        <v>0</v>
      </c>
      <c r="O216" s="36" t="str">
        <f t="shared" si="0"/>
        <v>2</v>
      </c>
      <c r="P216" s="36" t="str">
        <f t="shared" si="1"/>
        <v>068</v>
      </c>
      <c r="Q216" s="36" t="str">
        <f t="array" ref="Q216">IF(O216="7",IF(P216="000","Sin región al ser un intermunicipal",INDEX(B!$C$2:$C$126,MATCH(EF!P216,B!$A$2:$A$126,0))),"Sin región al ser un ente Estatal")</f>
        <v>Sin región al ser un ente Estatal</v>
      </c>
      <c r="R216" s="37">
        <f t="array" ref="R216">IF(O216="7",IF(P216="000","N/A",INDEX(B!$D$2:$D$126,MATCH(EF!P216,B!$A$2:$A$126,0))),B!$D$127)</f>
        <v>7842822</v>
      </c>
      <c r="S216" s="37">
        <f t="array" ref="S216">IF(O216="7",IF(P216="000","N/A",INDEX(B!$E$2:$E$126,MATCH(EF!P216,B!$A$2:$A$126,0))),B!$E$127)</f>
        <v>8348151</v>
      </c>
      <c r="T216" s="29"/>
      <c r="U216" s="29"/>
      <c r="V216" s="29"/>
      <c r="W216" s="29"/>
      <c r="X216" s="29"/>
      <c r="Y216" s="29"/>
      <c r="Z216" s="29"/>
    </row>
    <row r="217" spans="1:26" ht="14.25" customHeight="1">
      <c r="A217" s="29">
        <f>COUNTIF(A!$A$2:$A$1001,"&lt;="&amp;A!A217)</f>
        <v>407</v>
      </c>
      <c r="B217" s="30">
        <v>216</v>
      </c>
      <c r="C217" s="35" t="str">
        <f t="array" ref="C217">INDEX(A!$A$2:$A$1001,MATCH(EF!B217,EF!$A$2:$A$1001,0))</f>
        <v>Instituto Jalisciense de las Mujeres</v>
      </c>
      <c r="D217" s="35" t="str">
        <f t="array" ref="D217">INDEX(A!$B$2:$B$1001,MATCH(EF!C217,A!$A$2:$A$1001,0))</f>
        <v>Estatal</v>
      </c>
      <c r="E217" s="35" t="str">
        <f t="array" ref="E217">INDEX(A!$C$2:$C$1001,MATCH(EF!C217,A!$A$2:$A$1001,0))</f>
        <v>No</v>
      </c>
      <c r="F217" s="35" t="str">
        <f t="array" ref="F217">INDEX(A!$D$2:$D$1001,MATCH(EF!C217,A!$A$2:$A$1001,0))</f>
        <v>000</v>
      </c>
      <c r="G217" s="35" t="str">
        <f t="array" ref="G217">INDEX(A!$E$2:$E$1001,MATCH(EF!C217,A!$A$2:$A$1001,0))</f>
        <v>Asistencia social</v>
      </c>
      <c r="H217" s="35" t="str">
        <f t="array" ref="H217">INDEX(A!$F$2:$F$1001,MATCH(EF!C217,A!$A$2:$A$1001,0))</f>
        <v>Ejecutivo</v>
      </c>
      <c r="I217" s="35" t="str">
        <f t="array" ref="I217">INDEX(A!$G$2:$G$1001,MATCH(EF!C217,A!$A$2:$A$1001,0))</f>
        <v>OPD</v>
      </c>
      <c r="J217" s="35">
        <f t="array" ref="J217">INDEX(A!$H$2:$H$1001,MATCH(EF!C217,A!$A$2:$A$1001,0))</f>
        <v>2001</v>
      </c>
      <c r="K217" s="35">
        <f t="array" ref="K217">INDEX(A!$I$2:$I$1001,MATCH(EF!C217,A!$A$2:$A$1001,0))</f>
        <v>2019</v>
      </c>
      <c r="L217" s="35" t="str">
        <f t="array" ref="L217">INDEX(A!$J$2:$J$1001,MATCH(EF!C217,A!$A$2:$A$1001,0))</f>
        <v>Decreto número 19426. Periódico Número 19 Sección III Tomo CCCXL</v>
      </c>
      <c r="M217" s="35">
        <f t="array" ref="M217">INDEX(A!$K$2:$K$1001,MATCH(EF!C217,A!$A$2:$A$1001,0))</f>
        <v>203600</v>
      </c>
      <c r="N217" s="35">
        <f t="array" ref="N217">INDEX(A!$L$2:$L$1001,MATCH(EF!C217,A!$A$2:$A$1001,0))</f>
        <v>0</v>
      </c>
      <c r="O217" s="36" t="str">
        <f t="shared" si="0"/>
        <v>2</v>
      </c>
      <c r="P217" s="36" t="str">
        <f t="shared" si="1"/>
        <v>036</v>
      </c>
      <c r="Q217" s="36" t="str">
        <f t="array" ref="Q217">IF(O217="7",IF(P217="000","Sin región al ser un intermunicipal",INDEX(B!$C$2:$C$126,MATCH(EF!P217,B!$A$2:$A$126,0))),"Sin región al ser un ente Estatal")</f>
        <v>Sin región al ser un ente Estatal</v>
      </c>
      <c r="R217" s="37">
        <f t="array" ref="R217">IF(O217="7",IF(P217="000","N/A",INDEX(B!$D$2:$D$126,MATCH(EF!P217,B!$A$2:$A$126,0))),B!$D$127)</f>
        <v>7842822</v>
      </c>
      <c r="S217" s="37">
        <f t="array" ref="S217">IF(O217="7",IF(P217="000","N/A",INDEX(B!$E$2:$E$126,MATCH(EF!P217,B!$A$2:$A$126,0))),B!$E$127)</f>
        <v>8348151</v>
      </c>
      <c r="T217" s="29"/>
      <c r="U217" s="29"/>
      <c r="V217" s="29"/>
      <c r="W217" s="29"/>
      <c r="X217" s="29"/>
      <c r="Y217" s="29"/>
      <c r="Z217" s="29"/>
    </row>
    <row r="218" spans="1:26" ht="14.25" customHeight="1">
      <c r="A218" s="29">
        <f>COUNTIF(A!$A$2:$A$1001,"&lt;="&amp;A!A218)</f>
        <v>64</v>
      </c>
      <c r="B218" s="30">
        <v>217</v>
      </c>
      <c r="C218" s="35" t="str">
        <f t="array" ref="C218">INDEX(A!$A$2:$A$1001,MATCH(EF!B218,EF!$A$2:$A$1001,0))</f>
        <v>Instituto Jalisciense del Adulto Mayor</v>
      </c>
      <c r="D218" s="35" t="str">
        <f t="array" ref="D218">INDEX(A!$B$2:$B$1001,MATCH(EF!C218,A!$A$2:$A$1001,0))</f>
        <v>Estatal</v>
      </c>
      <c r="E218" s="35" t="str">
        <f t="array" ref="E218">INDEX(A!$C$2:$C$1001,MATCH(EF!C218,A!$A$2:$A$1001,0))</f>
        <v>No</v>
      </c>
      <c r="F218" s="35" t="str">
        <f t="array" ref="F218">INDEX(A!$D$2:$D$1001,MATCH(EF!C218,A!$A$2:$A$1001,0))</f>
        <v>000</v>
      </c>
      <c r="G218" s="35" t="str">
        <f t="array" ref="G218">INDEX(A!$E$2:$E$1001,MATCH(EF!C218,A!$A$2:$A$1001,0))</f>
        <v>Asistencia social</v>
      </c>
      <c r="H218" s="35" t="str">
        <f t="array" ref="H218">INDEX(A!$F$2:$F$1001,MATCH(EF!C218,A!$A$2:$A$1001,0))</f>
        <v>Ejecutivo</v>
      </c>
      <c r="I218" s="35" t="str">
        <f t="array" ref="I218">INDEX(A!$G$2:$G$1001,MATCH(EF!C218,A!$A$2:$A$1001,0))</f>
        <v>OPD</v>
      </c>
      <c r="J218" s="35">
        <f t="array" ref="J218">INDEX(A!$H$2:$H$1001,MATCH(EF!C218,A!$A$2:$A$1001,0))</f>
        <v>2011</v>
      </c>
      <c r="K218" s="35">
        <f t="array" ref="K218">INDEX(A!$I$2:$I$1001,MATCH(EF!C218,A!$A$2:$A$1001,0))</f>
        <v>2018</v>
      </c>
      <c r="L218" s="35" t="str">
        <f t="array" ref="L218">INDEX(A!$J$2:$J$1001,MATCH(EF!C218,A!$A$2:$A$1001,0))</f>
        <v>Decreto 23563/LIX/11. Periódico número 44. Sección III. Tomo CCCLXX</v>
      </c>
      <c r="M218" s="35">
        <f t="array" ref="M218">INDEX(A!$K$2:$K$1001,MATCH(EF!C218,A!$A$2:$A$1001,0))</f>
        <v>206200</v>
      </c>
      <c r="N218" s="35" t="str">
        <f t="array" ref="N218">INDEX(A!$L$2:$L$1001,MATCH(EF!C218,A!$A$2:$A$1001,0))</f>
        <v>Decreto número 27209/LXII/18. Periódico Número 24. Sección Ter. Edición EspeciaI. Tomo CCCXCIII</v>
      </c>
      <c r="O218" s="36" t="str">
        <f t="shared" si="0"/>
        <v>2</v>
      </c>
      <c r="P218" s="36" t="str">
        <f t="shared" si="1"/>
        <v>062</v>
      </c>
      <c r="Q218" s="36" t="str">
        <f t="array" ref="Q218">IF(O218="7",IF(P218="000","Sin región al ser un intermunicipal",INDEX(B!$C$2:$C$126,MATCH(EF!P218,B!$A$2:$A$126,0))),"Sin región al ser un ente Estatal")</f>
        <v>Sin región al ser un ente Estatal</v>
      </c>
      <c r="R218" s="37">
        <f t="array" ref="R218">IF(O218="7",IF(P218="000","N/A",INDEX(B!$D$2:$D$126,MATCH(EF!P218,B!$A$2:$A$126,0))),B!$D$127)</f>
        <v>7842822</v>
      </c>
      <c r="S218" s="37">
        <f t="array" ref="S218">IF(O218="7",IF(P218="000","N/A",INDEX(B!$E$2:$E$126,MATCH(EF!P218,B!$A$2:$A$126,0))),B!$E$127)</f>
        <v>8348151</v>
      </c>
      <c r="T218" s="29"/>
      <c r="U218" s="29"/>
      <c r="V218" s="29"/>
      <c r="W218" s="29"/>
      <c r="X218" s="29"/>
      <c r="Y218" s="29"/>
      <c r="Z218" s="29"/>
    </row>
    <row r="219" spans="1:26" ht="14.25" customHeight="1">
      <c r="A219" s="29">
        <f>COUNTIF(A!$A$2:$A$1001,"&lt;="&amp;A!A219)</f>
        <v>13</v>
      </c>
      <c r="B219" s="30">
        <v>218</v>
      </c>
      <c r="C219" s="35" t="str">
        <f t="array" ref="C219">INDEX(A!$A$2:$A$1001,MATCH(EF!B219,EF!$A$2:$A$1001,0))</f>
        <v>Instituto Jalisciense del Emprendedor</v>
      </c>
      <c r="D219" s="35" t="str">
        <f t="array" ref="D219">INDEX(A!$B$2:$B$1001,MATCH(EF!C219,A!$A$2:$A$1001,0))</f>
        <v>Estatal</v>
      </c>
      <c r="E219" s="35" t="str">
        <f t="array" ref="E219">INDEX(A!$C$2:$C$1001,MATCH(EF!C219,A!$A$2:$A$1001,0))</f>
        <v>No</v>
      </c>
      <c r="F219" s="35" t="str">
        <f t="array" ref="F219">INDEX(A!$D$2:$D$1001,MATCH(EF!C219,A!$A$2:$A$1001,0))</f>
        <v>000</v>
      </c>
      <c r="G219" s="35" t="str">
        <f t="array" ref="G219">INDEX(A!$E$2:$E$1001,MATCH(EF!C219,A!$A$2:$A$1001,0))</f>
        <v>Economía</v>
      </c>
      <c r="H219" s="35" t="str">
        <f t="array" ref="H219">INDEX(A!$F$2:$F$1001,MATCH(EF!C219,A!$A$2:$A$1001,0))</f>
        <v>Ejecutivo</v>
      </c>
      <c r="I219" s="35" t="str">
        <f t="array" ref="I219">INDEX(A!$G$2:$G$1001,MATCH(EF!C219,A!$A$2:$A$1001,0))</f>
        <v>OPD</v>
      </c>
      <c r="J219" s="35">
        <f t="array" ref="J219">INDEX(A!$H$2:$H$1001,MATCH(EF!C219,A!$A$2:$A$1001,0))</f>
        <v>2013</v>
      </c>
      <c r="K219" s="35">
        <f t="array" ref="K219">INDEX(A!$I$2:$I$1001,MATCH(EF!C219,A!$A$2:$A$1001,0))</f>
        <v>2018</v>
      </c>
      <c r="L219" s="35" t="str">
        <f t="array" ref="L219">INDEX(A!$J$2:$J$1001,MATCH(EF!C219,A!$A$2:$A$1001,0))</f>
        <v>Decreto 24471/LX/13. Periódico número 19. Sección III. Tomo CCCLXXVII</v>
      </c>
      <c r="M219" s="35">
        <f t="array" ref="M219">INDEX(A!$K$2:$K$1001,MATCH(EF!C219,A!$A$2:$A$1001,0))</f>
        <v>206700</v>
      </c>
      <c r="N219" s="35" t="str">
        <f t="array" ref="N219">INDEX(A!$L$2:$L$1001,MATCH(EF!C219,A!$A$2:$A$1001,0))</f>
        <v>Decreto número 27207/LXII/18. Periódico Número 24. Sección Ter. Edición EspeciaI. Tomo CCCXCIII</v>
      </c>
      <c r="O219" s="36" t="str">
        <f t="shared" si="0"/>
        <v>2</v>
      </c>
      <c r="P219" s="36" t="str">
        <f t="shared" si="1"/>
        <v>067</v>
      </c>
      <c r="Q219" s="36" t="str">
        <f t="array" ref="Q219">IF(O219="7",IF(P219="000","Sin región al ser un intermunicipal",INDEX(B!$C$2:$C$126,MATCH(EF!P219,B!$A$2:$A$126,0))),"Sin región al ser un ente Estatal")</f>
        <v>Sin región al ser un ente Estatal</v>
      </c>
      <c r="R219" s="37">
        <f t="array" ref="R219">IF(O219="7",IF(P219="000","N/A",INDEX(B!$D$2:$D$126,MATCH(EF!P219,B!$A$2:$A$126,0))),B!$D$127)</f>
        <v>7842822</v>
      </c>
      <c r="S219" s="37">
        <f t="array" ref="S219">IF(O219="7",IF(P219="000","N/A",INDEX(B!$E$2:$E$126,MATCH(EF!P219,B!$A$2:$A$126,0))),B!$E$127)</f>
        <v>8348151</v>
      </c>
      <c r="T219" s="29"/>
      <c r="U219" s="29"/>
      <c r="V219" s="29"/>
      <c r="W219" s="29"/>
      <c r="X219" s="29"/>
      <c r="Y219" s="29"/>
      <c r="Z219" s="29"/>
    </row>
    <row r="220" spans="1:26" ht="14.25" customHeight="1">
      <c r="A220" s="29">
        <f>COUNTIF(A!$A$2:$A$1001,"&lt;="&amp;A!A220)</f>
        <v>87</v>
      </c>
      <c r="B220" s="30">
        <v>219</v>
      </c>
      <c r="C220" s="35" t="str">
        <f t="array" ref="C220">INDEX(A!$A$2:$A$1001,MATCH(EF!B220,EF!$A$2:$A$1001,0))</f>
        <v>Instituto Municipal de Atención a la Juventud de Guadalajara</v>
      </c>
      <c r="D220" s="35" t="str">
        <f t="array" ref="D220">INDEX(A!$B$2:$B$1001,MATCH(EF!C220,A!$A$2:$A$1001,0))</f>
        <v>Municipal</v>
      </c>
      <c r="E220" s="35" t="str">
        <f t="array" ref="E220">INDEX(A!$C$2:$C$1001,MATCH(EF!C220,A!$A$2:$A$1001,0))</f>
        <v>Sí</v>
      </c>
      <c r="F220" s="35" t="str">
        <f t="array" ref="F220">INDEX(A!$D$2:$D$1001,MATCH(EF!C220,A!$A$2:$A$1001,0))</f>
        <v>039</v>
      </c>
      <c r="G220" s="35" t="str">
        <f t="array" ref="G220">INDEX(A!$E$2:$E$1001,MATCH(EF!C220,A!$A$2:$A$1001,0))</f>
        <v>Asistencia social</v>
      </c>
      <c r="H220" s="35" t="str">
        <f t="array" ref="H220">INDEX(A!$F$2:$F$1001,MATCH(EF!C220,A!$A$2:$A$1001,0))</f>
        <v>Ejecutivo</v>
      </c>
      <c r="I220" s="35" t="str">
        <f t="array" ref="I220">INDEX(A!$G$2:$G$1001,MATCH(EF!C220,A!$A$2:$A$1001,0))</f>
        <v>OPD</v>
      </c>
      <c r="J220" s="35">
        <f t="array" ref="J220">INDEX(A!$H$2:$H$1001,MATCH(EF!C220,A!$A$2:$A$1001,0))</f>
        <v>2004</v>
      </c>
      <c r="K220" s="35" t="str">
        <f t="array" ref="K220">INDEX(A!$I$2:$I$1001,MATCH(EF!C220,A!$A$2:$A$1001,0))</f>
        <v>NA</v>
      </c>
      <c r="L220" s="35" t="str">
        <f t="array" ref="L220">INDEX(A!$J$2:$J$1001,MATCH(EF!C220,A!$A$2:$A$1001,0))</f>
        <v>Gaceta Tomo I. Año 87.</v>
      </c>
      <c r="M220" s="35">
        <f t="array" ref="M220">INDEX(A!$K$2:$K$1001,MATCH(EF!C220,A!$A$2:$A$1001,0))</f>
        <v>703906</v>
      </c>
      <c r="N220" s="35">
        <f t="array" ref="N220">INDEX(A!$L$2:$L$1001,MATCH(EF!C220,A!$A$2:$A$1001,0))</f>
        <v>0</v>
      </c>
      <c r="O220" s="36" t="str">
        <f t="shared" si="0"/>
        <v>7</v>
      </c>
      <c r="P220" s="36" t="str">
        <f t="shared" si="1"/>
        <v>039</v>
      </c>
      <c r="Q220" s="36" t="str">
        <f t="array" ref="Q220">IF(O220="7",IF(P220="000","Sin región al ser un intermunicipal",INDEX(B!$C$2:$C$126,MATCH(EF!P220,B!$A$2:$A$126,0))),"Sin región al ser un ente Estatal")</f>
        <v>Centro</v>
      </c>
      <c r="R220" s="37">
        <f t="array" ref="R220">IF(O220="7",IF(P220="000","N/A",INDEX(B!$D$2:$D$126,MATCH(EF!P220,B!$A$2:$A$126,0))),B!$D$127)</f>
        <v>1460148</v>
      </c>
      <c r="S220" s="37">
        <f t="array" ref="S220">IF(O220="7",IF(P220="000","N/A",INDEX(B!$E$2:$E$126,MATCH(EF!P220,B!$A$2:$A$126,0))),B!$E$127)</f>
        <v>1385629</v>
      </c>
      <c r="T220" s="29"/>
      <c r="U220" s="29"/>
      <c r="V220" s="29"/>
      <c r="W220" s="29"/>
      <c r="X220" s="29"/>
      <c r="Y220" s="29"/>
      <c r="Z220" s="29"/>
    </row>
    <row r="221" spans="1:26" ht="14.25" customHeight="1">
      <c r="A221" s="29">
        <f>COUNTIF(A!$A$2:$A$1001,"&lt;="&amp;A!A221)</f>
        <v>373</v>
      </c>
      <c r="B221" s="30">
        <v>220</v>
      </c>
      <c r="C221" s="35" t="str">
        <f t="array" ref="C221">INDEX(A!$A$2:$A$1001,MATCH(EF!B221,EF!$A$2:$A$1001,0))</f>
        <v>Instituto Municipal de Atención a la Juventud de Jocotepec, Jalisco</v>
      </c>
      <c r="D221" s="35" t="str">
        <f t="array" ref="D221">INDEX(A!$B$2:$B$1001,MATCH(EF!C221,A!$A$2:$A$1001,0))</f>
        <v>Municipal</v>
      </c>
      <c r="E221" s="35" t="str">
        <f t="array" ref="E221">INDEX(A!$C$2:$C$1001,MATCH(EF!C221,A!$A$2:$A$1001,0))</f>
        <v>Sí</v>
      </c>
      <c r="F221" s="35" t="str">
        <f t="array" ref="F221">INDEX(A!$D$2:$D$1001,MATCH(EF!C221,A!$A$2:$A$1001,0))</f>
        <v>050</v>
      </c>
      <c r="G221" s="35" t="str">
        <f t="array" ref="G221">INDEX(A!$E$2:$E$1001,MATCH(EF!C221,A!$A$2:$A$1001,0))</f>
        <v>Asistencia social</v>
      </c>
      <c r="H221" s="35" t="str">
        <f t="array" ref="H221">INDEX(A!$F$2:$F$1001,MATCH(EF!C221,A!$A$2:$A$1001,0))</f>
        <v>Ejecutivo</v>
      </c>
      <c r="I221" s="35" t="str">
        <f t="array" ref="I221">INDEX(A!$G$2:$G$1001,MATCH(EF!C221,A!$A$2:$A$1001,0))</f>
        <v>OPD</v>
      </c>
      <c r="J221" s="35">
        <f t="array" ref="J221">INDEX(A!$H$2:$H$1001,MATCH(EF!C221,A!$A$2:$A$1001,0))</f>
        <v>2008</v>
      </c>
      <c r="K221" s="35" t="str">
        <f t="array" ref="K221">INDEX(A!$I$2:$I$1001,MATCH(EF!C221,A!$A$2:$A$1001,0))</f>
        <v>NA</v>
      </c>
      <c r="L221" s="35">
        <f t="array" ref="L221">INDEX(A!$J$2:$J$1001,MATCH(EF!C221,A!$A$2:$A$1001,0))</f>
        <v>0</v>
      </c>
      <c r="M221" s="35">
        <f t="array" ref="M221">INDEX(A!$K$2:$K$1001,MATCH(EF!C221,A!$A$2:$A$1001,0))</f>
        <v>705004</v>
      </c>
      <c r="N221" s="35">
        <f t="array" ref="N221">INDEX(A!$L$2:$L$1001,MATCH(EF!C221,A!$A$2:$A$1001,0))</f>
        <v>0</v>
      </c>
      <c r="O221" s="36" t="str">
        <f t="shared" si="0"/>
        <v>7</v>
      </c>
      <c r="P221" s="36" t="str">
        <f t="shared" si="1"/>
        <v>050</v>
      </c>
      <c r="Q221" s="36" t="str">
        <f t="array" ref="Q221">IF(O221="7",IF(P221="000","Sin región al ser un intermunicipal",INDEX(B!$C$2:$C$126,MATCH(EF!P221,B!$A$2:$A$126,0))),"Sin región al ser un ente Estatal")</f>
        <v>Sureste</v>
      </c>
      <c r="R221" s="37">
        <f t="array" ref="R221">IF(O221="7",IF(P221="000","N/A",INDEX(B!$D$2:$D$126,MATCH(EF!P221,B!$A$2:$A$126,0))),B!$D$127)</f>
        <v>46521</v>
      </c>
      <c r="S221" s="37">
        <f t="array" ref="S221">IF(O221="7",IF(P221="000","N/A",INDEX(B!$E$2:$E$126,MATCH(EF!P221,B!$A$2:$A$126,0))),B!$E$127)</f>
        <v>47105</v>
      </c>
      <c r="T221" s="29"/>
      <c r="U221" s="29"/>
      <c r="V221" s="29"/>
      <c r="W221" s="29"/>
      <c r="X221" s="29"/>
      <c r="Y221" s="29"/>
      <c r="Z221" s="29"/>
    </row>
    <row r="222" spans="1:26" ht="14.25" customHeight="1">
      <c r="A222" s="29">
        <f>COUNTIF(A!$A$2:$A$1001,"&lt;="&amp;A!A222)</f>
        <v>14</v>
      </c>
      <c r="B222" s="30">
        <v>221</v>
      </c>
      <c r="C222" s="35" t="str">
        <f t="array" ref="C222">INDEX(A!$A$2:$A$1001,MATCH(EF!B222,EF!$A$2:$A$1001,0))</f>
        <v>Instituto Municipal de la Juventud de Ixtlahuacán de los Membrillos</v>
      </c>
      <c r="D222" s="35" t="str">
        <f t="array" ref="D222">INDEX(A!$B$2:$B$1001,MATCH(EF!C222,A!$A$2:$A$1001,0))</f>
        <v>Municipal</v>
      </c>
      <c r="E222" s="35" t="str">
        <f t="array" ref="E222">INDEX(A!$C$2:$C$1001,MATCH(EF!C222,A!$A$2:$A$1001,0))</f>
        <v>Sí</v>
      </c>
      <c r="F222" s="35" t="str">
        <f t="array" ref="F222">INDEX(A!$D$2:$D$1001,MATCH(EF!C222,A!$A$2:$A$1001,0))</f>
        <v>044</v>
      </c>
      <c r="G222" s="35" t="str">
        <f t="array" ref="G222">INDEX(A!$E$2:$E$1001,MATCH(EF!C222,A!$A$2:$A$1001,0))</f>
        <v>Asistencia social</v>
      </c>
      <c r="H222" s="35" t="str">
        <f t="array" ref="H222">INDEX(A!$F$2:$F$1001,MATCH(EF!C222,A!$A$2:$A$1001,0))</f>
        <v>Ejecutivo</v>
      </c>
      <c r="I222" s="35" t="str">
        <f t="array" ref="I222">INDEX(A!$G$2:$G$1001,MATCH(EF!C222,A!$A$2:$A$1001,0))</f>
        <v>OPD</v>
      </c>
      <c r="J222" s="35">
        <f t="array" ref="J222">INDEX(A!$H$2:$H$1001,MATCH(EF!C222,A!$A$2:$A$1001,0))</f>
        <v>2010</v>
      </c>
      <c r="K222" s="35">
        <f t="array" ref="K222">INDEX(A!$I$2:$I$1001,MATCH(EF!C222,A!$A$2:$A$1001,0))</f>
        <v>0</v>
      </c>
      <c r="L222" s="35" t="str">
        <f t="array" ref="L222">INDEX(A!$J$2:$J$1001,MATCH(EF!C222,A!$A$2:$A$1001,0))</f>
        <v>Acta de sesión ordinaria número 02</v>
      </c>
      <c r="M222" s="35">
        <f t="array" ref="M222">INDEX(A!$K$2:$K$1001,MATCH(EF!C222,A!$A$2:$A$1001,0))</f>
        <v>704404</v>
      </c>
      <c r="N222" s="35">
        <f t="array" ref="N222">INDEX(A!$L$2:$L$1001,MATCH(EF!C222,A!$A$2:$A$1001,0))</f>
        <v>0</v>
      </c>
      <c r="O222" s="36" t="str">
        <f t="shared" si="0"/>
        <v>7</v>
      </c>
      <c r="P222" s="36" t="str">
        <f t="shared" si="1"/>
        <v>044</v>
      </c>
      <c r="Q222" s="36" t="str">
        <f t="array" ref="Q222">IF(O222="7",IF(P222="000","Sin región al ser un intermunicipal",INDEX(B!$C$2:$C$126,MATCH(EF!P222,B!$A$2:$A$126,0))),"Sin región al ser un ente Estatal")</f>
        <v>Centro</v>
      </c>
      <c r="R222" s="37">
        <f t="array" ref="R222">IF(O222="7",IF(P222="000","N/A",INDEX(B!$D$2:$D$126,MATCH(EF!P222,B!$A$2:$A$126,0))),B!$D$127)</f>
        <v>53045</v>
      </c>
      <c r="S222" s="37">
        <f t="array" ref="S222">IF(O222="7",IF(P222="000","N/A",INDEX(B!$E$2:$E$126,MATCH(EF!P222,B!$A$2:$A$126,0))),B!$E$127)</f>
        <v>67969</v>
      </c>
      <c r="T222" s="29"/>
      <c r="U222" s="29"/>
      <c r="V222" s="29"/>
      <c r="W222" s="29"/>
      <c r="X222" s="29"/>
      <c r="Y222" s="29"/>
      <c r="Z222" s="29"/>
    </row>
    <row r="223" spans="1:26" ht="14.25" customHeight="1">
      <c r="A223" s="29">
        <f>COUNTIF(A!$A$2:$A$1001,"&lt;="&amp;A!A223)</f>
        <v>410</v>
      </c>
      <c r="B223" s="30">
        <v>222</v>
      </c>
      <c r="C223" s="35" t="str">
        <f t="array" ref="C223">INDEX(A!$A$2:$A$1001,MATCH(EF!B223,EF!$A$2:$A$1001,0))</f>
        <v>Instituto Municipal de la Juventud en San Pedro Tlaquepaque</v>
      </c>
      <c r="D223" s="35" t="str">
        <f t="array" ref="D223">INDEX(A!$B$2:$B$1001,MATCH(EF!C223,A!$A$2:$A$1001,0))</f>
        <v>Municipal</v>
      </c>
      <c r="E223" s="35" t="str">
        <f t="array" ref="E223">INDEX(A!$C$2:$C$1001,MATCH(EF!C223,A!$A$2:$A$1001,0))</f>
        <v>Sí</v>
      </c>
      <c r="F223" s="35" t="str">
        <f t="array" ref="F223">INDEX(A!$D$2:$D$1001,MATCH(EF!C223,A!$A$2:$A$1001,0))</f>
        <v>098</v>
      </c>
      <c r="G223" s="35" t="str">
        <f t="array" ref="G223">INDEX(A!$E$2:$E$1001,MATCH(EF!C223,A!$A$2:$A$1001,0))</f>
        <v>Asistencia social</v>
      </c>
      <c r="H223" s="35" t="str">
        <f t="array" ref="H223">INDEX(A!$F$2:$F$1001,MATCH(EF!C223,A!$A$2:$A$1001,0))</f>
        <v>Ejecutivo</v>
      </c>
      <c r="I223" s="35" t="str">
        <f t="array" ref="I223">INDEX(A!$G$2:$G$1001,MATCH(EF!C223,A!$A$2:$A$1001,0))</f>
        <v>OPD</v>
      </c>
      <c r="J223" s="35">
        <f t="array" ref="J223">INDEX(A!$H$2:$H$1001,MATCH(EF!C223,A!$A$2:$A$1001,0))</f>
        <v>2010</v>
      </c>
      <c r="K223" s="35" t="str">
        <f t="array" ref="K223">INDEX(A!$I$2:$I$1001,MATCH(EF!C223,A!$A$2:$A$1001,0))</f>
        <v>NA</v>
      </c>
      <c r="L223" s="35" t="str">
        <f t="array" ref="L223">INDEX(A!$J$2:$J$1001,MATCH(EF!C223,A!$A$2:$A$1001,0))</f>
        <v>Instituto Municipal de la Juventud en San Pedro Tlaquepaque
Gaceta diciembre 2012. Año 01. Número 3
Instituto Municipal de la Juventud en Tlaquepaque
Acta de sesión ordinaria 09 de agosto de 2010</v>
      </c>
      <c r="M223" s="35">
        <f t="array" ref="M223">INDEX(A!$K$2:$K$1001,MATCH(EF!C223,A!$A$2:$A$1001,0))</f>
        <v>709803</v>
      </c>
      <c r="N223" s="35">
        <f t="array" ref="N223">INDEX(A!$L$2:$L$1001,MATCH(EF!C223,A!$A$2:$A$1001,0))</f>
        <v>0</v>
      </c>
      <c r="O223" s="36" t="str">
        <f t="shared" si="0"/>
        <v>7</v>
      </c>
      <c r="P223" s="36" t="str">
        <f t="shared" si="1"/>
        <v>098</v>
      </c>
      <c r="Q223" s="36" t="str">
        <f t="array" ref="Q223">IF(O223="7",IF(P223="000","Sin región al ser un intermunicipal",INDEX(B!$C$2:$C$126,MATCH(EF!P223,B!$A$2:$A$126,0))),"Sin región al ser un ente Estatal")</f>
        <v>Centro</v>
      </c>
      <c r="R223" s="37">
        <f t="array" ref="R223">IF(O223="7",IF(P223="000","N/A",INDEX(B!$D$2:$D$126,MATCH(EF!P223,B!$A$2:$A$126,0))),B!$D$127)</f>
        <v>664193</v>
      </c>
      <c r="S223" s="37">
        <f t="array" ref="S223">IF(O223="7",IF(P223="000","N/A",INDEX(B!$E$2:$E$126,MATCH(EF!P223,B!$A$2:$A$126,0))),B!$E$127)</f>
        <v>687127</v>
      </c>
      <c r="T223" s="29"/>
      <c r="U223" s="29"/>
      <c r="V223" s="29"/>
      <c r="W223" s="29"/>
      <c r="X223" s="29"/>
      <c r="Y223" s="29"/>
      <c r="Z223" s="29"/>
    </row>
    <row r="224" spans="1:26" ht="14.25" customHeight="1">
      <c r="A224" s="29">
        <f>COUNTIF(A!$A$2:$A$1001,"&lt;="&amp;A!A224)</f>
        <v>15</v>
      </c>
      <c r="B224" s="30">
        <v>223</v>
      </c>
      <c r="C224" s="35" t="str">
        <f t="array" ref="C224">INDEX(A!$A$2:$A$1001,MATCH(EF!B224,EF!$A$2:$A$1001,0))</f>
        <v>Instituto Municipal de la Juventud Mazamitla</v>
      </c>
      <c r="D224" s="35" t="str">
        <f t="array" ref="D224">INDEX(A!$B$2:$B$1001,MATCH(EF!C224,A!$A$2:$A$1001,0))</f>
        <v>Municipal</v>
      </c>
      <c r="E224" s="35" t="str">
        <f t="array" ref="E224">INDEX(A!$C$2:$C$1001,MATCH(EF!C224,A!$A$2:$A$1001,0))</f>
        <v>Sí</v>
      </c>
      <c r="F224" s="35" t="str">
        <f t="array" ref="F224">INDEX(A!$D$2:$D$1001,MATCH(EF!C224,A!$A$2:$A$1001,0))</f>
        <v>059</v>
      </c>
      <c r="G224" s="35" t="str">
        <f t="array" ref="G224">INDEX(A!$E$2:$E$1001,MATCH(EF!C224,A!$A$2:$A$1001,0))</f>
        <v>Asistencia social</v>
      </c>
      <c r="H224" s="35" t="str">
        <f t="array" ref="H224">INDEX(A!$F$2:$F$1001,MATCH(EF!C224,A!$A$2:$A$1001,0))</f>
        <v>Ejecutivo</v>
      </c>
      <c r="I224" s="35" t="str">
        <f t="array" ref="I224">INDEX(A!$G$2:$G$1001,MATCH(EF!C224,A!$A$2:$A$1001,0))</f>
        <v>NA</v>
      </c>
      <c r="J224" s="35" t="str">
        <f t="array" ref="J224">INDEX(A!$H$2:$H$1001,MATCH(EF!C224,A!$A$2:$A$1001,0))</f>
        <v>NA</v>
      </c>
      <c r="K224" s="35" t="str">
        <f t="array" ref="K224">INDEX(A!$I$2:$I$1001,MATCH(EF!C224,A!$A$2:$A$1001,0))</f>
        <v>NA</v>
      </c>
      <c r="L224" s="35" t="str">
        <f t="array" ref="L224">INDEX(A!$J$2:$J$1001,MATCH(EF!C224,A!$A$2:$A$1001,0))</f>
        <v>NA</v>
      </c>
      <c r="M224" s="35" t="str">
        <f t="array" ref="M224">INDEX(A!$K$2:$K$1001,MATCH(EF!C224,A!$A$2:$A$1001,0))</f>
        <v>NA</v>
      </c>
      <c r="N224" s="35">
        <f t="array" ref="N224">INDEX(A!$L$2:$L$1001,MATCH(EF!C224,A!$A$2:$A$1001,0))</f>
        <v>0</v>
      </c>
      <c r="O224" s="36" t="str">
        <f t="shared" si="0"/>
        <v>N</v>
      </c>
      <c r="P224" s="36" t="str">
        <f t="shared" si="1"/>
        <v>A</v>
      </c>
      <c r="Q224" s="36" t="str">
        <f t="array" ref="Q224">IF(O224="7",IF(P224="000","Sin región al ser un intermunicipal",INDEX(B!$C$2:$C$126,MATCH(EF!P224,B!$A$2:$A$126,0))),"Sin región al ser un ente Estatal")</f>
        <v>Sin región al ser un ente Estatal</v>
      </c>
      <c r="R224" s="37">
        <f t="array" ref="R224">IF(O224="7",IF(P224="000","N/A",INDEX(B!$D$2:$D$126,MATCH(EF!P224,B!$A$2:$A$126,0))),B!$D$127)</f>
        <v>7842822</v>
      </c>
      <c r="S224" s="37">
        <f t="array" ref="S224">IF(O224="7",IF(P224="000","N/A",INDEX(B!$E$2:$E$126,MATCH(EF!P224,B!$A$2:$A$126,0))),B!$E$127)</f>
        <v>8348151</v>
      </c>
      <c r="T224" s="29"/>
      <c r="U224" s="29"/>
      <c r="V224" s="29"/>
      <c r="W224" s="29"/>
      <c r="X224" s="29"/>
      <c r="Y224" s="29"/>
      <c r="Z224" s="29"/>
    </row>
    <row r="225" spans="1:26" ht="14.25" customHeight="1">
      <c r="A225" s="29">
        <f>COUNTIF(A!$A$2:$A$1001,"&lt;="&amp;A!A225)</f>
        <v>411</v>
      </c>
      <c r="B225" s="30">
        <v>224</v>
      </c>
      <c r="C225" s="35" t="str">
        <f t="array" ref="C225">INDEX(A!$A$2:$A$1001,MATCH(EF!B225,EF!$A$2:$A$1001,0))</f>
        <v>Instituto Municipal de la Mujer de Tonalá</v>
      </c>
      <c r="D225" s="35" t="str">
        <f t="array" ref="D225">INDEX(A!$B$2:$B$1001,MATCH(EF!C225,A!$A$2:$A$1001,0))</f>
        <v>Municipal</v>
      </c>
      <c r="E225" s="35" t="str">
        <f t="array" ref="E225">INDEX(A!$C$2:$C$1001,MATCH(EF!C225,A!$A$2:$A$1001,0))</f>
        <v>Sí</v>
      </c>
      <c r="F225" s="35">
        <f t="array" ref="F225">INDEX(A!$D$2:$D$1001,MATCH(EF!C225,A!$A$2:$A$1001,0))</f>
        <v>101</v>
      </c>
      <c r="G225" s="35" t="str">
        <f t="array" ref="G225">INDEX(A!$E$2:$E$1001,MATCH(EF!C225,A!$A$2:$A$1001,0))</f>
        <v>Asistencia social</v>
      </c>
      <c r="H225" s="35" t="str">
        <f t="array" ref="H225">INDEX(A!$F$2:$F$1001,MATCH(EF!C225,A!$A$2:$A$1001,0))</f>
        <v>Ejecutivo</v>
      </c>
      <c r="I225" s="35" t="str">
        <f t="array" ref="I225">INDEX(A!$G$2:$G$1001,MATCH(EF!C225,A!$A$2:$A$1001,0))</f>
        <v>OPD</v>
      </c>
      <c r="J225" s="35">
        <f t="array" ref="J225">INDEX(A!$H$2:$H$1001,MATCH(EF!C225,A!$A$2:$A$1001,0))</f>
        <v>2008</v>
      </c>
      <c r="K225" s="35" t="str">
        <f t="array" ref="K225">INDEX(A!$I$2:$I$1001,MATCH(EF!C225,A!$A$2:$A$1001,0))</f>
        <v>NA</v>
      </c>
      <c r="L225" s="35" t="str">
        <f t="array" ref="L225">INDEX(A!$J$2:$J$1001,MATCH(EF!C225,A!$A$2:$A$1001,0))</f>
        <v>Acuerdo de ayuntamiento No. 641</v>
      </c>
      <c r="M225" s="35">
        <f t="array" ref="M225">INDEX(A!$K$2:$K$1001,MATCH(EF!C225,A!$A$2:$A$1001,0))</f>
        <v>710104</v>
      </c>
      <c r="N225" s="35">
        <f t="array" ref="N225">INDEX(A!$L$2:$L$1001,MATCH(EF!C225,A!$A$2:$A$1001,0))</f>
        <v>0</v>
      </c>
      <c r="O225" s="36" t="str">
        <f t="shared" si="0"/>
        <v>7</v>
      </c>
      <c r="P225" s="36" t="str">
        <f t="shared" si="1"/>
        <v>101</v>
      </c>
      <c r="Q225" s="36" t="str">
        <f t="array" ref="Q225">IF(O225="7",IF(P225="000","Sin región al ser un intermunicipal",INDEX(B!$C$2:$C$126,MATCH(EF!P225,B!$A$2:$A$126,0))),"Sin región al ser un ente Estatal")</f>
        <v>Centro</v>
      </c>
      <c r="R225" s="37">
        <f t="array" ref="R225">IF(O225="7",IF(P225="000","N/A",INDEX(B!$D$2:$D$126,MATCH(EF!P225,B!$A$2:$A$126,0))),B!$D$127)</f>
        <v>536111</v>
      </c>
      <c r="S225" s="37">
        <f t="array" ref="S225">IF(O225="7",IF(P225="000","N/A",INDEX(B!$E$2:$E$126,MATCH(EF!P225,B!$A$2:$A$126,0))),B!$E$127)</f>
        <v>569913</v>
      </c>
      <c r="T225" s="29"/>
      <c r="U225" s="29"/>
      <c r="V225" s="29"/>
      <c r="W225" s="29"/>
      <c r="X225" s="29"/>
      <c r="Y225" s="29"/>
      <c r="Z225" s="29"/>
    </row>
    <row r="226" spans="1:26" ht="14.25" customHeight="1">
      <c r="A226" s="29">
        <f>COUNTIF(A!$A$2:$A$1001,"&lt;="&amp;A!A226)</f>
        <v>374</v>
      </c>
      <c r="B226" s="30">
        <v>225</v>
      </c>
      <c r="C226" s="35" t="str">
        <f t="array" ref="C226">INDEX(A!$A$2:$A$1001,MATCH(EF!B226,EF!$A$2:$A$1001,0))</f>
        <v>Instituto Municipal de la Mujer de Zapotitlán de Vadillo</v>
      </c>
      <c r="D226" s="35" t="str">
        <f t="array" ref="D226">INDEX(A!$B$2:$B$1001,MATCH(EF!C226,A!$A$2:$A$1001,0))</f>
        <v>Municipal</v>
      </c>
      <c r="E226" s="35" t="str">
        <f t="array" ref="E226">INDEX(A!$C$2:$C$1001,MATCH(EF!C226,A!$A$2:$A$1001,0))</f>
        <v>Sí</v>
      </c>
      <c r="F226" s="35">
        <f t="array" ref="F226">INDEX(A!$D$2:$D$1001,MATCH(EF!C226,A!$A$2:$A$1001,0))</f>
        <v>122</v>
      </c>
      <c r="G226" s="35" t="str">
        <f t="array" ref="G226">INDEX(A!$E$2:$E$1001,MATCH(EF!C226,A!$A$2:$A$1001,0))</f>
        <v>Asistencia social</v>
      </c>
      <c r="H226" s="35" t="str">
        <f t="array" ref="H226">INDEX(A!$F$2:$F$1001,MATCH(EF!C226,A!$A$2:$A$1001,0))</f>
        <v>Ejecutivo</v>
      </c>
      <c r="I226" s="35" t="str">
        <f t="array" ref="I226">INDEX(A!$G$2:$G$1001,MATCH(EF!C226,A!$A$2:$A$1001,0))</f>
        <v>NA</v>
      </c>
      <c r="J226" s="35" t="str">
        <f t="array" ref="J226">INDEX(A!$H$2:$H$1001,MATCH(EF!C226,A!$A$2:$A$1001,0))</f>
        <v>NA</v>
      </c>
      <c r="K226" s="35" t="str">
        <f t="array" ref="K226">INDEX(A!$I$2:$I$1001,MATCH(EF!C226,A!$A$2:$A$1001,0))</f>
        <v>NA</v>
      </c>
      <c r="L226" s="35" t="str">
        <f t="array" ref="L226">INDEX(A!$J$2:$J$1001,MATCH(EF!C226,A!$A$2:$A$1001,0))</f>
        <v>NA</v>
      </c>
      <c r="M226" s="35" t="str">
        <f t="array" ref="M226">INDEX(A!$K$2:$K$1001,MATCH(EF!C226,A!$A$2:$A$1001,0))</f>
        <v>NA</v>
      </c>
      <c r="N226" s="35">
        <f t="array" ref="N226">INDEX(A!$L$2:$L$1001,MATCH(EF!C226,A!$A$2:$A$1001,0))</f>
        <v>0</v>
      </c>
      <c r="O226" s="36" t="str">
        <f t="shared" si="0"/>
        <v>N</v>
      </c>
      <c r="P226" s="36" t="str">
        <f t="shared" si="1"/>
        <v>A</v>
      </c>
      <c r="Q226" s="36" t="str">
        <f t="array" ref="Q226">IF(O226="7",IF(P226="000","Sin región al ser un intermunicipal",INDEX(B!$C$2:$C$126,MATCH(EF!P226,B!$A$2:$A$126,0))),"Sin región al ser un ente Estatal")</f>
        <v>Sin región al ser un ente Estatal</v>
      </c>
      <c r="R226" s="37">
        <f t="array" ref="R226">IF(O226="7",IF(P226="000","N/A",INDEX(B!$D$2:$D$126,MATCH(EF!P226,B!$A$2:$A$126,0))),B!$D$127)</f>
        <v>7842822</v>
      </c>
      <c r="S226" s="37">
        <f t="array" ref="S226">IF(O226="7",IF(P226="000","N/A",INDEX(B!$E$2:$E$126,MATCH(EF!P226,B!$A$2:$A$126,0))),B!$E$127)</f>
        <v>8348151</v>
      </c>
      <c r="T226" s="29"/>
      <c r="U226" s="29"/>
      <c r="V226" s="29"/>
      <c r="W226" s="29"/>
      <c r="X226" s="29"/>
      <c r="Y226" s="29"/>
      <c r="Z226" s="29"/>
    </row>
    <row r="227" spans="1:26" ht="14.25" customHeight="1">
      <c r="A227" s="29">
        <f>COUNTIF(A!$A$2:$A$1001,"&lt;="&amp;A!A227)</f>
        <v>323</v>
      </c>
      <c r="B227" s="30">
        <v>226</v>
      </c>
      <c r="C227" s="35" t="str">
        <f t="array" ref="C227">INDEX(A!$A$2:$A$1001,MATCH(EF!B227,EF!$A$2:$A$1001,0))</f>
        <v>Instituto Municipal de la Mujer del Municipio de Autlán de Navarro</v>
      </c>
      <c r="D227" s="35" t="str">
        <f t="array" ref="D227">INDEX(A!$B$2:$B$1001,MATCH(EF!C227,A!$A$2:$A$1001,0))</f>
        <v>Municipal</v>
      </c>
      <c r="E227" s="35" t="str">
        <f t="array" ref="E227">INDEX(A!$C$2:$C$1001,MATCH(EF!C227,A!$A$2:$A$1001,0))</f>
        <v>Sí</v>
      </c>
      <c r="F227" s="35" t="str">
        <f t="array" ref="F227">INDEX(A!$D$2:$D$1001,MATCH(EF!C227,A!$A$2:$A$1001,0))</f>
        <v>015</v>
      </c>
      <c r="G227" s="35" t="str">
        <f t="array" ref="G227">INDEX(A!$E$2:$E$1001,MATCH(EF!C227,A!$A$2:$A$1001,0))</f>
        <v>Asistencia social</v>
      </c>
      <c r="H227" s="35" t="str">
        <f t="array" ref="H227">INDEX(A!$F$2:$F$1001,MATCH(EF!C227,A!$A$2:$A$1001,0))</f>
        <v>Ejecutivo</v>
      </c>
      <c r="I227" s="35" t="str">
        <f t="array" ref="I227">INDEX(A!$G$2:$G$1001,MATCH(EF!C227,A!$A$2:$A$1001,0))</f>
        <v>OPD</v>
      </c>
      <c r="J227" s="35">
        <f t="array" ref="J227">INDEX(A!$H$2:$H$1001,MATCH(EF!C227,A!$A$2:$A$1001,0))</f>
        <v>2011</v>
      </c>
      <c r="K227" s="35" t="str">
        <f t="array" ref="K227">INDEX(A!$I$2:$I$1001,MATCH(EF!C227,A!$A$2:$A$1001,0))</f>
        <v>NA</v>
      </c>
      <c r="L227" s="35" t="str">
        <f t="array" ref="L227">INDEX(A!$J$2:$J$1001,MATCH(EF!C227,A!$A$2:$A$1001,0))</f>
        <v>AA/20110427/O/002</v>
      </c>
      <c r="M227" s="35">
        <f t="array" ref="M227">INDEX(A!$K$2:$K$1001,MATCH(EF!C227,A!$A$2:$A$1001,0))</f>
        <v>701502</v>
      </c>
      <c r="N227" s="35">
        <f t="array" ref="N227">INDEX(A!$L$2:$L$1001,MATCH(EF!C227,A!$A$2:$A$1001,0))</f>
        <v>0</v>
      </c>
      <c r="O227" s="36" t="str">
        <f t="shared" si="0"/>
        <v>7</v>
      </c>
      <c r="P227" s="36" t="str">
        <f t="shared" si="1"/>
        <v>015</v>
      </c>
      <c r="Q227" s="36" t="str">
        <f t="array" ref="Q227">IF(O227="7",IF(P227="000","Sin región al ser un intermunicipal",INDEX(B!$C$2:$C$126,MATCH(EF!P227,B!$A$2:$A$126,0))),"Sin región al ser un ente Estatal")</f>
        <v>Sierra de Amula</v>
      </c>
      <c r="R227" s="37">
        <f t="array" ref="R227">IF(O227="7",IF(P227="000","N/A",INDEX(B!$D$2:$D$126,MATCH(EF!P227,B!$A$2:$A$126,0))),B!$D$127)</f>
        <v>60572</v>
      </c>
      <c r="S227" s="37">
        <f t="array" ref="S227">IF(O227="7",IF(P227="000","N/A",INDEX(B!$E$2:$E$126,MATCH(EF!P227,B!$A$2:$A$126,0))),B!$E$127)</f>
        <v>64931</v>
      </c>
      <c r="T227" s="29"/>
      <c r="U227" s="29"/>
      <c r="V227" s="29"/>
      <c r="W227" s="29"/>
      <c r="X227" s="29"/>
      <c r="Y227" s="29"/>
      <c r="Z227" s="29"/>
    </row>
    <row r="228" spans="1:26" ht="14.25" customHeight="1">
      <c r="A228" s="29">
        <f>COUNTIF(A!$A$2:$A$1001,"&lt;="&amp;A!A228)</f>
        <v>476</v>
      </c>
      <c r="B228" s="30">
        <v>227</v>
      </c>
      <c r="C228" s="35" t="str">
        <f t="array" ref="C228">INDEX(A!$A$2:$A$1001,MATCH(EF!B228,EF!$A$2:$A$1001,0))</f>
        <v>Instituto Municipal de la Mujer en La Barca</v>
      </c>
      <c r="D228" s="35" t="str">
        <f t="array" ref="D228">INDEX(A!$B$2:$B$1001,MATCH(EF!C228,A!$A$2:$A$1001,0))</f>
        <v>Municipal</v>
      </c>
      <c r="E228" s="35" t="str">
        <f t="array" ref="E228">INDEX(A!$C$2:$C$1001,MATCH(EF!C228,A!$A$2:$A$1001,0))</f>
        <v>Sí</v>
      </c>
      <c r="F228" s="35" t="str">
        <f t="array" ref="F228">INDEX(A!$D$2:$D$1001,MATCH(EF!C228,A!$A$2:$A$1001,0))</f>
        <v>018</v>
      </c>
      <c r="G228" s="35" t="str">
        <f t="array" ref="G228">INDEX(A!$E$2:$E$1001,MATCH(EF!C228,A!$A$2:$A$1001,0))</f>
        <v>Asistencia social</v>
      </c>
      <c r="H228" s="35" t="str">
        <f t="array" ref="H228">INDEX(A!$F$2:$F$1001,MATCH(EF!C228,A!$A$2:$A$1001,0))</f>
        <v>Ejecutivo</v>
      </c>
      <c r="I228" s="35" t="str">
        <f t="array" ref="I228">INDEX(A!$G$2:$G$1001,MATCH(EF!C228,A!$A$2:$A$1001,0))</f>
        <v>OPD</v>
      </c>
      <c r="J228" s="35">
        <f t="array" ref="J228">INDEX(A!$H$2:$H$1001,MATCH(EF!C228,A!$A$2:$A$1001,0))</f>
        <v>2013</v>
      </c>
      <c r="K228" s="35" t="str">
        <f t="array" ref="K228">INDEX(A!$I$2:$I$1001,MATCH(EF!C228,A!$A$2:$A$1001,0))</f>
        <v>NA</v>
      </c>
      <c r="L228" s="35" t="str">
        <f t="array" ref="L228">INDEX(A!$J$2:$J$1001,MATCH(EF!C228,A!$A$2:$A$1001,0))</f>
        <v>NA</v>
      </c>
      <c r="M228" s="35">
        <f t="array" ref="M228">INDEX(A!$K$2:$K$1001,MATCH(EF!C228,A!$A$2:$A$1001,0))</f>
        <v>701804</v>
      </c>
      <c r="N228" s="35">
        <f t="array" ref="N228">INDEX(A!$L$2:$L$1001,MATCH(EF!C228,A!$A$2:$A$1001,0))</f>
        <v>0</v>
      </c>
      <c r="O228" s="36" t="str">
        <f t="shared" si="0"/>
        <v>7</v>
      </c>
      <c r="P228" s="36" t="str">
        <f t="shared" si="1"/>
        <v>018</v>
      </c>
      <c r="Q228" s="36" t="str">
        <f t="array" ref="Q228">IF(O228="7",IF(P228="000","Sin región al ser un intermunicipal",INDEX(B!$C$2:$C$126,MATCH(EF!P228,B!$A$2:$A$126,0))),"Sin región al ser un ente Estatal")</f>
        <v>Ciénega</v>
      </c>
      <c r="R228" s="37">
        <f t="array" ref="R228">IF(O228="7",IF(P228="000","N/A",INDEX(B!$D$2:$D$126,MATCH(EF!P228,B!$A$2:$A$126,0))),B!$D$127)</f>
        <v>65055</v>
      </c>
      <c r="S228" s="37">
        <f t="array" ref="S228">IF(O228="7",IF(P228="000","N/A",INDEX(B!$E$2:$E$126,MATCH(EF!P228,B!$A$2:$A$126,0))),B!$E$127)</f>
        <v>67937</v>
      </c>
      <c r="T228" s="29"/>
      <c r="U228" s="29"/>
      <c r="V228" s="29"/>
      <c r="W228" s="29"/>
      <c r="X228" s="29"/>
      <c r="Y228" s="29"/>
      <c r="Z228" s="29"/>
    </row>
    <row r="229" spans="1:26" ht="14.25" customHeight="1">
      <c r="A229" s="29">
        <f>COUNTIF(A!$A$2:$A$1001,"&lt;="&amp;A!A229)</f>
        <v>16</v>
      </c>
      <c r="B229" s="30">
        <v>228</v>
      </c>
      <c r="C229" s="35" t="str">
        <f t="array" ref="C229">INDEX(A!$A$2:$A$1001,MATCH(EF!B229,EF!$A$2:$A$1001,0))</f>
        <v>Instituto Municipal de la Mujer en San Diego de Alejandría</v>
      </c>
      <c r="D229" s="35" t="str">
        <f t="array" ref="D229">INDEX(A!$B$2:$B$1001,MATCH(EF!C229,A!$A$2:$A$1001,0))</f>
        <v>Municipal</v>
      </c>
      <c r="E229" s="35" t="str">
        <f t="array" ref="E229">INDEX(A!$C$2:$C$1001,MATCH(EF!C229,A!$A$2:$A$1001,0))</f>
        <v>Sí</v>
      </c>
      <c r="F229" s="35" t="str">
        <f t="array" ref="F229">INDEX(A!$D$2:$D$1001,MATCH(EF!C229,A!$A$2:$A$1001,0))</f>
        <v>072</v>
      </c>
      <c r="G229" s="35" t="str">
        <f t="array" ref="G229">INDEX(A!$E$2:$E$1001,MATCH(EF!C229,A!$A$2:$A$1001,0))</f>
        <v>Asistencia social</v>
      </c>
      <c r="H229" s="35" t="str">
        <f t="array" ref="H229">INDEX(A!$F$2:$F$1001,MATCH(EF!C229,A!$A$2:$A$1001,0))</f>
        <v>Ejecutivo</v>
      </c>
      <c r="I229" s="35" t="str">
        <f t="array" ref="I229">INDEX(A!$G$2:$G$1001,MATCH(EF!C229,A!$A$2:$A$1001,0))</f>
        <v>OPD</v>
      </c>
      <c r="J229" s="35">
        <f t="array" ref="J229">INDEX(A!$H$2:$H$1001,MATCH(EF!C229,A!$A$2:$A$1001,0))</f>
        <v>2009</v>
      </c>
      <c r="K229" s="35" t="str">
        <f t="array" ref="K229">INDEX(A!$I$2:$I$1001,MATCH(EF!C229,A!$A$2:$A$1001,0))</f>
        <v>NA</v>
      </c>
      <c r="L229" s="35" t="str">
        <f t="array" ref="L229">INDEX(A!$J$2:$J$1001,MATCH(EF!C229,A!$A$2:$A$1001,0))</f>
        <v>NA</v>
      </c>
      <c r="M229" s="35">
        <f t="array" ref="M229">INDEX(A!$K$2:$K$1001,MATCH(EF!C229,A!$A$2:$A$1001,0))</f>
        <v>707202</v>
      </c>
      <c r="N229" s="35">
        <f t="array" ref="N229">INDEX(A!$L$2:$L$1001,MATCH(EF!C229,A!$A$2:$A$1001,0))</f>
        <v>0</v>
      </c>
      <c r="O229" s="36" t="str">
        <f t="shared" si="0"/>
        <v>7</v>
      </c>
      <c r="P229" s="36" t="str">
        <f t="shared" si="1"/>
        <v>072</v>
      </c>
      <c r="Q229" s="36" t="str">
        <f t="array" ref="Q229">IF(O229="7",IF(P229="000","Sin región al ser un intermunicipal",INDEX(B!$C$2:$C$126,MATCH(EF!P229,B!$A$2:$A$126,0))),"Sin región al ser un ente Estatal")</f>
        <v>Altos Norte</v>
      </c>
      <c r="R229" s="37">
        <f t="array" ref="R229">IF(O229="7",IF(P229="000","N/A",INDEX(B!$D$2:$D$126,MATCH(EF!P229,B!$A$2:$A$126,0))),B!$D$127)</f>
        <v>7349</v>
      </c>
      <c r="S229" s="37">
        <f t="array" ref="S229">IF(O229="7",IF(P229="000","N/A",INDEX(B!$E$2:$E$126,MATCH(EF!P229,B!$A$2:$A$126,0))),B!$E$127)</f>
        <v>7609</v>
      </c>
      <c r="T229" s="29"/>
      <c r="U229" s="29"/>
      <c r="V229" s="29"/>
      <c r="W229" s="29"/>
      <c r="X229" s="29"/>
      <c r="Y229" s="29"/>
      <c r="Z229" s="29"/>
    </row>
    <row r="230" spans="1:26" ht="14.25" customHeight="1">
      <c r="A230" s="29">
        <f>COUNTIF(A!$A$2:$A$1001,"&lt;="&amp;A!A230)</f>
        <v>412</v>
      </c>
      <c r="B230" s="30">
        <v>229</v>
      </c>
      <c r="C230" s="35" t="str">
        <f t="array" ref="C230">INDEX(A!$A$2:$A$1001,MATCH(EF!B230,EF!$A$2:$A$1001,0))</f>
        <v>Instituto Municipal de la Mujer Pihuamense</v>
      </c>
      <c r="D230" s="35" t="str">
        <f t="array" ref="D230">INDEX(A!$B$2:$B$1001,MATCH(EF!C230,A!$A$2:$A$1001,0))</f>
        <v>Municipal</v>
      </c>
      <c r="E230" s="35" t="str">
        <f t="array" ref="E230">INDEX(A!$C$2:$C$1001,MATCH(EF!C230,A!$A$2:$A$1001,0))</f>
        <v>Sí</v>
      </c>
      <c r="F230" s="35" t="str">
        <f t="array" ref="F230">INDEX(A!$D$2:$D$1001,MATCH(EF!C230,A!$A$2:$A$1001,0))</f>
        <v>065</v>
      </c>
      <c r="G230" s="35" t="str">
        <f t="array" ref="G230">INDEX(A!$E$2:$E$1001,MATCH(EF!C230,A!$A$2:$A$1001,0))</f>
        <v>Asistencia social</v>
      </c>
      <c r="H230" s="35" t="str">
        <f t="array" ref="H230">INDEX(A!$F$2:$F$1001,MATCH(EF!C230,A!$A$2:$A$1001,0))</f>
        <v>Ejecutivo</v>
      </c>
      <c r="I230" s="35" t="str">
        <f t="array" ref="I230">INDEX(A!$G$2:$G$1001,MATCH(EF!C230,A!$A$2:$A$1001,0))</f>
        <v>OPD</v>
      </c>
      <c r="J230" s="35">
        <f t="array" ref="J230">INDEX(A!$H$2:$H$1001,MATCH(EF!C230,A!$A$2:$A$1001,0))</f>
        <v>2012</v>
      </c>
      <c r="K230" s="35" t="str">
        <f t="array" ref="K230">INDEX(A!$I$2:$I$1001,MATCH(EF!C230,A!$A$2:$A$1001,0))</f>
        <v>NA</v>
      </c>
      <c r="L230" s="35" t="str">
        <f t="array" ref="L230">INDEX(A!$J$2:$J$1001,MATCH(EF!C230,A!$A$2:$A$1001,0))</f>
        <v>Acta de ayuntamiento Quincuagésima Quinta Sesión Ordinaria</v>
      </c>
      <c r="M230" s="35">
        <f t="array" ref="M230">INDEX(A!$K$2:$K$1001,MATCH(EF!C230,A!$A$2:$A$1001,0))</f>
        <v>706502</v>
      </c>
      <c r="N230" s="35">
        <f t="array" ref="N230">INDEX(A!$L$2:$L$1001,MATCH(EF!C230,A!$A$2:$A$1001,0))</f>
        <v>0</v>
      </c>
      <c r="O230" s="36" t="str">
        <f t="shared" si="0"/>
        <v>7</v>
      </c>
      <c r="P230" s="36" t="str">
        <f t="shared" si="1"/>
        <v>065</v>
      </c>
      <c r="Q230" s="36" t="str">
        <f t="array" ref="Q230">IF(O230="7",IF(P230="000","Sin región al ser un intermunicipal",INDEX(B!$C$2:$C$126,MATCH(EF!P230,B!$A$2:$A$126,0))),"Sin región al ser un ente Estatal")</f>
        <v>Sur</v>
      </c>
      <c r="R230" s="37">
        <f t="array" ref="R230">IF(O230="7",IF(P230="000","N/A",INDEX(B!$D$2:$D$126,MATCH(EF!P230,B!$A$2:$A$126,0))),B!$D$127)</f>
        <v>11192</v>
      </c>
      <c r="S230" s="37">
        <f t="array" ref="S230">IF(O230="7",IF(P230="000","N/A",INDEX(B!$E$2:$E$126,MATCH(EF!P230,B!$A$2:$A$126,0))),B!$E$127)</f>
        <v>11386</v>
      </c>
      <c r="T230" s="29"/>
      <c r="U230" s="29"/>
      <c r="V230" s="29"/>
      <c r="W230" s="29"/>
      <c r="X230" s="29"/>
      <c r="Y230" s="29"/>
      <c r="Z230" s="29"/>
    </row>
    <row r="231" spans="1:26" ht="14.25" customHeight="1">
      <c r="A231" s="29">
        <f>COUNTIF(A!$A$2:$A$1001,"&lt;="&amp;A!A231)</f>
        <v>375</v>
      </c>
      <c r="B231" s="30">
        <v>230</v>
      </c>
      <c r="C231" s="35" t="str">
        <f t="array" ref="C231">INDEX(A!$A$2:$A$1001,MATCH(EF!B231,EF!$A$2:$A$1001,0))</f>
        <v>Instituto Municipal de la Mujer Tlajomulquense de Tlajomulco de Zúñiga</v>
      </c>
      <c r="D231" s="35" t="str">
        <f t="array" ref="D231">INDEX(A!$B$2:$B$1001,MATCH(EF!C231,A!$A$2:$A$1001,0))</f>
        <v>Municipal</v>
      </c>
      <c r="E231" s="35" t="str">
        <f t="array" ref="E231">INDEX(A!$C$2:$C$1001,MATCH(EF!C231,A!$A$2:$A$1001,0))</f>
        <v>Sí</v>
      </c>
      <c r="F231" s="35" t="str">
        <f t="array" ref="F231">INDEX(A!$D$2:$D$1001,MATCH(EF!C231,A!$A$2:$A$1001,0))</f>
        <v>097</v>
      </c>
      <c r="G231" s="35" t="str">
        <f t="array" ref="G231">INDEX(A!$E$2:$E$1001,MATCH(EF!C231,A!$A$2:$A$1001,0))</f>
        <v>Asistencia social</v>
      </c>
      <c r="H231" s="35" t="str">
        <f t="array" ref="H231">INDEX(A!$F$2:$F$1001,MATCH(EF!C231,A!$A$2:$A$1001,0))</f>
        <v>Ejecutivo</v>
      </c>
      <c r="I231" s="35" t="str">
        <f t="array" ref="I231">INDEX(A!$G$2:$G$1001,MATCH(EF!C231,A!$A$2:$A$1001,0))</f>
        <v>OPD</v>
      </c>
      <c r="J231" s="35">
        <f t="array" ref="J231">INDEX(A!$H$2:$H$1001,MATCH(EF!C231,A!$A$2:$A$1001,0))</f>
        <v>2010</v>
      </c>
      <c r="K231" s="35" t="str">
        <f t="array" ref="K231">INDEX(A!$I$2:$I$1001,MATCH(EF!C231,A!$A$2:$A$1001,0))</f>
        <v>NA</v>
      </c>
      <c r="L231" s="35" t="str">
        <f t="array" ref="L231">INDEX(A!$J$2:$J$1001,MATCH(EF!C231,A!$A$2:$A$1001,0))</f>
        <v>NA</v>
      </c>
      <c r="M231" s="35">
        <f t="array" ref="M231">INDEX(A!$K$2:$K$1001,MATCH(EF!C231,A!$A$2:$A$1001,0))</f>
        <v>709703</v>
      </c>
      <c r="N231" s="35">
        <f t="array" ref="N231">INDEX(A!$L$2:$L$1001,MATCH(EF!C231,A!$A$2:$A$1001,0))</f>
        <v>0</v>
      </c>
      <c r="O231" s="36" t="str">
        <f t="shared" si="0"/>
        <v>7</v>
      </c>
      <c r="P231" s="36" t="str">
        <f t="shared" si="1"/>
        <v>097</v>
      </c>
      <c r="Q231" s="36" t="str">
        <f t="array" ref="Q231">IF(O231="7",IF(P231="000","Sin región al ser un intermunicipal",INDEX(B!$C$2:$C$126,MATCH(EF!P231,B!$A$2:$A$126,0))),"Sin región al ser un ente Estatal")</f>
        <v>Centro</v>
      </c>
      <c r="R231" s="37">
        <f t="array" ref="R231">IF(O231="7",IF(P231="000","N/A",INDEX(B!$D$2:$D$126,MATCH(EF!P231,B!$A$2:$A$126,0))),B!$D$127)</f>
        <v>549442</v>
      </c>
      <c r="S231" s="37">
        <f t="array" ref="S231">IF(O231="7",IF(P231="000","N/A",INDEX(B!$E$2:$E$126,MATCH(EF!P231,B!$A$2:$A$126,0))),B!$E$127)</f>
        <v>727750</v>
      </c>
      <c r="T231" s="29"/>
      <c r="U231" s="29"/>
      <c r="V231" s="29"/>
      <c r="W231" s="29"/>
      <c r="X231" s="29"/>
      <c r="Y231" s="29"/>
      <c r="Z231" s="29"/>
    </row>
    <row r="232" spans="1:26" ht="14.25" customHeight="1">
      <c r="A232" s="29">
        <f>COUNTIF(A!$A$2:$A$1001,"&lt;="&amp;A!A232)</f>
        <v>98</v>
      </c>
      <c r="B232" s="30">
        <v>231</v>
      </c>
      <c r="C232" s="35" t="str">
        <f t="array" ref="C232">INDEX(A!$A$2:$A$1001,MATCH(EF!B232,EF!$A$2:$A$1001,0))</f>
        <v>Instituto Municipal de la Mujer Yahualicense de Yahualica de González Gallo</v>
      </c>
      <c r="D232" s="35" t="str">
        <f t="array" ref="D232">INDEX(A!$B$2:$B$1001,MATCH(EF!C232,A!$A$2:$A$1001,0))</f>
        <v>Municipal</v>
      </c>
      <c r="E232" s="35" t="str">
        <f t="array" ref="E232">INDEX(A!$C$2:$C$1001,MATCH(EF!C232,A!$A$2:$A$1001,0))</f>
        <v>NA</v>
      </c>
      <c r="F232" s="35">
        <f t="array" ref="F232">INDEX(A!$D$2:$D$1001,MATCH(EF!C232,A!$A$2:$A$1001,0))</f>
        <v>118</v>
      </c>
      <c r="G232" s="35" t="str">
        <f t="array" ref="G232">INDEX(A!$E$2:$E$1001,MATCH(EF!C232,A!$A$2:$A$1001,0))</f>
        <v>Asistencia social</v>
      </c>
      <c r="H232" s="35" t="str">
        <f t="array" ref="H232">INDEX(A!$F$2:$F$1001,MATCH(EF!C232,A!$A$2:$A$1001,0))</f>
        <v>Ejecutivo</v>
      </c>
      <c r="I232" s="35" t="str">
        <f t="array" ref="I232">INDEX(A!$G$2:$G$1001,MATCH(EF!C232,A!$A$2:$A$1001,0))</f>
        <v>OPD</v>
      </c>
      <c r="J232" s="35">
        <f t="array" ref="J232">INDEX(A!$H$2:$H$1001,MATCH(EF!C232,A!$A$2:$A$1001,0))</f>
        <v>2005</v>
      </c>
      <c r="K232" s="35" t="str">
        <f t="array" ref="K232">INDEX(A!$I$2:$I$1001,MATCH(EF!C232,A!$A$2:$A$1001,0))</f>
        <v>NA</v>
      </c>
      <c r="L232" s="35" t="str">
        <f t="array" ref="L232">INDEX(A!$J$2:$J$1001,MATCH(EF!C232,A!$A$2:$A$1001,0))</f>
        <v>NA</v>
      </c>
      <c r="M232" s="35">
        <f t="array" ref="M232">INDEX(A!$K$2:$K$1001,MATCH(EF!C232,A!$A$2:$A$1001,0))</f>
        <v>711803</v>
      </c>
      <c r="N232" s="35">
        <f t="array" ref="N232">INDEX(A!$L$2:$L$1001,MATCH(EF!C232,A!$A$2:$A$1001,0))</f>
        <v>0</v>
      </c>
      <c r="O232" s="36" t="str">
        <f t="shared" si="0"/>
        <v>7</v>
      </c>
      <c r="P232" s="36" t="str">
        <f t="shared" si="1"/>
        <v>118</v>
      </c>
      <c r="Q232" s="36" t="str">
        <f t="array" ref="Q232">IF(O232="7",IF(P232="000","Sin región al ser un intermunicipal",INDEX(B!$C$2:$C$126,MATCH(EF!P232,B!$A$2:$A$126,0))),"Sin región al ser un ente Estatal")</f>
        <v xml:space="preserve">Altos Sur </v>
      </c>
      <c r="R232" s="37">
        <f t="array" ref="R232">IF(O232="7",IF(P232="000","N/A",INDEX(B!$D$2:$D$126,MATCH(EF!P232,B!$A$2:$A$126,0))),B!$D$127)</f>
        <v>22586</v>
      </c>
      <c r="S232" s="37">
        <f t="array" ref="S232">IF(O232="7",IF(P232="000","N/A",INDEX(B!$E$2:$E$126,MATCH(EF!P232,B!$A$2:$A$126,0))),B!$E$127)</f>
        <v>22394</v>
      </c>
      <c r="T232" s="29"/>
      <c r="U232" s="29"/>
      <c r="V232" s="29"/>
      <c r="W232" s="29"/>
      <c r="X232" s="29"/>
      <c r="Y232" s="29"/>
      <c r="Z232" s="29"/>
    </row>
    <row r="233" spans="1:26" ht="14.25" customHeight="1">
      <c r="A233" s="29">
        <f>COUNTIF(A!$A$2:$A$1001,"&lt;="&amp;A!A233)</f>
        <v>437</v>
      </c>
      <c r="B233" s="30">
        <v>232</v>
      </c>
      <c r="C233" s="35" t="str">
        <f t="array" ref="C233">INDEX(A!$A$2:$A$1001,MATCH(EF!B233,EF!$A$2:$A$1001,0))</f>
        <v>Instituto Municipal de la Mujer Zapotlense en Zapotlán el Grande</v>
      </c>
      <c r="D233" s="35" t="str">
        <f t="array" ref="D233">INDEX(A!$B$2:$B$1001,MATCH(EF!C233,A!$A$2:$A$1001,0))</f>
        <v>Municipal</v>
      </c>
      <c r="E233" s="35" t="str">
        <f t="array" ref="E233">INDEX(A!$C$2:$C$1001,MATCH(EF!C233,A!$A$2:$A$1001,0))</f>
        <v>Sí</v>
      </c>
      <c r="F233" s="35" t="str">
        <f t="array" ref="F233">INDEX(A!$D$2:$D$1001,MATCH(EF!C233,A!$A$2:$A$1001,0))</f>
        <v>023</v>
      </c>
      <c r="G233" s="35" t="str">
        <f t="array" ref="G233">INDEX(A!$E$2:$E$1001,MATCH(EF!C233,A!$A$2:$A$1001,0))</f>
        <v>Asistencia social</v>
      </c>
      <c r="H233" s="35" t="str">
        <f t="array" ref="H233">INDEX(A!$F$2:$F$1001,MATCH(EF!C233,A!$A$2:$A$1001,0))</f>
        <v>Ejecutivo</v>
      </c>
      <c r="I233" s="35" t="str">
        <f t="array" ref="I233">INDEX(A!$G$2:$G$1001,MATCH(EF!C233,A!$A$2:$A$1001,0))</f>
        <v>OPD</v>
      </c>
      <c r="J233" s="35">
        <f t="array" ref="J233">INDEX(A!$H$2:$H$1001,MATCH(EF!C233,A!$A$2:$A$1001,0))</f>
        <v>2010</v>
      </c>
      <c r="K233" s="35" t="str">
        <f t="array" ref="K233">INDEX(A!$I$2:$I$1001,MATCH(EF!C233,A!$A$2:$A$1001,0))</f>
        <v>NA</v>
      </c>
      <c r="L233" s="35" t="str">
        <f t="array" ref="L233">INDEX(A!$J$2:$J$1001,MATCH(EF!C233,A!$A$2:$A$1001,0))</f>
        <v>Gaceta Num. 3</v>
      </c>
      <c r="M233" s="35">
        <f t="array" ref="M233">INDEX(A!$K$2:$K$1001,MATCH(EF!C233,A!$A$2:$A$1001,0))</f>
        <v>702304</v>
      </c>
      <c r="N233" s="35">
        <f t="array" ref="N233">INDEX(A!$L$2:$L$1001,MATCH(EF!C233,A!$A$2:$A$1001,0))</f>
        <v>0</v>
      </c>
      <c r="O233" s="36" t="str">
        <f t="shared" si="0"/>
        <v>7</v>
      </c>
      <c r="P233" s="36" t="str">
        <f t="shared" si="1"/>
        <v>023</v>
      </c>
      <c r="Q233" s="36" t="str">
        <f t="array" ref="Q233">IF(O233="7",IF(P233="000","Sin región al ser un intermunicipal",INDEX(B!$C$2:$C$126,MATCH(EF!P233,B!$A$2:$A$126,0))),"Sin región al ser un ente Estatal")</f>
        <v>Sur</v>
      </c>
      <c r="R233" s="37">
        <f t="array" ref="R233">IF(O233="7",IF(P233="000","N/A",INDEX(B!$D$2:$D$126,MATCH(EF!P233,B!$A$2:$A$126,0))),B!$D$127)</f>
        <v>105423</v>
      </c>
      <c r="S233" s="37">
        <f t="array" ref="S233">IF(O233="7",IF(P233="000","N/A",INDEX(B!$E$2:$E$126,MATCH(EF!P233,B!$A$2:$A$126,0))),B!$E$127)</f>
        <v>115141</v>
      </c>
      <c r="T233" s="29"/>
      <c r="U233" s="29"/>
      <c r="V233" s="29"/>
      <c r="W233" s="29"/>
      <c r="X233" s="29"/>
      <c r="Y233" s="29"/>
      <c r="Z233" s="29"/>
    </row>
    <row r="234" spans="1:26" ht="14.25" customHeight="1">
      <c r="A234" s="29">
        <f>COUNTIF(A!$A$2:$A$1001,"&lt;="&amp;A!A234)</f>
        <v>18</v>
      </c>
      <c r="B234" s="30">
        <v>233</v>
      </c>
      <c r="C234" s="35" t="str">
        <f t="array" ref="C234">INDEX(A!$A$2:$A$1001,MATCH(EF!B234,EF!$A$2:$A$1001,0))</f>
        <v>Instituto Municipal de la Vivienda de Guadalajara</v>
      </c>
      <c r="D234" s="35" t="str">
        <f t="array" ref="D234">INDEX(A!$B$2:$B$1001,MATCH(EF!C234,A!$A$2:$A$1001,0))</f>
        <v>Municipal</v>
      </c>
      <c r="E234" s="35" t="str">
        <f t="array" ref="E234">INDEX(A!$C$2:$C$1001,MATCH(EF!C234,A!$A$2:$A$1001,0))</f>
        <v>Sí</v>
      </c>
      <c r="F234" s="35" t="str">
        <f t="array" ref="F234">INDEX(A!$D$2:$D$1001,MATCH(EF!C234,A!$A$2:$A$1001,0))</f>
        <v>039</v>
      </c>
      <c r="G234" s="35" t="str">
        <f t="array" ref="G234">INDEX(A!$E$2:$E$1001,MATCH(EF!C234,A!$A$2:$A$1001,0))</f>
        <v>Territorio</v>
      </c>
      <c r="H234" s="35" t="str">
        <f t="array" ref="H234">INDEX(A!$F$2:$F$1001,MATCH(EF!C234,A!$A$2:$A$1001,0))</f>
        <v>Ejecutivo</v>
      </c>
      <c r="I234" s="35" t="str">
        <f t="array" ref="I234">INDEX(A!$G$2:$G$1001,MATCH(EF!C234,A!$A$2:$A$1001,0))</f>
        <v>OPD</v>
      </c>
      <c r="J234" s="35">
        <f t="array" ref="J234">INDEX(A!$H$2:$H$1001,MATCH(EF!C234,A!$A$2:$A$1001,0))</f>
        <v>2010</v>
      </c>
      <c r="K234" s="35" t="str">
        <f t="array" ref="K234">INDEX(A!$I$2:$I$1001,MATCH(EF!C234,A!$A$2:$A$1001,0))</f>
        <v>NA</v>
      </c>
      <c r="L234" s="35" t="str">
        <f t="array" ref="L234">INDEX(A!$J$2:$J$1001,MATCH(EF!C234,A!$A$2:$A$1001,0))</f>
        <v>NA</v>
      </c>
      <c r="M234" s="35">
        <f t="array" ref="M234">INDEX(A!$K$2:$K$1001,MATCH(EF!C234,A!$A$2:$A$1001,0))</f>
        <v>703909</v>
      </c>
      <c r="N234" s="35">
        <f t="array" ref="N234">INDEX(A!$L$2:$L$1001,MATCH(EF!C234,A!$A$2:$A$1001,0))</f>
        <v>0</v>
      </c>
      <c r="O234" s="36" t="str">
        <f t="shared" si="0"/>
        <v>7</v>
      </c>
      <c r="P234" s="36" t="str">
        <f t="shared" si="1"/>
        <v>039</v>
      </c>
      <c r="Q234" s="36" t="str">
        <f t="array" ref="Q234">IF(O234="7",IF(P234="000","Sin región al ser un intermunicipal",INDEX(B!$C$2:$C$126,MATCH(EF!P234,B!$A$2:$A$126,0))),"Sin región al ser un ente Estatal")</f>
        <v>Centro</v>
      </c>
      <c r="R234" s="37">
        <f t="array" ref="R234">IF(O234="7",IF(P234="000","N/A",INDEX(B!$D$2:$D$126,MATCH(EF!P234,B!$A$2:$A$126,0))),B!$D$127)</f>
        <v>1460148</v>
      </c>
      <c r="S234" s="37">
        <f t="array" ref="S234">IF(O234="7",IF(P234="000","N/A",INDEX(B!$E$2:$E$126,MATCH(EF!P234,B!$A$2:$A$126,0))),B!$E$127)</f>
        <v>1385629</v>
      </c>
      <c r="T234" s="29"/>
      <c r="U234" s="29"/>
      <c r="V234" s="29"/>
      <c r="W234" s="29"/>
      <c r="X234" s="29"/>
      <c r="Y234" s="29"/>
      <c r="Z234" s="29"/>
    </row>
    <row r="235" spans="1:26" ht="14.25" customHeight="1">
      <c r="A235" s="29">
        <f>COUNTIF(A!$A$2:$A$1001,"&lt;="&amp;A!A235)</f>
        <v>413</v>
      </c>
      <c r="B235" s="30">
        <v>234</v>
      </c>
      <c r="C235" s="35" t="str">
        <f t="array" ref="C235">INDEX(A!$A$2:$A$1001,MATCH(EF!B235,EF!$A$2:$A$1001,0))</f>
        <v>Instituto Municipal de las Mujeres de El Grullo</v>
      </c>
      <c r="D235" s="35" t="str">
        <f t="array" ref="D235">INDEX(A!$B$2:$B$1001,MATCH(EF!C235,A!$A$2:$A$1001,0))</f>
        <v>Municipal</v>
      </c>
      <c r="E235" s="35" t="str">
        <f t="array" ref="E235">INDEX(A!$C$2:$C$1001,MATCH(EF!C235,A!$A$2:$A$1001,0))</f>
        <v>Sí</v>
      </c>
      <c r="F235" s="35" t="str">
        <f t="array" ref="F235">INDEX(A!$D$2:$D$1001,MATCH(EF!C235,A!$A$2:$A$1001,0))</f>
        <v>037</v>
      </c>
      <c r="G235" s="35" t="str">
        <f t="array" ref="G235">INDEX(A!$E$2:$E$1001,MATCH(EF!C235,A!$A$2:$A$1001,0))</f>
        <v>Asistencia social</v>
      </c>
      <c r="H235" s="35" t="str">
        <f t="array" ref="H235">INDEX(A!$F$2:$F$1001,MATCH(EF!C235,A!$A$2:$A$1001,0))</f>
        <v>Ejecutivo</v>
      </c>
      <c r="I235" s="35" t="str">
        <f t="array" ref="I235">INDEX(A!$G$2:$G$1001,MATCH(EF!C235,A!$A$2:$A$1001,0))</f>
        <v>OPD</v>
      </c>
      <c r="J235" s="35">
        <f t="array" ref="J235">INDEX(A!$H$2:$H$1001,MATCH(EF!C235,A!$A$2:$A$1001,0))</f>
        <v>2010</v>
      </c>
      <c r="K235" s="35" t="str">
        <f t="array" ref="K235">INDEX(A!$I$2:$I$1001,MATCH(EF!C235,A!$A$2:$A$1001,0))</f>
        <v>NA</v>
      </c>
      <c r="L235" s="35" t="str">
        <f t="array" ref="L235">INDEX(A!$J$2:$J$1001,MATCH(EF!C235,A!$A$2:$A$1001,0))</f>
        <v>NA</v>
      </c>
      <c r="M235" s="35">
        <f t="array" ref="M235">INDEX(A!$K$2:$K$1001,MATCH(EF!C235,A!$A$2:$A$1001,0))</f>
        <v>703702</v>
      </c>
      <c r="N235" s="35">
        <f t="array" ref="N235">INDEX(A!$L$2:$L$1001,MATCH(EF!C235,A!$A$2:$A$1001,0))</f>
        <v>0</v>
      </c>
      <c r="O235" s="36" t="str">
        <f t="shared" si="0"/>
        <v>7</v>
      </c>
      <c r="P235" s="36" t="str">
        <f t="shared" si="1"/>
        <v>037</v>
      </c>
      <c r="Q235" s="36" t="str">
        <f t="array" ref="Q235">IF(O235="7",IF(P235="000","Sin región al ser un intermunicipal",INDEX(B!$C$2:$C$126,MATCH(EF!P235,B!$A$2:$A$126,0))),"Sin región al ser un ente Estatal")</f>
        <v>Sierra de Amula</v>
      </c>
      <c r="R235" s="37">
        <f t="array" ref="R235">IF(O235="7",IF(P235="000","N/A",INDEX(B!$D$2:$D$126,MATCH(EF!P235,B!$A$2:$A$126,0))),B!$D$127)</f>
        <v>23845</v>
      </c>
      <c r="S235" s="37">
        <f t="array" ref="S235">IF(O235="7",IF(P235="000","N/A",INDEX(B!$E$2:$E$126,MATCH(EF!P235,B!$A$2:$A$126,0))),B!$E$127)</f>
        <v>25920</v>
      </c>
      <c r="T235" s="29"/>
      <c r="U235" s="29"/>
      <c r="V235" s="29"/>
      <c r="W235" s="29"/>
      <c r="X235" s="29"/>
      <c r="Y235" s="29"/>
      <c r="Z235" s="29"/>
    </row>
    <row r="236" spans="1:26" ht="14.25" customHeight="1">
      <c r="A236" s="29">
        <f>COUNTIF(A!$A$2:$A$1001,"&lt;="&amp;A!A236)</f>
        <v>19</v>
      </c>
      <c r="B236" s="30">
        <v>235</v>
      </c>
      <c r="C236" s="35" t="str">
        <f t="array" ref="C236">INDEX(A!$A$2:$A$1001,MATCH(EF!B236,EF!$A$2:$A$1001,0))</f>
        <v>Instituto Municipal de las Mujeres de Ixtlahuacán de los Membrillos</v>
      </c>
      <c r="D236" s="35" t="str">
        <f t="array" ref="D236">INDEX(A!$B$2:$B$1001,MATCH(EF!C236,A!$A$2:$A$1001,0))</f>
        <v>Municipal</v>
      </c>
      <c r="E236" s="35" t="str">
        <f t="array" ref="E236">INDEX(A!$C$2:$C$1001,MATCH(EF!C236,A!$A$2:$A$1001,0))</f>
        <v>Sí</v>
      </c>
      <c r="F236" s="35" t="str">
        <f t="array" ref="F236">INDEX(A!$D$2:$D$1001,MATCH(EF!C236,A!$A$2:$A$1001,0))</f>
        <v>044</v>
      </c>
      <c r="G236" s="35" t="str">
        <f t="array" ref="G236">INDEX(A!$E$2:$E$1001,MATCH(EF!C236,A!$A$2:$A$1001,0))</f>
        <v>Asistencia social</v>
      </c>
      <c r="H236" s="35" t="str">
        <f t="array" ref="H236">INDEX(A!$F$2:$F$1001,MATCH(EF!C236,A!$A$2:$A$1001,0))</f>
        <v>Ejecutivo</v>
      </c>
      <c r="I236" s="35" t="str">
        <f t="array" ref="I236">INDEX(A!$G$2:$G$1001,MATCH(EF!C236,A!$A$2:$A$1001,0))</f>
        <v>OPD</v>
      </c>
      <c r="J236" s="35">
        <f t="array" ref="J236">INDEX(A!$H$2:$H$1001,MATCH(EF!C236,A!$A$2:$A$1001,0))</f>
        <v>2010</v>
      </c>
      <c r="K236" s="35" t="str">
        <f t="array" ref="K236">INDEX(A!$I$2:$I$1001,MATCH(EF!C236,A!$A$2:$A$1001,0))</f>
        <v>NA</v>
      </c>
      <c r="L236" s="35" t="str">
        <f t="array" ref="L236">INDEX(A!$J$2:$J$1001,MATCH(EF!C236,A!$A$2:$A$1001,0))</f>
        <v>Acta de sesión ordinaria número 02</v>
      </c>
      <c r="M236" s="35">
        <f t="array" ref="M236">INDEX(A!$K$2:$K$1001,MATCH(EF!C236,A!$A$2:$A$1001,0))</f>
        <v>704403</v>
      </c>
      <c r="N236" s="35">
        <f t="array" ref="N236">INDEX(A!$L$2:$L$1001,MATCH(EF!C236,A!$A$2:$A$1001,0))</f>
        <v>0</v>
      </c>
      <c r="O236" s="36" t="str">
        <f t="shared" si="0"/>
        <v>7</v>
      </c>
      <c r="P236" s="36" t="str">
        <f t="shared" si="1"/>
        <v>044</v>
      </c>
      <c r="Q236" s="36" t="str">
        <f t="array" ref="Q236">IF(O236="7",IF(P236="000","Sin región al ser un intermunicipal",INDEX(B!$C$2:$C$126,MATCH(EF!P236,B!$A$2:$A$126,0))),"Sin región al ser un ente Estatal")</f>
        <v>Centro</v>
      </c>
      <c r="R236" s="37">
        <f t="array" ref="R236">IF(O236="7",IF(P236="000","N/A",INDEX(B!$D$2:$D$126,MATCH(EF!P236,B!$A$2:$A$126,0))),B!$D$127)</f>
        <v>53045</v>
      </c>
      <c r="S236" s="37">
        <f t="array" ref="S236">IF(O236="7",IF(P236="000","N/A",INDEX(B!$E$2:$E$126,MATCH(EF!P236,B!$A$2:$A$126,0))),B!$E$127)</f>
        <v>67969</v>
      </c>
      <c r="T236" s="29"/>
      <c r="U236" s="29"/>
      <c r="V236" s="29"/>
      <c r="W236" s="29"/>
      <c r="X236" s="29"/>
      <c r="Y236" s="29"/>
      <c r="Z236" s="29"/>
    </row>
    <row r="237" spans="1:26" ht="14.25" customHeight="1">
      <c r="A237" s="29">
        <f>COUNTIF(A!$A$2:$A$1001,"&lt;="&amp;A!A237)</f>
        <v>414</v>
      </c>
      <c r="B237" s="30">
        <v>236</v>
      </c>
      <c r="C237" s="35" t="str">
        <f t="array" ref="C237">INDEX(A!$A$2:$A$1001,MATCH(EF!B237,EF!$A$2:$A$1001,0))</f>
        <v>Instituto Municipal de las Mujeres de Jilotlán</v>
      </c>
      <c r="D237" s="35" t="str">
        <f t="array" ref="D237">INDEX(A!$B$2:$B$1001,MATCH(EF!C237,A!$A$2:$A$1001,0))</f>
        <v>Municipal</v>
      </c>
      <c r="E237" s="35" t="str">
        <f t="array" ref="E237">INDEX(A!$C$2:$C$1001,MATCH(EF!C237,A!$A$2:$A$1001,0))</f>
        <v>Sí</v>
      </c>
      <c r="F237" s="35" t="str">
        <f t="array" ref="F237">INDEX(A!$D$2:$D$1001,MATCH(EF!C237,A!$A$2:$A$1001,0))</f>
        <v>049</v>
      </c>
      <c r="G237" s="35" t="str">
        <f t="array" ref="G237">INDEX(A!$E$2:$E$1001,MATCH(EF!C237,A!$A$2:$A$1001,0))</f>
        <v>Asistencia social</v>
      </c>
      <c r="H237" s="35" t="str">
        <f t="array" ref="H237">INDEX(A!$F$2:$F$1001,MATCH(EF!C237,A!$A$2:$A$1001,0))</f>
        <v>Ejecutivo</v>
      </c>
      <c r="I237" s="35" t="str">
        <f t="array" ref="I237">INDEX(A!$G$2:$G$1001,MATCH(EF!C237,A!$A$2:$A$1001,0))</f>
        <v>OPD</v>
      </c>
      <c r="J237" s="35">
        <f t="array" ref="J237">INDEX(A!$H$2:$H$1001,MATCH(EF!C237,A!$A$2:$A$1001,0))</f>
        <v>2012</v>
      </c>
      <c r="K237" s="35" t="str">
        <f t="array" ref="K237">INDEX(A!$I$2:$I$1001,MATCH(EF!C237,A!$A$2:$A$1001,0))</f>
        <v>NA</v>
      </c>
      <c r="L237" s="35" t="str">
        <f t="array" ref="L237">INDEX(A!$J$2:$J$1001,MATCH(EF!C237,A!$A$2:$A$1001,0))</f>
        <v>Gaceta Acta No. 45/.5/.2012</v>
      </c>
      <c r="M237" s="35">
        <f t="array" ref="M237">INDEX(A!$K$2:$K$1001,MATCH(EF!C237,A!$A$2:$A$1001,0))</f>
        <v>704902</v>
      </c>
      <c r="N237" s="35">
        <f t="array" ref="N237">INDEX(A!$L$2:$L$1001,MATCH(EF!C237,A!$A$2:$A$1001,0))</f>
        <v>0</v>
      </c>
      <c r="O237" s="36" t="str">
        <f t="shared" si="0"/>
        <v>7</v>
      </c>
      <c r="P237" s="36" t="str">
        <f t="shared" si="1"/>
        <v>049</v>
      </c>
      <c r="Q237" s="36" t="str">
        <f t="array" ref="Q237">IF(O237="7",IF(P237="000","Sin región al ser un intermunicipal",INDEX(B!$C$2:$C$126,MATCH(EF!P237,B!$A$2:$A$126,0))),"Sin región al ser un ente Estatal")</f>
        <v>Sur</v>
      </c>
      <c r="R237" s="37">
        <f t="array" ref="R237">IF(O237="7",IF(P237="000","N/A",INDEX(B!$D$2:$D$126,MATCH(EF!P237,B!$A$2:$A$126,0))),B!$D$127)</f>
        <v>9917</v>
      </c>
      <c r="S237" s="37">
        <f t="array" ref="S237">IF(O237="7",IF(P237="000","N/A",INDEX(B!$E$2:$E$126,MATCH(EF!P237,B!$A$2:$A$126,0))),B!$E$127)</f>
        <v>9425</v>
      </c>
      <c r="T237" s="29"/>
      <c r="U237" s="29"/>
      <c r="V237" s="29"/>
      <c r="W237" s="29"/>
      <c r="X237" s="29"/>
      <c r="Y237" s="29"/>
      <c r="Z237" s="29"/>
    </row>
    <row r="238" spans="1:26" ht="14.25" customHeight="1">
      <c r="A238" s="29">
        <f>COUNTIF(A!$A$2:$A$1001,"&lt;="&amp;A!A238)</f>
        <v>20</v>
      </c>
      <c r="B238" s="30">
        <v>237</v>
      </c>
      <c r="C238" s="35" t="str">
        <f t="array" ref="C238">INDEX(A!$A$2:$A$1001,MATCH(EF!B238,EF!$A$2:$A$1001,0))</f>
        <v>Instituto Municipal de las Mujeres de Mazamitla</v>
      </c>
      <c r="D238" s="35" t="str">
        <f t="array" ref="D238">INDEX(A!$B$2:$B$1001,MATCH(EF!C238,A!$A$2:$A$1001,0))</f>
        <v>Municipal</v>
      </c>
      <c r="E238" s="35" t="str">
        <f t="array" ref="E238">INDEX(A!$C$2:$C$1001,MATCH(EF!C238,A!$A$2:$A$1001,0))</f>
        <v>Sí</v>
      </c>
      <c r="F238" s="35" t="str">
        <f t="array" ref="F238">INDEX(A!$D$2:$D$1001,MATCH(EF!C238,A!$A$2:$A$1001,0))</f>
        <v>059</v>
      </c>
      <c r="G238" s="35" t="str">
        <f t="array" ref="G238">INDEX(A!$E$2:$E$1001,MATCH(EF!C238,A!$A$2:$A$1001,0))</f>
        <v>Asistencia social</v>
      </c>
      <c r="H238" s="35" t="str">
        <f t="array" ref="H238">INDEX(A!$F$2:$F$1001,MATCH(EF!C238,A!$A$2:$A$1001,0))</f>
        <v>Ejecutivo</v>
      </c>
      <c r="I238" s="35" t="str">
        <f t="array" ref="I238">INDEX(A!$G$2:$G$1001,MATCH(EF!C238,A!$A$2:$A$1001,0))</f>
        <v>NA</v>
      </c>
      <c r="J238" s="35" t="str">
        <f t="array" ref="J238">INDEX(A!$H$2:$H$1001,MATCH(EF!C238,A!$A$2:$A$1001,0))</f>
        <v>NA</v>
      </c>
      <c r="K238" s="35" t="str">
        <f t="array" ref="K238">INDEX(A!$I$2:$I$1001,MATCH(EF!C238,A!$A$2:$A$1001,0))</f>
        <v>NA</v>
      </c>
      <c r="L238" s="35" t="str">
        <f t="array" ref="L238">INDEX(A!$J$2:$J$1001,MATCH(EF!C238,A!$A$2:$A$1001,0))</f>
        <v>NA</v>
      </c>
      <c r="M238" s="35" t="str">
        <f t="array" ref="M238">INDEX(A!$K$2:$K$1001,MATCH(EF!C238,A!$A$2:$A$1001,0))</f>
        <v>NA</v>
      </c>
      <c r="N238" s="35">
        <f t="array" ref="N238">INDEX(A!$L$2:$L$1001,MATCH(EF!C238,A!$A$2:$A$1001,0))</f>
        <v>0</v>
      </c>
      <c r="O238" s="36" t="str">
        <f t="shared" si="0"/>
        <v>N</v>
      </c>
      <c r="P238" s="36" t="str">
        <f t="shared" si="1"/>
        <v>A</v>
      </c>
      <c r="Q238" s="36" t="str">
        <f t="array" ref="Q238">IF(O238="7",IF(P238="000","Sin región al ser un intermunicipal",INDEX(B!$C$2:$C$126,MATCH(EF!P238,B!$A$2:$A$126,0))),"Sin región al ser un ente Estatal")</f>
        <v>Sin región al ser un ente Estatal</v>
      </c>
      <c r="R238" s="37">
        <f t="array" ref="R238">IF(O238="7",IF(P238="000","N/A",INDEX(B!$D$2:$D$126,MATCH(EF!P238,B!$A$2:$A$126,0))),B!$D$127)</f>
        <v>7842822</v>
      </c>
      <c r="S238" s="37">
        <f t="array" ref="S238">IF(O238="7",IF(P238="000","N/A",INDEX(B!$E$2:$E$126,MATCH(EF!P238,B!$A$2:$A$126,0))),B!$E$127)</f>
        <v>8348151</v>
      </c>
      <c r="T238" s="29"/>
      <c r="U238" s="29"/>
      <c r="V238" s="29"/>
      <c r="W238" s="29"/>
      <c r="X238" s="29"/>
      <c r="Y238" s="29"/>
      <c r="Z238" s="29"/>
    </row>
    <row r="239" spans="1:26" ht="14.25" customHeight="1">
      <c r="A239" s="29">
        <f>COUNTIF(A!$A$2:$A$1001,"&lt;="&amp;A!A239)</f>
        <v>415</v>
      </c>
      <c r="B239" s="30">
        <v>238</v>
      </c>
      <c r="C239" s="35" t="str">
        <f t="array" ref="C239">INDEX(A!$A$2:$A$1001,MATCH(EF!B239,EF!$A$2:$A$1001,0))</f>
        <v>Instituto Municipal de las Mujeres de San Ignacio Cerro Gordo</v>
      </c>
      <c r="D239" s="35" t="str">
        <f t="array" ref="D239">INDEX(A!$B$2:$B$1001,MATCH(EF!C239,A!$A$2:$A$1001,0))</f>
        <v>Municipal</v>
      </c>
      <c r="E239" s="35" t="str">
        <f t="array" ref="E239">INDEX(A!$C$2:$C$1001,MATCH(EF!C239,A!$A$2:$A$1001,0))</f>
        <v>No</v>
      </c>
      <c r="F239" s="35">
        <f t="array" ref="F239">INDEX(A!$D$2:$D$1001,MATCH(EF!C239,A!$A$2:$A$1001,0))</f>
        <v>125</v>
      </c>
      <c r="G239" s="35" t="str">
        <f t="array" ref="G239">INDEX(A!$E$2:$E$1001,MATCH(EF!C239,A!$A$2:$A$1001,0))</f>
        <v>Asistencia social</v>
      </c>
      <c r="H239" s="35" t="str">
        <f t="array" ref="H239">INDEX(A!$F$2:$F$1001,MATCH(EF!C239,A!$A$2:$A$1001,0))</f>
        <v>Ejecutivo</v>
      </c>
      <c r="I239" s="35" t="str">
        <f t="array" ref="I239">INDEX(A!$G$2:$G$1001,MATCH(EF!C239,A!$A$2:$A$1001,0))</f>
        <v>OPD</v>
      </c>
      <c r="J239" s="35">
        <f t="array" ref="J239">INDEX(A!$H$2:$H$1001,MATCH(EF!C239,A!$A$2:$A$1001,0))</f>
        <v>2010</v>
      </c>
      <c r="K239" s="35">
        <f t="array" ref="K239">INDEX(A!$I$2:$I$1001,MATCH(EF!C239,A!$A$2:$A$1001,0))</f>
        <v>2019</v>
      </c>
      <c r="L239" s="35" t="str">
        <f t="array" ref="L239">INDEX(A!$J$2:$J$1001,MATCH(EF!C239,A!$A$2:$A$1001,0))</f>
        <v>Acta de sesión 101-2009</v>
      </c>
      <c r="M239" s="35">
        <f t="array" ref="M239">INDEX(A!$K$2:$K$1001,MATCH(EF!C239,A!$A$2:$A$1001,0))</f>
        <v>712503</v>
      </c>
      <c r="N239" s="35" t="str">
        <f t="array" ref="N239">INDEX(A!$L$2:$L$1001,MATCH(EF!C239,A!$A$2:$A$1001,0))</f>
        <v>Acta 034-2018/2021 de Sesión Ordinaria</v>
      </c>
      <c r="O239" s="36" t="str">
        <f t="shared" si="0"/>
        <v>7</v>
      </c>
      <c r="P239" s="36" t="str">
        <f t="shared" si="1"/>
        <v>125</v>
      </c>
      <c r="Q239" s="36" t="str">
        <f t="array" ref="Q239">IF(O239="7",IF(P239="000","Sin región al ser un intermunicipal",INDEX(B!$C$2:$C$126,MATCH(EF!P239,B!$A$2:$A$126,0))),"Sin región al ser un ente Estatal")</f>
        <v>Altos Sur</v>
      </c>
      <c r="R239" s="37">
        <f t="array" ref="R239">IF(O239="7",IF(P239="000","N/A",INDEX(B!$D$2:$D$126,MATCH(EF!P239,B!$A$2:$A$126,0))),B!$D$127)</f>
        <v>18952</v>
      </c>
      <c r="S239" s="37">
        <f t="array" ref="S239">IF(O239="7",IF(P239="000","N/A",INDEX(B!$E$2:$E$126,MATCH(EF!P239,B!$A$2:$A$126,0))),B!$E$127)</f>
        <v>18341</v>
      </c>
      <c r="T239" s="29"/>
      <c r="U239" s="29"/>
      <c r="V239" s="29"/>
      <c r="W239" s="29"/>
      <c r="X239" s="29"/>
      <c r="Y239" s="29"/>
      <c r="Z239" s="29"/>
    </row>
    <row r="240" spans="1:26" ht="14.25" customHeight="1">
      <c r="A240" s="29">
        <f>COUNTIF(A!$A$2:$A$1001,"&lt;="&amp;A!A240)</f>
        <v>21</v>
      </c>
      <c r="B240" s="30">
        <v>239</v>
      </c>
      <c r="C240" s="35" t="str">
        <f t="array" ref="C240">INDEX(A!$A$2:$A$1001,MATCH(EF!B240,EF!$A$2:$A$1001,0))</f>
        <v>Instituto Municipal de las Mujeres de San Julián</v>
      </c>
      <c r="D240" s="35" t="str">
        <f t="array" ref="D240">INDEX(A!$B$2:$B$1001,MATCH(EF!C240,A!$A$2:$A$1001,0))</f>
        <v>Municipal</v>
      </c>
      <c r="E240" s="35" t="str">
        <f t="array" ref="E240">INDEX(A!$C$2:$C$1001,MATCH(EF!C240,A!$A$2:$A$1001,0))</f>
        <v>Sí</v>
      </c>
      <c r="F240" s="35" t="str">
        <f t="array" ref="F240">INDEX(A!$D$2:$D$1001,MATCH(EF!C240,A!$A$2:$A$1001,0))</f>
        <v>074</v>
      </c>
      <c r="G240" s="35" t="str">
        <f t="array" ref="G240">INDEX(A!$E$2:$E$1001,MATCH(EF!C240,A!$A$2:$A$1001,0))</f>
        <v>Asistencia social</v>
      </c>
      <c r="H240" s="35" t="str">
        <f t="array" ref="H240">INDEX(A!$F$2:$F$1001,MATCH(EF!C240,A!$A$2:$A$1001,0))</f>
        <v>Ejecutivo</v>
      </c>
      <c r="I240" s="35" t="str">
        <f t="array" ref="I240">INDEX(A!$G$2:$G$1001,MATCH(EF!C240,A!$A$2:$A$1001,0))</f>
        <v>OPD</v>
      </c>
      <c r="J240" s="35">
        <f t="array" ref="J240">INDEX(A!$H$2:$H$1001,MATCH(EF!C240,A!$A$2:$A$1001,0))</f>
        <v>2009</v>
      </c>
      <c r="K240" s="35" t="str">
        <f t="array" ref="K240">INDEX(A!$I$2:$I$1001,MATCH(EF!C240,A!$A$2:$A$1001,0))</f>
        <v>NA</v>
      </c>
      <c r="L240" s="35" t="str">
        <f t="array" ref="L240">INDEX(A!$J$2:$J$1001,MATCH(EF!C240,A!$A$2:$A$1001,0))</f>
        <v>Gaceta Municipal No. 20. Año 3</v>
      </c>
      <c r="M240" s="35">
        <f t="array" ref="M240">INDEX(A!$K$2:$K$1001,MATCH(EF!C240,A!$A$2:$A$1001,0))</f>
        <v>707402</v>
      </c>
      <c r="N240" s="35">
        <f t="array" ref="N240">INDEX(A!$L$2:$L$1001,MATCH(EF!C240,A!$A$2:$A$1001,0))</f>
        <v>0</v>
      </c>
      <c r="O240" s="36" t="str">
        <f t="shared" si="0"/>
        <v>7</v>
      </c>
      <c r="P240" s="36" t="str">
        <f t="shared" si="1"/>
        <v>074</v>
      </c>
      <c r="Q240" s="36" t="str">
        <f t="array" ref="Q240">IF(O240="7",IF(P240="000","Sin región al ser un intermunicipal",INDEX(B!$C$2:$C$126,MATCH(EF!P240,B!$A$2:$A$126,0))),"Sin región al ser un ente Estatal")</f>
        <v>Altos Sur</v>
      </c>
      <c r="R240" s="37">
        <f t="array" ref="R240">IF(O240="7",IF(P240="000","N/A",INDEX(B!$D$2:$D$126,MATCH(EF!P240,B!$A$2:$A$126,0))),B!$D$127)</f>
        <v>15890</v>
      </c>
      <c r="S240" s="37">
        <f t="array" ref="S240">IF(O240="7",IF(P240="000","N/A",INDEX(B!$E$2:$E$126,MATCH(EF!P240,B!$A$2:$A$126,0))),B!$E$127)</f>
        <v>16792</v>
      </c>
      <c r="T240" s="29"/>
      <c r="U240" s="29"/>
      <c r="V240" s="29"/>
      <c r="W240" s="29"/>
      <c r="X240" s="29"/>
      <c r="Y240" s="29"/>
      <c r="Z240" s="29"/>
    </row>
    <row r="241" spans="1:26" ht="14.25" customHeight="1">
      <c r="A241" s="29">
        <f>COUNTIF(A!$A$2:$A$1001,"&lt;="&amp;A!A241)</f>
        <v>416</v>
      </c>
      <c r="B241" s="30">
        <v>240</v>
      </c>
      <c r="C241" s="35" t="str">
        <f t="array" ref="C241">INDEX(A!$A$2:$A$1001,MATCH(EF!B241,EF!$A$2:$A$1001,0))</f>
        <v>Instituto Municipal de las Mujeres de Teocaltiche</v>
      </c>
      <c r="D241" s="35" t="str">
        <f t="array" ref="D241">INDEX(A!$B$2:$B$1001,MATCH(EF!C241,A!$A$2:$A$1001,0))</f>
        <v>Municipal</v>
      </c>
      <c r="E241" s="35" t="str">
        <f t="array" ref="E241">INDEX(A!$C$2:$C$1001,MATCH(EF!C241,A!$A$2:$A$1001,0))</f>
        <v>Sí</v>
      </c>
      <c r="F241" s="35" t="str">
        <f t="array" ref="F241">INDEX(A!$D$2:$D$1001,MATCH(EF!C241,A!$A$2:$A$1001,0))</f>
        <v>091</v>
      </c>
      <c r="G241" s="35" t="str">
        <f t="array" ref="G241">INDEX(A!$E$2:$E$1001,MATCH(EF!C241,A!$A$2:$A$1001,0))</f>
        <v>Asistencia social</v>
      </c>
      <c r="H241" s="35" t="str">
        <f t="array" ref="H241">INDEX(A!$F$2:$F$1001,MATCH(EF!C241,A!$A$2:$A$1001,0))</f>
        <v>Ejecutivo</v>
      </c>
      <c r="I241" s="35" t="str">
        <f t="array" ref="I241">INDEX(A!$G$2:$G$1001,MATCH(EF!C241,A!$A$2:$A$1001,0))</f>
        <v>OPD</v>
      </c>
      <c r="J241" s="35">
        <f t="array" ref="J241">INDEX(A!$H$2:$H$1001,MATCH(EF!C241,A!$A$2:$A$1001,0))</f>
        <v>2010</v>
      </c>
      <c r="K241" s="35" t="str">
        <f t="array" ref="K241">INDEX(A!$I$2:$I$1001,MATCH(EF!C241,A!$A$2:$A$1001,0))</f>
        <v>NA</v>
      </c>
      <c r="L241" s="35" t="str">
        <f t="array" ref="L241">INDEX(A!$J$2:$J$1001,MATCH(EF!C241,A!$A$2:$A$1001,0))</f>
        <v>Sesión Extraordinaria. Acta número 9 del 18 de mayo de 2010</v>
      </c>
      <c r="M241" s="35">
        <f t="array" ref="M241">INDEX(A!$K$2:$K$1001,MATCH(EF!C241,A!$A$2:$A$1001,0))</f>
        <v>709103</v>
      </c>
      <c r="N241" s="35">
        <f t="array" ref="N241">INDEX(A!$L$2:$L$1001,MATCH(EF!C241,A!$A$2:$A$1001,0))</f>
        <v>0</v>
      </c>
      <c r="O241" s="36" t="str">
        <f t="shared" si="0"/>
        <v>7</v>
      </c>
      <c r="P241" s="36" t="str">
        <f t="shared" si="1"/>
        <v>091</v>
      </c>
      <c r="Q241" s="36" t="str">
        <f t="array" ref="Q241">IF(O241="7",IF(P241="000","Sin región al ser un intermunicipal",INDEX(B!$C$2:$C$126,MATCH(EF!P241,B!$A$2:$A$126,0))),"Sin región al ser un ente Estatal")</f>
        <v xml:space="preserve">Altos Norte  </v>
      </c>
      <c r="R241" s="37">
        <f t="array" ref="R241">IF(O241="7",IF(P241="000","N/A",INDEX(B!$D$2:$D$126,MATCH(EF!P241,B!$A$2:$A$126,0))),B!$D$127)</f>
        <v>41278</v>
      </c>
      <c r="S241" s="37">
        <f t="array" ref="S241">IF(O241="7",IF(P241="000","N/A",INDEX(B!$E$2:$E$126,MATCH(EF!P241,B!$A$2:$A$126,0))),B!$E$127)</f>
        <v>39839</v>
      </c>
      <c r="T241" s="29"/>
      <c r="U241" s="29"/>
      <c r="V241" s="29"/>
      <c r="W241" s="29"/>
      <c r="X241" s="29"/>
      <c r="Y241" s="29"/>
      <c r="Z241" s="29"/>
    </row>
    <row r="242" spans="1:26" ht="14.25" customHeight="1">
      <c r="A242" s="29">
        <f>COUNTIF(A!$A$2:$A$1001,"&lt;="&amp;A!A242)</f>
        <v>376</v>
      </c>
      <c r="B242" s="30">
        <v>241</v>
      </c>
      <c r="C242" s="35" t="str">
        <f t="array" ref="C242">INDEX(A!$A$2:$A$1001,MATCH(EF!B242,EF!$A$2:$A$1001,0))</f>
        <v>Instituto Municipal de las Mujeres en Guadalajara</v>
      </c>
      <c r="D242" s="35" t="str">
        <f t="array" ref="D242">INDEX(A!$B$2:$B$1001,MATCH(EF!C242,A!$A$2:$A$1001,0))</f>
        <v>Municipal</v>
      </c>
      <c r="E242" s="35" t="str">
        <f t="array" ref="E242">INDEX(A!$C$2:$C$1001,MATCH(EF!C242,A!$A$2:$A$1001,0))</f>
        <v>Sí</v>
      </c>
      <c r="F242" s="35" t="str">
        <f t="array" ref="F242">INDEX(A!$D$2:$D$1001,MATCH(EF!C242,A!$A$2:$A$1001,0))</f>
        <v>039</v>
      </c>
      <c r="G242" s="35" t="str">
        <f t="array" ref="G242">INDEX(A!$E$2:$E$1001,MATCH(EF!C242,A!$A$2:$A$1001,0))</f>
        <v>Asistencia social</v>
      </c>
      <c r="H242" s="35" t="str">
        <f t="array" ref="H242">INDEX(A!$F$2:$F$1001,MATCH(EF!C242,A!$A$2:$A$1001,0))</f>
        <v>Ejecutivo</v>
      </c>
      <c r="I242" s="35" t="str">
        <f t="array" ref="I242">INDEX(A!$G$2:$G$1001,MATCH(EF!C242,A!$A$2:$A$1001,0))</f>
        <v>OPD</v>
      </c>
      <c r="J242" s="35">
        <f t="array" ref="J242">INDEX(A!$H$2:$H$1001,MATCH(EF!C242,A!$A$2:$A$1001,0))</f>
        <v>2002</v>
      </c>
      <c r="K242" s="35" t="str">
        <f t="array" ref="K242">INDEX(A!$I$2:$I$1001,MATCH(EF!C242,A!$A$2:$A$1001,0))</f>
        <v>NA</v>
      </c>
      <c r="L242" s="35" t="str">
        <f t="array" ref="L242">INDEX(A!$J$2:$J$1001,MATCH(EF!C242,A!$A$2:$A$1001,0))</f>
        <v>Certificación del Acta no. 26</v>
      </c>
      <c r="M242" s="35">
        <f t="array" ref="M242">INDEX(A!$K$2:$K$1001,MATCH(EF!C242,A!$A$2:$A$1001,0))</f>
        <v>703905</v>
      </c>
      <c r="N242" s="35">
        <f t="array" ref="N242">INDEX(A!$L$2:$L$1001,MATCH(EF!C242,A!$A$2:$A$1001,0))</f>
        <v>0</v>
      </c>
      <c r="O242" s="36" t="str">
        <f t="shared" si="0"/>
        <v>7</v>
      </c>
      <c r="P242" s="36" t="str">
        <f t="shared" si="1"/>
        <v>039</v>
      </c>
      <c r="Q242" s="36" t="str">
        <f t="array" ref="Q242">IF(O242="7",IF(P242="000","Sin región al ser un intermunicipal",INDEX(B!$C$2:$C$126,MATCH(EF!P242,B!$A$2:$A$126,0))),"Sin región al ser un ente Estatal")</f>
        <v>Centro</v>
      </c>
      <c r="R242" s="37">
        <f t="array" ref="R242">IF(O242="7",IF(P242="000","N/A",INDEX(B!$D$2:$D$126,MATCH(EF!P242,B!$A$2:$A$126,0))),B!$D$127)</f>
        <v>1460148</v>
      </c>
      <c r="S242" s="37">
        <f t="array" ref="S242">IF(O242="7",IF(P242="000","N/A",INDEX(B!$E$2:$E$126,MATCH(EF!P242,B!$A$2:$A$126,0))),B!$E$127)</f>
        <v>1385629</v>
      </c>
      <c r="T242" s="29"/>
      <c r="U242" s="29"/>
      <c r="V242" s="29"/>
      <c r="W242" s="29"/>
      <c r="X242" s="29"/>
      <c r="Y242" s="29"/>
      <c r="Z242" s="29"/>
    </row>
    <row r="243" spans="1:26" ht="14.25" customHeight="1">
      <c r="A243" s="29">
        <f>COUNTIF(A!$A$2:$A$1001,"&lt;="&amp;A!A243)</f>
        <v>22</v>
      </c>
      <c r="B243" s="30">
        <v>242</v>
      </c>
      <c r="C243" s="35" t="str">
        <f t="array" ref="C243">INDEX(A!$A$2:$A$1001,MATCH(EF!B243,EF!$A$2:$A$1001,0))</f>
        <v>Instituto Municipal de las Mujeres en Jamay, Jalisco</v>
      </c>
      <c r="D243" s="35" t="str">
        <f t="array" ref="D243">INDEX(A!$B$2:$B$1001,MATCH(EF!C243,A!$A$2:$A$1001,0))</f>
        <v>Municipal</v>
      </c>
      <c r="E243" s="35" t="str">
        <f t="array" ref="E243">INDEX(A!$C$2:$C$1001,MATCH(EF!C243,A!$A$2:$A$1001,0))</f>
        <v>No</v>
      </c>
      <c r="F243" s="35" t="str">
        <f t="array" ref="F243">INDEX(A!$D$2:$D$1001,MATCH(EF!C243,A!$A$2:$A$1001,0))</f>
        <v>047</v>
      </c>
      <c r="G243" s="35" t="str">
        <f t="array" ref="G243">INDEX(A!$E$2:$E$1001,MATCH(EF!C243,A!$A$2:$A$1001,0))</f>
        <v>Asistencia social</v>
      </c>
      <c r="H243" s="35" t="str">
        <f t="array" ref="H243">INDEX(A!$F$2:$F$1001,MATCH(EF!C243,A!$A$2:$A$1001,0))</f>
        <v>Ejecutivo</v>
      </c>
      <c r="I243" s="35" t="str">
        <f t="array" ref="I243">INDEX(A!$G$2:$G$1001,MATCH(EF!C243,A!$A$2:$A$1001,0))</f>
        <v>OPD</v>
      </c>
      <c r="J243" s="35">
        <f t="array" ref="J243">INDEX(A!$H$2:$H$1001,MATCH(EF!C243,A!$A$2:$A$1001,0))</f>
        <v>2008</v>
      </c>
      <c r="K243" s="35">
        <f t="array" ref="K243">INDEX(A!$I$2:$I$1001,MATCH(EF!C243,A!$A$2:$A$1001,0))</f>
        <v>2019</v>
      </c>
      <c r="L243" s="35" t="str">
        <f t="array" ref="L243">INDEX(A!$J$2:$J$1001,MATCH(EF!C243,A!$A$2:$A$1001,0))</f>
        <v>Acta de creación 11/11/2008</v>
      </c>
      <c r="M243" s="35">
        <f t="array" ref="M243">INDEX(A!$K$2:$K$1001,MATCH(EF!C243,A!$A$2:$A$1001,0))</f>
        <v>704703</v>
      </c>
      <c r="N243" s="35">
        <f t="array" ref="N243">INDEX(A!$L$2:$L$1001,MATCH(EF!C243,A!$A$2:$A$1001,0))</f>
        <v>0</v>
      </c>
      <c r="O243" s="36" t="str">
        <f t="shared" si="0"/>
        <v>7</v>
      </c>
      <c r="P243" s="36" t="str">
        <f t="shared" si="1"/>
        <v>047</v>
      </c>
      <c r="Q243" s="36" t="str">
        <f t="array" ref="Q243">IF(O243="7",IF(P243="000","Sin región al ser un intermunicipal",INDEX(B!$C$2:$C$126,MATCH(EF!P243,B!$A$2:$A$126,0))),"Sin región al ser un ente Estatal")</f>
        <v>Ciénega</v>
      </c>
      <c r="R243" s="37">
        <f t="array" ref="R243">IF(O243="7",IF(P243="000","N/A",INDEX(B!$D$2:$D$126,MATCH(EF!P243,B!$A$2:$A$126,0))),B!$D$127)</f>
        <v>24753</v>
      </c>
      <c r="S243" s="37">
        <f t="array" ref="S243">IF(O243="7",IF(P243="000","N/A",INDEX(B!$E$2:$E$126,MATCH(EF!P243,B!$A$2:$A$126,0))),B!$E$127)</f>
        <v>24894</v>
      </c>
      <c r="T243" s="29"/>
      <c r="U243" s="29"/>
      <c r="V243" s="29"/>
      <c r="W243" s="29"/>
      <c r="X243" s="29"/>
      <c r="Y243" s="29"/>
      <c r="Z243" s="29"/>
    </row>
    <row r="244" spans="1:26" ht="14.25" customHeight="1">
      <c r="A244" s="29">
        <f>COUNTIF(A!$A$2:$A$1001,"&lt;="&amp;A!A244)</f>
        <v>417</v>
      </c>
      <c r="B244" s="30">
        <v>243</v>
      </c>
      <c r="C244" s="35" t="str">
        <f t="array" ref="C244">INDEX(A!$A$2:$A$1001,MATCH(EF!B244,EF!$A$2:$A$1001,0))</f>
        <v>Instituto Municipal de las Mujeres Tamazulenses</v>
      </c>
      <c r="D244" s="35" t="str">
        <f t="array" ref="D244">INDEX(A!$B$2:$B$1001,MATCH(EF!C244,A!$A$2:$A$1001,0))</f>
        <v>Municipal</v>
      </c>
      <c r="E244" s="35" t="str">
        <f t="array" ref="E244">INDEX(A!$C$2:$C$1001,MATCH(EF!C244,A!$A$2:$A$1001,0))</f>
        <v>Sí</v>
      </c>
      <c r="F244" s="35" t="str">
        <f t="array" ref="F244">INDEX(A!$D$2:$D$1001,MATCH(EF!C244,A!$A$2:$A$1001,0))</f>
        <v>085</v>
      </c>
      <c r="G244" s="35" t="str">
        <f t="array" ref="G244">INDEX(A!$E$2:$E$1001,MATCH(EF!C244,A!$A$2:$A$1001,0))</f>
        <v>Asistencia social</v>
      </c>
      <c r="H244" s="35" t="str">
        <f t="array" ref="H244">INDEX(A!$F$2:$F$1001,MATCH(EF!C244,A!$A$2:$A$1001,0))</f>
        <v>Ejecutivo</v>
      </c>
      <c r="I244" s="35" t="str">
        <f t="array" ref="I244">INDEX(A!$G$2:$G$1001,MATCH(EF!C244,A!$A$2:$A$1001,0))</f>
        <v>OPD</v>
      </c>
      <c r="J244" s="35">
        <f t="array" ref="J244">INDEX(A!$H$2:$H$1001,MATCH(EF!C244,A!$A$2:$A$1001,0))</f>
        <v>2012</v>
      </c>
      <c r="K244" s="35" t="str">
        <f t="array" ref="K244">INDEX(A!$I$2:$I$1001,MATCH(EF!C244,A!$A$2:$A$1001,0))</f>
        <v>NA</v>
      </c>
      <c r="L244" s="35" t="str">
        <f t="array" ref="L244">INDEX(A!$J$2:$J$1001,MATCH(EF!C244,A!$A$2:$A$1001,0))</f>
        <v>Acuerdo. Periódico Número 11. Sección II, Tomo CCCLXXXV</v>
      </c>
      <c r="M244" s="35">
        <f t="array" ref="M244">INDEX(A!$K$2:$K$1001,MATCH(EF!C244,A!$A$2:$A$1001,0))</f>
        <v>708502</v>
      </c>
      <c r="N244" s="35">
        <f t="array" ref="N244">INDEX(A!$L$2:$L$1001,MATCH(EF!C244,A!$A$2:$A$1001,0))</f>
        <v>0</v>
      </c>
      <c r="O244" s="36" t="str">
        <f t="shared" si="0"/>
        <v>7</v>
      </c>
      <c r="P244" s="36" t="str">
        <f t="shared" si="1"/>
        <v>085</v>
      </c>
      <c r="Q244" s="36" t="str">
        <f t="array" ref="Q244">IF(O244="7",IF(P244="000","Sin región al ser un intermunicipal",INDEX(B!$C$2:$C$126,MATCH(EF!P244,B!$A$2:$A$126,0))),"Sin región al ser un ente Estatal")</f>
        <v>Sur</v>
      </c>
      <c r="R244" s="37">
        <f t="array" ref="R244">IF(O244="7",IF(P244="000","N/A",INDEX(B!$D$2:$D$126,MATCH(EF!P244,B!$A$2:$A$126,0))),B!$D$127)</f>
        <v>38396</v>
      </c>
      <c r="S244" s="37">
        <f t="array" ref="S244">IF(O244="7",IF(P244="000","N/A",INDEX(B!$E$2:$E$126,MATCH(EF!P244,B!$A$2:$A$126,0))),B!$E$127)</f>
        <v>38955</v>
      </c>
      <c r="T244" s="29"/>
      <c r="U244" s="29"/>
      <c r="V244" s="29"/>
      <c r="W244" s="29"/>
      <c r="X244" s="29"/>
      <c r="Y244" s="29"/>
      <c r="Z244" s="29"/>
    </row>
    <row r="245" spans="1:26" ht="14.25" customHeight="1">
      <c r="A245" s="29">
        <f>COUNTIF(A!$A$2:$A$1001,"&lt;="&amp;A!A245)</f>
        <v>24</v>
      </c>
      <c r="B245" s="30">
        <v>244</v>
      </c>
      <c r="C245" s="35" t="str">
        <f t="array" ref="C245">INDEX(A!$A$2:$A$1001,MATCH(EF!B245,EF!$A$2:$A$1001,0))</f>
        <v>Instituto Municipal de las Mujeres Tonayenses</v>
      </c>
      <c r="D245" s="35" t="str">
        <f t="array" ref="D245">INDEX(A!$B$2:$B$1001,MATCH(EF!C245,A!$A$2:$A$1001,0))</f>
        <v>Municipal</v>
      </c>
      <c r="E245" s="35" t="str">
        <f t="array" ref="E245">INDEX(A!$C$2:$C$1001,MATCH(EF!C245,A!$A$2:$A$1001,0))</f>
        <v>Sí</v>
      </c>
      <c r="F245" s="35">
        <f t="array" ref="F245">INDEX(A!$D$2:$D$1001,MATCH(EF!C245,A!$A$2:$A$1001,0))</f>
        <v>102</v>
      </c>
      <c r="G245" s="35" t="str">
        <f t="array" ref="G245">INDEX(A!$E$2:$E$1001,MATCH(EF!C245,A!$A$2:$A$1001,0))</f>
        <v>Asistencia social</v>
      </c>
      <c r="H245" s="35" t="str">
        <f t="array" ref="H245">INDEX(A!$F$2:$F$1001,MATCH(EF!C245,A!$A$2:$A$1001,0))</f>
        <v>Ejecutivo</v>
      </c>
      <c r="I245" s="35" t="str">
        <f t="array" ref="I245">INDEX(A!$G$2:$G$1001,MATCH(EF!C245,A!$A$2:$A$1001,0))</f>
        <v>OPD</v>
      </c>
      <c r="J245" s="35">
        <f t="array" ref="J245">INDEX(A!$H$2:$H$1001,MATCH(EF!C245,A!$A$2:$A$1001,0))</f>
        <v>2012</v>
      </c>
      <c r="K245" s="35" t="str">
        <f t="array" ref="K245">INDEX(A!$I$2:$I$1001,MATCH(EF!C245,A!$A$2:$A$1001,0))</f>
        <v>NA</v>
      </c>
      <c r="L245" s="35" t="str">
        <f t="array" ref="L245">INDEX(A!$J$2:$J$1001,MATCH(EF!C245,A!$A$2:$A$1001,0))</f>
        <v>Acuerdo de sesión 16 de julio del 2012</v>
      </c>
      <c r="M245" s="35">
        <f t="array" ref="M245">INDEX(A!$K$2:$K$1001,MATCH(EF!C245,A!$A$2:$A$1001,0))</f>
        <v>710202</v>
      </c>
      <c r="N245" s="35">
        <f t="array" ref="N245">INDEX(A!$L$2:$L$1001,MATCH(EF!C245,A!$A$2:$A$1001,0))</f>
        <v>0</v>
      </c>
      <c r="O245" s="36" t="str">
        <f t="shared" si="0"/>
        <v>7</v>
      </c>
      <c r="P245" s="36" t="str">
        <f t="shared" si="1"/>
        <v>102</v>
      </c>
      <c r="Q245" s="36" t="str">
        <f t="array" ref="Q245">IF(O245="7",IF(P245="000","Sin región al ser un intermunicipal",INDEX(B!$C$2:$C$126,MATCH(EF!P245,B!$A$2:$A$126,0))),"Sin región al ser un ente Estatal")</f>
        <v>Sierra de Amula</v>
      </c>
      <c r="R245" s="37">
        <f t="array" ref="R245">IF(O245="7",IF(P245="000","N/A",INDEX(B!$D$2:$D$126,MATCH(EF!P245,B!$A$2:$A$126,0))),B!$D$127)</f>
        <v>5960</v>
      </c>
      <c r="S245" s="37">
        <f t="array" ref="S245">IF(O245="7",IF(P245="000","N/A",INDEX(B!$E$2:$E$126,MATCH(EF!P245,B!$A$2:$A$126,0))),B!$E$127)</f>
        <v>5961</v>
      </c>
      <c r="T245" s="29"/>
      <c r="U245" s="29"/>
      <c r="V245" s="29"/>
      <c r="W245" s="29"/>
      <c r="X245" s="29"/>
      <c r="Y245" s="29"/>
      <c r="Z245" s="29"/>
    </row>
    <row r="246" spans="1:26" ht="14.25" customHeight="1">
      <c r="A246" s="29">
        <f>COUNTIF(A!$A$2:$A$1001,"&lt;="&amp;A!A246)</f>
        <v>418</v>
      </c>
      <c r="B246" s="30">
        <v>245</v>
      </c>
      <c r="C246" s="35" t="str">
        <f t="array" ref="C246">INDEX(A!$A$2:$A$1001,MATCH(EF!B246,EF!$A$2:$A$1001,0))</f>
        <v>Instituto Municipal de las Mujeres Zapopanas para la Igualdad Sustantiva</v>
      </c>
      <c r="D246" s="35" t="str">
        <f t="array" ref="D246">INDEX(A!$B$2:$B$1001,MATCH(EF!C246,A!$A$2:$A$1001,0))</f>
        <v>Municipal</v>
      </c>
      <c r="E246" s="35" t="str">
        <f t="array" ref="E246">INDEX(A!$C$2:$C$1001,MATCH(EF!C246,A!$A$2:$A$1001,0))</f>
        <v>Sí</v>
      </c>
      <c r="F246" s="35">
        <f t="array" ref="F246">INDEX(A!$D$2:$D$1001,MATCH(EF!C246,A!$A$2:$A$1001,0))</f>
        <v>120</v>
      </c>
      <c r="G246" s="35" t="str">
        <f t="array" ref="G246">INDEX(A!$E$2:$E$1001,MATCH(EF!C246,A!$A$2:$A$1001,0))</f>
        <v>Asistencia social</v>
      </c>
      <c r="H246" s="35" t="str">
        <f t="array" ref="H246">INDEX(A!$F$2:$F$1001,MATCH(EF!C246,A!$A$2:$A$1001,0))</f>
        <v>Ejecutivo</v>
      </c>
      <c r="I246" s="35" t="str">
        <f t="array" ref="I246">INDEX(A!$G$2:$G$1001,MATCH(EF!C246,A!$A$2:$A$1001,0))</f>
        <v>OPD</v>
      </c>
      <c r="J246" s="35">
        <f t="array" ref="J246">INDEX(A!$H$2:$H$1001,MATCH(EF!C246,A!$A$2:$A$1001,0))</f>
        <v>2006</v>
      </c>
      <c r="K246" s="35" t="str">
        <f t="array" ref="K246">INDEX(A!$I$2:$I$1001,MATCH(EF!C246,A!$A$2:$A$1001,0))</f>
        <v>NA</v>
      </c>
      <c r="L246" s="35" t="str">
        <f t="array" ref="L246">INDEX(A!$J$2:$J$1001,MATCH(EF!C246,A!$A$2:$A$1001,0))</f>
        <v>NA</v>
      </c>
      <c r="M246" s="35">
        <f t="array" ref="M246">INDEX(A!$K$2:$K$1001,MATCH(EF!C246,A!$A$2:$A$1001,0))</f>
        <v>712005</v>
      </c>
      <c r="N246" s="35">
        <f t="array" ref="N246">INDEX(A!$L$2:$L$1001,MATCH(EF!C246,A!$A$2:$A$1001,0))</f>
        <v>0</v>
      </c>
      <c r="O246" s="36" t="str">
        <f t="shared" si="0"/>
        <v>7</v>
      </c>
      <c r="P246" s="36" t="str">
        <f t="shared" si="1"/>
        <v>120</v>
      </c>
      <c r="Q246" s="36" t="str">
        <f t="array" ref="Q246">IF(O246="7",IF(P246="000","Sin región al ser un intermunicipal",INDEX(B!$C$2:$C$126,MATCH(EF!P246,B!$A$2:$A$126,0))),"Sin región al ser un ente Estatal")</f>
        <v>Centro</v>
      </c>
      <c r="R246" s="37">
        <f t="array" ref="R246">IF(O246="7",IF(P246="000","N/A",INDEX(B!$D$2:$D$126,MATCH(EF!P246,B!$A$2:$A$126,0))),B!$D$127)</f>
        <v>1332272</v>
      </c>
      <c r="S246" s="37">
        <f t="array" ref="S246">IF(O246="7",IF(P246="000","N/A",INDEX(B!$E$2:$E$126,MATCH(EF!P246,B!$A$2:$A$126,0))),B!$E$127)</f>
        <v>1476491</v>
      </c>
      <c r="T246" s="29"/>
      <c r="U246" s="29"/>
      <c r="V246" s="29"/>
      <c r="W246" s="29"/>
      <c r="X246" s="29"/>
      <c r="Y246" s="29"/>
      <c r="Z246" s="29"/>
    </row>
    <row r="247" spans="1:26" ht="14.25" customHeight="1">
      <c r="A247" s="29">
        <f>COUNTIF(A!$A$2:$A$1001,"&lt;="&amp;A!A247)</f>
        <v>226</v>
      </c>
      <c r="B247" s="30">
        <v>246</v>
      </c>
      <c r="C247" s="35" t="str">
        <f t="array" ref="C247">INDEX(A!$A$2:$A$1001,MATCH(EF!B247,EF!$A$2:$A$1001,0))</f>
        <v>Instituto Municipal de Planeación de Lagos de Moreno</v>
      </c>
      <c r="D247" s="35" t="str">
        <f t="array" ref="D247">INDEX(A!$B$2:$B$1001,MATCH(EF!C247,A!$A$2:$A$1001,0))</f>
        <v>Municipal</v>
      </c>
      <c r="E247" s="35" t="str">
        <f t="array" ref="E247">INDEX(A!$C$2:$C$1001,MATCH(EF!C247,A!$A$2:$A$1001,0))</f>
        <v>Sí</v>
      </c>
      <c r="F247" s="35" t="str">
        <f t="array" ref="F247">INDEX(A!$D$2:$D$1001,MATCH(EF!C247,A!$A$2:$A$1001,0))</f>
        <v>053</v>
      </c>
      <c r="G247" s="35" t="str">
        <f t="array" ref="G247">INDEX(A!$E$2:$E$1001,MATCH(EF!C247,A!$A$2:$A$1001,0))</f>
        <v>Territorio</v>
      </c>
      <c r="H247" s="35" t="str">
        <f t="array" ref="H247">INDEX(A!$F$2:$F$1001,MATCH(EF!C247,A!$A$2:$A$1001,0))</f>
        <v>Ejecutivo</v>
      </c>
      <c r="I247" s="35" t="str">
        <f t="array" ref="I247">INDEX(A!$G$2:$G$1001,MATCH(EF!C247,A!$A$2:$A$1001,0))</f>
        <v>OPD</v>
      </c>
      <c r="J247" s="35">
        <f t="array" ref="J247">INDEX(A!$H$2:$H$1001,MATCH(EF!C247,A!$A$2:$A$1001,0))</f>
        <v>2016</v>
      </c>
      <c r="K247" s="35" t="str">
        <f t="array" ref="K247">INDEX(A!$I$2:$I$1001,MATCH(EF!C247,A!$A$2:$A$1001,0))</f>
        <v>NA</v>
      </c>
      <c r="L247" s="35" t="str">
        <f t="array" ref="L247">INDEX(A!$J$2:$J$1001,MATCH(EF!C247,A!$A$2:$A$1001,0))</f>
        <v>NA</v>
      </c>
      <c r="M247" s="35">
        <f t="array" ref="M247">INDEX(A!$K$2:$K$1001,MATCH(EF!C247,A!$A$2:$A$1001,0))</f>
        <v>705303</v>
      </c>
      <c r="N247" s="35">
        <f t="array" ref="N247">INDEX(A!$L$2:$L$1001,MATCH(EF!C247,A!$A$2:$A$1001,0))</f>
        <v>0</v>
      </c>
      <c r="O247" s="36" t="str">
        <f t="shared" si="0"/>
        <v>7</v>
      </c>
      <c r="P247" s="36" t="str">
        <f t="shared" si="1"/>
        <v>053</v>
      </c>
      <c r="Q247" s="36" t="str">
        <f t="array" ref="Q247">IF(O247="7",IF(P247="000","Sin región al ser un intermunicipal",INDEX(B!$C$2:$C$126,MATCH(EF!P247,B!$A$2:$A$126,0))),"Sin región al ser un ente Estatal")</f>
        <v>Altos Norte</v>
      </c>
      <c r="R247" s="37">
        <f t="array" ref="R247">IF(O247="7",IF(P247="000","N/A",INDEX(B!$D$2:$D$126,MATCH(EF!P247,B!$A$2:$A$126,0))),B!$D$127)</f>
        <v>164981</v>
      </c>
      <c r="S247" s="37">
        <f t="array" ref="S247">IF(O247="7",IF(P247="000","N/A",INDEX(B!$E$2:$E$126,MATCH(EF!P247,B!$A$2:$A$126,0))),B!$E$127)</f>
        <v>172403</v>
      </c>
      <c r="T247" s="29"/>
      <c r="U247" s="29"/>
      <c r="V247" s="29"/>
      <c r="W247" s="29"/>
      <c r="X247" s="29"/>
      <c r="Y247" s="29"/>
      <c r="Z247" s="29"/>
    </row>
    <row r="248" spans="1:26" ht="14.25" customHeight="1">
      <c r="A248" s="29">
        <f>COUNTIF(A!$A$2:$A$1001,"&lt;="&amp;A!A248)</f>
        <v>25</v>
      </c>
      <c r="B248" s="30">
        <v>247</v>
      </c>
      <c r="C248" s="35" t="str">
        <f t="array" ref="C248">INDEX(A!$A$2:$A$1001,MATCH(EF!B248,EF!$A$2:$A$1001,0))</f>
        <v>Instituto Para la Igualdad Sustantiva entre Hombres y Mujeres de Jocotepec</v>
      </c>
      <c r="D248" s="35" t="str">
        <f t="array" ref="D248">INDEX(A!$B$2:$B$1001,MATCH(EF!C248,A!$A$2:$A$1001,0))</f>
        <v>Municipal</v>
      </c>
      <c r="E248" s="35" t="str">
        <f t="array" ref="E248">INDEX(A!$C$2:$C$1001,MATCH(EF!C248,A!$A$2:$A$1001,0))</f>
        <v>Sí</v>
      </c>
      <c r="F248" s="35" t="str">
        <f t="array" ref="F248">INDEX(A!$D$2:$D$1001,MATCH(EF!C248,A!$A$2:$A$1001,0))</f>
        <v>050</v>
      </c>
      <c r="G248" s="35" t="str">
        <f t="array" ref="G248">INDEX(A!$E$2:$E$1001,MATCH(EF!C248,A!$A$2:$A$1001,0))</f>
        <v>Asistencia social</v>
      </c>
      <c r="H248" s="35" t="str">
        <f t="array" ref="H248">INDEX(A!$F$2:$F$1001,MATCH(EF!C248,A!$A$2:$A$1001,0))</f>
        <v>Ejecutivo</v>
      </c>
      <c r="I248" s="35" t="str">
        <f t="array" ref="I248">INDEX(A!$G$2:$G$1001,MATCH(EF!C248,A!$A$2:$A$1001,0))</f>
        <v>OPD</v>
      </c>
      <c r="J248" s="35">
        <f t="array" ref="J248">INDEX(A!$H$2:$H$1001,MATCH(EF!C248,A!$A$2:$A$1001,0))</f>
        <v>2008</v>
      </c>
      <c r="K248" s="35" t="str">
        <f t="array" ref="K248">INDEX(A!$I$2:$I$1001,MATCH(EF!C248,A!$A$2:$A$1001,0))</f>
        <v>NA</v>
      </c>
      <c r="L248" s="35" t="str">
        <f t="array" ref="L248">INDEX(A!$J$2:$J$1001,MATCH(EF!C248,A!$A$2:$A$1001,0))</f>
        <v>NA</v>
      </c>
      <c r="M248" s="35">
        <f t="array" ref="M248">INDEX(A!$K$2:$K$1001,MATCH(EF!C248,A!$A$2:$A$1001,0))</f>
        <v>705003</v>
      </c>
      <c r="N248" s="35">
        <f t="array" ref="N248">INDEX(A!$L$2:$L$1001,MATCH(EF!C248,A!$A$2:$A$1001,0))</f>
        <v>0</v>
      </c>
      <c r="O248" s="36" t="str">
        <f t="shared" si="0"/>
        <v>7</v>
      </c>
      <c r="P248" s="36" t="str">
        <f t="shared" si="1"/>
        <v>050</v>
      </c>
      <c r="Q248" s="36" t="str">
        <f t="array" ref="Q248">IF(O248="7",IF(P248="000","Sin región al ser un intermunicipal",INDEX(B!$C$2:$C$126,MATCH(EF!P248,B!$A$2:$A$126,0))),"Sin región al ser un ente Estatal")</f>
        <v>Sureste</v>
      </c>
      <c r="R248" s="37">
        <f t="array" ref="R248">IF(O248="7",IF(P248="000","N/A",INDEX(B!$D$2:$D$126,MATCH(EF!P248,B!$A$2:$A$126,0))),B!$D$127)</f>
        <v>46521</v>
      </c>
      <c r="S248" s="37">
        <f t="array" ref="S248">IF(O248="7",IF(P248="000","N/A",INDEX(B!$E$2:$E$126,MATCH(EF!P248,B!$A$2:$A$126,0))),B!$E$127)</f>
        <v>47105</v>
      </c>
      <c r="T248" s="29"/>
      <c r="U248" s="29"/>
      <c r="V248" s="29"/>
      <c r="W248" s="29"/>
      <c r="X248" s="29"/>
      <c r="Y248" s="29"/>
      <c r="Z248" s="29"/>
    </row>
    <row r="249" spans="1:26" ht="14.25" customHeight="1">
      <c r="A249" s="29">
        <f>COUNTIF(A!$A$2:$A$1001,"&lt;="&amp;A!A249)</f>
        <v>419</v>
      </c>
      <c r="B249" s="30">
        <v>248</v>
      </c>
      <c r="C249" s="35" t="str">
        <f t="array" ref="C249">INDEX(A!$A$2:$A$1001,MATCH(EF!B249,EF!$A$2:$A$1001,0))</f>
        <v>Instituto Tecalitlense de la Juventud</v>
      </c>
      <c r="D249" s="35" t="str">
        <f t="array" ref="D249">INDEX(A!$B$2:$B$1001,MATCH(EF!C249,A!$A$2:$A$1001,0))</f>
        <v>Municipal</v>
      </c>
      <c r="E249" s="35" t="str">
        <f t="array" ref="E249">INDEX(A!$C$2:$C$1001,MATCH(EF!C249,A!$A$2:$A$1001,0))</f>
        <v>Sí</v>
      </c>
      <c r="F249" s="35" t="str">
        <f t="array" ref="F249">INDEX(A!$D$2:$D$1001,MATCH(EF!C249,A!$A$2:$A$1001,0))</f>
        <v>087</v>
      </c>
      <c r="G249" s="35" t="str">
        <f t="array" ref="G249">INDEX(A!$E$2:$E$1001,MATCH(EF!C249,A!$A$2:$A$1001,0))</f>
        <v>Asistencia social</v>
      </c>
      <c r="H249" s="35" t="str">
        <f t="array" ref="H249">INDEX(A!$F$2:$F$1001,MATCH(EF!C249,A!$A$2:$A$1001,0))</f>
        <v>Ejecutivo</v>
      </c>
      <c r="I249" s="35" t="str">
        <f t="array" ref="I249">INDEX(A!$G$2:$G$1001,MATCH(EF!C249,A!$A$2:$A$1001,0))</f>
        <v>OPD</v>
      </c>
      <c r="J249" s="35">
        <f t="array" ref="J249">INDEX(A!$H$2:$H$1001,MATCH(EF!C249,A!$A$2:$A$1001,0))</f>
        <v>2015</v>
      </c>
      <c r="K249" s="35" t="str">
        <f t="array" ref="K249">INDEX(A!$I$2:$I$1001,MATCH(EF!C249,A!$A$2:$A$1001,0))</f>
        <v>NA</v>
      </c>
      <c r="L249" s="35" t="str">
        <f t="array" ref="L249">INDEX(A!$J$2:$J$1001,MATCH(EF!C249,A!$A$2:$A$1001,0))</f>
        <v>Gaceta Dic 2015 - Feb 2016</v>
      </c>
      <c r="M249" s="35">
        <f t="array" ref="M249">INDEX(A!$K$2:$K$1001,MATCH(EF!C249,A!$A$2:$A$1001,0))</f>
        <v>708703</v>
      </c>
      <c r="N249" s="35">
        <f t="array" ref="N249">INDEX(A!$L$2:$L$1001,MATCH(EF!C249,A!$A$2:$A$1001,0))</f>
        <v>0</v>
      </c>
      <c r="O249" s="36" t="str">
        <f t="shared" si="0"/>
        <v>7</v>
      </c>
      <c r="P249" s="36" t="str">
        <f t="shared" si="1"/>
        <v>087</v>
      </c>
      <c r="Q249" s="36" t="str">
        <f t="array" ref="Q249">IF(O249="7",IF(P249="000","Sin región al ser un intermunicipal",INDEX(B!$C$2:$C$126,MATCH(EF!P249,B!$A$2:$A$126,0))),"Sin región al ser un ente Estatal")</f>
        <v>Sur</v>
      </c>
      <c r="R249" s="37">
        <f t="array" ref="R249">IF(O249="7",IF(P249="000","N/A",INDEX(B!$D$2:$D$126,MATCH(EF!P249,B!$A$2:$A$126,0))),B!$D$127)</f>
        <v>16579</v>
      </c>
      <c r="S249" s="37">
        <f t="array" ref="S249">IF(O249="7",IF(P249="000","N/A",INDEX(B!$E$2:$E$126,MATCH(EF!P249,B!$A$2:$A$126,0))),B!$E$127)</f>
        <v>16705</v>
      </c>
      <c r="T249" s="29"/>
      <c r="U249" s="29"/>
      <c r="V249" s="29"/>
      <c r="W249" s="29"/>
      <c r="X249" s="29"/>
      <c r="Y249" s="29"/>
      <c r="Z249" s="29"/>
    </row>
    <row r="250" spans="1:26" ht="14.25" customHeight="1">
      <c r="A250" s="29">
        <f>COUNTIF(A!$A$2:$A$1001,"&lt;="&amp;A!A250)</f>
        <v>396</v>
      </c>
      <c r="B250" s="30">
        <v>249</v>
      </c>
      <c r="C250" s="35" t="str">
        <f t="array" ref="C250">INDEX(A!$A$2:$A$1001,MATCH(EF!B250,EF!$A$2:$A$1001,0))</f>
        <v>Instituto Tecalitlense de la Mujer</v>
      </c>
      <c r="D250" s="35" t="str">
        <f t="array" ref="D250">INDEX(A!$B$2:$B$1001,MATCH(EF!C250,A!$A$2:$A$1001,0))</f>
        <v>Municipal</v>
      </c>
      <c r="E250" s="35" t="str">
        <f t="array" ref="E250">INDEX(A!$C$2:$C$1001,MATCH(EF!C250,A!$A$2:$A$1001,0))</f>
        <v>Sí</v>
      </c>
      <c r="F250" s="35" t="str">
        <f t="array" ref="F250">INDEX(A!$D$2:$D$1001,MATCH(EF!C250,A!$A$2:$A$1001,0))</f>
        <v>087</v>
      </c>
      <c r="G250" s="35" t="str">
        <f t="array" ref="G250">INDEX(A!$E$2:$E$1001,MATCH(EF!C250,A!$A$2:$A$1001,0))</f>
        <v>Asistencia social</v>
      </c>
      <c r="H250" s="35" t="str">
        <f t="array" ref="H250">INDEX(A!$F$2:$F$1001,MATCH(EF!C250,A!$A$2:$A$1001,0))</f>
        <v>Ejecutivo</v>
      </c>
      <c r="I250" s="35" t="str">
        <f t="array" ref="I250">INDEX(A!$G$2:$G$1001,MATCH(EF!C250,A!$A$2:$A$1001,0))</f>
        <v>OPD</v>
      </c>
      <c r="J250" s="35">
        <f t="array" ref="J250">INDEX(A!$H$2:$H$1001,MATCH(EF!C250,A!$A$2:$A$1001,0))</f>
        <v>2013</v>
      </c>
      <c r="K250" s="35" t="str">
        <f t="array" ref="K250">INDEX(A!$I$2:$I$1001,MATCH(EF!C250,A!$A$2:$A$1001,0))</f>
        <v>NA</v>
      </c>
      <c r="L250" s="35" t="str">
        <f t="array" ref="L250">INDEX(A!$J$2:$J$1001,MATCH(EF!C250,A!$A$2:$A$1001,0))</f>
        <v>NA</v>
      </c>
      <c r="M250" s="35">
        <f t="array" ref="M250">INDEX(A!$K$2:$K$1001,MATCH(EF!C250,A!$A$2:$A$1001,0))</f>
        <v>708702</v>
      </c>
      <c r="N250" s="35">
        <f t="array" ref="N250">INDEX(A!$L$2:$L$1001,MATCH(EF!C250,A!$A$2:$A$1001,0))</f>
        <v>0</v>
      </c>
      <c r="O250" s="36" t="str">
        <f t="shared" si="0"/>
        <v>7</v>
      </c>
      <c r="P250" s="36" t="str">
        <f t="shared" si="1"/>
        <v>087</v>
      </c>
      <c r="Q250" s="36" t="str">
        <f t="array" ref="Q250">IF(O250="7",IF(P250="000","Sin región al ser un intermunicipal",INDEX(B!$C$2:$C$126,MATCH(EF!P250,B!$A$2:$A$126,0))),"Sin región al ser un ente Estatal")</f>
        <v>Sur</v>
      </c>
      <c r="R250" s="37">
        <f t="array" ref="R250">IF(O250="7",IF(P250="000","N/A",INDEX(B!$D$2:$D$126,MATCH(EF!P250,B!$A$2:$A$126,0))),B!$D$127)</f>
        <v>16579</v>
      </c>
      <c r="S250" s="37">
        <f t="array" ref="S250">IF(O250="7",IF(P250="000","N/A",INDEX(B!$E$2:$E$126,MATCH(EF!P250,B!$A$2:$A$126,0))),B!$E$127)</f>
        <v>16705</v>
      </c>
      <c r="T250" s="29"/>
      <c r="U250" s="29"/>
      <c r="V250" s="29"/>
      <c r="W250" s="29"/>
      <c r="X250" s="29"/>
      <c r="Y250" s="29"/>
      <c r="Z250" s="29"/>
    </row>
    <row r="251" spans="1:26" ht="14.25" customHeight="1">
      <c r="A251" s="29">
        <f>COUNTIF(A!$A$2:$A$1001,"&lt;="&amp;A!A251)</f>
        <v>26</v>
      </c>
      <c r="B251" s="30">
        <v>250</v>
      </c>
      <c r="C251" s="35" t="str">
        <f t="array" ref="C251">INDEX(A!$A$2:$A$1001,MATCH(EF!B251,EF!$A$2:$A$1001,0))</f>
        <v>Instituto Tecnológico José Mario Molina Pasquel y Henríquez</v>
      </c>
      <c r="D251" s="35" t="str">
        <f t="array" ref="D251">INDEX(A!$B$2:$B$1001,MATCH(EF!C251,A!$A$2:$A$1001,0))</f>
        <v>Estatal</v>
      </c>
      <c r="E251" s="35" t="str">
        <f t="array" ref="E251">INDEX(A!$C$2:$C$1001,MATCH(EF!C251,A!$A$2:$A$1001,0))</f>
        <v>Sí</v>
      </c>
      <c r="F251" s="35" t="str">
        <f t="array" ref="F251">INDEX(A!$D$2:$D$1001,MATCH(EF!C251,A!$A$2:$A$1001,0))</f>
        <v>000</v>
      </c>
      <c r="G251" s="35" t="str">
        <f t="array" ref="G251">INDEX(A!$E$2:$E$1001,MATCH(EF!C251,A!$A$2:$A$1001,0))</f>
        <v>Educación</v>
      </c>
      <c r="H251" s="35" t="str">
        <f t="array" ref="H251">INDEX(A!$F$2:$F$1001,MATCH(EF!C251,A!$A$2:$A$1001,0))</f>
        <v>Ejecutivo</v>
      </c>
      <c r="I251" s="35" t="str">
        <f t="array" ref="I251">INDEX(A!$G$2:$G$1001,MATCH(EF!C251,A!$A$2:$A$1001,0))</f>
        <v>OPD</v>
      </c>
      <c r="J251" s="35">
        <f t="array" ref="J251">INDEX(A!$H$2:$H$1001,MATCH(EF!C251,A!$A$2:$A$1001,0))</f>
        <v>2015</v>
      </c>
      <c r="K251" s="35" t="str">
        <f t="array" ref="K251">INDEX(A!$I$2:$I$1001,MATCH(EF!C251,A!$A$2:$A$1001,0))</f>
        <v>NA</v>
      </c>
      <c r="L251" s="35" t="str">
        <f t="array" ref="L251">INDEX(A!$J$2:$J$1001,MATCH(EF!C251,A!$A$2:$A$1001,0))</f>
        <v>Decreto 25535/LX/15. Periódico número 17. Sección III. Tomo CCCLXXXVI</v>
      </c>
      <c r="M251" s="35">
        <f t="array" ref="M251">INDEX(A!$K$2:$K$1001,MATCH(EF!C251,A!$A$2:$A$1001,0))</f>
        <v>206900</v>
      </c>
      <c r="N251" s="35">
        <f t="array" ref="N251">INDEX(A!$L$2:$L$1001,MATCH(EF!C251,A!$A$2:$A$1001,0))</f>
        <v>0</v>
      </c>
      <c r="O251" s="36" t="str">
        <f t="shared" si="0"/>
        <v>2</v>
      </c>
      <c r="P251" s="36" t="str">
        <f t="shared" si="1"/>
        <v>069</v>
      </c>
      <c r="Q251" s="36" t="str">
        <f t="array" ref="Q251">IF(O251="7",IF(P251="000","Sin región al ser un intermunicipal",INDEX(B!$C$2:$C$126,MATCH(EF!P251,B!$A$2:$A$126,0))),"Sin región al ser un ente Estatal")</f>
        <v>Sin región al ser un ente Estatal</v>
      </c>
      <c r="R251" s="37">
        <f t="array" ref="R251">IF(O251="7",IF(P251="000","N/A",INDEX(B!$D$2:$D$126,MATCH(EF!P251,B!$A$2:$A$126,0))),B!$D$127)</f>
        <v>7842822</v>
      </c>
      <c r="S251" s="37">
        <f t="array" ref="S251">IF(O251="7",IF(P251="000","N/A",INDEX(B!$E$2:$E$126,MATCH(EF!P251,B!$A$2:$A$126,0))),B!$E$127)</f>
        <v>8348151</v>
      </c>
      <c r="T251" s="29"/>
      <c r="U251" s="29"/>
      <c r="V251" s="29"/>
      <c r="W251" s="29"/>
      <c r="X251" s="29"/>
      <c r="Y251" s="29"/>
      <c r="Z251" s="29"/>
    </row>
    <row r="252" spans="1:26" ht="14.25" customHeight="1">
      <c r="A252" s="29">
        <f>COUNTIF(A!$A$2:$A$1001,"&lt;="&amp;A!A252)</f>
        <v>420</v>
      </c>
      <c r="B252" s="30">
        <v>251</v>
      </c>
      <c r="C252" s="35" t="str">
        <f t="array" ref="C252">INDEX(A!$A$2:$A$1001,MATCH(EF!B252,EF!$A$2:$A$1001,0))</f>
        <v>Instituto Tecnológico Superior de Arandas</v>
      </c>
      <c r="D252" s="35" t="str">
        <f t="array" ref="D252">INDEX(A!$B$2:$B$1001,MATCH(EF!C252,A!$A$2:$A$1001,0))</f>
        <v>Estatal</v>
      </c>
      <c r="E252" s="35" t="str">
        <f t="array" ref="E252">INDEX(A!$C$2:$C$1001,MATCH(EF!C252,A!$A$2:$A$1001,0))</f>
        <v>No</v>
      </c>
      <c r="F252" s="35" t="str">
        <f t="array" ref="F252">INDEX(A!$D$2:$D$1001,MATCH(EF!C252,A!$A$2:$A$1001,0))</f>
        <v>000</v>
      </c>
      <c r="G252" s="35" t="str">
        <f t="array" ref="G252">INDEX(A!$E$2:$E$1001,MATCH(EF!C252,A!$A$2:$A$1001,0))</f>
        <v>Educación</v>
      </c>
      <c r="H252" s="35" t="str">
        <f t="array" ref="H252">INDEX(A!$F$2:$F$1001,MATCH(EF!C252,A!$A$2:$A$1001,0))</f>
        <v>Ejecutivo</v>
      </c>
      <c r="I252" s="35" t="str">
        <f t="array" ref="I252">INDEX(A!$G$2:$G$1001,MATCH(EF!C252,A!$A$2:$A$1001,0))</f>
        <v>OPD</v>
      </c>
      <c r="J252" s="35">
        <f t="array" ref="J252">INDEX(A!$H$2:$H$1001,MATCH(EF!C252,A!$A$2:$A$1001,0))</f>
        <v>2001</v>
      </c>
      <c r="K252" s="35">
        <f t="array" ref="K252">INDEX(A!$I$2:$I$1001,MATCH(EF!C252,A!$A$2:$A$1001,0))</f>
        <v>2015</v>
      </c>
      <c r="L252" s="35" t="str">
        <f t="array" ref="L252">INDEX(A!$J$2:$J$1001,MATCH(EF!C252,A!$A$2:$A$1001,0))</f>
        <v>Decreto número 19149</v>
      </c>
      <c r="M252" s="35">
        <f t="array" ref="M252">INDEX(A!$K$2:$K$1001,MATCH(EF!C252,A!$A$2:$A$1001,0))</f>
        <v>203700</v>
      </c>
      <c r="N252" s="35" t="str">
        <f t="array" ref="N252">INDEX(A!$L$2:$L$1001,MATCH(EF!C252,A!$A$2:$A$1001,0))</f>
        <v xml:space="preserve">DIGELAG ACU 046/2013. Periódico Número 47. Sección III. Tomo CCCLXXVI. </v>
      </c>
      <c r="O252" s="36" t="str">
        <f t="shared" si="0"/>
        <v>2</v>
      </c>
      <c r="P252" s="36" t="str">
        <f t="shared" si="1"/>
        <v>037</v>
      </c>
      <c r="Q252" s="36" t="str">
        <f t="array" ref="Q252">IF(O252="7",IF(P252="000","Sin región al ser un intermunicipal",INDEX(B!$C$2:$C$126,MATCH(EF!P252,B!$A$2:$A$126,0))),"Sin región al ser un ente Estatal")</f>
        <v>Sin región al ser un ente Estatal</v>
      </c>
      <c r="R252" s="37">
        <f t="array" ref="R252">IF(O252="7",IF(P252="000","N/A",INDEX(B!$D$2:$D$126,MATCH(EF!P252,B!$A$2:$A$126,0))),B!$D$127)</f>
        <v>7842822</v>
      </c>
      <c r="S252" s="37">
        <f t="array" ref="S252">IF(O252="7",IF(P252="000","N/A",INDEX(B!$E$2:$E$126,MATCH(EF!P252,B!$A$2:$A$126,0))),B!$E$127)</f>
        <v>8348151</v>
      </c>
      <c r="T252" s="29"/>
      <c r="U252" s="29"/>
      <c r="V252" s="29"/>
      <c r="W252" s="29"/>
      <c r="X252" s="29"/>
      <c r="Y252" s="29"/>
      <c r="Z252" s="29"/>
    </row>
    <row r="253" spans="1:26" ht="14.25" customHeight="1">
      <c r="A253" s="29">
        <f>COUNTIF(A!$A$2:$A$1001,"&lt;="&amp;A!A253)</f>
        <v>65</v>
      </c>
      <c r="B253" s="30">
        <v>252</v>
      </c>
      <c r="C253" s="35" t="str">
        <f t="array" ref="C253">INDEX(A!$A$2:$A$1001,MATCH(EF!B253,EF!$A$2:$A$1001,0))</f>
        <v>Instituto Tecnológico Superior de Chapala</v>
      </c>
      <c r="D253" s="35" t="str">
        <f t="array" ref="D253">INDEX(A!$B$2:$B$1001,MATCH(EF!C253,A!$A$2:$A$1001,0))</f>
        <v>Estatal</v>
      </c>
      <c r="E253" s="35" t="str">
        <f t="array" ref="E253">INDEX(A!$C$2:$C$1001,MATCH(EF!C253,A!$A$2:$A$1001,0))</f>
        <v>No</v>
      </c>
      <c r="F253" s="35" t="str">
        <f t="array" ref="F253">INDEX(A!$D$2:$D$1001,MATCH(EF!C253,A!$A$2:$A$1001,0))</f>
        <v>000</v>
      </c>
      <c r="G253" s="35" t="str">
        <f t="array" ref="G253">INDEX(A!$E$2:$E$1001,MATCH(EF!C253,A!$A$2:$A$1001,0))</f>
        <v>Educación</v>
      </c>
      <c r="H253" s="35" t="str">
        <f t="array" ref="H253">INDEX(A!$F$2:$F$1001,MATCH(EF!C253,A!$A$2:$A$1001,0))</f>
        <v>Ejecutivo</v>
      </c>
      <c r="I253" s="35" t="str">
        <f t="array" ref="I253">INDEX(A!$G$2:$G$1001,MATCH(EF!C253,A!$A$2:$A$1001,0))</f>
        <v>OPD</v>
      </c>
      <c r="J253" s="35">
        <f t="array" ref="J253">INDEX(A!$H$2:$H$1001,MATCH(EF!C253,A!$A$2:$A$1001,0))</f>
        <v>2001</v>
      </c>
      <c r="K253" s="35">
        <f t="array" ref="K253">INDEX(A!$I$2:$I$1001,MATCH(EF!C253,A!$A$2:$A$1001,0))</f>
        <v>2015</v>
      </c>
      <c r="L253" s="35" t="str">
        <f t="array" ref="L253">INDEX(A!$J$2:$J$1001,MATCH(EF!C253,A!$A$2:$A$1001,0))</f>
        <v>Decreto número 19147</v>
      </c>
      <c r="M253" s="35">
        <f t="array" ref="M253">INDEX(A!$K$2:$K$1001,MATCH(EF!C253,A!$A$2:$A$1001,0))</f>
        <v>203800</v>
      </c>
      <c r="N253" s="35" t="str">
        <f t="array" ref="N253">INDEX(A!$L$2:$L$1001,MATCH(EF!C253,A!$A$2:$A$1001,0))</f>
        <v xml:space="preserve">DIGELAG ACU 046/2013. Periódico Número 47. Sección III. Tomo CCCLXXVI. </v>
      </c>
      <c r="O253" s="36" t="str">
        <f t="shared" si="0"/>
        <v>2</v>
      </c>
      <c r="P253" s="36" t="str">
        <f t="shared" si="1"/>
        <v>038</v>
      </c>
      <c r="Q253" s="36" t="str">
        <f t="array" ref="Q253">IF(O253="7",IF(P253="000","Sin región al ser un intermunicipal",INDEX(B!$C$2:$C$126,MATCH(EF!P253,B!$A$2:$A$126,0))),"Sin región al ser un ente Estatal")</f>
        <v>Sin región al ser un ente Estatal</v>
      </c>
      <c r="R253" s="37">
        <f t="array" ref="R253">IF(O253="7",IF(P253="000","N/A",INDEX(B!$D$2:$D$126,MATCH(EF!P253,B!$A$2:$A$126,0))),B!$D$127)</f>
        <v>7842822</v>
      </c>
      <c r="S253" s="37">
        <f t="array" ref="S253">IF(O253="7",IF(P253="000","N/A",INDEX(B!$E$2:$E$126,MATCH(EF!P253,B!$A$2:$A$126,0))),B!$E$127)</f>
        <v>8348151</v>
      </c>
      <c r="T253" s="29"/>
      <c r="U253" s="29"/>
      <c r="V253" s="29"/>
      <c r="W253" s="29"/>
      <c r="X253" s="29"/>
      <c r="Y253" s="29"/>
      <c r="Z253" s="29"/>
    </row>
    <row r="254" spans="1:26" ht="14.25" customHeight="1">
      <c r="A254" s="29">
        <f>COUNTIF(A!$A$2:$A$1001,"&lt;="&amp;A!A254)</f>
        <v>284</v>
      </c>
      <c r="B254" s="30">
        <v>253</v>
      </c>
      <c r="C254" s="35" t="str">
        <f t="array" ref="C254">INDEX(A!$A$2:$A$1001,MATCH(EF!B254,EF!$A$2:$A$1001,0))</f>
        <v>Instituto Tecnológico Superior de Cocula</v>
      </c>
      <c r="D254" s="35" t="str">
        <f t="array" ref="D254">INDEX(A!$B$2:$B$1001,MATCH(EF!C254,A!$A$2:$A$1001,0))</f>
        <v>Estatal</v>
      </c>
      <c r="E254" s="35" t="str">
        <f t="array" ref="E254">INDEX(A!$C$2:$C$1001,MATCH(EF!C254,A!$A$2:$A$1001,0))</f>
        <v>No</v>
      </c>
      <c r="F254" s="35" t="str">
        <f t="array" ref="F254">INDEX(A!$D$2:$D$1001,MATCH(EF!C254,A!$A$2:$A$1001,0))</f>
        <v>000</v>
      </c>
      <c r="G254" s="35" t="str">
        <f t="array" ref="G254">INDEX(A!$E$2:$E$1001,MATCH(EF!C254,A!$A$2:$A$1001,0))</f>
        <v>Educación</v>
      </c>
      <c r="H254" s="35" t="str">
        <f t="array" ref="H254">INDEX(A!$F$2:$F$1001,MATCH(EF!C254,A!$A$2:$A$1001,0))</f>
        <v>Ejecutivo</v>
      </c>
      <c r="I254" s="35" t="str">
        <f t="array" ref="I254">INDEX(A!$G$2:$G$1001,MATCH(EF!C254,A!$A$2:$A$1001,0))</f>
        <v>OPD</v>
      </c>
      <c r="J254" s="35">
        <f t="array" ref="J254">INDEX(A!$H$2:$H$1001,MATCH(EF!C254,A!$A$2:$A$1001,0))</f>
        <v>2009</v>
      </c>
      <c r="K254" s="35">
        <f t="array" ref="K254">INDEX(A!$I$2:$I$1001,MATCH(EF!C254,A!$A$2:$A$1001,0))</f>
        <v>2015</v>
      </c>
      <c r="L254" s="35" t="str">
        <f t="array" ref="L254">INDEX(A!$J$2:$J$1001,MATCH(EF!C254,A!$A$2:$A$1001,0))</f>
        <v>Decreto número 23036/LVIII/09</v>
      </c>
      <c r="M254" s="35">
        <f t="array" ref="M254">INDEX(A!$K$2:$K$1001,MATCH(EF!C254,A!$A$2:$A$1001,0))</f>
        <v>205900</v>
      </c>
      <c r="N254" s="35" t="str">
        <f t="array" ref="N254">INDEX(A!$L$2:$L$1001,MATCH(EF!C254,A!$A$2:$A$1001,0))</f>
        <v xml:space="preserve">DIGELAG ACU 046/2013. Periódico Número 47. Sección III. Tomo CCCLXXVI. </v>
      </c>
      <c r="O254" s="36" t="str">
        <f t="shared" si="0"/>
        <v>2</v>
      </c>
      <c r="P254" s="36" t="str">
        <f t="shared" si="1"/>
        <v>059</v>
      </c>
      <c r="Q254" s="36" t="str">
        <f t="array" ref="Q254">IF(O254="7",IF(P254="000","Sin región al ser un intermunicipal",INDEX(B!$C$2:$C$126,MATCH(EF!P254,B!$A$2:$A$126,0))),"Sin región al ser un ente Estatal")</f>
        <v>Sin región al ser un ente Estatal</v>
      </c>
      <c r="R254" s="37">
        <f t="array" ref="R254">IF(O254="7",IF(P254="000","N/A",INDEX(B!$D$2:$D$126,MATCH(EF!P254,B!$A$2:$A$126,0))),B!$D$127)</f>
        <v>7842822</v>
      </c>
      <c r="S254" s="37">
        <f t="array" ref="S254">IF(O254="7",IF(P254="000","N/A",INDEX(B!$E$2:$E$126,MATCH(EF!P254,B!$A$2:$A$126,0))),B!$E$127)</f>
        <v>8348151</v>
      </c>
      <c r="T254" s="29"/>
      <c r="U254" s="29"/>
      <c r="V254" s="29"/>
      <c r="W254" s="29"/>
      <c r="X254" s="29"/>
      <c r="Y254" s="29"/>
      <c r="Z254" s="29"/>
    </row>
    <row r="255" spans="1:26" ht="14.25" customHeight="1">
      <c r="A255" s="29">
        <f>COUNTIF(A!$A$2:$A$1001,"&lt;="&amp;A!A255)</f>
        <v>457</v>
      </c>
      <c r="B255" s="30">
        <v>254</v>
      </c>
      <c r="C255" s="35" t="str">
        <f t="array" ref="C255">INDEX(A!$A$2:$A$1001,MATCH(EF!B255,EF!$A$2:$A$1001,0))</f>
        <v>Instituto Tecnológico Superior de El Grullo</v>
      </c>
      <c r="D255" s="35" t="str">
        <f t="array" ref="D255">INDEX(A!$B$2:$B$1001,MATCH(EF!C255,A!$A$2:$A$1001,0))</f>
        <v>Estatal</v>
      </c>
      <c r="E255" s="35" t="str">
        <f t="array" ref="E255">INDEX(A!$C$2:$C$1001,MATCH(EF!C255,A!$A$2:$A$1001,0))</f>
        <v>No</v>
      </c>
      <c r="F255" s="35" t="str">
        <f t="array" ref="F255">INDEX(A!$D$2:$D$1001,MATCH(EF!C255,A!$A$2:$A$1001,0))</f>
        <v>000</v>
      </c>
      <c r="G255" s="35" t="str">
        <f t="array" ref="G255">INDEX(A!$E$2:$E$1001,MATCH(EF!C255,A!$A$2:$A$1001,0))</f>
        <v>Educación</v>
      </c>
      <c r="H255" s="35" t="str">
        <f t="array" ref="H255">INDEX(A!$F$2:$F$1001,MATCH(EF!C255,A!$A$2:$A$1001,0))</f>
        <v>Ejecutivo</v>
      </c>
      <c r="I255" s="35" t="str">
        <f t="array" ref="I255">INDEX(A!$G$2:$G$1001,MATCH(EF!C255,A!$A$2:$A$1001,0))</f>
        <v>OPD</v>
      </c>
      <c r="J255" s="35">
        <f t="array" ref="J255">INDEX(A!$H$2:$H$1001,MATCH(EF!C255,A!$A$2:$A$1001,0))</f>
        <v>2004</v>
      </c>
      <c r="K255" s="35">
        <f t="array" ref="K255">INDEX(A!$I$2:$I$1001,MATCH(EF!C255,A!$A$2:$A$1001,0))</f>
        <v>2015</v>
      </c>
      <c r="L255" s="35" t="str">
        <f t="array" ref="L255">INDEX(A!$J$2:$J$1001,MATCH(EF!C255,A!$A$2:$A$1001,0))</f>
        <v>Decreto 20555. Periódico Número 21 Sección II Tomo CCCXLVIII</v>
      </c>
      <c r="M255" s="35">
        <f t="array" ref="M255">INDEX(A!$K$2:$K$1001,MATCH(EF!C255,A!$A$2:$A$1001,0))</f>
        <v>204900</v>
      </c>
      <c r="N255" s="35" t="str">
        <f t="array" ref="N255">INDEX(A!$L$2:$L$1001,MATCH(EF!C255,A!$A$2:$A$1001,0))</f>
        <v xml:space="preserve">DIGELAG ACU 046/2013. Periódico Número 47. Sección III. Tomo CCCLXXVI. </v>
      </c>
      <c r="O255" s="36" t="str">
        <f t="shared" si="0"/>
        <v>2</v>
      </c>
      <c r="P255" s="36" t="str">
        <f t="shared" si="1"/>
        <v>049</v>
      </c>
      <c r="Q255" s="36" t="str">
        <f t="array" ref="Q255">IF(O255="7",IF(P255="000","Sin región al ser un intermunicipal",INDEX(B!$C$2:$C$126,MATCH(EF!P255,B!$A$2:$A$126,0))),"Sin región al ser un ente Estatal")</f>
        <v>Sin región al ser un ente Estatal</v>
      </c>
      <c r="R255" s="37">
        <f t="array" ref="R255">IF(O255="7",IF(P255="000","N/A",INDEX(B!$D$2:$D$126,MATCH(EF!P255,B!$A$2:$A$126,0))),B!$D$127)</f>
        <v>7842822</v>
      </c>
      <c r="S255" s="37">
        <f t="array" ref="S255">IF(O255="7",IF(P255="000","N/A",INDEX(B!$E$2:$E$126,MATCH(EF!P255,B!$A$2:$A$126,0))),B!$E$127)</f>
        <v>8348151</v>
      </c>
      <c r="T255" s="29"/>
      <c r="U255" s="29"/>
      <c r="V255" s="29"/>
      <c r="W255" s="29"/>
      <c r="X255" s="29"/>
      <c r="Y255" s="29"/>
      <c r="Z255" s="29"/>
    </row>
    <row r="256" spans="1:26" ht="14.25" customHeight="1">
      <c r="A256" s="29">
        <f>COUNTIF(A!$A$2:$A$1001,"&lt;="&amp;A!A256)</f>
        <v>69</v>
      </c>
      <c r="B256" s="30">
        <v>255</v>
      </c>
      <c r="C256" s="35" t="str">
        <f t="array" ref="C256">INDEX(A!$A$2:$A$1001,MATCH(EF!B256,EF!$A$2:$A$1001,0))</f>
        <v>Instituto Tecnológico Superior de La Huerta</v>
      </c>
      <c r="D256" s="35" t="str">
        <f t="array" ref="D256">INDEX(A!$B$2:$B$1001,MATCH(EF!C256,A!$A$2:$A$1001,0))</f>
        <v>Estatal</v>
      </c>
      <c r="E256" s="35" t="str">
        <f t="array" ref="E256">INDEX(A!$C$2:$C$1001,MATCH(EF!C256,A!$A$2:$A$1001,0))</f>
        <v>No</v>
      </c>
      <c r="F256" s="35" t="str">
        <f t="array" ref="F256">INDEX(A!$D$2:$D$1001,MATCH(EF!C256,A!$A$2:$A$1001,0))</f>
        <v>000</v>
      </c>
      <c r="G256" s="35" t="str">
        <f t="array" ref="G256">INDEX(A!$E$2:$E$1001,MATCH(EF!C256,A!$A$2:$A$1001,0))</f>
        <v>Educación</v>
      </c>
      <c r="H256" s="35" t="str">
        <f t="array" ref="H256">INDEX(A!$F$2:$F$1001,MATCH(EF!C256,A!$A$2:$A$1001,0))</f>
        <v>Ejecutivo</v>
      </c>
      <c r="I256" s="35" t="str">
        <f t="array" ref="I256">INDEX(A!$G$2:$G$1001,MATCH(EF!C256,A!$A$2:$A$1001,0))</f>
        <v>OPD</v>
      </c>
      <c r="J256" s="35">
        <f t="array" ref="J256">INDEX(A!$H$2:$H$1001,MATCH(EF!C256,A!$A$2:$A$1001,0))</f>
        <v>2007</v>
      </c>
      <c r="K256" s="35">
        <f t="array" ref="K256">INDEX(A!$I$2:$I$1001,MATCH(EF!C256,A!$A$2:$A$1001,0))</f>
        <v>2015</v>
      </c>
      <c r="L256" s="35" t="str">
        <f t="array" ref="L256">INDEX(A!$J$2:$J$1001,MATCH(EF!C256,A!$A$2:$A$1001,0))</f>
        <v>Decreto número 21919/LVIII/07</v>
      </c>
      <c r="M256" s="35">
        <f t="array" ref="M256">INDEX(A!$K$2:$K$1001,MATCH(EF!C256,A!$A$2:$A$1001,0))</f>
        <v>205600</v>
      </c>
      <c r="N256" s="35" t="str">
        <f t="array" ref="N256">INDEX(A!$L$2:$L$1001,MATCH(EF!C256,A!$A$2:$A$1001,0))</f>
        <v xml:space="preserve">DIGELAG ACU 046/2013. Periódico Número 47. Sección III. Tomo CCCLXXVI. </v>
      </c>
      <c r="O256" s="36" t="str">
        <f t="shared" si="0"/>
        <v>2</v>
      </c>
      <c r="P256" s="36" t="str">
        <f t="shared" si="1"/>
        <v>056</v>
      </c>
      <c r="Q256" s="36" t="str">
        <f t="array" ref="Q256">IF(O256="7",IF(P256="000","Sin región al ser un intermunicipal",INDEX(B!$C$2:$C$126,MATCH(EF!P256,B!$A$2:$A$126,0))),"Sin región al ser un ente Estatal")</f>
        <v>Sin región al ser un ente Estatal</v>
      </c>
      <c r="R256" s="37">
        <f t="array" ref="R256">IF(O256="7",IF(P256="000","N/A",INDEX(B!$D$2:$D$126,MATCH(EF!P256,B!$A$2:$A$126,0))),B!$D$127)</f>
        <v>7842822</v>
      </c>
      <c r="S256" s="37">
        <f t="array" ref="S256">IF(O256="7",IF(P256="000","N/A",INDEX(B!$E$2:$E$126,MATCH(EF!P256,B!$A$2:$A$126,0))),B!$E$127)</f>
        <v>8348151</v>
      </c>
      <c r="T256" s="29"/>
      <c r="U256" s="29"/>
      <c r="V256" s="29"/>
      <c r="W256" s="29"/>
      <c r="X256" s="29"/>
      <c r="Y256" s="29"/>
      <c r="Z256" s="29"/>
    </row>
    <row r="257" spans="1:26" ht="14.25" customHeight="1">
      <c r="A257" s="29">
        <f>COUNTIF(A!$A$2:$A$1001,"&lt;="&amp;A!A257)</f>
        <v>367</v>
      </c>
      <c r="B257" s="30">
        <v>256</v>
      </c>
      <c r="C257" s="35" t="str">
        <f t="array" ref="C257">INDEX(A!$A$2:$A$1001,MATCH(EF!B257,EF!$A$2:$A$1001,0))</f>
        <v>Instituto Tecnológico Superior de Lagos de Moreno</v>
      </c>
      <c r="D257" s="35" t="str">
        <f t="array" ref="D257">INDEX(A!$B$2:$B$1001,MATCH(EF!C257,A!$A$2:$A$1001,0))</f>
        <v>Estatal</v>
      </c>
      <c r="E257" s="35" t="str">
        <f t="array" ref="E257">INDEX(A!$C$2:$C$1001,MATCH(EF!C257,A!$A$2:$A$1001,0))</f>
        <v>No</v>
      </c>
      <c r="F257" s="35" t="str">
        <f t="array" ref="F257">INDEX(A!$D$2:$D$1001,MATCH(EF!C257,A!$A$2:$A$1001,0))</f>
        <v>000</v>
      </c>
      <c r="G257" s="35" t="str">
        <f t="array" ref="G257">INDEX(A!$E$2:$E$1001,MATCH(EF!C257,A!$A$2:$A$1001,0))</f>
        <v>Educación</v>
      </c>
      <c r="H257" s="35" t="str">
        <f t="array" ref="H257">INDEX(A!$F$2:$F$1001,MATCH(EF!C257,A!$A$2:$A$1001,0))</f>
        <v>Ejecutivo</v>
      </c>
      <c r="I257" s="35" t="str">
        <f t="array" ref="I257">INDEX(A!$G$2:$G$1001,MATCH(EF!C257,A!$A$2:$A$1001,0))</f>
        <v>OPD</v>
      </c>
      <c r="J257" s="35">
        <f t="array" ref="J257">INDEX(A!$H$2:$H$1001,MATCH(EF!C257,A!$A$2:$A$1001,0))</f>
        <v>2001</v>
      </c>
      <c r="K257" s="35">
        <f t="array" ref="K257">INDEX(A!$I$2:$I$1001,MATCH(EF!C257,A!$A$2:$A$1001,0))</f>
        <v>2015</v>
      </c>
      <c r="L257" s="35" t="str">
        <f t="array" ref="L257">INDEX(A!$J$2:$J$1001,MATCH(EF!C257,A!$A$2:$A$1001,0))</f>
        <v>Decreto número 19145</v>
      </c>
      <c r="M257" s="35">
        <f t="array" ref="M257">INDEX(A!$K$2:$K$1001,MATCH(EF!C257,A!$A$2:$A$1001,0))</f>
        <v>203900</v>
      </c>
      <c r="N257" s="35" t="str">
        <f t="array" ref="N257">INDEX(A!$L$2:$L$1001,MATCH(EF!C257,A!$A$2:$A$1001,0))</f>
        <v xml:space="preserve">DIGELAG ACU 046/2013. Periódico Número 47. Sección III. Tomo CCCLXXVI. </v>
      </c>
      <c r="O257" s="36" t="str">
        <f t="shared" si="0"/>
        <v>2</v>
      </c>
      <c r="P257" s="36" t="str">
        <f t="shared" si="1"/>
        <v>039</v>
      </c>
      <c r="Q257" s="36" t="str">
        <f t="array" ref="Q257">IF(O257="7",IF(P257="000","Sin región al ser un intermunicipal",INDEX(B!$C$2:$C$126,MATCH(EF!P257,B!$A$2:$A$126,0))),"Sin región al ser un ente Estatal")</f>
        <v>Sin región al ser un ente Estatal</v>
      </c>
      <c r="R257" s="37">
        <f t="array" ref="R257">IF(O257="7",IF(P257="000","N/A",INDEX(B!$D$2:$D$126,MATCH(EF!P257,B!$A$2:$A$126,0))),B!$D$127)</f>
        <v>7842822</v>
      </c>
      <c r="S257" s="37">
        <f t="array" ref="S257">IF(O257="7",IF(P257="000","N/A",INDEX(B!$E$2:$E$126,MATCH(EF!P257,B!$A$2:$A$126,0))),B!$E$127)</f>
        <v>8348151</v>
      </c>
      <c r="T257" s="29"/>
      <c r="U257" s="29"/>
      <c r="V257" s="29"/>
      <c r="W257" s="29"/>
      <c r="X257" s="29"/>
      <c r="Y257" s="29"/>
      <c r="Z257" s="29"/>
    </row>
    <row r="258" spans="1:26" ht="14.25" customHeight="1">
      <c r="A258" s="29">
        <f>COUNTIF(A!$A$2:$A$1001,"&lt;="&amp;A!A258)</f>
        <v>227</v>
      </c>
      <c r="B258" s="30">
        <v>257</v>
      </c>
      <c r="C258" s="35" t="str">
        <f t="array" ref="C258">INDEX(A!$A$2:$A$1001,MATCH(EF!B258,EF!$A$2:$A$1001,0))</f>
        <v>Instituto Tecnológico Superior de Mascota</v>
      </c>
      <c r="D258" s="35" t="str">
        <f t="array" ref="D258">INDEX(A!$B$2:$B$1001,MATCH(EF!C258,A!$A$2:$A$1001,0))</f>
        <v>Estatal</v>
      </c>
      <c r="E258" s="35" t="str">
        <f t="array" ref="E258">INDEX(A!$C$2:$C$1001,MATCH(EF!C258,A!$A$2:$A$1001,0))</f>
        <v>No</v>
      </c>
      <c r="F258" s="35" t="str">
        <f t="array" ref="F258">INDEX(A!$D$2:$D$1001,MATCH(EF!C258,A!$A$2:$A$1001,0))</f>
        <v>000</v>
      </c>
      <c r="G258" s="35" t="str">
        <f t="array" ref="G258">INDEX(A!$E$2:$E$1001,MATCH(EF!C258,A!$A$2:$A$1001,0))</f>
        <v>Educación</v>
      </c>
      <c r="H258" s="35" t="str">
        <f t="array" ref="H258">INDEX(A!$F$2:$F$1001,MATCH(EF!C258,A!$A$2:$A$1001,0))</f>
        <v>Ejecutivo</v>
      </c>
      <c r="I258" s="35" t="str">
        <f t="array" ref="I258">INDEX(A!$G$2:$G$1001,MATCH(EF!C258,A!$A$2:$A$1001,0))</f>
        <v>OPD</v>
      </c>
      <c r="J258" s="35">
        <f t="array" ref="J258">INDEX(A!$H$2:$H$1001,MATCH(EF!C258,A!$A$2:$A$1001,0))</f>
        <v>2009</v>
      </c>
      <c r="K258" s="35">
        <f t="array" ref="K258">INDEX(A!$I$2:$I$1001,MATCH(EF!C258,A!$A$2:$A$1001,0))</f>
        <v>2015</v>
      </c>
      <c r="L258" s="35" t="str">
        <f t="array" ref="L258">INDEX(A!$J$2:$J$1001,MATCH(EF!C258,A!$A$2:$A$1001,0))</f>
        <v>Decreto número 23035/LVIII/09</v>
      </c>
      <c r="M258" s="35">
        <f t="array" ref="M258">INDEX(A!$K$2:$K$1001,MATCH(EF!C258,A!$A$2:$A$1001,0))</f>
        <v>206000</v>
      </c>
      <c r="N258" s="35" t="str">
        <f t="array" ref="N258">INDEX(A!$L$2:$L$1001,MATCH(EF!C258,A!$A$2:$A$1001,0))</f>
        <v xml:space="preserve">DIGELAG ACU 046/2013. Periódico Número 47. Sección III. Tomo CCCLXXVI. </v>
      </c>
      <c r="O258" s="36" t="str">
        <f t="shared" si="0"/>
        <v>2</v>
      </c>
      <c r="P258" s="36" t="str">
        <f t="shared" si="1"/>
        <v>060</v>
      </c>
      <c r="Q258" s="36" t="str">
        <f t="array" ref="Q258">IF(O258="7",IF(P258="000","Sin región al ser un intermunicipal",INDEX(B!$C$2:$C$126,MATCH(EF!P258,B!$A$2:$A$126,0))),"Sin región al ser un ente Estatal")</f>
        <v>Sin región al ser un ente Estatal</v>
      </c>
      <c r="R258" s="37">
        <f t="array" ref="R258">IF(O258="7",IF(P258="000","N/A",INDEX(B!$D$2:$D$126,MATCH(EF!P258,B!$A$2:$A$126,0))),B!$D$127)</f>
        <v>7842822</v>
      </c>
      <c r="S258" s="37">
        <f t="array" ref="S258">IF(O258="7",IF(P258="000","N/A",INDEX(B!$E$2:$E$126,MATCH(EF!P258,B!$A$2:$A$126,0))),B!$E$127)</f>
        <v>8348151</v>
      </c>
      <c r="T258" s="29"/>
      <c r="U258" s="29"/>
      <c r="V258" s="29"/>
      <c r="W258" s="29"/>
      <c r="X258" s="29"/>
      <c r="Y258" s="29"/>
      <c r="Z258" s="29"/>
    </row>
    <row r="259" spans="1:26" ht="14.25" customHeight="1">
      <c r="A259" s="29">
        <f>COUNTIF(A!$A$2:$A$1001,"&lt;="&amp;A!A259)</f>
        <v>27</v>
      </c>
      <c r="B259" s="30">
        <v>258</v>
      </c>
      <c r="C259" s="35" t="str">
        <f t="array" ref="C259">INDEX(A!$A$2:$A$1001,MATCH(EF!B259,EF!$A$2:$A$1001,0))</f>
        <v>Instituto Tecnológico Superior de Puerto Vallarta</v>
      </c>
      <c r="D259" s="35" t="str">
        <f t="array" ref="D259">INDEX(A!$B$2:$B$1001,MATCH(EF!C259,A!$A$2:$A$1001,0))</f>
        <v>Estatal</v>
      </c>
      <c r="E259" s="35" t="str">
        <f t="array" ref="E259">INDEX(A!$C$2:$C$1001,MATCH(EF!C259,A!$A$2:$A$1001,0))</f>
        <v>No</v>
      </c>
      <c r="F259" s="35" t="str">
        <f t="array" ref="F259">INDEX(A!$D$2:$D$1001,MATCH(EF!C259,A!$A$2:$A$1001,0))</f>
        <v>000</v>
      </c>
      <c r="G259" s="35" t="str">
        <f t="array" ref="G259">INDEX(A!$E$2:$E$1001,MATCH(EF!C259,A!$A$2:$A$1001,0))</f>
        <v>Educación</v>
      </c>
      <c r="H259" s="35" t="str">
        <f t="array" ref="H259">INDEX(A!$F$2:$F$1001,MATCH(EF!C259,A!$A$2:$A$1001,0))</f>
        <v>Ejecutivo</v>
      </c>
      <c r="I259" s="35" t="str">
        <f t="array" ref="I259">INDEX(A!$G$2:$G$1001,MATCH(EF!C259,A!$A$2:$A$1001,0))</f>
        <v>OPD</v>
      </c>
      <c r="J259" s="35">
        <f t="array" ref="J259">INDEX(A!$H$2:$H$1001,MATCH(EF!C259,A!$A$2:$A$1001,0))</f>
        <v>2001</v>
      </c>
      <c r="K259" s="35">
        <f t="array" ref="K259">INDEX(A!$I$2:$I$1001,MATCH(EF!C259,A!$A$2:$A$1001,0))</f>
        <v>2015</v>
      </c>
      <c r="L259" s="35" t="str">
        <f t="array" ref="L259">INDEX(A!$J$2:$J$1001,MATCH(EF!C259,A!$A$2:$A$1001,0))</f>
        <v>Decreto número 19148</v>
      </c>
      <c r="M259" s="35">
        <f t="array" ref="M259">INDEX(A!$K$2:$K$1001,MATCH(EF!C259,A!$A$2:$A$1001,0))</f>
        <v>204000</v>
      </c>
      <c r="N259" s="35" t="str">
        <f t="array" ref="N259">INDEX(A!$L$2:$L$1001,MATCH(EF!C259,A!$A$2:$A$1001,0))</f>
        <v xml:space="preserve">DIGELAG ACU 046/2013. Periódico Número 47. Sección III. Tomo CCCLXXVI. </v>
      </c>
      <c r="O259" s="36" t="str">
        <f t="shared" si="0"/>
        <v>2</v>
      </c>
      <c r="P259" s="36" t="str">
        <f t="shared" si="1"/>
        <v>040</v>
      </c>
      <c r="Q259" s="36" t="str">
        <f t="array" ref="Q259">IF(O259="7",IF(P259="000","Sin región al ser un intermunicipal",INDEX(B!$C$2:$C$126,MATCH(EF!P259,B!$A$2:$A$126,0))),"Sin región al ser un ente Estatal")</f>
        <v>Sin región al ser un ente Estatal</v>
      </c>
      <c r="R259" s="37">
        <f t="array" ref="R259">IF(O259="7",IF(P259="000","N/A",INDEX(B!$D$2:$D$126,MATCH(EF!P259,B!$A$2:$A$126,0))),B!$D$127)</f>
        <v>7842822</v>
      </c>
      <c r="S259" s="37">
        <f t="array" ref="S259">IF(O259="7",IF(P259="000","N/A",INDEX(B!$E$2:$E$126,MATCH(EF!P259,B!$A$2:$A$126,0))),B!$E$127)</f>
        <v>8348151</v>
      </c>
      <c r="T259" s="29"/>
      <c r="U259" s="29"/>
      <c r="V259" s="29"/>
      <c r="W259" s="29"/>
      <c r="X259" s="29"/>
      <c r="Y259" s="29"/>
      <c r="Z259" s="29"/>
    </row>
    <row r="260" spans="1:26" ht="14.25" customHeight="1">
      <c r="A260" s="29">
        <f>COUNTIF(A!$A$2:$A$1001,"&lt;="&amp;A!A260)</f>
        <v>421</v>
      </c>
      <c r="B260" s="30">
        <v>259</v>
      </c>
      <c r="C260" s="35" t="str">
        <f t="array" ref="C260">INDEX(A!$A$2:$A$1001,MATCH(EF!B260,EF!$A$2:$A$1001,0))</f>
        <v>Instituto Tecnológico Superior de Tala</v>
      </c>
      <c r="D260" s="35" t="str">
        <f t="array" ref="D260">INDEX(A!$B$2:$B$1001,MATCH(EF!C260,A!$A$2:$A$1001,0))</f>
        <v>Estatal</v>
      </c>
      <c r="E260" s="35" t="str">
        <f t="array" ref="E260">INDEX(A!$C$2:$C$1001,MATCH(EF!C260,A!$A$2:$A$1001,0))</f>
        <v>No</v>
      </c>
      <c r="F260" s="35" t="str">
        <f t="array" ref="F260">INDEX(A!$D$2:$D$1001,MATCH(EF!C260,A!$A$2:$A$1001,0))</f>
        <v>000</v>
      </c>
      <c r="G260" s="35" t="str">
        <f t="array" ref="G260">INDEX(A!$E$2:$E$1001,MATCH(EF!C260,A!$A$2:$A$1001,0))</f>
        <v>Educación</v>
      </c>
      <c r="H260" s="35" t="str">
        <f t="array" ref="H260">INDEX(A!$F$2:$F$1001,MATCH(EF!C260,A!$A$2:$A$1001,0))</f>
        <v>Ejecutivo</v>
      </c>
      <c r="I260" s="35" t="str">
        <f t="array" ref="I260">INDEX(A!$G$2:$G$1001,MATCH(EF!C260,A!$A$2:$A$1001,0))</f>
        <v>OPD</v>
      </c>
      <c r="J260" s="35">
        <f t="array" ref="J260">INDEX(A!$H$2:$H$1001,MATCH(EF!C260,A!$A$2:$A$1001,0))</f>
        <v>2009</v>
      </c>
      <c r="K260" s="35">
        <f t="array" ref="K260">INDEX(A!$I$2:$I$1001,MATCH(EF!C260,A!$A$2:$A$1001,0))</f>
        <v>2015</v>
      </c>
      <c r="L260" s="35" t="str">
        <f t="array" ref="L260">INDEX(A!$J$2:$J$1001,MATCH(EF!C260,A!$A$2:$A$1001,0))</f>
        <v>Decreto número 23034/LVIII/09</v>
      </c>
      <c r="M260" s="35">
        <f t="array" ref="M260">INDEX(A!$K$2:$K$1001,MATCH(EF!C260,A!$A$2:$A$1001,0))</f>
        <v>206100</v>
      </c>
      <c r="N260" s="35" t="str">
        <f t="array" ref="N260">INDEX(A!$L$2:$L$1001,MATCH(EF!C260,A!$A$2:$A$1001,0))</f>
        <v xml:space="preserve">DIGELAG ACU 046/2013. Periódico Número 47. Sección III. Tomo CCCLXXVI. </v>
      </c>
      <c r="O260" s="36" t="str">
        <f t="shared" si="0"/>
        <v>2</v>
      </c>
      <c r="P260" s="36" t="str">
        <f t="shared" si="1"/>
        <v>061</v>
      </c>
      <c r="Q260" s="36" t="str">
        <f t="array" ref="Q260">IF(O260="7",IF(P260="000","Sin región al ser un intermunicipal",INDEX(B!$C$2:$C$126,MATCH(EF!P260,B!$A$2:$A$126,0))),"Sin región al ser un ente Estatal")</f>
        <v>Sin región al ser un ente Estatal</v>
      </c>
      <c r="R260" s="37">
        <f t="array" ref="R260">IF(O260="7",IF(P260="000","N/A",INDEX(B!$D$2:$D$126,MATCH(EF!P260,B!$A$2:$A$126,0))),B!$D$127)</f>
        <v>7842822</v>
      </c>
      <c r="S260" s="37">
        <f t="array" ref="S260">IF(O260="7",IF(P260="000","N/A",INDEX(B!$E$2:$E$126,MATCH(EF!P260,B!$A$2:$A$126,0))),B!$E$127)</f>
        <v>8348151</v>
      </c>
      <c r="T260" s="29"/>
      <c r="U260" s="29"/>
      <c r="V260" s="29"/>
      <c r="W260" s="29"/>
      <c r="X260" s="29"/>
      <c r="Y260" s="29"/>
      <c r="Z260" s="29"/>
    </row>
    <row r="261" spans="1:26" ht="14.25" customHeight="1">
      <c r="A261" s="29">
        <f>COUNTIF(A!$A$2:$A$1001,"&lt;="&amp;A!A261)</f>
        <v>29</v>
      </c>
      <c r="B261" s="30">
        <v>260</v>
      </c>
      <c r="C261" s="35" t="str">
        <f t="array" ref="C261">INDEX(A!$A$2:$A$1001,MATCH(EF!B261,EF!$A$2:$A$1001,0))</f>
        <v>Instituto Tecnológico Superior de Tamazula de Gordiano</v>
      </c>
      <c r="D261" s="35" t="str">
        <f t="array" ref="D261">INDEX(A!$B$2:$B$1001,MATCH(EF!C261,A!$A$2:$A$1001,0))</f>
        <v>Estatal</v>
      </c>
      <c r="E261" s="35" t="str">
        <f t="array" ref="E261">INDEX(A!$C$2:$C$1001,MATCH(EF!C261,A!$A$2:$A$1001,0))</f>
        <v>No</v>
      </c>
      <c r="F261" s="35" t="str">
        <f t="array" ref="F261">INDEX(A!$D$2:$D$1001,MATCH(EF!C261,A!$A$2:$A$1001,0))</f>
        <v>000</v>
      </c>
      <c r="G261" s="35" t="str">
        <f t="array" ref="G261">INDEX(A!$E$2:$E$1001,MATCH(EF!C261,A!$A$2:$A$1001,0))</f>
        <v>Educación</v>
      </c>
      <c r="H261" s="35" t="str">
        <f t="array" ref="H261">INDEX(A!$F$2:$F$1001,MATCH(EF!C261,A!$A$2:$A$1001,0))</f>
        <v>Ejecutivo</v>
      </c>
      <c r="I261" s="35" t="str">
        <f t="array" ref="I261">INDEX(A!$G$2:$G$1001,MATCH(EF!C261,A!$A$2:$A$1001,0))</f>
        <v>OPD</v>
      </c>
      <c r="J261" s="35">
        <f t="array" ref="J261">INDEX(A!$H$2:$H$1001,MATCH(EF!C261,A!$A$2:$A$1001,0))</f>
        <v>2007</v>
      </c>
      <c r="K261" s="35">
        <f t="array" ref="K261">INDEX(A!$I$2:$I$1001,MATCH(EF!C261,A!$A$2:$A$1001,0))</f>
        <v>2015</v>
      </c>
      <c r="L261" s="35" t="str">
        <f t="array" ref="L261">INDEX(A!$J$2:$J$1001,MATCH(EF!C261,A!$A$2:$A$1001,0))</f>
        <v>Decreto número 21920/LVIII/07</v>
      </c>
      <c r="M261" s="35">
        <f t="array" ref="M261">INDEX(A!$K$2:$K$1001,MATCH(EF!C261,A!$A$2:$A$1001,0))</f>
        <v>205700</v>
      </c>
      <c r="N261" s="35" t="str">
        <f t="array" ref="N261">INDEX(A!$L$2:$L$1001,MATCH(EF!C261,A!$A$2:$A$1001,0))</f>
        <v xml:space="preserve">DIGELAG ACU 046/2013. Periódico Número 47. Sección III. Tomo CCCLXXVI. </v>
      </c>
      <c r="O261" s="36" t="str">
        <f t="shared" si="0"/>
        <v>2</v>
      </c>
      <c r="P261" s="36" t="str">
        <f t="shared" si="1"/>
        <v>057</v>
      </c>
      <c r="Q261" s="36" t="str">
        <f t="array" ref="Q261">IF(O261="7",IF(P261="000","Sin región al ser un intermunicipal",INDEX(B!$C$2:$C$126,MATCH(EF!P261,B!$A$2:$A$126,0))),"Sin región al ser un ente Estatal")</f>
        <v>Sin región al ser un ente Estatal</v>
      </c>
      <c r="R261" s="37">
        <f t="array" ref="R261">IF(O261="7",IF(P261="000","N/A",INDEX(B!$D$2:$D$126,MATCH(EF!P261,B!$A$2:$A$126,0))),B!$D$127)</f>
        <v>7842822</v>
      </c>
      <c r="S261" s="37">
        <f t="array" ref="S261">IF(O261="7",IF(P261="000","N/A",INDEX(B!$E$2:$E$126,MATCH(EF!P261,B!$A$2:$A$126,0))),B!$E$127)</f>
        <v>8348151</v>
      </c>
      <c r="T261" s="29"/>
      <c r="U261" s="29"/>
      <c r="V261" s="29"/>
      <c r="W261" s="29"/>
      <c r="X261" s="29"/>
      <c r="Y261" s="29"/>
      <c r="Z261" s="29"/>
    </row>
    <row r="262" spans="1:26" ht="14.25" customHeight="1">
      <c r="A262" s="29">
        <f>COUNTIF(A!$A$2:$A$1001,"&lt;="&amp;A!A262)</f>
        <v>422</v>
      </c>
      <c r="B262" s="30">
        <v>261</v>
      </c>
      <c r="C262" s="35" t="str">
        <f t="array" ref="C262">INDEX(A!$A$2:$A$1001,MATCH(EF!B262,EF!$A$2:$A$1001,0))</f>
        <v>Instituto Tecnológico Superior de Tequila</v>
      </c>
      <c r="D262" s="35" t="str">
        <f t="array" ref="D262">INDEX(A!$B$2:$B$1001,MATCH(EF!C262,A!$A$2:$A$1001,0))</f>
        <v>Estatal</v>
      </c>
      <c r="E262" s="35" t="str">
        <f t="array" ref="E262">INDEX(A!$C$2:$C$1001,MATCH(EF!C262,A!$A$2:$A$1001,0))</f>
        <v>No</v>
      </c>
      <c r="F262" s="35" t="str">
        <f t="array" ref="F262">INDEX(A!$D$2:$D$1001,MATCH(EF!C262,A!$A$2:$A$1001,0))</f>
        <v>000</v>
      </c>
      <c r="G262" s="35" t="str">
        <f t="array" ref="G262">INDEX(A!$E$2:$E$1001,MATCH(EF!C262,A!$A$2:$A$1001,0))</f>
        <v>Educación</v>
      </c>
      <c r="H262" s="35" t="str">
        <f t="array" ref="H262">INDEX(A!$F$2:$F$1001,MATCH(EF!C262,A!$A$2:$A$1001,0))</f>
        <v>Ejecutivo</v>
      </c>
      <c r="I262" s="35" t="str">
        <f t="array" ref="I262">INDEX(A!$G$2:$G$1001,MATCH(EF!C262,A!$A$2:$A$1001,0))</f>
        <v>OPD</v>
      </c>
      <c r="J262" s="35">
        <f t="array" ref="J262">INDEX(A!$H$2:$H$1001,MATCH(EF!C262,A!$A$2:$A$1001,0))</f>
        <v>2004</v>
      </c>
      <c r="K262" s="35">
        <f t="array" ref="K262">INDEX(A!$I$2:$I$1001,MATCH(EF!C262,A!$A$2:$A$1001,0))</f>
        <v>2015</v>
      </c>
      <c r="L262" s="35" t="str">
        <f t="array" ref="L262">INDEX(A!$J$2:$J$1001,MATCH(EF!C262,A!$A$2:$A$1001,0))</f>
        <v>Decreto 20556. Periódico Número 21 Sección II Tomo CCCXLVIII</v>
      </c>
      <c r="M262" s="35">
        <f t="array" ref="M262">INDEX(A!$K$2:$K$1001,MATCH(EF!C262,A!$A$2:$A$1001,0))</f>
        <v>205000</v>
      </c>
      <c r="N262" s="35" t="str">
        <f t="array" ref="N262">INDEX(A!$L$2:$L$1001,MATCH(EF!C262,A!$A$2:$A$1001,0))</f>
        <v xml:space="preserve">DIGELAG ACU 046/2013. Periódico Número 47. Sección III. Tomo CCCLXXVI. </v>
      </c>
      <c r="O262" s="36" t="str">
        <f t="shared" si="0"/>
        <v>2</v>
      </c>
      <c r="P262" s="36" t="str">
        <f t="shared" si="1"/>
        <v>050</v>
      </c>
      <c r="Q262" s="36" t="str">
        <f t="array" ref="Q262">IF(O262="7",IF(P262="000","Sin región al ser un intermunicipal",INDEX(B!$C$2:$C$126,MATCH(EF!P262,B!$A$2:$A$126,0))),"Sin región al ser un ente Estatal")</f>
        <v>Sin región al ser un ente Estatal</v>
      </c>
      <c r="R262" s="37">
        <f t="array" ref="R262">IF(O262="7",IF(P262="000","N/A",INDEX(B!$D$2:$D$126,MATCH(EF!P262,B!$A$2:$A$126,0))),B!$D$127)</f>
        <v>7842822</v>
      </c>
      <c r="S262" s="37">
        <f t="array" ref="S262">IF(O262="7",IF(P262="000","N/A",INDEX(B!$E$2:$E$126,MATCH(EF!P262,B!$A$2:$A$126,0))),B!$E$127)</f>
        <v>8348151</v>
      </c>
      <c r="T262" s="29"/>
      <c r="U262" s="29"/>
      <c r="V262" s="29"/>
      <c r="W262" s="29"/>
      <c r="X262" s="29"/>
      <c r="Y262" s="29"/>
      <c r="Z262" s="29"/>
    </row>
    <row r="263" spans="1:26" ht="14.25" customHeight="1">
      <c r="A263" s="29">
        <f>COUNTIF(A!$A$2:$A$1001,"&lt;="&amp;A!A263)</f>
        <v>31</v>
      </c>
      <c r="B263" s="30">
        <v>262</v>
      </c>
      <c r="C263" s="35" t="str">
        <f t="array" ref="C263">INDEX(A!$A$2:$A$1001,MATCH(EF!B263,EF!$A$2:$A$1001,0))</f>
        <v>Instituto Tecnológico Superior de Zapopan</v>
      </c>
      <c r="D263" s="35" t="str">
        <f t="array" ref="D263">INDEX(A!$B$2:$B$1001,MATCH(EF!C263,A!$A$2:$A$1001,0))</f>
        <v>Estatal</v>
      </c>
      <c r="E263" s="35" t="str">
        <f t="array" ref="E263">INDEX(A!$C$2:$C$1001,MATCH(EF!C263,A!$A$2:$A$1001,0))</f>
        <v>No</v>
      </c>
      <c r="F263" s="35" t="str">
        <f t="array" ref="F263">INDEX(A!$D$2:$D$1001,MATCH(EF!C263,A!$A$2:$A$1001,0))</f>
        <v>000</v>
      </c>
      <c r="G263" s="35" t="str">
        <f t="array" ref="G263">INDEX(A!$E$2:$E$1001,MATCH(EF!C263,A!$A$2:$A$1001,0))</f>
        <v>Educación</v>
      </c>
      <c r="H263" s="35" t="str">
        <f t="array" ref="H263">INDEX(A!$F$2:$F$1001,MATCH(EF!C263,A!$A$2:$A$1001,0))</f>
        <v>Ejecutivo</v>
      </c>
      <c r="I263" s="35" t="str">
        <f t="array" ref="I263">INDEX(A!$G$2:$G$1001,MATCH(EF!C263,A!$A$2:$A$1001,0))</f>
        <v>OPD</v>
      </c>
      <c r="J263" s="35">
        <f t="array" ref="J263">INDEX(A!$H$2:$H$1001,MATCH(EF!C263,A!$A$2:$A$1001,0))</f>
        <v>2001</v>
      </c>
      <c r="K263" s="35">
        <f t="array" ref="K263">INDEX(A!$I$2:$I$1001,MATCH(EF!C263,A!$A$2:$A$1001,0))</f>
        <v>2015</v>
      </c>
      <c r="L263" s="35" t="str">
        <f t="array" ref="L263">INDEX(A!$J$2:$J$1001,MATCH(EF!C263,A!$A$2:$A$1001,0))</f>
        <v>Decreto número 19146</v>
      </c>
      <c r="M263" s="35">
        <f t="array" ref="M263">INDEX(A!$K$2:$K$1001,MATCH(EF!C263,A!$A$2:$A$1001,0))</f>
        <v>204100</v>
      </c>
      <c r="N263" s="35" t="str">
        <f t="array" ref="N263">INDEX(A!$L$2:$L$1001,MATCH(EF!C263,A!$A$2:$A$1001,0))</f>
        <v xml:space="preserve">DIGELAG ACU 046/2013. Periódico Número 47. Sección III. Tomo CCCLXXVI. </v>
      </c>
      <c r="O263" s="36" t="str">
        <f t="shared" si="0"/>
        <v>2</v>
      </c>
      <c r="P263" s="36" t="str">
        <f t="shared" si="1"/>
        <v>041</v>
      </c>
      <c r="Q263" s="36" t="str">
        <f t="array" ref="Q263">IF(O263="7",IF(P263="000","Sin región al ser un intermunicipal",INDEX(B!$C$2:$C$126,MATCH(EF!P263,B!$A$2:$A$126,0))),"Sin región al ser un ente Estatal")</f>
        <v>Sin región al ser un ente Estatal</v>
      </c>
      <c r="R263" s="37">
        <f t="array" ref="R263">IF(O263="7",IF(P263="000","N/A",INDEX(B!$D$2:$D$126,MATCH(EF!P263,B!$A$2:$A$126,0))),B!$D$127)</f>
        <v>7842822</v>
      </c>
      <c r="S263" s="37">
        <f t="array" ref="S263">IF(O263="7",IF(P263="000","N/A",INDEX(B!$E$2:$E$126,MATCH(EF!P263,B!$A$2:$A$126,0))),B!$E$127)</f>
        <v>8348151</v>
      </c>
      <c r="T263" s="29"/>
      <c r="U263" s="29"/>
      <c r="V263" s="29"/>
      <c r="W263" s="29"/>
      <c r="X263" s="29"/>
      <c r="Y263" s="29"/>
      <c r="Z263" s="29"/>
    </row>
    <row r="264" spans="1:26" ht="14.25" customHeight="1">
      <c r="A264" s="29">
        <f>COUNTIF(A!$A$2:$A$1001,"&lt;="&amp;A!A264)</f>
        <v>424</v>
      </c>
      <c r="B264" s="30">
        <v>263</v>
      </c>
      <c r="C264" s="35" t="str">
        <f t="array" ref="C264">INDEX(A!$A$2:$A$1001,MATCH(EF!B264,EF!$A$2:$A$1001,0))</f>
        <v>Instituto Tecnológico Superior de Zapotlanejo</v>
      </c>
      <c r="D264" s="35" t="str">
        <f t="array" ref="D264">INDEX(A!$B$2:$B$1001,MATCH(EF!C264,A!$A$2:$A$1001,0))</f>
        <v>Estatal</v>
      </c>
      <c r="E264" s="35" t="str">
        <f t="array" ref="E264">INDEX(A!$C$2:$C$1001,MATCH(EF!C264,A!$A$2:$A$1001,0))</f>
        <v>No</v>
      </c>
      <c r="F264" s="35" t="str">
        <f t="array" ref="F264">INDEX(A!$D$2:$D$1001,MATCH(EF!C264,A!$A$2:$A$1001,0))</f>
        <v>000</v>
      </c>
      <c r="G264" s="35" t="str">
        <f t="array" ref="G264">INDEX(A!$E$2:$E$1001,MATCH(EF!C264,A!$A$2:$A$1001,0))</f>
        <v>Educación</v>
      </c>
      <c r="H264" s="35" t="str">
        <f t="array" ref="H264">INDEX(A!$F$2:$F$1001,MATCH(EF!C264,A!$A$2:$A$1001,0))</f>
        <v>Ejecutivo</v>
      </c>
      <c r="I264" s="35" t="str">
        <f t="array" ref="I264">INDEX(A!$G$2:$G$1001,MATCH(EF!C264,A!$A$2:$A$1001,0))</f>
        <v>OPD</v>
      </c>
      <c r="J264" s="35">
        <f t="array" ref="J264">INDEX(A!$H$2:$H$1001,MATCH(EF!C264,A!$A$2:$A$1001,0))</f>
        <v>2004</v>
      </c>
      <c r="K264" s="35">
        <f t="array" ref="K264">INDEX(A!$I$2:$I$1001,MATCH(EF!C264,A!$A$2:$A$1001,0))</f>
        <v>2015</v>
      </c>
      <c r="L264" s="35" t="str">
        <f t="array" ref="L264">INDEX(A!$J$2:$J$1001,MATCH(EF!C264,A!$A$2:$A$1001,0))</f>
        <v>Decreto 20557. Periódico Número 21 Sección II Tomo CCCXLVIII</v>
      </c>
      <c r="M264" s="35">
        <f t="array" ref="M264">INDEX(A!$K$2:$K$1001,MATCH(EF!C264,A!$A$2:$A$1001,0))</f>
        <v>205100</v>
      </c>
      <c r="N264" s="35" t="str">
        <f t="array" ref="N264">INDEX(A!$L$2:$L$1001,MATCH(EF!C264,A!$A$2:$A$1001,0))</f>
        <v xml:space="preserve">DIGELAG ACU 046/2013. Periódico Número 47. Sección III. Tomo CCCLXXVI. </v>
      </c>
      <c r="O264" s="36" t="str">
        <f t="shared" si="0"/>
        <v>2</v>
      </c>
      <c r="P264" s="36" t="str">
        <f t="shared" si="1"/>
        <v>051</v>
      </c>
      <c r="Q264" s="36" t="str">
        <f t="array" ref="Q264">IF(O264="7",IF(P264="000","Sin región al ser un intermunicipal",INDEX(B!$C$2:$C$126,MATCH(EF!P264,B!$A$2:$A$126,0))),"Sin región al ser un ente Estatal")</f>
        <v>Sin región al ser un ente Estatal</v>
      </c>
      <c r="R264" s="37">
        <f t="array" ref="R264">IF(O264="7",IF(P264="000","N/A",INDEX(B!$D$2:$D$126,MATCH(EF!P264,B!$A$2:$A$126,0))),B!$D$127)</f>
        <v>7842822</v>
      </c>
      <c r="S264" s="37">
        <f t="array" ref="S264">IF(O264="7",IF(P264="000","N/A",INDEX(B!$E$2:$E$126,MATCH(EF!P264,B!$A$2:$A$126,0))),B!$E$127)</f>
        <v>8348151</v>
      </c>
      <c r="T264" s="29"/>
      <c r="U264" s="29"/>
      <c r="V264" s="29"/>
      <c r="W264" s="29"/>
      <c r="X264" s="29"/>
      <c r="Y264" s="29"/>
      <c r="Z264" s="29"/>
    </row>
    <row r="265" spans="1:26" ht="14.25" customHeight="1">
      <c r="A265" s="29">
        <f>COUNTIF(A!$A$2:$A$1001,"&lt;="&amp;A!A265)</f>
        <v>39</v>
      </c>
      <c r="B265" s="30">
        <v>264</v>
      </c>
      <c r="C265" s="35" t="str">
        <f t="array" ref="C265">INDEX(A!$A$2:$A$1001,MATCH(EF!B265,EF!$A$2:$A$1001,0))</f>
        <v>Instituto Vallartense de Cultura</v>
      </c>
      <c r="D265" s="35" t="str">
        <f t="array" ref="D265">INDEX(A!$B$2:$B$1001,MATCH(EF!C265,A!$A$2:$A$1001,0))</f>
        <v>Municipal</v>
      </c>
      <c r="E265" s="35" t="str">
        <f t="array" ref="E265">INDEX(A!$C$2:$C$1001,MATCH(EF!C265,A!$A$2:$A$1001,0))</f>
        <v>Sí</v>
      </c>
      <c r="F265" s="35" t="str">
        <f t="array" ref="F265">INDEX(A!$D$2:$D$1001,MATCH(EF!C265,A!$A$2:$A$1001,0))</f>
        <v>067</v>
      </c>
      <c r="G265" s="35" t="str">
        <f t="array" ref="G265">INDEX(A!$E$2:$E$1001,MATCH(EF!C265,A!$A$2:$A$1001,0))</f>
        <v>Cultura</v>
      </c>
      <c r="H265" s="35" t="str">
        <f t="array" ref="H265">INDEX(A!$F$2:$F$1001,MATCH(EF!C265,A!$A$2:$A$1001,0))</f>
        <v>Ejecutivo</v>
      </c>
      <c r="I265" s="35" t="str">
        <f t="array" ref="I265">INDEX(A!$G$2:$G$1001,MATCH(EF!C265,A!$A$2:$A$1001,0))</f>
        <v>OPD</v>
      </c>
      <c r="J265" s="35">
        <f t="array" ref="J265">INDEX(A!$H$2:$H$1001,MATCH(EF!C265,A!$A$2:$A$1001,0))</f>
        <v>2011</v>
      </c>
      <c r="K265" s="35" t="str">
        <f t="array" ref="K265">INDEX(A!$I$2:$I$1001,MATCH(EF!C265,A!$A$2:$A$1001,0))</f>
        <v>NA</v>
      </c>
      <c r="L265" s="35" t="str">
        <f t="array" ref="L265">INDEX(A!$J$2:$J$1001,MATCH(EF!C265,A!$A$2:$A$1001,0))</f>
        <v>NA</v>
      </c>
      <c r="M265" s="35">
        <f t="array" ref="M265">INDEX(A!$K$2:$K$1001,MATCH(EF!C265,A!$A$2:$A$1001,0))</f>
        <v>706706</v>
      </c>
      <c r="N265" s="35">
        <f t="array" ref="N265">INDEX(A!$L$2:$L$1001,MATCH(EF!C265,A!$A$2:$A$1001,0))</f>
        <v>0</v>
      </c>
      <c r="O265" s="36" t="str">
        <f t="shared" si="0"/>
        <v>7</v>
      </c>
      <c r="P265" s="36" t="str">
        <f t="shared" si="1"/>
        <v>067</v>
      </c>
      <c r="Q265" s="36" t="str">
        <f t="array" ref="Q265">IF(O265="7",IF(P265="000","Sin región al ser un intermunicipal",INDEX(B!$C$2:$C$126,MATCH(EF!P265,B!$A$2:$A$126,0))),"Sin región al ser un ente Estatal")</f>
        <v>Costa Sierra Occidental</v>
      </c>
      <c r="R265" s="37">
        <f t="array" ref="R265">IF(O265="7",IF(P265="000","N/A",INDEX(B!$D$2:$D$126,MATCH(EF!P265,B!$A$2:$A$126,0))),B!$D$127)</f>
        <v>275640</v>
      </c>
      <c r="S265" s="37">
        <f t="array" ref="S265">IF(O265="7",IF(P265="000","N/A",INDEX(B!$E$2:$E$126,MATCH(EF!P265,B!$A$2:$A$126,0))),B!$E$127)</f>
        <v>291839</v>
      </c>
      <c r="T265" s="29"/>
      <c r="U265" s="29"/>
      <c r="V265" s="29"/>
      <c r="W265" s="29"/>
      <c r="X265" s="29"/>
      <c r="Y265" s="29"/>
      <c r="Z265" s="29"/>
    </row>
    <row r="266" spans="1:26" ht="14.25" customHeight="1">
      <c r="A266" s="29">
        <f>COUNTIF(A!$A$2:$A$1001,"&lt;="&amp;A!A266)</f>
        <v>427</v>
      </c>
      <c r="B266" s="30">
        <v>265</v>
      </c>
      <c r="C266" s="35" t="str">
        <f t="array" ref="C266">INDEX(A!$A$2:$A$1001,MATCH(EF!B266,EF!$A$2:$A$1001,0))</f>
        <v xml:space="preserve">Instituto Zapotlense de la Juventud del municipio de Zapotlán el Grande, Jalisco </v>
      </c>
      <c r="D266" s="35" t="str">
        <f t="array" ref="D266">INDEX(A!$B$2:$B$1001,MATCH(EF!C266,A!$A$2:$A$1001,0))</f>
        <v>Municipal</v>
      </c>
      <c r="E266" s="35" t="str">
        <f t="array" ref="E266">INDEX(A!$C$2:$C$1001,MATCH(EF!C266,A!$A$2:$A$1001,0))</f>
        <v>Sí</v>
      </c>
      <c r="F266" s="35" t="str">
        <f t="array" ref="F266">INDEX(A!$D$2:$D$1001,MATCH(EF!C266,A!$A$2:$A$1001,0))</f>
        <v>023</v>
      </c>
      <c r="G266" s="35" t="str">
        <f t="array" ref="G266">INDEX(A!$E$2:$E$1001,MATCH(EF!C266,A!$A$2:$A$1001,0))</f>
        <v>Asistencia social</v>
      </c>
      <c r="H266" s="35" t="str">
        <f t="array" ref="H266">INDEX(A!$F$2:$F$1001,MATCH(EF!C266,A!$A$2:$A$1001,0))</f>
        <v>Ejecutivo</v>
      </c>
      <c r="I266" s="35" t="str">
        <f t="array" ref="I266">INDEX(A!$G$2:$G$1001,MATCH(EF!C266,A!$A$2:$A$1001,0))</f>
        <v>OPD</v>
      </c>
      <c r="J266" s="35">
        <f t="array" ref="J266">INDEX(A!$H$2:$H$1001,MATCH(EF!C266,A!$A$2:$A$1001,0))</f>
        <v>2003</v>
      </c>
      <c r="K266" s="35" t="str">
        <f t="array" ref="K266">INDEX(A!$I$2:$I$1001,MATCH(EF!C266,A!$A$2:$A$1001,0))</f>
        <v>NA</v>
      </c>
      <c r="L266" s="35" t="str">
        <f t="array" ref="L266">INDEX(A!$J$2:$J$1001,MATCH(EF!C266,A!$A$2:$A$1001,0))</f>
        <v xml:space="preserve">Gaceta edición especial. Epoca 1. Año 3. </v>
      </c>
      <c r="M266" s="35">
        <f t="array" ref="M266">INDEX(A!$K$2:$K$1001,MATCH(EF!C266,A!$A$2:$A$1001,0))</f>
        <v>702302</v>
      </c>
      <c r="N266" s="35">
        <f t="array" ref="N266">INDEX(A!$L$2:$L$1001,MATCH(EF!C266,A!$A$2:$A$1001,0))</f>
        <v>0</v>
      </c>
      <c r="O266" s="36" t="str">
        <f t="shared" si="0"/>
        <v>7</v>
      </c>
      <c r="P266" s="36" t="str">
        <f t="shared" si="1"/>
        <v>023</v>
      </c>
      <c r="Q266" s="36" t="str">
        <f t="array" ref="Q266">IF(O266="7",IF(P266="000","Sin región al ser un intermunicipal",INDEX(B!$C$2:$C$126,MATCH(EF!P266,B!$A$2:$A$126,0))),"Sin región al ser un ente Estatal")</f>
        <v>Sur</v>
      </c>
      <c r="R266" s="37">
        <f t="array" ref="R266">IF(O266="7",IF(P266="000","N/A",INDEX(B!$D$2:$D$126,MATCH(EF!P266,B!$A$2:$A$126,0))),B!$D$127)</f>
        <v>105423</v>
      </c>
      <c r="S266" s="37">
        <f t="array" ref="S266">IF(O266="7",IF(P266="000","N/A",INDEX(B!$E$2:$E$126,MATCH(EF!P266,B!$A$2:$A$126,0))),B!$E$127)</f>
        <v>115141</v>
      </c>
      <c r="T266" s="29"/>
      <c r="U266" s="29"/>
      <c r="V266" s="29"/>
      <c r="W266" s="29"/>
      <c r="X266" s="29"/>
      <c r="Y266" s="29"/>
      <c r="Z266" s="29"/>
    </row>
    <row r="267" spans="1:26" ht="14.25" customHeight="1">
      <c r="A267" s="29">
        <f>COUNTIF(A!$A$2:$A$1001,"&lt;="&amp;A!A267)</f>
        <v>571</v>
      </c>
      <c r="B267" s="30">
        <v>266</v>
      </c>
      <c r="C267" s="35" t="str">
        <f t="array" ref="C267">INDEX(A!$A$2:$A$1001,MATCH(EF!B267,EF!$A$2:$A$1001,0))</f>
        <v>Ixtlahuacán de los Membrillos</v>
      </c>
      <c r="D267" s="35" t="str">
        <f t="array" ref="D267">INDEX(A!$B$2:$B$1001,MATCH(EF!C267,A!$A$2:$A$1001,0))</f>
        <v>Municipal</v>
      </c>
      <c r="E267" s="35" t="str">
        <f t="array" ref="E267">INDEX(A!$C$2:$C$1001,MATCH(EF!C267,A!$A$2:$A$1001,0))</f>
        <v>Sí</v>
      </c>
      <c r="F267" s="35" t="str">
        <f t="array" ref="F267">INDEX(A!$D$2:$D$1001,MATCH(EF!C267,A!$A$2:$A$1001,0))</f>
        <v>044</v>
      </c>
      <c r="G267" s="35" t="str">
        <f t="array" ref="G267">INDEX(A!$E$2:$E$1001,MATCH(EF!C267,A!$A$2:$A$1001,0))</f>
        <v>Gobierno</v>
      </c>
      <c r="H267" s="35" t="str">
        <f t="array" ref="H267">INDEX(A!$F$2:$F$1001,MATCH(EF!C267,A!$A$2:$A$1001,0))</f>
        <v>Ejecutivo</v>
      </c>
      <c r="I267" s="35" t="str">
        <f t="array" ref="I267">INDEX(A!$G$2:$G$1001,MATCH(EF!C267,A!$A$2:$A$1001,0))</f>
        <v>Dependencia</v>
      </c>
      <c r="J267" s="35">
        <f t="array" ref="J267">INDEX(A!$H$2:$H$1001,MATCH(EF!C267,A!$A$2:$A$1001,0))</f>
        <v>1824</v>
      </c>
      <c r="K267" s="35" t="str">
        <f t="array" ref="K267">INDEX(A!$I$2:$I$1001,MATCH(EF!C267,A!$A$2:$A$1001,0))</f>
        <v>NA</v>
      </c>
      <c r="L267" s="35" t="str">
        <f t="array" ref="L267">INDEX(A!$J$2:$J$1001,MATCH(EF!C267,A!$A$2:$A$1001,0))</f>
        <v>NA</v>
      </c>
      <c r="M267" s="35">
        <f t="array" ref="M267">INDEX(A!$K$2:$K$1001,MATCH(EF!C267,A!$A$2:$A$1001,0))</f>
        <v>704400</v>
      </c>
      <c r="N267" s="35">
        <f t="array" ref="N267">INDEX(A!$L$2:$L$1001,MATCH(EF!C267,A!$A$2:$A$1001,0))</f>
        <v>0</v>
      </c>
      <c r="O267" s="36" t="str">
        <f t="shared" si="0"/>
        <v>7</v>
      </c>
      <c r="P267" s="36" t="str">
        <f t="shared" si="1"/>
        <v>044</v>
      </c>
      <c r="Q267" s="36" t="str">
        <f t="array" ref="Q267">IF(O267="7",IF(P267="000","Sin región al ser un intermunicipal",INDEX(B!$C$2:$C$126,MATCH(EF!P267,B!$A$2:$A$126,0))),"Sin región al ser un ente Estatal")</f>
        <v>Centro</v>
      </c>
      <c r="R267" s="37">
        <f t="array" ref="R267">IF(O267="7",IF(P267="000","N/A",INDEX(B!$D$2:$D$126,MATCH(EF!P267,B!$A$2:$A$126,0))),B!$D$127)</f>
        <v>53045</v>
      </c>
      <c r="S267" s="37">
        <f t="array" ref="S267">IF(O267="7",IF(P267="000","N/A",INDEX(B!$E$2:$E$126,MATCH(EF!P267,B!$A$2:$A$126,0))),B!$E$127)</f>
        <v>67969</v>
      </c>
      <c r="T267" s="29"/>
      <c r="U267" s="29"/>
      <c r="V267" s="29"/>
      <c r="W267" s="29"/>
      <c r="X267" s="29"/>
      <c r="Y267" s="29"/>
      <c r="Z267" s="29"/>
    </row>
    <row r="268" spans="1:26" ht="14.25" customHeight="1">
      <c r="A268" s="29">
        <f>COUNTIF(A!$A$2:$A$1001,"&lt;="&amp;A!A268)</f>
        <v>428</v>
      </c>
      <c r="B268" s="30">
        <v>267</v>
      </c>
      <c r="C268" s="35" t="str">
        <f t="array" ref="C268">INDEX(A!$A$2:$A$1001,MATCH(EF!B268,EF!$A$2:$A$1001,0))</f>
        <v>Ixtlahuacán del Río</v>
      </c>
      <c r="D268" s="35" t="str">
        <f t="array" ref="D268">INDEX(A!$B$2:$B$1001,MATCH(EF!C268,A!$A$2:$A$1001,0))</f>
        <v>Municipal</v>
      </c>
      <c r="E268" s="35" t="str">
        <f t="array" ref="E268">INDEX(A!$C$2:$C$1001,MATCH(EF!C268,A!$A$2:$A$1001,0))</f>
        <v>Sí</v>
      </c>
      <c r="F268" s="35" t="str">
        <f t="array" ref="F268">INDEX(A!$D$2:$D$1001,MATCH(EF!C268,A!$A$2:$A$1001,0))</f>
        <v>045</v>
      </c>
      <c r="G268" s="35" t="str">
        <f t="array" ref="G268">INDEX(A!$E$2:$E$1001,MATCH(EF!C268,A!$A$2:$A$1001,0))</f>
        <v>Gobierno</v>
      </c>
      <c r="H268" s="35" t="str">
        <f t="array" ref="H268">INDEX(A!$F$2:$F$1001,MATCH(EF!C268,A!$A$2:$A$1001,0))</f>
        <v>Ejecutivo</v>
      </c>
      <c r="I268" s="35" t="str">
        <f t="array" ref="I268">INDEX(A!$G$2:$G$1001,MATCH(EF!C268,A!$A$2:$A$1001,0))</f>
        <v>Dependencia</v>
      </c>
      <c r="J268" s="35">
        <f t="array" ref="J268">INDEX(A!$H$2:$H$1001,MATCH(EF!C268,A!$A$2:$A$1001,0))</f>
        <v>1824</v>
      </c>
      <c r="K268" s="35" t="str">
        <f t="array" ref="K268">INDEX(A!$I$2:$I$1001,MATCH(EF!C268,A!$A$2:$A$1001,0))</f>
        <v>NA</v>
      </c>
      <c r="L268" s="35" t="str">
        <f t="array" ref="L268">INDEX(A!$J$2:$J$1001,MATCH(EF!C268,A!$A$2:$A$1001,0))</f>
        <v>NA</v>
      </c>
      <c r="M268" s="35">
        <f t="array" ref="M268">INDEX(A!$K$2:$K$1001,MATCH(EF!C268,A!$A$2:$A$1001,0))</f>
        <v>704500</v>
      </c>
      <c r="N268" s="35">
        <f t="array" ref="N268">INDEX(A!$L$2:$L$1001,MATCH(EF!C268,A!$A$2:$A$1001,0))</f>
        <v>0</v>
      </c>
      <c r="O268" s="36" t="str">
        <f t="shared" si="0"/>
        <v>7</v>
      </c>
      <c r="P268" s="36" t="str">
        <f t="shared" si="1"/>
        <v>045</v>
      </c>
      <c r="Q268" s="36" t="str">
        <f t="array" ref="Q268">IF(O268="7",IF(P268="000","Sin región al ser un intermunicipal",INDEX(B!$C$2:$C$126,MATCH(EF!P268,B!$A$2:$A$126,0))),"Sin región al ser un ente Estatal")</f>
        <v>Centro</v>
      </c>
      <c r="R268" s="37">
        <f t="array" ref="R268">IF(O268="7",IF(P268="000","N/A",INDEX(B!$D$2:$D$126,MATCH(EF!P268,B!$A$2:$A$126,0))),B!$D$127)</f>
        <v>19070</v>
      </c>
      <c r="S268" s="37">
        <f t="array" ref="S268">IF(O268="7",IF(P268="000","N/A",INDEX(B!$E$2:$E$126,MATCH(EF!P268,B!$A$2:$A$126,0))),B!$E$127)</f>
        <v>20465</v>
      </c>
      <c r="T268" s="29"/>
      <c r="U268" s="29"/>
      <c r="V268" s="29"/>
      <c r="W268" s="29"/>
      <c r="X268" s="29"/>
      <c r="Y268" s="29"/>
      <c r="Z268" s="29"/>
    </row>
    <row r="269" spans="1:26" ht="14.25" customHeight="1">
      <c r="A269" s="29">
        <f>COUNTIF(A!$A$2:$A$1001,"&lt;="&amp;A!A269)</f>
        <v>265</v>
      </c>
      <c r="B269" s="30">
        <v>268</v>
      </c>
      <c r="C269" s="35" t="str">
        <f t="array" ref="C269">INDEX(A!$A$2:$A$1001,MATCH(EF!B269,EF!$A$2:$A$1001,0))</f>
        <v>Jalostotitlán</v>
      </c>
      <c r="D269" s="35" t="str">
        <f t="array" ref="D269">INDEX(A!$B$2:$B$1001,MATCH(EF!C269,A!$A$2:$A$1001,0))</f>
        <v>Municipal</v>
      </c>
      <c r="E269" s="35" t="str">
        <f t="array" ref="E269">INDEX(A!$C$2:$C$1001,MATCH(EF!C269,A!$A$2:$A$1001,0))</f>
        <v>Sí</v>
      </c>
      <c r="F269" s="35" t="str">
        <f t="array" ref="F269">INDEX(A!$D$2:$D$1001,MATCH(EF!C269,A!$A$2:$A$1001,0))</f>
        <v>046</v>
      </c>
      <c r="G269" s="35" t="str">
        <f t="array" ref="G269">INDEX(A!$E$2:$E$1001,MATCH(EF!C269,A!$A$2:$A$1001,0))</f>
        <v>Gobierno</v>
      </c>
      <c r="H269" s="35" t="str">
        <f t="array" ref="H269">INDEX(A!$F$2:$F$1001,MATCH(EF!C269,A!$A$2:$A$1001,0))</f>
        <v>Ejecutivo</v>
      </c>
      <c r="I269" s="35" t="str">
        <f t="array" ref="I269">INDEX(A!$G$2:$G$1001,MATCH(EF!C269,A!$A$2:$A$1001,0))</f>
        <v>Dependencia</v>
      </c>
      <c r="J269" s="35">
        <f t="array" ref="J269">INDEX(A!$H$2:$H$1001,MATCH(EF!C269,A!$A$2:$A$1001,0))</f>
        <v>1824</v>
      </c>
      <c r="K269" s="35" t="str">
        <f t="array" ref="K269">INDEX(A!$I$2:$I$1001,MATCH(EF!C269,A!$A$2:$A$1001,0))</f>
        <v>NA</v>
      </c>
      <c r="L269" s="35" t="str">
        <f t="array" ref="L269">INDEX(A!$J$2:$J$1001,MATCH(EF!C269,A!$A$2:$A$1001,0))</f>
        <v>NA</v>
      </c>
      <c r="M269" s="35">
        <f t="array" ref="M269">INDEX(A!$K$2:$K$1001,MATCH(EF!C269,A!$A$2:$A$1001,0))</f>
        <v>704600</v>
      </c>
      <c r="N269" s="35">
        <f t="array" ref="N269">INDEX(A!$L$2:$L$1001,MATCH(EF!C269,A!$A$2:$A$1001,0))</f>
        <v>0</v>
      </c>
      <c r="O269" s="36" t="str">
        <f t="shared" si="0"/>
        <v>7</v>
      </c>
      <c r="P269" s="36" t="str">
        <f t="shared" si="1"/>
        <v>046</v>
      </c>
      <c r="Q269" s="36" t="str">
        <f t="array" ref="Q269">IF(O269="7",IF(P269="000","Sin región al ser un intermunicipal",INDEX(B!$C$2:$C$126,MATCH(EF!P269,B!$A$2:$A$126,0))),"Sin región al ser un ente Estatal")</f>
        <v>Altos Sur</v>
      </c>
      <c r="R269" s="37">
        <f t="array" ref="R269">IF(O269="7",IF(P269="000","N/A",INDEX(B!$D$2:$D$126,MATCH(EF!P269,B!$A$2:$A$126,0))),B!$D$127)</f>
        <v>33777</v>
      </c>
      <c r="S269" s="37">
        <f t="array" ref="S269">IF(O269="7",IF(P269="000","N/A",INDEX(B!$E$2:$E$126,MATCH(EF!P269,B!$A$2:$A$126,0))),B!$E$127)</f>
        <v>32678</v>
      </c>
      <c r="T269" s="29"/>
      <c r="U269" s="29"/>
      <c r="V269" s="29"/>
      <c r="W269" s="29"/>
      <c r="X269" s="29"/>
      <c r="Y269" s="29"/>
      <c r="Z269" s="29"/>
    </row>
    <row r="270" spans="1:26" ht="14.25" customHeight="1">
      <c r="A270" s="29">
        <f>COUNTIF(A!$A$2:$A$1001,"&lt;="&amp;A!A270)</f>
        <v>390</v>
      </c>
      <c r="B270" s="30">
        <v>269</v>
      </c>
      <c r="C270" s="35" t="str">
        <f t="array" ref="C270">INDEX(A!$A$2:$A$1001,MATCH(EF!B270,EF!$A$2:$A$1001,0))</f>
        <v>Jamay</v>
      </c>
      <c r="D270" s="35" t="str">
        <f t="array" ref="D270">INDEX(A!$B$2:$B$1001,MATCH(EF!C270,A!$A$2:$A$1001,0))</f>
        <v>Municipal</v>
      </c>
      <c r="E270" s="35" t="str">
        <f t="array" ref="E270">INDEX(A!$C$2:$C$1001,MATCH(EF!C270,A!$A$2:$A$1001,0))</f>
        <v>Sí</v>
      </c>
      <c r="F270" s="35" t="str">
        <f t="array" ref="F270">INDEX(A!$D$2:$D$1001,MATCH(EF!C270,A!$A$2:$A$1001,0))</f>
        <v>047</v>
      </c>
      <c r="G270" s="35" t="str">
        <f t="array" ref="G270">INDEX(A!$E$2:$E$1001,MATCH(EF!C270,A!$A$2:$A$1001,0))</f>
        <v>Gobierno</v>
      </c>
      <c r="H270" s="35" t="str">
        <f t="array" ref="H270">INDEX(A!$F$2:$F$1001,MATCH(EF!C270,A!$A$2:$A$1001,0))</f>
        <v>Ejecutivo</v>
      </c>
      <c r="I270" s="35" t="str">
        <f t="array" ref="I270">INDEX(A!$G$2:$G$1001,MATCH(EF!C270,A!$A$2:$A$1001,0))</f>
        <v>Dependencia</v>
      </c>
      <c r="J270" s="35">
        <f t="array" ref="J270">INDEX(A!$H$2:$H$1001,MATCH(EF!C270,A!$A$2:$A$1001,0))</f>
        <v>1824</v>
      </c>
      <c r="K270" s="35" t="str">
        <f t="array" ref="K270">INDEX(A!$I$2:$I$1001,MATCH(EF!C270,A!$A$2:$A$1001,0))</f>
        <v>NA</v>
      </c>
      <c r="L270" s="35" t="str">
        <f t="array" ref="L270">INDEX(A!$J$2:$J$1001,MATCH(EF!C270,A!$A$2:$A$1001,0))</f>
        <v>NA</v>
      </c>
      <c r="M270" s="35">
        <f t="array" ref="M270">INDEX(A!$K$2:$K$1001,MATCH(EF!C270,A!$A$2:$A$1001,0))</f>
        <v>704700</v>
      </c>
      <c r="N270" s="35">
        <f t="array" ref="N270">INDEX(A!$L$2:$L$1001,MATCH(EF!C270,A!$A$2:$A$1001,0))</f>
        <v>0</v>
      </c>
      <c r="O270" s="36" t="str">
        <f t="shared" si="0"/>
        <v>7</v>
      </c>
      <c r="P270" s="36" t="str">
        <f t="shared" si="1"/>
        <v>047</v>
      </c>
      <c r="Q270" s="36" t="str">
        <f t="array" ref="Q270">IF(O270="7",IF(P270="000","Sin región al ser un intermunicipal",INDEX(B!$C$2:$C$126,MATCH(EF!P270,B!$A$2:$A$126,0))),"Sin región al ser un ente Estatal")</f>
        <v>Ciénega</v>
      </c>
      <c r="R270" s="37">
        <f t="array" ref="R270">IF(O270="7",IF(P270="000","N/A",INDEX(B!$D$2:$D$126,MATCH(EF!P270,B!$A$2:$A$126,0))),B!$D$127)</f>
        <v>24753</v>
      </c>
      <c r="S270" s="37">
        <f t="array" ref="S270">IF(O270="7",IF(P270="000","N/A",INDEX(B!$E$2:$E$126,MATCH(EF!P270,B!$A$2:$A$126,0))),B!$E$127)</f>
        <v>24894</v>
      </c>
      <c r="T270" s="29"/>
      <c r="U270" s="29"/>
      <c r="V270" s="29"/>
      <c r="W270" s="29"/>
      <c r="X270" s="29"/>
      <c r="Y270" s="29"/>
      <c r="Z270" s="29"/>
    </row>
    <row r="271" spans="1:26" ht="14.25" customHeight="1">
      <c r="A271" s="29">
        <f>COUNTIF(A!$A$2:$A$1001,"&lt;="&amp;A!A271)</f>
        <v>232</v>
      </c>
      <c r="B271" s="30">
        <v>270</v>
      </c>
      <c r="C271" s="35" t="str">
        <f t="array" ref="C271">INDEX(A!$A$2:$A$1001,MATCH(EF!B271,EF!$A$2:$A$1001,0))</f>
        <v>Jesús María</v>
      </c>
      <c r="D271" s="35" t="str">
        <f t="array" ref="D271">INDEX(A!$B$2:$B$1001,MATCH(EF!C271,A!$A$2:$A$1001,0))</f>
        <v>Municipal</v>
      </c>
      <c r="E271" s="35" t="str">
        <f t="array" ref="E271">INDEX(A!$C$2:$C$1001,MATCH(EF!C271,A!$A$2:$A$1001,0))</f>
        <v>Sí</v>
      </c>
      <c r="F271" s="35" t="str">
        <f t="array" ref="F271">INDEX(A!$D$2:$D$1001,MATCH(EF!C271,A!$A$2:$A$1001,0))</f>
        <v>048</v>
      </c>
      <c r="G271" s="35" t="str">
        <f t="array" ref="G271">INDEX(A!$E$2:$E$1001,MATCH(EF!C271,A!$A$2:$A$1001,0))</f>
        <v>Gobierno</v>
      </c>
      <c r="H271" s="35" t="str">
        <f t="array" ref="H271">INDEX(A!$F$2:$F$1001,MATCH(EF!C271,A!$A$2:$A$1001,0))</f>
        <v>Ejecutivo</v>
      </c>
      <c r="I271" s="35" t="str">
        <f t="array" ref="I271">INDEX(A!$G$2:$G$1001,MATCH(EF!C271,A!$A$2:$A$1001,0))</f>
        <v>Dependencia</v>
      </c>
      <c r="J271" s="35">
        <f t="array" ref="J271">INDEX(A!$H$2:$H$1001,MATCH(EF!C271,A!$A$2:$A$1001,0))</f>
        <v>1882</v>
      </c>
      <c r="K271" s="35" t="str">
        <f t="array" ref="K271">INDEX(A!$I$2:$I$1001,MATCH(EF!C271,A!$A$2:$A$1001,0))</f>
        <v>NA</v>
      </c>
      <c r="L271" s="35" t="str">
        <f t="array" ref="L271">INDEX(A!$J$2:$J$1001,MATCH(EF!C271,A!$A$2:$A$1001,0))</f>
        <v>NA</v>
      </c>
      <c r="M271" s="35">
        <f t="array" ref="M271">INDEX(A!$K$2:$K$1001,MATCH(EF!C271,A!$A$2:$A$1001,0))</f>
        <v>704800</v>
      </c>
      <c r="N271" s="35">
        <f t="array" ref="N271">INDEX(A!$L$2:$L$1001,MATCH(EF!C271,A!$A$2:$A$1001,0))</f>
        <v>0</v>
      </c>
      <c r="O271" s="36" t="str">
        <f t="shared" si="0"/>
        <v>7</v>
      </c>
      <c r="P271" s="36" t="str">
        <f t="shared" si="1"/>
        <v>048</v>
      </c>
      <c r="Q271" s="36" t="str">
        <f t="array" ref="Q271">IF(O271="7",IF(P271="000","Sin región al ser un intermunicipal",INDEX(B!$C$2:$C$126,MATCH(EF!P271,B!$A$2:$A$126,0))),"Sin región al ser un ente Estatal")</f>
        <v>Altos Sur</v>
      </c>
      <c r="R271" s="37">
        <f t="array" ref="R271">IF(O271="7",IF(P271="000","N/A",INDEX(B!$D$2:$D$126,MATCH(EF!P271,B!$A$2:$A$126,0))),B!$D$127)</f>
        <v>19469</v>
      </c>
      <c r="S271" s="37">
        <f t="array" ref="S271">IF(O271="7",IF(P271="000","N/A",INDEX(B!$E$2:$E$126,MATCH(EF!P271,B!$A$2:$A$126,0))),B!$E$127)</f>
        <v>18982</v>
      </c>
      <c r="T271" s="29"/>
      <c r="U271" s="29"/>
      <c r="V271" s="29"/>
      <c r="W271" s="29"/>
      <c r="X271" s="29"/>
      <c r="Y271" s="29"/>
      <c r="Z271" s="29"/>
    </row>
    <row r="272" spans="1:26" ht="14.25" customHeight="1">
      <c r="A272" s="29">
        <f>COUNTIF(A!$A$2:$A$1001,"&lt;="&amp;A!A272)</f>
        <v>3</v>
      </c>
      <c r="B272" s="30">
        <v>271</v>
      </c>
      <c r="C272" s="35" t="str">
        <f t="array" ref="C272">INDEX(A!$A$2:$A$1001,MATCH(EF!B272,EF!$A$2:$A$1001,0))</f>
        <v>Jilotlán de los Dolores</v>
      </c>
      <c r="D272" s="35" t="str">
        <f t="array" ref="D272">INDEX(A!$B$2:$B$1001,MATCH(EF!C272,A!$A$2:$A$1001,0))</f>
        <v>Municipal</v>
      </c>
      <c r="E272" s="35" t="str">
        <f t="array" ref="E272">INDEX(A!$C$2:$C$1001,MATCH(EF!C272,A!$A$2:$A$1001,0))</f>
        <v>Sí</v>
      </c>
      <c r="F272" s="35" t="str">
        <f t="array" ref="F272">INDEX(A!$D$2:$D$1001,MATCH(EF!C272,A!$A$2:$A$1001,0))</f>
        <v>049</v>
      </c>
      <c r="G272" s="35" t="str">
        <f t="array" ref="G272">INDEX(A!$E$2:$E$1001,MATCH(EF!C272,A!$A$2:$A$1001,0))</f>
        <v>Gobierno</v>
      </c>
      <c r="H272" s="35" t="str">
        <f t="array" ref="H272">INDEX(A!$F$2:$F$1001,MATCH(EF!C272,A!$A$2:$A$1001,0))</f>
        <v>Ejecutivo</v>
      </c>
      <c r="I272" s="35" t="str">
        <f t="array" ref="I272">INDEX(A!$G$2:$G$1001,MATCH(EF!C272,A!$A$2:$A$1001,0))</f>
        <v>Dependencia</v>
      </c>
      <c r="J272" s="35">
        <f t="array" ref="J272">INDEX(A!$H$2:$H$1001,MATCH(EF!C272,A!$A$2:$A$1001,0))</f>
        <v>1849</v>
      </c>
      <c r="K272" s="35" t="str">
        <f t="array" ref="K272">INDEX(A!$I$2:$I$1001,MATCH(EF!C272,A!$A$2:$A$1001,0))</f>
        <v>NA</v>
      </c>
      <c r="L272" s="35" t="str">
        <f t="array" ref="L272">INDEX(A!$J$2:$J$1001,MATCH(EF!C272,A!$A$2:$A$1001,0))</f>
        <v>NA</v>
      </c>
      <c r="M272" s="35">
        <f t="array" ref="M272">INDEX(A!$K$2:$K$1001,MATCH(EF!C272,A!$A$2:$A$1001,0))</f>
        <v>704900</v>
      </c>
      <c r="N272" s="35">
        <f t="array" ref="N272">INDEX(A!$L$2:$L$1001,MATCH(EF!C272,A!$A$2:$A$1001,0))</f>
        <v>0</v>
      </c>
      <c r="O272" s="36" t="str">
        <f t="shared" si="0"/>
        <v>7</v>
      </c>
      <c r="P272" s="36" t="str">
        <f t="shared" si="1"/>
        <v>049</v>
      </c>
      <c r="Q272" s="36" t="str">
        <f t="array" ref="Q272">IF(O272="7",IF(P272="000","Sin región al ser un intermunicipal",INDEX(B!$C$2:$C$126,MATCH(EF!P272,B!$A$2:$A$126,0))),"Sin región al ser un ente Estatal")</f>
        <v>Sur</v>
      </c>
      <c r="R272" s="37">
        <f t="array" ref="R272">IF(O272="7",IF(P272="000","N/A",INDEX(B!$D$2:$D$126,MATCH(EF!P272,B!$A$2:$A$126,0))),B!$D$127)</f>
        <v>9917</v>
      </c>
      <c r="S272" s="37">
        <f t="array" ref="S272">IF(O272="7",IF(P272="000","N/A",INDEX(B!$E$2:$E$126,MATCH(EF!P272,B!$A$2:$A$126,0))),B!$E$127)</f>
        <v>9425</v>
      </c>
      <c r="T272" s="29"/>
      <c r="U272" s="29"/>
      <c r="V272" s="29"/>
      <c r="W272" s="29"/>
      <c r="X272" s="29"/>
      <c r="Y272" s="29"/>
      <c r="Z272" s="29"/>
    </row>
    <row r="273" spans="1:26" ht="14.25" customHeight="1">
      <c r="A273" s="29">
        <f>COUNTIF(A!$A$2:$A$1001,"&lt;="&amp;A!A273)</f>
        <v>51</v>
      </c>
      <c r="B273" s="30">
        <v>272</v>
      </c>
      <c r="C273" s="35" t="str">
        <f t="array" ref="C273">INDEX(A!$A$2:$A$1001,MATCH(EF!B273,EF!$A$2:$A$1001,0))</f>
        <v>Jocotepec</v>
      </c>
      <c r="D273" s="35" t="str">
        <f t="array" ref="D273">INDEX(A!$B$2:$B$1001,MATCH(EF!C273,A!$A$2:$A$1001,0))</f>
        <v>Municipal</v>
      </c>
      <c r="E273" s="35" t="str">
        <f t="array" ref="E273">INDEX(A!$C$2:$C$1001,MATCH(EF!C273,A!$A$2:$A$1001,0))</f>
        <v>Sí</v>
      </c>
      <c r="F273" s="35" t="str">
        <f t="array" ref="F273">INDEX(A!$D$2:$D$1001,MATCH(EF!C273,A!$A$2:$A$1001,0))</f>
        <v>050</v>
      </c>
      <c r="G273" s="35" t="str">
        <f t="array" ref="G273">INDEX(A!$E$2:$E$1001,MATCH(EF!C273,A!$A$2:$A$1001,0))</f>
        <v>Gobierno</v>
      </c>
      <c r="H273" s="35" t="str">
        <f t="array" ref="H273">INDEX(A!$F$2:$F$1001,MATCH(EF!C273,A!$A$2:$A$1001,0))</f>
        <v>Ejecutivo</v>
      </c>
      <c r="I273" s="35" t="str">
        <f t="array" ref="I273">INDEX(A!$G$2:$G$1001,MATCH(EF!C273,A!$A$2:$A$1001,0))</f>
        <v>Dependencia</v>
      </c>
      <c r="J273" s="35">
        <f t="array" ref="J273">INDEX(A!$H$2:$H$1001,MATCH(EF!C273,A!$A$2:$A$1001,0))</f>
        <v>1824</v>
      </c>
      <c r="K273" s="35" t="str">
        <f t="array" ref="K273">INDEX(A!$I$2:$I$1001,MATCH(EF!C273,A!$A$2:$A$1001,0))</f>
        <v>NA</v>
      </c>
      <c r="L273" s="35" t="str">
        <f t="array" ref="L273">INDEX(A!$J$2:$J$1001,MATCH(EF!C273,A!$A$2:$A$1001,0))</f>
        <v>NA</v>
      </c>
      <c r="M273" s="35">
        <f t="array" ref="M273">INDEX(A!$K$2:$K$1001,MATCH(EF!C273,A!$A$2:$A$1001,0))</f>
        <v>705000</v>
      </c>
      <c r="N273" s="35">
        <f t="array" ref="N273">INDEX(A!$L$2:$L$1001,MATCH(EF!C273,A!$A$2:$A$1001,0))</f>
        <v>0</v>
      </c>
      <c r="O273" s="36" t="str">
        <f t="shared" si="0"/>
        <v>7</v>
      </c>
      <c r="P273" s="36" t="str">
        <f t="shared" si="1"/>
        <v>050</v>
      </c>
      <c r="Q273" s="36" t="str">
        <f t="array" ref="Q273">IF(O273="7",IF(P273="000","Sin región al ser un intermunicipal",INDEX(B!$C$2:$C$126,MATCH(EF!P273,B!$A$2:$A$126,0))),"Sin región al ser un ente Estatal")</f>
        <v>Sureste</v>
      </c>
      <c r="R273" s="37">
        <f t="array" ref="R273">IF(O273="7",IF(P273="000","N/A",INDEX(B!$D$2:$D$126,MATCH(EF!P273,B!$A$2:$A$126,0))),B!$D$127)</f>
        <v>46521</v>
      </c>
      <c r="S273" s="37">
        <f t="array" ref="S273">IF(O273="7",IF(P273="000","N/A",INDEX(B!$E$2:$E$126,MATCH(EF!P273,B!$A$2:$A$126,0))),B!$E$127)</f>
        <v>47105</v>
      </c>
      <c r="T273" s="29"/>
      <c r="U273" s="29"/>
      <c r="V273" s="29"/>
      <c r="W273" s="29"/>
      <c r="X273" s="29"/>
      <c r="Y273" s="29"/>
      <c r="Z273" s="29"/>
    </row>
    <row r="274" spans="1:26" ht="14.25" customHeight="1">
      <c r="A274" s="29">
        <f>COUNTIF(A!$A$2:$A$1001,"&lt;="&amp;A!A274)</f>
        <v>40</v>
      </c>
      <c r="B274" s="30">
        <v>273</v>
      </c>
      <c r="C274" s="35" t="str">
        <f t="array" ref="C274">INDEX(A!$A$2:$A$1001,MATCH(EF!B274,EF!$A$2:$A$1001,0))</f>
        <v>Juanacatlán</v>
      </c>
      <c r="D274" s="35" t="str">
        <f t="array" ref="D274">INDEX(A!$B$2:$B$1001,MATCH(EF!C274,A!$A$2:$A$1001,0))</f>
        <v>Municipal</v>
      </c>
      <c r="E274" s="35" t="str">
        <f t="array" ref="E274">INDEX(A!$C$2:$C$1001,MATCH(EF!C274,A!$A$2:$A$1001,0))</f>
        <v>Sí</v>
      </c>
      <c r="F274" s="35" t="str">
        <f t="array" ref="F274">INDEX(A!$D$2:$D$1001,MATCH(EF!C274,A!$A$2:$A$1001,0))</f>
        <v>051</v>
      </c>
      <c r="G274" s="35" t="str">
        <f t="array" ref="G274">INDEX(A!$E$2:$E$1001,MATCH(EF!C274,A!$A$2:$A$1001,0))</f>
        <v>Gobierno</v>
      </c>
      <c r="H274" s="35" t="str">
        <f t="array" ref="H274">INDEX(A!$F$2:$F$1001,MATCH(EF!C274,A!$A$2:$A$1001,0))</f>
        <v>Ejecutivo</v>
      </c>
      <c r="I274" s="35" t="str">
        <f t="array" ref="I274">INDEX(A!$G$2:$G$1001,MATCH(EF!C274,A!$A$2:$A$1001,0))</f>
        <v>Dependencia</v>
      </c>
      <c r="J274" s="35">
        <f t="array" ref="J274">INDEX(A!$H$2:$H$1001,MATCH(EF!C274,A!$A$2:$A$1001,0))</f>
        <v>1943</v>
      </c>
      <c r="K274" s="35" t="str">
        <f t="array" ref="K274">INDEX(A!$I$2:$I$1001,MATCH(EF!C274,A!$A$2:$A$1001,0))</f>
        <v>NA</v>
      </c>
      <c r="L274" s="35" t="str">
        <f t="array" ref="L274">INDEX(A!$J$2:$J$1001,MATCH(EF!C274,A!$A$2:$A$1001,0))</f>
        <v>NA</v>
      </c>
      <c r="M274" s="35">
        <f t="array" ref="M274">INDEX(A!$K$2:$K$1001,MATCH(EF!C274,A!$A$2:$A$1001,0))</f>
        <v>705100</v>
      </c>
      <c r="N274" s="35">
        <f t="array" ref="N274">INDEX(A!$L$2:$L$1001,MATCH(EF!C274,A!$A$2:$A$1001,0))</f>
        <v>0</v>
      </c>
      <c r="O274" s="36" t="str">
        <f t="shared" si="0"/>
        <v>7</v>
      </c>
      <c r="P274" s="36" t="str">
        <f t="shared" si="1"/>
        <v>051</v>
      </c>
      <c r="Q274" s="36" t="str">
        <f t="array" ref="Q274">IF(O274="7",IF(P274="000","Sin región al ser un intermunicipal",INDEX(B!$C$2:$C$126,MATCH(EF!P274,B!$A$2:$A$126,0))),"Sin región al ser un ente Estatal")</f>
        <v>Centro</v>
      </c>
      <c r="R274" s="37">
        <f t="array" ref="R274">IF(O274="7",IF(P274="000","N/A",INDEX(B!$D$2:$D$126,MATCH(EF!P274,B!$A$2:$A$126,0))),B!$D$127)</f>
        <v>17955</v>
      </c>
      <c r="S274" s="37">
        <f t="array" ref="S274">IF(O274="7",IF(P274="000","N/A",INDEX(B!$E$2:$E$126,MATCH(EF!P274,B!$A$2:$A$126,0))),B!$E$127)</f>
        <v>30855</v>
      </c>
      <c r="T274" s="29"/>
      <c r="U274" s="29"/>
      <c r="V274" s="29"/>
      <c r="W274" s="29"/>
      <c r="X274" s="29"/>
      <c r="Y274" s="29"/>
      <c r="Z274" s="29"/>
    </row>
    <row r="275" spans="1:26" ht="14.25" customHeight="1">
      <c r="A275" s="29">
        <f>COUNTIF(A!$A$2:$A$1001,"&lt;="&amp;A!A275)</f>
        <v>429</v>
      </c>
      <c r="B275" s="30">
        <v>274</v>
      </c>
      <c r="C275" s="35" t="str">
        <f t="array" ref="C275">INDEX(A!$A$2:$A$1001,MATCH(EF!B275,EF!$A$2:$A$1001,0))</f>
        <v>Juchitlán</v>
      </c>
      <c r="D275" s="35" t="str">
        <f t="array" ref="D275">INDEX(A!$B$2:$B$1001,MATCH(EF!C275,A!$A$2:$A$1001,0))</f>
        <v>Municipal</v>
      </c>
      <c r="E275" s="35" t="str">
        <f t="array" ref="E275">INDEX(A!$C$2:$C$1001,MATCH(EF!C275,A!$A$2:$A$1001,0))</f>
        <v>Sí</v>
      </c>
      <c r="F275" s="35" t="str">
        <f t="array" ref="F275">INDEX(A!$D$2:$D$1001,MATCH(EF!C275,A!$A$2:$A$1001,0))</f>
        <v>052</v>
      </c>
      <c r="G275" s="35" t="str">
        <f t="array" ref="G275">INDEX(A!$E$2:$E$1001,MATCH(EF!C275,A!$A$2:$A$1001,0))</f>
        <v>Gobierno</v>
      </c>
      <c r="H275" s="35" t="str">
        <f t="array" ref="H275">INDEX(A!$F$2:$F$1001,MATCH(EF!C275,A!$A$2:$A$1001,0))</f>
        <v>Ejecutivo</v>
      </c>
      <c r="I275" s="35" t="str">
        <f t="array" ref="I275">INDEX(A!$G$2:$G$1001,MATCH(EF!C275,A!$A$2:$A$1001,0))</f>
        <v>Dependencia</v>
      </c>
      <c r="J275" s="35">
        <f t="array" ref="J275">INDEX(A!$H$2:$H$1001,MATCH(EF!C275,A!$A$2:$A$1001,0))</f>
        <v>1837</v>
      </c>
      <c r="K275" s="35" t="str">
        <f t="array" ref="K275">INDEX(A!$I$2:$I$1001,MATCH(EF!C275,A!$A$2:$A$1001,0))</f>
        <v>NA</v>
      </c>
      <c r="L275" s="35" t="str">
        <f t="array" ref="L275">INDEX(A!$J$2:$J$1001,MATCH(EF!C275,A!$A$2:$A$1001,0))</f>
        <v>NA</v>
      </c>
      <c r="M275" s="35">
        <f t="array" ref="M275">INDEX(A!$K$2:$K$1001,MATCH(EF!C275,A!$A$2:$A$1001,0))</f>
        <v>705200</v>
      </c>
      <c r="N275" s="35">
        <f t="array" ref="N275">INDEX(A!$L$2:$L$1001,MATCH(EF!C275,A!$A$2:$A$1001,0))</f>
        <v>0</v>
      </c>
      <c r="O275" s="36" t="str">
        <f t="shared" si="0"/>
        <v>7</v>
      </c>
      <c r="P275" s="36" t="str">
        <f t="shared" si="1"/>
        <v>052</v>
      </c>
      <c r="Q275" s="36" t="str">
        <f t="array" ref="Q275">IF(O275="7",IF(P275="000","Sin región al ser un intermunicipal",INDEX(B!$C$2:$C$126,MATCH(EF!P275,B!$A$2:$A$126,0))),"Sin región al ser un ente Estatal")</f>
        <v>Sierra de Amula</v>
      </c>
      <c r="R275" s="37">
        <f t="array" ref="R275">IF(O275="7",IF(P275="000","N/A",INDEX(B!$D$2:$D$126,MATCH(EF!P275,B!$A$2:$A$126,0))),B!$D$127)</f>
        <v>5638</v>
      </c>
      <c r="S275" s="37">
        <f t="array" ref="S275">IF(O275="7",IF(P275="000","N/A",INDEX(B!$E$2:$E$126,MATCH(EF!P275,B!$A$2:$A$126,0))),B!$E$127)</f>
        <v>5534</v>
      </c>
      <c r="T275" s="29"/>
      <c r="U275" s="29"/>
      <c r="V275" s="29"/>
      <c r="W275" s="29"/>
      <c r="X275" s="29"/>
      <c r="Y275" s="29"/>
      <c r="Z275" s="29"/>
    </row>
    <row r="276" spans="1:26" ht="14.25" customHeight="1">
      <c r="A276" s="29">
        <f>COUNTIF(A!$A$2:$A$1001,"&lt;="&amp;A!A276)</f>
        <v>44</v>
      </c>
      <c r="B276" s="30">
        <v>275</v>
      </c>
      <c r="C276" s="35" t="str">
        <f t="array" ref="C276">INDEX(A!$A$2:$A$1001,MATCH(EF!B276,EF!$A$2:$A$1001,0))</f>
        <v>Junta Intermunicipal de Medio Ambiente Altos Sur</v>
      </c>
      <c r="D276" s="35" t="str">
        <f t="array" ref="D276">INDEX(A!$B$2:$B$1001,MATCH(EF!C276,A!$A$2:$A$1001,0))</f>
        <v>Intermunicipal</v>
      </c>
      <c r="E276" s="35" t="str">
        <f t="array" ref="E276">INDEX(A!$C$2:$C$1001,MATCH(EF!C276,A!$A$2:$A$1001,0))</f>
        <v>Sí</v>
      </c>
      <c r="F276" s="35">
        <f t="array" ref="F276">INDEX(A!$D$2:$D$1001,MATCH(EF!C276,A!$A$2:$A$1001,0))</f>
        <v>999</v>
      </c>
      <c r="G276" s="35" t="str">
        <f t="array" ref="G276">INDEX(A!$E$2:$E$1001,MATCH(EF!C276,A!$A$2:$A$1001,0))</f>
        <v>Medio ambiente</v>
      </c>
      <c r="H276" s="35" t="str">
        <f t="array" ref="H276">INDEX(A!$F$2:$F$1001,MATCH(EF!C276,A!$A$2:$A$1001,0))</f>
        <v>Ejecutivo</v>
      </c>
      <c r="I276" s="35" t="str">
        <f t="array" ref="I276">INDEX(A!$G$2:$G$1001,MATCH(EF!C276,A!$A$2:$A$1001,0))</f>
        <v>OPD</v>
      </c>
      <c r="J276" s="35">
        <f t="array" ref="J276">INDEX(A!$H$2:$H$1001,MATCH(EF!C276,A!$A$2:$A$1001,0))</f>
        <v>2014</v>
      </c>
      <c r="K276" s="35" t="str">
        <f t="array" ref="K276">INDEX(A!$I$2:$I$1001,MATCH(EF!C276,A!$A$2:$A$1001,0))</f>
        <v>NA</v>
      </c>
      <c r="L276" s="35" t="str">
        <f t="array" ref="L276">INDEX(A!$J$2:$J$1001,MATCH(EF!C276,A!$A$2:$A$1001,0))</f>
        <v>Convenio de creación número 31. Sección IV Tomo CCCLXXIX</v>
      </c>
      <c r="M276" s="35">
        <f t="array" ref="M276">INDEX(A!$K$2:$K$1001,MATCH(EF!C276,A!$A$2:$A$1001,0))</f>
        <v>700011</v>
      </c>
      <c r="N276" s="35">
        <f t="array" ref="N276">INDEX(A!$L$2:$L$1001,MATCH(EF!C276,A!$A$2:$A$1001,0))</f>
        <v>0</v>
      </c>
      <c r="O276" s="36" t="str">
        <f t="shared" si="0"/>
        <v>7</v>
      </c>
      <c r="P276" s="36" t="str">
        <f t="shared" si="1"/>
        <v>000</v>
      </c>
      <c r="Q276" s="36" t="str">
        <f t="array" ref="Q276">IF(O276="7",IF(P276="000","Sin región al ser un intermunicipal",INDEX(B!$C$2:$C$126,MATCH(EF!P276,B!$A$2:$A$126,0))),"Sin región al ser un ente Estatal")</f>
        <v>Sin región al ser un intermunicipal</v>
      </c>
      <c r="R276" s="37" t="str">
        <f t="array" ref="R276">IF(O276="7",IF(P276="000","N/A",INDEX(B!$D$2:$D$126,MATCH(EF!P276,B!$A$2:$A$126,0))),B!$D$127)</f>
        <v>N/A</v>
      </c>
      <c r="S276" s="37" t="str">
        <f t="array" ref="S276">IF(O276="7",IF(P276="000","N/A",INDEX(B!$E$2:$E$126,MATCH(EF!P276,B!$A$2:$A$126,0))),B!$E$127)</f>
        <v>N/A</v>
      </c>
      <c r="T276" s="29"/>
      <c r="U276" s="29"/>
      <c r="V276" s="29"/>
      <c r="W276" s="29"/>
      <c r="X276" s="29"/>
      <c r="Y276" s="29"/>
      <c r="Z276" s="29"/>
    </row>
    <row r="277" spans="1:26" ht="14.25" customHeight="1">
      <c r="A277" s="29">
        <f>COUNTIF(A!$A$2:$A$1001,"&lt;="&amp;A!A277)</f>
        <v>430</v>
      </c>
      <c r="B277" s="30">
        <v>276</v>
      </c>
      <c r="C277" s="35" t="str">
        <f t="array" ref="C277">INDEX(A!$A$2:$A$1001,MATCH(EF!B277,EF!$A$2:$A$1001,0))</f>
        <v>Junta Intermunicipal de Medio Ambiente de la Costa Sur</v>
      </c>
      <c r="D277" s="35" t="str">
        <f t="array" ref="D277">INDEX(A!$B$2:$B$1001,MATCH(EF!C277,A!$A$2:$A$1001,0))</f>
        <v>Intermunicipal</v>
      </c>
      <c r="E277" s="35" t="str">
        <f t="array" ref="E277">INDEX(A!$C$2:$C$1001,MATCH(EF!C277,A!$A$2:$A$1001,0))</f>
        <v>Sí</v>
      </c>
      <c r="F277" s="35">
        <f t="array" ref="F277">INDEX(A!$D$2:$D$1001,MATCH(EF!C277,A!$A$2:$A$1001,0))</f>
        <v>999</v>
      </c>
      <c r="G277" s="35" t="str">
        <f t="array" ref="G277">INDEX(A!$E$2:$E$1001,MATCH(EF!C277,A!$A$2:$A$1001,0))</f>
        <v>Medio ambiente</v>
      </c>
      <c r="H277" s="35" t="str">
        <f t="array" ref="H277">INDEX(A!$F$2:$F$1001,MATCH(EF!C277,A!$A$2:$A$1001,0))</f>
        <v>Ejecutivo</v>
      </c>
      <c r="I277" s="35" t="str">
        <f t="array" ref="I277">INDEX(A!$G$2:$G$1001,MATCH(EF!C277,A!$A$2:$A$1001,0))</f>
        <v>OPD</v>
      </c>
      <c r="J277" s="35">
        <f t="array" ref="J277">INDEX(A!$H$2:$H$1001,MATCH(EF!C277,A!$A$2:$A$1001,0))</f>
        <v>2013</v>
      </c>
      <c r="K277" s="35" t="str">
        <f t="array" ref="K277">INDEX(A!$I$2:$I$1001,MATCH(EF!C277,A!$A$2:$A$1001,0))</f>
        <v>NA</v>
      </c>
      <c r="L277" s="35" t="str">
        <f t="array" ref="L277">INDEX(A!$J$2:$J$1001,MATCH(EF!C277,A!$A$2:$A$1001,0))</f>
        <v>Convenio de creación número 19. Sección II Tomo CCCLXXVI</v>
      </c>
      <c r="M277" s="35">
        <f t="array" ref="M277">INDEX(A!$K$2:$K$1001,MATCH(EF!C277,A!$A$2:$A$1001,0))</f>
        <v>700009</v>
      </c>
      <c r="N277" s="35">
        <f t="array" ref="N277">INDEX(A!$L$2:$L$1001,MATCH(EF!C277,A!$A$2:$A$1001,0))</f>
        <v>0</v>
      </c>
      <c r="O277" s="36" t="str">
        <f t="shared" si="0"/>
        <v>7</v>
      </c>
      <c r="P277" s="36" t="str">
        <f t="shared" si="1"/>
        <v>000</v>
      </c>
      <c r="Q277" s="36" t="str">
        <f t="array" ref="Q277">IF(O277="7",IF(P277="000","Sin región al ser un intermunicipal",INDEX(B!$C$2:$C$126,MATCH(EF!P277,B!$A$2:$A$126,0))),"Sin región al ser un ente Estatal")</f>
        <v>Sin región al ser un intermunicipal</v>
      </c>
      <c r="R277" s="37" t="str">
        <f t="array" ref="R277">IF(O277="7",IF(P277="000","N/A",INDEX(B!$D$2:$D$126,MATCH(EF!P277,B!$A$2:$A$126,0))),B!$D$127)</f>
        <v>N/A</v>
      </c>
      <c r="S277" s="37" t="str">
        <f t="array" ref="S277">IF(O277="7",IF(P277="000","N/A",INDEX(B!$E$2:$E$126,MATCH(EF!P277,B!$A$2:$A$126,0))),B!$E$127)</f>
        <v>N/A</v>
      </c>
      <c r="T277" s="29"/>
      <c r="U277" s="29"/>
      <c r="V277" s="29"/>
      <c r="W277" s="29"/>
      <c r="X277" s="29"/>
      <c r="Y277" s="29"/>
      <c r="Z277" s="29"/>
    </row>
    <row r="278" spans="1:26" ht="14.25" customHeight="1">
      <c r="A278" s="29">
        <f>COUNTIF(A!$A$2:$A$1001,"&lt;="&amp;A!A278)</f>
        <v>378</v>
      </c>
      <c r="B278" s="30">
        <v>277</v>
      </c>
      <c r="C278" s="35" t="str">
        <f t="array" ref="C278">INDEX(A!$A$2:$A$1001,MATCH(EF!B278,EF!$A$2:$A$1001,0))</f>
        <v>Junta Intermunicipal de Medio Ambiente de Sierra Occidental y Costa</v>
      </c>
      <c r="D278" s="35" t="str">
        <f t="array" ref="D278">INDEX(A!$B$2:$B$1001,MATCH(EF!C278,A!$A$2:$A$1001,0))</f>
        <v>Intermunicipal</v>
      </c>
      <c r="E278" s="35" t="str">
        <f t="array" ref="E278">INDEX(A!$C$2:$C$1001,MATCH(EF!C278,A!$A$2:$A$1001,0))</f>
        <v>Sí</v>
      </c>
      <c r="F278" s="35">
        <f t="array" ref="F278">INDEX(A!$D$2:$D$1001,MATCH(EF!C278,A!$A$2:$A$1001,0))</f>
        <v>999</v>
      </c>
      <c r="G278" s="35" t="str">
        <f t="array" ref="G278">INDEX(A!$E$2:$E$1001,MATCH(EF!C278,A!$A$2:$A$1001,0))</f>
        <v>Medio ambiente</v>
      </c>
      <c r="H278" s="35" t="str">
        <f t="array" ref="H278">INDEX(A!$F$2:$F$1001,MATCH(EF!C278,A!$A$2:$A$1001,0))</f>
        <v>Ejecutivo</v>
      </c>
      <c r="I278" s="35" t="str">
        <f t="array" ref="I278">INDEX(A!$G$2:$G$1001,MATCH(EF!C278,A!$A$2:$A$1001,0))</f>
        <v>OPD</v>
      </c>
      <c r="J278" s="35">
        <f t="array" ref="J278">INDEX(A!$H$2:$H$1001,MATCH(EF!C278,A!$A$2:$A$1001,0))</f>
        <v>2012</v>
      </c>
      <c r="K278" s="35" t="str">
        <f t="array" ref="K278">INDEX(A!$I$2:$I$1001,MATCH(EF!C278,A!$A$2:$A$1001,0))</f>
        <v>NA</v>
      </c>
      <c r="L278" s="35" t="str">
        <f t="array" ref="L278">INDEX(A!$J$2:$J$1001,MATCH(EF!C278,A!$A$2:$A$1001,0))</f>
        <v>Convenio de creación. Periódico número 13. Sección II Tomo CCCLXXIII</v>
      </c>
      <c r="M278" s="35">
        <f t="array" ref="M278">INDEX(A!$K$2:$K$1001,MATCH(EF!C278,A!$A$2:$A$1001,0))</f>
        <v>700008</v>
      </c>
      <c r="N278" s="35">
        <f t="array" ref="N278">INDEX(A!$L$2:$L$1001,MATCH(EF!C278,A!$A$2:$A$1001,0))</f>
        <v>0</v>
      </c>
      <c r="O278" s="36" t="str">
        <f t="shared" si="0"/>
        <v>7</v>
      </c>
      <c r="P278" s="36" t="str">
        <f t="shared" si="1"/>
        <v>000</v>
      </c>
      <c r="Q278" s="36" t="str">
        <f t="array" ref="Q278">IF(O278="7",IF(P278="000","Sin región al ser un intermunicipal",INDEX(B!$C$2:$C$126,MATCH(EF!P278,B!$A$2:$A$126,0))),"Sin región al ser un ente Estatal")</f>
        <v>Sin región al ser un intermunicipal</v>
      </c>
      <c r="R278" s="37" t="str">
        <f t="array" ref="R278">IF(O278="7",IF(P278="000","N/A",INDEX(B!$D$2:$D$126,MATCH(EF!P278,B!$A$2:$A$126,0))),B!$D$127)</f>
        <v>N/A</v>
      </c>
      <c r="S278" s="37" t="str">
        <f t="array" ref="S278">IF(O278="7",IF(P278="000","N/A",INDEX(B!$E$2:$E$126,MATCH(EF!P278,B!$A$2:$A$126,0))),B!$E$127)</f>
        <v>N/A</v>
      </c>
      <c r="T278" s="29"/>
      <c r="U278" s="29"/>
      <c r="V278" s="29"/>
      <c r="W278" s="29"/>
      <c r="X278" s="29"/>
      <c r="Y278" s="29"/>
      <c r="Z278" s="29"/>
    </row>
    <row r="279" spans="1:26" ht="14.25" customHeight="1">
      <c r="A279" s="29">
        <f>COUNTIF(A!$A$2:$A$1001,"&lt;="&amp;A!A279)</f>
        <v>53</v>
      </c>
      <c r="B279" s="30">
        <v>278</v>
      </c>
      <c r="C279" s="35" t="str">
        <f t="array" ref="C279">INDEX(A!$A$2:$A$1001,MATCH(EF!B279,EF!$A$2:$A$1001,0))</f>
        <v>Junta Intermunicipal de Medio Ambiente del Ayuquila Alto (JIMA Ayuquila Alto)</v>
      </c>
      <c r="D279" s="35" t="str">
        <f t="array" ref="D279">INDEX(A!$B$2:$B$1001,MATCH(EF!C279,A!$A$2:$A$1001,0))</f>
        <v>Intermunicipal</v>
      </c>
      <c r="E279" s="35" t="str">
        <f t="array" ref="E279">INDEX(A!$C$2:$C$1001,MATCH(EF!C279,A!$A$2:$A$1001,0))</f>
        <v>Sí</v>
      </c>
      <c r="F279" s="35">
        <f t="array" ref="F279">INDEX(A!$D$2:$D$1001,MATCH(EF!C279,A!$A$2:$A$1001,0))</f>
        <v>999</v>
      </c>
      <c r="G279" s="35" t="str">
        <f t="array" ref="G279">INDEX(A!$E$2:$E$1001,MATCH(EF!C279,A!$A$2:$A$1001,0))</f>
        <v>Medio ambiente</v>
      </c>
      <c r="H279" s="35" t="str">
        <f t="array" ref="H279">INDEX(A!$F$2:$F$1001,MATCH(EF!C279,A!$A$2:$A$1001,0))</f>
        <v>Ejecutivo</v>
      </c>
      <c r="I279" s="35" t="str">
        <f t="array" ref="I279">INDEX(A!$G$2:$G$1001,MATCH(EF!C279,A!$A$2:$A$1001,0))</f>
        <v>OPD</v>
      </c>
      <c r="J279" s="35">
        <f t="array" ref="J279">INDEX(A!$H$2:$H$1001,MATCH(EF!C279,A!$A$2:$A$1001,0))</f>
        <v>2020</v>
      </c>
      <c r="K279" s="35" t="str">
        <f t="array" ref="K279">INDEX(A!$I$2:$I$1001,MATCH(EF!C279,A!$A$2:$A$1001,0))</f>
        <v>NA</v>
      </c>
      <c r="L279" s="35" t="str">
        <f t="array" ref="L279">INDEX(A!$J$2:$J$1001,MATCH(EF!C279,A!$A$2:$A$1001,0))</f>
        <v>Periódico Número 39. Sección XI. Tomo CCCXCVII</v>
      </c>
      <c r="M279" s="35">
        <f t="array" ref="M279">INDEX(A!$K$2:$K$1001,MATCH(EF!C279,A!$A$2:$A$1001,0))</f>
        <v>700017</v>
      </c>
      <c r="N279" s="35">
        <f t="array" ref="N279">INDEX(A!$L$2:$L$1001,MATCH(EF!C279,A!$A$2:$A$1001,0))</f>
        <v>0</v>
      </c>
      <c r="O279" s="36" t="str">
        <f t="shared" si="0"/>
        <v>7</v>
      </c>
      <c r="P279" s="36" t="str">
        <f t="shared" si="1"/>
        <v>000</v>
      </c>
      <c r="Q279" s="36" t="str">
        <f t="array" ref="Q279">IF(O279="7",IF(P279="000","Sin región al ser un intermunicipal",INDEX(B!$C$2:$C$126,MATCH(EF!P279,B!$A$2:$A$126,0))),"Sin región al ser un ente Estatal")</f>
        <v>Sin región al ser un intermunicipal</v>
      </c>
      <c r="R279" s="37" t="str">
        <f t="array" ref="R279">IF(O279="7",IF(P279="000","N/A",INDEX(B!$D$2:$D$126,MATCH(EF!P279,B!$A$2:$A$126,0))),B!$D$127)</f>
        <v>N/A</v>
      </c>
      <c r="S279" s="37" t="str">
        <f t="array" ref="S279">IF(O279="7",IF(P279="000","N/A",INDEX(B!$E$2:$E$126,MATCH(EF!P279,B!$A$2:$A$126,0))),B!$E$127)</f>
        <v>N/A</v>
      </c>
      <c r="T279" s="29"/>
      <c r="U279" s="29"/>
      <c r="V279" s="29"/>
      <c r="W279" s="29"/>
      <c r="X279" s="29"/>
      <c r="Y279" s="29"/>
      <c r="Z279" s="29"/>
    </row>
    <row r="280" spans="1:26" ht="14.25" customHeight="1">
      <c r="A280" s="29">
        <f>COUNTIF(A!$A$2:$A$1001,"&lt;="&amp;A!A280)</f>
        <v>431</v>
      </c>
      <c r="B280" s="30">
        <v>279</v>
      </c>
      <c r="C280" s="35" t="str">
        <f t="array" ref="C280">INDEX(A!$A$2:$A$1001,MATCH(EF!B280,EF!$A$2:$A$1001,0))</f>
        <v>Junta Intermunicipal de Medio Ambiente Lagunas</v>
      </c>
      <c r="D280" s="35" t="str">
        <f t="array" ref="D280">INDEX(A!$B$2:$B$1001,MATCH(EF!C280,A!$A$2:$A$1001,0))</f>
        <v>Intermunicipal</v>
      </c>
      <c r="E280" s="35" t="str">
        <f t="array" ref="E280">INDEX(A!$C$2:$C$1001,MATCH(EF!C280,A!$A$2:$A$1001,0))</f>
        <v>Sí</v>
      </c>
      <c r="F280" s="35">
        <f t="array" ref="F280">INDEX(A!$D$2:$D$1001,MATCH(EF!C280,A!$A$2:$A$1001,0))</f>
        <v>999</v>
      </c>
      <c r="G280" s="35" t="str">
        <f t="array" ref="G280">INDEX(A!$E$2:$E$1001,MATCH(EF!C280,A!$A$2:$A$1001,0))</f>
        <v>Medio ambiente</v>
      </c>
      <c r="H280" s="35" t="str">
        <f t="array" ref="H280">INDEX(A!$F$2:$F$1001,MATCH(EF!C280,A!$A$2:$A$1001,0))</f>
        <v>Ejecutivo</v>
      </c>
      <c r="I280" s="35" t="str">
        <f t="array" ref="I280">INDEX(A!$G$2:$G$1001,MATCH(EF!C280,A!$A$2:$A$1001,0))</f>
        <v>OPD</v>
      </c>
      <c r="J280" s="35">
        <f t="array" ref="J280">INDEX(A!$H$2:$H$1001,MATCH(EF!C280,A!$A$2:$A$1001,0))</f>
        <v>2019</v>
      </c>
      <c r="K280" s="35" t="str">
        <f t="array" ref="K280">INDEX(A!$I$2:$I$1001,MATCH(EF!C280,A!$A$2:$A$1001,0))</f>
        <v>NA</v>
      </c>
      <c r="L280" s="35" t="str">
        <f t="array" ref="L280">INDEX(A!$J$2:$J$1001,MATCH(EF!C280,A!$A$2:$A$1001,0))</f>
        <v>Convenio de creación. Periódico número 14. Sección IV Tomo CCCXCVI</v>
      </c>
      <c r="M280" s="35">
        <f t="array" ref="M280">INDEX(A!$K$2:$K$1001,MATCH(EF!C280,A!$A$2:$A$1001,0))</f>
        <v>700015</v>
      </c>
      <c r="N280" s="35">
        <f t="array" ref="N280">INDEX(A!$L$2:$L$1001,MATCH(EF!C280,A!$A$2:$A$1001,0))</f>
        <v>0</v>
      </c>
      <c r="O280" s="36" t="str">
        <f t="shared" si="0"/>
        <v>7</v>
      </c>
      <c r="P280" s="36" t="str">
        <f t="shared" si="1"/>
        <v>000</v>
      </c>
      <c r="Q280" s="36" t="str">
        <f t="array" ref="Q280">IF(O280="7",IF(P280="000","Sin región al ser un intermunicipal",INDEX(B!$C$2:$C$126,MATCH(EF!P280,B!$A$2:$A$126,0))),"Sin región al ser un ente Estatal")</f>
        <v>Sin región al ser un intermunicipal</v>
      </c>
      <c r="R280" s="37" t="str">
        <f t="array" ref="R280">IF(O280="7",IF(P280="000","N/A",INDEX(B!$D$2:$D$126,MATCH(EF!P280,B!$A$2:$A$126,0))),B!$D$127)</f>
        <v>N/A</v>
      </c>
      <c r="S280" s="37" t="str">
        <f t="array" ref="S280">IF(O280="7",IF(P280="000","N/A",INDEX(B!$E$2:$E$126,MATCH(EF!P280,B!$A$2:$A$126,0))),B!$E$127)</f>
        <v>N/A</v>
      </c>
      <c r="T280" s="29"/>
      <c r="U280" s="29"/>
      <c r="V280" s="29"/>
      <c r="W280" s="29"/>
      <c r="X280" s="29"/>
      <c r="Y280" s="29"/>
      <c r="Z280" s="29"/>
    </row>
    <row r="281" spans="1:26" ht="14.25" customHeight="1">
      <c r="A281" s="29">
        <f>COUNTIF(A!$A$2:$A$1001,"&lt;="&amp;A!A281)</f>
        <v>83</v>
      </c>
      <c r="B281" s="30">
        <v>280</v>
      </c>
      <c r="C281" s="35" t="str">
        <f t="array" ref="C281">INDEX(A!$A$2:$A$1001,MATCH(EF!B281,EF!$A$2:$A$1001,0))</f>
        <v>Junta Intermunicipal de Medio Ambiente para la Gestión Integral de la Cuenca del Río Coahuayana (JIRCO)</v>
      </c>
      <c r="D281" s="35" t="str">
        <f t="array" ref="D281">INDEX(A!$B$2:$B$1001,MATCH(EF!C281,A!$A$2:$A$1001,0))</f>
        <v>Intermunicipal</v>
      </c>
      <c r="E281" s="35" t="str">
        <f t="array" ref="E281">INDEX(A!$C$2:$C$1001,MATCH(EF!C281,A!$A$2:$A$1001,0))</f>
        <v>Sí</v>
      </c>
      <c r="F281" s="35">
        <f t="array" ref="F281">INDEX(A!$D$2:$D$1001,MATCH(EF!C281,A!$A$2:$A$1001,0))</f>
        <v>999</v>
      </c>
      <c r="G281" s="35" t="str">
        <f t="array" ref="G281">INDEX(A!$E$2:$E$1001,MATCH(EF!C281,A!$A$2:$A$1001,0))</f>
        <v>Medio ambiente</v>
      </c>
      <c r="H281" s="35" t="str">
        <f t="array" ref="H281">INDEX(A!$F$2:$F$1001,MATCH(EF!C281,A!$A$2:$A$1001,0))</f>
        <v>Ejecutivo</v>
      </c>
      <c r="I281" s="35" t="str">
        <f t="array" ref="I281">INDEX(A!$G$2:$G$1001,MATCH(EF!C281,A!$A$2:$A$1001,0))</f>
        <v>OPD</v>
      </c>
      <c r="J281" s="35">
        <f t="array" ref="J281">INDEX(A!$H$2:$H$1001,MATCH(EF!C281,A!$A$2:$A$1001,0))</f>
        <v>2009</v>
      </c>
      <c r="K281" s="35" t="str">
        <f t="array" ref="K281">INDEX(A!$I$2:$I$1001,MATCH(EF!C281,A!$A$2:$A$1001,0))</f>
        <v>NA</v>
      </c>
      <c r="L281" s="35" t="str">
        <f t="array" ref="L281">INDEX(A!$J$2:$J$1001,MATCH(EF!C281,A!$A$2:$A$1001,0))</f>
        <v>Convenio de creación. Periódico número 47. Sección II Tomo CCCLXIV</v>
      </c>
      <c r="M281" s="35">
        <f t="array" ref="M281">INDEX(A!$K$2:$K$1001,MATCH(EF!C281,A!$A$2:$A$1001,0))</f>
        <v>700005</v>
      </c>
      <c r="N281" s="35">
        <f t="array" ref="N281">INDEX(A!$L$2:$L$1001,MATCH(EF!C281,A!$A$2:$A$1001,0))</f>
        <v>0</v>
      </c>
      <c r="O281" s="36" t="str">
        <f t="shared" si="0"/>
        <v>7</v>
      </c>
      <c r="P281" s="36" t="str">
        <f t="shared" si="1"/>
        <v>000</v>
      </c>
      <c r="Q281" s="36" t="str">
        <f t="array" ref="Q281">IF(O281="7",IF(P281="000","Sin región al ser un intermunicipal",INDEX(B!$C$2:$C$126,MATCH(EF!P281,B!$A$2:$A$126,0))),"Sin región al ser un ente Estatal")</f>
        <v>Sin región al ser un intermunicipal</v>
      </c>
      <c r="R281" s="37" t="str">
        <f t="array" ref="R281">IF(O281="7",IF(P281="000","N/A",INDEX(B!$D$2:$D$126,MATCH(EF!P281,B!$A$2:$A$126,0))),B!$D$127)</f>
        <v>N/A</v>
      </c>
      <c r="S281" s="37" t="str">
        <f t="array" ref="S281">IF(O281="7",IF(P281="000","N/A",INDEX(B!$E$2:$E$126,MATCH(EF!P281,B!$A$2:$A$126,0))),B!$E$127)</f>
        <v>N/A</v>
      </c>
      <c r="T281" s="29"/>
      <c r="U281" s="29"/>
      <c r="V281" s="29"/>
      <c r="W281" s="29"/>
      <c r="X281" s="29"/>
      <c r="Y281" s="29"/>
      <c r="Z281" s="29"/>
    </row>
    <row r="282" spans="1:26" ht="14.25" customHeight="1">
      <c r="A282" s="29">
        <f>COUNTIF(A!$A$2:$A$1001,"&lt;="&amp;A!A282)</f>
        <v>432</v>
      </c>
      <c r="B282" s="30">
        <v>281</v>
      </c>
      <c r="C282" s="35" t="str">
        <f t="array" ref="C282">INDEX(A!$A$2:$A$1001,MATCH(EF!B282,EF!$A$2:$A$1001,0))</f>
        <v>Junta Intermunicipal de Medio Ambiente para la Gestión Integral de la Región Norte del Estado de Jalisco (JINOR)</v>
      </c>
      <c r="D282" s="35" t="str">
        <f t="array" ref="D282">INDEX(A!$B$2:$B$1001,MATCH(EF!C282,A!$A$2:$A$1001,0))</f>
        <v>Intermunicipal</v>
      </c>
      <c r="E282" s="35" t="str">
        <f t="array" ref="E282">INDEX(A!$C$2:$C$1001,MATCH(EF!C282,A!$A$2:$A$1001,0))</f>
        <v>Sí</v>
      </c>
      <c r="F282" s="35">
        <f t="array" ref="F282">INDEX(A!$D$2:$D$1001,MATCH(EF!C282,A!$A$2:$A$1001,0))</f>
        <v>999</v>
      </c>
      <c r="G282" s="35" t="str">
        <f t="array" ref="G282">INDEX(A!$E$2:$E$1001,MATCH(EF!C282,A!$A$2:$A$1001,0))</f>
        <v>Medio ambiente</v>
      </c>
      <c r="H282" s="35" t="str">
        <f t="array" ref="H282">INDEX(A!$F$2:$F$1001,MATCH(EF!C282,A!$A$2:$A$1001,0))</f>
        <v>Ejecutivo</v>
      </c>
      <c r="I282" s="35" t="str">
        <f t="array" ref="I282">INDEX(A!$G$2:$G$1001,MATCH(EF!C282,A!$A$2:$A$1001,0))</f>
        <v>OPD</v>
      </c>
      <c r="J282" s="35">
        <f t="array" ref="J282">INDEX(A!$H$2:$H$1001,MATCH(EF!C282,A!$A$2:$A$1001,0))</f>
        <v>2017</v>
      </c>
      <c r="K282" s="35" t="str">
        <f t="array" ref="K282">INDEX(A!$I$2:$I$1001,MATCH(EF!C282,A!$A$2:$A$1001,0))</f>
        <v>NA</v>
      </c>
      <c r="L282" s="35" t="str">
        <f t="array" ref="L282">INDEX(A!$J$2:$J$1001,MATCH(EF!C282,A!$A$2:$A$1001,0))</f>
        <v>Convenio de creación número 17. Sección IV Tomo CCCLXXXIX</v>
      </c>
      <c r="M282" s="35">
        <f t="array" ref="M282">INDEX(A!$K$2:$K$1001,MATCH(EF!C282,A!$A$2:$A$1001,0))</f>
        <v>700013</v>
      </c>
      <c r="N282" s="35">
        <f t="array" ref="N282">INDEX(A!$L$2:$L$1001,MATCH(EF!C282,A!$A$2:$A$1001,0))</f>
        <v>0</v>
      </c>
      <c r="O282" s="36" t="str">
        <f t="shared" si="0"/>
        <v>7</v>
      </c>
      <c r="P282" s="36" t="str">
        <f t="shared" si="1"/>
        <v>000</v>
      </c>
      <c r="Q282" s="36" t="str">
        <f t="array" ref="Q282">IF(O282="7",IF(P282="000","Sin región al ser un intermunicipal",INDEX(B!$C$2:$C$126,MATCH(EF!P282,B!$A$2:$A$126,0))),"Sin región al ser un ente Estatal")</f>
        <v>Sin región al ser un intermunicipal</v>
      </c>
      <c r="R282" s="37" t="str">
        <f t="array" ref="R282">IF(O282="7",IF(P282="000","N/A",INDEX(B!$D$2:$D$126,MATCH(EF!P282,B!$A$2:$A$126,0))),B!$D$127)</f>
        <v>N/A</v>
      </c>
      <c r="S282" s="37" t="str">
        <f t="array" ref="S282">IF(O282="7",IF(P282="000","N/A",INDEX(B!$E$2:$E$126,MATCH(EF!P282,B!$A$2:$A$126,0))),B!$E$127)</f>
        <v>N/A</v>
      </c>
      <c r="T282" s="29"/>
      <c r="U282" s="29"/>
      <c r="V282" s="29"/>
      <c r="W282" s="29"/>
      <c r="X282" s="29"/>
      <c r="Y282" s="29"/>
      <c r="Z282" s="29"/>
    </row>
    <row r="283" spans="1:26" ht="14.25" customHeight="1">
      <c r="A283" s="29">
        <f>COUNTIF(A!$A$2:$A$1001,"&lt;="&amp;A!A283)</f>
        <v>84</v>
      </c>
      <c r="B283" s="30">
        <v>282</v>
      </c>
      <c r="C283" s="35" t="str">
        <f t="array" ref="C283">INDEX(A!$A$2:$A$1001,MATCH(EF!B283,EF!$A$2:$A$1001,0))</f>
        <v>Junta Intermunicipal de Medio Ambiente para la Gestión Integral de la Región Valles (JIMAV)</v>
      </c>
      <c r="D283" s="35" t="str">
        <f t="array" ref="D283">INDEX(A!$B$2:$B$1001,MATCH(EF!C283,A!$A$2:$A$1001,0))</f>
        <v>Intermunicipal</v>
      </c>
      <c r="E283" s="35" t="str">
        <f t="array" ref="E283">INDEX(A!$C$2:$C$1001,MATCH(EF!C283,A!$A$2:$A$1001,0))</f>
        <v>Sí</v>
      </c>
      <c r="F283" s="35">
        <f t="array" ref="F283">INDEX(A!$D$2:$D$1001,MATCH(EF!C283,A!$A$2:$A$1001,0))</f>
        <v>999</v>
      </c>
      <c r="G283" s="35" t="str">
        <f t="array" ref="G283">INDEX(A!$E$2:$E$1001,MATCH(EF!C283,A!$A$2:$A$1001,0))</f>
        <v>Medio ambiente</v>
      </c>
      <c r="H283" s="35" t="str">
        <f t="array" ref="H283">INDEX(A!$F$2:$F$1001,MATCH(EF!C283,A!$A$2:$A$1001,0))</f>
        <v>Ejecutivo</v>
      </c>
      <c r="I283" s="35" t="str">
        <f t="array" ref="I283">INDEX(A!$G$2:$G$1001,MATCH(EF!C283,A!$A$2:$A$1001,0))</f>
        <v>OPD</v>
      </c>
      <c r="J283" s="35">
        <f t="array" ref="J283">INDEX(A!$H$2:$H$1001,MATCH(EF!C283,A!$A$2:$A$1001,0))</f>
        <v>2017</v>
      </c>
      <c r="K283" s="35" t="str">
        <f t="array" ref="K283">INDEX(A!$I$2:$I$1001,MATCH(EF!C283,A!$A$2:$A$1001,0))</f>
        <v>NA</v>
      </c>
      <c r="L283" s="35" t="str">
        <f t="array" ref="L283">INDEX(A!$J$2:$J$1001,MATCH(EF!C283,A!$A$2:$A$1001,0))</f>
        <v>Convenio de creación</v>
      </c>
      <c r="M283" s="35">
        <f t="array" ref="M283">INDEX(A!$K$2:$K$1001,MATCH(EF!C283,A!$A$2:$A$1001,0))</f>
        <v>700014</v>
      </c>
      <c r="N283" s="35">
        <f t="array" ref="N283">INDEX(A!$L$2:$L$1001,MATCH(EF!C283,A!$A$2:$A$1001,0))</f>
        <v>0</v>
      </c>
      <c r="O283" s="36" t="str">
        <f t="shared" si="0"/>
        <v>7</v>
      </c>
      <c r="P283" s="36" t="str">
        <f t="shared" si="1"/>
        <v>000</v>
      </c>
      <c r="Q283" s="36" t="str">
        <f t="array" ref="Q283">IF(O283="7",IF(P283="000","Sin región al ser un intermunicipal",INDEX(B!$C$2:$C$126,MATCH(EF!P283,B!$A$2:$A$126,0))),"Sin región al ser un ente Estatal")</f>
        <v>Sin región al ser un intermunicipal</v>
      </c>
      <c r="R283" s="37" t="str">
        <f t="array" ref="R283">IF(O283="7",IF(P283="000","N/A",INDEX(B!$D$2:$D$126,MATCH(EF!P283,B!$A$2:$A$126,0))),B!$D$127)</f>
        <v>N/A</v>
      </c>
      <c r="S283" s="37" t="str">
        <f t="array" ref="S283">IF(O283="7",IF(P283="000","N/A",INDEX(B!$E$2:$E$126,MATCH(EF!P283,B!$A$2:$A$126,0))),B!$E$127)</f>
        <v>N/A</v>
      </c>
      <c r="T283" s="29"/>
      <c r="U283" s="29"/>
      <c r="V283" s="29"/>
      <c r="W283" s="29"/>
      <c r="X283" s="29"/>
      <c r="Y283" s="29"/>
      <c r="Z283" s="29"/>
    </row>
    <row r="284" spans="1:26" ht="14.25" customHeight="1">
      <c r="A284" s="29">
        <f>COUNTIF(A!$A$2:$A$1001,"&lt;="&amp;A!A284)</f>
        <v>433</v>
      </c>
      <c r="B284" s="30">
        <v>283</v>
      </c>
      <c r="C284" s="35" t="str">
        <f t="array" ref="C284">INDEX(A!$A$2:$A$1001,MATCH(EF!B284,EF!$A$2:$A$1001,0))</f>
        <v xml:space="preserve">Junta Intermunicipal del Medio Ambiente para la Gestión Integral de la Cuenca Baja del Río Ayuquila </v>
      </c>
      <c r="D284" s="35" t="str">
        <f t="array" ref="D284">INDEX(A!$B$2:$B$1001,MATCH(EF!C284,A!$A$2:$A$1001,0))</f>
        <v>Intermunicipal</v>
      </c>
      <c r="E284" s="35" t="str">
        <f t="array" ref="E284">INDEX(A!$C$2:$C$1001,MATCH(EF!C284,A!$A$2:$A$1001,0))</f>
        <v>Sí</v>
      </c>
      <c r="F284" s="35">
        <f t="array" ref="F284">INDEX(A!$D$2:$D$1001,MATCH(EF!C284,A!$A$2:$A$1001,0))</f>
        <v>999</v>
      </c>
      <c r="G284" s="35" t="str">
        <f t="array" ref="G284">INDEX(A!$E$2:$E$1001,MATCH(EF!C284,A!$A$2:$A$1001,0))</f>
        <v>Medio ambiente</v>
      </c>
      <c r="H284" s="35" t="str">
        <f t="array" ref="H284">INDEX(A!$F$2:$F$1001,MATCH(EF!C284,A!$A$2:$A$1001,0))</f>
        <v>Ejecutivo</v>
      </c>
      <c r="I284" s="35" t="str">
        <f t="array" ref="I284">INDEX(A!$G$2:$G$1001,MATCH(EF!C284,A!$A$2:$A$1001,0))</f>
        <v>OPD</v>
      </c>
      <c r="J284" s="35">
        <f t="array" ref="J284">INDEX(A!$H$2:$H$1001,MATCH(EF!C284,A!$A$2:$A$1001,0))</f>
        <v>2007</v>
      </c>
      <c r="K284" s="35" t="str">
        <f t="array" ref="K284">INDEX(A!$I$2:$I$1001,MATCH(EF!C284,A!$A$2:$A$1001,0))</f>
        <v>NA</v>
      </c>
      <c r="L284" s="35" t="str">
        <f t="array" ref="L284">INDEX(A!$J$2:$J$1001,MATCH(EF!C284,A!$A$2:$A$1001,0))</f>
        <v>Convenio de creación. Periódico número 33. Sección II Tomo CCCLVIII</v>
      </c>
      <c r="M284" s="35">
        <f t="array" ref="M284">INDEX(A!$K$2:$K$1001,MATCH(EF!C284,A!$A$2:$A$1001,0))</f>
        <v>700001</v>
      </c>
      <c r="N284" s="35">
        <f t="array" ref="N284">INDEX(A!$L$2:$L$1001,MATCH(EF!C284,A!$A$2:$A$1001,0))</f>
        <v>0</v>
      </c>
      <c r="O284" s="36" t="str">
        <f t="shared" si="0"/>
        <v>7</v>
      </c>
      <c r="P284" s="36" t="str">
        <f t="shared" si="1"/>
        <v>000</v>
      </c>
      <c r="Q284" s="36" t="str">
        <f t="array" ref="Q284">IF(O284="7",IF(P284="000","Sin región al ser un intermunicipal",INDEX(B!$C$2:$C$126,MATCH(EF!P284,B!$A$2:$A$126,0))),"Sin región al ser un ente Estatal")</f>
        <v>Sin región al ser un intermunicipal</v>
      </c>
      <c r="R284" s="37" t="str">
        <f t="array" ref="R284">IF(O284="7",IF(P284="000","N/A",INDEX(B!$D$2:$D$126,MATCH(EF!P284,B!$A$2:$A$126,0))),B!$D$127)</f>
        <v>N/A</v>
      </c>
      <c r="S284" s="37" t="str">
        <f t="array" ref="S284">IF(O284="7",IF(P284="000","N/A",INDEX(B!$E$2:$E$126,MATCH(EF!P284,B!$A$2:$A$126,0))),B!$E$127)</f>
        <v>N/A</v>
      </c>
      <c r="T284" s="29"/>
      <c r="U284" s="29"/>
      <c r="V284" s="29"/>
      <c r="W284" s="29"/>
      <c r="X284" s="29"/>
      <c r="Y284" s="29"/>
      <c r="Z284" s="29"/>
    </row>
    <row r="285" spans="1:26" ht="14.25" customHeight="1">
      <c r="A285" s="29">
        <f>COUNTIF(A!$A$2:$A$1001,"&lt;="&amp;A!A285)</f>
        <v>85</v>
      </c>
      <c r="B285" s="30">
        <v>284</v>
      </c>
      <c r="C285" s="35" t="str">
        <f t="array" ref="C285">INDEX(A!$A$2:$A$1001,MATCH(EF!B285,EF!$A$2:$A$1001,0))</f>
        <v>La Barca</v>
      </c>
      <c r="D285" s="35" t="str">
        <f t="array" ref="D285">INDEX(A!$B$2:$B$1001,MATCH(EF!C285,A!$A$2:$A$1001,0))</f>
        <v>Municipal</v>
      </c>
      <c r="E285" s="35" t="str">
        <f t="array" ref="E285">INDEX(A!$C$2:$C$1001,MATCH(EF!C285,A!$A$2:$A$1001,0))</f>
        <v>Sí</v>
      </c>
      <c r="F285" s="35" t="str">
        <f t="array" ref="F285">INDEX(A!$D$2:$D$1001,MATCH(EF!C285,A!$A$2:$A$1001,0))</f>
        <v>018</v>
      </c>
      <c r="G285" s="35" t="str">
        <f t="array" ref="G285">INDEX(A!$E$2:$E$1001,MATCH(EF!C285,A!$A$2:$A$1001,0))</f>
        <v>Gobierno</v>
      </c>
      <c r="H285" s="35" t="str">
        <f t="array" ref="H285">INDEX(A!$F$2:$F$1001,MATCH(EF!C285,A!$A$2:$A$1001,0))</f>
        <v>Ejecutivo</v>
      </c>
      <c r="I285" s="35" t="str">
        <f t="array" ref="I285">INDEX(A!$G$2:$G$1001,MATCH(EF!C285,A!$A$2:$A$1001,0))</f>
        <v>Dependencia</v>
      </c>
      <c r="J285" s="35">
        <f t="array" ref="J285">INDEX(A!$H$2:$H$1001,MATCH(EF!C285,A!$A$2:$A$1001,0))</f>
        <v>1824</v>
      </c>
      <c r="K285" s="35" t="str">
        <f t="array" ref="K285">INDEX(A!$I$2:$I$1001,MATCH(EF!C285,A!$A$2:$A$1001,0))</f>
        <v>NA</v>
      </c>
      <c r="L285" s="35" t="str">
        <f t="array" ref="L285">INDEX(A!$J$2:$J$1001,MATCH(EF!C285,A!$A$2:$A$1001,0))</f>
        <v>NA</v>
      </c>
      <c r="M285" s="35">
        <f t="array" ref="M285">INDEX(A!$K$2:$K$1001,MATCH(EF!C285,A!$A$2:$A$1001,0))</f>
        <v>701800</v>
      </c>
      <c r="N285" s="35">
        <f t="array" ref="N285">INDEX(A!$L$2:$L$1001,MATCH(EF!C285,A!$A$2:$A$1001,0))</f>
        <v>0</v>
      </c>
      <c r="O285" s="36" t="str">
        <f t="shared" si="0"/>
        <v>7</v>
      </c>
      <c r="P285" s="36" t="str">
        <f t="shared" si="1"/>
        <v>018</v>
      </c>
      <c r="Q285" s="36" t="str">
        <f t="array" ref="Q285">IF(O285="7",IF(P285="000","Sin región al ser un intermunicipal",INDEX(B!$C$2:$C$126,MATCH(EF!P285,B!$A$2:$A$126,0))),"Sin región al ser un ente Estatal")</f>
        <v>Ciénega</v>
      </c>
      <c r="R285" s="37">
        <f t="array" ref="R285">IF(O285="7",IF(P285="000","N/A",INDEX(B!$D$2:$D$126,MATCH(EF!P285,B!$A$2:$A$126,0))),B!$D$127)</f>
        <v>65055</v>
      </c>
      <c r="S285" s="37">
        <f t="array" ref="S285">IF(O285="7",IF(P285="000","N/A",INDEX(B!$E$2:$E$126,MATCH(EF!P285,B!$A$2:$A$126,0))),B!$E$127)</f>
        <v>67937</v>
      </c>
      <c r="T285" s="29"/>
      <c r="U285" s="29"/>
      <c r="V285" s="29"/>
      <c r="W285" s="29"/>
      <c r="X285" s="29"/>
      <c r="Y285" s="29"/>
      <c r="Z285" s="29"/>
    </row>
    <row r="286" spans="1:26" ht="14.25" customHeight="1">
      <c r="A286" s="29">
        <f>COUNTIF(A!$A$2:$A$1001,"&lt;="&amp;A!A286)</f>
        <v>434</v>
      </c>
      <c r="B286" s="30">
        <v>285</v>
      </c>
      <c r="C286" s="35" t="str">
        <f t="array" ref="C286">INDEX(A!$A$2:$A$1001,MATCH(EF!B286,EF!$A$2:$A$1001,0))</f>
        <v>La Huerta</v>
      </c>
      <c r="D286" s="35" t="str">
        <f t="array" ref="D286">INDEX(A!$B$2:$B$1001,MATCH(EF!C286,A!$A$2:$A$1001,0))</f>
        <v>Municipal</v>
      </c>
      <c r="E286" s="35" t="str">
        <f t="array" ref="E286">INDEX(A!$C$2:$C$1001,MATCH(EF!C286,A!$A$2:$A$1001,0))</f>
        <v>Sí</v>
      </c>
      <c r="F286" s="35" t="str">
        <f t="array" ref="F286">INDEX(A!$D$2:$D$1001,MATCH(EF!C286,A!$A$2:$A$1001,0))</f>
        <v>043</v>
      </c>
      <c r="G286" s="35" t="str">
        <f t="array" ref="G286">INDEX(A!$E$2:$E$1001,MATCH(EF!C286,A!$A$2:$A$1001,0))</f>
        <v>Gobierno</v>
      </c>
      <c r="H286" s="35" t="str">
        <f t="array" ref="H286">INDEX(A!$F$2:$F$1001,MATCH(EF!C286,A!$A$2:$A$1001,0))</f>
        <v>Ejecutivo</v>
      </c>
      <c r="I286" s="35" t="str">
        <f t="array" ref="I286">INDEX(A!$G$2:$G$1001,MATCH(EF!C286,A!$A$2:$A$1001,0))</f>
        <v>Dependencia</v>
      </c>
      <c r="J286" s="35">
        <f t="array" ref="J286">INDEX(A!$H$2:$H$1001,MATCH(EF!C286,A!$A$2:$A$1001,0))</f>
        <v>1943</v>
      </c>
      <c r="K286" s="35" t="str">
        <f t="array" ref="K286">INDEX(A!$I$2:$I$1001,MATCH(EF!C286,A!$A$2:$A$1001,0))</f>
        <v>NA</v>
      </c>
      <c r="L286" s="35" t="str">
        <f t="array" ref="L286">INDEX(A!$J$2:$J$1001,MATCH(EF!C286,A!$A$2:$A$1001,0))</f>
        <v>NA</v>
      </c>
      <c r="M286" s="35">
        <f t="array" ref="M286">INDEX(A!$K$2:$K$1001,MATCH(EF!C286,A!$A$2:$A$1001,0))</f>
        <v>704300</v>
      </c>
      <c r="N286" s="35">
        <f t="array" ref="N286">INDEX(A!$L$2:$L$1001,MATCH(EF!C286,A!$A$2:$A$1001,0))</f>
        <v>0</v>
      </c>
      <c r="O286" s="36" t="str">
        <f t="shared" si="0"/>
        <v>7</v>
      </c>
      <c r="P286" s="36" t="str">
        <f t="shared" si="1"/>
        <v>043</v>
      </c>
      <c r="Q286" s="36" t="str">
        <f t="array" ref="Q286">IF(O286="7",IF(P286="000","Sin región al ser un intermunicipal",INDEX(B!$C$2:$C$126,MATCH(EF!P286,B!$A$2:$A$126,0))),"Sin región al ser un ente Estatal")</f>
        <v>Costa Sur</v>
      </c>
      <c r="R286" s="37">
        <f t="array" ref="R286">IF(O286="7",IF(P286="000","N/A",INDEX(B!$D$2:$D$126,MATCH(EF!P286,B!$A$2:$A$126,0))),B!$D$127)</f>
        <v>24563</v>
      </c>
      <c r="S286" s="37">
        <f t="array" ref="S286">IF(O286="7",IF(P286="000","N/A",INDEX(B!$E$2:$E$126,MATCH(EF!P286,B!$A$2:$A$126,0))),B!$E$127)</f>
        <v>23258</v>
      </c>
      <c r="T286" s="29"/>
      <c r="U286" s="29"/>
      <c r="V286" s="29"/>
      <c r="W286" s="29"/>
      <c r="X286" s="29"/>
      <c r="Y286" s="29"/>
      <c r="Z286" s="29"/>
    </row>
    <row r="287" spans="1:26" ht="14.25" customHeight="1">
      <c r="A287" s="29">
        <f>COUNTIF(A!$A$2:$A$1001,"&lt;="&amp;A!A287)</f>
        <v>36</v>
      </c>
      <c r="B287" s="30">
        <v>286</v>
      </c>
      <c r="C287" s="35" t="str">
        <f t="array" ref="C287">INDEX(A!$A$2:$A$1001,MATCH(EF!B287,EF!$A$2:$A$1001,0))</f>
        <v>La Manzanilla de la Paz</v>
      </c>
      <c r="D287" s="35" t="str">
        <f t="array" ref="D287">INDEX(A!$B$2:$B$1001,MATCH(EF!C287,A!$A$2:$A$1001,0))</f>
        <v>Municipal</v>
      </c>
      <c r="E287" s="35" t="str">
        <f t="array" ref="E287">INDEX(A!$C$2:$C$1001,MATCH(EF!C287,A!$A$2:$A$1001,0))</f>
        <v>Sí</v>
      </c>
      <c r="F287" s="35" t="str">
        <f t="array" ref="F287">INDEX(A!$D$2:$D$1001,MATCH(EF!C287,A!$A$2:$A$1001,0))</f>
        <v>057</v>
      </c>
      <c r="G287" s="35" t="str">
        <f t="array" ref="G287">INDEX(A!$E$2:$E$1001,MATCH(EF!C287,A!$A$2:$A$1001,0))</f>
        <v>Gobierno</v>
      </c>
      <c r="H287" s="35" t="str">
        <f t="array" ref="H287">INDEX(A!$F$2:$F$1001,MATCH(EF!C287,A!$A$2:$A$1001,0))</f>
        <v>Ejecutivo</v>
      </c>
      <c r="I287" s="35" t="str">
        <f t="array" ref="I287">INDEX(A!$G$2:$G$1001,MATCH(EF!C287,A!$A$2:$A$1001,0))</f>
        <v>Dependencia</v>
      </c>
      <c r="J287" s="35">
        <f t="array" ref="J287">INDEX(A!$H$2:$H$1001,MATCH(EF!C287,A!$A$2:$A$1001,0))</f>
        <v>1909</v>
      </c>
      <c r="K287" s="35" t="str">
        <f t="array" ref="K287">INDEX(A!$I$2:$I$1001,MATCH(EF!C287,A!$A$2:$A$1001,0))</f>
        <v>NA</v>
      </c>
      <c r="L287" s="35" t="str">
        <f t="array" ref="L287">INDEX(A!$J$2:$J$1001,MATCH(EF!C287,A!$A$2:$A$1001,0))</f>
        <v>NA</v>
      </c>
      <c r="M287" s="35">
        <f t="array" ref="M287">INDEX(A!$K$2:$K$1001,MATCH(EF!C287,A!$A$2:$A$1001,0))</f>
        <v>705700</v>
      </c>
      <c r="N287" s="35">
        <f t="array" ref="N287">INDEX(A!$L$2:$L$1001,MATCH(EF!C287,A!$A$2:$A$1001,0))</f>
        <v>0</v>
      </c>
      <c r="O287" s="36" t="str">
        <f t="shared" si="0"/>
        <v>7</v>
      </c>
      <c r="P287" s="36" t="str">
        <f t="shared" si="1"/>
        <v>057</v>
      </c>
      <c r="Q287" s="36" t="str">
        <f t="array" ref="Q287">IF(O287="7",IF(P287="000","Sin región al ser un intermunicipal",INDEX(B!$C$2:$C$126,MATCH(EF!P287,B!$A$2:$A$126,0))),"Sin región al ser un ente Estatal")</f>
        <v>Sureste</v>
      </c>
      <c r="R287" s="37">
        <f t="array" ref="R287">IF(O287="7",IF(P287="000","N/A",INDEX(B!$D$2:$D$126,MATCH(EF!P287,B!$A$2:$A$126,0))),B!$D$127)</f>
        <v>3688</v>
      </c>
      <c r="S287" s="37">
        <f t="array" ref="S287">IF(O287="7",IF(P287="000","N/A",INDEX(B!$E$2:$E$126,MATCH(EF!P287,B!$A$2:$A$126,0))),B!$E$127)</f>
        <v>4099</v>
      </c>
      <c r="T287" s="29"/>
      <c r="U287" s="29"/>
      <c r="V287" s="29"/>
      <c r="W287" s="29"/>
      <c r="X287" s="29"/>
      <c r="Y287" s="29"/>
      <c r="Z287" s="29"/>
    </row>
    <row r="288" spans="1:26" ht="14.25" customHeight="1">
      <c r="A288" s="29">
        <f>COUNTIF(A!$A$2:$A$1001,"&lt;="&amp;A!A288)</f>
        <v>425</v>
      </c>
      <c r="B288" s="30">
        <v>287</v>
      </c>
      <c r="C288" s="35" t="str">
        <f t="array" ref="C288">INDEX(A!$A$2:$A$1001,MATCH(EF!B288,EF!$A$2:$A$1001,0))</f>
        <v>Lagos de Moreno</v>
      </c>
      <c r="D288" s="35" t="str">
        <f t="array" ref="D288">INDEX(A!$B$2:$B$1001,MATCH(EF!C288,A!$A$2:$A$1001,0))</f>
        <v>Municipal</v>
      </c>
      <c r="E288" s="35" t="str">
        <f t="array" ref="E288">INDEX(A!$C$2:$C$1001,MATCH(EF!C288,A!$A$2:$A$1001,0))</f>
        <v>Sí</v>
      </c>
      <c r="F288" s="35" t="str">
        <f t="array" ref="F288">INDEX(A!$D$2:$D$1001,MATCH(EF!C288,A!$A$2:$A$1001,0))</f>
        <v>053</v>
      </c>
      <c r="G288" s="35" t="str">
        <f t="array" ref="G288">INDEX(A!$E$2:$E$1001,MATCH(EF!C288,A!$A$2:$A$1001,0))</f>
        <v>Gobierno</v>
      </c>
      <c r="H288" s="35" t="str">
        <f t="array" ref="H288">INDEX(A!$F$2:$F$1001,MATCH(EF!C288,A!$A$2:$A$1001,0))</f>
        <v>Ejecutivo</v>
      </c>
      <c r="I288" s="35" t="str">
        <f t="array" ref="I288">INDEX(A!$G$2:$G$1001,MATCH(EF!C288,A!$A$2:$A$1001,0))</f>
        <v>Dependencia</v>
      </c>
      <c r="J288" s="35">
        <f t="array" ref="J288">INDEX(A!$H$2:$H$1001,MATCH(EF!C288,A!$A$2:$A$1001,0))</f>
        <v>1824</v>
      </c>
      <c r="K288" s="35" t="str">
        <f t="array" ref="K288">INDEX(A!$I$2:$I$1001,MATCH(EF!C288,A!$A$2:$A$1001,0))</f>
        <v>NA</v>
      </c>
      <c r="L288" s="35" t="str">
        <f t="array" ref="L288">INDEX(A!$J$2:$J$1001,MATCH(EF!C288,A!$A$2:$A$1001,0))</f>
        <v>NA</v>
      </c>
      <c r="M288" s="35">
        <f t="array" ref="M288">INDEX(A!$K$2:$K$1001,MATCH(EF!C288,A!$A$2:$A$1001,0))</f>
        <v>705300</v>
      </c>
      <c r="N288" s="35">
        <f t="array" ref="N288">INDEX(A!$L$2:$L$1001,MATCH(EF!C288,A!$A$2:$A$1001,0))</f>
        <v>0</v>
      </c>
      <c r="O288" s="36" t="str">
        <f t="shared" si="0"/>
        <v>7</v>
      </c>
      <c r="P288" s="36" t="str">
        <f t="shared" si="1"/>
        <v>053</v>
      </c>
      <c r="Q288" s="36" t="str">
        <f t="array" ref="Q288">IF(O288="7",IF(P288="000","Sin región al ser un intermunicipal",INDEX(B!$C$2:$C$126,MATCH(EF!P288,B!$A$2:$A$126,0))),"Sin región al ser un ente Estatal")</f>
        <v>Altos Norte</v>
      </c>
      <c r="R288" s="37">
        <f t="array" ref="R288">IF(O288="7",IF(P288="000","N/A",INDEX(B!$D$2:$D$126,MATCH(EF!P288,B!$A$2:$A$126,0))),B!$D$127)</f>
        <v>164981</v>
      </c>
      <c r="S288" s="37">
        <f t="array" ref="S288">IF(O288="7",IF(P288="000","N/A",INDEX(B!$E$2:$E$126,MATCH(EF!P288,B!$A$2:$A$126,0))),B!$E$127)</f>
        <v>172403</v>
      </c>
      <c r="T288" s="29"/>
      <c r="U288" s="29"/>
      <c r="V288" s="29"/>
      <c r="W288" s="29"/>
      <c r="X288" s="29"/>
      <c r="Y288" s="29"/>
      <c r="Z288" s="29"/>
    </row>
    <row r="289" spans="1:26" ht="14.25" customHeight="1">
      <c r="A289" s="29">
        <f>COUNTIF(A!$A$2:$A$1001,"&lt;="&amp;A!A289)</f>
        <v>377</v>
      </c>
      <c r="B289" s="30">
        <v>288</v>
      </c>
      <c r="C289" s="35" t="str">
        <f t="array" ref="C289">INDEX(A!$A$2:$A$1001,MATCH(EF!B289,EF!$A$2:$A$1001,0))</f>
        <v>Magdalena</v>
      </c>
      <c r="D289" s="35" t="str">
        <f t="array" ref="D289">INDEX(A!$B$2:$B$1001,MATCH(EF!C289,A!$A$2:$A$1001,0))</f>
        <v>Municipal</v>
      </c>
      <c r="E289" s="35" t="str">
        <f t="array" ref="E289">INDEX(A!$C$2:$C$1001,MATCH(EF!C289,A!$A$2:$A$1001,0))</f>
        <v>Sí</v>
      </c>
      <c r="F289" s="35" t="str">
        <f t="array" ref="F289">INDEX(A!$D$2:$D$1001,MATCH(EF!C289,A!$A$2:$A$1001,0))</f>
        <v>055</v>
      </c>
      <c r="G289" s="35" t="str">
        <f t="array" ref="G289">INDEX(A!$E$2:$E$1001,MATCH(EF!C289,A!$A$2:$A$1001,0))</f>
        <v>Gobierno</v>
      </c>
      <c r="H289" s="35" t="str">
        <f t="array" ref="H289">INDEX(A!$F$2:$F$1001,MATCH(EF!C289,A!$A$2:$A$1001,0))</f>
        <v>Ejecutivo</v>
      </c>
      <c r="I289" s="35" t="str">
        <f t="array" ref="I289">INDEX(A!$G$2:$G$1001,MATCH(EF!C289,A!$A$2:$A$1001,0))</f>
        <v>Dependencia</v>
      </c>
      <c r="J289" s="35">
        <f t="array" ref="J289">INDEX(A!$H$2:$H$1001,MATCH(EF!C289,A!$A$2:$A$1001,0))</f>
        <v>1824</v>
      </c>
      <c r="K289" s="35" t="str">
        <f t="array" ref="K289">INDEX(A!$I$2:$I$1001,MATCH(EF!C289,A!$A$2:$A$1001,0))</f>
        <v>NA</v>
      </c>
      <c r="L289" s="35" t="str">
        <f t="array" ref="L289">INDEX(A!$J$2:$J$1001,MATCH(EF!C289,A!$A$2:$A$1001,0))</f>
        <v>NA</v>
      </c>
      <c r="M289" s="35">
        <f t="array" ref="M289">INDEX(A!$K$2:$K$1001,MATCH(EF!C289,A!$A$2:$A$1001,0))</f>
        <v>705500</v>
      </c>
      <c r="N289" s="35">
        <f t="array" ref="N289">INDEX(A!$L$2:$L$1001,MATCH(EF!C289,A!$A$2:$A$1001,0))</f>
        <v>0</v>
      </c>
      <c r="O289" s="36" t="str">
        <f t="shared" si="0"/>
        <v>7</v>
      </c>
      <c r="P289" s="36" t="str">
        <f t="shared" si="1"/>
        <v>055</v>
      </c>
      <c r="Q289" s="36" t="str">
        <f t="array" ref="Q289">IF(O289="7",IF(P289="000","Sin región al ser un intermunicipal",INDEX(B!$C$2:$C$126,MATCH(EF!P289,B!$A$2:$A$126,0))),"Sin región al ser un ente Estatal")</f>
        <v>Valles</v>
      </c>
      <c r="R289" s="37">
        <f t="array" ref="R289">IF(O289="7",IF(P289="000","N/A",INDEX(B!$D$2:$D$126,MATCH(EF!P289,B!$A$2:$A$126,0))),B!$D$127)</f>
        <v>22643</v>
      </c>
      <c r="S289" s="37">
        <f t="array" ref="S289">IF(O289="7",IF(P289="000","N/A",INDEX(B!$E$2:$E$126,MATCH(EF!P289,B!$A$2:$A$126,0))),B!$E$127)</f>
        <v>21781</v>
      </c>
      <c r="T289" s="29"/>
      <c r="U289" s="29"/>
      <c r="V289" s="29"/>
      <c r="W289" s="29"/>
      <c r="X289" s="29"/>
      <c r="Y289" s="29"/>
      <c r="Z289" s="29"/>
    </row>
    <row r="290" spans="1:26" ht="14.25" customHeight="1">
      <c r="A290" s="29">
        <f>COUNTIF(A!$A$2:$A$1001,"&lt;="&amp;A!A290)</f>
        <v>37</v>
      </c>
      <c r="B290" s="30">
        <v>289</v>
      </c>
      <c r="C290" s="35" t="str">
        <f t="array" ref="C290">INDEX(A!$A$2:$A$1001,MATCH(EF!B290,EF!$A$2:$A$1001,0))</f>
        <v>Mascota</v>
      </c>
      <c r="D290" s="35" t="str">
        <f t="array" ref="D290">INDEX(A!$B$2:$B$1001,MATCH(EF!C290,A!$A$2:$A$1001,0))</f>
        <v>Municipal</v>
      </c>
      <c r="E290" s="35" t="str">
        <f t="array" ref="E290">INDEX(A!$C$2:$C$1001,MATCH(EF!C290,A!$A$2:$A$1001,0))</f>
        <v>Sí</v>
      </c>
      <c r="F290" s="35" t="str">
        <f t="array" ref="F290">INDEX(A!$D$2:$D$1001,MATCH(EF!C290,A!$A$2:$A$1001,0))</f>
        <v>058</v>
      </c>
      <c r="G290" s="35" t="str">
        <f t="array" ref="G290">INDEX(A!$E$2:$E$1001,MATCH(EF!C290,A!$A$2:$A$1001,0))</f>
        <v>Gobierno</v>
      </c>
      <c r="H290" s="35" t="str">
        <f t="array" ref="H290">INDEX(A!$F$2:$F$1001,MATCH(EF!C290,A!$A$2:$A$1001,0))</f>
        <v>Ejecutivo</v>
      </c>
      <c r="I290" s="35" t="str">
        <f t="array" ref="I290">INDEX(A!$G$2:$G$1001,MATCH(EF!C290,A!$A$2:$A$1001,0))</f>
        <v>Dependencia</v>
      </c>
      <c r="J290" s="35">
        <f t="array" ref="J290">INDEX(A!$H$2:$H$1001,MATCH(EF!C290,A!$A$2:$A$1001,0))</f>
        <v>1824</v>
      </c>
      <c r="K290" s="35" t="str">
        <f t="array" ref="K290">INDEX(A!$I$2:$I$1001,MATCH(EF!C290,A!$A$2:$A$1001,0))</f>
        <v>NA</v>
      </c>
      <c r="L290" s="35" t="str">
        <f t="array" ref="L290">INDEX(A!$J$2:$J$1001,MATCH(EF!C290,A!$A$2:$A$1001,0))</f>
        <v>NA</v>
      </c>
      <c r="M290" s="35">
        <f t="array" ref="M290">INDEX(A!$K$2:$K$1001,MATCH(EF!C290,A!$A$2:$A$1001,0))</f>
        <v>705800</v>
      </c>
      <c r="N290" s="35">
        <f t="array" ref="N290">INDEX(A!$L$2:$L$1001,MATCH(EF!C290,A!$A$2:$A$1001,0))</f>
        <v>0</v>
      </c>
      <c r="O290" s="36" t="str">
        <f t="shared" si="0"/>
        <v>7</v>
      </c>
      <c r="P290" s="36" t="str">
        <f t="shared" si="1"/>
        <v>058</v>
      </c>
      <c r="Q290" s="36" t="str">
        <f t="array" ref="Q290">IF(O290="7",IF(P290="000","Sin región al ser un intermunicipal",INDEX(B!$C$2:$C$126,MATCH(EF!P290,B!$A$2:$A$126,0))),"Sin región al ser un ente Estatal")</f>
        <v>Costa Sierra Occidental</v>
      </c>
      <c r="R290" s="37">
        <f t="array" ref="R290">IF(O290="7",IF(P290="000","N/A",INDEX(B!$D$2:$D$126,MATCH(EF!P290,B!$A$2:$A$126,0))),B!$D$127)</f>
        <v>14477</v>
      </c>
      <c r="S290" s="37">
        <f t="array" ref="S290">IF(O290="7",IF(P290="000","N/A",INDEX(B!$E$2:$E$126,MATCH(EF!P290,B!$A$2:$A$126,0))),B!$E$127)</f>
        <v>14451</v>
      </c>
      <c r="T290" s="29"/>
      <c r="U290" s="29"/>
      <c r="V290" s="29"/>
      <c r="W290" s="29"/>
      <c r="X290" s="29"/>
      <c r="Y290" s="29"/>
      <c r="Z290" s="29"/>
    </row>
    <row r="291" spans="1:26" ht="14.25" customHeight="1">
      <c r="A291" s="29">
        <f>COUNTIF(A!$A$2:$A$1001,"&lt;="&amp;A!A291)</f>
        <v>88</v>
      </c>
      <c r="B291" s="30">
        <v>290</v>
      </c>
      <c r="C291" s="35" t="str">
        <f t="array" ref="C291">INDEX(A!$A$2:$A$1001,MATCH(EF!B291,EF!$A$2:$A$1001,0))</f>
        <v>Mazamitla</v>
      </c>
      <c r="D291" s="35" t="str">
        <f t="array" ref="D291">INDEX(A!$B$2:$B$1001,MATCH(EF!C291,A!$A$2:$A$1001,0))</f>
        <v>Municipal</v>
      </c>
      <c r="E291" s="35" t="str">
        <f t="array" ref="E291">INDEX(A!$C$2:$C$1001,MATCH(EF!C291,A!$A$2:$A$1001,0))</f>
        <v>Sí</v>
      </c>
      <c r="F291" s="35" t="str">
        <f t="array" ref="F291">INDEX(A!$D$2:$D$1001,MATCH(EF!C291,A!$A$2:$A$1001,0))</f>
        <v>059</v>
      </c>
      <c r="G291" s="35" t="str">
        <f t="array" ref="G291">INDEX(A!$E$2:$E$1001,MATCH(EF!C291,A!$A$2:$A$1001,0))</f>
        <v>Gobierno</v>
      </c>
      <c r="H291" s="35" t="str">
        <f t="array" ref="H291">INDEX(A!$F$2:$F$1001,MATCH(EF!C291,A!$A$2:$A$1001,0))</f>
        <v>Ejecutivo</v>
      </c>
      <c r="I291" s="35" t="str">
        <f t="array" ref="I291">INDEX(A!$G$2:$G$1001,MATCH(EF!C291,A!$A$2:$A$1001,0))</f>
        <v>Dependencia</v>
      </c>
      <c r="J291" s="35">
        <f t="array" ref="J291">INDEX(A!$H$2:$H$1001,MATCH(EF!C291,A!$A$2:$A$1001,0))</f>
        <v>1870</v>
      </c>
      <c r="K291" s="35" t="str">
        <f t="array" ref="K291">INDEX(A!$I$2:$I$1001,MATCH(EF!C291,A!$A$2:$A$1001,0))</f>
        <v>NA</v>
      </c>
      <c r="L291" s="35" t="str">
        <f t="array" ref="L291">INDEX(A!$J$2:$J$1001,MATCH(EF!C291,A!$A$2:$A$1001,0))</f>
        <v>NA</v>
      </c>
      <c r="M291" s="35">
        <f t="array" ref="M291">INDEX(A!$K$2:$K$1001,MATCH(EF!C291,A!$A$2:$A$1001,0))</f>
        <v>705900</v>
      </c>
      <c r="N291" s="35">
        <f t="array" ref="N291">INDEX(A!$L$2:$L$1001,MATCH(EF!C291,A!$A$2:$A$1001,0))</f>
        <v>0</v>
      </c>
      <c r="O291" s="36" t="str">
        <f t="shared" si="0"/>
        <v>7</v>
      </c>
      <c r="P291" s="36" t="str">
        <f t="shared" si="1"/>
        <v>059</v>
      </c>
      <c r="Q291" s="36" t="str">
        <f t="array" ref="Q291">IF(O291="7",IF(P291="000","Sin región al ser un intermunicipal",INDEX(B!$C$2:$C$126,MATCH(EF!P291,B!$A$2:$A$126,0))),"Sin región al ser un ente Estatal")</f>
        <v>Sureste</v>
      </c>
      <c r="R291" s="37">
        <f t="array" ref="R291">IF(O291="7",IF(P291="000","N/A",INDEX(B!$D$2:$D$126,MATCH(EF!P291,B!$A$2:$A$126,0))),B!$D$127)</f>
        <v>13799</v>
      </c>
      <c r="S291" s="37">
        <f t="array" ref="S291">IF(O291="7",IF(P291="000","N/A",INDEX(B!$E$2:$E$126,MATCH(EF!P291,B!$A$2:$A$126,0))),B!$E$127)</f>
        <v>14043</v>
      </c>
      <c r="T291" s="29"/>
      <c r="U291" s="29"/>
      <c r="V291" s="29"/>
      <c r="W291" s="29"/>
      <c r="X291" s="29"/>
      <c r="Y291" s="29"/>
      <c r="Z291" s="29"/>
    </row>
    <row r="292" spans="1:26" ht="14.25" customHeight="1">
      <c r="A292" s="29">
        <f>COUNTIF(A!$A$2:$A$1001,"&lt;="&amp;A!A292)</f>
        <v>38</v>
      </c>
      <c r="B292" s="30">
        <v>291</v>
      </c>
      <c r="C292" s="35" t="str">
        <f t="array" ref="C292">INDEX(A!$A$2:$A$1001,MATCH(EF!B292,EF!$A$2:$A$1001,0))</f>
        <v>Mexticacán</v>
      </c>
      <c r="D292" s="35" t="str">
        <f t="array" ref="D292">INDEX(A!$B$2:$B$1001,MATCH(EF!C292,A!$A$2:$A$1001,0))</f>
        <v>Municipal</v>
      </c>
      <c r="E292" s="35" t="str">
        <f t="array" ref="E292">INDEX(A!$C$2:$C$1001,MATCH(EF!C292,A!$A$2:$A$1001,0))</f>
        <v>Sí</v>
      </c>
      <c r="F292" s="35" t="str">
        <f t="array" ref="F292">INDEX(A!$D$2:$D$1001,MATCH(EF!C292,A!$A$2:$A$1001,0))</f>
        <v>060</v>
      </c>
      <c r="G292" s="35" t="str">
        <f t="array" ref="G292">INDEX(A!$E$2:$E$1001,MATCH(EF!C292,A!$A$2:$A$1001,0))</f>
        <v>Gobierno</v>
      </c>
      <c r="H292" s="35" t="str">
        <f t="array" ref="H292">INDEX(A!$F$2:$F$1001,MATCH(EF!C292,A!$A$2:$A$1001,0))</f>
        <v>Ejecutivo</v>
      </c>
      <c r="I292" s="35" t="str">
        <f t="array" ref="I292">INDEX(A!$G$2:$G$1001,MATCH(EF!C292,A!$A$2:$A$1001,0))</f>
        <v>Dependencia</v>
      </c>
      <c r="J292" s="35">
        <f t="array" ref="J292">INDEX(A!$H$2:$H$1001,MATCH(EF!C292,A!$A$2:$A$1001,0))</f>
        <v>1824</v>
      </c>
      <c r="K292" s="35" t="str">
        <f t="array" ref="K292">INDEX(A!$I$2:$I$1001,MATCH(EF!C292,A!$A$2:$A$1001,0))</f>
        <v>NA</v>
      </c>
      <c r="L292" s="35" t="str">
        <f t="array" ref="L292">INDEX(A!$J$2:$J$1001,MATCH(EF!C292,A!$A$2:$A$1001,0))</f>
        <v>NA</v>
      </c>
      <c r="M292" s="35">
        <f t="array" ref="M292">INDEX(A!$K$2:$K$1001,MATCH(EF!C292,A!$A$2:$A$1001,0))</f>
        <v>706000</v>
      </c>
      <c r="N292" s="35">
        <f t="array" ref="N292">INDEX(A!$L$2:$L$1001,MATCH(EF!C292,A!$A$2:$A$1001,0))</f>
        <v>0</v>
      </c>
      <c r="O292" s="36" t="str">
        <f t="shared" si="0"/>
        <v>7</v>
      </c>
      <c r="P292" s="36" t="str">
        <f t="shared" si="1"/>
        <v>060</v>
      </c>
      <c r="Q292" s="36" t="str">
        <f t="array" ref="Q292">IF(O292="7",IF(P292="000","Sin región al ser un intermunicipal",INDEX(B!$C$2:$C$126,MATCH(EF!P292,B!$A$2:$A$126,0))),"Sin región al ser un ente Estatal")</f>
        <v>Altos Sur</v>
      </c>
      <c r="R292" s="37">
        <f t="array" ref="R292">IF(O292="7",IF(P292="000","N/A",INDEX(B!$D$2:$D$126,MATCH(EF!P292,B!$A$2:$A$126,0))),B!$D$127)</f>
        <v>5088</v>
      </c>
      <c r="S292" s="37">
        <f t="array" ref="S292">IF(O292="7",IF(P292="000","N/A",INDEX(B!$E$2:$E$126,MATCH(EF!P292,B!$A$2:$A$126,0))),B!$E$127)</f>
        <v>5307</v>
      </c>
      <c r="T292" s="29"/>
      <c r="U292" s="29"/>
      <c r="V292" s="29"/>
      <c r="W292" s="29"/>
      <c r="X292" s="29"/>
      <c r="Y292" s="29"/>
      <c r="Z292" s="29"/>
    </row>
    <row r="293" spans="1:26" ht="14.25" customHeight="1">
      <c r="A293" s="29">
        <f>COUNTIF(A!$A$2:$A$1001,"&lt;="&amp;A!A293)</f>
        <v>426</v>
      </c>
      <c r="B293" s="30">
        <v>292</v>
      </c>
      <c r="C293" s="35" t="str">
        <f t="array" ref="C293">INDEX(A!$A$2:$A$1001,MATCH(EF!B293,EF!$A$2:$A$1001,0))</f>
        <v>Mezquitic</v>
      </c>
      <c r="D293" s="35" t="str">
        <f t="array" ref="D293">INDEX(A!$B$2:$B$1001,MATCH(EF!C293,A!$A$2:$A$1001,0))</f>
        <v>Municipal</v>
      </c>
      <c r="E293" s="35" t="str">
        <f t="array" ref="E293">INDEX(A!$C$2:$C$1001,MATCH(EF!C293,A!$A$2:$A$1001,0))</f>
        <v>Sí</v>
      </c>
      <c r="F293" s="35" t="str">
        <f t="array" ref="F293">INDEX(A!$D$2:$D$1001,MATCH(EF!C293,A!$A$2:$A$1001,0))</f>
        <v>061</v>
      </c>
      <c r="G293" s="35" t="str">
        <f t="array" ref="G293">INDEX(A!$E$2:$E$1001,MATCH(EF!C293,A!$A$2:$A$1001,0))</f>
        <v>Gobierno</v>
      </c>
      <c r="H293" s="35" t="str">
        <f t="array" ref="H293">INDEX(A!$F$2:$F$1001,MATCH(EF!C293,A!$A$2:$A$1001,0))</f>
        <v>Ejecutivo</v>
      </c>
      <c r="I293" s="35" t="str">
        <f t="array" ref="I293">INDEX(A!$G$2:$G$1001,MATCH(EF!C293,A!$A$2:$A$1001,0))</f>
        <v>Dependencia</v>
      </c>
      <c r="J293" s="35">
        <f t="array" ref="J293">INDEX(A!$H$2:$H$1001,MATCH(EF!C293,A!$A$2:$A$1001,0))</f>
        <v>1880</v>
      </c>
      <c r="K293" s="35" t="str">
        <f t="array" ref="K293">INDEX(A!$I$2:$I$1001,MATCH(EF!C293,A!$A$2:$A$1001,0))</f>
        <v>NA</v>
      </c>
      <c r="L293" s="35" t="str">
        <f t="array" ref="L293">INDEX(A!$J$2:$J$1001,MATCH(EF!C293,A!$A$2:$A$1001,0))</f>
        <v>NA</v>
      </c>
      <c r="M293" s="35">
        <f t="array" ref="M293">INDEX(A!$K$2:$K$1001,MATCH(EF!C293,A!$A$2:$A$1001,0))</f>
        <v>706100</v>
      </c>
      <c r="N293" s="35">
        <f t="array" ref="N293">INDEX(A!$L$2:$L$1001,MATCH(EF!C293,A!$A$2:$A$1001,0))</f>
        <v>0</v>
      </c>
      <c r="O293" s="36" t="str">
        <f t="shared" si="0"/>
        <v>7</v>
      </c>
      <c r="P293" s="36" t="str">
        <f t="shared" si="1"/>
        <v>061</v>
      </c>
      <c r="Q293" s="36" t="str">
        <f t="array" ref="Q293">IF(O293="7",IF(P293="000","Sin región al ser un intermunicipal",INDEX(B!$C$2:$C$126,MATCH(EF!P293,B!$A$2:$A$126,0))),"Sin región al ser un ente Estatal")</f>
        <v>Norte</v>
      </c>
      <c r="R293" s="37">
        <f t="array" ref="R293">IF(O293="7",IF(P293="000","N/A",INDEX(B!$D$2:$D$126,MATCH(EF!P293,B!$A$2:$A$126,0))),B!$D$127)</f>
        <v>19452</v>
      </c>
      <c r="S293" s="37">
        <f t="array" ref="S293">IF(O293="7",IF(P293="000","N/A",INDEX(B!$E$2:$E$126,MATCH(EF!P293,B!$A$2:$A$126,0))),B!$E$127)</f>
        <v>22083</v>
      </c>
      <c r="T293" s="29"/>
      <c r="U293" s="29"/>
      <c r="V293" s="29"/>
      <c r="W293" s="29"/>
      <c r="X293" s="29"/>
      <c r="Y293" s="29"/>
      <c r="Z293" s="29"/>
    </row>
    <row r="294" spans="1:26" ht="14.25" customHeight="1">
      <c r="A294" s="29">
        <f>COUNTIF(A!$A$2:$A$1001,"&lt;="&amp;A!A294)</f>
        <v>86</v>
      </c>
      <c r="B294" s="30">
        <v>293</v>
      </c>
      <c r="C294" s="35" t="str">
        <f t="array" ref="C294">INDEX(A!$A$2:$A$1001,MATCH(EF!B294,EF!$A$2:$A$1001,0))</f>
        <v>Mixtlán</v>
      </c>
      <c r="D294" s="35" t="str">
        <f t="array" ref="D294">INDEX(A!$B$2:$B$1001,MATCH(EF!C294,A!$A$2:$A$1001,0))</f>
        <v>Municipal</v>
      </c>
      <c r="E294" s="35" t="str">
        <f t="array" ref="E294">INDEX(A!$C$2:$C$1001,MATCH(EF!C294,A!$A$2:$A$1001,0))</f>
        <v>Sí</v>
      </c>
      <c r="F294" s="35" t="str">
        <f t="array" ref="F294">INDEX(A!$D$2:$D$1001,MATCH(EF!C294,A!$A$2:$A$1001,0))</f>
        <v>062</v>
      </c>
      <c r="G294" s="35" t="str">
        <f t="array" ref="G294">INDEX(A!$E$2:$E$1001,MATCH(EF!C294,A!$A$2:$A$1001,0))</f>
        <v>Gobierno</v>
      </c>
      <c r="H294" s="35" t="str">
        <f t="array" ref="H294">INDEX(A!$F$2:$F$1001,MATCH(EF!C294,A!$A$2:$A$1001,0))</f>
        <v>Ejecutivo</v>
      </c>
      <c r="I294" s="35" t="str">
        <f t="array" ref="I294">INDEX(A!$G$2:$G$1001,MATCH(EF!C294,A!$A$2:$A$1001,0))</f>
        <v>Dependencia</v>
      </c>
      <c r="J294" s="35">
        <f t="array" ref="J294">INDEX(A!$H$2:$H$1001,MATCH(EF!C294,A!$A$2:$A$1001,0))</f>
        <v>1938</v>
      </c>
      <c r="K294" s="35" t="str">
        <f t="array" ref="K294">INDEX(A!$I$2:$I$1001,MATCH(EF!C294,A!$A$2:$A$1001,0))</f>
        <v>NA</v>
      </c>
      <c r="L294" s="35" t="str">
        <f t="array" ref="L294">INDEX(A!$J$2:$J$1001,MATCH(EF!C294,A!$A$2:$A$1001,0))</f>
        <v>NA</v>
      </c>
      <c r="M294" s="35">
        <f t="array" ref="M294">INDEX(A!$K$2:$K$1001,MATCH(EF!C294,A!$A$2:$A$1001,0))</f>
        <v>706200</v>
      </c>
      <c r="N294" s="35">
        <f t="array" ref="N294">INDEX(A!$L$2:$L$1001,MATCH(EF!C294,A!$A$2:$A$1001,0))</f>
        <v>0</v>
      </c>
      <c r="O294" s="36" t="str">
        <f t="shared" si="0"/>
        <v>7</v>
      </c>
      <c r="P294" s="36" t="str">
        <f t="shared" si="1"/>
        <v>062</v>
      </c>
      <c r="Q294" s="36" t="str">
        <f t="array" ref="Q294">IF(O294="7",IF(P294="000","Sin región al ser un intermunicipal",INDEX(B!$C$2:$C$126,MATCH(EF!P294,B!$A$2:$A$126,0))),"Sin región al ser un ente Estatal")</f>
        <v>Costa Sierra Occidental</v>
      </c>
      <c r="R294" s="37">
        <f t="array" ref="R294">IF(O294="7",IF(P294="000","N/A",INDEX(B!$D$2:$D$126,MATCH(EF!P294,B!$A$2:$A$126,0))),B!$D$127)</f>
        <v>3526</v>
      </c>
      <c r="S294" s="37">
        <f t="array" ref="S294">IF(O294="7",IF(P294="000","N/A",INDEX(B!$E$2:$E$126,MATCH(EF!P294,B!$A$2:$A$126,0))),B!$E$127)</f>
        <v>3638</v>
      </c>
      <c r="T294" s="29"/>
      <c r="U294" s="29"/>
      <c r="V294" s="29"/>
      <c r="W294" s="29"/>
      <c r="X294" s="29"/>
      <c r="Y294" s="29"/>
      <c r="Z294" s="29"/>
    </row>
    <row r="295" spans="1:26" ht="14.25" customHeight="1">
      <c r="A295" s="29">
        <f>COUNTIF(A!$A$2:$A$1001,"&lt;="&amp;A!A295)</f>
        <v>435</v>
      </c>
      <c r="B295" s="30">
        <v>294</v>
      </c>
      <c r="C295" s="35" t="str">
        <f t="array" ref="C295">INDEX(A!$A$2:$A$1001,MATCH(EF!B295,EF!$A$2:$A$1001,0))</f>
        <v>Museos, Exposiciones y Galerías de Jalisco</v>
      </c>
      <c r="D295" s="35" t="str">
        <f t="array" ref="D295">INDEX(A!$B$2:$B$1001,MATCH(EF!C295,A!$A$2:$A$1001,0))</f>
        <v>Estatal</v>
      </c>
      <c r="E295" s="35" t="str">
        <f t="array" ref="E295">INDEX(A!$C$2:$C$1001,MATCH(EF!C295,A!$A$2:$A$1001,0))</f>
        <v>Sí</v>
      </c>
      <c r="F295" s="35" t="str">
        <f t="array" ref="F295">INDEX(A!$D$2:$D$1001,MATCH(EF!C295,A!$A$2:$A$1001,0))</f>
        <v>000</v>
      </c>
      <c r="G295" s="35" t="str">
        <f t="array" ref="G295">INDEX(A!$E$2:$E$1001,MATCH(EF!C295,A!$A$2:$A$1001,0))</f>
        <v>Cultura</v>
      </c>
      <c r="H295" s="35" t="str">
        <f t="array" ref="H295">INDEX(A!$F$2:$F$1001,MATCH(EF!C295,A!$A$2:$A$1001,0))</f>
        <v>Ejecutivo</v>
      </c>
      <c r="I295" s="35" t="str">
        <f t="array" ref="I295">INDEX(A!$G$2:$G$1001,MATCH(EF!C295,A!$A$2:$A$1001,0))</f>
        <v>OPD</v>
      </c>
      <c r="J295" s="35">
        <f t="array" ref="J295">INDEX(A!$H$2:$H$1001,MATCH(EF!C295,A!$A$2:$A$1001,0))</f>
        <v>2019</v>
      </c>
      <c r="K295" s="35" t="str">
        <f t="array" ref="K295">INDEX(A!$I$2:$I$1001,MATCH(EF!C295,A!$A$2:$A$1001,0))</f>
        <v>NA</v>
      </c>
      <c r="L295" s="35" t="str">
        <f t="array" ref="L295">INDEX(A!$J$2:$J$1001,MATCH(EF!C295,A!$A$2:$A$1001,0))</f>
        <v>Decreto número 27231/LXII/19. Periódico número 50. Sección IX, Tomo CCCXCIII.</v>
      </c>
      <c r="M295" s="35">
        <f t="array" ref="M295">INDEX(A!$K$2:$K$1001,MATCH(EF!C295,A!$A$2:$A$1001,0))</f>
        <v>207700</v>
      </c>
      <c r="N295" s="35">
        <f t="array" ref="N295">INDEX(A!$L$2:$L$1001,MATCH(EF!C295,A!$A$2:$A$1001,0))</f>
        <v>0</v>
      </c>
      <c r="O295" s="36" t="str">
        <f t="shared" si="0"/>
        <v>2</v>
      </c>
      <c r="P295" s="36" t="str">
        <f t="shared" si="1"/>
        <v>077</v>
      </c>
      <c r="Q295" s="36" t="str">
        <f t="array" ref="Q295">IF(O295="7",IF(P295="000","Sin región al ser un intermunicipal",INDEX(B!$C$2:$C$126,MATCH(EF!P295,B!$A$2:$A$126,0))),"Sin región al ser un ente Estatal")</f>
        <v>Sin región al ser un ente Estatal</v>
      </c>
      <c r="R295" s="37">
        <f t="array" ref="R295">IF(O295="7",IF(P295="000","N/A",INDEX(B!$D$2:$D$126,MATCH(EF!P295,B!$A$2:$A$126,0))),B!$D$127)</f>
        <v>7842822</v>
      </c>
      <c r="S295" s="37">
        <f t="array" ref="S295">IF(O295="7",IF(P295="000","N/A",INDEX(B!$E$2:$E$126,MATCH(EF!P295,B!$A$2:$A$126,0))),B!$E$127)</f>
        <v>8348151</v>
      </c>
      <c r="T295" s="29"/>
      <c r="U295" s="29"/>
      <c r="V295" s="29"/>
      <c r="W295" s="29"/>
      <c r="X295" s="29"/>
      <c r="Y295" s="29"/>
      <c r="Z295" s="29"/>
    </row>
    <row r="296" spans="1:26" ht="14.25" customHeight="1">
      <c r="A296" s="29">
        <f>COUNTIF(A!$A$2:$A$1001,"&lt;="&amp;A!A296)</f>
        <v>66</v>
      </c>
      <c r="B296" s="30">
        <v>295</v>
      </c>
      <c r="C296" s="35" t="str">
        <f t="array" ref="C296">INDEX(A!$A$2:$A$1001,MATCH(EF!B296,EF!$A$2:$A$1001,0))</f>
        <v>Ocotlán</v>
      </c>
      <c r="D296" s="35" t="str">
        <f t="array" ref="D296">INDEX(A!$B$2:$B$1001,MATCH(EF!C296,A!$A$2:$A$1001,0))</f>
        <v>Municipal</v>
      </c>
      <c r="E296" s="35" t="str">
        <f t="array" ref="E296">INDEX(A!$C$2:$C$1001,MATCH(EF!C296,A!$A$2:$A$1001,0))</f>
        <v>Sí</v>
      </c>
      <c r="F296" s="35" t="str">
        <f t="array" ref="F296">INDEX(A!$D$2:$D$1001,MATCH(EF!C296,A!$A$2:$A$1001,0))</f>
        <v>063</v>
      </c>
      <c r="G296" s="35" t="str">
        <f t="array" ref="G296">INDEX(A!$E$2:$E$1001,MATCH(EF!C296,A!$A$2:$A$1001,0))</f>
        <v>Gobierno</v>
      </c>
      <c r="H296" s="35" t="str">
        <f t="array" ref="H296">INDEX(A!$F$2:$F$1001,MATCH(EF!C296,A!$A$2:$A$1001,0))</f>
        <v>Ejecutivo</v>
      </c>
      <c r="I296" s="35" t="str">
        <f t="array" ref="I296">INDEX(A!$G$2:$G$1001,MATCH(EF!C296,A!$A$2:$A$1001,0))</f>
        <v>Dependencia</v>
      </c>
      <c r="J296" s="35">
        <f t="array" ref="J296">INDEX(A!$H$2:$H$1001,MATCH(EF!C296,A!$A$2:$A$1001,0))</f>
        <v>1824</v>
      </c>
      <c r="K296" s="35" t="str">
        <f t="array" ref="K296">INDEX(A!$I$2:$I$1001,MATCH(EF!C296,A!$A$2:$A$1001,0))</f>
        <v>NA</v>
      </c>
      <c r="L296" s="35" t="str">
        <f t="array" ref="L296">INDEX(A!$J$2:$J$1001,MATCH(EF!C296,A!$A$2:$A$1001,0))</f>
        <v>NA</v>
      </c>
      <c r="M296" s="35">
        <f t="array" ref="M296">INDEX(A!$K$2:$K$1001,MATCH(EF!C296,A!$A$2:$A$1001,0))</f>
        <v>706300</v>
      </c>
      <c r="N296" s="35">
        <f t="array" ref="N296">INDEX(A!$L$2:$L$1001,MATCH(EF!C296,A!$A$2:$A$1001,0))</f>
        <v>0</v>
      </c>
      <c r="O296" s="36" t="str">
        <f t="shared" si="0"/>
        <v>7</v>
      </c>
      <c r="P296" s="36" t="str">
        <f t="shared" si="1"/>
        <v>063</v>
      </c>
      <c r="Q296" s="36" t="str">
        <f t="array" ref="Q296">IF(O296="7",IF(P296="000","Sin región al ser un intermunicipal",INDEX(B!$C$2:$C$126,MATCH(EF!P296,B!$A$2:$A$126,0))),"Sin región al ser un ente Estatal")</f>
        <v>Ciénega</v>
      </c>
      <c r="R296" s="37">
        <f t="array" ref="R296">IF(O296="7",IF(P296="000","N/A",INDEX(B!$D$2:$D$126,MATCH(EF!P296,B!$A$2:$A$126,0))),B!$D$127)</f>
        <v>99461</v>
      </c>
      <c r="S296" s="37">
        <f t="array" ref="S296">IF(O296="7",IF(P296="000","N/A",INDEX(B!$E$2:$E$126,MATCH(EF!P296,B!$A$2:$A$126,0))),B!$E$127)</f>
        <v>106050</v>
      </c>
      <c r="T296" s="29"/>
      <c r="U296" s="29"/>
      <c r="V296" s="29"/>
      <c r="W296" s="29"/>
      <c r="X296" s="29"/>
      <c r="Y296" s="29"/>
      <c r="Z296" s="29"/>
    </row>
    <row r="297" spans="1:26" ht="14.25" customHeight="1">
      <c r="A297" s="29">
        <f>COUNTIF(A!$A$2:$A$1001,"&lt;="&amp;A!A297)</f>
        <v>379</v>
      </c>
      <c r="B297" s="30">
        <v>296</v>
      </c>
      <c r="C297" s="35" t="str">
        <f t="array" ref="C297">INDEX(A!$A$2:$A$1001,MATCH(EF!B297,EF!$A$2:$A$1001,0))</f>
        <v>Ojuelos de Jalisco</v>
      </c>
      <c r="D297" s="35" t="str">
        <f t="array" ref="D297">INDEX(A!$B$2:$B$1001,MATCH(EF!C297,A!$A$2:$A$1001,0))</f>
        <v>Municipal</v>
      </c>
      <c r="E297" s="35" t="str">
        <f t="array" ref="E297">INDEX(A!$C$2:$C$1001,MATCH(EF!C297,A!$A$2:$A$1001,0))</f>
        <v>Sí</v>
      </c>
      <c r="F297" s="35" t="str">
        <f t="array" ref="F297">INDEX(A!$D$2:$D$1001,MATCH(EF!C297,A!$A$2:$A$1001,0))</f>
        <v>064</v>
      </c>
      <c r="G297" s="35" t="str">
        <f t="array" ref="G297">INDEX(A!$E$2:$E$1001,MATCH(EF!C297,A!$A$2:$A$1001,0))</f>
        <v>Gobierno</v>
      </c>
      <c r="H297" s="35" t="str">
        <f t="array" ref="H297">INDEX(A!$F$2:$F$1001,MATCH(EF!C297,A!$A$2:$A$1001,0))</f>
        <v>Ejecutivo</v>
      </c>
      <c r="I297" s="35" t="str">
        <f t="array" ref="I297">INDEX(A!$G$2:$G$1001,MATCH(EF!C297,A!$A$2:$A$1001,0))</f>
        <v>Dependencia</v>
      </c>
      <c r="J297" s="35">
        <f t="array" ref="J297">INDEX(A!$H$2:$H$1001,MATCH(EF!C297,A!$A$2:$A$1001,0))</f>
        <v>1862</v>
      </c>
      <c r="K297" s="35" t="str">
        <f t="array" ref="K297">INDEX(A!$I$2:$I$1001,MATCH(EF!C297,A!$A$2:$A$1001,0))</f>
        <v>NA</v>
      </c>
      <c r="L297" s="35" t="str">
        <f t="array" ref="L297">INDEX(A!$J$2:$J$1001,MATCH(EF!C297,A!$A$2:$A$1001,0))</f>
        <v>NA</v>
      </c>
      <c r="M297" s="35">
        <f t="array" ref="M297">INDEX(A!$K$2:$K$1001,MATCH(EF!C297,A!$A$2:$A$1001,0))</f>
        <v>706400</v>
      </c>
      <c r="N297" s="35">
        <f t="array" ref="N297">INDEX(A!$L$2:$L$1001,MATCH(EF!C297,A!$A$2:$A$1001,0))</f>
        <v>0</v>
      </c>
      <c r="O297" s="36" t="str">
        <f t="shared" si="0"/>
        <v>7</v>
      </c>
      <c r="P297" s="36" t="str">
        <f t="shared" si="1"/>
        <v>064</v>
      </c>
      <c r="Q297" s="36" t="str">
        <f t="array" ref="Q297">IF(O297="7",IF(P297="000","Sin región al ser un intermunicipal",INDEX(B!$C$2:$C$126,MATCH(EF!P297,B!$A$2:$A$126,0))),"Sin región al ser un ente Estatal")</f>
        <v xml:space="preserve">Altos Norte  </v>
      </c>
      <c r="R297" s="37">
        <f t="array" ref="R297">IF(O297="7",IF(P297="000","N/A",INDEX(B!$D$2:$D$126,MATCH(EF!P297,B!$A$2:$A$126,0))),B!$D$127)</f>
        <v>32357</v>
      </c>
      <c r="S297" s="37">
        <f t="array" ref="S297">IF(O297="7",IF(P297="000","N/A",INDEX(B!$E$2:$E$126,MATCH(EF!P297,B!$A$2:$A$126,0))),B!$E$127)</f>
        <v>33588</v>
      </c>
      <c r="T297" s="29"/>
      <c r="U297" s="29"/>
      <c r="V297" s="29"/>
      <c r="W297" s="29"/>
      <c r="X297" s="29"/>
      <c r="Y297" s="29"/>
      <c r="Z297" s="29"/>
    </row>
    <row r="298" spans="1:26" ht="14.25" customHeight="1">
      <c r="A298" s="29">
        <f>COUNTIF(A!$A$2:$A$1001,"&lt;="&amp;A!A298)</f>
        <v>97</v>
      </c>
      <c r="B298" s="30">
        <v>297</v>
      </c>
      <c r="C298" s="35" t="str">
        <f t="array" ref="C298">INDEX(A!$A$2:$A$1001,MATCH(EF!B298,EF!$A$2:$A$1001,0))</f>
        <v>Organismo Operador del Parque de la Solidaridad y Roberto Montenegro</v>
      </c>
      <c r="D298" s="35" t="str">
        <f t="array" ref="D298">INDEX(A!$B$2:$B$1001,MATCH(EF!C298,A!$A$2:$A$1001,0))</f>
        <v>Estatal</v>
      </c>
      <c r="E298" s="35" t="str">
        <f t="array" ref="E298">INDEX(A!$C$2:$C$1001,MATCH(EF!C298,A!$A$2:$A$1001,0))</f>
        <v>Sí</v>
      </c>
      <c r="F298" s="35" t="str">
        <f t="array" ref="F298">INDEX(A!$D$2:$D$1001,MATCH(EF!C298,A!$A$2:$A$1001,0))</f>
        <v>000</v>
      </c>
      <c r="G298" s="35" t="str">
        <f t="array" ref="G298">INDEX(A!$E$2:$E$1001,MATCH(EF!C298,A!$A$2:$A$1001,0))</f>
        <v>Medio ambiente</v>
      </c>
      <c r="H298" s="35" t="str">
        <f t="array" ref="H298">INDEX(A!$F$2:$F$1001,MATCH(EF!C298,A!$A$2:$A$1001,0))</f>
        <v>Ejecutivo</v>
      </c>
      <c r="I298" s="35" t="str">
        <f t="array" ref="I298">INDEX(A!$G$2:$G$1001,MATCH(EF!C298,A!$A$2:$A$1001,0))</f>
        <v>OPD</v>
      </c>
      <c r="J298" s="35" t="str">
        <f t="array" ref="J298">INDEX(A!$H$2:$H$1001,MATCH(EF!C298,A!$A$2:$A$1001,0))</f>
        <v>1998
1992</v>
      </c>
      <c r="K298" s="35" t="str">
        <f t="array" ref="K298">INDEX(A!$I$2:$I$1001,MATCH(EF!C298,A!$A$2:$A$1001,0))</f>
        <v>NA</v>
      </c>
      <c r="L298" s="35" t="str">
        <f t="array" ref="L298">INDEX(A!$J$2:$J$1001,MATCH(EF!C298,A!$A$2:$A$1001,0))</f>
        <v>Organismo Operador del Parque de la Solidaridad 
Decreto número 14599</v>
      </c>
      <c r="M298" s="35">
        <f t="array" ref="M298">INDEX(A!$K$2:$K$1001,MATCH(EF!C298,A!$A$2:$A$1001,0))</f>
        <v>202600</v>
      </c>
      <c r="N298" s="35">
        <f t="array" ref="N298">INDEX(A!$L$2:$L$1001,MATCH(EF!C298,A!$A$2:$A$1001,0))</f>
        <v>0</v>
      </c>
      <c r="O298" s="36" t="str">
        <f t="shared" si="0"/>
        <v>2</v>
      </c>
      <c r="P298" s="36" t="str">
        <f t="shared" si="1"/>
        <v>026</v>
      </c>
      <c r="Q298" s="36" t="str">
        <f t="array" ref="Q298">IF(O298="7",IF(P298="000","Sin región al ser un intermunicipal",INDEX(B!$C$2:$C$126,MATCH(EF!P298,B!$A$2:$A$126,0))),"Sin región al ser un ente Estatal")</f>
        <v>Sin región al ser un ente Estatal</v>
      </c>
      <c r="R298" s="37">
        <f t="array" ref="R298">IF(O298="7",IF(P298="000","N/A",INDEX(B!$D$2:$D$126,MATCH(EF!P298,B!$A$2:$A$126,0))),B!$D$127)</f>
        <v>7842822</v>
      </c>
      <c r="S298" s="37">
        <f t="array" ref="S298">IF(O298="7",IF(P298="000","N/A",INDEX(B!$E$2:$E$126,MATCH(EF!P298,B!$A$2:$A$126,0))),B!$E$127)</f>
        <v>8348151</v>
      </c>
      <c r="T298" s="29"/>
      <c r="U298" s="29"/>
      <c r="V298" s="29"/>
      <c r="W298" s="29"/>
      <c r="X298" s="29"/>
      <c r="Y298" s="29"/>
      <c r="Z298" s="29"/>
    </row>
    <row r="299" spans="1:26" ht="14.25" customHeight="1">
      <c r="A299" s="29">
        <f>COUNTIF(A!$A$2:$A$1001,"&lt;="&amp;A!A299)</f>
        <v>436</v>
      </c>
      <c r="B299" s="30">
        <v>298</v>
      </c>
      <c r="C299" s="35" t="str">
        <f t="array" ref="C299">INDEX(A!$A$2:$A$1001,MATCH(EF!B299,EF!$A$2:$A$1001,0))</f>
        <v>Organismo Público Descentralizado Servicios de Salud del Municipio de Zapopan</v>
      </c>
      <c r="D299" s="35" t="str">
        <f t="array" ref="D299">INDEX(A!$B$2:$B$1001,MATCH(EF!C299,A!$A$2:$A$1001,0))</f>
        <v>Municipal</v>
      </c>
      <c r="E299" s="35" t="str">
        <f t="array" ref="E299">INDEX(A!$C$2:$C$1001,MATCH(EF!C299,A!$A$2:$A$1001,0))</f>
        <v>Sí</v>
      </c>
      <c r="F299" s="35">
        <f t="array" ref="F299">INDEX(A!$D$2:$D$1001,MATCH(EF!C299,A!$A$2:$A$1001,0))</f>
        <v>120</v>
      </c>
      <c r="G299" s="35" t="str">
        <f t="array" ref="G299">INDEX(A!$E$2:$E$1001,MATCH(EF!C299,A!$A$2:$A$1001,0))</f>
        <v>Salud</v>
      </c>
      <c r="H299" s="35" t="str">
        <f t="array" ref="H299">INDEX(A!$F$2:$F$1001,MATCH(EF!C299,A!$A$2:$A$1001,0))</f>
        <v>Ejecutivo</v>
      </c>
      <c r="I299" s="35" t="str">
        <f t="array" ref="I299">INDEX(A!$G$2:$G$1001,MATCH(EF!C299,A!$A$2:$A$1001,0))</f>
        <v>OPD</v>
      </c>
      <c r="J299" s="35">
        <f t="array" ref="J299">INDEX(A!$H$2:$H$1001,MATCH(EF!C299,A!$A$2:$A$1001,0))</f>
        <v>2001</v>
      </c>
      <c r="K299" s="35" t="str">
        <f t="array" ref="K299">INDEX(A!$I$2:$I$1001,MATCH(EF!C299,A!$A$2:$A$1001,0))</f>
        <v>NA</v>
      </c>
      <c r="L299" s="35" t="str">
        <f t="array" ref="L299">INDEX(A!$J$2:$J$1001,MATCH(EF!C299,A!$A$2:$A$1001,0))</f>
        <v>F2001817</v>
      </c>
      <c r="M299" s="35">
        <f t="array" ref="M299">INDEX(A!$K$2:$K$1001,MATCH(EF!C299,A!$A$2:$A$1001,0))</f>
        <v>712003</v>
      </c>
      <c r="N299" s="35">
        <f t="array" ref="N299">INDEX(A!$L$2:$L$1001,MATCH(EF!C299,A!$A$2:$A$1001,0))</f>
        <v>0</v>
      </c>
      <c r="O299" s="36" t="str">
        <f t="shared" si="0"/>
        <v>7</v>
      </c>
      <c r="P299" s="36" t="str">
        <f t="shared" si="1"/>
        <v>120</v>
      </c>
      <c r="Q299" s="36" t="str">
        <f t="array" ref="Q299">IF(O299="7",IF(P299="000","Sin región al ser un intermunicipal",INDEX(B!$C$2:$C$126,MATCH(EF!P299,B!$A$2:$A$126,0))),"Sin región al ser un ente Estatal")</f>
        <v>Centro</v>
      </c>
      <c r="R299" s="37">
        <f t="array" ref="R299">IF(O299="7",IF(P299="000","N/A",INDEX(B!$D$2:$D$126,MATCH(EF!P299,B!$A$2:$A$126,0))),B!$D$127)</f>
        <v>1332272</v>
      </c>
      <c r="S299" s="37">
        <f t="array" ref="S299">IF(O299="7",IF(P299="000","N/A",INDEX(B!$E$2:$E$126,MATCH(EF!P299,B!$A$2:$A$126,0))),B!$E$127)</f>
        <v>1476491</v>
      </c>
      <c r="T299" s="29"/>
      <c r="U299" s="29"/>
      <c r="V299" s="29"/>
      <c r="W299" s="29"/>
      <c r="X299" s="29"/>
      <c r="Y299" s="29"/>
      <c r="Z299" s="29"/>
    </row>
    <row r="300" spans="1:26" ht="14.25" customHeight="1">
      <c r="A300" s="29">
        <f>COUNTIF(A!$A$2:$A$1001,"&lt;="&amp;A!A300)</f>
        <v>103</v>
      </c>
      <c r="B300" s="30">
        <v>299</v>
      </c>
      <c r="C300" s="35" t="str">
        <f t="array" ref="C300">INDEX(A!$A$2:$A$1001,MATCH(EF!B300,EF!$A$2:$A$1001,0))</f>
        <v xml:space="preserve">Organismo Público Descentralizado Sierra de Quila (OPD Sierra de Quila) </v>
      </c>
      <c r="D300" s="35" t="str">
        <f t="array" ref="D300">INDEX(A!$B$2:$B$1001,MATCH(EF!C300,A!$A$2:$A$1001,0))</f>
        <v>Intermunicipal</v>
      </c>
      <c r="E300" s="35" t="str">
        <f t="array" ref="E300">INDEX(A!$C$2:$C$1001,MATCH(EF!C300,A!$A$2:$A$1001,0))</f>
        <v>Sí</v>
      </c>
      <c r="F300" s="35">
        <f t="array" ref="F300">INDEX(A!$D$2:$D$1001,MATCH(EF!C300,A!$A$2:$A$1001,0))</f>
        <v>999</v>
      </c>
      <c r="G300" s="35" t="str">
        <f t="array" ref="G300">INDEX(A!$E$2:$E$1001,MATCH(EF!C300,A!$A$2:$A$1001,0))</f>
        <v>Medio ambiente</v>
      </c>
      <c r="H300" s="35" t="str">
        <f t="array" ref="H300">INDEX(A!$F$2:$F$1001,MATCH(EF!C300,A!$A$2:$A$1001,0))</f>
        <v>Ejecutivo</v>
      </c>
      <c r="I300" s="35" t="str">
        <f t="array" ref="I300">INDEX(A!$G$2:$G$1001,MATCH(EF!C300,A!$A$2:$A$1001,0))</f>
        <v>OPD</v>
      </c>
      <c r="J300" s="35">
        <f t="array" ref="J300">INDEX(A!$H$2:$H$1001,MATCH(EF!C300,A!$A$2:$A$1001,0))</f>
        <v>2020</v>
      </c>
      <c r="K300" s="35" t="str">
        <f t="array" ref="K300">INDEX(A!$I$2:$I$1001,MATCH(EF!C300,A!$A$2:$A$1001,0))</f>
        <v>NA</v>
      </c>
      <c r="L300" s="35" t="str">
        <f t="array" ref="L300">INDEX(A!$J$2:$J$1001,MATCH(EF!C300,A!$A$2:$A$1001,0))</f>
        <v>Periódico Número 39. Sección XI. Tomo CCCXCVII</v>
      </c>
      <c r="M300" s="35">
        <f t="array" ref="M300">INDEX(A!$K$2:$K$1001,MATCH(EF!C300,A!$A$2:$A$1001,0))</f>
        <v>700018</v>
      </c>
      <c r="N300" s="35">
        <f t="array" ref="N300">INDEX(A!$L$2:$L$1001,MATCH(EF!C300,A!$A$2:$A$1001,0))</f>
        <v>0</v>
      </c>
      <c r="O300" s="36" t="str">
        <f t="shared" si="0"/>
        <v>7</v>
      </c>
      <c r="P300" s="36" t="str">
        <f t="shared" si="1"/>
        <v>000</v>
      </c>
      <c r="Q300" s="36" t="str">
        <f t="array" ref="Q300">IF(O300="7",IF(P300="000","Sin región al ser un intermunicipal",INDEX(B!$C$2:$C$126,MATCH(EF!P300,B!$A$2:$A$126,0))),"Sin región al ser un ente Estatal")</f>
        <v>Sin región al ser un intermunicipal</v>
      </c>
      <c r="R300" s="37" t="str">
        <f t="array" ref="R300">IF(O300="7",IF(P300="000","N/A",INDEX(B!$D$2:$D$126,MATCH(EF!P300,B!$A$2:$A$126,0))),B!$D$127)</f>
        <v>N/A</v>
      </c>
      <c r="S300" s="37" t="str">
        <f t="array" ref="S300">IF(O300="7",IF(P300="000","N/A",INDEX(B!$E$2:$E$126,MATCH(EF!P300,B!$A$2:$A$126,0))),B!$E$127)</f>
        <v>N/A</v>
      </c>
      <c r="T300" s="29"/>
      <c r="U300" s="29"/>
      <c r="V300" s="29"/>
      <c r="W300" s="29"/>
      <c r="X300" s="29"/>
      <c r="Y300" s="29"/>
      <c r="Z300" s="29"/>
    </row>
    <row r="301" spans="1:26" ht="14.25" customHeight="1">
      <c r="A301" s="29">
        <f>COUNTIF(A!$A$2:$A$1001,"&lt;="&amp;A!A301)</f>
        <v>441</v>
      </c>
      <c r="B301" s="30">
        <v>300</v>
      </c>
      <c r="C301" s="35" t="str">
        <f t="array" ref="C301">INDEX(A!$A$2:$A$1001,MATCH(EF!B301,EF!$A$2:$A$1001,0))</f>
        <v>Organismo Público Descentralizado Zoológico Guadalajara</v>
      </c>
      <c r="D301" s="35" t="str">
        <f t="array" ref="D301">INDEX(A!$B$2:$B$1001,MATCH(EF!C301,A!$A$2:$A$1001,0))</f>
        <v>Municipal</v>
      </c>
      <c r="E301" s="35" t="str">
        <f t="array" ref="E301">INDEX(A!$C$2:$C$1001,MATCH(EF!C301,A!$A$2:$A$1001,0))</f>
        <v>Sí</v>
      </c>
      <c r="F301" s="35" t="str">
        <f t="array" ref="F301">INDEX(A!$D$2:$D$1001,MATCH(EF!C301,A!$A$2:$A$1001,0))</f>
        <v>039</v>
      </c>
      <c r="G301" s="35" t="str">
        <f t="array" ref="G301">INDEX(A!$E$2:$E$1001,MATCH(EF!C301,A!$A$2:$A$1001,0))</f>
        <v>Medio ambiente</v>
      </c>
      <c r="H301" s="35" t="str">
        <f t="array" ref="H301">INDEX(A!$F$2:$F$1001,MATCH(EF!C301,A!$A$2:$A$1001,0))</f>
        <v>Ejecutivo</v>
      </c>
      <c r="I301" s="35" t="str">
        <f t="array" ref="I301">INDEX(A!$G$2:$G$1001,MATCH(EF!C301,A!$A$2:$A$1001,0))</f>
        <v>OPD</v>
      </c>
      <c r="J301" s="35">
        <f t="array" ref="J301">INDEX(A!$H$2:$H$1001,MATCH(EF!C301,A!$A$2:$A$1001,0))</f>
        <v>1998</v>
      </c>
      <c r="K301" s="35">
        <f t="array" ref="K301">INDEX(A!$I$2:$I$1001,MATCH(EF!C301,A!$A$2:$A$1001,0))</f>
        <v>2007</v>
      </c>
      <c r="L301" s="35" t="str">
        <f t="array" ref="L301">INDEX(A!$J$2:$J$1001,MATCH(EF!C301,A!$A$2:$A$1001,0))</f>
        <v>Gaceta municipal Tomo III, Ejemplar 4 Sección primera
Decreto número 13144</v>
      </c>
      <c r="M301" s="35">
        <f t="array" ref="M301">INDEX(A!$K$2:$K$1001,MATCH(EF!C301,A!$A$2:$A$1001,0))</f>
        <v>703903</v>
      </c>
      <c r="N301" s="35" t="str">
        <f t="array" ref="N301">INDEX(A!$L$2:$L$1001,MATCH(EF!C301,A!$A$2:$A$1001,0))</f>
        <v>Decreto 21819-LVII. Número 26. Sección II. Tomo CCCLVI</v>
      </c>
      <c r="O301" s="36" t="str">
        <f t="shared" si="0"/>
        <v>7</v>
      </c>
      <c r="P301" s="36" t="str">
        <f t="shared" si="1"/>
        <v>039</v>
      </c>
      <c r="Q301" s="36" t="str">
        <f t="array" ref="Q301">IF(O301="7",IF(P301="000","Sin región al ser un intermunicipal",INDEX(B!$C$2:$C$126,MATCH(EF!P301,B!$A$2:$A$126,0))),"Sin región al ser un ente Estatal")</f>
        <v>Centro</v>
      </c>
      <c r="R301" s="37">
        <f t="array" ref="R301">IF(O301="7",IF(P301="000","N/A",INDEX(B!$D$2:$D$126,MATCH(EF!P301,B!$A$2:$A$126,0))),B!$D$127)</f>
        <v>1460148</v>
      </c>
      <c r="S301" s="37">
        <f t="array" ref="S301">IF(O301="7",IF(P301="000","N/A",INDEX(B!$E$2:$E$126,MATCH(EF!P301,B!$A$2:$A$126,0))),B!$E$127)</f>
        <v>1385629</v>
      </c>
      <c r="T301" s="29"/>
      <c r="U301" s="29"/>
      <c r="V301" s="29"/>
      <c r="W301" s="29"/>
      <c r="X301" s="29"/>
      <c r="Y301" s="29"/>
      <c r="Z301" s="29"/>
    </row>
    <row r="302" spans="1:26" ht="14.25" customHeight="1">
      <c r="A302" s="29">
        <f>COUNTIF(A!$A$2:$A$1001,"&lt;="&amp;A!A302)</f>
        <v>106</v>
      </c>
      <c r="B302" s="30">
        <v>301</v>
      </c>
      <c r="C302" s="35" t="str">
        <f t="array" ref="C302">INDEX(A!$A$2:$A$1001,MATCH(EF!B302,EF!$A$2:$A$1001,0))</f>
        <v>Parque Metropolitano de Guadalajara</v>
      </c>
      <c r="D302" s="35" t="str">
        <f t="array" ref="D302">INDEX(A!$B$2:$B$1001,MATCH(EF!C302,A!$A$2:$A$1001,0))</f>
        <v>Estatal</v>
      </c>
      <c r="E302" s="35" t="str">
        <f t="array" ref="E302">INDEX(A!$C$2:$C$1001,MATCH(EF!C302,A!$A$2:$A$1001,0))</f>
        <v>Sí</v>
      </c>
      <c r="F302" s="35" t="str">
        <f t="array" ref="F302">INDEX(A!$D$2:$D$1001,MATCH(EF!C302,A!$A$2:$A$1001,0))</f>
        <v>000</v>
      </c>
      <c r="G302" s="35" t="str">
        <f t="array" ref="G302">INDEX(A!$E$2:$E$1001,MATCH(EF!C302,A!$A$2:$A$1001,0))</f>
        <v>Medio ambiente</v>
      </c>
      <c r="H302" s="35" t="str">
        <f t="array" ref="H302">INDEX(A!$F$2:$F$1001,MATCH(EF!C302,A!$A$2:$A$1001,0))</f>
        <v>Ejecutivo</v>
      </c>
      <c r="I302" s="35" t="str">
        <f t="array" ref="I302">INDEX(A!$G$2:$G$1001,MATCH(EF!C302,A!$A$2:$A$1001,0))</f>
        <v>OPD</v>
      </c>
      <c r="J302" s="35">
        <f t="array" ref="J302">INDEX(A!$H$2:$H$1001,MATCH(EF!C302,A!$A$2:$A$1001,0))</f>
        <v>1990</v>
      </c>
      <c r="K302" s="35" t="str">
        <f t="array" ref="K302">INDEX(A!$I$2:$I$1001,MATCH(EF!C302,A!$A$2:$A$1001,0))</f>
        <v>NA</v>
      </c>
      <c r="L302" s="35" t="str">
        <f t="array" ref="L302">INDEX(A!$J$2:$J$1001,MATCH(EF!C302,A!$A$2:$A$1001,0))</f>
        <v>Decreto número 13908</v>
      </c>
      <c r="M302" s="35">
        <f t="array" ref="M302">INDEX(A!$K$2:$K$1001,MATCH(EF!C302,A!$A$2:$A$1001,0))</f>
        <v>201400</v>
      </c>
      <c r="N302" s="35">
        <f t="array" ref="N302">INDEX(A!$L$2:$L$1001,MATCH(EF!C302,A!$A$2:$A$1001,0))</f>
        <v>0</v>
      </c>
      <c r="O302" s="36" t="str">
        <f t="shared" si="0"/>
        <v>2</v>
      </c>
      <c r="P302" s="36" t="str">
        <f t="shared" si="1"/>
        <v>014</v>
      </c>
      <c r="Q302" s="36" t="str">
        <f t="array" ref="Q302">IF(O302="7",IF(P302="000","Sin región al ser un intermunicipal",INDEX(B!$C$2:$C$126,MATCH(EF!P302,B!$A$2:$A$126,0))),"Sin región al ser un ente Estatal")</f>
        <v>Sin región al ser un ente Estatal</v>
      </c>
      <c r="R302" s="37">
        <f t="array" ref="R302">IF(O302="7",IF(P302="000","N/A",INDEX(B!$D$2:$D$126,MATCH(EF!P302,B!$A$2:$A$126,0))),B!$D$127)</f>
        <v>7842822</v>
      </c>
      <c r="S302" s="37">
        <f t="array" ref="S302">IF(O302="7",IF(P302="000","N/A",INDEX(B!$E$2:$E$126,MATCH(EF!P302,B!$A$2:$A$126,0))),B!$E$127)</f>
        <v>8348151</v>
      </c>
      <c r="T302" s="29"/>
      <c r="U302" s="29"/>
      <c r="V302" s="29"/>
      <c r="W302" s="29"/>
      <c r="X302" s="29"/>
      <c r="Y302" s="29"/>
      <c r="Z302" s="29"/>
    </row>
    <row r="303" spans="1:26" ht="14.25" customHeight="1">
      <c r="A303" s="29">
        <f>COUNTIF(A!$A$2:$A$1001,"&lt;="&amp;A!A303)</f>
        <v>442</v>
      </c>
      <c r="B303" s="30">
        <v>302</v>
      </c>
      <c r="C303" s="35" t="str">
        <f t="array" ref="C303">INDEX(A!$A$2:$A$1001,MATCH(EF!B303,EF!$A$2:$A$1001,0))</f>
        <v>Patronato de las Fiestas de Octubre de la Zona Metropolitana de Guadalajara</v>
      </c>
      <c r="D303" s="35" t="str">
        <f t="array" ref="D303">INDEX(A!$B$2:$B$1001,MATCH(EF!C303,A!$A$2:$A$1001,0))</f>
        <v>Estatal</v>
      </c>
      <c r="E303" s="35" t="str">
        <f t="array" ref="E303">INDEX(A!$C$2:$C$1001,MATCH(EF!C303,A!$A$2:$A$1001,0))</f>
        <v>No</v>
      </c>
      <c r="F303" s="35" t="str">
        <f t="array" ref="F303">INDEX(A!$D$2:$D$1001,MATCH(EF!C303,A!$A$2:$A$1001,0))</f>
        <v>000</v>
      </c>
      <c r="G303" s="35" t="str">
        <f t="array" ref="G303">INDEX(A!$E$2:$E$1001,MATCH(EF!C303,A!$A$2:$A$1001,0))</f>
        <v>Cultura</v>
      </c>
      <c r="H303" s="35" t="str">
        <f t="array" ref="H303">INDEX(A!$F$2:$F$1001,MATCH(EF!C303,A!$A$2:$A$1001,0))</f>
        <v>Ejecutivo</v>
      </c>
      <c r="I303" s="35" t="str">
        <f t="array" ref="I303">INDEX(A!$G$2:$G$1001,MATCH(EF!C303,A!$A$2:$A$1001,0))</f>
        <v>OPD</v>
      </c>
      <c r="J303" s="35">
        <f t="array" ref="J303">INDEX(A!$H$2:$H$1001,MATCH(EF!C303,A!$A$2:$A$1001,0))</f>
        <v>1989</v>
      </c>
      <c r="K303" s="35">
        <f t="array" ref="K303">INDEX(A!$I$2:$I$1001,MATCH(EF!C303,A!$A$2:$A$1001,0))</f>
        <v>2019</v>
      </c>
      <c r="L303" s="35" t="str">
        <f t="array" ref="L303">INDEX(A!$J$2:$J$1001,MATCH(EF!C303,A!$A$2:$A$1001,0))</f>
        <v>Decreto número 13601</v>
      </c>
      <c r="M303" s="35">
        <f t="array" ref="M303">INDEX(A!$K$2:$K$1001,MATCH(EF!C303,A!$A$2:$A$1001,0))</f>
        <v>201100</v>
      </c>
      <c r="N303" s="35" t="str">
        <f t="array" ref="N303">INDEX(A!$L$2:$L$1001,MATCH(EF!C303,A!$A$2:$A$1001,0))</f>
        <v>Decreto 27230/LXI/19. Periódico Número 50. Sección X. Tomo CCCXCIII</v>
      </c>
      <c r="O303" s="36" t="str">
        <f t="shared" si="0"/>
        <v>2</v>
      </c>
      <c r="P303" s="36" t="str">
        <f t="shared" si="1"/>
        <v>011</v>
      </c>
      <c r="Q303" s="36" t="str">
        <f t="array" ref="Q303">IF(O303="7",IF(P303="000","Sin región al ser un intermunicipal",INDEX(B!$C$2:$C$126,MATCH(EF!P303,B!$A$2:$A$126,0))),"Sin región al ser un ente Estatal")</f>
        <v>Sin región al ser un ente Estatal</v>
      </c>
      <c r="R303" s="37">
        <f t="array" ref="R303">IF(O303="7",IF(P303="000","N/A",INDEX(B!$D$2:$D$126,MATCH(EF!P303,B!$A$2:$A$126,0))),B!$D$127)</f>
        <v>7842822</v>
      </c>
      <c r="S303" s="37">
        <f t="array" ref="S303">IF(O303="7",IF(P303="000","N/A",INDEX(B!$E$2:$E$126,MATCH(EF!P303,B!$A$2:$A$126,0))),B!$E$127)</f>
        <v>8348151</v>
      </c>
      <c r="T303" s="29"/>
      <c r="U303" s="29"/>
      <c r="V303" s="29"/>
      <c r="W303" s="29"/>
      <c r="X303" s="29"/>
      <c r="Y303" s="29"/>
      <c r="Z303" s="29"/>
    </row>
    <row r="304" spans="1:26" ht="14.25" customHeight="1">
      <c r="A304" s="29">
        <f>COUNTIF(A!$A$2:$A$1001,"&lt;="&amp;A!A304)</f>
        <v>100</v>
      </c>
      <c r="B304" s="30">
        <v>303</v>
      </c>
      <c r="C304" s="35" t="str">
        <f t="array" ref="C304">INDEX(A!$A$2:$A$1001,MATCH(EF!B304,EF!$A$2:$A$1001,0))</f>
        <v>Patronato de las Instalaciones de la Feria de Lagos de Moreno</v>
      </c>
      <c r="D304" s="35" t="str">
        <f t="array" ref="D304">INDEX(A!$B$2:$B$1001,MATCH(EF!C304,A!$A$2:$A$1001,0))</f>
        <v>Municipal</v>
      </c>
      <c r="E304" s="35" t="str">
        <f t="array" ref="E304">INDEX(A!$C$2:$C$1001,MATCH(EF!C304,A!$A$2:$A$1001,0))</f>
        <v>Sí</v>
      </c>
      <c r="F304" s="35" t="str">
        <f t="array" ref="F304">INDEX(A!$D$2:$D$1001,MATCH(EF!C304,A!$A$2:$A$1001,0))</f>
        <v>053</v>
      </c>
      <c r="G304" s="35" t="str">
        <f t="array" ref="G304">INDEX(A!$E$2:$E$1001,MATCH(EF!C304,A!$A$2:$A$1001,0))</f>
        <v>Cultura</v>
      </c>
      <c r="H304" s="35" t="str">
        <f t="array" ref="H304">INDEX(A!$F$2:$F$1001,MATCH(EF!C304,A!$A$2:$A$1001,0))</f>
        <v>Ejecutivo</v>
      </c>
      <c r="I304" s="35" t="str">
        <f t="array" ref="I304">INDEX(A!$G$2:$G$1001,MATCH(EF!C304,A!$A$2:$A$1001,0))</f>
        <v>OPD</v>
      </c>
      <c r="J304" s="35">
        <f t="array" ref="J304">INDEX(A!$H$2:$H$1001,MATCH(EF!C304,A!$A$2:$A$1001,0))</f>
        <v>2013</v>
      </c>
      <c r="K304" s="35" t="str">
        <f t="array" ref="K304">INDEX(A!$I$2:$I$1001,MATCH(EF!C304,A!$A$2:$A$1001,0))</f>
        <v>NA</v>
      </c>
      <c r="L304" s="35" t="str">
        <f t="array" ref="L304">INDEX(A!$J$2:$J$1001,MATCH(EF!C304,A!$A$2:$A$1001,0))</f>
        <v>Acta de sesión número 9</v>
      </c>
      <c r="M304" s="35">
        <f t="array" ref="M304">INDEX(A!$K$2:$K$1001,MATCH(EF!C304,A!$A$2:$A$1001,0))</f>
        <v>705302</v>
      </c>
      <c r="N304" s="35">
        <f t="array" ref="N304">INDEX(A!$L$2:$L$1001,MATCH(EF!C304,A!$A$2:$A$1001,0))</f>
        <v>0</v>
      </c>
      <c r="O304" s="36" t="str">
        <f t="shared" si="0"/>
        <v>7</v>
      </c>
      <c r="P304" s="36" t="str">
        <f t="shared" si="1"/>
        <v>053</v>
      </c>
      <c r="Q304" s="36" t="str">
        <f t="array" ref="Q304">IF(O304="7",IF(P304="000","Sin región al ser un intermunicipal",INDEX(B!$C$2:$C$126,MATCH(EF!P304,B!$A$2:$A$126,0))),"Sin región al ser un ente Estatal")</f>
        <v>Altos Norte</v>
      </c>
      <c r="R304" s="37">
        <f t="array" ref="R304">IF(O304="7",IF(P304="000","N/A",INDEX(B!$D$2:$D$126,MATCH(EF!P304,B!$A$2:$A$126,0))),B!$D$127)</f>
        <v>164981</v>
      </c>
      <c r="S304" s="37">
        <f t="array" ref="S304">IF(O304="7",IF(P304="000","N/A",INDEX(B!$E$2:$E$126,MATCH(EF!P304,B!$A$2:$A$126,0))),B!$E$127)</f>
        <v>172403</v>
      </c>
      <c r="T304" s="29"/>
      <c r="U304" s="29"/>
      <c r="V304" s="29"/>
      <c r="W304" s="29"/>
      <c r="X304" s="29"/>
      <c r="Y304" s="29"/>
      <c r="Z304" s="29"/>
    </row>
    <row r="305" spans="1:26" ht="14.25" customHeight="1">
      <c r="A305" s="29">
        <f>COUNTIF(A!$A$2:$A$1001,"&lt;="&amp;A!A305)</f>
        <v>438</v>
      </c>
      <c r="B305" s="30">
        <v>304</v>
      </c>
      <c r="C305" s="35" t="str">
        <f t="array" ref="C305">INDEX(A!$A$2:$A$1001,MATCH(EF!B305,EF!$A$2:$A$1001,0))</f>
        <v>Patronato del Centro Histórico y Barrios Tradicionales de Tonalá, Jalisco "Tonalá Mágico"</v>
      </c>
      <c r="D305" s="35" t="str">
        <f t="array" ref="D305">INDEX(A!$B$2:$B$1001,MATCH(EF!C305,A!$A$2:$A$1001,0))</f>
        <v>Municipal</v>
      </c>
      <c r="E305" s="35" t="str">
        <f t="array" ref="E305">INDEX(A!$C$2:$C$1001,MATCH(EF!C305,A!$A$2:$A$1001,0))</f>
        <v>Sí</v>
      </c>
      <c r="F305" s="35">
        <f t="array" ref="F305">INDEX(A!$D$2:$D$1001,MATCH(EF!C305,A!$A$2:$A$1001,0))</f>
        <v>101</v>
      </c>
      <c r="G305" s="35" t="str">
        <f t="array" ref="G305">INDEX(A!$E$2:$E$1001,MATCH(EF!C305,A!$A$2:$A$1001,0))</f>
        <v>Cultura</v>
      </c>
      <c r="H305" s="35" t="str">
        <f t="array" ref="H305">INDEX(A!$F$2:$F$1001,MATCH(EF!C305,A!$A$2:$A$1001,0))</f>
        <v>Ejecutivo</v>
      </c>
      <c r="I305" s="35" t="str">
        <f t="array" ref="I305">INDEX(A!$G$2:$G$1001,MATCH(EF!C305,A!$A$2:$A$1001,0))</f>
        <v>OPD</v>
      </c>
      <c r="J305" s="35">
        <f t="array" ref="J305">INDEX(A!$H$2:$H$1001,MATCH(EF!C305,A!$A$2:$A$1001,0))</f>
        <v>2018</v>
      </c>
      <c r="K305" s="35" t="str">
        <f t="array" ref="K305">INDEX(A!$I$2:$I$1001,MATCH(EF!C305,A!$A$2:$A$1001,0))</f>
        <v>NA</v>
      </c>
      <c r="L305" s="35" t="str">
        <f t="array" ref="L305">INDEX(A!$J$2:$J$1001,MATCH(EF!C305,A!$A$2:$A$1001,0))</f>
        <v>Acuerdo no. 1083</v>
      </c>
      <c r="M305" s="35">
        <f t="array" ref="M305">INDEX(A!$K$2:$K$1001,MATCH(EF!C305,A!$A$2:$A$1001,0))</f>
        <v>710105</v>
      </c>
      <c r="N305" s="35">
        <f t="array" ref="N305">INDEX(A!$L$2:$L$1001,MATCH(EF!C305,A!$A$2:$A$1001,0))</f>
        <v>0</v>
      </c>
      <c r="O305" s="36" t="str">
        <f t="shared" si="0"/>
        <v>7</v>
      </c>
      <c r="P305" s="36" t="str">
        <f t="shared" si="1"/>
        <v>101</v>
      </c>
      <c r="Q305" s="36" t="str">
        <f t="array" ref="Q305">IF(O305="7",IF(P305="000","Sin región al ser un intermunicipal",INDEX(B!$C$2:$C$126,MATCH(EF!P305,B!$A$2:$A$126,0))),"Sin región al ser un ente Estatal")</f>
        <v>Centro</v>
      </c>
      <c r="R305" s="37">
        <f t="array" ref="R305">IF(O305="7",IF(P305="000","N/A",INDEX(B!$D$2:$D$126,MATCH(EF!P305,B!$A$2:$A$126,0))),B!$D$127)</f>
        <v>536111</v>
      </c>
      <c r="S305" s="37">
        <f t="array" ref="S305">IF(O305="7",IF(P305="000","N/A",INDEX(B!$E$2:$E$126,MATCH(EF!P305,B!$A$2:$A$126,0))),B!$E$127)</f>
        <v>569913</v>
      </c>
      <c r="T305" s="29"/>
      <c r="U305" s="29"/>
      <c r="V305" s="29"/>
      <c r="W305" s="29"/>
      <c r="X305" s="29"/>
      <c r="Y305" s="29"/>
      <c r="Z305" s="29"/>
    </row>
    <row r="306" spans="1:26" ht="14.25" customHeight="1">
      <c r="A306" s="29">
        <f>COUNTIF(A!$A$2:$A$1001,"&lt;="&amp;A!A306)</f>
        <v>234</v>
      </c>
      <c r="B306" s="30">
        <v>305</v>
      </c>
      <c r="C306" s="35" t="str">
        <f t="array" ref="C306">INDEX(A!$A$2:$A$1001,MATCH(EF!B306,EF!$A$2:$A$1001,0))</f>
        <v>Patronato del Centro Histórico y Franja Turística de Puerto Vallarta</v>
      </c>
      <c r="D306" s="35" t="str">
        <f t="array" ref="D306">INDEX(A!$B$2:$B$1001,MATCH(EF!C306,A!$A$2:$A$1001,0))</f>
        <v>Municipal</v>
      </c>
      <c r="E306" s="35" t="str">
        <f t="array" ref="E306">INDEX(A!$C$2:$C$1001,MATCH(EF!C306,A!$A$2:$A$1001,0))</f>
        <v>Sí</v>
      </c>
      <c r="F306" s="35" t="str">
        <f t="array" ref="F306">INDEX(A!$D$2:$D$1001,MATCH(EF!C306,A!$A$2:$A$1001,0))</f>
        <v>067</v>
      </c>
      <c r="G306" s="35" t="str">
        <f t="array" ref="G306">INDEX(A!$E$2:$E$1001,MATCH(EF!C306,A!$A$2:$A$1001,0))</f>
        <v>Economía</v>
      </c>
      <c r="H306" s="35" t="str">
        <f t="array" ref="H306">INDEX(A!$F$2:$F$1001,MATCH(EF!C306,A!$A$2:$A$1001,0))</f>
        <v>Ejecutivo</v>
      </c>
      <c r="I306" s="35" t="str">
        <f t="array" ref="I306">INDEX(A!$G$2:$G$1001,MATCH(EF!C306,A!$A$2:$A$1001,0))</f>
        <v>OPD</v>
      </c>
      <c r="J306" s="35">
        <f t="array" ref="J306">INDEX(A!$H$2:$H$1001,MATCH(EF!C306,A!$A$2:$A$1001,0))</f>
        <v>2006</v>
      </c>
      <c r="K306" s="35" t="str">
        <f t="array" ref="K306">INDEX(A!$I$2:$I$1001,MATCH(EF!C306,A!$A$2:$A$1001,0))</f>
        <v>NA</v>
      </c>
      <c r="L306" s="35" t="str">
        <f t="array" ref="L306">INDEX(A!$J$2:$J$1001,MATCH(EF!C306,A!$A$2:$A$1001,0))</f>
        <v>NA</v>
      </c>
      <c r="M306" s="35">
        <f t="array" ref="M306">INDEX(A!$K$2:$K$1001,MATCH(EF!C306,A!$A$2:$A$1001,0))</f>
        <v>706704</v>
      </c>
      <c r="N306" s="35">
        <f t="array" ref="N306">INDEX(A!$L$2:$L$1001,MATCH(EF!C306,A!$A$2:$A$1001,0))</f>
        <v>0</v>
      </c>
      <c r="O306" s="36" t="str">
        <f t="shared" si="0"/>
        <v>7</v>
      </c>
      <c r="P306" s="36" t="str">
        <f t="shared" si="1"/>
        <v>067</v>
      </c>
      <c r="Q306" s="36" t="str">
        <f t="array" ref="Q306">IF(O306="7",IF(P306="000","Sin región al ser un intermunicipal",INDEX(B!$C$2:$C$126,MATCH(EF!P306,B!$A$2:$A$126,0))),"Sin región al ser un ente Estatal")</f>
        <v>Costa Sierra Occidental</v>
      </c>
      <c r="R306" s="37">
        <f t="array" ref="R306">IF(O306="7",IF(P306="000","N/A",INDEX(B!$D$2:$D$126,MATCH(EF!P306,B!$A$2:$A$126,0))),B!$D$127)</f>
        <v>275640</v>
      </c>
      <c r="S306" s="37">
        <f t="array" ref="S306">IF(O306="7",IF(P306="000","N/A",INDEX(B!$E$2:$E$126,MATCH(EF!P306,B!$A$2:$A$126,0))),B!$E$127)</f>
        <v>291839</v>
      </c>
      <c r="T306" s="29"/>
      <c r="U306" s="29"/>
      <c r="V306" s="29"/>
      <c r="W306" s="29"/>
      <c r="X306" s="29"/>
      <c r="Y306" s="29"/>
      <c r="Z306" s="29"/>
    </row>
    <row r="307" spans="1:26" ht="14.25" customHeight="1">
      <c r="A307" s="29">
        <f>COUNTIF(A!$A$2:$A$1001,"&lt;="&amp;A!A307)</f>
        <v>179</v>
      </c>
      <c r="B307" s="30">
        <v>306</v>
      </c>
      <c r="C307" s="35" t="str">
        <f t="array" ref="C307">INDEX(A!$A$2:$A$1001,MATCH(EF!B307,EF!$A$2:$A$1001,0))</f>
        <v>Patronato del Centro Histórico, Barrios y Zonas Tradicionales de la ciudad de Guadalajara</v>
      </c>
      <c r="D307" s="35" t="str">
        <f t="array" ref="D307">INDEX(A!$B$2:$B$1001,MATCH(EF!C307,A!$A$2:$A$1001,0))</f>
        <v>Municipal</v>
      </c>
      <c r="E307" s="35" t="str">
        <f t="array" ref="E307">INDEX(A!$C$2:$C$1001,MATCH(EF!C307,A!$A$2:$A$1001,0))</f>
        <v>Sí</v>
      </c>
      <c r="F307" s="35" t="str">
        <f t="array" ref="F307">INDEX(A!$D$2:$D$1001,MATCH(EF!C307,A!$A$2:$A$1001,0))</f>
        <v>039</v>
      </c>
      <c r="G307" s="35" t="str">
        <f t="array" ref="G307">INDEX(A!$E$2:$E$1001,MATCH(EF!C307,A!$A$2:$A$1001,0))</f>
        <v>Cultura</v>
      </c>
      <c r="H307" s="35" t="str">
        <f t="array" ref="H307">INDEX(A!$F$2:$F$1001,MATCH(EF!C307,A!$A$2:$A$1001,0))</f>
        <v>Ejecutivo</v>
      </c>
      <c r="I307" s="35" t="str">
        <f t="array" ref="I307">INDEX(A!$G$2:$G$1001,MATCH(EF!C307,A!$A$2:$A$1001,0))</f>
        <v>OPD</v>
      </c>
      <c r="J307" s="35">
        <f t="array" ref="J307">INDEX(A!$H$2:$H$1001,MATCH(EF!C307,A!$A$2:$A$1001,0))</f>
        <v>2007</v>
      </c>
      <c r="K307" s="35">
        <f t="array" ref="K307">INDEX(A!$I$2:$I$1001,MATCH(EF!C307,A!$A$2:$A$1001,0))</f>
        <v>2007</v>
      </c>
      <c r="L307" s="35" t="str">
        <f t="array" ref="L307">INDEX(A!$J$2:$J$1001,MATCH(EF!C307,A!$A$2:$A$1001,0))</f>
        <v>Gaceta municipal. Suplemento. Tomo III. Ejemplar 5 
Decreto número 15305</v>
      </c>
      <c r="M307" s="35">
        <f t="array" ref="M307">INDEX(A!$K$2:$K$1001,MATCH(EF!C307,A!$A$2:$A$1001,0))</f>
        <v>703908</v>
      </c>
      <c r="N307" s="35" t="str">
        <f t="array" ref="N307">INDEX(A!$L$2:$L$1001,MATCH(EF!C307,A!$A$2:$A$1001,0))</f>
        <v>Decreto 21819-LVII. Número 26. Sección II. Tomo CCCLVI</v>
      </c>
      <c r="O307" s="36" t="str">
        <f t="shared" si="0"/>
        <v>7</v>
      </c>
      <c r="P307" s="36" t="str">
        <f t="shared" si="1"/>
        <v>039</v>
      </c>
      <c r="Q307" s="36" t="str">
        <f t="array" ref="Q307">IF(O307="7",IF(P307="000","Sin región al ser un intermunicipal",INDEX(B!$C$2:$C$126,MATCH(EF!P307,B!$A$2:$A$126,0))),"Sin región al ser un ente Estatal")</f>
        <v>Centro</v>
      </c>
      <c r="R307" s="37">
        <f t="array" ref="R307">IF(O307="7",IF(P307="000","N/A",INDEX(B!$D$2:$D$126,MATCH(EF!P307,B!$A$2:$A$126,0))),B!$D$127)</f>
        <v>1460148</v>
      </c>
      <c r="S307" s="37">
        <f t="array" ref="S307">IF(O307="7",IF(P307="000","N/A",INDEX(B!$E$2:$E$126,MATCH(EF!P307,B!$A$2:$A$126,0))),B!$E$127)</f>
        <v>1385629</v>
      </c>
      <c r="T307" s="29"/>
      <c r="U307" s="29"/>
      <c r="V307" s="29"/>
      <c r="W307" s="29"/>
      <c r="X307" s="29"/>
      <c r="Y307" s="29"/>
      <c r="Z307" s="29"/>
    </row>
    <row r="308" spans="1:26" ht="14.25" customHeight="1">
      <c r="A308" s="29">
        <f>COUNTIF(A!$A$2:$A$1001,"&lt;="&amp;A!A308)</f>
        <v>89</v>
      </c>
      <c r="B308" s="30">
        <v>307</v>
      </c>
      <c r="C308" s="35" t="str">
        <f t="array" ref="C308">INDEX(A!$A$2:$A$1001,MATCH(EF!B308,EF!$A$2:$A$1001,0))</f>
        <v>Patronato del Museo de Periodismo y Artes Gráficas</v>
      </c>
      <c r="D308" s="35" t="str">
        <f t="array" ref="D308">INDEX(A!$B$2:$B$1001,MATCH(EF!C308,A!$A$2:$A$1001,0))</f>
        <v>Municipal</v>
      </c>
      <c r="E308" s="35" t="str">
        <f t="array" ref="E308">INDEX(A!$C$2:$C$1001,MATCH(EF!C308,A!$A$2:$A$1001,0))</f>
        <v>No</v>
      </c>
      <c r="F308" s="35" t="str">
        <f t="array" ref="F308">INDEX(A!$D$2:$D$1001,MATCH(EF!C308,A!$A$2:$A$1001,0))</f>
        <v>039</v>
      </c>
      <c r="G308" s="35" t="str">
        <f t="array" ref="G308">INDEX(A!$E$2:$E$1001,MATCH(EF!C308,A!$A$2:$A$1001,0))</f>
        <v>Cultura</v>
      </c>
      <c r="H308" s="35" t="str">
        <f t="array" ref="H308">INDEX(A!$F$2:$F$1001,MATCH(EF!C308,A!$A$2:$A$1001,0))</f>
        <v>Ejecutivo</v>
      </c>
      <c r="I308" s="35" t="str">
        <f t="array" ref="I308">INDEX(A!$G$2:$G$1001,MATCH(EF!C308,A!$A$2:$A$1001,0))</f>
        <v>OPD</v>
      </c>
      <c r="J308" s="35">
        <f t="array" ref="J308">INDEX(A!$H$2:$H$1001,MATCH(EF!C308,A!$A$2:$A$1001,0))</f>
        <v>0</v>
      </c>
      <c r="K308" s="35">
        <f t="array" ref="K308">INDEX(A!$I$2:$I$1001,MATCH(EF!C308,A!$A$2:$A$1001,0))</f>
        <v>2007</v>
      </c>
      <c r="L308" s="35" t="str">
        <f t="array" ref="L308">INDEX(A!$J$2:$J$1001,MATCH(EF!C308,A!$A$2:$A$1001,0))</f>
        <v>Decreto número 15425</v>
      </c>
      <c r="M308" s="35">
        <f t="array" ref="M308">INDEX(A!$K$2:$K$1001,MATCH(EF!C308,A!$A$2:$A$1001,0))</f>
        <v>703912</v>
      </c>
      <c r="N308" s="35" t="str">
        <f t="array" ref="N308">INDEX(A!$L$2:$L$1001,MATCH(EF!C308,A!$A$2:$A$1001,0))</f>
        <v>Decreto 21819-LVII. Número 26. Sección II. Tomo CCCLVI</v>
      </c>
      <c r="O308" s="36" t="str">
        <f t="shared" si="0"/>
        <v>7</v>
      </c>
      <c r="P308" s="36" t="str">
        <f t="shared" si="1"/>
        <v>039</v>
      </c>
      <c r="Q308" s="36" t="str">
        <f t="array" ref="Q308">IF(O308="7",IF(P308="000","Sin región al ser un intermunicipal",INDEX(B!$C$2:$C$126,MATCH(EF!P308,B!$A$2:$A$126,0))),"Sin región al ser un ente Estatal")</f>
        <v>Centro</v>
      </c>
      <c r="R308" s="37">
        <f t="array" ref="R308">IF(O308="7",IF(P308="000","N/A",INDEX(B!$D$2:$D$126,MATCH(EF!P308,B!$A$2:$A$126,0))),B!$D$127)</f>
        <v>1460148</v>
      </c>
      <c r="S308" s="37">
        <f t="array" ref="S308">IF(O308="7",IF(P308="000","N/A",INDEX(B!$E$2:$E$126,MATCH(EF!P308,B!$A$2:$A$126,0))),B!$E$127)</f>
        <v>1385629</v>
      </c>
      <c r="T308" s="29"/>
      <c r="U308" s="29"/>
      <c r="V308" s="29"/>
      <c r="W308" s="29"/>
      <c r="X308" s="29"/>
      <c r="Y308" s="29"/>
      <c r="Z308" s="29"/>
    </row>
    <row r="309" spans="1:26" ht="14.25" customHeight="1">
      <c r="A309" s="29">
        <f>COUNTIF(A!$A$2:$A$1001,"&lt;="&amp;A!A309)</f>
        <v>180</v>
      </c>
      <c r="B309" s="30">
        <v>308</v>
      </c>
      <c r="C309" s="35" t="str">
        <f t="array" ref="C309">INDEX(A!$A$2:$A$1001,MATCH(EF!B309,EF!$A$2:$A$1001,0))</f>
        <v>Patronato Nacional de la Cerámica</v>
      </c>
      <c r="D309" s="35" t="str">
        <f t="array" ref="D309">INDEX(A!$B$2:$B$1001,MATCH(EF!C309,A!$A$2:$A$1001,0))</f>
        <v>Municipal</v>
      </c>
      <c r="E309" s="35" t="str">
        <f t="array" ref="E309">INDEX(A!$C$2:$C$1001,MATCH(EF!C309,A!$A$2:$A$1001,0))</f>
        <v>Sí</v>
      </c>
      <c r="F309" s="35" t="str">
        <f t="array" ref="F309">INDEX(A!$D$2:$D$1001,MATCH(EF!C309,A!$A$2:$A$1001,0))</f>
        <v>098</v>
      </c>
      <c r="G309" s="35" t="str">
        <f t="array" ref="G309">INDEX(A!$E$2:$E$1001,MATCH(EF!C309,A!$A$2:$A$1001,0))</f>
        <v>Cultura</v>
      </c>
      <c r="H309" s="35" t="str">
        <f t="array" ref="H309">INDEX(A!$F$2:$F$1001,MATCH(EF!C309,A!$A$2:$A$1001,0))</f>
        <v>Ejecutivo</v>
      </c>
      <c r="I309" s="35" t="str">
        <f t="array" ref="I309">INDEX(A!$G$2:$G$1001,MATCH(EF!C309,A!$A$2:$A$1001,0))</f>
        <v>OPD</v>
      </c>
      <c r="J309" s="35">
        <f t="array" ref="J309">INDEX(A!$H$2:$H$1001,MATCH(EF!C309,A!$A$2:$A$1001,0))</f>
        <v>2010</v>
      </c>
      <c r="K309" s="35" t="str">
        <f t="array" ref="K309">INDEX(A!$I$2:$I$1001,MATCH(EF!C309,A!$A$2:$A$1001,0))</f>
        <v>NA</v>
      </c>
      <c r="L309" s="35" t="str">
        <f t="array" ref="L309">INDEX(A!$J$2:$J$1001,MATCH(EF!C309,A!$A$2:$A$1001,0))</f>
        <v>NA</v>
      </c>
      <c r="M309" s="35">
        <f t="array" ref="M309">INDEX(A!$K$2:$K$1001,MATCH(EF!C309,A!$A$2:$A$1001,0))</f>
        <v>709805</v>
      </c>
      <c r="N309" s="35">
        <f t="array" ref="N309">INDEX(A!$L$2:$L$1001,MATCH(EF!C309,A!$A$2:$A$1001,0))</f>
        <v>0</v>
      </c>
      <c r="O309" s="36" t="str">
        <f t="shared" si="0"/>
        <v>7</v>
      </c>
      <c r="P309" s="36" t="str">
        <f t="shared" si="1"/>
        <v>098</v>
      </c>
      <c r="Q309" s="36" t="str">
        <f t="array" ref="Q309">IF(O309="7",IF(P309="000","Sin región al ser un intermunicipal",INDEX(B!$C$2:$C$126,MATCH(EF!P309,B!$A$2:$A$126,0))),"Sin región al ser un ente Estatal")</f>
        <v>Centro</v>
      </c>
      <c r="R309" s="37">
        <f t="array" ref="R309">IF(O309="7",IF(P309="000","N/A",INDEX(B!$D$2:$D$126,MATCH(EF!P309,B!$A$2:$A$126,0))),B!$D$127)</f>
        <v>664193</v>
      </c>
      <c r="S309" s="37">
        <f t="array" ref="S309">IF(O309="7",IF(P309="000","N/A",INDEX(B!$E$2:$E$126,MATCH(EF!P309,B!$A$2:$A$126,0))),B!$E$127)</f>
        <v>687127</v>
      </c>
      <c r="T309" s="29"/>
      <c r="U309" s="29"/>
      <c r="V309" s="29"/>
      <c r="W309" s="29"/>
      <c r="X309" s="29"/>
      <c r="Y309" s="29"/>
      <c r="Z309" s="29"/>
    </row>
    <row r="310" spans="1:26" ht="14.25" customHeight="1">
      <c r="A310" s="29">
        <f>COUNTIF(A!$A$2:$A$1001,"&lt;="&amp;A!A310)</f>
        <v>444</v>
      </c>
      <c r="B310" s="30">
        <v>309</v>
      </c>
      <c r="C310" s="35" t="str">
        <f t="array" ref="C310">INDEX(A!$A$2:$A$1001,MATCH(EF!B310,EF!$A$2:$A$1001,0))</f>
        <v>Pihuamo</v>
      </c>
      <c r="D310" s="35" t="str">
        <f t="array" ref="D310">INDEX(A!$B$2:$B$1001,MATCH(EF!C310,A!$A$2:$A$1001,0))</f>
        <v>Municipal</v>
      </c>
      <c r="E310" s="35" t="str">
        <f t="array" ref="E310">INDEX(A!$C$2:$C$1001,MATCH(EF!C310,A!$A$2:$A$1001,0))</f>
        <v>Sí</v>
      </c>
      <c r="F310" s="35" t="str">
        <f t="array" ref="F310">INDEX(A!$D$2:$D$1001,MATCH(EF!C310,A!$A$2:$A$1001,0))</f>
        <v>065</v>
      </c>
      <c r="G310" s="35" t="str">
        <f t="array" ref="G310">INDEX(A!$E$2:$E$1001,MATCH(EF!C310,A!$A$2:$A$1001,0))</f>
        <v>Gobierno</v>
      </c>
      <c r="H310" s="35" t="str">
        <f t="array" ref="H310">INDEX(A!$F$2:$F$1001,MATCH(EF!C310,A!$A$2:$A$1001,0))</f>
        <v>Ejecutivo</v>
      </c>
      <c r="I310" s="35" t="str">
        <f t="array" ref="I310">INDEX(A!$G$2:$G$1001,MATCH(EF!C310,A!$A$2:$A$1001,0))</f>
        <v>Dependencia</v>
      </c>
      <c r="J310" s="35">
        <f t="array" ref="J310">INDEX(A!$H$2:$H$1001,MATCH(EF!C310,A!$A$2:$A$1001,0))</f>
        <v>1824</v>
      </c>
      <c r="K310" s="35" t="str">
        <f t="array" ref="K310">INDEX(A!$I$2:$I$1001,MATCH(EF!C310,A!$A$2:$A$1001,0))</f>
        <v>NA</v>
      </c>
      <c r="L310" s="35" t="str">
        <f t="array" ref="L310">INDEX(A!$J$2:$J$1001,MATCH(EF!C310,A!$A$2:$A$1001,0))</f>
        <v>NA</v>
      </c>
      <c r="M310" s="35">
        <f t="array" ref="M310">INDEX(A!$K$2:$K$1001,MATCH(EF!C310,A!$A$2:$A$1001,0))</f>
        <v>706500</v>
      </c>
      <c r="N310" s="35">
        <f t="array" ref="N310">INDEX(A!$L$2:$L$1001,MATCH(EF!C310,A!$A$2:$A$1001,0))</f>
        <v>0</v>
      </c>
      <c r="O310" s="36" t="str">
        <f t="shared" si="0"/>
        <v>7</v>
      </c>
      <c r="P310" s="36" t="str">
        <f t="shared" si="1"/>
        <v>065</v>
      </c>
      <c r="Q310" s="36" t="str">
        <f t="array" ref="Q310">IF(O310="7",IF(P310="000","Sin región al ser un intermunicipal",INDEX(B!$C$2:$C$126,MATCH(EF!P310,B!$A$2:$A$126,0))),"Sin región al ser un ente Estatal")</f>
        <v>Sur</v>
      </c>
      <c r="R310" s="37">
        <f t="array" ref="R310">IF(O310="7",IF(P310="000","N/A",INDEX(B!$D$2:$D$126,MATCH(EF!P310,B!$A$2:$A$126,0))),B!$D$127)</f>
        <v>11192</v>
      </c>
      <c r="S310" s="37">
        <f t="array" ref="S310">IF(O310="7",IF(P310="000","N/A",INDEX(B!$E$2:$E$126,MATCH(EF!P310,B!$A$2:$A$126,0))),B!$E$127)</f>
        <v>11386</v>
      </c>
      <c r="T310" s="29"/>
      <c r="U310" s="29"/>
      <c r="V310" s="29"/>
      <c r="W310" s="29"/>
      <c r="X310" s="29"/>
      <c r="Y310" s="29"/>
      <c r="Z310" s="29"/>
    </row>
    <row r="311" spans="1:26" ht="14.25" customHeight="1">
      <c r="A311" s="29">
        <f>COUNTIF(A!$A$2:$A$1001,"&lt;="&amp;A!A311)</f>
        <v>67</v>
      </c>
      <c r="B311" s="30">
        <v>310</v>
      </c>
      <c r="C311" s="35" t="str">
        <f t="array" ref="C311">INDEX(A!$A$2:$A$1001,MATCH(EF!B311,EF!$A$2:$A$1001,0))</f>
        <v>Plataforma Abierta de Innovación y Desarrollo de Jalisco</v>
      </c>
      <c r="D311" s="35" t="str">
        <f t="array" ref="D311">INDEX(A!$B$2:$B$1001,MATCH(EF!C311,A!$A$2:$A$1001,0))</f>
        <v>Estatal</v>
      </c>
      <c r="E311" s="35" t="str">
        <f t="array" ref="E311">INDEX(A!$C$2:$C$1001,MATCH(EF!C311,A!$A$2:$A$1001,0))</f>
        <v>Sí</v>
      </c>
      <c r="F311" s="35" t="str">
        <f t="array" ref="F311">INDEX(A!$D$2:$D$1001,MATCH(EF!C311,A!$A$2:$A$1001,0))</f>
        <v>000</v>
      </c>
      <c r="G311" s="35" t="str">
        <f t="array" ref="G311">INDEX(A!$E$2:$E$1001,MATCH(EF!C311,A!$A$2:$A$1001,0))</f>
        <v>Economía</v>
      </c>
      <c r="H311" s="35" t="str">
        <f t="array" ref="H311">INDEX(A!$F$2:$F$1001,MATCH(EF!C311,A!$A$2:$A$1001,0))</f>
        <v>Ejecutivo</v>
      </c>
      <c r="I311" s="35" t="str">
        <f t="array" ref="I311">INDEX(A!$G$2:$G$1001,MATCH(EF!C311,A!$A$2:$A$1001,0))</f>
        <v>OPD</v>
      </c>
      <c r="J311" s="35">
        <f t="array" ref="J311">INDEX(A!$H$2:$H$1001,MATCH(EF!C311,A!$A$2:$A$1001,0))</f>
        <v>2019</v>
      </c>
      <c r="K311" s="35" t="str">
        <f t="array" ref="K311">INDEX(A!$I$2:$I$1001,MATCH(EF!C311,A!$A$2:$A$1001,0))</f>
        <v>NA</v>
      </c>
      <c r="L311" s="35" t="str">
        <f t="array" ref="L311">INDEX(A!$J$2:$J$1001,MATCH(EF!C311,A!$A$2:$A$1001,0))</f>
        <v>Decreto número 27786/LXII/19. Periódico número 41. Sección VIII, Tomo CCCXCVI.</v>
      </c>
      <c r="M311" s="35">
        <f t="array" ref="M311">INDEX(A!$K$2:$K$1001,MATCH(EF!C311,A!$A$2:$A$1001,0))</f>
        <v>207800</v>
      </c>
      <c r="N311" s="35">
        <f t="array" ref="N311">INDEX(A!$L$2:$L$1001,MATCH(EF!C311,A!$A$2:$A$1001,0))</f>
        <v>0</v>
      </c>
      <c r="O311" s="36" t="str">
        <f t="shared" si="0"/>
        <v>2</v>
      </c>
      <c r="P311" s="36" t="str">
        <f t="shared" si="1"/>
        <v>078</v>
      </c>
      <c r="Q311" s="36" t="str">
        <f t="array" ref="Q311">IF(O311="7",IF(P311="000","Sin región al ser un intermunicipal",INDEX(B!$C$2:$C$126,MATCH(EF!P311,B!$A$2:$A$126,0))),"Sin región al ser un ente Estatal")</f>
        <v>Sin región al ser un ente Estatal</v>
      </c>
      <c r="R311" s="37">
        <f t="array" ref="R311">IF(O311="7",IF(P311="000","N/A",INDEX(B!$D$2:$D$126,MATCH(EF!P311,B!$A$2:$A$126,0))),B!$D$127)</f>
        <v>7842822</v>
      </c>
      <c r="S311" s="37">
        <f t="array" ref="S311">IF(O311="7",IF(P311="000","N/A",INDEX(B!$E$2:$E$126,MATCH(EF!P311,B!$A$2:$A$126,0))),B!$E$127)</f>
        <v>8348151</v>
      </c>
      <c r="T311" s="29"/>
      <c r="U311" s="29"/>
      <c r="V311" s="29"/>
      <c r="W311" s="29"/>
      <c r="X311" s="29"/>
      <c r="Y311" s="29"/>
      <c r="Z311" s="29"/>
    </row>
    <row r="312" spans="1:26" ht="14.25" customHeight="1">
      <c r="A312" s="29">
        <f>COUNTIF(A!$A$2:$A$1001,"&lt;="&amp;A!A312)</f>
        <v>300</v>
      </c>
      <c r="B312" s="30">
        <v>311</v>
      </c>
      <c r="C312" s="35" t="str">
        <f t="array" ref="C312">INDEX(A!$A$2:$A$1001,MATCH(EF!B312,EF!$A$2:$A$1001,0))</f>
        <v>Policía Metropolitana de Guadalajara</v>
      </c>
      <c r="D312" s="35" t="str">
        <f t="array" ref="D312">INDEX(A!$B$2:$B$1001,MATCH(EF!C312,A!$A$2:$A$1001,0))</f>
        <v>Intermunicipal</v>
      </c>
      <c r="E312" s="35" t="str">
        <f t="array" ref="E312">INDEX(A!$C$2:$C$1001,MATCH(EF!C312,A!$A$2:$A$1001,0))</f>
        <v>Sí</v>
      </c>
      <c r="F312" s="35">
        <f t="array" ref="F312">INDEX(A!$D$2:$D$1001,MATCH(EF!C312,A!$A$2:$A$1001,0))</f>
        <v>999</v>
      </c>
      <c r="G312" s="35" t="str">
        <f t="array" ref="G312">INDEX(A!$E$2:$E$1001,MATCH(EF!C312,A!$A$2:$A$1001,0))</f>
        <v>Seguridad</v>
      </c>
      <c r="H312" s="35" t="str">
        <f t="array" ref="H312">INDEX(A!$F$2:$F$1001,MATCH(EF!C312,A!$A$2:$A$1001,0))</f>
        <v>Ejecutivo</v>
      </c>
      <c r="I312" s="35" t="str">
        <f t="array" ref="I312">INDEX(A!$G$2:$G$1001,MATCH(EF!C312,A!$A$2:$A$1001,0))</f>
        <v>OPD</v>
      </c>
      <c r="J312" s="35" t="str">
        <f t="array" ref="J312">INDEX(A!$H$2:$H$1001,MATCH(EF!C312,A!$A$2:$A$1001,0))</f>
        <v>2019
2016</v>
      </c>
      <c r="K312" s="35" t="str">
        <f t="array" ref="K312">INDEX(A!$I$2:$I$1001,MATCH(EF!C312,A!$A$2:$A$1001,0))</f>
        <v>NA
2018</v>
      </c>
      <c r="L312" s="35" t="str">
        <f t="array" ref="L312">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35">
        <f t="array" ref="M312">INDEX(A!$K$2:$K$1001,MATCH(EF!C312,A!$A$2:$A$1001,0))</f>
        <v>700012</v>
      </c>
      <c r="N312" s="35">
        <f t="array" ref="N312">INDEX(A!$L$2:$L$1001,MATCH(EF!C312,A!$A$2:$A$1001,0))</f>
        <v>0</v>
      </c>
      <c r="O312" s="36" t="str">
        <f t="shared" si="0"/>
        <v>7</v>
      </c>
      <c r="P312" s="36" t="str">
        <f t="shared" si="1"/>
        <v>000</v>
      </c>
      <c r="Q312" s="36" t="str">
        <f t="array" ref="Q312">IF(O312="7",IF(P312="000","Sin región al ser un intermunicipal",INDEX(B!$C$2:$C$126,MATCH(EF!P312,B!$A$2:$A$126,0))),"Sin región al ser un ente Estatal")</f>
        <v>Sin región al ser un intermunicipal</v>
      </c>
      <c r="R312" s="37" t="str">
        <f t="array" ref="R312">IF(O312="7",IF(P312="000","N/A",INDEX(B!$D$2:$D$126,MATCH(EF!P312,B!$A$2:$A$126,0))),B!$D$127)</f>
        <v>N/A</v>
      </c>
      <c r="S312" s="37" t="str">
        <f t="array" ref="S312">IF(O312="7",IF(P312="000","N/A",INDEX(B!$E$2:$E$126,MATCH(EF!P312,B!$A$2:$A$126,0))),B!$E$127)</f>
        <v>N/A</v>
      </c>
      <c r="T312" s="29"/>
      <c r="U312" s="29"/>
      <c r="V312" s="29"/>
      <c r="W312" s="29"/>
      <c r="X312" s="29"/>
      <c r="Y312" s="29"/>
      <c r="Z312" s="29"/>
    </row>
    <row r="313" spans="1:26" ht="14.25" customHeight="1">
      <c r="A313" s="29">
        <f>COUNTIF(A!$A$2:$A$1001,"&lt;="&amp;A!A313)</f>
        <v>12</v>
      </c>
      <c r="B313" s="30">
        <v>312</v>
      </c>
      <c r="C313" s="35" t="str">
        <f t="array" ref="C313">INDEX(A!$A$2:$A$1001,MATCH(EF!B313,EF!$A$2:$A$1001,0))</f>
        <v>Poncitlán</v>
      </c>
      <c r="D313" s="35" t="str">
        <f t="array" ref="D313">INDEX(A!$B$2:$B$1001,MATCH(EF!C313,A!$A$2:$A$1001,0))</f>
        <v>Municipal</v>
      </c>
      <c r="E313" s="35" t="str">
        <f t="array" ref="E313">INDEX(A!$C$2:$C$1001,MATCH(EF!C313,A!$A$2:$A$1001,0))</f>
        <v>Sí</v>
      </c>
      <c r="F313" s="35" t="str">
        <f t="array" ref="F313">INDEX(A!$D$2:$D$1001,MATCH(EF!C313,A!$A$2:$A$1001,0))</f>
        <v>066</v>
      </c>
      <c r="G313" s="35" t="str">
        <f t="array" ref="G313">INDEX(A!$E$2:$E$1001,MATCH(EF!C313,A!$A$2:$A$1001,0))</f>
        <v>Gobierno</v>
      </c>
      <c r="H313" s="35" t="str">
        <f t="array" ref="H313">INDEX(A!$F$2:$F$1001,MATCH(EF!C313,A!$A$2:$A$1001,0))</f>
        <v>Ejecutivo</v>
      </c>
      <c r="I313" s="35" t="str">
        <f t="array" ref="I313">INDEX(A!$G$2:$G$1001,MATCH(EF!C313,A!$A$2:$A$1001,0))</f>
        <v>Dependencia</v>
      </c>
      <c r="J313" s="35">
        <f t="array" ref="J313">INDEX(A!$H$2:$H$1001,MATCH(EF!C313,A!$A$2:$A$1001,0))</f>
        <v>1824</v>
      </c>
      <c r="K313" s="35" t="str">
        <f t="array" ref="K313">INDEX(A!$I$2:$I$1001,MATCH(EF!C313,A!$A$2:$A$1001,0))</f>
        <v>NA</v>
      </c>
      <c r="L313" s="35" t="str">
        <f t="array" ref="L313">INDEX(A!$J$2:$J$1001,MATCH(EF!C313,A!$A$2:$A$1001,0))</f>
        <v>NA</v>
      </c>
      <c r="M313" s="35">
        <f t="array" ref="M313">INDEX(A!$K$2:$K$1001,MATCH(EF!C313,A!$A$2:$A$1001,0))</f>
        <v>706600</v>
      </c>
      <c r="N313" s="35">
        <f t="array" ref="N313">INDEX(A!$L$2:$L$1001,MATCH(EF!C313,A!$A$2:$A$1001,0))</f>
        <v>0</v>
      </c>
      <c r="O313" s="36" t="str">
        <f t="shared" si="0"/>
        <v>7</v>
      </c>
      <c r="P313" s="36" t="str">
        <f t="shared" si="1"/>
        <v>066</v>
      </c>
      <c r="Q313" s="36" t="str">
        <f t="array" ref="Q313">IF(O313="7",IF(P313="000","Sin región al ser un intermunicipal",INDEX(B!$C$2:$C$126,MATCH(EF!P313,B!$A$2:$A$126,0))),"Sin región al ser un ente Estatal")</f>
        <v>Ciénega</v>
      </c>
      <c r="R313" s="37">
        <f t="array" ref="R313">IF(O313="7",IF(P313="000","N/A",INDEX(B!$D$2:$D$126,MATCH(EF!P313,B!$A$2:$A$126,0))),B!$D$127)</f>
        <v>51944</v>
      </c>
      <c r="S313" s="37">
        <f t="array" ref="S313">IF(O313="7",IF(P313="000","N/A",INDEX(B!$E$2:$E$126,MATCH(EF!P313,B!$A$2:$A$126,0))),B!$E$127)</f>
        <v>53659</v>
      </c>
      <c r="T313" s="29"/>
      <c r="U313" s="29"/>
      <c r="V313" s="29"/>
      <c r="W313" s="29"/>
      <c r="X313" s="29"/>
      <c r="Y313" s="29"/>
      <c r="Z313" s="29"/>
    </row>
    <row r="314" spans="1:26" ht="14.25" customHeight="1">
      <c r="A314" s="29">
        <f>COUNTIF(A!$A$2:$A$1001,"&lt;="&amp;A!A314)</f>
        <v>241</v>
      </c>
      <c r="B314" s="30">
        <v>313</v>
      </c>
      <c r="C314" s="35" t="str">
        <f t="array" ref="C314">INDEX(A!$A$2:$A$1001,MATCH(EF!B314,EF!$A$2:$A$1001,0))</f>
        <v>Procuraduría de Desarrollo Urbano</v>
      </c>
      <c r="D314" s="35" t="str">
        <f t="array" ref="D314">INDEX(A!$B$2:$B$1001,MATCH(EF!C314,A!$A$2:$A$1001,0))</f>
        <v>Estatal</v>
      </c>
      <c r="E314" s="35" t="str">
        <f t="array" ref="E314">INDEX(A!$C$2:$C$1001,MATCH(EF!C314,A!$A$2:$A$1001,0))</f>
        <v>Sí</v>
      </c>
      <c r="F314" s="35" t="str">
        <f t="array" ref="F314">INDEX(A!$D$2:$D$1001,MATCH(EF!C314,A!$A$2:$A$1001,0))</f>
        <v>000</v>
      </c>
      <c r="G314" s="35" t="str">
        <f t="array" ref="G314">INDEX(A!$E$2:$E$1001,MATCH(EF!C314,A!$A$2:$A$1001,0))</f>
        <v>Territorio</v>
      </c>
      <c r="H314" s="35" t="str">
        <f t="array" ref="H314">INDEX(A!$F$2:$F$1001,MATCH(EF!C314,A!$A$2:$A$1001,0))</f>
        <v>Ejecutivo</v>
      </c>
      <c r="I314" s="35" t="str">
        <f t="array" ref="I314">INDEX(A!$G$2:$G$1001,MATCH(EF!C314,A!$A$2:$A$1001,0))</f>
        <v>OPD</v>
      </c>
      <c r="J314" s="35">
        <f t="array" ref="J314">INDEX(A!$H$2:$H$1001,MATCH(EF!C314,A!$A$2:$A$1001,0))</f>
        <v>2001</v>
      </c>
      <c r="K314" s="35" t="str">
        <f t="array" ref="K314">INDEX(A!$I$2:$I$1001,MATCH(EF!C314,A!$A$2:$A$1001,0))</f>
        <v>NA</v>
      </c>
      <c r="L314" s="35" t="str">
        <f t="array" ref="L314">INDEX(A!$J$2:$J$1001,MATCH(EF!C314,A!$A$2:$A$1001,0))</f>
        <v>Decreto número 18905. Periódico Número 44. Sección VIII Tomo CCCXXXVII</v>
      </c>
      <c r="M314" s="35">
        <f t="array" ref="M314">INDEX(A!$K$2:$K$1001,MATCH(EF!C314,A!$A$2:$A$1001,0))</f>
        <v>204200</v>
      </c>
      <c r="N314" s="35">
        <f t="array" ref="N314">INDEX(A!$L$2:$L$1001,MATCH(EF!C314,A!$A$2:$A$1001,0))</f>
        <v>0</v>
      </c>
      <c r="O314" s="36" t="str">
        <f t="shared" si="0"/>
        <v>2</v>
      </c>
      <c r="P314" s="36" t="str">
        <f t="shared" si="1"/>
        <v>042</v>
      </c>
      <c r="Q314" s="36" t="str">
        <f t="array" ref="Q314">IF(O314="7",IF(P314="000","Sin región al ser un intermunicipal",INDEX(B!$C$2:$C$126,MATCH(EF!P314,B!$A$2:$A$126,0))),"Sin región al ser un ente Estatal")</f>
        <v>Sin región al ser un ente Estatal</v>
      </c>
      <c r="R314" s="37">
        <f t="array" ref="R314">IF(O314="7",IF(P314="000","N/A",INDEX(B!$D$2:$D$126,MATCH(EF!P314,B!$A$2:$A$126,0))),B!$D$127)</f>
        <v>7842822</v>
      </c>
      <c r="S314" s="37">
        <f t="array" ref="S314">IF(O314="7",IF(P314="000","N/A",INDEX(B!$E$2:$E$126,MATCH(EF!P314,B!$A$2:$A$126,0))),B!$E$127)</f>
        <v>8348151</v>
      </c>
      <c r="T314" s="29"/>
      <c r="U314" s="29"/>
      <c r="V314" s="29"/>
      <c r="W314" s="29"/>
      <c r="X314" s="29"/>
      <c r="Y314" s="29"/>
      <c r="Z314" s="29"/>
    </row>
    <row r="315" spans="1:26" ht="14.25" customHeight="1">
      <c r="A315" s="29">
        <f>COUNTIF(A!$A$2:$A$1001,"&lt;="&amp;A!A315)</f>
        <v>219</v>
      </c>
      <c r="B315" s="30">
        <v>314</v>
      </c>
      <c r="C315" s="35" t="str">
        <f t="array" ref="C315">INDEX(A!$A$2:$A$1001,MATCH(EF!B315,EF!$A$2:$A$1001,0))</f>
        <v>Procuraduría Social del Estado</v>
      </c>
      <c r="D315" s="35" t="str">
        <f t="array" ref="D315">INDEX(A!$B$2:$B$1001,MATCH(EF!C315,A!$A$2:$A$1001,0))</f>
        <v>Estatal</v>
      </c>
      <c r="E315" s="35" t="str">
        <f t="array" ref="E315">INDEX(A!$C$2:$C$1001,MATCH(EF!C315,A!$A$2:$A$1001,0))</f>
        <v>Sí</v>
      </c>
      <c r="F315" s="35" t="str">
        <f t="array" ref="F315">INDEX(A!$D$2:$D$1001,MATCH(EF!C315,A!$A$2:$A$1001,0))</f>
        <v>000</v>
      </c>
      <c r="G315" s="35" t="str">
        <f t="array" ref="G315">INDEX(A!$E$2:$E$1001,MATCH(EF!C315,A!$A$2:$A$1001,0))</f>
        <v>Asistencia social</v>
      </c>
      <c r="H315" s="35" t="str">
        <f t="array" ref="H315">INDEX(A!$F$2:$F$1001,MATCH(EF!C315,A!$A$2:$A$1001,0))</f>
        <v>Ejecutivo</v>
      </c>
      <c r="I315" s="35" t="str">
        <f t="array" ref="I315">INDEX(A!$G$2:$G$1001,MATCH(EF!C315,A!$A$2:$A$1001,0))</f>
        <v>OPD</v>
      </c>
      <c r="J315" s="35">
        <f t="array" ref="J315">INDEX(A!$H$2:$H$1001,MATCH(EF!C315,A!$A$2:$A$1001,0))</f>
        <v>2007</v>
      </c>
      <c r="K315" s="35" t="str">
        <f t="array" ref="K315">INDEX(A!$I$2:$I$1001,MATCH(EF!C315,A!$A$2:$A$1001,0))</f>
        <v>NA</v>
      </c>
      <c r="L315" s="35" t="str">
        <f t="array" ref="L315">INDEX(A!$J$2:$J$1001,MATCH(EF!C315,A!$A$2:$A$1001,0))</f>
        <v>Decreto 21752/LVII/06. Periódico Número 11 Sección III Tomo CCCLVI</v>
      </c>
      <c r="M315" s="35">
        <f t="array" ref="M315">INDEX(A!$K$2:$K$1001,MATCH(EF!C315,A!$A$2:$A$1001,0))</f>
        <v>205300</v>
      </c>
      <c r="N315" s="35">
        <f t="array" ref="N315">INDEX(A!$L$2:$L$1001,MATCH(EF!C315,A!$A$2:$A$1001,0))</f>
        <v>0</v>
      </c>
      <c r="O315" s="36" t="str">
        <f t="shared" si="0"/>
        <v>2</v>
      </c>
      <c r="P315" s="36" t="str">
        <f t="shared" si="1"/>
        <v>053</v>
      </c>
      <c r="Q315" s="36" t="str">
        <f t="array" ref="Q315">IF(O315="7",IF(P315="000","Sin región al ser un intermunicipal",INDEX(B!$C$2:$C$126,MATCH(EF!P315,B!$A$2:$A$126,0))),"Sin región al ser un ente Estatal")</f>
        <v>Sin región al ser un ente Estatal</v>
      </c>
      <c r="R315" s="37">
        <f t="array" ref="R315">IF(O315="7",IF(P315="000","N/A",INDEX(B!$D$2:$D$126,MATCH(EF!P315,B!$A$2:$A$126,0))),B!$D$127)</f>
        <v>7842822</v>
      </c>
      <c r="S315" s="37">
        <f t="array" ref="S315">IF(O315="7",IF(P315="000","N/A",INDEX(B!$E$2:$E$126,MATCH(EF!P315,B!$A$2:$A$126,0))),B!$E$127)</f>
        <v>8348151</v>
      </c>
      <c r="T315" s="29"/>
      <c r="U315" s="29"/>
      <c r="V315" s="29"/>
      <c r="W315" s="29"/>
      <c r="X315" s="29"/>
      <c r="Y315" s="29"/>
      <c r="Z315" s="29"/>
    </row>
    <row r="316" spans="1:26" ht="14.25" customHeight="1">
      <c r="A316" s="29">
        <f>COUNTIF(A!$A$2:$A$1001,"&lt;="&amp;A!A316)</f>
        <v>76</v>
      </c>
      <c r="B316" s="30">
        <v>315</v>
      </c>
      <c r="C316" s="35" t="str">
        <f t="array" ref="C316">INDEX(A!$A$2:$A$1001,MATCH(EF!B316,EF!$A$2:$A$1001,0))</f>
        <v>Puerto Vallarta</v>
      </c>
      <c r="D316" s="35" t="str">
        <f t="array" ref="D316">INDEX(A!$B$2:$B$1001,MATCH(EF!C316,A!$A$2:$A$1001,0))</f>
        <v>Municipal</v>
      </c>
      <c r="E316" s="35" t="str">
        <f t="array" ref="E316">INDEX(A!$C$2:$C$1001,MATCH(EF!C316,A!$A$2:$A$1001,0))</f>
        <v>Sí</v>
      </c>
      <c r="F316" s="35" t="str">
        <f t="array" ref="F316">INDEX(A!$D$2:$D$1001,MATCH(EF!C316,A!$A$2:$A$1001,0))</f>
        <v>067</v>
      </c>
      <c r="G316" s="35" t="str">
        <f t="array" ref="G316">INDEX(A!$E$2:$E$1001,MATCH(EF!C316,A!$A$2:$A$1001,0))</f>
        <v>Gobierno</v>
      </c>
      <c r="H316" s="35" t="str">
        <f t="array" ref="H316">INDEX(A!$F$2:$F$1001,MATCH(EF!C316,A!$A$2:$A$1001,0))</f>
        <v>Ejecutivo</v>
      </c>
      <c r="I316" s="35" t="str">
        <f t="array" ref="I316">INDEX(A!$G$2:$G$1001,MATCH(EF!C316,A!$A$2:$A$1001,0))</f>
        <v>Dependencia</v>
      </c>
      <c r="J316" s="35">
        <f t="array" ref="J316">INDEX(A!$H$2:$H$1001,MATCH(EF!C316,A!$A$2:$A$1001,0))</f>
        <v>1918</v>
      </c>
      <c r="K316" s="35" t="str">
        <f t="array" ref="K316">INDEX(A!$I$2:$I$1001,MATCH(EF!C316,A!$A$2:$A$1001,0))</f>
        <v>NA</v>
      </c>
      <c r="L316" s="35" t="str">
        <f t="array" ref="L316">INDEX(A!$J$2:$J$1001,MATCH(EF!C316,A!$A$2:$A$1001,0))</f>
        <v>NA</v>
      </c>
      <c r="M316" s="35">
        <f t="array" ref="M316">INDEX(A!$K$2:$K$1001,MATCH(EF!C316,A!$A$2:$A$1001,0))</f>
        <v>706700</v>
      </c>
      <c r="N316" s="35">
        <f t="array" ref="N316">INDEX(A!$L$2:$L$1001,MATCH(EF!C316,A!$A$2:$A$1001,0))</f>
        <v>0</v>
      </c>
      <c r="O316" s="36" t="str">
        <f t="shared" si="0"/>
        <v>7</v>
      </c>
      <c r="P316" s="36" t="str">
        <f t="shared" si="1"/>
        <v>067</v>
      </c>
      <c r="Q316" s="36" t="str">
        <f t="array" ref="Q316">IF(O316="7",IF(P316="000","Sin región al ser un intermunicipal",INDEX(B!$C$2:$C$126,MATCH(EF!P316,B!$A$2:$A$126,0))),"Sin región al ser un ente Estatal")</f>
        <v>Costa Sierra Occidental</v>
      </c>
      <c r="R316" s="37">
        <f t="array" ref="R316">IF(O316="7",IF(P316="000","N/A",INDEX(B!$D$2:$D$126,MATCH(EF!P316,B!$A$2:$A$126,0))),B!$D$127)</f>
        <v>275640</v>
      </c>
      <c r="S316" s="37">
        <f t="array" ref="S316">IF(O316="7",IF(P316="000","N/A",INDEX(B!$E$2:$E$126,MATCH(EF!P316,B!$A$2:$A$126,0))),B!$E$127)</f>
        <v>291839</v>
      </c>
      <c r="T316" s="29"/>
      <c r="U316" s="29"/>
      <c r="V316" s="29"/>
      <c r="W316" s="29"/>
      <c r="X316" s="29"/>
      <c r="Y316" s="29"/>
      <c r="Z316" s="29"/>
    </row>
    <row r="317" spans="1:26" ht="14.25" customHeight="1">
      <c r="A317" s="29">
        <f>COUNTIF(A!$A$2:$A$1001,"&lt;="&amp;A!A317)</f>
        <v>306</v>
      </c>
      <c r="B317" s="30">
        <v>316</v>
      </c>
      <c r="C317" s="35" t="str">
        <f t="array" ref="C317">INDEX(A!$A$2:$A$1001,MATCH(EF!B317,EF!$A$2:$A$1001,0))</f>
        <v>Quitupan</v>
      </c>
      <c r="D317" s="35" t="str">
        <f t="array" ref="D317">INDEX(A!$B$2:$B$1001,MATCH(EF!C317,A!$A$2:$A$1001,0))</f>
        <v>Municipal</v>
      </c>
      <c r="E317" s="35" t="str">
        <f t="array" ref="E317">INDEX(A!$C$2:$C$1001,MATCH(EF!C317,A!$A$2:$A$1001,0))</f>
        <v>Sí</v>
      </c>
      <c r="F317" s="35" t="str">
        <f t="array" ref="F317">INDEX(A!$D$2:$D$1001,MATCH(EF!C317,A!$A$2:$A$1001,0))</f>
        <v>069</v>
      </c>
      <c r="G317" s="35" t="str">
        <f t="array" ref="G317">INDEX(A!$E$2:$E$1001,MATCH(EF!C317,A!$A$2:$A$1001,0))</f>
        <v>Gobierno</v>
      </c>
      <c r="H317" s="35" t="str">
        <f t="array" ref="H317">INDEX(A!$F$2:$F$1001,MATCH(EF!C317,A!$A$2:$A$1001,0))</f>
        <v>Ejecutivo</v>
      </c>
      <c r="I317" s="35" t="str">
        <f t="array" ref="I317">INDEX(A!$G$2:$G$1001,MATCH(EF!C317,A!$A$2:$A$1001,0))</f>
        <v>Dependencia</v>
      </c>
      <c r="J317" s="35">
        <f t="array" ref="J317">INDEX(A!$H$2:$H$1001,MATCH(EF!C317,A!$A$2:$A$1001,0))</f>
        <v>1824</v>
      </c>
      <c r="K317" s="35" t="str">
        <f t="array" ref="K317">INDEX(A!$I$2:$I$1001,MATCH(EF!C317,A!$A$2:$A$1001,0))</f>
        <v>NA</v>
      </c>
      <c r="L317" s="35" t="str">
        <f t="array" ref="L317">INDEX(A!$J$2:$J$1001,MATCH(EF!C317,A!$A$2:$A$1001,0))</f>
        <v>NA</v>
      </c>
      <c r="M317" s="35">
        <f t="array" ref="M317">INDEX(A!$K$2:$K$1001,MATCH(EF!C317,A!$A$2:$A$1001,0))</f>
        <v>706900</v>
      </c>
      <c r="N317" s="35">
        <f t="array" ref="N317">INDEX(A!$L$2:$L$1001,MATCH(EF!C317,A!$A$2:$A$1001,0))</f>
        <v>0</v>
      </c>
      <c r="O317" s="36" t="str">
        <f t="shared" si="0"/>
        <v>7</v>
      </c>
      <c r="P317" s="36" t="str">
        <f t="shared" si="1"/>
        <v>069</v>
      </c>
      <c r="Q317" s="36" t="str">
        <f t="array" ref="Q317">IF(O317="7",IF(P317="000","Sin región al ser un intermunicipal",INDEX(B!$C$2:$C$126,MATCH(EF!P317,B!$A$2:$A$126,0))),"Sin región al ser un ente Estatal")</f>
        <v>Sureste</v>
      </c>
      <c r="R317" s="37">
        <f t="array" ref="R317">IF(O317="7",IF(P317="000","N/A",INDEX(B!$D$2:$D$126,MATCH(EF!P317,B!$A$2:$A$126,0))),B!$D$127)</f>
        <v>8379</v>
      </c>
      <c r="S317" s="37">
        <f t="array" ref="S317">IF(O317="7",IF(P317="000","N/A",INDEX(B!$E$2:$E$126,MATCH(EF!P317,B!$A$2:$A$126,0))),B!$E$127)</f>
        <v>7734</v>
      </c>
      <c r="T317" s="29"/>
      <c r="U317" s="29"/>
      <c r="V317" s="29"/>
      <c r="W317" s="29"/>
      <c r="X317" s="29"/>
      <c r="Y317" s="29"/>
      <c r="Z317" s="29"/>
    </row>
    <row r="318" spans="1:26" ht="14.25" customHeight="1">
      <c r="A318" s="29">
        <f>COUNTIF(A!$A$2:$A$1001,"&lt;="&amp;A!A318)</f>
        <v>233</v>
      </c>
      <c r="B318" s="30">
        <v>317</v>
      </c>
      <c r="C318" s="35" t="str">
        <f t="array" ref="C318">INDEX(A!$A$2:$A$1001,MATCH(EF!B318,EF!$A$2:$A$1001,0))</f>
        <v>Régimen Estatal de Protección Social en Salud de Jalisco</v>
      </c>
      <c r="D318" s="35" t="str">
        <f t="array" ref="D318">INDEX(A!$B$2:$B$1001,MATCH(EF!C318,A!$A$2:$A$1001,0))</f>
        <v>Estatal</v>
      </c>
      <c r="E318" s="35" t="str">
        <f t="array" ref="E318">INDEX(A!$C$2:$C$1001,MATCH(EF!C318,A!$A$2:$A$1001,0))</f>
        <v>No</v>
      </c>
      <c r="F318" s="35" t="str">
        <f t="array" ref="F318">INDEX(A!$D$2:$D$1001,MATCH(EF!C318,A!$A$2:$A$1001,0))</f>
        <v>000</v>
      </c>
      <c r="G318" s="35" t="str">
        <f t="array" ref="G318">INDEX(A!$E$2:$E$1001,MATCH(EF!C318,A!$A$2:$A$1001,0))</f>
        <v>Salud</v>
      </c>
      <c r="H318" s="35" t="str">
        <f t="array" ref="H318">INDEX(A!$F$2:$F$1001,MATCH(EF!C318,A!$A$2:$A$1001,0))</f>
        <v>Ejecutivo</v>
      </c>
      <c r="I318" s="35" t="str">
        <f t="array" ref="I318">INDEX(A!$G$2:$G$1001,MATCH(EF!C318,A!$A$2:$A$1001,0))</f>
        <v>OPD</v>
      </c>
      <c r="J318" s="35">
        <f t="array" ref="J318">INDEX(A!$H$2:$H$1001,MATCH(EF!C318,A!$A$2:$A$1001,0))</f>
        <v>2015</v>
      </c>
      <c r="K318" s="35">
        <f t="array" ref="K318">INDEX(A!$I$2:$I$1001,MATCH(EF!C318,A!$A$2:$A$1001,0))</f>
        <v>2020</v>
      </c>
      <c r="L318" s="35" t="str">
        <f t="array" ref="L318">INDEX(A!$J$2:$J$1001,MATCH(EF!C318,A!$A$2:$A$1001,0))</f>
        <v>Decreto 25457/LX/15. Periódico número 17 Bis. Edición especial. Tomo CCCLXXXIII</v>
      </c>
      <c r="M318" s="35">
        <f t="array" ref="M318">INDEX(A!$K$2:$K$1001,MATCH(EF!C318,A!$A$2:$A$1001,0))</f>
        <v>207000</v>
      </c>
      <c r="N318" s="35" t="str">
        <f t="array" ref="N318">INDEX(A!$L$2:$L$1001,MATCH(EF!C318,A!$A$2:$A$1001,0))</f>
        <v>Decreto número 27894/LXII/20. Periódico Número 34. Sección II. Tomo CCCXCVII</v>
      </c>
      <c r="O318" s="36" t="str">
        <f t="shared" si="0"/>
        <v>2</v>
      </c>
      <c r="P318" s="36" t="str">
        <f t="shared" si="1"/>
        <v>070</v>
      </c>
      <c r="Q318" s="36" t="str">
        <f t="array" ref="Q318">IF(O318="7",IF(P318="000","Sin región al ser un intermunicipal",INDEX(B!$C$2:$C$126,MATCH(EF!P318,B!$A$2:$A$126,0))),"Sin región al ser un ente Estatal")</f>
        <v>Sin región al ser un ente Estatal</v>
      </c>
      <c r="R318" s="37">
        <f t="array" ref="R318">IF(O318="7",IF(P318="000","N/A",INDEX(B!$D$2:$D$126,MATCH(EF!P318,B!$A$2:$A$126,0))),B!$D$127)</f>
        <v>7842822</v>
      </c>
      <c r="S318" s="37">
        <f t="array" ref="S318">IF(O318="7",IF(P318="000","N/A",INDEX(B!$E$2:$E$126,MATCH(EF!P318,B!$A$2:$A$126,0))),B!$E$127)</f>
        <v>8348151</v>
      </c>
      <c r="T318" s="29"/>
      <c r="U318" s="29"/>
      <c r="V318" s="29"/>
      <c r="W318" s="29"/>
      <c r="X318" s="29"/>
      <c r="Y318" s="29"/>
      <c r="Z318" s="29"/>
    </row>
    <row r="319" spans="1:26" ht="14.25" customHeight="1">
      <c r="A319" s="29">
        <f>COUNTIF(A!$A$2:$A$1001,"&lt;="&amp;A!A319)</f>
        <v>7</v>
      </c>
      <c r="B319" s="30">
        <v>318</v>
      </c>
      <c r="C319" s="35" t="str">
        <f t="array" ref="C319">INDEX(A!$A$2:$A$1001,MATCH(EF!B319,EF!$A$2:$A$1001,0))</f>
        <v>San Cristóbal de la Barranca</v>
      </c>
      <c r="D319" s="35" t="str">
        <f t="array" ref="D319">INDEX(A!$B$2:$B$1001,MATCH(EF!C319,A!$A$2:$A$1001,0))</f>
        <v>Municipal</v>
      </c>
      <c r="E319" s="35" t="str">
        <f t="array" ref="E319">INDEX(A!$C$2:$C$1001,MATCH(EF!C319,A!$A$2:$A$1001,0))</f>
        <v>Sí</v>
      </c>
      <c r="F319" s="35" t="str">
        <f t="array" ref="F319">INDEX(A!$D$2:$D$1001,MATCH(EF!C319,A!$A$2:$A$1001,0))</f>
        <v>071</v>
      </c>
      <c r="G319" s="35" t="str">
        <f t="array" ref="G319">INDEX(A!$E$2:$E$1001,MATCH(EF!C319,A!$A$2:$A$1001,0))</f>
        <v>Gobierno</v>
      </c>
      <c r="H319" s="35" t="str">
        <f t="array" ref="H319">INDEX(A!$F$2:$F$1001,MATCH(EF!C319,A!$A$2:$A$1001,0))</f>
        <v>Ejecutivo</v>
      </c>
      <c r="I319" s="35" t="str">
        <f t="array" ref="I319">INDEX(A!$G$2:$G$1001,MATCH(EF!C319,A!$A$2:$A$1001,0))</f>
        <v>Dependencia</v>
      </c>
      <c r="J319" s="35">
        <f t="array" ref="J319">INDEX(A!$H$2:$H$1001,MATCH(EF!C319,A!$A$2:$A$1001,0))</f>
        <v>1824</v>
      </c>
      <c r="K319" s="35" t="str">
        <f t="array" ref="K319">INDEX(A!$I$2:$I$1001,MATCH(EF!C319,A!$A$2:$A$1001,0))</f>
        <v>NA</v>
      </c>
      <c r="L319" s="35" t="str">
        <f t="array" ref="L319">INDEX(A!$J$2:$J$1001,MATCH(EF!C319,A!$A$2:$A$1001,0))</f>
        <v>NA</v>
      </c>
      <c r="M319" s="35">
        <f t="array" ref="M319">INDEX(A!$K$2:$K$1001,MATCH(EF!C319,A!$A$2:$A$1001,0))</f>
        <v>707100</v>
      </c>
      <c r="N319" s="35">
        <f t="array" ref="N319">INDEX(A!$L$2:$L$1001,MATCH(EF!C319,A!$A$2:$A$1001,0))</f>
        <v>0</v>
      </c>
      <c r="O319" s="36" t="str">
        <f t="shared" si="0"/>
        <v>7</v>
      </c>
      <c r="P319" s="36" t="str">
        <f t="shared" si="1"/>
        <v>071</v>
      </c>
      <c r="Q319" s="36" t="str">
        <f t="array" ref="Q319">IF(O319="7",IF(P319="000","Sin región al ser un intermunicipal",INDEX(B!$C$2:$C$126,MATCH(EF!P319,B!$A$2:$A$126,0))),"Sin región al ser un ente Estatal")</f>
        <v>Centro</v>
      </c>
      <c r="R319" s="37">
        <f t="array" ref="R319">IF(O319="7",IF(P319="000","N/A",INDEX(B!$D$2:$D$126,MATCH(EF!P319,B!$A$2:$A$126,0))),B!$D$127)</f>
        <v>3117</v>
      </c>
      <c r="S319" s="37">
        <f t="array" ref="S319">IF(O319="7",IF(P319="000","N/A",INDEX(B!$E$2:$E$126,MATCH(EF!P319,B!$A$2:$A$126,0))),B!$E$127)</f>
        <v>2924</v>
      </c>
      <c r="T319" s="29"/>
      <c r="U319" s="29"/>
      <c r="V319" s="29"/>
      <c r="W319" s="29"/>
      <c r="X319" s="29"/>
      <c r="Y319" s="29"/>
      <c r="Z319" s="29"/>
    </row>
    <row r="320" spans="1:26" ht="14.25" customHeight="1">
      <c r="A320" s="29">
        <f>COUNTIF(A!$A$2:$A$1001,"&lt;="&amp;A!A320)</f>
        <v>35</v>
      </c>
      <c r="B320" s="30">
        <v>319</v>
      </c>
      <c r="C320" s="35" t="str">
        <f t="array" ref="C320">INDEX(A!$A$2:$A$1001,MATCH(EF!B320,EF!$A$2:$A$1001,0))</f>
        <v>San Diego de Alejandría</v>
      </c>
      <c r="D320" s="35" t="str">
        <f t="array" ref="D320">INDEX(A!$B$2:$B$1001,MATCH(EF!C320,A!$A$2:$A$1001,0))</f>
        <v>Municipal</v>
      </c>
      <c r="E320" s="35" t="str">
        <f t="array" ref="E320">INDEX(A!$C$2:$C$1001,MATCH(EF!C320,A!$A$2:$A$1001,0))</f>
        <v>Sí</v>
      </c>
      <c r="F320" s="35" t="str">
        <f t="array" ref="F320">INDEX(A!$D$2:$D$1001,MATCH(EF!C320,A!$A$2:$A$1001,0))</f>
        <v>072</v>
      </c>
      <c r="G320" s="35" t="str">
        <f t="array" ref="G320">INDEX(A!$E$2:$E$1001,MATCH(EF!C320,A!$A$2:$A$1001,0))</f>
        <v>Gobierno</v>
      </c>
      <c r="H320" s="35" t="str">
        <f t="array" ref="H320">INDEX(A!$F$2:$F$1001,MATCH(EF!C320,A!$A$2:$A$1001,0))</f>
        <v>Ejecutivo</v>
      </c>
      <c r="I320" s="35" t="str">
        <f t="array" ref="I320">INDEX(A!$G$2:$G$1001,MATCH(EF!C320,A!$A$2:$A$1001,0))</f>
        <v>Dependencia</v>
      </c>
      <c r="J320" s="35">
        <f t="array" ref="J320">INDEX(A!$H$2:$H$1001,MATCH(EF!C320,A!$A$2:$A$1001,0))</f>
        <v>1885</v>
      </c>
      <c r="K320" s="35" t="str">
        <f t="array" ref="K320">INDEX(A!$I$2:$I$1001,MATCH(EF!C320,A!$A$2:$A$1001,0))</f>
        <v>NA</v>
      </c>
      <c r="L320" s="35" t="str">
        <f t="array" ref="L320">INDEX(A!$J$2:$J$1001,MATCH(EF!C320,A!$A$2:$A$1001,0))</f>
        <v>NA</v>
      </c>
      <c r="M320" s="35">
        <f t="array" ref="M320">INDEX(A!$K$2:$K$1001,MATCH(EF!C320,A!$A$2:$A$1001,0))</f>
        <v>707200</v>
      </c>
      <c r="N320" s="35">
        <f t="array" ref="N320">INDEX(A!$L$2:$L$1001,MATCH(EF!C320,A!$A$2:$A$1001,0))</f>
        <v>0</v>
      </c>
      <c r="O320" s="36" t="str">
        <f t="shared" si="0"/>
        <v>7</v>
      </c>
      <c r="P320" s="36" t="str">
        <f t="shared" si="1"/>
        <v>072</v>
      </c>
      <c r="Q320" s="36" t="str">
        <f t="array" ref="Q320">IF(O320="7",IF(P320="000","Sin región al ser un intermunicipal",INDEX(B!$C$2:$C$126,MATCH(EF!P320,B!$A$2:$A$126,0))),"Sin región al ser un ente Estatal")</f>
        <v>Altos Norte</v>
      </c>
      <c r="R320" s="37">
        <f t="array" ref="R320">IF(O320="7",IF(P320="000","N/A",INDEX(B!$D$2:$D$126,MATCH(EF!P320,B!$A$2:$A$126,0))),B!$D$127)</f>
        <v>7349</v>
      </c>
      <c r="S320" s="37">
        <f t="array" ref="S320">IF(O320="7",IF(P320="000","N/A",INDEX(B!$E$2:$E$126,MATCH(EF!P320,B!$A$2:$A$126,0))),B!$E$127)</f>
        <v>7609</v>
      </c>
      <c r="T320" s="29"/>
      <c r="U320" s="29"/>
      <c r="V320" s="29"/>
      <c r="W320" s="29"/>
      <c r="X320" s="29"/>
      <c r="Y320" s="29"/>
      <c r="Z320" s="29"/>
    </row>
    <row r="321" spans="1:26" ht="14.25" customHeight="1">
      <c r="A321" s="29">
        <f>COUNTIF(A!$A$2:$A$1001,"&lt;="&amp;A!A321)</f>
        <v>307</v>
      </c>
      <c r="B321" s="30">
        <v>320</v>
      </c>
      <c r="C321" s="35" t="str">
        <f t="array" ref="C321">INDEX(A!$A$2:$A$1001,MATCH(EF!B321,EF!$A$2:$A$1001,0))</f>
        <v>San Gabriel</v>
      </c>
      <c r="D321" s="35" t="str">
        <f t="array" ref="D321">INDEX(A!$B$2:$B$1001,MATCH(EF!C321,A!$A$2:$A$1001,0))</f>
        <v>Municipal</v>
      </c>
      <c r="E321" s="35" t="str">
        <f t="array" ref="E321">INDEX(A!$C$2:$C$1001,MATCH(EF!C321,A!$A$2:$A$1001,0))</f>
        <v>Sí</v>
      </c>
      <c r="F321" s="35">
        <f t="array" ref="F321">INDEX(A!$D$2:$D$1001,MATCH(EF!C321,A!$A$2:$A$1001,0))</f>
        <v>113</v>
      </c>
      <c r="G321" s="35" t="str">
        <f t="array" ref="G321">INDEX(A!$E$2:$E$1001,MATCH(EF!C321,A!$A$2:$A$1001,0))</f>
        <v>Gobierno</v>
      </c>
      <c r="H321" s="35" t="str">
        <f t="array" ref="H321">INDEX(A!$F$2:$F$1001,MATCH(EF!C321,A!$A$2:$A$1001,0))</f>
        <v>Ejecutivo</v>
      </c>
      <c r="I321" s="35" t="str">
        <f t="array" ref="I321">INDEX(A!$G$2:$G$1001,MATCH(EF!C321,A!$A$2:$A$1001,0))</f>
        <v>Dependencia</v>
      </c>
      <c r="J321" s="35">
        <f t="array" ref="J321">INDEX(A!$H$2:$H$1001,MATCH(EF!C321,A!$A$2:$A$1001,0))</f>
        <v>1845</v>
      </c>
      <c r="K321" s="35" t="str">
        <f t="array" ref="K321">INDEX(A!$I$2:$I$1001,MATCH(EF!C321,A!$A$2:$A$1001,0))</f>
        <v>NA</v>
      </c>
      <c r="L321" s="35" t="str">
        <f t="array" ref="L321">INDEX(A!$J$2:$J$1001,MATCH(EF!C321,A!$A$2:$A$1001,0))</f>
        <v>NA</v>
      </c>
      <c r="M321" s="35">
        <f t="array" ref="M321">INDEX(A!$K$2:$K$1001,MATCH(EF!C321,A!$A$2:$A$1001,0))</f>
        <v>711300</v>
      </c>
      <c r="N321" s="35">
        <f t="array" ref="N321">INDEX(A!$L$2:$L$1001,MATCH(EF!C321,A!$A$2:$A$1001,0))</f>
        <v>0</v>
      </c>
      <c r="O321" s="36" t="str">
        <f t="shared" si="0"/>
        <v>7</v>
      </c>
      <c r="P321" s="36" t="str">
        <f t="shared" si="1"/>
        <v>113</v>
      </c>
      <c r="Q321" s="36" t="str">
        <f t="array" ref="Q321">IF(O321="7",IF(P321="000","Sin región al ser un intermunicipal",INDEX(B!$C$2:$C$126,MATCH(EF!P321,B!$A$2:$A$126,0))),"Sin región al ser un ente Estatal")</f>
        <v>Sur</v>
      </c>
      <c r="R321" s="37">
        <f t="array" ref="R321">IF(O321="7",IF(P321="000","N/A",INDEX(B!$D$2:$D$126,MATCH(EF!P321,B!$A$2:$A$126,0))),B!$D$127)</f>
        <v>16105</v>
      </c>
      <c r="S321" s="37">
        <f t="array" ref="S321">IF(O321="7",IF(P321="000","N/A",INDEX(B!$E$2:$E$126,MATCH(EF!P321,B!$A$2:$A$126,0))),B!$E$127)</f>
        <v>16548</v>
      </c>
      <c r="T321" s="29"/>
      <c r="U321" s="29"/>
      <c r="V321" s="29"/>
      <c r="W321" s="29"/>
      <c r="X321" s="29"/>
      <c r="Y321" s="29"/>
      <c r="Z321" s="29"/>
    </row>
    <row r="322" spans="1:26" ht="14.25" customHeight="1">
      <c r="A322" s="29">
        <f>COUNTIF(A!$A$2:$A$1001,"&lt;="&amp;A!A322)</f>
        <v>183</v>
      </c>
      <c r="B322" s="30">
        <v>321</v>
      </c>
      <c r="C322" s="35" t="str">
        <f t="array" ref="C322">INDEX(A!$A$2:$A$1001,MATCH(EF!B322,EF!$A$2:$A$1001,0))</f>
        <v>San Ignacio Cerro Gordo</v>
      </c>
      <c r="D322" s="35" t="str">
        <f t="array" ref="D322">INDEX(A!$B$2:$B$1001,MATCH(EF!C322,A!$A$2:$A$1001,0))</f>
        <v>Municipal</v>
      </c>
      <c r="E322" s="35" t="str">
        <f t="array" ref="E322">INDEX(A!$C$2:$C$1001,MATCH(EF!C322,A!$A$2:$A$1001,0))</f>
        <v>Sí</v>
      </c>
      <c r="F322" s="35">
        <f t="array" ref="F322">INDEX(A!$D$2:$D$1001,MATCH(EF!C322,A!$A$2:$A$1001,0))</f>
        <v>125</v>
      </c>
      <c r="G322" s="35" t="str">
        <f t="array" ref="G322">INDEX(A!$E$2:$E$1001,MATCH(EF!C322,A!$A$2:$A$1001,0))</f>
        <v>Gobierno</v>
      </c>
      <c r="H322" s="35" t="str">
        <f t="array" ref="H322">INDEX(A!$F$2:$F$1001,MATCH(EF!C322,A!$A$2:$A$1001,0))</f>
        <v>Ejecutivo</v>
      </c>
      <c r="I322" s="35" t="str">
        <f t="array" ref="I322">INDEX(A!$G$2:$G$1001,MATCH(EF!C322,A!$A$2:$A$1001,0))</f>
        <v>Dependencia</v>
      </c>
      <c r="J322" s="35">
        <f t="array" ref="J322">INDEX(A!$H$2:$H$1001,MATCH(EF!C322,A!$A$2:$A$1001,0))</f>
        <v>2005</v>
      </c>
      <c r="K322" s="35" t="str">
        <f t="array" ref="K322">INDEX(A!$I$2:$I$1001,MATCH(EF!C322,A!$A$2:$A$1001,0))</f>
        <v>NA</v>
      </c>
      <c r="L322" s="35" t="str">
        <f t="array" ref="L322">INDEX(A!$J$2:$J$1001,MATCH(EF!C322,A!$A$2:$A$1001,0))</f>
        <v>Decreto 20371. Periódico número 32. Sección IX. Tomo CCCXLVI</v>
      </c>
      <c r="M322" s="35">
        <f t="array" ref="M322">INDEX(A!$K$2:$K$1001,MATCH(EF!C322,A!$A$2:$A$1001,0))</f>
        <v>712500</v>
      </c>
      <c r="N322" s="35">
        <f t="array" ref="N322">INDEX(A!$L$2:$L$1001,MATCH(EF!C322,A!$A$2:$A$1001,0))</f>
        <v>0</v>
      </c>
      <c r="O322" s="36" t="str">
        <f t="shared" si="0"/>
        <v>7</v>
      </c>
      <c r="P322" s="36" t="str">
        <f t="shared" si="1"/>
        <v>125</v>
      </c>
      <c r="Q322" s="36" t="str">
        <f t="array" ref="Q322">IF(O322="7",IF(P322="000","Sin región al ser un intermunicipal",INDEX(B!$C$2:$C$126,MATCH(EF!P322,B!$A$2:$A$126,0))),"Sin región al ser un ente Estatal")</f>
        <v>Altos Sur</v>
      </c>
      <c r="R322" s="37">
        <f t="array" ref="R322">IF(O322="7",IF(P322="000","N/A",INDEX(B!$D$2:$D$126,MATCH(EF!P322,B!$A$2:$A$126,0))),B!$D$127)</f>
        <v>18952</v>
      </c>
      <c r="S322" s="37">
        <f t="array" ref="S322">IF(O322="7",IF(P322="000","N/A",INDEX(B!$E$2:$E$126,MATCH(EF!P322,B!$A$2:$A$126,0))),B!$E$127)</f>
        <v>18341</v>
      </c>
      <c r="T322" s="29"/>
      <c r="U322" s="29"/>
      <c r="V322" s="29"/>
      <c r="W322" s="29"/>
      <c r="X322" s="29"/>
      <c r="Y322" s="29"/>
      <c r="Z322" s="29"/>
    </row>
    <row r="323" spans="1:26" ht="14.25" customHeight="1">
      <c r="A323" s="29">
        <f>COUNTIF(A!$A$2:$A$1001,"&lt;="&amp;A!A323)</f>
        <v>445</v>
      </c>
      <c r="B323" s="30">
        <v>322</v>
      </c>
      <c r="C323" s="35" t="str">
        <f t="array" ref="C323">INDEX(A!$A$2:$A$1001,MATCH(EF!B323,EF!$A$2:$A$1001,0))</f>
        <v>San Juan de los Lagos</v>
      </c>
      <c r="D323" s="35" t="str">
        <f t="array" ref="D323">INDEX(A!$B$2:$B$1001,MATCH(EF!C323,A!$A$2:$A$1001,0))</f>
        <v>Municipal</v>
      </c>
      <c r="E323" s="35" t="str">
        <f t="array" ref="E323">INDEX(A!$C$2:$C$1001,MATCH(EF!C323,A!$A$2:$A$1001,0))</f>
        <v>Sí</v>
      </c>
      <c r="F323" s="35" t="str">
        <f t="array" ref="F323">INDEX(A!$D$2:$D$1001,MATCH(EF!C323,A!$A$2:$A$1001,0))</f>
        <v>073</v>
      </c>
      <c r="G323" s="35" t="str">
        <f t="array" ref="G323">INDEX(A!$E$2:$E$1001,MATCH(EF!C323,A!$A$2:$A$1001,0))</f>
        <v>Gobierno</v>
      </c>
      <c r="H323" s="35" t="str">
        <f t="array" ref="H323">INDEX(A!$F$2:$F$1001,MATCH(EF!C323,A!$A$2:$A$1001,0))</f>
        <v>Ejecutivo</v>
      </c>
      <c r="I323" s="35" t="str">
        <f t="array" ref="I323">INDEX(A!$G$2:$G$1001,MATCH(EF!C323,A!$A$2:$A$1001,0))</f>
        <v>Dependencia</v>
      </c>
      <c r="J323" s="35">
        <f t="array" ref="J323">INDEX(A!$H$2:$H$1001,MATCH(EF!C323,A!$A$2:$A$1001,0))</f>
        <v>1824</v>
      </c>
      <c r="K323" s="35" t="str">
        <f t="array" ref="K323">INDEX(A!$I$2:$I$1001,MATCH(EF!C323,A!$A$2:$A$1001,0))</f>
        <v>NA</v>
      </c>
      <c r="L323" s="35" t="str">
        <f t="array" ref="L323">INDEX(A!$J$2:$J$1001,MATCH(EF!C323,A!$A$2:$A$1001,0))</f>
        <v>NA</v>
      </c>
      <c r="M323" s="35">
        <f t="array" ref="M323">INDEX(A!$K$2:$K$1001,MATCH(EF!C323,A!$A$2:$A$1001,0))</f>
        <v>707300</v>
      </c>
      <c r="N323" s="35">
        <f t="array" ref="N323">INDEX(A!$L$2:$L$1001,MATCH(EF!C323,A!$A$2:$A$1001,0))</f>
        <v>0</v>
      </c>
      <c r="O323" s="36" t="str">
        <f t="shared" si="0"/>
        <v>7</v>
      </c>
      <c r="P323" s="36" t="str">
        <f t="shared" si="1"/>
        <v>073</v>
      </c>
      <c r="Q323" s="36" t="str">
        <f t="array" ref="Q323">IF(O323="7",IF(P323="000","Sin región al ser un intermunicipal",INDEX(B!$C$2:$C$126,MATCH(EF!P323,B!$A$2:$A$126,0))),"Sin región al ser un ente Estatal")</f>
        <v>Altos Norte</v>
      </c>
      <c r="R323" s="37">
        <f t="array" ref="R323">IF(O323="7",IF(P323="000","N/A",INDEX(B!$D$2:$D$126,MATCH(EF!P323,B!$A$2:$A$126,0))),B!$D$127)</f>
        <v>69725</v>
      </c>
      <c r="S323" s="37">
        <f t="array" ref="S323">IF(O323="7",IF(P323="000","N/A",INDEX(B!$E$2:$E$126,MATCH(EF!P323,B!$A$2:$A$126,0))),B!$E$127)</f>
        <v>72230</v>
      </c>
      <c r="T323" s="29"/>
      <c r="U323" s="29"/>
      <c r="V323" s="29"/>
      <c r="W323" s="29"/>
      <c r="X323" s="29"/>
      <c r="Y323" s="29"/>
      <c r="Z323" s="29"/>
    </row>
    <row r="324" spans="1:26" ht="14.25" customHeight="1">
      <c r="A324" s="29">
        <f>COUNTIF(A!$A$2:$A$1001,"&lt;="&amp;A!A324)</f>
        <v>184</v>
      </c>
      <c r="B324" s="30">
        <v>323</v>
      </c>
      <c r="C324" s="35" t="str">
        <f t="array" ref="C324">INDEX(A!$A$2:$A$1001,MATCH(EF!B324,EF!$A$2:$A$1001,0))</f>
        <v>San Juanito de Escobedo</v>
      </c>
      <c r="D324" s="35" t="str">
        <f t="array" ref="D324">INDEX(A!$B$2:$B$1001,MATCH(EF!C324,A!$A$2:$A$1001,0))</f>
        <v>Municipal</v>
      </c>
      <c r="E324" s="35" t="str">
        <f t="array" ref="E324">INDEX(A!$C$2:$C$1001,MATCH(EF!C324,A!$A$2:$A$1001,0))</f>
        <v>Sí</v>
      </c>
      <c r="F324" s="35" t="str">
        <f t="array" ref="F324">INDEX(A!$D$2:$D$1001,MATCH(EF!C324,A!$A$2:$A$1001,0))</f>
        <v>007</v>
      </c>
      <c r="G324" s="35" t="str">
        <f t="array" ref="G324">INDEX(A!$E$2:$E$1001,MATCH(EF!C324,A!$A$2:$A$1001,0))</f>
        <v>Gobierno</v>
      </c>
      <c r="H324" s="35" t="str">
        <f t="array" ref="H324">INDEX(A!$F$2:$F$1001,MATCH(EF!C324,A!$A$2:$A$1001,0))</f>
        <v>Ejecutivo</v>
      </c>
      <c r="I324" s="35" t="str">
        <f t="array" ref="I324">INDEX(A!$G$2:$G$1001,MATCH(EF!C324,A!$A$2:$A$1001,0))</f>
        <v>Dependencia</v>
      </c>
      <c r="J324" s="35">
        <f t="array" ref="J324">INDEX(A!$H$2:$H$1001,MATCH(EF!C324,A!$A$2:$A$1001,0))</f>
        <v>1939</v>
      </c>
      <c r="K324" s="35" t="str">
        <f t="array" ref="K324">INDEX(A!$I$2:$I$1001,MATCH(EF!C324,A!$A$2:$A$1001,0))</f>
        <v>NA</v>
      </c>
      <c r="L324" s="35" t="str">
        <f t="array" ref="L324">INDEX(A!$J$2:$J$1001,MATCH(EF!C324,A!$A$2:$A$1001,0))</f>
        <v xml:space="preserve">San Juanito de Escobedo
Decreto número 17112. 
Antonio Escobedo
Decreto número 4499. </v>
      </c>
      <c r="M324" s="35">
        <f t="array" ref="M324">INDEX(A!$K$2:$K$1001,MATCH(EF!C324,A!$A$2:$A$1001,0))</f>
        <v>700700</v>
      </c>
      <c r="N324" s="35">
        <f t="array" ref="N324">INDEX(A!$L$2:$L$1001,MATCH(EF!C324,A!$A$2:$A$1001,0))</f>
        <v>0</v>
      </c>
      <c r="O324" s="36" t="str">
        <f t="shared" si="0"/>
        <v>7</v>
      </c>
      <c r="P324" s="36" t="str">
        <f t="shared" si="1"/>
        <v>007</v>
      </c>
      <c r="Q324" s="36" t="str">
        <f t="array" ref="Q324">IF(O324="7",IF(P324="000","Sin región al ser un intermunicipal",INDEX(B!$C$2:$C$126,MATCH(EF!P324,B!$A$2:$A$126,0))),"Sin región al ser un ente Estatal")</f>
        <v>Valles</v>
      </c>
      <c r="R324" s="37">
        <f t="array" ref="R324">IF(O324="7",IF(P324="000","N/A",INDEX(B!$D$2:$D$126,MATCH(EF!P324,B!$A$2:$A$126,0))),B!$D$127)</f>
        <v>9420</v>
      </c>
      <c r="S324" s="37">
        <f t="array" ref="S324">IF(O324="7",IF(P324="000","N/A",INDEX(B!$E$2:$E$126,MATCH(EF!P324,B!$A$2:$A$126,0))),B!$E$127)</f>
        <v>9433</v>
      </c>
      <c r="T324" s="29"/>
      <c r="U324" s="29"/>
      <c r="V324" s="29"/>
      <c r="W324" s="29"/>
      <c r="X324" s="29"/>
      <c r="Y324" s="29"/>
      <c r="Z324" s="29"/>
    </row>
    <row r="325" spans="1:26" ht="14.25" customHeight="1">
      <c r="A325" s="29">
        <f>COUNTIF(A!$A$2:$A$1001,"&lt;="&amp;A!A325)</f>
        <v>446</v>
      </c>
      <c r="B325" s="30">
        <v>324</v>
      </c>
      <c r="C325" s="35" t="str">
        <f t="array" ref="C325">INDEX(A!$A$2:$A$1001,MATCH(EF!B325,EF!$A$2:$A$1001,0))</f>
        <v>San Julián</v>
      </c>
      <c r="D325" s="35" t="str">
        <f t="array" ref="D325">INDEX(A!$B$2:$B$1001,MATCH(EF!C325,A!$A$2:$A$1001,0))</f>
        <v>Municipal</v>
      </c>
      <c r="E325" s="35" t="str">
        <f t="array" ref="E325">INDEX(A!$C$2:$C$1001,MATCH(EF!C325,A!$A$2:$A$1001,0))</f>
        <v>Sí</v>
      </c>
      <c r="F325" s="35" t="str">
        <f t="array" ref="F325">INDEX(A!$D$2:$D$1001,MATCH(EF!C325,A!$A$2:$A$1001,0))</f>
        <v>074</v>
      </c>
      <c r="G325" s="35" t="str">
        <f t="array" ref="G325">INDEX(A!$E$2:$E$1001,MATCH(EF!C325,A!$A$2:$A$1001,0))</f>
        <v>Gobierno</v>
      </c>
      <c r="H325" s="35" t="str">
        <f t="array" ref="H325">INDEX(A!$F$2:$F$1001,MATCH(EF!C325,A!$A$2:$A$1001,0))</f>
        <v>Ejecutivo</v>
      </c>
      <c r="I325" s="35" t="str">
        <f t="array" ref="I325">INDEX(A!$G$2:$G$1001,MATCH(EF!C325,A!$A$2:$A$1001,0))</f>
        <v>Dependencia</v>
      </c>
      <c r="J325" s="35">
        <f t="array" ref="J325">INDEX(A!$H$2:$H$1001,MATCH(EF!C325,A!$A$2:$A$1001,0))</f>
        <v>1912</v>
      </c>
      <c r="K325" s="35" t="str">
        <f t="array" ref="K325">INDEX(A!$I$2:$I$1001,MATCH(EF!C325,A!$A$2:$A$1001,0))</f>
        <v>NA</v>
      </c>
      <c r="L325" s="35" t="str">
        <f t="array" ref="L325">INDEX(A!$J$2:$J$1001,MATCH(EF!C325,A!$A$2:$A$1001,0))</f>
        <v>NA</v>
      </c>
      <c r="M325" s="35">
        <f t="array" ref="M325">INDEX(A!$K$2:$K$1001,MATCH(EF!C325,A!$A$2:$A$1001,0))</f>
        <v>707400</v>
      </c>
      <c r="N325" s="35">
        <f t="array" ref="N325">INDEX(A!$L$2:$L$1001,MATCH(EF!C325,A!$A$2:$A$1001,0))</f>
        <v>0</v>
      </c>
      <c r="O325" s="36" t="str">
        <f t="shared" si="0"/>
        <v>7</v>
      </c>
      <c r="P325" s="36" t="str">
        <f t="shared" si="1"/>
        <v>074</v>
      </c>
      <c r="Q325" s="36" t="str">
        <f t="array" ref="Q325">IF(O325="7",IF(P325="000","Sin región al ser un intermunicipal",INDEX(B!$C$2:$C$126,MATCH(EF!P325,B!$A$2:$A$126,0))),"Sin región al ser un ente Estatal")</f>
        <v>Altos Sur</v>
      </c>
      <c r="R325" s="37">
        <f t="array" ref="R325">IF(O325="7",IF(P325="000","N/A",INDEX(B!$D$2:$D$126,MATCH(EF!P325,B!$A$2:$A$126,0))),B!$D$127)</f>
        <v>15890</v>
      </c>
      <c r="S325" s="37">
        <f t="array" ref="S325">IF(O325="7",IF(P325="000","N/A",INDEX(B!$E$2:$E$126,MATCH(EF!P325,B!$A$2:$A$126,0))),B!$E$127)</f>
        <v>16792</v>
      </c>
      <c r="T325" s="29"/>
      <c r="U325" s="29"/>
      <c r="V325" s="29"/>
      <c r="W325" s="29"/>
      <c r="X325" s="29"/>
      <c r="Y325" s="29"/>
      <c r="Z325" s="29"/>
    </row>
    <row r="326" spans="1:26" ht="14.25" customHeight="1">
      <c r="A326" s="29">
        <f>COUNTIF(A!$A$2:$A$1001,"&lt;="&amp;A!A326)</f>
        <v>185</v>
      </c>
      <c r="B326" s="30">
        <v>325</v>
      </c>
      <c r="C326" s="35" t="str">
        <f t="array" ref="C326">INDEX(A!$A$2:$A$1001,MATCH(EF!B326,EF!$A$2:$A$1001,0))</f>
        <v>San Marcos</v>
      </c>
      <c r="D326" s="35" t="str">
        <f t="array" ref="D326">INDEX(A!$B$2:$B$1001,MATCH(EF!C326,A!$A$2:$A$1001,0))</f>
        <v>Municipal</v>
      </c>
      <c r="E326" s="35" t="str">
        <f t="array" ref="E326">INDEX(A!$C$2:$C$1001,MATCH(EF!C326,A!$A$2:$A$1001,0))</f>
        <v>Sí</v>
      </c>
      <c r="F326" s="35" t="str">
        <f t="array" ref="F326">INDEX(A!$D$2:$D$1001,MATCH(EF!C326,A!$A$2:$A$1001,0))</f>
        <v>075</v>
      </c>
      <c r="G326" s="35" t="str">
        <f t="array" ref="G326">INDEX(A!$E$2:$E$1001,MATCH(EF!C326,A!$A$2:$A$1001,0))</f>
        <v>Gobierno</v>
      </c>
      <c r="H326" s="35" t="str">
        <f t="array" ref="H326">INDEX(A!$F$2:$F$1001,MATCH(EF!C326,A!$A$2:$A$1001,0))</f>
        <v>Ejecutivo</v>
      </c>
      <c r="I326" s="35" t="str">
        <f t="array" ref="I326">INDEX(A!$G$2:$G$1001,MATCH(EF!C326,A!$A$2:$A$1001,0))</f>
        <v>Dependencia</v>
      </c>
      <c r="J326" s="35">
        <f t="array" ref="J326">INDEX(A!$H$2:$H$1001,MATCH(EF!C326,A!$A$2:$A$1001,0))</f>
        <v>1907</v>
      </c>
      <c r="K326" s="35" t="str">
        <f t="array" ref="K326">INDEX(A!$I$2:$I$1001,MATCH(EF!C326,A!$A$2:$A$1001,0))</f>
        <v>NA</v>
      </c>
      <c r="L326" s="35" t="str">
        <f t="array" ref="L326">INDEX(A!$J$2:$J$1001,MATCH(EF!C326,A!$A$2:$A$1001,0))</f>
        <v>NA</v>
      </c>
      <c r="M326" s="35">
        <f t="array" ref="M326">INDEX(A!$K$2:$K$1001,MATCH(EF!C326,A!$A$2:$A$1001,0))</f>
        <v>707500</v>
      </c>
      <c r="N326" s="35">
        <f t="array" ref="N326">INDEX(A!$L$2:$L$1001,MATCH(EF!C326,A!$A$2:$A$1001,0))</f>
        <v>0</v>
      </c>
      <c r="O326" s="36" t="str">
        <f t="shared" si="0"/>
        <v>7</v>
      </c>
      <c r="P326" s="36" t="str">
        <f t="shared" si="1"/>
        <v>075</v>
      </c>
      <c r="Q326" s="36" t="str">
        <f t="array" ref="Q326">IF(O326="7",IF(P326="000","Sin región al ser un intermunicipal",INDEX(B!$C$2:$C$126,MATCH(EF!P326,B!$A$2:$A$126,0))),"Sin región al ser un ente Estatal")</f>
        <v>Valles</v>
      </c>
      <c r="R326" s="37">
        <f t="array" ref="R326">IF(O326="7",IF(P326="000","N/A",INDEX(B!$D$2:$D$126,MATCH(EF!P326,B!$A$2:$A$126,0))),B!$D$127)</f>
        <v>3783</v>
      </c>
      <c r="S326" s="37">
        <f t="array" ref="S326">IF(O326="7",IF(P326="000","N/A",INDEX(B!$E$2:$E$126,MATCH(EF!P326,B!$A$2:$A$126,0))),B!$E$127)</f>
        <v>3791</v>
      </c>
      <c r="T326" s="29"/>
      <c r="U326" s="29"/>
      <c r="V326" s="29"/>
      <c r="W326" s="29"/>
      <c r="X326" s="29"/>
      <c r="Y326" s="29"/>
      <c r="Z326" s="29"/>
    </row>
    <row r="327" spans="1:26" ht="14.25" customHeight="1">
      <c r="A327" s="29">
        <f>COUNTIF(A!$A$2:$A$1001,"&lt;="&amp;A!A327)</f>
        <v>447</v>
      </c>
      <c r="B327" s="30">
        <v>326</v>
      </c>
      <c r="C327" s="35" t="str">
        <f t="array" ref="C327">INDEX(A!$A$2:$A$1001,MATCH(EF!B327,EF!$A$2:$A$1001,0))</f>
        <v>San Martín de Bolaños</v>
      </c>
      <c r="D327" s="35" t="str">
        <f t="array" ref="D327">INDEX(A!$B$2:$B$1001,MATCH(EF!C327,A!$A$2:$A$1001,0))</f>
        <v>Municipal</v>
      </c>
      <c r="E327" s="35" t="str">
        <f t="array" ref="E327">INDEX(A!$C$2:$C$1001,MATCH(EF!C327,A!$A$2:$A$1001,0))</f>
        <v>Sí</v>
      </c>
      <c r="F327" s="35" t="str">
        <f t="array" ref="F327">INDEX(A!$D$2:$D$1001,MATCH(EF!C327,A!$A$2:$A$1001,0))</f>
        <v>076</v>
      </c>
      <c r="G327" s="35" t="str">
        <f t="array" ref="G327">INDEX(A!$E$2:$E$1001,MATCH(EF!C327,A!$A$2:$A$1001,0))</f>
        <v>Gobierno</v>
      </c>
      <c r="H327" s="35" t="str">
        <f t="array" ref="H327">INDEX(A!$F$2:$F$1001,MATCH(EF!C327,A!$A$2:$A$1001,0))</f>
        <v>Ejecutivo</v>
      </c>
      <c r="I327" s="35" t="str">
        <f t="array" ref="I327">INDEX(A!$G$2:$G$1001,MATCH(EF!C327,A!$A$2:$A$1001,0))</f>
        <v>Dependencia</v>
      </c>
      <c r="J327" s="35">
        <f t="array" ref="J327">INDEX(A!$H$2:$H$1001,MATCH(EF!C327,A!$A$2:$A$1001,0))</f>
        <v>1824</v>
      </c>
      <c r="K327" s="35" t="str">
        <f t="array" ref="K327">INDEX(A!$I$2:$I$1001,MATCH(EF!C327,A!$A$2:$A$1001,0))</f>
        <v>NA</v>
      </c>
      <c r="L327" s="35" t="str">
        <f t="array" ref="L327">INDEX(A!$J$2:$J$1001,MATCH(EF!C327,A!$A$2:$A$1001,0))</f>
        <v>NA</v>
      </c>
      <c r="M327" s="35">
        <f t="array" ref="M327">INDEX(A!$K$2:$K$1001,MATCH(EF!C327,A!$A$2:$A$1001,0))</f>
        <v>707600</v>
      </c>
      <c r="N327" s="35">
        <f t="array" ref="N327">INDEX(A!$L$2:$L$1001,MATCH(EF!C327,A!$A$2:$A$1001,0))</f>
        <v>0</v>
      </c>
      <c r="O327" s="36" t="str">
        <f t="shared" si="0"/>
        <v>7</v>
      </c>
      <c r="P327" s="36" t="str">
        <f t="shared" si="1"/>
        <v>076</v>
      </c>
      <c r="Q327" s="36" t="str">
        <f t="array" ref="Q327">IF(O327="7",IF(P327="000","Sin región al ser un intermunicipal",INDEX(B!$C$2:$C$126,MATCH(EF!P327,B!$A$2:$A$126,0))),"Sin región al ser un ente Estatal")</f>
        <v>Norte</v>
      </c>
      <c r="R327" s="37">
        <f t="array" ref="R327">IF(O327="7",IF(P327="000","N/A",INDEX(B!$D$2:$D$126,MATCH(EF!P327,B!$A$2:$A$126,0))),B!$D$127)</f>
        <v>3122</v>
      </c>
      <c r="S327" s="37">
        <f t="array" ref="S327">IF(O327="7",IF(P327="000","N/A",INDEX(B!$E$2:$E$126,MATCH(EF!P327,B!$A$2:$A$126,0))),B!$E$127)</f>
        <v>3095</v>
      </c>
      <c r="T327" s="29"/>
      <c r="U327" s="29"/>
      <c r="V327" s="29"/>
      <c r="W327" s="29"/>
      <c r="X327" s="29"/>
      <c r="Y327" s="29"/>
      <c r="Z327" s="29"/>
    </row>
    <row r="328" spans="1:26" ht="14.25" customHeight="1">
      <c r="A328" s="29">
        <f>COUNTIF(A!$A$2:$A$1001,"&lt;="&amp;A!A328)</f>
        <v>285</v>
      </c>
      <c r="B328" s="30">
        <v>327</v>
      </c>
      <c r="C328" s="35" t="str">
        <f t="array" ref="C328">INDEX(A!$A$2:$A$1001,MATCH(EF!B328,EF!$A$2:$A$1001,0))</f>
        <v>San Martín Hidalgo</v>
      </c>
      <c r="D328" s="35" t="str">
        <f t="array" ref="D328">INDEX(A!$B$2:$B$1001,MATCH(EF!C328,A!$A$2:$A$1001,0))</f>
        <v>Municipal</v>
      </c>
      <c r="E328" s="35" t="str">
        <f t="array" ref="E328">INDEX(A!$C$2:$C$1001,MATCH(EF!C328,A!$A$2:$A$1001,0))</f>
        <v>Sí</v>
      </c>
      <c r="F328" s="35" t="str">
        <f t="array" ref="F328">INDEX(A!$D$2:$D$1001,MATCH(EF!C328,A!$A$2:$A$1001,0))</f>
        <v>077</v>
      </c>
      <c r="G328" s="35" t="str">
        <f t="array" ref="G328">INDEX(A!$E$2:$E$1001,MATCH(EF!C328,A!$A$2:$A$1001,0))</f>
        <v>Gobierno</v>
      </c>
      <c r="H328" s="35" t="str">
        <f t="array" ref="H328">INDEX(A!$F$2:$F$1001,MATCH(EF!C328,A!$A$2:$A$1001,0))</f>
        <v>Ejecutivo</v>
      </c>
      <c r="I328" s="35" t="str">
        <f t="array" ref="I328">INDEX(A!$G$2:$G$1001,MATCH(EF!C328,A!$A$2:$A$1001,0))</f>
        <v>Dependencia</v>
      </c>
      <c r="J328" s="35">
        <f t="array" ref="J328">INDEX(A!$H$2:$H$1001,MATCH(EF!C328,A!$A$2:$A$1001,0))</f>
        <v>1824</v>
      </c>
      <c r="K328" s="35" t="str">
        <f t="array" ref="K328">INDEX(A!$I$2:$I$1001,MATCH(EF!C328,A!$A$2:$A$1001,0))</f>
        <v>NA</v>
      </c>
      <c r="L328" s="35" t="str">
        <f t="array" ref="L328">INDEX(A!$J$2:$J$1001,MATCH(EF!C328,A!$A$2:$A$1001,0))</f>
        <v>NA</v>
      </c>
      <c r="M328" s="35">
        <f t="array" ref="M328">INDEX(A!$K$2:$K$1001,MATCH(EF!C328,A!$A$2:$A$1001,0))</f>
        <v>707700</v>
      </c>
      <c r="N328" s="35">
        <f t="array" ref="N328">INDEX(A!$L$2:$L$1001,MATCH(EF!C328,A!$A$2:$A$1001,0))</f>
        <v>0</v>
      </c>
      <c r="O328" s="36" t="str">
        <f t="shared" si="0"/>
        <v>7</v>
      </c>
      <c r="P328" s="36" t="str">
        <f t="shared" si="1"/>
        <v>077</v>
      </c>
      <c r="Q328" s="36" t="str">
        <f t="array" ref="Q328">IF(O328="7",IF(P328="000","Sin región al ser un intermunicipal",INDEX(B!$C$2:$C$126,MATCH(EF!P328,B!$A$2:$A$126,0))),"Sin región al ser un ente Estatal")</f>
        <v>Lagunas</v>
      </c>
      <c r="R328" s="37">
        <f t="array" ref="R328">IF(O328="7",IF(P328="000","N/A",INDEX(B!$D$2:$D$126,MATCH(EF!P328,B!$A$2:$A$126,0))),B!$D$127)</f>
        <v>27777</v>
      </c>
      <c r="S328" s="37">
        <f t="array" ref="S328">IF(O328="7",IF(P328="000","N/A",INDEX(B!$E$2:$E$126,MATCH(EF!P328,B!$A$2:$A$126,0))),B!$E$127)</f>
        <v>28102</v>
      </c>
      <c r="T328" s="29"/>
      <c r="U328" s="29"/>
      <c r="V328" s="29"/>
      <c r="W328" s="29"/>
      <c r="X328" s="29"/>
      <c r="Y328" s="29"/>
      <c r="Z328" s="29"/>
    </row>
    <row r="329" spans="1:26" ht="14.25" customHeight="1">
      <c r="A329" s="29">
        <f>COUNTIF(A!$A$2:$A$1001,"&lt;="&amp;A!A329)</f>
        <v>458</v>
      </c>
      <c r="B329" s="30">
        <v>328</v>
      </c>
      <c r="C329" s="35" t="str">
        <f t="array" ref="C329">INDEX(A!$A$2:$A$1001,MATCH(EF!B329,EF!$A$2:$A$1001,0))</f>
        <v>San Miguel el Alto</v>
      </c>
      <c r="D329" s="35" t="str">
        <f t="array" ref="D329">INDEX(A!$B$2:$B$1001,MATCH(EF!C329,A!$A$2:$A$1001,0))</f>
        <v>Municipal</v>
      </c>
      <c r="E329" s="35" t="str">
        <f t="array" ref="E329">INDEX(A!$C$2:$C$1001,MATCH(EF!C329,A!$A$2:$A$1001,0))</f>
        <v>Sí</v>
      </c>
      <c r="F329" s="35" t="str">
        <f t="array" ref="F329">INDEX(A!$D$2:$D$1001,MATCH(EF!C329,A!$A$2:$A$1001,0))</f>
        <v>078</v>
      </c>
      <c r="G329" s="35" t="str">
        <f t="array" ref="G329">INDEX(A!$E$2:$E$1001,MATCH(EF!C329,A!$A$2:$A$1001,0))</f>
        <v>Gobierno</v>
      </c>
      <c r="H329" s="35" t="str">
        <f t="array" ref="H329">INDEX(A!$F$2:$F$1001,MATCH(EF!C329,A!$A$2:$A$1001,0))</f>
        <v>Ejecutivo</v>
      </c>
      <c r="I329" s="35" t="str">
        <f t="array" ref="I329">INDEX(A!$G$2:$G$1001,MATCH(EF!C329,A!$A$2:$A$1001,0))</f>
        <v>Dependencia</v>
      </c>
      <c r="J329" s="35">
        <f t="array" ref="J329">INDEX(A!$H$2:$H$1001,MATCH(EF!C329,A!$A$2:$A$1001,0))</f>
        <v>1824</v>
      </c>
      <c r="K329" s="35" t="str">
        <f t="array" ref="K329">INDEX(A!$I$2:$I$1001,MATCH(EF!C329,A!$A$2:$A$1001,0))</f>
        <v>NA</v>
      </c>
      <c r="L329" s="35" t="str">
        <f t="array" ref="L329">INDEX(A!$J$2:$J$1001,MATCH(EF!C329,A!$A$2:$A$1001,0))</f>
        <v>NA</v>
      </c>
      <c r="M329" s="35">
        <f t="array" ref="M329">INDEX(A!$K$2:$K$1001,MATCH(EF!C329,A!$A$2:$A$1001,0))</f>
        <v>707800</v>
      </c>
      <c r="N329" s="35">
        <f t="array" ref="N329">INDEX(A!$L$2:$L$1001,MATCH(EF!C329,A!$A$2:$A$1001,0))</f>
        <v>0</v>
      </c>
      <c r="O329" s="36" t="str">
        <f t="shared" si="0"/>
        <v>7</v>
      </c>
      <c r="P329" s="36" t="str">
        <f t="shared" si="1"/>
        <v>078</v>
      </c>
      <c r="Q329" s="36" t="str">
        <f t="array" ref="Q329">IF(O329="7",IF(P329="000","Sin región al ser un intermunicipal",INDEX(B!$C$2:$C$126,MATCH(EF!P329,B!$A$2:$A$126,0))),"Sin región al ser un ente Estatal")</f>
        <v>Altos Sur</v>
      </c>
      <c r="R329" s="37">
        <f t="array" ref="R329">IF(O329="7",IF(P329="000","N/A",INDEX(B!$D$2:$D$126,MATCH(EF!P329,B!$A$2:$A$126,0))),B!$D$127)</f>
        <v>32960</v>
      </c>
      <c r="S329" s="37">
        <f t="array" ref="S329">IF(O329="7",IF(P329="000","N/A",INDEX(B!$E$2:$E$126,MATCH(EF!P329,B!$A$2:$A$126,0))),B!$E$127)</f>
        <v>31965</v>
      </c>
      <c r="T329" s="29"/>
      <c r="U329" s="29"/>
      <c r="V329" s="29"/>
      <c r="W329" s="29"/>
      <c r="X329" s="29"/>
      <c r="Y329" s="29"/>
      <c r="Z329" s="29"/>
    </row>
    <row r="330" spans="1:26" ht="14.25" customHeight="1">
      <c r="A330" s="29">
        <f>COUNTIF(A!$A$2:$A$1001,"&lt;="&amp;A!A330)</f>
        <v>381</v>
      </c>
      <c r="B330" s="30">
        <v>329</v>
      </c>
      <c r="C330" s="35" t="str">
        <f t="array" ref="C330">INDEX(A!$A$2:$A$1001,MATCH(EF!B330,EF!$A$2:$A$1001,0))</f>
        <v>San Pedro Tlaquepaque</v>
      </c>
      <c r="D330" s="35" t="str">
        <f t="array" ref="D330">INDEX(A!$B$2:$B$1001,MATCH(EF!C330,A!$A$2:$A$1001,0))</f>
        <v>Municipal</v>
      </c>
      <c r="E330" s="35" t="str">
        <f t="array" ref="E330">INDEX(A!$C$2:$C$1001,MATCH(EF!C330,A!$A$2:$A$1001,0))</f>
        <v>Sí</v>
      </c>
      <c r="F330" s="35" t="str">
        <f t="array" ref="F330">INDEX(A!$D$2:$D$1001,MATCH(EF!C330,A!$A$2:$A$1001,0))</f>
        <v>098</v>
      </c>
      <c r="G330" s="35" t="str">
        <f t="array" ref="G330">INDEX(A!$E$2:$E$1001,MATCH(EF!C330,A!$A$2:$A$1001,0))</f>
        <v>Gobierno</v>
      </c>
      <c r="H330" s="35" t="str">
        <f t="array" ref="H330">INDEX(A!$F$2:$F$1001,MATCH(EF!C330,A!$A$2:$A$1001,0))</f>
        <v>Ejecutivo</v>
      </c>
      <c r="I330" s="35" t="str">
        <f t="array" ref="I330">INDEX(A!$G$2:$G$1001,MATCH(EF!C330,A!$A$2:$A$1001,0))</f>
        <v>Dependencia</v>
      </c>
      <c r="J330" s="35">
        <f t="array" ref="J330">INDEX(A!$H$2:$H$1001,MATCH(EF!C330,A!$A$2:$A$1001,0))</f>
        <v>1824</v>
      </c>
      <c r="K330" s="35" t="str">
        <f t="array" ref="K330">INDEX(A!$I$2:$I$1001,MATCH(EF!C330,A!$A$2:$A$1001,0))</f>
        <v>NA</v>
      </c>
      <c r="L330" s="35" t="str">
        <f t="array" ref="L330">INDEX(A!$J$2:$J$1001,MATCH(EF!C330,A!$A$2:$A$1001,0))</f>
        <v>San Pedro Tlaquepaque
Decreto 23598/LIX/11. Periódico número 10. Sección III Tomo CCCLXXI</v>
      </c>
      <c r="M330" s="35">
        <f t="array" ref="M330">INDEX(A!$K$2:$K$1001,MATCH(EF!C330,A!$A$2:$A$1001,0))</f>
        <v>709800</v>
      </c>
      <c r="N330" s="35">
        <f t="array" ref="N330">INDEX(A!$L$2:$L$1001,MATCH(EF!C330,A!$A$2:$A$1001,0))</f>
        <v>0</v>
      </c>
      <c r="O330" s="36" t="str">
        <f t="shared" si="0"/>
        <v>7</v>
      </c>
      <c r="P330" s="36" t="str">
        <f t="shared" si="1"/>
        <v>098</v>
      </c>
      <c r="Q330" s="36" t="str">
        <f t="array" ref="Q330">IF(O330="7",IF(P330="000","Sin región al ser un intermunicipal",INDEX(B!$C$2:$C$126,MATCH(EF!P330,B!$A$2:$A$126,0))),"Sin región al ser un ente Estatal")</f>
        <v>Centro</v>
      </c>
      <c r="R330" s="37">
        <f t="array" ref="R330">IF(O330="7",IF(P330="000","N/A",INDEX(B!$D$2:$D$126,MATCH(EF!P330,B!$A$2:$A$126,0))),B!$D$127)</f>
        <v>664193</v>
      </c>
      <c r="S330" s="37">
        <f t="array" ref="S330">IF(O330="7",IF(P330="000","N/A",INDEX(B!$E$2:$E$126,MATCH(EF!P330,B!$A$2:$A$126,0))),B!$E$127)</f>
        <v>687127</v>
      </c>
      <c r="T330" s="29"/>
      <c r="U330" s="29"/>
      <c r="V330" s="29"/>
      <c r="W330" s="29"/>
      <c r="X330" s="29"/>
      <c r="Y330" s="29"/>
      <c r="Z330" s="29"/>
    </row>
    <row r="331" spans="1:26" ht="14.25" customHeight="1">
      <c r="A331" s="29">
        <f>COUNTIF(A!$A$2:$A$1001,"&lt;="&amp;A!A331)</f>
        <v>266</v>
      </c>
      <c r="B331" s="30">
        <v>330</v>
      </c>
      <c r="C331" s="35" t="str">
        <f t="array" ref="C331">INDEX(A!$A$2:$A$1001,MATCH(EF!B331,EF!$A$2:$A$1001,0))</f>
        <v>San Sebastián del Oeste</v>
      </c>
      <c r="D331" s="35" t="str">
        <f t="array" ref="D331">INDEX(A!$B$2:$B$1001,MATCH(EF!C331,A!$A$2:$A$1001,0))</f>
        <v>Municipal</v>
      </c>
      <c r="E331" s="35" t="str">
        <f t="array" ref="E331">INDEX(A!$C$2:$C$1001,MATCH(EF!C331,A!$A$2:$A$1001,0))</f>
        <v>Sí</v>
      </c>
      <c r="F331" s="35" t="str">
        <f t="array" ref="F331">INDEX(A!$D$2:$D$1001,MATCH(EF!C331,A!$A$2:$A$1001,0))</f>
        <v>080</v>
      </c>
      <c r="G331" s="35" t="str">
        <f t="array" ref="G331">INDEX(A!$E$2:$E$1001,MATCH(EF!C331,A!$A$2:$A$1001,0))</f>
        <v>Gobierno</v>
      </c>
      <c r="H331" s="35" t="str">
        <f t="array" ref="H331">INDEX(A!$F$2:$F$1001,MATCH(EF!C331,A!$A$2:$A$1001,0))</f>
        <v>Ejecutivo</v>
      </c>
      <c r="I331" s="35" t="str">
        <f t="array" ref="I331">INDEX(A!$G$2:$G$1001,MATCH(EF!C331,A!$A$2:$A$1001,0))</f>
        <v>Dependencia</v>
      </c>
      <c r="J331" s="35">
        <f t="array" ref="J331">INDEX(A!$H$2:$H$1001,MATCH(EF!C331,A!$A$2:$A$1001,0))</f>
        <v>1824</v>
      </c>
      <c r="K331" s="35" t="str">
        <f t="array" ref="K331">INDEX(A!$I$2:$I$1001,MATCH(EF!C331,A!$A$2:$A$1001,0))</f>
        <v>NA</v>
      </c>
      <c r="L331" s="35" t="str">
        <f t="array" ref="L331">INDEX(A!$J$2:$J$1001,MATCH(EF!C331,A!$A$2:$A$1001,0))</f>
        <v>NA</v>
      </c>
      <c r="M331" s="35">
        <f t="array" ref="M331">INDEX(A!$K$2:$K$1001,MATCH(EF!C331,A!$A$2:$A$1001,0))</f>
        <v>708000</v>
      </c>
      <c r="N331" s="35">
        <f t="array" ref="N331">INDEX(A!$L$2:$L$1001,MATCH(EF!C331,A!$A$2:$A$1001,0))</f>
        <v>0</v>
      </c>
      <c r="O331" s="36" t="str">
        <f t="shared" si="0"/>
        <v>7</v>
      </c>
      <c r="P331" s="36" t="str">
        <f t="shared" si="1"/>
        <v>080</v>
      </c>
      <c r="Q331" s="36" t="str">
        <f t="array" ref="Q331">IF(O331="7",IF(P331="000","Sin región al ser un intermunicipal",INDEX(B!$C$2:$C$126,MATCH(EF!P331,B!$A$2:$A$126,0))),"Sin región al ser un ente Estatal")</f>
        <v>Costa Sierra Occidental</v>
      </c>
      <c r="R331" s="37">
        <f t="array" ref="R331">IF(O331="7",IF(P331="000","N/A",INDEX(B!$D$2:$D$126,MATCH(EF!P331,B!$A$2:$A$126,0))),B!$D$127)</f>
        <v>5643</v>
      </c>
      <c r="S331" s="37">
        <f t="array" ref="S331">IF(O331="7",IF(P331="000","N/A",INDEX(B!$E$2:$E$126,MATCH(EF!P331,B!$A$2:$A$126,0))),B!$E$127)</f>
        <v>5086</v>
      </c>
      <c r="T331" s="29"/>
      <c r="U331" s="29"/>
      <c r="V331" s="29"/>
      <c r="W331" s="29"/>
      <c r="X331" s="29"/>
      <c r="Y331" s="29"/>
      <c r="Z331" s="29"/>
    </row>
    <row r="332" spans="1:26" ht="14.25" customHeight="1">
      <c r="A332" s="29">
        <f>COUNTIF(A!$A$2:$A$1001,"&lt;="&amp;A!A332)</f>
        <v>448</v>
      </c>
      <c r="B332" s="30">
        <v>331</v>
      </c>
      <c r="C332" s="35" t="str">
        <f t="array" ref="C332">INDEX(A!$A$2:$A$1001,MATCH(EF!B332,EF!$A$2:$A$1001,0))</f>
        <v>Santa María de los Ángeles</v>
      </c>
      <c r="D332" s="35" t="str">
        <f t="array" ref="D332">INDEX(A!$B$2:$B$1001,MATCH(EF!C332,A!$A$2:$A$1001,0))</f>
        <v>Municipal</v>
      </c>
      <c r="E332" s="35" t="str">
        <f t="array" ref="E332">INDEX(A!$C$2:$C$1001,MATCH(EF!C332,A!$A$2:$A$1001,0))</f>
        <v>Sí</v>
      </c>
      <c r="F332" s="35" t="str">
        <f t="array" ref="F332">INDEX(A!$D$2:$D$1001,MATCH(EF!C332,A!$A$2:$A$1001,0))</f>
        <v>081</v>
      </c>
      <c r="G332" s="35" t="str">
        <f t="array" ref="G332">INDEX(A!$E$2:$E$1001,MATCH(EF!C332,A!$A$2:$A$1001,0))</f>
        <v>Gobierno</v>
      </c>
      <c r="H332" s="35" t="str">
        <f t="array" ref="H332">INDEX(A!$F$2:$F$1001,MATCH(EF!C332,A!$A$2:$A$1001,0))</f>
        <v>Ejecutivo</v>
      </c>
      <c r="I332" s="35" t="str">
        <f t="array" ref="I332">INDEX(A!$G$2:$G$1001,MATCH(EF!C332,A!$A$2:$A$1001,0))</f>
        <v>Dependencia</v>
      </c>
      <c r="J332" s="35">
        <f t="array" ref="J332">INDEX(A!$H$2:$H$1001,MATCH(EF!C332,A!$A$2:$A$1001,0))</f>
        <v>1861</v>
      </c>
      <c r="K332" s="35" t="str">
        <f t="array" ref="K332">INDEX(A!$I$2:$I$1001,MATCH(EF!C332,A!$A$2:$A$1001,0))</f>
        <v>NA</v>
      </c>
      <c r="L332" s="35" t="str">
        <f t="array" ref="L332">INDEX(A!$J$2:$J$1001,MATCH(EF!C332,A!$A$2:$A$1001,0))</f>
        <v>NA</v>
      </c>
      <c r="M332" s="35">
        <f t="array" ref="M332">INDEX(A!$K$2:$K$1001,MATCH(EF!C332,A!$A$2:$A$1001,0))</f>
        <v>708100</v>
      </c>
      <c r="N332" s="35">
        <f t="array" ref="N332">INDEX(A!$L$2:$L$1001,MATCH(EF!C332,A!$A$2:$A$1001,0))</f>
        <v>0</v>
      </c>
      <c r="O332" s="36" t="str">
        <f t="shared" si="0"/>
        <v>7</v>
      </c>
      <c r="P332" s="36" t="str">
        <f t="shared" si="1"/>
        <v>081</v>
      </c>
      <c r="Q332" s="36" t="str">
        <f t="array" ref="Q332">IF(O332="7",IF(P332="000","Sin región al ser un intermunicipal",INDEX(B!$C$2:$C$126,MATCH(EF!P332,B!$A$2:$A$126,0))),"Sin región al ser un ente Estatal")</f>
        <v>Norte</v>
      </c>
      <c r="R332" s="37">
        <f t="array" ref="R332">IF(O332="7",IF(P332="000","N/A",INDEX(B!$D$2:$D$126,MATCH(EF!P332,B!$A$2:$A$126,0))),B!$D$127)</f>
        <v>3033</v>
      </c>
      <c r="S332" s="37">
        <f t="array" ref="S332">IF(O332="7",IF(P332="000","N/A",INDEX(B!$E$2:$E$126,MATCH(EF!P332,B!$A$2:$A$126,0))),B!$E$127)</f>
        <v>3515</v>
      </c>
      <c r="T332" s="29"/>
      <c r="U332" s="29"/>
      <c r="V332" s="29"/>
      <c r="W332" s="29"/>
      <c r="X332" s="29"/>
      <c r="Y332" s="29"/>
      <c r="Z332" s="29"/>
    </row>
    <row r="333" spans="1:26" ht="14.25" customHeight="1">
      <c r="A333" s="29">
        <f>COUNTIF(A!$A$2:$A$1001,"&lt;="&amp;A!A333)</f>
        <v>366</v>
      </c>
      <c r="B333" s="30">
        <v>332</v>
      </c>
      <c r="C333" s="35" t="str">
        <f t="array" ref="C333">INDEX(A!$A$2:$A$1001,MATCH(EF!B333,EF!$A$2:$A$1001,0))</f>
        <v>Santa María del Oro</v>
      </c>
      <c r="D333" s="35" t="str">
        <f t="array" ref="D333">INDEX(A!$B$2:$B$1001,MATCH(EF!C333,A!$A$2:$A$1001,0))</f>
        <v>Municipal</v>
      </c>
      <c r="E333" s="35" t="str">
        <f t="array" ref="E333">INDEX(A!$C$2:$C$1001,MATCH(EF!C333,A!$A$2:$A$1001,0))</f>
        <v>Sí</v>
      </c>
      <c r="F333" s="35" t="str">
        <f t="array" ref="F333">INDEX(A!$D$2:$D$1001,MATCH(EF!C333,A!$A$2:$A$1001,0))</f>
        <v>056</v>
      </c>
      <c r="G333" s="35" t="str">
        <f t="array" ref="G333">INDEX(A!$E$2:$E$1001,MATCH(EF!C333,A!$A$2:$A$1001,0))</f>
        <v>Gobierno</v>
      </c>
      <c r="H333" s="35" t="str">
        <f t="array" ref="H333">INDEX(A!$F$2:$F$1001,MATCH(EF!C333,A!$A$2:$A$1001,0))</f>
        <v>Ejecutivo</v>
      </c>
      <c r="I333" s="35" t="str">
        <f t="array" ref="I333">INDEX(A!$G$2:$G$1001,MATCH(EF!C333,A!$A$2:$A$1001,0))</f>
        <v>Dependencia</v>
      </c>
      <c r="J333" s="35">
        <f t="array" ref="J333">INDEX(A!$H$2:$H$1001,MATCH(EF!C333,A!$A$2:$A$1001,0))</f>
        <v>1938</v>
      </c>
      <c r="K333" s="35" t="str">
        <f t="array" ref="K333">INDEX(A!$I$2:$I$1001,MATCH(EF!C333,A!$A$2:$A$1001,0))</f>
        <v>NA</v>
      </c>
      <c r="L333" s="35" t="str">
        <f t="array" ref="L333">INDEX(A!$J$2:$J$1001,MATCH(EF!C333,A!$A$2:$A$1001,0))</f>
        <v>Santa María del Oro
Decreto 17837
Manuel M. Diéguez
Decreto</v>
      </c>
      <c r="M333" s="35">
        <f t="array" ref="M333">INDEX(A!$K$2:$K$1001,MATCH(EF!C333,A!$A$2:$A$1001,0))</f>
        <v>705600</v>
      </c>
      <c r="N333" s="35">
        <f t="array" ref="N333">INDEX(A!$L$2:$L$1001,MATCH(EF!C333,A!$A$2:$A$1001,0))</f>
        <v>0</v>
      </c>
      <c r="O333" s="36" t="str">
        <f t="shared" si="0"/>
        <v>7</v>
      </c>
      <c r="P333" s="36" t="str">
        <f t="shared" si="1"/>
        <v>056</v>
      </c>
      <c r="Q333" s="36" t="str">
        <f t="array" ref="Q333">IF(O333="7",IF(P333="000","Sin región al ser un intermunicipal",INDEX(B!$C$2:$C$126,MATCH(EF!P333,B!$A$2:$A$126,0))),"Sin región al ser un ente Estatal")</f>
        <v>Sureste</v>
      </c>
      <c r="R333" s="37">
        <f t="array" ref="R333">IF(O333="7",IF(P333="000","N/A",INDEX(B!$D$2:$D$126,MATCH(EF!P333,B!$A$2:$A$126,0))),B!$D$127)</f>
        <v>2028</v>
      </c>
      <c r="S333" s="37">
        <f t="array" ref="S333">IF(O333="7",IF(P333="000","N/A",INDEX(B!$E$2:$E$126,MATCH(EF!P333,B!$A$2:$A$126,0))),B!$E$127)</f>
        <v>1815</v>
      </c>
      <c r="T333" s="29"/>
      <c r="U333" s="29"/>
      <c r="V333" s="29"/>
      <c r="W333" s="29"/>
      <c r="X333" s="29"/>
      <c r="Y333" s="29"/>
      <c r="Z333" s="29"/>
    </row>
    <row r="334" spans="1:26" ht="14.25" customHeight="1">
      <c r="A334" s="29">
        <f>COUNTIF(A!$A$2:$A$1001,"&lt;="&amp;A!A334)</f>
        <v>235</v>
      </c>
      <c r="B334" s="30">
        <v>333</v>
      </c>
      <c r="C334" s="35" t="str">
        <f t="array" ref="C334">INDEX(A!$A$2:$A$1001,MATCH(EF!B334,EF!$A$2:$A$1001,0))</f>
        <v>Sayula</v>
      </c>
      <c r="D334" s="35" t="str">
        <f t="array" ref="D334">INDEX(A!$B$2:$B$1001,MATCH(EF!C334,A!$A$2:$A$1001,0))</f>
        <v>Municipal</v>
      </c>
      <c r="E334" s="35" t="str">
        <f t="array" ref="E334">INDEX(A!$C$2:$C$1001,MATCH(EF!C334,A!$A$2:$A$1001,0))</f>
        <v>Sí</v>
      </c>
      <c r="F334" s="35" t="str">
        <f t="array" ref="F334">INDEX(A!$D$2:$D$1001,MATCH(EF!C334,A!$A$2:$A$1001,0))</f>
        <v>082</v>
      </c>
      <c r="G334" s="35" t="str">
        <f t="array" ref="G334">INDEX(A!$E$2:$E$1001,MATCH(EF!C334,A!$A$2:$A$1001,0))</f>
        <v>Gobierno</v>
      </c>
      <c r="H334" s="35" t="str">
        <f t="array" ref="H334">INDEX(A!$F$2:$F$1001,MATCH(EF!C334,A!$A$2:$A$1001,0))</f>
        <v>Ejecutivo</v>
      </c>
      <c r="I334" s="35" t="str">
        <f t="array" ref="I334">INDEX(A!$G$2:$G$1001,MATCH(EF!C334,A!$A$2:$A$1001,0))</f>
        <v>Dependencia</v>
      </c>
      <c r="J334" s="35">
        <f t="array" ref="J334">INDEX(A!$H$2:$H$1001,MATCH(EF!C334,A!$A$2:$A$1001,0))</f>
        <v>1824</v>
      </c>
      <c r="K334" s="35" t="str">
        <f t="array" ref="K334">INDEX(A!$I$2:$I$1001,MATCH(EF!C334,A!$A$2:$A$1001,0))</f>
        <v>NA</v>
      </c>
      <c r="L334" s="35" t="str">
        <f t="array" ref="L334">INDEX(A!$J$2:$J$1001,MATCH(EF!C334,A!$A$2:$A$1001,0))</f>
        <v>NA</v>
      </c>
      <c r="M334" s="35">
        <f t="array" ref="M334">INDEX(A!$K$2:$K$1001,MATCH(EF!C334,A!$A$2:$A$1001,0))</f>
        <v>708200</v>
      </c>
      <c r="N334" s="35">
        <f t="array" ref="N334">INDEX(A!$L$2:$L$1001,MATCH(EF!C334,A!$A$2:$A$1001,0))</f>
        <v>0</v>
      </c>
      <c r="O334" s="36" t="str">
        <f t="shared" si="0"/>
        <v>7</v>
      </c>
      <c r="P334" s="36" t="str">
        <f t="shared" si="1"/>
        <v>082</v>
      </c>
      <c r="Q334" s="36" t="str">
        <f t="array" ref="Q334">IF(O334="7",IF(P334="000","Sin región al ser un intermunicipal",INDEX(B!$C$2:$C$126,MATCH(EF!P334,B!$A$2:$A$126,0))),"Sin región al ser un ente Estatal")</f>
        <v>Lagunas</v>
      </c>
      <c r="R334" s="37">
        <f t="array" ref="R334">IF(O334="7",IF(P334="000","N/A",INDEX(B!$D$2:$D$126,MATCH(EF!P334,B!$A$2:$A$126,0))),B!$D$127)</f>
        <v>36778</v>
      </c>
      <c r="S334" s="37">
        <f t="array" ref="S334">IF(O334="7",IF(P334="000","N/A",INDEX(B!$E$2:$E$126,MATCH(EF!P334,B!$A$2:$A$126,0))),B!$E$127)</f>
        <v>37186</v>
      </c>
      <c r="T334" s="29"/>
      <c r="U334" s="29"/>
      <c r="V334" s="29"/>
      <c r="W334" s="29"/>
      <c r="X334" s="29"/>
      <c r="Y334" s="29"/>
      <c r="Z334" s="29"/>
    </row>
    <row r="335" spans="1:26" ht="14.25" customHeight="1">
      <c r="A335" s="29">
        <f>COUNTIF(A!$A$2:$A$1001,"&lt;="&amp;A!A335)</f>
        <v>221</v>
      </c>
      <c r="B335" s="30">
        <v>334</v>
      </c>
      <c r="C335" s="35" t="e">
        <f t="array" ref="C335">INDEX(A!$A$2:$A$1001,MATCH(EF!B335,EF!$A$2:$A$1001,0))</f>
        <v>#N/A</v>
      </c>
      <c r="D335" s="35" t="e">
        <f t="array" ref="D335">INDEX(A!$B$2:$B$1001,MATCH(EF!C335,A!$A$2:$A$1001,0))</f>
        <v>#N/A</v>
      </c>
      <c r="E335" s="35" t="e">
        <f t="array" ref="E335">INDEX(A!$C$2:$C$1001,MATCH(EF!C335,A!$A$2:$A$1001,0))</f>
        <v>#N/A</v>
      </c>
      <c r="F335" s="35" t="e">
        <f t="array" ref="F335">INDEX(A!$D$2:$D$1001,MATCH(EF!C335,A!$A$2:$A$1001,0))</f>
        <v>#N/A</v>
      </c>
      <c r="G335" s="35" t="e">
        <f t="array" ref="G335">INDEX(A!$E$2:$E$1001,MATCH(EF!C335,A!$A$2:$A$1001,0))</f>
        <v>#N/A</v>
      </c>
      <c r="H335" s="35" t="e">
        <f t="array" ref="H335">INDEX(A!$F$2:$F$1001,MATCH(EF!C335,A!$A$2:$A$1001,0))</f>
        <v>#N/A</v>
      </c>
      <c r="I335" s="35" t="e">
        <f t="array" ref="I335">INDEX(A!$G$2:$G$1001,MATCH(EF!C335,A!$A$2:$A$1001,0))</f>
        <v>#N/A</v>
      </c>
      <c r="J335" s="35" t="e">
        <f t="array" ref="J335">INDEX(A!$H$2:$H$1001,MATCH(EF!C335,A!$A$2:$A$1001,0))</f>
        <v>#N/A</v>
      </c>
      <c r="K335" s="35" t="e">
        <f t="array" ref="K335">INDEX(A!$I$2:$I$1001,MATCH(EF!C335,A!$A$2:$A$1001,0))</f>
        <v>#N/A</v>
      </c>
      <c r="L335" s="35" t="e">
        <f t="array" ref="L335">INDEX(A!$J$2:$J$1001,MATCH(EF!C335,A!$A$2:$A$1001,0))</f>
        <v>#N/A</v>
      </c>
      <c r="M335" s="35" t="e">
        <f t="array" ref="M335">INDEX(A!$K$2:$K$1001,MATCH(EF!C335,A!$A$2:$A$1001,0))</f>
        <v>#N/A</v>
      </c>
      <c r="N335" s="35" t="e">
        <f t="array" ref="N335">INDEX(A!$L$2:$L$1001,MATCH(EF!C335,A!$A$2:$A$1001,0))</f>
        <v>#N/A</v>
      </c>
      <c r="O335" s="36" t="e">
        <f t="shared" si="0"/>
        <v>#N/A</v>
      </c>
      <c r="P335" s="36" t="e">
        <f t="shared" si="1"/>
        <v>#N/A</v>
      </c>
      <c r="Q335" s="36" t="e">
        <f t="array" ref="Q335">IF(O335="7",IF(P335="000","Sin región al ser un intermunicipal",INDEX(B!$C$2:$C$126,MATCH(EF!P335,B!$A$2:$A$126,0))),"Sin región al ser un ente Estatal")</f>
        <v>#N/A</v>
      </c>
      <c r="R335" s="37" t="e">
        <f t="array" ref="R335">IF(O335="7",IF(P335="000","N/A",INDEX(B!$D$2:$D$126,MATCH(EF!P335,B!$A$2:$A$126,0))),B!$D$127)</f>
        <v>#N/A</v>
      </c>
      <c r="S335" s="37" t="e">
        <f t="array" ref="S335">IF(O335="7",IF(P335="000","N/A",INDEX(B!$E$2:$E$126,MATCH(EF!P335,B!$A$2:$A$126,0))),B!$E$127)</f>
        <v>#N/A</v>
      </c>
      <c r="T335" s="29"/>
      <c r="U335" s="29"/>
      <c r="V335" s="29"/>
      <c r="W335" s="29"/>
      <c r="X335" s="29"/>
      <c r="Y335" s="29"/>
      <c r="Z335" s="29"/>
    </row>
    <row r="336" spans="1:26" ht="14.25" customHeight="1">
      <c r="A336" s="29">
        <f>COUNTIF(A!$A$2:$A$1001,"&lt;="&amp;A!A336)</f>
        <v>267</v>
      </c>
      <c r="B336" s="30">
        <v>335</v>
      </c>
      <c r="C336" s="35" t="str">
        <f t="array" ref="C336">INDEX(A!$A$2:$A$1001,MATCH(EF!B336,EF!$A$2:$A$1001,0))</f>
        <v>Secretaría de Administración</v>
      </c>
      <c r="D336" s="35" t="str">
        <f t="array" ref="D336">INDEX(A!$B$2:$B$1001,MATCH(EF!C336,A!$A$2:$A$1001,0))</f>
        <v>Estatal</v>
      </c>
      <c r="E336" s="35" t="str">
        <f t="array" ref="E336">INDEX(A!$C$2:$C$1001,MATCH(EF!C336,A!$A$2:$A$1001,0))</f>
        <v>Sí</v>
      </c>
      <c r="F336" s="35" t="str">
        <f t="array" ref="F336">INDEX(A!$D$2:$D$1001,MATCH(EF!C336,A!$A$2:$A$1001,0))</f>
        <v>000</v>
      </c>
      <c r="G336" s="35" t="str">
        <f t="array" ref="G336">INDEX(A!$E$2:$E$1001,MATCH(EF!C336,A!$A$2:$A$1001,0))</f>
        <v>Gobierno</v>
      </c>
      <c r="H336" s="35" t="str">
        <f t="array" ref="H336">INDEX(A!$F$2:$F$1001,MATCH(EF!C336,A!$A$2:$A$1001,0))</f>
        <v>Ejecutivo</v>
      </c>
      <c r="I336" s="35" t="str">
        <f t="array" ref="I336">INDEX(A!$G$2:$G$1001,MATCH(EF!C336,A!$A$2:$A$1001,0))</f>
        <v>Dependencia</v>
      </c>
      <c r="J336" s="35">
        <f t="array" ref="J336">INDEX(A!$H$2:$H$1001,MATCH(EF!C336,A!$A$2:$A$1001,0))</f>
        <v>2018</v>
      </c>
      <c r="K336" s="35" t="str">
        <f t="array" ref="K336">INDEX(A!$I$2:$I$1001,MATCH(EF!C336,A!$A$2:$A$1001,0))</f>
        <v>NA</v>
      </c>
      <c r="L336" s="35" t="str">
        <f t="array" ref="L336">INDEX(A!$J$2:$J$1001,MATCH(EF!C336,A!$A$2:$A$1001,0))</f>
        <v>Decreto 27213/LXII/18. Periódico Número 24 Quater. Edición especial Tomo CCCXCIII</v>
      </c>
      <c r="M336" s="35">
        <f t="array" ref="M336">INDEX(A!$K$2:$K$1001,MATCH(EF!C336,A!$A$2:$A$1001,0))</f>
        <v>103500</v>
      </c>
      <c r="N336" s="35">
        <f t="array" ref="N336">INDEX(A!$L$2:$L$1001,MATCH(EF!C336,A!$A$2:$A$1001,0))</f>
        <v>0</v>
      </c>
      <c r="O336" s="36" t="str">
        <f t="shared" si="0"/>
        <v>1</v>
      </c>
      <c r="P336" s="36" t="str">
        <f t="shared" si="1"/>
        <v>035</v>
      </c>
      <c r="Q336" s="36" t="str">
        <f t="array" ref="Q336">IF(O336="7",IF(P336="000","Sin región al ser un intermunicipal",INDEX(B!$C$2:$C$126,MATCH(EF!P336,B!$A$2:$A$126,0))),"Sin región al ser un ente Estatal")</f>
        <v>Sin región al ser un ente Estatal</v>
      </c>
      <c r="R336" s="37">
        <f t="array" ref="R336">IF(O336="7",IF(P336="000","N/A",INDEX(B!$D$2:$D$126,MATCH(EF!P336,B!$A$2:$A$126,0))),B!$D$127)</f>
        <v>7842822</v>
      </c>
      <c r="S336" s="37">
        <f t="array" ref="S336">IF(O336="7",IF(P336="000","N/A",INDEX(B!$E$2:$E$126,MATCH(EF!P336,B!$A$2:$A$126,0))),B!$E$127)</f>
        <v>8348151</v>
      </c>
      <c r="T336" s="29"/>
      <c r="U336" s="29"/>
      <c r="V336" s="29"/>
      <c r="W336" s="29"/>
      <c r="X336" s="29"/>
      <c r="Y336" s="29"/>
      <c r="Z336" s="29"/>
    </row>
    <row r="337" spans="1:26" ht="14.25" customHeight="1">
      <c r="A337" s="29">
        <f>COUNTIF(A!$A$2:$A$1001,"&lt;="&amp;A!A337)</f>
        <v>449</v>
      </c>
      <c r="B337" s="30">
        <v>336</v>
      </c>
      <c r="C337" s="35" t="str">
        <f t="array" ref="C337">INDEX(A!$A$2:$A$1001,MATCH(EF!B337,EF!$A$2:$A$1001,0))</f>
        <v>Secretaría de Agricultura y Desarrollo Rural</v>
      </c>
      <c r="D337" s="35" t="str">
        <f t="array" ref="D337">INDEX(A!$B$2:$B$1001,MATCH(EF!C337,A!$A$2:$A$1001,0))</f>
        <v>Estatal</v>
      </c>
      <c r="E337" s="35" t="str">
        <f t="array" ref="E337">INDEX(A!$C$2:$C$1001,MATCH(EF!C337,A!$A$2:$A$1001,0))</f>
        <v>Sí</v>
      </c>
      <c r="F337" s="35" t="str">
        <f t="array" ref="F337">INDEX(A!$D$2:$D$1001,MATCH(EF!C337,A!$A$2:$A$1001,0))</f>
        <v>000</v>
      </c>
      <c r="G337" s="35" t="str">
        <f t="array" ref="G337">INDEX(A!$E$2:$E$1001,MATCH(EF!C337,A!$A$2:$A$1001,0))</f>
        <v>Economía</v>
      </c>
      <c r="H337" s="35" t="str">
        <f t="array" ref="H337">INDEX(A!$F$2:$F$1001,MATCH(EF!C337,A!$A$2:$A$1001,0))</f>
        <v>Ejecutivo</v>
      </c>
      <c r="I337" s="35" t="str">
        <f t="array" ref="I337">INDEX(A!$G$2:$G$1001,MATCH(EF!C337,A!$A$2:$A$1001,0))</f>
        <v>Dependencia</v>
      </c>
      <c r="J337" s="35">
        <f t="array" ref="J337">INDEX(A!$H$2:$H$1001,MATCH(EF!C337,A!$A$2:$A$1001,0))</f>
        <v>2018</v>
      </c>
      <c r="K337" s="35" t="str">
        <f t="array" ref="K337">INDEX(A!$I$2:$I$1001,MATCH(EF!C337,A!$A$2:$A$1001,0))</f>
        <v>NA</v>
      </c>
      <c r="L337" s="35" t="str">
        <f t="array" ref="L337">INDEX(A!$J$2:$J$1001,MATCH(EF!C337,A!$A$2:$A$1001,0))</f>
        <v>Decreto 27213/LXII/18. Periódico Número 24 Quater. Edición especial Tomo CCCXCIII</v>
      </c>
      <c r="M337" s="35">
        <f t="array" ref="M337">INDEX(A!$K$2:$K$1001,MATCH(EF!C337,A!$A$2:$A$1001,0))</f>
        <v>104700</v>
      </c>
      <c r="N337" s="35">
        <f t="array" ref="N337">INDEX(A!$L$2:$L$1001,MATCH(EF!C337,A!$A$2:$A$1001,0))</f>
        <v>0</v>
      </c>
      <c r="O337" s="36" t="str">
        <f t="shared" si="0"/>
        <v>1</v>
      </c>
      <c r="P337" s="36" t="str">
        <f t="shared" si="1"/>
        <v>047</v>
      </c>
      <c r="Q337" s="36" t="str">
        <f t="array" ref="Q337">IF(O337="7",IF(P337="000","Sin región al ser un intermunicipal",INDEX(B!$C$2:$C$126,MATCH(EF!P337,B!$A$2:$A$126,0))),"Sin región al ser un ente Estatal")</f>
        <v>Sin región al ser un ente Estatal</v>
      </c>
      <c r="R337" s="37">
        <f t="array" ref="R337">IF(O337="7",IF(P337="000","N/A",INDEX(B!$D$2:$D$126,MATCH(EF!P337,B!$A$2:$A$126,0))),B!$D$127)</f>
        <v>7842822</v>
      </c>
      <c r="S337" s="37">
        <f t="array" ref="S337">IF(O337="7",IF(P337="000","N/A",INDEX(B!$E$2:$E$126,MATCH(EF!P337,B!$A$2:$A$126,0))),B!$E$127)</f>
        <v>8348151</v>
      </c>
      <c r="T337" s="29"/>
      <c r="U337" s="29"/>
      <c r="V337" s="29"/>
      <c r="W337" s="29"/>
      <c r="X337" s="29"/>
      <c r="Y337" s="29"/>
      <c r="Z337" s="29"/>
    </row>
    <row r="338" spans="1:26" ht="14.25" customHeight="1">
      <c r="A338" s="29">
        <f>COUNTIF(A!$A$2:$A$1001,"&lt;="&amp;A!A338)</f>
        <v>268</v>
      </c>
      <c r="B338" s="30">
        <v>337</v>
      </c>
      <c r="C338" s="35" t="str">
        <f t="array" ref="C338">INDEX(A!$A$2:$A$1001,MATCH(EF!B338,EF!$A$2:$A$1001,0))</f>
        <v>Secretaría de Cultura</v>
      </c>
      <c r="D338" s="35" t="str">
        <f t="array" ref="D338">INDEX(A!$B$2:$B$1001,MATCH(EF!C338,A!$A$2:$A$1001,0))</f>
        <v>Estatal</v>
      </c>
      <c r="E338" s="35" t="str">
        <f t="array" ref="E338">INDEX(A!$C$2:$C$1001,MATCH(EF!C338,A!$A$2:$A$1001,0))</f>
        <v>Sí</v>
      </c>
      <c r="F338" s="35" t="str">
        <f t="array" ref="F338">INDEX(A!$D$2:$D$1001,MATCH(EF!C338,A!$A$2:$A$1001,0))</f>
        <v>000</v>
      </c>
      <c r="G338" s="35" t="str">
        <f t="array" ref="G338">INDEX(A!$E$2:$E$1001,MATCH(EF!C338,A!$A$2:$A$1001,0))</f>
        <v>Cultura</v>
      </c>
      <c r="H338" s="35" t="str">
        <f t="array" ref="H338">INDEX(A!$F$2:$F$1001,MATCH(EF!C338,A!$A$2:$A$1001,0))</f>
        <v>Ejecutivo</v>
      </c>
      <c r="I338" s="35" t="str">
        <f t="array" ref="I338">INDEX(A!$G$2:$G$1001,MATCH(EF!C338,A!$A$2:$A$1001,0))</f>
        <v>Dependencia</v>
      </c>
      <c r="J338" s="35">
        <f t="array" ref="J338">INDEX(A!$H$2:$H$1001,MATCH(EF!C338,A!$A$2:$A$1001,0))</f>
        <v>1989</v>
      </c>
      <c r="K338" s="35" t="str">
        <f t="array" ref="K338">INDEX(A!$I$2:$I$1001,MATCH(EF!C338,A!$A$2:$A$1001,0))</f>
        <v>NA</v>
      </c>
      <c r="L338" s="35" t="str">
        <f t="array" ref="L338">INDEX(A!$J$2:$J$1001,MATCH(EF!C338,A!$A$2:$A$1001,0))</f>
        <v>Decreto número 13570. Ley Orgánica del Poder Ejecutivo del Estado de Jalisco.</v>
      </c>
      <c r="M338" s="35">
        <f t="array" ref="M338">INDEX(A!$K$2:$K$1001,MATCH(EF!C338,A!$A$2:$A$1001,0))</f>
        <v>101300</v>
      </c>
      <c r="N338" s="35">
        <f t="array" ref="N338">INDEX(A!$L$2:$L$1001,MATCH(EF!C338,A!$A$2:$A$1001,0))</f>
        <v>0</v>
      </c>
      <c r="O338" s="36" t="str">
        <f t="shared" si="0"/>
        <v>1</v>
      </c>
      <c r="P338" s="36" t="str">
        <f t="shared" si="1"/>
        <v>013</v>
      </c>
      <c r="Q338" s="36" t="str">
        <f t="array" ref="Q338">IF(O338="7",IF(P338="000","Sin región al ser un intermunicipal",INDEX(B!$C$2:$C$126,MATCH(EF!P338,B!$A$2:$A$126,0))),"Sin región al ser un ente Estatal")</f>
        <v>Sin región al ser un ente Estatal</v>
      </c>
      <c r="R338" s="37">
        <f t="array" ref="R338">IF(O338="7",IF(P338="000","N/A",INDEX(B!$D$2:$D$126,MATCH(EF!P338,B!$A$2:$A$126,0))),B!$D$127)</f>
        <v>7842822</v>
      </c>
      <c r="S338" s="37">
        <f t="array" ref="S338">IF(O338="7",IF(P338="000","N/A",INDEX(B!$E$2:$E$126,MATCH(EF!P338,B!$A$2:$A$126,0))),B!$E$127)</f>
        <v>8348151</v>
      </c>
      <c r="T338" s="29"/>
      <c r="U338" s="29"/>
      <c r="V338" s="29"/>
      <c r="W338" s="29"/>
      <c r="X338" s="29"/>
      <c r="Y338" s="29"/>
      <c r="Z338" s="29"/>
    </row>
    <row r="339" spans="1:26" ht="14.25" customHeight="1">
      <c r="A339" s="29">
        <f>COUNTIF(A!$A$2:$A$1001,"&lt;="&amp;A!A339)</f>
        <v>450</v>
      </c>
      <c r="B339" s="30">
        <v>338</v>
      </c>
      <c r="C339" s="35" t="str">
        <f t="array" ref="C339">INDEX(A!$A$2:$A$1001,MATCH(EF!B339,EF!$A$2:$A$1001,0))</f>
        <v>Secretaría de Desarrollo e Integración Social</v>
      </c>
      <c r="D339" s="35" t="str">
        <f t="array" ref="D339">INDEX(A!$B$2:$B$1001,MATCH(EF!C339,A!$A$2:$A$1001,0))</f>
        <v>Estatal</v>
      </c>
      <c r="E339" s="35" t="str">
        <f t="array" ref="E339">INDEX(A!$C$2:$C$1001,MATCH(EF!C339,A!$A$2:$A$1001,0))</f>
        <v>No</v>
      </c>
      <c r="F339" s="35" t="str">
        <f t="array" ref="F339">INDEX(A!$D$2:$D$1001,MATCH(EF!C339,A!$A$2:$A$1001,0))</f>
        <v>000</v>
      </c>
      <c r="G339" s="35" t="str">
        <f t="array" ref="G339">INDEX(A!$E$2:$E$1001,MATCH(EF!C339,A!$A$2:$A$1001,0))</f>
        <v>Asistencia social</v>
      </c>
      <c r="H339" s="35" t="str">
        <f t="array" ref="H339">INDEX(A!$F$2:$F$1001,MATCH(EF!C339,A!$A$2:$A$1001,0))</f>
        <v>Ejecutivo</v>
      </c>
      <c r="I339" s="35" t="str">
        <f t="array" ref="I339">INDEX(A!$G$2:$G$1001,MATCH(EF!C339,A!$A$2:$A$1001,0))</f>
        <v>Dependencia</v>
      </c>
      <c r="J339" s="35">
        <f t="array" ref="J339">INDEX(A!$H$2:$H$1001,MATCH(EF!C339,A!$A$2:$A$1001,0))</f>
        <v>2013</v>
      </c>
      <c r="K339" s="35">
        <f t="array" ref="K339">INDEX(A!$I$2:$I$1001,MATCH(EF!C339,A!$A$2:$A$1001,0))</f>
        <v>2018</v>
      </c>
      <c r="L339" s="35" t="str">
        <f t="array" ref="L339">INDEX(A!$J$2:$J$1001,MATCH(EF!C339,A!$A$2:$A$1001,0))</f>
        <v>Decreto 24395/LX/13. Periódico Número 21 Ter. Edición especial Tomo CCCLXXV</v>
      </c>
      <c r="M339" s="35">
        <f t="array" ref="M339">INDEX(A!$K$2:$K$1001,MATCH(EF!C339,A!$A$2:$A$1001,0))</f>
        <v>101100</v>
      </c>
      <c r="N339" s="35" t="str">
        <f t="array" ref="N339">INDEX(A!$L$2:$L$1001,MATCH(EF!C339,A!$A$2:$A$1001,0))</f>
        <v>Decreto 27213/LXII/18. Periódico Número 24 Quater. Edición especial Tomo CCCXCIII</v>
      </c>
      <c r="O339" s="36" t="str">
        <f t="shared" si="0"/>
        <v>1</v>
      </c>
      <c r="P339" s="36" t="str">
        <f t="shared" si="1"/>
        <v>011</v>
      </c>
      <c r="Q339" s="36" t="str">
        <f t="array" ref="Q339">IF(O339="7",IF(P339="000","Sin región al ser un intermunicipal",INDEX(B!$C$2:$C$126,MATCH(EF!P339,B!$A$2:$A$126,0))),"Sin región al ser un ente Estatal")</f>
        <v>Sin región al ser un ente Estatal</v>
      </c>
      <c r="R339" s="37">
        <f t="array" ref="R339">IF(O339="7",IF(P339="000","N/A",INDEX(B!$D$2:$D$126,MATCH(EF!P339,B!$A$2:$A$126,0))),B!$D$127)</f>
        <v>7842822</v>
      </c>
      <c r="S339" s="37">
        <f t="array" ref="S339">IF(O339="7",IF(P339="000","N/A",INDEX(B!$E$2:$E$126,MATCH(EF!P339,B!$A$2:$A$126,0))),B!$E$127)</f>
        <v>8348151</v>
      </c>
      <c r="T339" s="29"/>
      <c r="U339" s="29"/>
      <c r="V339" s="29"/>
      <c r="W339" s="29"/>
      <c r="X339" s="29"/>
      <c r="Y339" s="29"/>
      <c r="Z339" s="29"/>
    </row>
    <row r="340" spans="1:26" ht="14.25" customHeight="1">
      <c r="A340" s="29">
        <f>COUNTIF(A!$A$2:$A$1001,"&lt;="&amp;A!A340)</f>
        <v>269</v>
      </c>
      <c r="B340" s="30">
        <v>339</v>
      </c>
      <c r="C340" s="35" t="str">
        <f t="array" ref="C340">INDEX(A!$A$2:$A$1001,MATCH(EF!B340,EF!$A$2:$A$1001,0))</f>
        <v>Secretaría de Desarrollo Económico</v>
      </c>
      <c r="D340" s="35" t="str">
        <f t="array" ref="D340">INDEX(A!$B$2:$B$1001,MATCH(EF!C340,A!$A$2:$A$1001,0))</f>
        <v>Estatal</v>
      </c>
      <c r="E340" s="35" t="str">
        <f t="array" ref="E340">INDEX(A!$C$2:$C$1001,MATCH(EF!C340,A!$A$2:$A$1001,0))</f>
        <v>Sí</v>
      </c>
      <c r="F340" s="35" t="str">
        <f t="array" ref="F340">INDEX(A!$D$2:$D$1001,MATCH(EF!C340,A!$A$2:$A$1001,0))</f>
        <v>000</v>
      </c>
      <c r="G340" s="35" t="str">
        <f t="array" ref="G340">INDEX(A!$E$2:$E$1001,MATCH(EF!C340,A!$A$2:$A$1001,0))</f>
        <v>Economía</v>
      </c>
      <c r="H340" s="35" t="str">
        <f t="array" ref="H340">INDEX(A!$F$2:$F$1001,MATCH(EF!C340,A!$A$2:$A$1001,0))</f>
        <v>Ejecutivo</v>
      </c>
      <c r="I340" s="35" t="str">
        <f t="array" ref="I340">INDEX(A!$G$2:$G$1001,MATCH(EF!C340,A!$A$2:$A$1001,0))</f>
        <v>Dependencia</v>
      </c>
      <c r="J340" s="35">
        <f t="array" ref="J340">INDEX(A!$H$2:$H$1001,MATCH(EF!C340,A!$A$2:$A$1001,0))</f>
        <v>2013</v>
      </c>
      <c r="K340" s="35" t="str">
        <f t="array" ref="K340">INDEX(A!$I$2:$I$1001,MATCH(EF!C340,A!$A$2:$A$1001,0))</f>
        <v>NA</v>
      </c>
      <c r="L340" s="35" t="str">
        <f t="array" ref="L340">INDEX(A!$J$2:$J$1001,MATCH(EF!C340,A!$A$2:$A$1001,0))</f>
        <v>Decreto 24395/LX/13. Periódico Número 21 Ter. Edición especial Tomo CCCLXXV</v>
      </c>
      <c r="M340" s="35">
        <f t="array" ref="M340">INDEX(A!$K$2:$K$1001,MATCH(EF!C340,A!$A$2:$A$1001,0))</f>
        <v>100700</v>
      </c>
      <c r="N340" s="35">
        <f t="array" ref="N340">INDEX(A!$L$2:$L$1001,MATCH(EF!C340,A!$A$2:$A$1001,0))</f>
        <v>0</v>
      </c>
      <c r="O340" s="36" t="str">
        <f t="shared" si="0"/>
        <v>1</v>
      </c>
      <c r="P340" s="36" t="str">
        <f t="shared" si="1"/>
        <v>007</v>
      </c>
      <c r="Q340" s="36" t="str">
        <f t="array" ref="Q340">IF(O340="7",IF(P340="000","Sin región al ser un intermunicipal",INDEX(B!$C$2:$C$126,MATCH(EF!P340,B!$A$2:$A$126,0))),"Sin región al ser un ente Estatal")</f>
        <v>Sin región al ser un ente Estatal</v>
      </c>
      <c r="R340" s="37">
        <f t="array" ref="R340">IF(O340="7",IF(P340="000","N/A",INDEX(B!$D$2:$D$126,MATCH(EF!P340,B!$A$2:$A$126,0))),B!$D$127)</f>
        <v>7842822</v>
      </c>
      <c r="S340" s="37">
        <f t="array" ref="S340">IF(O340="7",IF(P340="000","N/A",INDEX(B!$E$2:$E$126,MATCH(EF!P340,B!$A$2:$A$126,0))),B!$E$127)</f>
        <v>8348151</v>
      </c>
      <c r="T340" s="29"/>
      <c r="U340" s="29"/>
      <c r="V340" s="29"/>
      <c r="W340" s="29"/>
      <c r="X340" s="29"/>
      <c r="Y340" s="29"/>
      <c r="Z340" s="29"/>
    </row>
    <row r="341" spans="1:26" ht="14.25" customHeight="1">
      <c r="A341" s="29">
        <f>COUNTIF(A!$A$2:$A$1001,"&lt;="&amp;A!A341)</f>
        <v>451</v>
      </c>
      <c r="B341" s="30">
        <v>340</v>
      </c>
      <c r="C341" s="35" t="str">
        <f t="array" ref="C341">INDEX(A!$A$2:$A$1001,MATCH(EF!B341,EF!$A$2:$A$1001,0))</f>
        <v>Secretaría de Desarrollo Rural</v>
      </c>
      <c r="D341" s="35" t="str">
        <f t="array" ref="D341">INDEX(A!$B$2:$B$1001,MATCH(EF!C341,A!$A$2:$A$1001,0))</f>
        <v>Estatal</v>
      </c>
      <c r="E341" s="35" t="str">
        <f t="array" ref="E341">INDEX(A!$C$2:$C$1001,MATCH(EF!C341,A!$A$2:$A$1001,0))</f>
        <v>No</v>
      </c>
      <c r="F341" s="35" t="str">
        <f t="array" ref="F341">INDEX(A!$D$2:$D$1001,MATCH(EF!C341,A!$A$2:$A$1001,0))</f>
        <v>000</v>
      </c>
      <c r="G341" s="35" t="str">
        <f t="array" ref="G341">INDEX(A!$E$2:$E$1001,MATCH(EF!C341,A!$A$2:$A$1001,0))</f>
        <v>Economía</v>
      </c>
      <c r="H341" s="35" t="str">
        <f t="array" ref="H341">INDEX(A!$F$2:$F$1001,MATCH(EF!C341,A!$A$2:$A$1001,0))</f>
        <v>Ejecutivo</v>
      </c>
      <c r="I341" s="35" t="str">
        <f t="array" ref="I341">INDEX(A!$G$2:$G$1001,MATCH(EF!C341,A!$A$2:$A$1001,0))</f>
        <v>Dependencia</v>
      </c>
      <c r="J341" s="35">
        <f t="array" ref="J341">INDEX(A!$H$2:$H$1001,MATCH(EF!C341,A!$A$2:$A$1001,0))</f>
        <v>2013</v>
      </c>
      <c r="K341" s="35">
        <f t="array" ref="K341">INDEX(A!$I$2:$I$1001,MATCH(EF!C341,A!$A$2:$A$1001,0))</f>
        <v>2018</v>
      </c>
      <c r="L341" s="35" t="str">
        <f t="array" ref="L341">INDEX(A!$J$2:$J$1001,MATCH(EF!C341,A!$A$2:$A$1001,0))</f>
        <v>Decreto 24395/LX/13. Periódico Número 21 Ter. Edición especial Tomo CCCLXXV</v>
      </c>
      <c r="M341" s="35">
        <f t="array" ref="M341">INDEX(A!$K$2:$K$1001,MATCH(EF!C341,A!$A$2:$A$1001,0))</f>
        <v>100900</v>
      </c>
      <c r="N341" s="35" t="str">
        <f t="array" ref="N341">INDEX(A!$L$2:$L$1001,MATCH(EF!C341,A!$A$2:$A$1001,0))</f>
        <v>Decreto 27213/LXII/18. Periódico Número 24 Quater. Edición especial Tomo CCCXCIII</v>
      </c>
      <c r="O341" s="36" t="str">
        <f t="shared" si="0"/>
        <v>1</v>
      </c>
      <c r="P341" s="36" t="str">
        <f t="shared" si="1"/>
        <v>009</v>
      </c>
      <c r="Q341" s="36" t="str">
        <f t="array" ref="Q341">IF(O341="7",IF(P341="000","Sin región al ser un intermunicipal",INDEX(B!$C$2:$C$126,MATCH(EF!P341,B!$A$2:$A$126,0))),"Sin región al ser un ente Estatal")</f>
        <v>Sin región al ser un ente Estatal</v>
      </c>
      <c r="R341" s="37">
        <f t="array" ref="R341">IF(O341="7",IF(P341="000","N/A",INDEX(B!$D$2:$D$126,MATCH(EF!P341,B!$A$2:$A$126,0))),B!$D$127)</f>
        <v>7842822</v>
      </c>
      <c r="S341" s="37">
        <f t="array" ref="S341">IF(O341="7",IF(P341="000","N/A",INDEX(B!$E$2:$E$126,MATCH(EF!P341,B!$A$2:$A$126,0))),B!$E$127)</f>
        <v>8348151</v>
      </c>
      <c r="T341" s="29"/>
      <c r="U341" s="29"/>
      <c r="V341" s="29"/>
      <c r="W341" s="29"/>
      <c r="X341" s="29"/>
      <c r="Y341" s="29"/>
      <c r="Z341" s="29"/>
    </row>
    <row r="342" spans="1:26" ht="14.25" customHeight="1">
      <c r="A342" s="29">
        <f>COUNTIF(A!$A$2:$A$1001,"&lt;="&amp;A!A342)</f>
        <v>380</v>
      </c>
      <c r="B342" s="30">
        <v>341</v>
      </c>
      <c r="C342" s="35" t="str">
        <f t="array" ref="C342">INDEX(A!$A$2:$A$1001,MATCH(EF!B342,EF!$A$2:$A$1001,0))</f>
        <v>Secretaría de Desarrollo Urbano</v>
      </c>
      <c r="D342" s="35" t="str">
        <f t="array" ref="D342">INDEX(A!$B$2:$B$1001,MATCH(EF!C342,A!$A$2:$A$1001,0))</f>
        <v>Estatal</v>
      </c>
      <c r="E342" s="35" t="str">
        <f t="array" ref="E342">INDEX(A!$C$2:$C$1001,MATCH(EF!C342,A!$A$2:$A$1001,0))</f>
        <v>No</v>
      </c>
      <c r="F342" s="35" t="str">
        <f t="array" ref="F342">INDEX(A!$D$2:$D$1001,MATCH(EF!C342,A!$A$2:$A$1001,0))</f>
        <v>000</v>
      </c>
      <c r="G342" s="35" t="str">
        <f t="array" ref="G342">INDEX(A!$E$2:$E$1001,MATCH(EF!C342,A!$A$2:$A$1001,0))</f>
        <v>Territorio</v>
      </c>
      <c r="H342" s="35" t="str">
        <f t="array" ref="H342">INDEX(A!$F$2:$F$1001,MATCH(EF!C342,A!$A$2:$A$1001,0))</f>
        <v>Ejecutivo</v>
      </c>
      <c r="I342" s="35" t="str">
        <f t="array" ref="I342">INDEX(A!$G$2:$G$1001,MATCH(EF!C342,A!$A$2:$A$1001,0))</f>
        <v>Dependencia</v>
      </c>
      <c r="J342" s="35">
        <f t="array" ref="J342">INDEX(A!$H$2:$H$1001,MATCH(EF!C342,A!$A$2:$A$1001,0))</f>
        <v>1989</v>
      </c>
      <c r="K342" s="35">
        <f t="array" ref="K342">INDEX(A!$I$2:$I$1001,MATCH(EF!C342,A!$A$2:$A$1001,0))</f>
        <v>2013</v>
      </c>
      <c r="L342" s="35" t="str">
        <f t="array" ref="L342">INDEX(A!$J$2:$J$1001,MATCH(EF!C342,A!$A$2:$A$1001,0))</f>
        <v>Decreto número 13570. Ley Orgánica del Poder Ejecutivo del Estado de Jalisco.</v>
      </c>
      <c r="M342" s="35">
        <f t="array" ref="M342">INDEX(A!$K$2:$K$1001,MATCH(EF!C342,A!$A$2:$A$1001,0))</f>
        <v>102100</v>
      </c>
      <c r="N342" s="35" t="str">
        <f t="array" ref="N342">INDEX(A!$L$2:$L$1001,MATCH(EF!C342,A!$A$2:$A$1001,0))</f>
        <v>Decreto 24395/LX/13. Periódico número 21 Ter. Edición especial. Tomo CCCLXXV</v>
      </c>
      <c r="O342" s="36" t="str">
        <f t="shared" si="0"/>
        <v>1</v>
      </c>
      <c r="P342" s="36" t="str">
        <f t="shared" si="1"/>
        <v>021</v>
      </c>
      <c r="Q342" s="36" t="str">
        <f t="array" ref="Q342">IF(O342="7",IF(P342="000","Sin región al ser un intermunicipal",INDEX(B!$C$2:$C$126,MATCH(EF!P342,B!$A$2:$A$126,0))),"Sin región al ser un ente Estatal")</f>
        <v>Sin región al ser un ente Estatal</v>
      </c>
      <c r="R342" s="37">
        <f t="array" ref="R342">IF(O342="7",IF(P342="000","N/A",INDEX(B!$D$2:$D$126,MATCH(EF!P342,B!$A$2:$A$126,0))),B!$D$127)</f>
        <v>7842822</v>
      </c>
      <c r="S342" s="37">
        <f t="array" ref="S342">IF(O342="7",IF(P342="000","N/A",INDEX(B!$E$2:$E$126,MATCH(EF!P342,B!$A$2:$A$126,0))),B!$E$127)</f>
        <v>8348151</v>
      </c>
      <c r="T342" s="29"/>
      <c r="U342" s="29"/>
      <c r="V342" s="29"/>
      <c r="W342" s="29"/>
      <c r="X342" s="29"/>
      <c r="Y342" s="29"/>
      <c r="Z342" s="29"/>
    </row>
    <row r="343" spans="1:26" ht="14.25" customHeight="1">
      <c r="A343" s="29">
        <f>COUNTIF(A!$A$2:$A$1001,"&lt;="&amp;A!A343)</f>
        <v>242</v>
      </c>
      <c r="B343" s="30">
        <v>342</v>
      </c>
      <c r="C343" s="35" t="str">
        <f t="array" ref="C343">INDEX(A!$A$2:$A$1001,MATCH(EF!B343,EF!$A$2:$A$1001,0))</f>
        <v>Secretaría de Educación</v>
      </c>
      <c r="D343" s="35" t="str">
        <f t="array" ref="D343">INDEX(A!$B$2:$B$1001,MATCH(EF!C343,A!$A$2:$A$1001,0))</f>
        <v>Estatal</v>
      </c>
      <c r="E343" s="35" t="str">
        <f t="array" ref="E343">INDEX(A!$C$2:$C$1001,MATCH(EF!C343,A!$A$2:$A$1001,0))</f>
        <v>Sí</v>
      </c>
      <c r="F343" s="35" t="str">
        <f t="array" ref="F343">INDEX(A!$D$2:$D$1001,MATCH(EF!C343,A!$A$2:$A$1001,0))</f>
        <v>000</v>
      </c>
      <c r="G343" s="35" t="str">
        <f t="array" ref="G343">INDEX(A!$E$2:$E$1001,MATCH(EF!C343,A!$A$2:$A$1001,0))</f>
        <v>Educación</v>
      </c>
      <c r="H343" s="35" t="str">
        <f t="array" ref="H343">INDEX(A!$F$2:$F$1001,MATCH(EF!C343,A!$A$2:$A$1001,0))</f>
        <v>Ejecutivo</v>
      </c>
      <c r="I343" s="35" t="str">
        <f t="array" ref="I343">INDEX(A!$G$2:$G$1001,MATCH(EF!C343,A!$A$2:$A$1001,0))</f>
        <v>Dependencia</v>
      </c>
      <c r="J343" s="35">
        <f t="array" ref="J343">INDEX(A!$H$2:$H$1001,MATCH(EF!C343,A!$A$2:$A$1001,0))</f>
        <v>1989</v>
      </c>
      <c r="K343" s="35" t="str">
        <f t="array" ref="K343">INDEX(A!$I$2:$I$1001,MATCH(EF!C343,A!$A$2:$A$1001,0))</f>
        <v>NA</v>
      </c>
      <c r="L343" s="35" t="str">
        <f t="array" ref="L343">INDEX(A!$J$2:$J$1001,MATCH(EF!C343,A!$A$2:$A$1001,0))</f>
        <v>Decreto número 13570. Ley Orgánica del Poder Ejecutivo del Estado de Jalisco.</v>
      </c>
      <c r="M343" s="35">
        <f t="array" ref="M343">INDEX(A!$K$2:$K$1001,MATCH(EF!C343,A!$A$2:$A$1001,0))</f>
        <v>100400</v>
      </c>
      <c r="N343" s="35">
        <f t="array" ref="N343">INDEX(A!$L$2:$L$1001,MATCH(EF!C343,A!$A$2:$A$1001,0))</f>
        <v>0</v>
      </c>
      <c r="O343" s="36" t="str">
        <f t="shared" si="0"/>
        <v>1</v>
      </c>
      <c r="P343" s="36" t="str">
        <f t="shared" si="1"/>
        <v>004</v>
      </c>
      <c r="Q343" s="36" t="str">
        <f t="array" ref="Q343">IF(O343="7",IF(P343="000","Sin región al ser un intermunicipal",INDEX(B!$C$2:$C$126,MATCH(EF!P343,B!$A$2:$A$126,0))),"Sin región al ser un ente Estatal")</f>
        <v>Sin región al ser un ente Estatal</v>
      </c>
      <c r="R343" s="37">
        <f t="array" ref="R343">IF(O343="7",IF(P343="000","N/A",INDEX(B!$D$2:$D$126,MATCH(EF!P343,B!$A$2:$A$126,0))),B!$D$127)</f>
        <v>7842822</v>
      </c>
      <c r="S343" s="37">
        <f t="array" ref="S343">IF(O343="7",IF(P343="000","N/A",INDEX(B!$E$2:$E$126,MATCH(EF!P343,B!$A$2:$A$126,0))),B!$E$127)</f>
        <v>8348151</v>
      </c>
      <c r="T343" s="29"/>
      <c r="U343" s="29"/>
      <c r="V343" s="29"/>
      <c r="W343" s="29"/>
      <c r="X343" s="29"/>
      <c r="Y343" s="29"/>
      <c r="Z343" s="29"/>
    </row>
    <row r="344" spans="1:26" ht="14.25" customHeight="1">
      <c r="A344" s="29">
        <f>COUNTIF(A!$A$2:$A$1001,"&lt;="&amp;A!A344)</f>
        <v>270</v>
      </c>
      <c r="B344" s="30">
        <v>343</v>
      </c>
      <c r="C344" s="35" t="str">
        <f t="array" ref="C344">INDEX(A!$A$2:$A$1001,MATCH(EF!B344,EF!$A$2:$A$1001,0))</f>
        <v>Secretaría de Finanzas</v>
      </c>
      <c r="D344" s="35" t="str">
        <f t="array" ref="D344">INDEX(A!$B$2:$B$1001,MATCH(EF!C344,A!$A$2:$A$1001,0))</f>
        <v>Estatal</v>
      </c>
      <c r="E344" s="35" t="str">
        <f t="array" ref="E344">INDEX(A!$C$2:$C$1001,MATCH(EF!C344,A!$A$2:$A$1001,0))</f>
        <v>No</v>
      </c>
      <c r="F344" s="35" t="str">
        <f t="array" ref="F344">INDEX(A!$D$2:$D$1001,MATCH(EF!C344,A!$A$2:$A$1001,0))</f>
        <v>000</v>
      </c>
      <c r="G344" s="35" t="str">
        <f t="array" ref="G344">INDEX(A!$E$2:$E$1001,MATCH(EF!C344,A!$A$2:$A$1001,0))</f>
        <v>Economía</v>
      </c>
      <c r="H344" s="35" t="str">
        <f t="array" ref="H344">INDEX(A!$F$2:$F$1001,MATCH(EF!C344,A!$A$2:$A$1001,0))</f>
        <v>Ejecutivo</v>
      </c>
      <c r="I344" s="35" t="str">
        <f t="array" ref="I344">INDEX(A!$G$2:$G$1001,MATCH(EF!C344,A!$A$2:$A$1001,0))</f>
        <v>Dependencia</v>
      </c>
      <c r="J344" s="35">
        <f t="array" ref="J344">INDEX(A!$H$2:$H$1001,MATCH(EF!C344,A!$A$2:$A$1001,0))</f>
        <v>1989</v>
      </c>
      <c r="K344" s="35">
        <f t="array" ref="K344">INDEX(A!$I$2:$I$1001,MATCH(EF!C344,A!$A$2:$A$1001,0))</f>
        <v>2013</v>
      </c>
      <c r="L344" s="35" t="str">
        <f t="array" ref="L344">INDEX(A!$J$2:$J$1001,MATCH(EF!C344,A!$A$2:$A$1001,0))</f>
        <v>Decreto número 13570. Ley Orgánica del Poder Ejecutivo del Estado de Jalisco.</v>
      </c>
      <c r="M344" s="35">
        <f t="array" ref="M344">INDEX(A!$K$2:$K$1001,MATCH(EF!C344,A!$A$2:$A$1001,0))</f>
        <v>102200</v>
      </c>
      <c r="N344" s="35" t="str">
        <f t="array" ref="N344">INDEX(A!$L$2:$L$1001,MATCH(EF!C344,A!$A$2:$A$1001,0))</f>
        <v>Decreto 24395/LX/13. Periódico número 21 Ter. Edición especial. Tomo CCCLXXV</v>
      </c>
      <c r="O344" s="36" t="str">
        <f t="shared" si="0"/>
        <v>1</v>
      </c>
      <c r="P344" s="36" t="str">
        <f t="shared" si="1"/>
        <v>022</v>
      </c>
      <c r="Q344" s="36" t="str">
        <f t="array" ref="Q344">IF(O344="7",IF(P344="000","Sin región al ser un intermunicipal",INDEX(B!$C$2:$C$126,MATCH(EF!P344,B!$A$2:$A$126,0))),"Sin región al ser un ente Estatal")</f>
        <v>Sin región al ser un ente Estatal</v>
      </c>
      <c r="R344" s="37">
        <f t="array" ref="R344">IF(O344="7",IF(P344="000","N/A",INDEX(B!$D$2:$D$126,MATCH(EF!P344,B!$A$2:$A$126,0))),B!$D$127)</f>
        <v>7842822</v>
      </c>
      <c r="S344" s="37">
        <f t="array" ref="S344">IF(O344="7",IF(P344="000","N/A",INDEX(B!$E$2:$E$126,MATCH(EF!P344,B!$A$2:$A$126,0))),B!$E$127)</f>
        <v>8348151</v>
      </c>
      <c r="T344" s="29"/>
      <c r="U344" s="29"/>
      <c r="V344" s="29"/>
      <c r="W344" s="29"/>
      <c r="X344" s="29"/>
      <c r="Y344" s="29"/>
      <c r="Z344" s="29"/>
    </row>
    <row r="345" spans="1:26" ht="14.25" customHeight="1">
      <c r="A345" s="29">
        <f>COUNTIF(A!$A$2:$A$1001,"&lt;="&amp;A!A345)</f>
        <v>452</v>
      </c>
      <c r="B345" s="30">
        <v>344</v>
      </c>
      <c r="C345" s="35" t="str">
        <f t="array" ref="C345">INDEX(A!$A$2:$A$1001,MATCH(EF!B345,EF!$A$2:$A$1001,0))</f>
        <v>Secretaría de Gestión Integral del Agua</v>
      </c>
      <c r="D345" s="35" t="str">
        <f t="array" ref="D345">INDEX(A!$B$2:$B$1001,MATCH(EF!C345,A!$A$2:$A$1001,0))</f>
        <v>Estatal</v>
      </c>
      <c r="E345" s="35" t="str">
        <f t="array" ref="E345">INDEX(A!$C$2:$C$1001,MATCH(EF!C345,A!$A$2:$A$1001,0))</f>
        <v>Sí</v>
      </c>
      <c r="F345" s="35" t="str">
        <f t="array" ref="F345">INDEX(A!$D$2:$D$1001,MATCH(EF!C345,A!$A$2:$A$1001,0))</f>
        <v>000</v>
      </c>
      <c r="G345" s="35" t="str">
        <f t="array" ref="G345">INDEX(A!$E$2:$E$1001,MATCH(EF!C345,A!$A$2:$A$1001,0))</f>
        <v>Medio ambiente</v>
      </c>
      <c r="H345" s="35" t="str">
        <f t="array" ref="H345">INDEX(A!$F$2:$F$1001,MATCH(EF!C345,A!$A$2:$A$1001,0))</f>
        <v>Ejecutivo</v>
      </c>
      <c r="I345" s="35" t="str">
        <f t="array" ref="I345">INDEX(A!$G$2:$G$1001,MATCH(EF!C345,A!$A$2:$A$1001,0))</f>
        <v>Dependencia</v>
      </c>
      <c r="J345" s="35">
        <f t="array" ref="J345">INDEX(A!$H$2:$H$1001,MATCH(EF!C345,A!$A$2:$A$1001,0))</f>
        <v>2018</v>
      </c>
      <c r="K345" s="35" t="str">
        <f t="array" ref="K345">INDEX(A!$I$2:$I$1001,MATCH(EF!C345,A!$A$2:$A$1001,0))</f>
        <v>NA</v>
      </c>
      <c r="L345" s="35" t="str">
        <f t="array" ref="L345">INDEX(A!$J$2:$J$1001,MATCH(EF!C345,A!$A$2:$A$1001,0))</f>
        <v>Decreto 27213/LXII/18. Periódico Número 24 Quater. Edición especial Tomo CCCXCIII</v>
      </c>
      <c r="M345" s="35">
        <f t="array" ref="M345">INDEX(A!$K$2:$K$1001,MATCH(EF!C345,A!$A$2:$A$1001,0))</f>
        <v>103800</v>
      </c>
      <c r="N345" s="35">
        <f t="array" ref="N345">INDEX(A!$L$2:$L$1001,MATCH(EF!C345,A!$A$2:$A$1001,0))</f>
        <v>0</v>
      </c>
      <c r="O345" s="36" t="str">
        <f t="shared" si="0"/>
        <v>1</v>
      </c>
      <c r="P345" s="36" t="str">
        <f t="shared" si="1"/>
        <v>038</v>
      </c>
      <c r="Q345" s="36" t="str">
        <f t="array" ref="Q345">IF(O345="7",IF(P345="000","Sin región al ser un intermunicipal",INDEX(B!$C$2:$C$126,MATCH(EF!P345,B!$A$2:$A$126,0))),"Sin región al ser un ente Estatal")</f>
        <v>Sin región al ser un ente Estatal</v>
      </c>
      <c r="R345" s="37">
        <f t="array" ref="R345">IF(O345="7",IF(P345="000","N/A",INDEX(B!$D$2:$D$126,MATCH(EF!P345,B!$A$2:$A$126,0))),B!$D$127)</f>
        <v>7842822</v>
      </c>
      <c r="S345" s="37">
        <f t="array" ref="S345">IF(O345="7",IF(P345="000","N/A",INDEX(B!$E$2:$E$126,MATCH(EF!P345,B!$A$2:$A$126,0))),B!$E$127)</f>
        <v>8348151</v>
      </c>
      <c r="T345" s="29"/>
      <c r="U345" s="29"/>
      <c r="V345" s="29"/>
      <c r="W345" s="29"/>
      <c r="X345" s="29"/>
      <c r="Y345" s="29"/>
      <c r="Z345" s="29"/>
    </row>
    <row r="346" spans="1:26" ht="14.25" customHeight="1">
      <c r="A346" s="29">
        <f>COUNTIF(A!$A$2:$A$1001,"&lt;="&amp;A!A346)</f>
        <v>271</v>
      </c>
      <c r="B346" s="30">
        <v>345</v>
      </c>
      <c r="C346" s="35" t="str">
        <f t="array" ref="C346">INDEX(A!$A$2:$A$1001,MATCH(EF!B346,EF!$A$2:$A$1001,0))</f>
        <v>Secretaría de Igualdad Sustantiva entre Mujeres y Hombres</v>
      </c>
      <c r="D346" s="35" t="str">
        <f t="array" ref="D346">INDEX(A!$B$2:$B$1001,MATCH(EF!C346,A!$A$2:$A$1001,0))</f>
        <v>Estatal</v>
      </c>
      <c r="E346" s="35" t="str">
        <f t="array" ref="E346">INDEX(A!$C$2:$C$1001,MATCH(EF!C346,A!$A$2:$A$1001,0))</f>
        <v>Sí</v>
      </c>
      <c r="F346" s="35" t="str">
        <f t="array" ref="F346">INDEX(A!$D$2:$D$1001,MATCH(EF!C346,A!$A$2:$A$1001,0))</f>
        <v>000</v>
      </c>
      <c r="G346" s="35" t="str">
        <f t="array" ref="G346">INDEX(A!$E$2:$E$1001,MATCH(EF!C346,A!$A$2:$A$1001,0))</f>
        <v>Asistencia social</v>
      </c>
      <c r="H346" s="35" t="str">
        <f t="array" ref="H346">INDEX(A!$F$2:$F$1001,MATCH(EF!C346,A!$A$2:$A$1001,0))</f>
        <v>Ejecutivo</v>
      </c>
      <c r="I346" s="35" t="str">
        <f t="array" ref="I346">INDEX(A!$G$2:$G$1001,MATCH(EF!C346,A!$A$2:$A$1001,0))</f>
        <v>Dependencia</v>
      </c>
      <c r="J346" s="35">
        <f t="array" ref="J346">INDEX(A!$H$2:$H$1001,MATCH(EF!C346,A!$A$2:$A$1001,0))</f>
        <v>2018</v>
      </c>
      <c r="K346" s="35" t="str">
        <f t="array" ref="K346">INDEX(A!$I$2:$I$1001,MATCH(EF!C346,A!$A$2:$A$1001,0))</f>
        <v>NA</v>
      </c>
      <c r="L346" s="35" t="str">
        <f t="array" ref="L346">INDEX(A!$J$2:$J$1001,MATCH(EF!C346,A!$A$2:$A$1001,0))</f>
        <v>Decreto 27228/LXII/19. Periódico Número 49.Sección IV Tomo CCCXCIII</v>
      </c>
      <c r="M346" s="35">
        <f t="array" ref="M346">INDEX(A!$K$2:$K$1001,MATCH(EF!C346,A!$A$2:$A$1001,0))</f>
        <v>103900</v>
      </c>
      <c r="N346" s="35">
        <f t="array" ref="N346">INDEX(A!$L$2:$L$1001,MATCH(EF!C346,A!$A$2:$A$1001,0))</f>
        <v>0</v>
      </c>
      <c r="O346" s="36" t="str">
        <f t="shared" si="0"/>
        <v>1</v>
      </c>
      <c r="P346" s="36" t="str">
        <f t="shared" si="1"/>
        <v>039</v>
      </c>
      <c r="Q346" s="36" t="str">
        <f t="array" ref="Q346">IF(O346="7",IF(P346="000","Sin región al ser un intermunicipal",INDEX(B!$C$2:$C$126,MATCH(EF!P346,B!$A$2:$A$126,0))),"Sin región al ser un ente Estatal")</f>
        <v>Sin región al ser un ente Estatal</v>
      </c>
      <c r="R346" s="37">
        <f t="array" ref="R346">IF(O346="7",IF(P346="000","N/A",INDEX(B!$D$2:$D$126,MATCH(EF!P346,B!$A$2:$A$126,0))),B!$D$127)</f>
        <v>7842822</v>
      </c>
      <c r="S346" s="37">
        <f t="array" ref="S346">IF(O346="7",IF(P346="000","N/A",INDEX(B!$E$2:$E$126,MATCH(EF!P346,B!$A$2:$A$126,0))),B!$E$127)</f>
        <v>8348151</v>
      </c>
      <c r="T346" s="29"/>
      <c r="U346" s="29"/>
      <c r="V346" s="29"/>
      <c r="W346" s="29"/>
      <c r="X346" s="29"/>
      <c r="Y346" s="29"/>
      <c r="Z346" s="29"/>
    </row>
    <row r="347" spans="1:26" ht="14.25" customHeight="1">
      <c r="A347" s="29">
        <f>COUNTIF(A!$A$2:$A$1001,"&lt;="&amp;A!A347)</f>
        <v>453</v>
      </c>
      <c r="B347" s="30">
        <v>346</v>
      </c>
      <c r="C347" s="35" t="str">
        <f t="array" ref="C347">INDEX(A!$A$2:$A$1001,MATCH(EF!B347,EF!$A$2:$A$1001,0))</f>
        <v>Secretaría de Infraestructura y Obra Pública</v>
      </c>
      <c r="D347" s="35" t="str">
        <f t="array" ref="D347">INDEX(A!$B$2:$B$1001,MATCH(EF!C347,A!$A$2:$A$1001,0))</f>
        <v>Estatal</v>
      </c>
      <c r="E347" s="35" t="str">
        <f t="array" ref="E347">INDEX(A!$C$2:$C$1001,MATCH(EF!C347,A!$A$2:$A$1001,0))</f>
        <v>Sí</v>
      </c>
      <c r="F347" s="35" t="str">
        <f t="array" ref="F347">INDEX(A!$D$2:$D$1001,MATCH(EF!C347,A!$A$2:$A$1001,0))</f>
        <v>000</v>
      </c>
      <c r="G347" s="35" t="str">
        <f t="array" ref="G347">INDEX(A!$E$2:$E$1001,MATCH(EF!C347,A!$A$2:$A$1001,0))</f>
        <v>Territorio</v>
      </c>
      <c r="H347" s="35" t="str">
        <f t="array" ref="H347">INDEX(A!$F$2:$F$1001,MATCH(EF!C347,A!$A$2:$A$1001,0))</f>
        <v>Ejecutivo</v>
      </c>
      <c r="I347" s="35" t="str">
        <f t="array" ref="I347">INDEX(A!$G$2:$G$1001,MATCH(EF!C347,A!$A$2:$A$1001,0))</f>
        <v>Dependencia</v>
      </c>
      <c r="J347" s="35">
        <f t="array" ref="J347">INDEX(A!$H$2:$H$1001,MATCH(EF!C347,A!$A$2:$A$1001,0))</f>
        <v>2013</v>
      </c>
      <c r="K347" s="35" t="str">
        <f t="array" ref="K347">INDEX(A!$I$2:$I$1001,MATCH(EF!C347,A!$A$2:$A$1001,0))</f>
        <v>NA</v>
      </c>
      <c r="L347" s="35" t="str">
        <f t="array" ref="L347">INDEX(A!$J$2:$J$1001,MATCH(EF!C347,A!$A$2:$A$1001,0))</f>
        <v>Decreto 24395/LX/13. Periódico Número 21 Ter. Edición especial Tomo CCCLXXV</v>
      </c>
      <c r="M347" s="35">
        <f t="array" ref="M347">INDEX(A!$K$2:$K$1001,MATCH(EF!C347,A!$A$2:$A$1001,0))</f>
        <v>100600</v>
      </c>
      <c r="N347" s="35">
        <f t="array" ref="N347">INDEX(A!$L$2:$L$1001,MATCH(EF!C347,A!$A$2:$A$1001,0))</f>
        <v>0</v>
      </c>
      <c r="O347" s="36" t="str">
        <f t="shared" si="0"/>
        <v>1</v>
      </c>
      <c r="P347" s="36" t="str">
        <f t="shared" si="1"/>
        <v>006</v>
      </c>
      <c r="Q347" s="36" t="str">
        <f t="array" ref="Q347">IF(O347="7",IF(P347="000","Sin región al ser un intermunicipal",INDEX(B!$C$2:$C$126,MATCH(EF!P347,B!$A$2:$A$126,0))),"Sin región al ser un ente Estatal")</f>
        <v>Sin región al ser un ente Estatal</v>
      </c>
      <c r="R347" s="37">
        <f t="array" ref="R347">IF(O347="7",IF(P347="000","N/A",INDEX(B!$D$2:$D$126,MATCH(EF!P347,B!$A$2:$A$126,0))),B!$D$127)</f>
        <v>7842822</v>
      </c>
      <c r="S347" s="37">
        <f t="array" ref="S347">IF(O347="7",IF(P347="000","N/A",INDEX(B!$E$2:$E$126,MATCH(EF!P347,B!$A$2:$A$126,0))),B!$E$127)</f>
        <v>8348151</v>
      </c>
      <c r="T347" s="29"/>
      <c r="U347" s="29"/>
      <c r="V347" s="29"/>
      <c r="W347" s="29"/>
      <c r="X347" s="29"/>
      <c r="Y347" s="29"/>
      <c r="Z347" s="29"/>
    </row>
    <row r="348" spans="1:26" ht="14.25" customHeight="1">
      <c r="A348" s="29">
        <f>COUNTIF(A!$A$2:$A$1001,"&lt;="&amp;A!A348)</f>
        <v>236</v>
      </c>
      <c r="B348" s="30">
        <v>347</v>
      </c>
      <c r="C348" s="35" t="str">
        <f t="array" ref="C348">INDEX(A!$A$2:$A$1001,MATCH(EF!B348,EF!$A$2:$A$1001,0))</f>
        <v>Secretaría de Innovación, Ciencia y Tecnología</v>
      </c>
      <c r="D348" s="35" t="str">
        <f t="array" ref="D348">INDEX(A!$B$2:$B$1001,MATCH(EF!C348,A!$A$2:$A$1001,0))</f>
        <v>Estatal</v>
      </c>
      <c r="E348" s="35" t="str">
        <f t="array" ref="E348">INDEX(A!$C$2:$C$1001,MATCH(EF!C348,A!$A$2:$A$1001,0))</f>
        <v>Sí</v>
      </c>
      <c r="F348" s="35" t="str">
        <f t="array" ref="F348">INDEX(A!$D$2:$D$1001,MATCH(EF!C348,A!$A$2:$A$1001,0))</f>
        <v>000</v>
      </c>
      <c r="G348" s="35" t="str">
        <f t="array" ref="G348">INDEX(A!$E$2:$E$1001,MATCH(EF!C348,A!$A$2:$A$1001,0))</f>
        <v>Educación</v>
      </c>
      <c r="H348" s="35" t="str">
        <f t="array" ref="H348">INDEX(A!$F$2:$F$1001,MATCH(EF!C348,A!$A$2:$A$1001,0))</f>
        <v>Ejecutivo</v>
      </c>
      <c r="I348" s="35" t="str">
        <f t="array" ref="I348">INDEX(A!$G$2:$G$1001,MATCH(EF!C348,A!$A$2:$A$1001,0))</f>
        <v>Dependencia</v>
      </c>
      <c r="J348" s="35">
        <f t="array" ref="J348">INDEX(A!$H$2:$H$1001,MATCH(EF!C348,A!$A$2:$A$1001,0))</f>
        <v>2013</v>
      </c>
      <c r="K348" s="35" t="str">
        <f t="array" ref="K348">INDEX(A!$I$2:$I$1001,MATCH(EF!C348,A!$A$2:$A$1001,0))</f>
        <v>NA</v>
      </c>
      <c r="L348" s="35" t="str">
        <f t="array" ref="L348">INDEX(A!$J$2:$J$1001,MATCH(EF!C348,A!$A$2:$A$1001,0))</f>
        <v>Decreto 24395/LX/13. Periódico Número 21 Ter. Edición especial Tomo CCCLXXV</v>
      </c>
      <c r="M348" s="35">
        <f t="array" ref="M348">INDEX(A!$K$2:$K$1001,MATCH(EF!C348,A!$A$2:$A$1001,0))</f>
        <v>101200</v>
      </c>
      <c r="N348" s="35">
        <f t="array" ref="N348">INDEX(A!$L$2:$L$1001,MATCH(EF!C348,A!$A$2:$A$1001,0))</f>
        <v>0</v>
      </c>
      <c r="O348" s="36" t="str">
        <f t="shared" si="0"/>
        <v>1</v>
      </c>
      <c r="P348" s="36" t="str">
        <f t="shared" si="1"/>
        <v>012</v>
      </c>
      <c r="Q348" s="36" t="str">
        <f t="array" ref="Q348">IF(O348="7",IF(P348="000","Sin región al ser un intermunicipal",INDEX(B!$C$2:$C$126,MATCH(EF!P348,B!$A$2:$A$126,0))),"Sin región al ser un ente Estatal")</f>
        <v>Sin región al ser un ente Estatal</v>
      </c>
      <c r="R348" s="37">
        <f t="array" ref="R348">IF(O348="7",IF(P348="000","N/A",INDEX(B!$D$2:$D$126,MATCH(EF!P348,B!$A$2:$A$126,0))),B!$D$127)</f>
        <v>7842822</v>
      </c>
      <c r="S348" s="37">
        <f t="array" ref="S348">IF(O348="7",IF(P348="000","N/A",INDEX(B!$E$2:$E$126,MATCH(EF!P348,B!$A$2:$A$126,0))),B!$E$127)</f>
        <v>8348151</v>
      </c>
      <c r="T348" s="29"/>
      <c r="U348" s="29"/>
      <c r="V348" s="29"/>
      <c r="W348" s="29"/>
      <c r="X348" s="29"/>
      <c r="Y348" s="29"/>
      <c r="Z348" s="29"/>
    </row>
    <row r="349" spans="1:26" ht="14.25" customHeight="1">
      <c r="A349" s="29">
        <f>COUNTIF(A!$A$2:$A$1001,"&lt;="&amp;A!A349)</f>
        <v>272</v>
      </c>
      <c r="B349" s="30">
        <v>348</v>
      </c>
      <c r="C349" s="35" t="str">
        <f t="array" ref="C349">INDEX(A!$A$2:$A$1001,MATCH(EF!B349,EF!$A$2:$A$1001,0))</f>
        <v>Secretaría de la Hacienda Pública</v>
      </c>
      <c r="D349" s="35" t="str">
        <f t="array" ref="D349">INDEX(A!$B$2:$B$1001,MATCH(EF!C349,A!$A$2:$A$1001,0))</f>
        <v>Estatal</v>
      </c>
      <c r="E349" s="35" t="str">
        <f t="array" ref="E349">INDEX(A!$C$2:$C$1001,MATCH(EF!C349,A!$A$2:$A$1001,0))</f>
        <v>Sí</v>
      </c>
      <c r="F349" s="35" t="str">
        <f t="array" ref="F349">INDEX(A!$D$2:$D$1001,MATCH(EF!C349,A!$A$2:$A$1001,0))</f>
        <v>000</v>
      </c>
      <c r="G349" s="35" t="str">
        <f t="array" ref="G349">INDEX(A!$E$2:$E$1001,MATCH(EF!C349,A!$A$2:$A$1001,0))</f>
        <v>Economía</v>
      </c>
      <c r="H349" s="35" t="str">
        <f t="array" ref="H349">INDEX(A!$F$2:$F$1001,MATCH(EF!C349,A!$A$2:$A$1001,0))</f>
        <v>Ejecutivo</v>
      </c>
      <c r="I349" s="35" t="str">
        <f t="array" ref="I349">INDEX(A!$G$2:$G$1001,MATCH(EF!C349,A!$A$2:$A$1001,0))</f>
        <v>Dependencia</v>
      </c>
      <c r="J349" s="35">
        <f t="array" ref="J349">INDEX(A!$H$2:$H$1001,MATCH(EF!C349,A!$A$2:$A$1001,0))</f>
        <v>2018</v>
      </c>
      <c r="K349" s="35" t="str">
        <f t="array" ref="K349">INDEX(A!$I$2:$I$1001,MATCH(EF!C349,A!$A$2:$A$1001,0))</f>
        <v>NA</v>
      </c>
      <c r="L349" s="35" t="str">
        <f t="array" ref="L349">INDEX(A!$J$2:$J$1001,MATCH(EF!C349,A!$A$2:$A$1001,0))</f>
        <v>Decreto 27213/LXII/18. Periódico Número 24 Quater. Edición especial Tomo CCCXCIII</v>
      </c>
      <c r="M349" s="35">
        <f t="array" ref="M349">INDEX(A!$K$2:$K$1001,MATCH(EF!C349,A!$A$2:$A$1001,0))</f>
        <v>104600</v>
      </c>
      <c r="N349" s="35">
        <f t="array" ref="N349">INDEX(A!$L$2:$L$1001,MATCH(EF!C349,A!$A$2:$A$1001,0))</f>
        <v>0</v>
      </c>
      <c r="O349" s="36" t="str">
        <f t="shared" si="0"/>
        <v>1</v>
      </c>
      <c r="P349" s="36" t="str">
        <f t="shared" si="1"/>
        <v>046</v>
      </c>
      <c r="Q349" s="36" t="str">
        <f t="array" ref="Q349">IF(O349="7",IF(P349="000","Sin región al ser un intermunicipal",INDEX(B!$C$2:$C$126,MATCH(EF!P349,B!$A$2:$A$126,0))),"Sin región al ser un ente Estatal")</f>
        <v>Sin región al ser un ente Estatal</v>
      </c>
      <c r="R349" s="37">
        <f t="array" ref="R349">IF(O349="7",IF(P349="000","N/A",INDEX(B!$D$2:$D$126,MATCH(EF!P349,B!$A$2:$A$126,0))),B!$D$127)</f>
        <v>7842822</v>
      </c>
      <c r="S349" s="37">
        <f t="array" ref="S349">IF(O349="7",IF(P349="000","N/A",INDEX(B!$E$2:$E$126,MATCH(EF!P349,B!$A$2:$A$126,0))),B!$E$127)</f>
        <v>8348151</v>
      </c>
      <c r="T349" s="29"/>
      <c r="U349" s="29"/>
      <c r="V349" s="29"/>
      <c r="W349" s="29"/>
      <c r="X349" s="29"/>
      <c r="Y349" s="29"/>
      <c r="Z349" s="29"/>
    </row>
    <row r="350" spans="1:26" ht="14.25" customHeight="1">
      <c r="A350" s="29">
        <f>COUNTIF(A!$A$2:$A$1001,"&lt;="&amp;A!A350)</f>
        <v>454</v>
      </c>
      <c r="B350" s="30">
        <v>349</v>
      </c>
      <c r="C350" s="35" t="str">
        <f t="array" ref="C350">INDEX(A!$A$2:$A$1001,MATCH(EF!B350,EF!$A$2:$A$1001,0))</f>
        <v>Secretaría de Medio Ambiente y Desarrollo Territorial</v>
      </c>
      <c r="D350" s="35" t="str">
        <f t="array" ref="D350">INDEX(A!$B$2:$B$1001,MATCH(EF!C350,A!$A$2:$A$1001,0))</f>
        <v>Estatal</v>
      </c>
      <c r="E350" s="35" t="str">
        <f t="array" ref="E350">INDEX(A!$C$2:$C$1001,MATCH(EF!C350,A!$A$2:$A$1001,0))</f>
        <v>Sí</v>
      </c>
      <c r="F350" s="35" t="str">
        <f t="array" ref="F350">INDEX(A!$D$2:$D$1001,MATCH(EF!C350,A!$A$2:$A$1001,0))</f>
        <v>000</v>
      </c>
      <c r="G350" s="35" t="str">
        <f t="array" ref="G350">INDEX(A!$E$2:$E$1001,MATCH(EF!C350,A!$A$2:$A$1001,0))</f>
        <v>Medio ambiente</v>
      </c>
      <c r="H350" s="35" t="str">
        <f t="array" ref="H350">INDEX(A!$F$2:$F$1001,MATCH(EF!C350,A!$A$2:$A$1001,0))</f>
        <v>Ejecutivo</v>
      </c>
      <c r="I350" s="35" t="str">
        <f t="array" ref="I350">INDEX(A!$G$2:$G$1001,MATCH(EF!C350,A!$A$2:$A$1001,0))</f>
        <v>Dependencia</v>
      </c>
      <c r="J350" s="35">
        <f t="array" ref="J350">INDEX(A!$H$2:$H$1001,MATCH(EF!C350,A!$A$2:$A$1001,0))</f>
        <v>2013</v>
      </c>
      <c r="K350" s="35" t="str">
        <f t="array" ref="K350">INDEX(A!$I$2:$I$1001,MATCH(EF!C350,A!$A$2:$A$1001,0))</f>
        <v>NA</v>
      </c>
      <c r="L350" s="35" t="str">
        <f t="array" ref="L350">INDEX(A!$J$2:$J$1001,MATCH(EF!C350,A!$A$2:$A$1001,0))</f>
        <v>Decreto 24395/LX/13. Periódico Número 21 Ter. Edición especial Tomo CCCLXXV</v>
      </c>
      <c r="M350" s="35">
        <f t="array" ref="M350">INDEX(A!$K$2:$K$1001,MATCH(EF!C350,A!$A$2:$A$1001,0))</f>
        <v>101000</v>
      </c>
      <c r="N350" s="35">
        <f t="array" ref="N350">INDEX(A!$L$2:$L$1001,MATCH(EF!C350,A!$A$2:$A$1001,0))</f>
        <v>0</v>
      </c>
      <c r="O350" s="36" t="str">
        <f t="shared" si="0"/>
        <v>1</v>
      </c>
      <c r="P350" s="36" t="str">
        <f t="shared" si="1"/>
        <v>010</v>
      </c>
      <c r="Q350" s="36" t="str">
        <f t="array" ref="Q350">IF(O350="7",IF(P350="000","Sin región al ser un intermunicipal",INDEX(B!$C$2:$C$126,MATCH(EF!P350,B!$A$2:$A$126,0))),"Sin región al ser un ente Estatal")</f>
        <v>Sin región al ser un ente Estatal</v>
      </c>
      <c r="R350" s="37">
        <f t="array" ref="R350">IF(O350="7",IF(P350="000","N/A",INDEX(B!$D$2:$D$126,MATCH(EF!P350,B!$A$2:$A$126,0))),B!$D$127)</f>
        <v>7842822</v>
      </c>
      <c r="S350" s="37">
        <f t="array" ref="S350">IF(O350="7",IF(P350="000","N/A",INDEX(B!$E$2:$E$126,MATCH(EF!P350,B!$A$2:$A$126,0))),B!$E$127)</f>
        <v>8348151</v>
      </c>
      <c r="T350" s="29"/>
      <c r="U350" s="29"/>
      <c r="V350" s="29"/>
      <c r="W350" s="29"/>
      <c r="X350" s="29"/>
      <c r="Y350" s="29"/>
      <c r="Z350" s="29"/>
    </row>
    <row r="351" spans="1:26" ht="14.25" customHeight="1">
      <c r="A351" s="29">
        <f>COUNTIF(A!$A$2:$A$1001,"&lt;="&amp;A!A351)</f>
        <v>68</v>
      </c>
      <c r="B351" s="30">
        <v>350</v>
      </c>
      <c r="C351" s="35" t="str">
        <f t="array" ref="C351">INDEX(A!$A$2:$A$1001,MATCH(EF!B351,EF!$A$2:$A$1001,0))</f>
        <v>Secretaría de Movilidad</v>
      </c>
      <c r="D351" s="35" t="str">
        <f t="array" ref="D351">INDEX(A!$B$2:$B$1001,MATCH(EF!C351,A!$A$2:$A$1001,0))</f>
        <v>Estatal</v>
      </c>
      <c r="E351" s="35" t="str">
        <f t="array" ref="E351">INDEX(A!$C$2:$C$1001,MATCH(EF!C351,A!$A$2:$A$1001,0))</f>
        <v>No</v>
      </c>
      <c r="F351" s="35" t="str">
        <f t="array" ref="F351">INDEX(A!$D$2:$D$1001,MATCH(EF!C351,A!$A$2:$A$1001,0))</f>
        <v>000</v>
      </c>
      <c r="G351" s="35" t="str">
        <f t="array" ref="G351">INDEX(A!$E$2:$E$1001,MATCH(EF!C351,A!$A$2:$A$1001,0))</f>
        <v>Territorio</v>
      </c>
      <c r="H351" s="35" t="str">
        <f t="array" ref="H351">INDEX(A!$F$2:$F$1001,MATCH(EF!C351,A!$A$2:$A$1001,0))</f>
        <v>Ejecutivo</v>
      </c>
      <c r="I351" s="35" t="str">
        <f t="array" ref="I351">INDEX(A!$G$2:$G$1001,MATCH(EF!C351,A!$A$2:$A$1001,0))</f>
        <v>Dependencia</v>
      </c>
      <c r="J351" s="35">
        <f t="array" ref="J351">INDEX(A!$H$2:$H$1001,MATCH(EF!C351,A!$A$2:$A$1001,0))</f>
        <v>2013</v>
      </c>
      <c r="K351" s="35">
        <f t="array" ref="K351">INDEX(A!$I$2:$I$1001,MATCH(EF!C351,A!$A$2:$A$1001,0))</f>
        <v>2018</v>
      </c>
      <c r="L351" s="35" t="str">
        <f t="array" ref="L351">INDEX(A!$J$2:$J$1001,MATCH(EF!C351,A!$A$2:$A$1001,0))</f>
        <v>Decreto 24395/LX/13. Periódico Número 21 Ter. Edición especial Tomo CCCLXXV</v>
      </c>
      <c r="M351" s="35">
        <f t="array" ref="M351">INDEX(A!$K$2:$K$1001,MATCH(EF!C351,A!$A$2:$A$1001,0))</f>
        <v>101500</v>
      </c>
      <c r="N351" s="35" t="str">
        <f t="array" ref="N351">INDEX(A!$L$2:$L$1001,MATCH(EF!C351,A!$A$2:$A$1001,0))</f>
        <v>Decreto 27213/LXII/18. Periódico Número 24 Quater. Edición especial Tomo CCCXCIII</v>
      </c>
      <c r="O351" s="36" t="str">
        <f t="shared" si="0"/>
        <v>1</v>
      </c>
      <c r="P351" s="36" t="str">
        <f t="shared" si="1"/>
        <v>015</v>
      </c>
      <c r="Q351" s="36" t="str">
        <f t="array" ref="Q351">IF(O351="7",IF(P351="000","Sin región al ser un intermunicipal",INDEX(B!$C$2:$C$126,MATCH(EF!P351,B!$A$2:$A$126,0))),"Sin región al ser un ente Estatal")</f>
        <v>Sin región al ser un ente Estatal</v>
      </c>
      <c r="R351" s="37">
        <f t="array" ref="R351">IF(O351="7",IF(P351="000","N/A",INDEX(B!$D$2:$D$126,MATCH(EF!P351,B!$A$2:$A$126,0))),B!$D$127)</f>
        <v>7842822</v>
      </c>
      <c r="S351" s="37">
        <f t="array" ref="S351">IF(O351="7",IF(P351="000","N/A",INDEX(B!$E$2:$E$126,MATCH(EF!P351,B!$A$2:$A$126,0))),B!$E$127)</f>
        <v>8348151</v>
      </c>
      <c r="T351" s="29"/>
      <c r="U351" s="29"/>
      <c r="V351" s="29"/>
      <c r="W351" s="29"/>
      <c r="X351" s="29"/>
      <c r="Y351" s="29"/>
      <c r="Z351" s="29"/>
    </row>
    <row r="352" spans="1:26" ht="14.25" customHeight="1">
      <c r="A352" s="29">
        <f>COUNTIF(A!$A$2:$A$1001,"&lt;="&amp;A!A352)</f>
        <v>247</v>
      </c>
      <c r="B352" s="30">
        <v>351</v>
      </c>
      <c r="C352" s="35" t="str">
        <f t="array" ref="C352">INDEX(A!$A$2:$A$1001,MATCH(EF!B352,EF!$A$2:$A$1001,0))</f>
        <v>Secretaría de Planeación</v>
      </c>
      <c r="D352" s="35" t="str">
        <f t="array" ref="D352">INDEX(A!$B$2:$B$1001,MATCH(EF!C352,A!$A$2:$A$1001,0))</f>
        <v>Estatal</v>
      </c>
      <c r="E352" s="35" t="str">
        <f t="array" ref="E352">INDEX(A!$C$2:$C$1001,MATCH(EF!C352,A!$A$2:$A$1001,0))</f>
        <v>No</v>
      </c>
      <c r="F352" s="35" t="str">
        <f t="array" ref="F352">INDEX(A!$D$2:$D$1001,MATCH(EF!C352,A!$A$2:$A$1001,0))</f>
        <v>000</v>
      </c>
      <c r="G352" s="35" t="str">
        <f t="array" ref="G352">INDEX(A!$E$2:$E$1001,MATCH(EF!C352,A!$A$2:$A$1001,0))</f>
        <v>Gobierno</v>
      </c>
      <c r="H352" s="35" t="str">
        <f t="array" ref="H352">INDEX(A!$F$2:$F$1001,MATCH(EF!C352,A!$A$2:$A$1001,0))</f>
        <v>Ejecutivo</v>
      </c>
      <c r="I352" s="35" t="str">
        <f t="array" ref="I352">INDEX(A!$G$2:$G$1001,MATCH(EF!C352,A!$A$2:$A$1001,0))</f>
        <v>Dependencia</v>
      </c>
      <c r="J352" s="35">
        <f t="array" ref="J352">INDEX(A!$H$2:$H$1001,MATCH(EF!C352,A!$A$2:$A$1001,0))</f>
        <v>1989</v>
      </c>
      <c r="K352" s="35">
        <f t="array" ref="K352">INDEX(A!$I$2:$I$1001,MATCH(EF!C352,A!$A$2:$A$1001,0))</f>
        <v>2013</v>
      </c>
      <c r="L352" s="35" t="str">
        <f t="array" ref="L352">INDEX(A!$J$2:$J$1001,MATCH(EF!C352,A!$A$2:$A$1001,0))</f>
        <v>Decreto número 13570. Ley Orgánica del Poder Ejecutivo del Estado de Jalisco.</v>
      </c>
      <c r="M352" s="35">
        <f t="array" ref="M352">INDEX(A!$K$2:$K$1001,MATCH(EF!C352,A!$A$2:$A$1001,0))</f>
        <v>102300</v>
      </c>
      <c r="N352" s="35" t="str">
        <f t="array" ref="N352">INDEX(A!$L$2:$L$1001,MATCH(EF!C352,A!$A$2:$A$1001,0))</f>
        <v>Decreto 24395/LX/13. Periódico número 21 Ter. Edición especial. Tomo CCCLXXV</v>
      </c>
      <c r="O352" s="36" t="str">
        <f t="shared" si="0"/>
        <v>1</v>
      </c>
      <c r="P352" s="36" t="str">
        <f t="shared" si="1"/>
        <v>023</v>
      </c>
      <c r="Q352" s="36" t="str">
        <f t="array" ref="Q352">IF(O352="7",IF(P352="000","Sin región al ser un intermunicipal",INDEX(B!$C$2:$C$126,MATCH(EF!P352,B!$A$2:$A$126,0))),"Sin región al ser un ente Estatal")</f>
        <v>Sin región al ser un ente Estatal</v>
      </c>
      <c r="R352" s="37">
        <f t="array" ref="R352">IF(O352="7",IF(P352="000","N/A",INDEX(B!$D$2:$D$126,MATCH(EF!P352,B!$A$2:$A$126,0))),B!$D$127)</f>
        <v>7842822</v>
      </c>
      <c r="S352" s="37">
        <f t="array" ref="S352">IF(O352="7",IF(P352="000","N/A",INDEX(B!$E$2:$E$126,MATCH(EF!P352,B!$A$2:$A$126,0))),B!$E$127)</f>
        <v>8348151</v>
      </c>
      <c r="T352" s="29"/>
      <c r="U352" s="29"/>
      <c r="V352" s="29"/>
      <c r="W352" s="29"/>
      <c r="X352" s="29"/>
      <c r="Y352" s="29"/>
      <c r="Z352" s="29"/>
    </row>
    <row r="353" spans="1:26" ht="14.25" customHeight="1">
      <c r="A353" s="29">
        <f>COUNTIF(A!$A$2:$A$1001,"&lt;="&amp;A!A353)</f>
        <v>220</v>
      </c>
      <c r="B353" s="30">
        <v>352</v>
      </c>
      <c r="C353" s="35" t="str">
        <f t="array" ref="C353">INDEX(A!$A$2:$A$1001,MATCH(EF!B353,EF!$A$2:$A$1001,0))</f>
        <v>Secretaría de Planeación y Participación Ciudadana</v>
      </c>
      <c r="D353" s="35" t="str">
        <f t="array" ref="D353">INDEX(A!$B$2:$B$1001,MATCH(EF!C353,A!$A$2:$A$1001,0))</f>
        <v>Estatal</v>
      </c>
      <c r="E353" s="35" t="str">
        <f t="array" ref="E353">INDEX(A!$C$2:$C$1001,MATCH(EF!C353,A!$A$2:$A$1001,0))</f>
        <v>Sí</v>
      </c>
      <c r="F353" s="35" t="str">
        <f t="array" ref="F353">INDEX(A!$D$2:$D$1001,MATCH(EF!C353,A!$A$2:$A$1001,0))</f>
        <v>000</v>
      </c>
      <c r="G353" s="35" t="str">
        <f t="array" ref="G353">INDEX(A!$E$2:$E$1001,MATCH(EF!C353,A!$A$2:$A$1001,0))</f>
        <v>Gobierno</v>
      </c>
      <c r="H353" s="35" t="str">
        <f t="array" ref="H353">INDEX(A!$F$2:$F$1001,MATCH(EF!C353,A!$A$2:$A$1001,0))</f>
        <v>Ejecutivo</v>
      </c>
      <c r="I353" s="35" t="str">
        <f t="array" ref="I353">INDEX(A!$G$2:$G$1001,MATCH(EF!C353,A!$A$2:$A$1001,0))</f>
        <v>Dependencia</v>
      </c>
      <c r="J353" s="35">
        <f t="array" ref="J353">INDEX(A!$H$2:$H$1001,MATCH(EF!C353,A!$A$2:$A$1001,0))</f>
        <v>2018</v>
      </c>
      <c r="K353" s="35" t="str">
        <f t="array" ref="K353">INDEX(A!$I$2:$I$1001,MATCH(EF!C353,A!$A$2:$A$1001,0))</f>
        <v>NA</v>
      </c>
      <c r="L353" s="35" t="str">
        <f t="array" ref="L353">INDEX(A!$J$2:$J$1001,MATCH(EF!C353,A!$A$2:$A$1001,0))</f>
        <v>Decreto 27213/LXII/18. Periódico Número 24 Quater. Edición especial Tomo CCCXCIII</v>
      </c>
      <c r="M353" s="35">
        <f t="array" ref="M353">INDEX(A!$K$2:$K$1001,MATCH(EF!C353,A!$A$2:$A$1001,0))</f>
        <v>103600</v>
      </c>
      <c r="N353" s="35">
        <f t="array" ref="N353">INDEX(A!$L$2:$L$1001,MATCH(EF!C353,A!$A$2:$A$1001,0))</f>
        <v>0</v>
      </c>
      <c r="O353" s="36" t="str">
        <f t="shared" si="0"/>
        <v>1</v>
      </c>
      <c r="P353" s="36" t="str">
        <f t="shared" si="1"/>
        <v>036</v>
      </c>
      <c r="Q353" s="36" t="str">
        <f t="array" ref="Q353">IF(O353="7",IF(P353="000","Sin región al ser un intermunicipal",INDEX(B!$C$2:$C$126,MATCH(EF!P353,B!$A$2:$A$126,0))),"Sin región al ser un ente Estatal")</f>
        <v>Sin región al ser un ente Estatal</v>
      </c>
      <c r="R353" s="37">
        <f t="array" ref="R353">IF(O353="7",IF(P353="000","N/A",INDEX(B!$D$2:$D$126,MATCH(EF!P353,B!$A$2:$A$126,0))),B!$D$127)</f>
        <v>7842822</v>
      </c>
      <c r="S353" s="37">
        <f t="array" ref="S353">IF(O353="7",IF(P353="000","N/A",INDEX(B!$E$2:$E$126,MATCH(EF!P353,B!$A$2:$A$126,0))),B!$E$127)</f>
        <v>8348151</v>
      </c>
      <c r="T353" s="29"/>
      <c r="U353" s="29"/>
      <c r="V353" s="29"/>
      <c r="W353" s="29"/>
      <c r="X353" s="29"/>
      <c r="Y353" s="29"/>
      <c r="Z353" s="29"/>
    </row>
    <row r="354" spans="1:26" ht="14.25" customHeight="1">
      <c r="A354" s="29">
        <f>COUNTIF(A!$A$2:$A$1001,"&lt;="&amp;A!A354)</f>
        <v>273</v>
      </c>
      <c r="B354" s="30">
        <v>353</v>
      </c>
      <c r="C354" s="35" t="str">
        <f t="array" ref="C354">INDEX(A!$A$2:$A$1001,MATCH(EF!B354,EF!$A$2:$A$1001,0))</f>
        <v>Secretaría de Planeación, Administración y Finanzas</v>
      </c>
      <c r="D354" s="35" t="str">
        <f t="array" ref="D354">INDEX(A!$B$2:$B$1001,MATCH(EF!C354,A!$A$2:$A$1001,0))</f>
        <v>Estatal</v>
      </c>
      <c r="E354" s="35" t="str">
        <f t="array" ref="E354">INDEX(A!$C$2:$C$1001,MATCH(EF!C354,A!$A$2:$A$1001,0))</f>
        <v>No</v>
      </c>
      <c r="F354" s="35" t="str">
        <f t="array" ref="F354">INDEX(A!$D$2:$D$1001,MATCH(EF!C354,A!$A$2:$A$1001,0))</f>
        <v>000</v>
      </c>
      <c r="G354" s="35" t="str">
        <f t="array" ref="G354">INDEX(A!$E$2:$E$1001,MATCH(EF!C354,A!$A$2:$A$1001,0))</f>
        <v>Economía</v>
      </c>
      <c r="H354" s="35" t="str">
        <f t="array" ref="H354">INDEX(A!$F$2:$F$1001,MATCH(EF!C354,A!$A$2:$A$1001,0))</f>
        <v>Ejecutivo</v>
      </c>
      <c r="I354" s="35" t="str">
        <f t="array" ref="I354">INDEX(A!$G$2:$G$1001,MATCH(EF!C354,A!$A$2:$A$1001,0))</f>
        <v>Dependencia</v>
      </c>
      <c r="J354" s="35">
        <f t="array" ref="J354">INDEX(A!$H$2:$H$1001,MATCH(EF!C354,A!$A$2:$A$1001,0))</f>
        <v>2013</v>
      </c>
      <c r="K354" s="35">
        <f t="array" ref="K354">INDEX(A!$I$2:$I$1001,MATCH(EF!C354,A!$A$2:$A$1001,0))</f>
        <v>2018</v>
      </c>
      <c r="L354" s="35" t="str">
        <f t="array" ref="L354">INDEX(A!$J$2:$J$1001,MATCH(EF!C354,A!$A$2:$A$1001,0))</f>
        <v>Decreto 24395/LX/13. Periódico Número 21 Ter. Edición especial Tomo CCCLXXV</v>
      </c>
      <c r="M354" s="35">
        <f t="array" ref="M354">INDEX(A!$K$2:$K$1001,MATCH(EF!C354,A!$A$2:$A$1001,0))</f>
        <v>100300</v>
      </c>
      <c r="N354" s="35" t="str">
        <f t="array" ref="N354">INDEX(A!$L$2:$L$1001,MATCH(EF!C354,A!$A$2:$A$1001,0))</f>
        <v>Decreto 27213/LXII/18. Periódico Número 24 Quater. Edición especial Tomo CCCXCIII</v>
      </c>
      <c r="O354" s="36" t="str">
        <f t="shared" si="0"/>
        <v>1</v>
      </c>
      <c r="P354" s="36" t="str">
        <f t="shared" si="1"/>
        <v>003</v>
      </c>
      <c r="Q354" s="36" t="str">
        <f t="array" ref="Q354">IF(O354="7",IF(P354="000","Sin región al ser un intermunicipal",INDEX(B!$C$2:$C$126,MATCH(EF!P354,B!$A$2:$A$126,0))),"Sin región al ser un ente Estatal")</f>
        <v>Sin región al ser un ente Estatal</v>
      </c>
      <c r="R354" s="37">
        <f t="array" ref="R354">IF(O354="7",IF(P354="000","N/A",INDEX(B!$D$2:$D$126,MATCH(EF!P354,B!$A$2:$A$126,0))),B!$D$127)</f>
        <v>7842822</v>
      </c>
      <c r="S354" s="37">
        <f t="array" ref="S354">IF(O354="7",IF(P354="000","N/A",INDEX(B!$E$2:$E$126,MATCH(EF!P354,B!$A$2:$A$126,0))),B!$E$127)</f>
        <v>8348151</v>
      </c>
      <c r="T354" s="29"/>
      <c r="U354" s="29"/>
      <c r="V354" s="29"/>
      <c r="W354" s="29"/>
      <c r="X354" s="29"/>
      <c r="Y354" s="29"/>
      <c r="Z354" s="29"/>
    </row>
    <row r="355" spans="1:26" ht="14.25" customHeight="1">
      <c r="A355" s="29">
        <f>COUNTIF(A!$A$2:$A$1001,"&lt;="&amp;A!A355)</f>
        <v>455</v>
      </c>
      <c r="B355" s="30">
        <v>354</v>
      </c>
      <c r="C355" s="35" t="str">
        <f t="array" ref="C355">INDEX(A!$A$2:$A$1001,MATCH(EF!B355,EF!$A$2:$A$1001,0))</f>
        <v>Secretaría de Promoción Económica</v>
      </c>
      <c r="D355" s="35" t="str">
        <f t="array" ref="D355">INDEX(A!$B$2:$B$1001,MATCH(EF!C355,A!$A$2:$A$1001,0))</f>
        <v>Estatal</v>
      </c>
      <c r="E355" s="35" t="str">
        <f t="array" ref="E355">INDEX(A!$C$2:$C$1001,MATCH(EF!C355,A!$A$2:$A$1001,0))</f>
        <v>No</v>
      </c>
      <c r="F355" s="35" t="str">
        <f t="array" ref="F355">INDEX(A!$D$2:$D$1001,MATCH(EF!C355,A!$A$2:$A$1001,0))</f>
        <v>000</v>
      </c>
      <c r="G355" s="35" t="str">
        <f t="array" ref="G355">INDEX(A!$E$2:$E$1001,MATCH(EF!C355,A!$A$2:$A$1001,0))</f>
        <v>Economía</v>
      </c>
      <c r="H355" s="35" t="str">
        <f t="array" ref="H355">INDEX(A!$F$2:$F$1001,MATCH(EF!C355,A!$A$2:$A$1001,0))</f>
        <v>Ejecutivo</v>
      </c>
      <c r="I355" s="35" t="str">
        <f t="array" ref="I355">INDEX(A!$G$2:$G$1001,MATCH(EF!C355,A!$A$2:$A$1001,0))</f>
        <v>Dependencia</v>
      </c>
      <c r="J355" s="35">
        <f t="array" ref="J355">INDEX(A!$H$2:$H$1001,MATCH(EF!C355,A!$A$2:$A$1001,0))</f>
        <v>1989</v>
      </c>
      <c r="K355" s="35">
        <f t="array" ref="K355">INDEX(A!$I$2:$I$1001,MATCH(EF!C355,A!$A$2:$A$1001,0))</f>
        <v>2013</v>
      </c>
      <c r="L355" s="35" t="str">
        <f t="array" ref="L355">INDEX(A!$J$2:$J$1001,MATCH(EF!C355,A!$A$2:$A$1001,0))</f>
        <v>Decreto número 13570. Ley Orgánica del Poder Ejecutivo del Estado de Jalisco.</v>
      </c>
      <c r="M355" s="35">
        <f t="array" ref="M355">INDEX(A!$K$2:$K$1001,MATCH(EF!C355,A!$A$2:$A$1001,0))</f>
        <v>103400</v>
      </c>
      <c r="N355" s="35" t="str">
        <f t="array" ref="N355">INDEX(A!$L$2:$L$1001,MATCH(EF!C355,A!$A$2:$A$1001,0))</f>
        <v>Decreto 24395/LX/13. Periódico Número 21 Ter. Edición especial Tomo CCCLXXV</v>
      </c>
      <c r="O355" s="36" t="str">
        <f t="shared" si="0"/>
        <v>1</v>
      </c>
      <c r="P355" s="36" t="str">
        <f t="shared" si="1"/>
        <v>034</v>
      </c>
      <c r="Q355" s="36" t="str">
        <f t="array" ref="Q355">IF(O355="7",IF(P355="000","Sin región al ser un intermunicipal",INDEX(B!$C$2:$C$126,MATCH(EF!P355,B!$A$2:$A$126,0))),"Sin región al ser un ente Estatal")</f>
        <v>Sin región al ser un ente Estatal</v>
      </c>
      <c r="R355" s="37">
        <f t="array" ref="R355">IF(O355="7",IF(P355="000","N/A",INDEX(B!$D$2:$D$126,MATCH(EF!P355,B!$A$2:$A$126,0))),B!$D$127)</f>
        <v>7842822</v>
      </c>
      <c r="S355" s="37">
        <f t="array" ref="S355">IF(O355="7",IF(P355="000","N/A",INDEX(B!$E$2:$E$126,MATCH(EF!P355,B!$A$2:$A$126,0))),B!$E$127)</f>
        <v>8348151</v>
      </c>
      <c r="T355" s="29"/>
      <c r="U355" s="29"/>
      <c r="V355" s="29"/>
      <c r="W355" s="29"/>
      <c r="X355" s="29"/>
      <c r="Y355" s="29"/>
      <c r="Z355" s="29"/>
    </row>
    <row r="356" spans="1:26" ht="14.25" customHeight="1">
      <c r="A356" s="29">
        <f>COUNTIF(A!$A$2:$A$1001,"&lt;="&amp;A!A356)</f>
        <v>274</v>
      </c>
      <c r="B356" s="30">
        <v>355</v>
      </c>
      <c r="C356" s="35" t="str">
        <f t="array" ref="C356">INDEX(A!$A$2:$A$1001,MATCH(EF!B356,EF!$A$2:$A$1001,0))</f>
        <v>Secretaría de Salud</v>
      </c>
      <c r="D356" s="35" t="str">
        <f t="array" ref="D356">INDEX(A!$B$2:$B$1001,MATCH(EF!C356,A!$A$2:$A$1001,0))</f>
        <v>Estatal</v>
      </c>
      <c r="E356" s="35" t="str">
        <f t="array" ref="E356">INDEX(A!$C$2:$C$1001,MATCH(EF!C356,A!$A$2:$A$1001,0))</f>
        <v>Sí</v>
      </c>
      <c r="F356" s="35" t="str">
        <f t="array" ref="F356">INDEX(A!$D$2:$D$1001,MATCH(EF!C356,A!$A$2:$A$1001,0))</f>
        <v>000</v>
      </c>
      <c r="G356" s="35" t="str">
        <f t="array" ref="G356">INDEX(A!$E$2:$E$1001,MATCH(EF!C356,A!$A$2:$A$1001,0))</f>
        <v>Salud</v>
      </c>
      <c r="H356" s="35" t="str">
        <f t="array" ref="H356">INDEX(A!$F$2:$F$1001,MATCH(EF!C356,A!$A$2:$A$1001,0))</f>
        <v>Ejecutivo</v>
      </c>
      <c r="I356" s="35" t="str">
        <f t="array" ref="I356">INDEX(A!$G$2:$G$1001,MATCH(EF!C356,A!$A$2:$A$1001,0))</f>
        <v>Dependencia</v>
      </c>
      <c r="J356" s="35">
        <f t="array" ref="J356">INDEX(A!$H$2:$H$1001,MATCH(EF!C356,A!$A$2:$A$1001,0))</f>
        <v>1989</v>
      </c>
      <c r="K356" s="35" t="str">
        <f t="array" ref="K356">INDEX(A!$I$2:$I$1001,MATCH(EF!C356,A!$A$2:$A$1001,0))</f>
        <v>NA</v>
      </c>
      <c r="L356" s="35" t="str">
        <f t="array" ref="L356">INDEX(A!$J$2:$J$1001,MATCH(EF!C356,A!$A$2:$A$1001,0))</f>
        <v>Decreto número 13570. Ley Orgánica del Poder Ejecutivo del Estado de Jalisco.</v>
      </c>
      <c r="M356" s="35">
        <f t="array" ref="M356">INDEX(A!$K$2:$K$1001,MATCH(EF!C356,A!$A$2:$A$1001,0))</f>
        <v>100500</v>
      </c>
      <c r="N356" s="35">
        <f t="array" ref="N356">INDEX(A!$L$2:$L$1001,MATCH(EF!C356,A!$A$2:$A$1001,0))</f>
        <v>0</v>
      </c>
      <c r="O356" s="36" t="str">
        <f t="shared" si="0"/>
        <v>1</v>
      </c>
      <c r="P356" s="36" t="str">
        <f t="shared" si="1"/>
        <v>005</v>
      </c>
      <c r="Q356" s="36" t="str">
        <f t="array" ref="Q356">IF(O356="7",IF(P356="000","Sin región al ser un intermunicipal",INDEX(B!$C$2:$C$126,MATCH(EF!P356,B!$A$2:$A$126,0))),"Sin región al ser un ente Estatal")</f>
        <v>Sin región al ser un ente Estatal</v>
      </c>
      <c r="R356" s="37">
        <f t="array" ref="R356">IF(O356="7",IF(P356="000","N/A",INDEX(B!$D$2:$D$126,MATCH(EF!P356,B!$A$2:$A$126,0))),B!$D$127)</f>
        <v>7842822</v>
      </c>
      <c r="S356" s="37">
        <f t="array" ref="S356">IF(O356="7",IF(P356="000","N/A",INDEX(B!$E$2:$E$126,MATCH(EF!P356,B!$A$2:$A$126,0))),B!$E$127)</f>
        <v>8348151</v>
      </c>
      <c r="T356" s="29"/>
      <c r="U356" s="29"/>
      <c r="V356" s="29"/>
      <c r="W356" s="29"/>
      <c r="X356" s="29"/>
      <c r="Y356" s="29"/>
      <c r="Z356" s="29"/>
    </row>
    <row r="357" spans="1:26" ht="14.25" customHeight="1">
      <c r="A357" s="29">
        <f>COUNTIF(A!$A$2:$A$1001,"&lt;="&amp;A!A357)</f>
        <v>456</v>
      </c>
      <c r="B357" s="30">
        <v>356</v>
      </c>
      <c r="C357" s="35" t="str">
        <f t="array" ref="C357">INDEX(A!$A$2:$A$1001,MATCH(EF!B357,EF!$A$2:$A$1001,0))</f>
        <v>Secretaría de Seguridad</v>
      </c>
      <c r="D357" s="35" t="str">
        <f t="array" ref="D357">INDEX(A!$B$2:$B$1001,MATCH(EF!C357,A!$A$2:$A$1001,0))</f>
        <v>Estatal</v>
      </c>
      <c r="E357" s="35" t="str">
        <f t="array" ref="E357">INDEX(A!$C$2:$C$1001,MATCH(EF!C357,A!$A$2:$A$1001,0))</f>
        <v>Sí</v>
      </c>
      <c r="F357" s="35" t="str">
        <f t="array" ref="F357">INDEX(A!$D$2:$D$1001,MATCH(EF!C357,A!$A$2:$A$1001,0))</f>
        <v>000</v>
      </c>
      <c r="G357" s="35" t="str">
        <f t="array" ref="G357">INDEX(A!$E$2:$E$1001,MATCH(EF!C357,A!$A$2:$A$1001,0))</f>
        <v>Seguridad</v>
      </c>
      <c r="H357" s="35" t="str">
        <f t="array" ref="H357">INDEX(A!$F$2:$F$1001,MATCH(EF!C357,A!$A$2:$A$1001,0))</f>
        <v>Ejecutivo</v>
      </c>
      <c r="I357" s="35" t="str">
        <f t="array" ref="I357">INDEX(A!$G$2:$G$1001,MATCH(EF!C357,A!$A$2:$A$1001,0))</f>
        <v>Dependencia</v>
      </c>
      <c r="J357" s="35">
        <f t="array" ref="J357">INDEX(A!$H$2:$H$1001,MATCH(EF!C357,A!$A$2:$A$1001,0))</f>
        <v>2018</v>
      </c>
      <c r="K357" s="35" t="str">
        <f t="array" ref="K357">INDEX(A!$I$2:$I$1001,MATCH(EF!C357,A!$A$2:$A$1001,0))</f>
        <v>NA</v>
      </c>
      <c r="L357" s="35" t="str">
        <f t="array" ref="L357">INDEX(A!$J$2:$J$1001,MATCH(EF!C357,A!$A$2:$A$1001,0))</f>
        <v>Decreto 27213/LXII/18. Periódico Número 24 Quater. Edición especial Tomo CCCXCIII</v>
      </c>
      <c r="M357" s="35">
        <f t="array" ref="M357">INDEX(A!$K$2:$K$1001,MATCH(EF!C357,A!$A$2:$A$1001,0))</f>
        <v>103700</v>
      </c>
      <c r="N357" s="35">
        <f t="array" ref="N357">INDEX(A!$L$2:$L$1001,MATCH(EF!C357,A!$A$2:$A$1001,0))</f>
        <v>0</v>
      </c>
      <c r="O357" s="36" t="str">
        <f t="shared" si="0"/>
        <v>1</v>
      </c>
      <c r="P357" s="36" t="str">
        <f t="shared" si="1"/>
        <v>037</v>
      </c>
      <c r="Q357" s="36" t="str">
        <f t="array" ref="Q357">IF(O357="7",IF(P357="000","Sin región al ser un intermunicipal",INDEX(B!$C$2:$C$126,MATCH(EF!P357,B!$A$2:$A$126,0))),"Sin región al ser un ente Estatal")</f>
        <v>Sin región al ser un ente Estatal</v>
      </c>
      <c r="R357" s="37">
        <f t="array" ref="R357">IF(O357="7",IF(P357="000","N/A",INDEX(B!$D$2:$D$126,MATCH(EF!P357,B!$A$2:$A$126,0))),B!$D$127)</f>
        <v>7842822</v>
      </c>
      <c r="S357" s="37">
        <f t="array" ref="S357">IF(O357="7",IF(P357="000","N/A",INDEX(B!$E$2:$E$126,MATCH(EF!P357,B!$A$2:$A$126,0))),B!$E$127)</f>
        <v>8348151</v>
      </c>
      <c r="T357" s="29"/>
      <c r="U357" s="29"/>
      <c r="V357" s="29"/>
      <c r="W357" s="29"/>
      <c r="X357" s="29"/>
      <c r="Y357" s="29"/>
      <c r="Z357" s="29"/>
    </row>
    <row r="358" spans="1:26" ht="14.25" customHeight="1">
      <c r="A358" s="29">
        <f>COUNTIF(A!$A$2:$A$1001,"&lt;="&amp;A!A358)</f>
        <v>287</v>
      </c>
      <c r="B358" s="30">
        <v>357</v>
      </c>
      <c r="C358" s="35" t="str">
        <f t="array" ref="C358">INDEX(A!$A$2:$A$1001,MATCH(EF!B358,EF!$A$2:$A$1001,0))</f>
        <v>Secretaría de Turismo</v>
      </c>
      <c r="D358" s="35" t="str">
        <f t="array" ref="D358">INDEX(A!$B$2:$B$1001,MATCH(EF!C358,A!$A$2:$A$1001,0))</f>
        <v>Estatal</v>
      </c>
      <c r="E358" s="35" t="str">
        <f t="array" ref="E358">INDEX(A!$C$2:$C$1001,MATCH(EF!C358,A!$A$2:$A$1001,0))</f>
        <v>Sí</v>
      </c>
      <c r="F358" s="35" t="str">
        <f t="array" ref="F358">INDEX(A!$D$2:$D$1001,MATCH(EF!C358,A!$A$2:$A$1001,0))</f>
        <v>000</v>
      </c>
      <c r="G358" s="35" t="str">
        <f t="array" ref="G358">INDEX(A!$E$2:$E$1001,MATCH(EF!C358,A!$A$2:$A$1001,0))</f>
        <v>Economía</v>
      </c>
      <c r="H358" s="35" t="str">
        <f t="array" ref="H358">INDEX(A!$F$2:$F$1001,MATCH(EF!C358,A!$A$2:$A$1001,0))</f>
        <v>Ejecutivo</v>
      </c>
      <c r="I358" s="35" t="str">
        <f t="array" ref="I358">INDEX(A!$G$2:$G$1001,MATCH(EF!C358,A!$A$2:$A$1001,0))</f>
        <v>Dependencia</v>
      </c>
      <c r="J358" s="35">
        <f t="array" ref="J358">INDEX(A!$H$2:$H$1001,MATCH(EF!C358,A!$A$2:$A$1001,0))</f>
        <v>1989</v>
      </c>
      <c r="K358" s="35" t="str">
        <f t="array" ref="K358">INDEX(A!$I$2:$I$1001,MATCH(EF!C358,A!$A$2:$A$1001,0))</f>
        <v>NA</v>
      </c>
      <c r="L358" s="35" t="str">
        <f t="array" ref="L358">INDEX(A!$J$2:$J$1001,MATCH(EF!C358,A!$A$2:$A$1001,0))</f>
        <v>Decreto número 13570. Ley Orgánica del Poder Ejecutivo del Estado de Jalisco.</v>
      </c>
      <c r="M358" s="35">
        <f t="array" ref="M358">INDEX(A!$K$2:$K$1001,MATCH(EF!C358,A!$A$2:$A$1001,0))</f>
        <v>100800</v>
      </c>
      <c r="N358" s="35">
        <f t="array" ref="N358">INDEX(A!$L$2:$L$1001,MATCH(EF!C358,A!$A$2:$A$1001,0))</f>
        <v>0</v>
      </c>
      <c r="O358" s="36" t="str">
        <f t="shared" si="0"/>
        <v>1</v>
      </c>
      <c r="P358" s="36" t="str">
        <f t="shared" si="1"/>
        <v>008</v>
      </c>
      <c r="Q358" s="36" t="str">
        <f t="array" ref="Q358">IF(O358="7",IF(P358="000","Sin región al ser un intermunicipal",INDEX(B!$C$2:$C$126,MATCH(EF!P358,B!$A$2:$A$126,0))),"Sin región al ser un ente Estatal")</f>
        <v>Sin región al ser un ente Estatal</v>
      </c>
      <c r="R358" s="37">
        <f t="array" ref="R358">IF(O358="7",IF(P358="000","N/A",INDEX(B!$D$2:$D$126,MATCH(EF!P358,B!$A$2:$A$126,0))),B!$D$127)</f>
        <v>7842822</v>
      </c>
      <c r="S358" s="37">
        <f t="array" ref="S358">IF(O358="7",IF(P358="000","N/A",INDEX(B!$E$2:$E$126,MATCH(EF!P358,B!$A$2:$A$126,0))),B!$E$127)</f>
        <v>8348151</v>
      </c>
      <c r="T358" s="29"/>
      <c r="U358" s="29"/>
      <c r="V358" s="29"/>
      <c r="W358" s="29"/>
      <c r="X358" s="29"/>
      <c r="Y358" s="29"/>
      <c r="Z358" s="29"/>
    </row>
    <row r="359" spans="1:26" ht="14.25" customHeight="1">
      <c r="A359" s="29">
        <f>COUNTIF(A!$A$2:$A$1001,"&lt;="&amp;A!A359)</f>
        <v>460</v>
      </c>
      <c r="B359" s="30">
        <v>358</v>
      </c>
      <c r="C359" s="35" t="str">
        <f t="array" ref="C359">INDEX(A!$A$2:$A$1001,MATCH(EF!B359,EF!$A$2:$A$1001,0))</f>
        <v>Secretaría de Vialidad y Transporte</v>
      </c>
      <c r="D359" s="35" t="str">
        <f t="array" ref="D359">INDEX(A!$B$2:$B$1001,MATCH(EF!C359,A!$A$2:$A$1001,0))</f>
        <v>Estatal</v>
      </c>
      <c r="E359" s="35" t="str">
        <f t="array" ref="E359">INDEX(A!$C$2:$C$1001,MATCH(EF!C359,A!$A$2:$A$1001,0))</f>
        <v>No</v>
      </c>
      <c r="F359" s="35" t="str">
        <f t="array" ref="F359">INDEX(A!$D$2:$D$1001,MATCH(EF!C359,A!$A$2:$A$1001,0))</f>
        <v>000</v>
      </c>
      <c r="G359" s="35" t="str">
        <f t="array" ref="G359">INDEX(A!$E$2:$E$1001,MATCH(EF!C359,A!$A$2:$A$1001,0))</f>
        <v>Territorio</v>
      </c>
      <c r="H359" s="35" t="str">
        <f t="array" ref="H359">INDEX(A!$F$2:$F$1001,MATCH(EF!C359,A!$A$2:$A$1001,0))</f>
        <v>Ejecutivo</v>
      </c>
      <c r="I359" s="35" t="str">
        <f t="array" ref="I359">INDEX(A!$G$2:$G$1001,MATCH(EF!C359,A!$A$2:$A$1001,0))</f>
        <v>Dependencia</v>
      </c>
      <c r="J359" s="35">
        <f t="array" ref="J359">INDEX(A!$H$2:$H$1001,MATCH(EF!C359,A!$A$2:$A$1001,0))</f>
        <v>1989</v>
      </c>
      <c r="K359" s="35">
        <f t="array" ref="K359">INDEX(A!$I$2:$I$1001,MATCH(EF!C359,A!$A$2:$A$1001,0))</f>
        <v>2013</v>
      </c>
      <c r="L359" s="35" t="str">
        <f t="array" ref="L359">INDEX(A!$J$2:$J$1001,MATCH(EF!C359,A!$A$2:$A$1001,0))</f>
        <v>Decreto número 13570. Ley Orgánica del Poder Ejecutivo del Estado de Jalisco.</v>
      </c>
      <c r="M359" s="35">
        <f t="array" ref="M359">INDEX(A!$K$2:$K$1001,MATCH(EF!C359,A!$A$2:$A$1001,0))</f>
        <v>104000</v>
      </c>
      <c r="N359" s="35" t="str">
        <f t="array" ref="N359">INDEX(A!$L$2:$L$1001,MATCH(EF!C359,A!$A$2:$A$1001,0))</f>
        <v>Decreto 24395/LX/13. Periódico Número 21 Ter. Edición especial Tomo CCCLXXV</v>
      </c>
      <c r="O359" s="36" t="str">
        <f t="shared" si="0"/>
        <v>1</v>
      </c>
      <c r="P359" s="36" t="str">
        <f t="shared" si="1"/>
        <v>040</v>
      </c>
      <c r="Q359" s="36" t="str">
        <f t="array" ref="Q359">IF(O359="7",IF(P359="000","Sin región al ser un intermunicipal",INDEX(B!$C$2:$C$126,MATCH(EF!P359,B!$A$2:$A$126,0))),"Sin región al ser un ente Estatal")</f>
        <v>Sin región al ser un ente Estatal</v>
      </c>
      <c r="R359" s="37">
        <f t="array" ref="R359">IF(O359="7",IF(P359="000","N/A",INDEX(B!$D$2:$D$126,MATCH(EF!P359,B!$A$2:$A$126,0))),B!$D$127)</f>
        <v>7842822</v>
      </c>
      <c r="S359" s="37">
        <f t="array" ref="S359">IF(O359="7",IF(P359="000","N/A",INDEX(B!$E$2:$E$126,MATCH(EF!P359,B!$A$2:$A$126,0))),B!$E$127)</f>
        <v>8348151</v>
      </c>
      <c r="T359" s="29"/>
      <c r="U359" s="29"/>
      <c r="V359" s="29"/>
      <c r="W359" s="29"/>
      <c r="X359" s="29"/>
      <c r="Y359" s="29"/>
      <c r="Z359" s="29"/>
    </row>
    <row r="360" spans="1:26" ht="14.25" customHeight="1">
      <c r="A360" s="29">
        <f>COUNTIF(A!$A$2:$A$1001,"&lt;="&amp;A!A360)</f>
        <v>303</v>
      </c>
      <c r="B360" s="30">
        <v>359</v>
      </c>
      <c r="C360" s="35" t="str">
        <f t="array" ref="C360">INDEX(A!$A$2:$A$1001,MATCH(EF!B360,EF!$A$2:$A$1001,0))</f>
        <v>Secretaría del Sistema de Asistencia Social</v>
      </c>
      <c r="D360" s="35" t="str">
        <f t="array" ref="D360">INDEX(A!$B$2:$B$1001,MATCH(EF!C360,A!$A$2:$A$1001,0))</f>
        <v>Estatal</v>
      </c>
      <c r="E360" s="35" t="str">
        <f t="array" ref="E360">INDEX(A!$C$2:$C$1001,MATCH(EF!C360,A!$A$2:$A$1001,0))</f>
        <v>Sí</v>
      </c>
      <c r="F360" s="35" t="str">
        <f t="array" ref="F360">INDEX(A!$D$2:$D$1001,MATCH(EF!C360,A!$A$2:$A$1001,0))</f>
        <v>000</v>
      </c>
      <c r="G360" s="35" t="str">
        <f t="array" ref="G360">INDEX(A!$E$2:$E$1001,MATCH(EF!C360,A!$A$2:$A$1001,0))</f>
        <v>Asistencia social</v>
      </c>
      <c r="H360" s="35" t="str">
        <f t="array" ref="H360">INDEX(A!$F$2:$F$1001,MATCH(EF!C360,A!$A$2:$A$1001,0))</f>
        <v>Ejecutivo</v>
      </c>
      <c r="I360" s="35" t="str">
        <f t="array" ref="I360">INDEX(A!$G$2:$G$1001,MATCH(EF!C360,A!$A$2:$A$1001,0))</f>
        <v>Dependencia</v>
      </c>
      <c r="J360" s="35">
        <f t="array" ref="J360">INDEX(A!$H$2:$H$1001,MATCH(EF!C360,A!$A$2:$A$1001,0))</f>
        <v>2018</v>
      </c>
      <c r="K360" s="35" t="str">
        <f t="array" ref="K360">INDEX(A!$I$2:$I$1001,MATCH(EF!C360,A!$A$2:$A$1001,0))</f>
        <v>NA</v>
      </c>
      <c r="L360" s="35" t="str">
        <f t="array" ref="L360">INDEX(A!$J$2:$J$1001,MATCH(EF!C360,A!$A$2:$A$1001,0))</f>
        <v>Decreto 27213/LXII/18. Periódico Número 24 Quater. Edición especial Tomo CCCXCIII</v>
      </c>
      <c r="M360" s="35">
        <f t="array" ref="M360">INDEX(A!$K$2:$K$1001,MATCH(EF!C360,A!$A$2:$A$1001,0))</f>
        <v>104800</v>
      </c>
      <c r="N360" s="35">
        <f t="array" ref="N360">INDEX(A!$L$2:$L$1001,MATCH(EF!C360,A!$A$2:$A$1001,0))</f>
        <v>0</v>
      </c>
      <c r="O360" s="36" t="str">
        <f t="shared" si="0"/>
        <v>1</v>
      </c>
      <c r="P360" s="36" t="str">
        <f t="shared" si="1"/>
        <v>048</v>
      </c>
      <c r="Q360" s="36" t="str">
        <f t="array" ref="Q360">IF(O360="7",IF(P360="000","Sin región al ser un intermunicipal",INDEX(B!$C$2:$C$126,MATCH(EF!P360,B!$A$2:$A$126,0))),"Sin región al ser un ente Estatal")</f>
        <v>Sin región al ser un ente Estatal</v>
      </c>
      <c r="R360" s="37">
        <f t="array" ref="R360">IF(O360="7",IF(P360="000","N/A",INDEX(B!$D$2:$D$126,MATCH(EF!P360,B!$A$2:$A$126,0))),B!$D$127)</f>
        <v>7842822</v>
      </c>
      <c r="S360" s="37">
        <f t="array" ref="S360">IF(O360="7",IF(P360="000","N/A",INDEX(B!$E$2:$E$126,MATCH(EF!P360,B!$A$2:$A$126,0))),B!$E$127)</f>
        <v>8348151</v>
      </c>
      <c r="T360" s="29"/>
      <c r="U360" s="29"/>
      <c r="V360" s="29"/>
      <c r="W360" s="29"/>
      <c r="X360" s="29"/>
      <c r="Y360" s="29"/>
      <c r="Z360" s="29"/>
    </row>
    <row r="361" spans="1:26" ht="14.25" customHeight="1">
      <c r="A361" s="29">
        <f>COUNTIF(A!$A$2:$A$1001,"&lt;="&amp;A!A361)</f>
        <v>246</v>
      </c>
      <c r="B361" s="30">
        <v>360</v>
      </c>
      <c r="C361" s="35" t="str">
        <f t="array" ref="C361">INDEX(A!$A$2:$A$1001,MATCH(EF!B361,EF!$A$2:$A$1001,0))</f>
        <v>Secretaría del Trabajo y Previsión Social</v>
      </c>
      <c r="D361" s="35" t="str">
        <f t="array" ref="D361">INDEX(A!$B$2:$B$1001,MATCH(EF!C361,A!$A$2:$A$1001,0))</f>
        <v>Estatal</v>
      </c>
      <c r="E361" s="35" t="str">
        <f t="array" ref="E361">INDEX(A!$C$2:$C$1001,MATCH(EF!C361,A!$A$2:$A$1001,0))</f>
        <v>Sí</v>
      </c>
      <c r="F361" s="35" t="str">
        <f t="array" ref="F361">INDEX(A!$D$2:$D$1001,MATCH(EF!C361,A!$A$2:$A$1001,0))</f>
        <v>000</v>
      </c>
      <c r="G361" s="35" t="str">
        <f t="array" ref="G361">INDEX(A!$E$2:$E$1001,MATCH(EF!C361,A!$A$2:$A$1001,0))</f>
        <v>Economía</v>
      </c>
      <c r="H361" s="35" t="str">
        <f t="array" ref="H361">INDEX(A!$F$2:$F$1001,MATCH(EF!C361,A!$A$2:$A$1001,0))</f>
        <v>Ejecutivo</v>
      </c>
      <c r="I361" s="35" t="str">
        <f t="array" ref="I361">INDEX(A!$G$2:$G$1001,MATCH(EF!C361,A!$A$2:$A$1001,0))</f>
        <v>Dependencia</v>
      </c>
      <c r="J361" s="35">
        <f t="array" ref="J361">INDEX(A!$H$2:$H$1001,MATCH(EF!C361,A!$A$2:$A$1001,0))</f>
        <v>1989</v>
      </c>
      <c r="K361" s="35" t="str">
        <f t="array" ref="K361">INDEX(A!$I$2:$I$1001,MATCH(EF!C361,A!$A$2:$A$1001,0))</f>
        <v>NA</v>
      </c>
      <c r="L361" s="35" t="str">
        <f t="array" ref="L361">INDEX(A!$J$2:$J$1001,MATCH(EF!C361,A!$A$2:$A$1001,0))</f>
        <v>Decreto número 13570. Ley Orgánica del Poder Ejecutivo del Estado de Jalisco.</v>
      </c>
      <c r="M361" s="35">
        <f t="array" ref="M361">INDEX(A!$K$2:$K$1001,MATCH(EF!C361,A!$A$2:$A$1001,0))</f>
        <v>101400</v>
      </c>
      <c r="N361" s="35">
        <f t="array" ref="N361">INDEX(A!$L$2:$L$1001,MATCH(EF!C361,A!$A$2:$A$1001,0))</f>
        <v>0</v>
      </c>
      <c r="O361" s="36" t="str">
        <f t="shared" si="0"/>
        <v>1</v>
      </c>
      <c r="P361" s="36" t="str">
        <f t="shared" si="1"/>
        <v>014</v>
      </c>
      <c r="Q361" s="36" t="str">
        <f t="array" ref="Q361">IF(O361="7",IF(P361="000","Sin región al ser un intermunicipal",INDEX(B!$C$2:$C$126,MATCH(EF!P361,B!$A$2:$A$126,0))),"Sin región al ser un ente Estatal")</f>
        <v>Sin región al ser un ente Estatal</v>
      </c>
      <c r="R361" s="37">
        <f t="array" ref="R361">IF(O361="7",IF(P361="000","N/A",INDEX(B!$D$2:$D$126,MATCH(EF!P361,B!$A$2:$A$126,0))),B!$D$127)</f>
        <v>7842822</v>
      </c>
      <c r="S361" s="37">
        <f t="array" ref="S361">IF(O361="7",IF(P361="000","N/A",INDEX(B!$E$2:$E$126,MATCH(EF!P361,B!$A$2:$A$126,0))),B!$E$127)</f>
        <v>8348151</v>
      </c>
      <c r="T361" s="29"/>
      <c r="U361" s="29"/>
      <c r="V361" s="29"/>
      <c r="W361" s="29"/>
      <c r="X361" s="29"/>
      <c r="Y361" s="29"/>
      <c r="Z361" s="29"/>
    </row>
    <row r="362" spans="1:26" ht="14.25" customHeight="1">
      <c r="A362" s="29">
        <f>COUNTIF(A!$A$2:$A$1001,"&lt;="&amp;A!A362)</f>
        <v>101</v>
      </c>
      <c r="B362" s="30">
        <v>361</v>
      </c>
      <c r="C362" s="35" t="str">
        <f t="array" ref="C362">INDEX(A!$A$2:$A$1001,MATCH(EF!B362,EF!$A$2:$A$1001,0))</f>
        <v>Secretaría del Transporte</v>
      </c>
      <c r="D362" s="35" t="str">
        <f t="array" ref="D362">INDEX(A!$B$2:$B$1001,MATCH(EF!C362,A!$A$2:$A$1001,0))</f>
        <v>Estatal</v>
      </c>
      <c r="E362" s="35" t="str">
        <f t="array" ref="E362">INDEX(A!$C$2:$C$1001,MATCH(EF!C362,A!$A$2:$A$1001,0))</f>
        <v>Sí</v>
      </c>
      <c r="F362" s="35" t="str">
        <f t="array" ref="F362">INDEX(A!$D$2:$D$1001,MATCH(EF!C362,A!$A$2:$A$1001,0))</f>
        <v>000</v>
      </c>
      <c r="G362" s="35" t="str">
        <f t="array" ref="G362">INDEX(A!$E$2:$E$1001,MATCH(EF!C362,A!$A$2:$A$1001,0))</f>
        <v>Territorio</v>
      </c>
      <c r="H362" s="35" t="str">
        <f t="array" ref="H362">INDEX(A!$F$2:$F$1001,MATCH(EF!C362,A!$A$2:$A$1001,0))</f>
        <v>Ejecutivo</v>
      </c>
      <c r="I362" s="35" t="str">
        <f t="array" ref="I362">INDEX(A!$G$2:$G$1001,MATCH(EF!C362,A!$A$2:$A$1001,0))</f>
        <v>Dependencia</v>
      </c>
      <c r="J362" s="35">
        <f t="array" ref="J362">INDEX(A!$H$2:$H$1001,MATCH(EF!C362,A!$A$2:$A$1001,0))</f>
        <v>2018</v>
      </c>
      <c r="K362" s="35" t="str">
        <f t="array" ref="K362">INDEX(A!$I$2:$I$1001,MATCH(EF!C362,A!$A$2:$A$1001,0))</f>
        <v>NA</v>
      </c>
      <c r="L362" s="35" t="str">
        <f t="array" ref="L362">INDEX(A!$J$2:$J$1001,MATCH(EF!C362,A!$A$2:$A$1001,0))</f>
        <v>Decreto 27213/LXII/18. Periódico Número 24 Quater. Edición especial Tomo CCCXCIII</v>
      </c>
      <c r="M362" s="35">
        <f t="array" ref="M362">INDEX(A!$K$2:$K$1001,MATCH(EF!C362,A!$A$2:$A$1001,0))</f>
        <v>104900</v>
      </c>
      <c r="N362" s="35">
        <f t="array" ref="N362">INDEX(A!$L$2:$L$1001,MATCH(EF!C362,A!$A$2:$A$1001,0))</f>
        <v>0</v>
      </c>
      <c r="O362" s="36" t="str">
        <f t="shared" si="0"/>
        <v>1</v>
      </c>
      <c r="P362" s="36" t="str">
        <f t="shared" si="1"/>
        <v>049</v>
      </c>
      <c r="Q362" s="36" t="str">
        <f t="array" ref="Q362">IF(O362="7",IF(P362="000","Sin región al ser un intermunicipal",INDEX(B!$C$2:$C$126,MATCH(EF!P362,B!$A$2:$A$126,0))),"Sin región al ser un ente Estatal")</f>
        <v>Sin región al ser un ente Estatal</v>
      </c>
      <c r="R362" s="37">
        <f t="array" ref="R362">IF(O362="7",IF(P362="000","N/A",INDEX(B!$D$2:$D$126,MATCH(EF!P362,B!$A$2:$A$126,0))),B!$D$127)</f>
        <v>7842822</v>
      </c>
      <c r="S362" s="37">
        <f t="array" ref="S362">IF(O362="7",IF(P362="000","N/A",INDEX(B!$E$2:$E$126,MATCH(EF!P362,B!$A$2:$A$126,0))),B!$E$127)</f>
        <v>8348151</v>
      </c>
      <c r="T362" s="29"/>
      <c r="U362" s="29"/>
      <c r="V362" s="29"/>
      <c r="W362" s="29"/>
      <c r="X362" s="29"/>
      <c r="Y362" s="29"/>
      <c r="Z362" s="29"/>
    </row>
    <row r="363" spans="1:26" ht="14.25" customHeight="1">
      <c r="A363" s="29">
        <f>COUNTIF(A!$A$2:$A$1001,"&lt;="&amp;A!A363)</f>
        <v>439</v>
      </c>
      <c r="B363" s="30">
        <v>362</v>
      </c>
      <c r="C363" s="35" t="str">
        <f t="array" ref="C363">INDEX(A!$A$2:$A$1001,MATCH(EF!B363,EF!$A$2:$A$1001,0))</f>
        <v>Secretaría Ejecutiva del Sistema Estatal Anticorrupción</v>
      </c>
      <c r="D363" s="35" t="str">
        <f t="array" ref="D363">INDEX(A!$B$2:$B$1001,MATCH(EF!C363,A!$A$2:$A$1001,0))</f>
        <v>Estatal</v>
      </c>
      <c r="E363" s="35" t="str">
        <f t="array" ref="E363">INDEX(A!$C$2:$C$1001,MATCH(EF!C363,A!$A$2:$A$1001,0))</f>
        <v>Sí</v>
      </c>
      <c r="F363" s="35" t="str">
        <f t="array" ref="F363">INDEX(A!$D$2:$D$1001,MATCH(EF!C363,A!$A$2:$A$1001,0))</f>
        <v>000</v>
      </c>
      <c r="G363" s="35" t="str">
        <f t="array" ref="G363">INDEX(A!$E$2:$E$1001,MATCH(EF!C363,A!$A$2:$A$1001,0))</f>
        <v>Rendición de cuentas</v>
      </c>
      <c r="H363" s="35" t="str">
        <f t="array" ref="H363">INDEX(A!$F$2:$F$1001,MATCH(EF!C363,A!$A$2:$A$1001,0))</f>
        <v>Ejecutivo</v>
      </c>
      <c r="I363" s="35" t="str">
        <f t="array" ref="I363">INDEX(A!$G$2:$G$1001,MATCH(EF!C363,A!$A$2:$A$1001,0))</f>
        <v>OPD</v>
      </c>
      <c r="J363" s="35">
        <f t="array" ref="J363">INDEX(A!$H$2:$H$1001,MATCH(EF!C363,A!$A$2:$A$1001,0))</f>
        <v>2017</v>
      </c>
      <c r="K363" s="35" t="str">
        <f t="array" ref="K363">INDEX(A!$I$2:$I$1001,MATCH(EF!C363,A!$A$2:$A$1001,0))</f>
        <v>NA</v>
      </c>
      <c r="L363" s="35" t="str">
        <f t="array" ref="L363">INDEX(A!$J$2:$J$1001,MATCH(EF!C363,A!$A$2:$A$1001,0))</f>
        <v>Decreto 26409/LXI/17</v>
      </c>
      <c r="M363" s="35">
        <f t="array" ref="M363">INDEX(A!$K$2:$K$1001,MATCH(EF!C363,A!$A$2:$A$1001,0))</f>
        <v>207200</v>
      </c>
      <c r="N363" s="35">
        <f t="array" ref="N363">INDEX(A!$L$2:$L$1001,MATCH(EF!C363,A!$A$2:$A$1001,0))</f>
        <v>0</v>
      </c>
      <c r="O363" s="36" t="str">
        <f t="shared" si="0"/>
        <v>2</v>
      </c>
      <c r="P363" s="36" t="str">
        <f t="shared" si="1"/>
        <v>072</v>
      </c>
      <c r="Q363" s="36" t="str">
        <f t="array" ref="Q363">IF(O363="7",IF(P363="000","Sin región al ser un intermunicipal",INDEX(B!$C$2:$C$126,MATCH(EF!P363,B!$A$2:$A$126,0))),"Sin región al ser un ente Estatal")</f>
        <v>Sin región al ser un ente Estatal</v>
      </c>
      <c r="R363" s="37">
        <f t="array" ref="R363">IF(O363="7",IF(P363="000","N/A",INDEX(B!$D$2:$D$126,MATCH(EF!P363,B!$A$2:$A$126,0))),B!$D$127)</f>
        <v>7842822</v>
      </c>
      <c r="S363" s="37">
        <f t="array" ref="S363">IF(O363="7",IF(P363="000","N/A",INDEX(B!$E$2:$E$126,MATCH(EF!P363,B!$A$2:$A$126,0))),B!$E$127)</f>
        <v>8348151</v>
      </c>
      <c r="T363" s="29"/>
      <c r="U363" s="29"/>
      <c r="V363" s="29"/>
      <c r="W363" s="29"/>
      <c r="X363" s="29"/>
      <c r="Y363" s="29"/>
      <c r="Z363" s="29"/>
    </row>
    <row r="364" spans="1:26" ht="14.25" customHeight="1">
      <c r="A364" s="29">
        <f>COUNTIF(A!$A$2:$A$1001,"&lt;="&amp;A!A364)</f>
        <v>288</v>
      </c>
      <c r="B364" s="30">
        <v>363</v>
      </c>
      <c r="C364" s="35" t="str">
        <f t="array" ref="C364">INDEX(A!$A$2:$A$1001,MATCH(EF!B364,EF!$A$2:$A$1001,0))</f>
        <v>Secretaría General de Gobierno</v>
      </c>
      <c r="D364" s="35" t="str">
        <f t="array" ref="D364">INDEX(A!$B$2:$B$1001,MATCH(EF!C364,A!$A$2:$A$1001,0))</f>
        <v>Estatal</v>
      </c>
      <c r="E364" s="35" t="str">
        <f t="array" ref="E364">INDEX(A!$C$2:$C$1001,MATCH(EF!C364,A!$A$2:$A$1001,0))</f>
        <v>Sí</v>
      </c>
      <c r="F364" s="35" t="str">
        <f t="array" ref="F364">INDEX(A!$D$2:$D$1001,MATCH(EF!C364,A!$A$2:$A$1001,0))</f>
        <v>000</v>
      </c>
      <c r="G364" s="35" t="str">
        <f t="array" ref="G364">INDEX(A!$E$2:$E$1001,MATCH(EF!C364,A!$A$2:$A$1001,0))</f>
        <v>Gobierno</v>
      </c>
      <c r="H364" s="35" t="str">
        <f t="array" ref="H364">INDEX(A!$F$2:$F$1001,MATCH(EF!C364,A!$A$2:$A$1001,0))</f>
        <v>Ejecutivo</v>
      </c>
      <c r="I364" s="35" t="str">
        <f t="array" ref="I364">INDEX(A!$G$2:$G$1001,MATCH(EF!C364,A!$A$2:$A$1001,0))</f>
        <v xml:space="preserve">Dependencia </v>
      </c>
      <c r="J364" s="35">
        <f t="array" ref="J364">INDEX(A!$H$2:$H$1001,MATCH(EF!C364,A!$A$2:$A$1001,0))</f>
        <v>1959</v>
      </c>
      <c r="K364" s="35" t="str">
        <f t="array" ref="K364">INDEX(A!$I$2:$I$1001,MATCH(EF!C364,A!$A$2:$A$1001,0))</f>
        <v>NA</v>
      </c>
      <c r="L364" s="35" t="str">
        <f t="array" ref="L364">INDEX(A!$J$2:$J$1001,MATCH(EF!C364,A!$A$2:$A$1001,0))</f>
        <v>Decreto número 7374. Periódico Núm. 40. Tomo CCVII</v>
      </c>
      <c r="M364" s="35">
        <f t="array" ref="M364">INDEX(A!$K$2:$K$1001,MATCH(EF!C364,A!$A$2:$A$1001,0))</f>
        <v>100200</v>
      </c>
      <c r="N364" s="35">
        <f t="array" ref="N364">INDEX(A!$L$2:$L$1001,MATCH(EF!C364,A!$A$2:$A$1001,0))</f>
        <v>0</v>
      </c>
      <c r="O364" s="36" t="str">
        <f t="shared" si="0"/>
        <v>1</v>
      </c>
      <c r="P364" s="36" t="str">
        <f t="shared" si="1"/>
        <v>002</v>
      </c>
      <c r="Q364" s="36" t="str">
        <f t="array" ref="Q364">IF(O364="7",IF(P364="000","Sin región al ser un intermunicipal",INDEX(B!$C$2:$C$126,MATCH(EF!P364,B!$A$2:$A$126,0))),"Sin región al ser un ente Estatal")</f>
        <v>Sin región al ser un ente Estatal</v>
      </c>
      <c r="R364" s="37">
        <f t="array" ref="R364">IF(O364="7",IF(P364="000","N/A",INDEX(B!$D$2:$D$126,MATCH(EF!P364,B!$A$2:$A$126,0))),B!$D$127)</f>
        <v>7842822</v>
      </c>
      <c r="S364" s="37">
        <f t="array" ref="S364">IF(O364="7",IF(P364="000","N/A",INDEX(B!$E$2:$E$126,MATCH(EF!P364,B!$A$2:$A$126,0))),B!$E$127)</f>
        <v>8348151</v>
      </c>
      <c r="T364" s="29"/>
      <c r="U364" s="29"/>
      <c r="V364" s="29"/>
      <c r="W364" s="29"/>
      <c r="X364" s="29"/>
      <c r="Y364" s="29"/>
      <c r="Z364" s="29"/>
    </row>
    <row r="365" spans="1:26" ht="14.25" customHeight="1">
      <c r="A365" s="29">
        <f>COUNTIF(A!$A$2:$A$1001,"&lt;="&amp;A!A365)</f>
        <v>461</v>
      </c>
      <c r="B365" s="30">
        <v>364</v>
      </c>
      <c r="C365" s="35" t="str">
        <f t="array" ref="C365">INDEX(A!$A$2:$A$1001,MATCH(EF!B365,EF!$A$2:$A$1001,0))</f>
        <v>Servicios de Salud Jalisco</v>
      </c>
      <c r="D365" s="35" t="str">
        <f t="array" ref="D365">INDEX(A!$B$2:$B$1001,MATCH(EF!C365,A!$A$2:$A$1001,0))</f>
        <v>Estatal</v>
      </c>
      <c r="E365" s="35" t="str">
        <f t="array" ref="E365">INDEX(A!$C$2:$C$1001,MATCH(EF!C365,A!$A$2:$A$1001,0))</f>
        <v>Sí</v>
      </c>
      <c r="F365" s="35" t="str">
        <f t="array" ref="F365">INDEX(A!$D$2:$D$1001,MATCH(EF!C365,A!$A$2:$A$1001,0))</f>
        <v>000</v>
      </c>
      <c r="G365" s="35" t="str">
        <f t="array" ref="G365">INDEX(A!$E$2:$E$1001,MATCH(EF!C365,A!$A$2:$A$1001,0))</f>
        <v>Salud</v>
      </c>
      <c r="H365" s="35" t="str">
        <f t="array" ref="H365">INDEX(A!$F$2:$F$1001,MATCH(EF!C365,A!$A$2:$A$1001,0))</f>
        <v>Ejecutivo</v>
      </c>
      <c r="I365" s="35" t="str">
        <f t="array" ref="I365">INDEX(A!$G$2:$G$1001,MATCH(EF!C365,A!$A$2:$A$1001,0))</f>
        <v>OPD</v>
      </c>
      <c r="J365" s="35">
        <f t="array" ref="J365">INDEX(A!$H$2:$H$1001,MATCH(EF!C365,A!$A$2:$A$1001,0))</f>
        <v>1997</v>
      </c>
      <c r="K365" s="35" t="str">
        <f t="array" ref="K365">INDEX(A!$I$2:$I$1001,MATCH(EF!C365,A!$A$2:$A$1001,0))</f>
        <v>NA</v>
      </c>
      <c r="L365" s="35" t="str">
        <f t="array" ref="L365">INDEX(A!$J$2:$J$1001,MATCH(EF!C365,A!$A$2:$A$1001,0))</f>
        <v>Decreto número 16526</v>
      </c>
      <c r="M365" s="35">
        <f t="array" ref="M365">INDEX(A!$K$2:$K$1001,MATCH(EF!C365,A!$A$2:$A$1001,0))</f>
        <v>202100</v>
      </c>
      <c r="N365" s="35">
        <f t="array" ref="N365">INDEX(A!$L$2:$L$1001,MATCH(EF!C365,A!$A$2:$A$1001,0))</f>
        <v>0</v>
      </c>
      <c r="O365" s="36" t="str">
        <f t="shared" si="0"/>
        <v>2</v>
      </c>
      <c r="P365" s="36" t="str">
        <f t="shared" si="1"/>
        <v>021</v>
      </c>
      <c r="Q365" s="36" t="str">
        <f t="array" ref="Q365">IF(O365="7",IF(P365="000","Sin región al ser un intermunicipal",INDEX(B!$C$2:$C$126,MATCH(EF!P365,B!$A$2:$A$126,0))),"Sin región al ser un ente Estatal")</f>
        <v>Sin región al ser un ente Estatal</v>
      </c>
      <c r="R365" s="37">
        <f t="array" ref="R365">IF(O365="7",IF(P365="000","N/A",INDEX(B!$D$2:$D$126,MATCH(EF!P365,B!$A$2:$A$126,0))),B!$D$127)</f>
        <v>7842822</v>
      </c>
      <c r="S365" s="37">
        <f t="array" ref="S365">IF(O365="7",IF(P365="000","N/A",INDEX(B!$E$2:$E$126,MATCH(EF!P365,B!$A$2:$A$126,0))),B!$E$127)</f>
        <v>8348151</v>
      </c>
      <c r="T365" s="29"/>
      <c r="U365" s="29"/>
      <c r="V365" s="29"/>
      <c r="W365" s="29"/>
      <c r="X365" s="29"/>
      <c r="Y365" s="29"/>
      <c r="Z365" s="29"/>
    </row>
    <row r="366" spans="1:26" ht="14.25" customHeight="1">
      <c r="A366" s="29">
        <f>COUNTIF(A!$A$2:$A$1001,"&lt;="&amp;A!A366)</f>
        <v>372</v>
      </c>
      <c r="B366" s="30">
        <v>365</v>
      </c>
      <c r="C366" s="35" t="str">
        <f t="array" ref="C366">INDEX(A!$A$2:$A$1001,MATCH(EF!B366,EF!$A$2:$A$1001,0))</f>
        <v>Servicios y Transportes</v>
      </c>
      <c r="D366" s="35" t="str">
        <f t="array" ref="D366">INDEX(A!$B$2:$B$1001,MATCH(EF!C366,A!$A$2:$A$1001,0))</f>
        <v>Estatal</v>
      </c>
      <c r="E366" s="35" t="str">
        <f t="array" ref="E366">INDEX(A!$C$2:$C$1001,MATCH(EF!C366,A!$A$2:$A$1001,0))</f>
        <v>No</v>
      </c>
      <c r="F366" s="35" t="str">
        <f t="array" ref="F366">INDEX(A!$D$2:$D$1001,MATCH(EF!C366,A!$A$2:$A$1001,0))</f>
        <v>000</v>
      </c>
      <c r="G366" s="35" t="str">
        <f t="array" ref="G366">INDEX(A!$E$2:$E$1001,MATCH(EF!C366,A!$A$2:$A$1001,0))</f>
        <v>Territorio</v>
      </c>
      <c r="H366" s="35" t="str">
        <f t="array" ref="H366">INDEX(A!$F$2:$F$1001,MATCH(EF!C366,A!$A$2:$A$1001,0))</f>
        <v>Ejecutivo</v>
      </c>
      <c r="I366" s="35" t="str">
        <f t="array" ref="I366">INDEX(A!$G$2:$G$1001,MATCH(EF!C366,A!$A$2:$A$1001,0))</f>
        <v>OPD</v>
      </c>
      <c r="J366" s="35">
        <f t="array" ref="J366">INDEX(A!$H$2:$H$1001,MATCH(EF!C366,A!$A$2:$A$1001,0))</f>
        <v>1990</v>
      </c>
      <c r="K366" s="35">
        <f t="array" ref="K366">INDEX(A!$I$2:$I$1001,MATCH(EF!C366,A!$A$2:$A$1001,0))</f>
        <v>2020</v>
      </c>
      <c r="L366" s="35" t="str">
        <f t="array" ref="L366">INDEX(A!$J$2:$J$1001,MATCH(EF!C366,A!$A$2:$A$1001,0))</f>
        <v>Decreto número 14139</v>
      </c>
      <c r="M366" s="35">
        <f t="array" ref="M366">INDEX(A!$K$2:$K$1001,MATCH(EF!C366,A!$A$2:$A$1001,0))</f>
        <v>201500</v>
      </c>
      <c r="N366" s="35" t="str">
        <f t="array" ref="N366">INDEX(A!$L$2:$L$1001,MATCH(EF!C366,A!$A$2:$A$1001,0))</f>
        <v>Decreto 27910/LXII/20. Periódico Número 2. Sección II. Tomo CCCXCVIII</v>
      </c>
      <c r="O366" s="36" t="str">
        <f t="shared" si="0"/>
        <v>2</v>
      </c>
      <c r="P366" s="36" t="str">
        <f t="shared" si="1"/>
        <v>015</v>
      </c>
      <c r="Q366" s="36" t="str">
        <f t="array" ref="Q366">IF(O366="7",IF(P366="000","Sin región al ser un intermunicipal",INDEX(B!$C$2:$C$126,MATCH(EF!P366,B!$A$2:$A$126,0))),"Sin región al ser un ente Estatal")</f>
        <v>Sin región al ser un ente Estatal</v>
      </c>
      <c r="R366" s="37">
        <f t="array" ref="R366">IF(O366="7",IF(P366="000","N/A",INDEX(B!$D$2:$D$126,MATCH(EF!P366,B!$A$2:$A$126,0))),B!$D$127)</f>
        <v>7842822</v>
      </c>
      <c r="S366" s="37">
        <f t="array" ref="S366">IF(O366="7",IF(P366="000","N/A",INDEX(B!$E$2:$E$126,MATCH(EF!P366,B!$A$2:$A$126,0))),B!$E$127)</f>
        <v>8348151</v>
      </c>
      <c r="T366" s="29"/>
      <c r="U366" s="29"/>
      <c r="V366" s="29"/>
      <c r="W366" s="29"/>
      <c r="X366" s="29"/>
      <c r="Y366" s="29"/>
      <c r="Z366" s="29"/>
    </row>
    <row r="367" spans="1:26" ht="14.25" customHeight="1">
      <c r="A367" s="29">
        <f>COUNTIF(A!$A$2:$A$1001,"&lt;="&amp;A!A367)</f>
        <v>332</v>
      </c>
      <c r="B367" s="30">
        <v>366</v>
      </c>
      <c r="C367" s="35" t="str">
        <f t="array" ref="C367">INDEX(A!$A$2:$A$1001,MATCH(EF!B367,EF!$A$2:$A$1001,0))</f>
        <v>Sistema Administrativo Municipal de Agua Potable y Alcantarillado de Ixtlahuacán de los Membrillos</v>
      </c>
      <c r="D367" s="35" t="str">
        <f t="array" ref="D367">INDEX(A!$B$2:$B$1001,MATCH(EF!C367,A!$A$2:$A$1001,0))</f>
        <v>Municipal</v>
      </c>
      <c r="E367" s="35" t="str">
        <f t="array" ref="E367">INDEX(A!$C$2:$C$1001,MATCH(EF!C367,A!$A$2:$A$1001,0))</f>
        <v>Sí</v>
      </c>
      <c r="F367" s="35" t="str">
        <f t="array" ref="F367">INDEX(A!$D$2:$D$1001,MATCH(EF!C367,A!$A$2:$A$1001,0))</f>
        <v>044</v>
      </c>
      <c r="G367" s="35" t="str">
        <f t="array" ref="G367">INDEX(A!$E$2:$E$1001,MATCH(EF!C367,A!$A$2:$A$1001,0))</f>
        <v>Medio ambiente</v>
      </c>
      <c r="H367" s="35" t="str">
        <f t="array" ref="H367">INDEX(A!$F$2:$F$1001,MATCH(EF!C367,A!$A$2:$A$1001,0))</f>
        <v>Ejecutivo</v>
      </c>
      <c r="I367" s="35" t="str">
        <f t="array" ref="I367">INDEX(A!$G$2:$G$1001,MATCH(EF!C367,A!$A$2:$A$1001,0))</f>
        <v>OPD</v>
      </c>
      <c r="J367" s="35">
        <f t="array" ref="J367">INDEX(A!$H$2:$H$1001,MATCH(EF!C367,A!$A$2:$A$1001,0))</f>
        <v>2016</v>
      </c>
      <c r="K367" s="35" t="str">
        <f t="array" ref="K367">INDEX(A!$I$2:$I$1001,MATCH(EF!C367,A!$A$2:$A$1001,0))</f>
        <v>NA</v>
      </c>
      <c r="L367" s="35" t="str">
        <f t="array" ref="L367">INDEX(A!$J$2:$J$1001,MATCH(EF!C367,A!$A$2:$A$1001,0))</f>
        <v>Acuerdo de ayuntamiento de sesión ordinaria 25</v>
      </c>
      <c r="M367" s="35">
        <f t="array" ref="M367">INDEX(A!$K$2:$K$1001,MATCH(EF!C367,A!$A$2:$A$1001,0))</f>
        <v>704402</v>
      </c>
      <c r="N367" s="35">
        <f t="array" ref="N367">INDEX(A!$L$2:$L$1001,MATCH(EF!C367,A!$A$2:$A$1001,0))</f>
        <v>0</v>
      </c>
      <c r="O367" s="36" t="str">
        <f t="shared" si="0"/>
        <v>7</v>
      </c>
      <c r="P367" s="36" t="str">
        <f t="shared" si="1"/>
        <v>044</v>
      </c>
      <c r="Q367" s="36" t="str">
        <f t="array" ref="Q367">IF(O367="7",IF(P367="000","Sin región al ser un intermunicipal",INDEX(B!$C$2:$C$126,MATCH(EF!P367,B!$A$2:$A$126,0))),"Sin región al ser un ente Estatal")</f>
        <v>Centro</v>
      </c>
      <c r="R367" s="37">
        <f t="array" ref="R367">IF(O367="7",IF(P367="000","N/A",INDEX(B!$D$2:$D$126,MATCH(EF!P367,B!$A$2:$A$126,0))),B!$D$127)</f>
        <v>53045</v>
      </c>
      <c r="S367" s="37">
        <f t="array" ref="S367">IF(O367="7",IF(P367="000","N/A",INDEX(B!$E$2:$E$126,MATCH(EF!P367,B!$A$2:$A$126,0))),B!$E$127)</f>
        <v>67969</v>
      </c>
      <c r="T367" s="29"/>
      <c r="U367" s="29"/>
      <c r="V367" s="29"/>
      <c r="W367" s="29"/>
      <c r="X367" s="29"/>
      <c r="Y367" s="29"/>
      <c r="Z367" s="29"/>
    </row>
    <row r="368" spans="1:26" ht="14.25" customHeight="1">
      <c r="A368" s="29">
        <f>COUNTIF(A!$A$2:$A$1001,"&lt;="&amp;A!A368)</f>
        <v>482</v>
      </c>
      <c r="B368" s="30">
        <v>367</v>
      </c>
      <c r="C368" s="35" t="str">
        <f t="array" ref="C368">INDEX(A!$A$2:$A$1001,MATCH(EF!B368,EF!$A$2:$A$1001,0))</f>
        <v xml:space="preserve">Sistema Barquense de Agua Potable, Alcantarillado y Saneamiento (SIBAPAS) </v>
      </c>
      <c r="D368" s="35" t="str">
        <f t="array" ref="D368">INDEX(A!$B$2:$B$1001,MATCH(EF!C368,A!$A$2:$A$1001,0))</f>
        <v>Municipal</v>
      </c>
      <c r="E368" s="35" t="str">
        <f t="array" ref="E368">INDEX(A!$C$2:$C$1001,MATCH(EF!C368,A!$A$2:$A$1001,0))</f>
        <v>Sí</v>
      </c>
      <c r="F368" s="35" t="str">
        <f t="array" ref="F368">INDEX(A!$D$2:$D$1001,MATCH(EF!C368,A!$A$2:$A$1001,0))</f>
        <v>018</v>
      </c>
      <c r="G368" s="35" t="str">
        <f t="array" ref="G368">INDEX(A!$E$2:$E$1001,MATCH(EF!C368,A!$A$2:$A$1001,0))</f>
        <v>Medio ambiente</v>
      </c>
      <c r="H368" s="35" t="str">
        <f t="array" ref="H368">INDEX(A!$F$2:$F$1001,MATCH(EF!C368,A!$A$2:$A$1001,0))</f>
        <v>Ejecutivo</v>
      </c>
      <c r="I368" s="35" t="str">
        <f t="array" ref="I368">INDEX(A!$G$2:$G$1001,MATCH(EF!C368,A!$A$2:$A$1001,0))</f>
        <v>OPD</v>
      </c>
      <c r="J368" s="35">
        <f t="array" ref="J368">INDEX(A!$H$2:$H$1001,MATCH(EF!C368,A!$A$2:$A$1001,0))</f>
        <v>2004</v>
      </c>
      <c r="K368" s="35" t="str">
        <f t="array" ref="K368">INDEX(A!$I$2:$I$1001,MATCH(EF!C368,A!$A$2:$A$1001,0))</f>
        <v>NA</v>
      </c>
      <c r="L368" s="35" t="str">
        <f t="array" ref="L368">INDEX(A!$J$2:$J$1001,MATCH(EF!C368,A!$A$2:$A$1001,0))</f>
        <v>Decreto sin número</v>
      </c>
      <c r="M368" s="35">
        <f t="array" ref="M368">INDEX(A!$K$2:$K$1001,MATCH(EF!C368,A!$A$2:$A$1001,0))</f>
        <v>701803</v>
      </c>
      <c r="N368" s="35">
        <f t="array" ref="N368">INDEX(A!$L$2:$L$1001,MATCH(EF!C368,A!$A$2:$A$1001,0))</f>
        <v>0</v>
      </c>
      <c r="O368" s="36" t="str">
        <f t="shared" si="0"/>
        <v>7</v>
      </c>
      <c r="P368" s="36" t="str">
        <f t="shared" si="1"/>
        <v>018</v>
      </c>
      <c r="Q368" s="36" t="str">
        <f t="array" ref="Q368">IF(O368="7",IF(P368="000","Sin región al ser un intermunicipal",INDEX(B!$C$2:$C$126,MATCH(EF!P368,B!$A$2:$A$126,0))),"Sin región al ser un ente Estatal")</f>
        <v>Ciénega</v>
      </c>
      <c r="R368" s="37">
        <f t="array" ref="R368">IF(O368="7",IF(P368="000","N/A",INDEX(B!$D$2:$D$126,MATCH(EF!P368,B!$A$2:$A$126,0))),B!$D$127)</f>
        <v>65055</v>
      </c>
      <c r="S368" s="37">
        <f t="array" ref="S368">IF(O368="7",IF(P368="000","N/A",INDEX(B!$E$2:$E$126,MATCH(EF!P368,B!$A$2:$A$126,0))),B!$E$127)</f>
        <v>67937</v>
      </c>
      <c r="T368" s="29"/>
      <c r="U368" s="29"/>
      <c r="V368" s="29"/>
      <c r="W368" s="29"/>
      <c r="X368" s="29"/>
      <c r="Y368" s="29"/>
      <c r="Z368" s="29"/>
    </row>
    <row r="369" spans="1:26" ht="14.25" customHeight="1">
      <c r="A369" s="29">
        <f>COUNTIF(A!$A$2:$A$1001,"&lt;="&amp;A!A369)</f>
        <v>286</v>
      </c>
      <c r="B369" s="30">
        <v>368</v>
      </c>
      <c r="C369" s="35" t="str">
        <f t="array" ref="C369">INDEX(A!$A$2:$A$1001,MATCH(EF!B369,EF!$A$2:$A$1001,0))</f>
        <v>Sistema de Agua Potable y Alcantarillado de Mascota</v>
      </c>
      <c r="D369" s="35" t="str">
        <f t="array" ref="D369">INDEX(A!$B$2:$B$1001,MATCH(EF!C369,A!$A$2:$A$1001,0))</f>
        <v>Municipal</v>
      </c>
      <c r="E369" s="35" t="str">
        <f t="array" ref="E369">INDEX(A!$C$2:$C$1001,MATCH(EF!C369,A!$A$2:$A$1001,0))</f>
        <v>Sí</v>
      </c>
      <c r="F369" s="35" t="str">
        <f t="array" ref="F369">INDEX(A!$D$2:$D$1001,MATCH(EF!C369,A!$A$2:$A$1001,0))</f>
        <v>058</v>
      </c>
      <c r="G369" s="35" t="str">
        <f t="array" ref="G369">INDEX(A!$E$2:$E$1001,MATCH(EF!C369,A!$A$2:$A$1001,0))</f>
        <v>Medio ambiente</v>
      </c>
      <c r="H369" s="35" t="str">
        <f t="array" ref="H369">INDEX(A!$F$2:$F$1001,MATCH(EF!C369,A!$A$2:$A$1001,0))</f>
        <v>Ejecutivo</v>
      </c>
      <c r="I369" s="35" t="str">
        <f t="array" ref="I369">INDEX(A!$G$2:$G$1001,MATCH(EF!C369,A!$A$2:$A$1001,0))</f>
        <v>OPD</v>
      </c>
      <c r="J369" s="35">
        <f t="array" ref="J369">INDEX(A!$H$2:$H$1001,MATCH(EF!C369,A!$A$2:$A$1001,0))</f>
        <v>2014</v>
      </c>
      <c r="K369" s="35" t="str">
        <f t="array" ref="K369">INDEX(A!$I$2:$I$1001,MATCH(EF!C369,A!$A$2:$A$1001,0))</f>
        <v>NA</v>
      </c>
      <c r="L369" s="35" t="str">
        <f t="array" ref="L369">INDEX(A!$J$2:$J$1001,MATCH(EF!C369,A!$A$2:$A$1001,0))</f>
        <v>NA</v>
      </c>
      <c r="M369" s="35">
        <f t="array" ref="M369">INDEX(A!$K$2:$K$1001,MATCH(EF!C369,A!$A$2:$A$1001,0))</f>
        <v>705802</v>
      </c>
      <c r="N369" s="35">
        <f t="array" ref="N369">INDEX(A!$L$2:$L$1001,MATCH(EF!C369,A!$A$2:$A$1001,0))</f>
        <v>0</v>
      </c>
      <c r="O369" s="36" t="str">
        <f t="shared" si="0"/>
        <v>7</v>
      </c>
      <c r="P369" s="36" t="str">
        <f t="shared" si="1"/>
        <v>058</v>
      </c>
      <c r="Q369" s="36" t="str">
        <f t="array" ref="Q369">IF(O369="7",IF(P369="000","Sin región al ser un intermunicipal",INDEX(B!$C$2:$C$126,MATCH(EF!P369,B!$A$2:$A$126,0))),"Sin región al ser un ente Estatal")</f>
        <v>Costa Sierra Occidental</v>
      </c>
      <c r="R369" s="37">
        <f t="array" ref="R369">IF(O369="7",IF(P369="000","N/A",INDEX(B!$D$2:$D$126,MATCH(EF!P369,B!$A$2:$A$126,0))),B!$D$127)</f>
        <v>14477</v>
      </c>
      <c r="S369" s="37">
        <f t="array" ref="S369">IF(O369="7",IF(P369="000","N/A",INDEX(B!$E$2:$E$126,MATCH(EF!P369,B!$A$2:$A$126,0))),B!$E$127)</f>
        <v>14451</v>
      </c>
      <c r="T369" s="29"/>
      <c r="U369" s="29"/>
      <c r="V369" s="29"/>
      <c r="W369" s="29"/>
      <c r="X369" s="29"/>
      <c r="Y369" s="29"/>
      <c r="Z369" s="29"/>
    </row>
    <row r="370" spans="1:26" ht="14.25" customHeight="1">
      <c r="A370" s="29">
        <f>COUNTIF(A!$A$2:$A$1001,"&lt;="&amp;A!A370)</f>
        <v>459</v>
      </c>
      <c r="B370" s="30">
        <v>369</v>
      </c>
      <c r="C370" s="35" t="str">
        <f t="array" ref="C370">INDEX(A!$A$2:$A$1001,MATCH(EF!B370,EF!$A$2:$A$1001,0))</f>
        <v>Sistema de Agua Potable y Alcantarillado de Tamazula de Gordiano</v>
      </c>
      <c r="D370" s="35" t="str">
        <f t="array" ref="D370">INDEX(A!$B$2:$B$1001,MATCH(EF!C370,A!$A$2:$A$1001,0))</f>
        <v>Municipal</v>
      </c>
      <c r="E370" s="35" t="str">
        <f t="array" ref="E370">INDEX(A!$C$2:$C$1001,MATCH(EF!C370,A!$A$2:$A$1001,0))</f>
        <v>Sí</v>
      </c>
      <c r="F370" s="35" t="str">
        <f t="array" ref="F370">INDEX(A!$D$2:$D$1001,MATCH(EF!C370,A!$A$2:$A$1001,0))</f>
        <v>085</v>
      </c>
      <c r="G370" s="35" t="str">
        <f t="array" ref="G370">INDEX(A!$E$2:$E$1001,MATCH(EF!C370,A!$A$2:$A$1001,0))</f>
        <v>Medio ambiente</v>
      </c>
      <c r="H370" s="35" t="str">
        <f t="array" ref="H370">INDEX(A!$F$2:$F$1001,MATCH(EF!C370,A!$A$2:$A$1001,0))</f>
        <v>Ejecutivo</v>
      </c>
      <c r="I370" s="35" t="str">
        <f t="array" ref="I370">INDEX(A!$G$2:$G$1001,MATCH(EF!C370,A!$A$2:$A$1001,0))</f>
        <v>OPD</v>
      </c>
      <c r="J370" s="35">
        <f t="array" ref="J370">INDEX(A!$H$2:$H$1001,MATCH(EF!C370,A!$A$2:$A$1001,0))</f>
        <v>2019</v>
      </c>
      <c r="K370" s="35" t="str">
        <f t="array" ref="K370">INDEX(A!$I$2:$I$1001,MATCH(EF!C370,A!$A$2:$A$1001,0))</f>
        <v>NA</v>
      </c>
      <c r="L370" s="35" t="str">
        <f t="array" ref="L370">INDEX(A!$J$2:$J$1001,MATCH(EF!C370,A!$A$2:$A$1001,0))</f>
        <v>NA</v>
      </c>
      <c r="M370" s="35">
        <f t="array" ref="M370">INDEX(A!$K$2:$K$1001,MATCH(EF!C370,A!$A$2:$A$1001,0))</f>
        <v>708503</v>
      </c>
      <c r="N370" s="35">
        <f t="array" ref="N370">INDEX(A!$L$2:$L$1001,MATCH(EF!C370,A!$A$2:$A$1001,0))</f>
        <v>0</v>
      </c>
      <c r="O370" s="36" t="str">
        <f t="shared" si="0"/>
        <v>7</v>
      </c>
      <c r="P370" s="36" t="str">
        <f t="shared" si="1"/>
        <v>085</v>
      </c>
      <c r="Q370" s="36" t="str">
        <f t="array" ref="Q370">IF(O370="7",IF(P370="000","Sin región al ser un intermunicipal",INDEX(B!$C$2:$C$126,MATCH(EF!P370,B!$A$2:$A$126,0))),"Sin región al ser un ente Estatal")</f>
        <v>Sur</v>
      </c>
      <c r="R370" s="37">
        <f t="array" ref="R370">IF(O370="7",IF(P370="000","N/A",INDEX(B!$D$2:$D$126,MATCH(EF!P370,B!$A$2:$A$126,0))),B!$D$127)</f>
        <v>38396</v>
      </c>
      <c r="S370" s="37">
        <f t="array" ref="S370">IF(O370="7",IF(P370="000","N/A",INDEX(B!$E$2:$E$126,MATCH(EF!P370,B!$A$2:$A$126,0))),B!$E$127)</f>
        <v>38955</v>
      </c>
      <c r="T370" s="29"/>
      <c r="U370" s="29"/>
      <c r="V370" s="29"/>
      <c r="W370" s="29"/>
      <c r="X370" s="29"/>
      <c r="Y370" s="29"/>
      <c r="Z370" s="29"/>
    </row>
    <row r="371" spans="1:26" ht="14.25" customHeight="1">
      <c r="A371" s="29">
        <f>COUNTIF(A!$A$2:$A$1001,"&lt;="&amp;A!A371)</f>
        <v>289</v>
      </c>
      <c r="B371" s="30">
        <v>370</v>
      </c>
      <c r="C371" s="35" t="str">
        <f t="array" ref="C371">INDEX(A!$A$2:$A$1001,MATCH(EF!B371,EF!$A$2:$A$1001,0))</f>
        <v>Sistema de Agua Potable y Alcantarillado de Zapotlanejo, Jalisco</v>
      </c>
      <c r="D371" s="35" t="str">
        <f t="array" ref="D371">INDEX(A!$B$2:$B$1001,MATCH(EF!C371,A!$A$2:$A$1001,0))</f>
        <v>Municipal</v>
      </c>
      <c r="E371" s="35" t="str">
        <f t="array" ref="E371">INDEX(A!$C$2:$C$1001,MATCH(EF!C371,A!$A$2:$A$1001,0))</f>
        <v>Sí</v>
      </c>
      <c r="F371" s="35">
        <f t="array" ref="F371">INDEX(A!$D$2:$D$1001,MATCH(EF!C371,A!$A$2:$A$1001,0))</f>
        <v>124</v>
      </c>
      <c r="G371" s="35" t="str">
        <f t="array" ref="G371">INDEX(A!$E$2:$E$1001,MATCH(EF!C371,A!$A$2:$A$1001,0))</f>
        <v>Medio ambiente</v>
      </c>
      <c r="H371" s="35" t="str">
        <f t="array" ref="H371">INDEX(A!$F$2:$F$1001,MATCH(EF!C371,A!$A$2:$A$1001,0))</f>
        <v>Ejecutivo</v>
      </c>
      <c r="I371" s="35" t="str">
        <f t="array" ref="I371">INDEX(A!$G$2:$G$1001,MATCH(EF!C371,A!$A$2:$A$1001,0))</f>
        <v>OPD</v>
      </c>
      <c r="J371" s="35">
        <f t="array" ref="J371">INDEX(A!$H$2:$H$1001,MATCH(EF!C371,A!$A$2:$A$1001,0))</f>
        <v>1992</v>
      </c>
      <c r="K371" s="35" t="str">
        <f t="array" ref="K371">INDEX(A!$I$2:$I$1001,MATCH(EF!C371,A!$A$2:$A$1001,0))</f>
        <v>NA</v>
      </c>
      <c r="L371" s="35" t="str">
        <f t="array" ref="L371">INDEX(A!$J$2:$J$1001,MATCH(EF!C371,A!$A$2:$A$1001,0))</f>
        <v>Decreto número 14591</v>
      </c>
      <c r="M371" s="35">
        <f t="array" ref="M371">INDEX(A!$K$2:$K$1001,MATCH(EF!C371,A!$A$2:$A$1001,0))</f>
        <v>712402</v>
      </c>
      <c r="N371" s="35">
        <f t="array" ref="N371">INDEX(A!$L$2:$L$1001,MATCH(EF!C371,A!$A$2:$A$1001,0))</f>
        <v>0</v>
      </c>
      <c r="O371" s="36" t="str">
        <f t="shared" si="0"/>
        <v>7</v>
      </c>
      <c r="P371" s="36" t="str">
        <f t="shared" si="1"/>
        <v>124</v>
      </c>
      <c r="Q371" s="36" t="str">
        <f t="array" ref="Q371">IF(O371="7",IF(P371="000","Sin región al ser un intermunicipal",INDEX(B!$C$2:$C$126,MATCH(EF!P371,B!$A$2:$A$126,0))),"Sin región al ser un ente Estatal")</f>
        <v>Centro</v>
      </c>
      <c r="R371" s="37">
        <f t="array" ref="R371">IF(O371="7",IF(P371="000","N/A",INDEX(B!$D$2:$D$126,MATCH(EF!P371,B!$A$2:$A$126,0))),B!$D$127)</f>
        <v>68519</v>
      </c>
      <c r="S371" s="37">
        <f t="array" ref="S371">IF(O371="7",IF(P371="000","N/A",INDEX(B!$E$2:$E$126,MATCH(EF!P371,B!$A$2:$A$126,0))),B!$E$127)</f>
        <v>64806</v>
      </c>
      <c r="T371" s="29"/>
      <c r="U371" s="29"/>
      <c r="V371" s="29"/>
      <c r="W371" s="29"/>
      <c r="X371" s="29"/>
      <c r="Y371" s="29"/>
      <c r="Z371" s="29"/>
    </row>
    <row r="372" spans="1:26" ht="14.25" customHeight="1">
      <c r="A372" s="29">
        <f>COUNTIF(A!$A$2:$A$1001,"&lt;="&amp;A!A372)</f>
        <v>462</v>
      </c>
      <c r="B372" s="30">
        <v>371</v>
      </c>
      <c r="C372" s="35" t="str">
        <f t="array" ref="C372">INDEX(A!$A$2:$A$1001,MATCH(EF!B372,EF!$A$2:$A$1001,0))</f>
        <v>Sistema de Agua Potable y Alcantarillado del Municipio de Unión de Tula</v>
      </c>
      <c r="D372" s="35" t="str">
        <f t="array" ref="D372">INDEX(A!$B$2:$B$1001,MATCH(EF!C372,A!$A$2:$A$1001,0))</f>
        <v>Municipal</v>
      </c>
      <c r="E372" s="35" t="str">
        <f t="array" ref="E372">INDEX(A!$C$2:$C$1001,MATCH(EF!C372,A!$A$2:$A$1001,0))</f>
        <v>Sí</v>
      </c>
      <c r="F372" s="35">
        <f t="array" ref="F372">INDEX(A!$D$2:$D$1001,MATCH(EF!C372,A!$A$2:$A$1001,0))</f>
        <v>110</v>
      </c>
      <c r="G372" s="35" t="str">
        <f t="array" ref="G372">INDEX(A!$E$2:$E$1001,MATCH(EF!C372,A!$A$2:$A$1001,0))</f>
        <v>Medio ambiente</v>
      </c>
      <c r="H372" s="35" t="str">
        <f t="array" ref="H372">INDEX(A!$F$2:$F$1001,MATCH(EF!C372,A!$A$2:$A$1001,0))</f>
        <v>Ejecutivo</v>
      </c>
      <c r="I372" s="35" t="str">
        <f t="array" ref="I372">INDEX(A!$G$2:$G$1001,MATCH(EF!C372,A!$A$2:$A$1001,0))</f>
        <v>OPD</v>
      </c>
      <c r="J372" s="35">
        <f t="array" ref="J372">INDEX(A!$H$2:$H$1001,MATCH(EF!C372,A!$A$2:$A$1001,0))</f>
        <v>2008</v>
      </c>
      <c r="K372" s="35" t="str">
        <f t="array" ref="K372">INDEX(A!$I$2:$I$1001,MATCH(EF!C372,A!$A$2:$A$1001,0))</f>
        <v>NA</v>
      </c>
      <c r="L372" s="35" t="str">
        <f t="array" ref="L372">INDEX(A!$J$2:$J$1001,MATCH(EF!C372,A!$A$2:$A$1001,0))</f>
        <v>Decreto número 16186</v>
      </c>
      <c r="M372" s="35">
        <f t="array" ref="M372">INDEX(A!$K$2:$K$1001,MATCH(EF!C372,A!$A$2:$A$1001,0))</f>
        <v>711002</v>
      </c>
      <c r="N372" s="35">
        <f t="array" ref="N372">INDEX(A!$L$2:$L$1001,MATCH(EF!C372,A!$A$2:$A$1001,0))</f>
        <v>0</v>
      </c>
      <c r="O372" s="36" t="str">
        <f t="shared" si="0"/>
        <v>7</v>
      </c>
      <c r="P372" s="36" t="str">
        <f t="shared" si="1"/>
        <v>110</v>
      </c>
      <c r="Q372" s="36" t="str">
        <f t="array" ref="Q372">IF(O372="7",IF(P372="000","Sin región al ser un intermunicipal",INDEX(B!$C$2:$C$126,MATCH(EF!P372,B!$A$2:$A$126,0))),"Sin región al ser un ente Estatal")</f>
        <v>Sierra de Amula</v>
      </c>
      <c r="R372" s="37">
        <f t="array" ref="R372">IF(O372="7",IF(P372="000","N/A",INDEX(B!$D$2:$D$126,MATCH(EF!P372,B!$A$2:$A$126,0))),B!$D$127)</f>
        <v>13446</v>
      </c>
      <c r="S372" s="37">
        <f t="array" ref="S372">IF(O372="7",IF(P372="000","N/A",INDEX(B!$E$2:$E$126,MATCH(EF!P372,B!$A$2:$A$126,0))),B!$E$127)</f>
        <v>13799</v>
      </c>
      <c r="T372" s="29"/>
      <c r="U372" s="29"/>
      <c r="V372" s="29"/>
      <c r="W372" s="29"/>
      <c r="X372" s="29"/>
      <c r="Y372" s="29"/>
      <c r="Z372" s="29"/>
    </row>
    <row r="373" spans="1:26" ht="14.25" customHeight="1">
      <c r="A373" s="29">
        <f>COUNTIF(A!$A$2:$A$1001,"&lt;="&amp;A!A373)</f>
        <v>368</v>
      </c>
      <c r="B373" s="30">
        <v>372</v>
      </c>
      <c r="C373" s="35" t="str">
        <f t="array" ref="C373">INDEX(A!$A$2:$A$1001,MATCH(EF!B373,EF!$A$2:$A$1001,0))</f>
        <v>Sistema de Agua Potable, Alcantarillado y Saneamiento de Magdalena</v>
      </c>
      <c r="D373" s="35" t="str">
        <f t="array" ref="D373">INDEX(A!$B$2:$B$1001,MATCH(EF!C373,A!$A$2:$A$1001,0))</f>
        <v>Municipal</v>
      </c>
      <c r="E373" s="35" t="str">
        <f t="array" ref="E373">INDEX(A!$C$2:$C$1001,MATCH(EF!C373,A!$A$2:$A$1001,0))</f>
        <v>Sí</v>
      </c>
      <c r="F373" s="35" t="str">
        <f t="array" ref="F373">INDEX(A!$D$2:$D$1001,MATCH(EF!C373,A!$A$2:$A$1001,0))</f>
        <v>055</v>
      </c>
      <c r="G373" s="35" t="str">
        <f t="array" ref="G373">INDEX(A!$E$2:$E$1001,MATCH(EF!C373,A!$A$2:$A$1001,0))</f>
        <v>Medio ambiente</v>
      </c>
      <c r="H373" s="35" t="str">
        <f t="array" ref="H373">INDEX(A!$F$2:$F$1001,MATCH(EF!C373,A!$A$2:$A$1001,0))</f>
        <v>Ejecutivo</v>
      </c>
      <c r="I373" s="35" t="str">
        <f t="array" ref="I373">INDEX(A!$G$2:$G$1001,MATCH(EF!C373,A!$A$2:$A$1001,0))</f>
        <v>OPD</v>
      </c>
      <c r="J373" s="35">
        <f t="array" ref="J373">INDEX(A!$H$2:$H$1001,MATCH(EF!C373,A!$A$2:$A$1001,0))</f>
        <v>2014</v>
      </c>
      <c r="K373" s="35" t="str">
        <f t="array" ref="K373">INDEX(A!$I$2:$I$1001,MATCH(EF!C373,A!$A$2:$A$1001,0))</f>
        <v>NA</v>
      </c>
      <c r="L373" s="35" t="str">
        <f t="array" ref="L373">INDEX(A!$J$2:$J$1001,MATCH(EF!C373,A!$A$2:$A$1001,0))</f>
        <v>NA</v>
      </c>
      <c r="M373" s="35">
        <f t="array" ref="M373">INDEX(A!$K$2:$K$1001,MATCH(EF!C373,A!$A$2:$A$1001,0))</f>
        <v>705502</v>
      </c>
      <c r="N373" s="35">
        <f t="array" ref="N373">INDEX(A!$L$2:$L$1001,MATCH(EF!C373,A!$A$2:$A$1001,0))</f>
        <v>0</v>
      </c>
      <c r="O373" s="36" t="str">
        <f t="shared" si="0"/>
        <v>7</v>
      </c>
      <c r="P373" s="36" t="str">
        <f t="shared" si="1"/>
        <v>055</v>
      </c>
      <c r="Q373" s="36" t="str">
        <f t="array" ref="Q373">IF(O373="7",IF(P373="000","Sin región al ser un intermunicipal",INDEX(B!$C$2:$C$126,MATCH(EF!P373,B!$A$2:$A$126,0))),"Sin región al ser un ente Estatal")</f>
        <v>Valles</v>
      </c>
      <c r="R373" s="37">
        <f t="array" ref="R373">IF(O373="7",IF(P373="000","N/A",INDEX(B!$D$2:$D$126,MATCH(EF!P373,B!$A$2:$A$126,0))),B!$D$127)</f>
        <v>22643</v>
      </c>
      <c r="S373" s="37">
        <f t="array" ref="S373">IF(O373="7",IF(P373="000","N/A",INDEX(B!$E$2:$E$126,MATCH(EF!P373,B!$A$2:$A$126,0))),B!$E$127)</f>
        <v>21781</v>
      </c>
      <c r="T373" s="29"/>
      <c r="U373" s="29"/>
      <c r="V373" s="29"/>
      <c r="W373" s="29"/>
      <c r="X373" s="29"/>
      <c r="Y373" s="29"/>
      <c r="Z373" s="29"/>
    </row>
    <row r="374" spans="1:26" ht="14.25" customHeight="1">
      <c r="A374" s="29">
        <f>COUNTIF(A!$A$2:$A$1001,"&lt;="&amp;A!A374)</f>
        <v>290</v>
      </c>
      <c r="B374" s="30">
        <v>373</v>
      </c>
      <c r="C374" s="35" t="str">
        <f t="array" ref="C374">INDEX(A!$A$2:$A$1001,MATCH(EF!B374,EF!$A$2:$A$1001,0))</f>
        <v>Sistema de Agua Potable, Alcantarillado y Saneamiento del Municipio de Amacueca, Jalisco (SAPASA)</v>
      </c>
      <c r="D374" s="35" t="str">
        <f t="array" ref="D374">INDEX(A!$B$2:$B$1001,MATCH(EF!C374,A!$A$2:$A$1001,0))</f>
        <v>Municipal</v>
      </c>
      <c r="E374" s="35" t="str">
        <f t="array" ref="E374">INDEX(A!$C$2:$C$1001,MATCH(EF!C374,A!$A$2:$A$1001,0))</f>
        <v>No</v>
      </c>
      <c r="F374" s="35" t="str">
        <f t="array" ref="F374">INDEX(A!$D$2:$D$1001,MATCH(EF!C374,A!$A$2:$A$1001,0))</f>
        <v>004</v>
      </c>
      <c r="G374" s="35" t="str">
        <f t="array" ref="G374">INDEX(A!$E$2:$E$1001,MATCH(EF!C374,A!$A$2:$A$1001,0))</f>
        <v>Medio ambiente</v>
      </c>
      <c r="H374" s="35" t="str">
        <f t="array" ref="H374">INDEX(A!$F$2:$F$1001,MATCH(EF!C374,A!$A$2:$A$1001,0))</f>
        <v>Ejecutivo</v>
      </c>
      <c r="I374" s="35" t="str">
        <f t="array" ref="I374">INDEX(A!$G$2:$G$1001,MATCH(EF!C374,A!$A$2:$A$1001,0))</f>
        <v>OPD</v>
      </c>
      <c r="J374" s="35">
        <f t="array" ref="J374">INDEX(A!$H$2:$H$1001,MATCH(EF!C374,A!$A$2:$A$1001,0))</f>
        <v>2008</v>
      </c>
      <c r="K374" s="35">
        <f t="array" ref="K374">INDEX(A!$I$2:$I$1001,MATCH(EF!C374,A!$A$2:$A$1001,0))</f>
        <v>2019</v>
      </c>
      <c r="L374" s="35" t="str">
        <f t="array" ref="L374">INDEX(A!$J$2:$J$1001,MATCH(EF!C374,A!$A$2:$A$1001,0))</f>
        <v>Sesión ordinaria de Ayuntamiento</v>
      </c>
      <c r="M374" s="35">
        <f t="array" ref="M374">INDEX(A!$K$2:$K$1001,MATCH(EF!C374,A!$A$2:$A$1001,0))</f>
        <v>700402</v>
      </c>
      <c r="N374" s="35" t="str">
        <f t="array" ref="N374">INDEX(A!$L$2:$L$1001,MATCH(EF!C374,A!$A$2:$A$1001,0))</f>
        <v xml:space="preserve">Acta de sesión ordinaria número 23 </v>
      </c>
      <c r="O374" s="36" t="str">
        <f t="shared" si="0"/>
        <v>7</v>
      </c>
      <c r="P374" s="36" t="str">
        <f t="shared" si="1"/>
        <v>004</v>
      </c>
      <c r="Q374" s="36" t="str">
        <f t="array" ref="Q374">IF(O374="7",IF(P374="000","Sin región al ser un intermunicipal",INDEX(B!$C$2:$C$126,MATCH(EF!P374,B!$A$2:$A$126,0))),"Sin región al ser un ente Estatal")</f>
        <v>Lagunas</v>
      </c>
      <c r="R374" s="37">
        <f t="array" ref="R374">IF(O374="7",IF(P374="000","N/A",INDEX(B!$D$2:$D$126,MATCH(EF!P374,B!$A$2:$A$126,0))),B!$D$127)</f>
        <v>5385</v>
      </c>
      <c r="S374" s="37">
        <f t="array" ref="S374">IF(O374="7",IF(P374="000","N/A",INDEX(B!$E$2:$E$126,MATCH(EF!P374,B!$A$2:$A$126,0))),B!$E$127)</f>
        <v>5743</v>
      </c>
      <c r="T374" s="29"/>
      <c r="U374" s="29"/>
      <c r="V374" s="29"/>
      <c r="W374" s="29"/>
      <c r="X374" s="29"/>
      <c r="Y374" s="29"/>
      <c r="Z374" s="29"/>
    </row>
    <row r="375" spans="1:26" ht="14.25" customHeight="1">
      <c r="A375" s="29">
        <f>COUNTIF(A!$A$2:$A$1001,"&lt;="&amp;A!A375)</f>
        <v>463</v>
      </c>
      <c r="B375" s="30">
        <v>374</v>
      </c>
      <c r="C375" s="35" t="str">
        <f t="array" ref="C375">INDEX(A!$A$2:$A$1001,MATCH(EF!B375,EF!$A$2:$A$1001,0))</f>
        <v>Sistema de Agua Potable, Alcantarillado y Saneamiento del Municipio de Ameca</v>
      </c>
      <c r="D375" s="35" t="str">
        <f t="array" ref="D375">INDEX(A!$B$2:$B$1001,MATCH(EF!C375,A!$A$2:$A$1001,0))</f>
        <v>Municipal</v>
      </c>
      <c r="E375" s="35" t="str">
        <f t="array" ref="E375">INDEX(A!$C$2:$C$1001,MATCH(EF!C375,A!$A$2:$A$1001,0))</f>
        <v>Sí</v>
      </c>
      <c r="F375" s="35" t="str">
        <f t="array" ref="F375">INDEX(A!$D$2:$D$1001,MATCH(EF!C375,A!$A$2:$A$1001,0))</f>
        <v>006</v>
      </c>
      <c r="G375" s="35" t="str">
        <f t="array" ref="G375">INDEX(A!$E$2:$E$1001,MATCH(EF!C375,A!$A$2:$A$1001,0))</f>
        <v>Medio ambiente</v>
      </c>
      <c r="H375" s="35" t="str">
        <f t="array" ref="H375">INDEX(A!$F$2:$F$1001,MATCH(EF!C375,A!$A$2:$A$1001,0))</f>
        <v>Ejecutivo</v>
      </c>
      <c r="I375" s="35" t="str">
        <f t="array" ref="I375">INDEX(A!$G$2:$G$1001,MATCH(EF!C375,A!$A$2:$A$1001,0))</f>
        <v>OPD</v>
      </c>
      <c r="J375" s="35">
        <f t="array" ref="J375">INDEX(A!$H$2:$H$1001,MATCH(EF!C375,A!$A$2:$A$1001,0))</f>
        <v>2007</v>
      </c>
      <c r="K375" s="35" t="str">
        <f t="array" ref="K375">INDEX(A!$I$2:$I$1001,MATCH(EF!C375,A!$A$2:$A$1001,0))</f>
        <v>NA</v>
      </c>
      <c r="L375" s="35" t="str">
        <f t="array" ref="L375">INDEX(A!$J$2:$J$1001,MATCH(EF!C375,A!$A$2:$A$1001,0))</f>
        <v>Gaceta Edicición No. 3</v>
      </c>
      <c r="M375" s="35">
        <f t="array" ref="M375">INDEX(A!$K$2:$K$1001,MATCH(EF!C375,A!$A$2:$A$1001,0))</f>
        <v>700602</v>
      </c>
      <c r="N375" s="35">
        <f t="array" ref="N375">INDEX(A!$L$2:$L$1001,MATCH(EF!C375,A!$A$2:$A$1001,0))</f>
        <v>0</v>
      </c>
      <c r="O375" s="36" t="str">
        <f t="shared" si="0"/>
        <v>7</v>
      </c>
      <c r="P375" s="36" t="str">
        <f t="shared" si="1"/>
        <v>006</v>
      </c>
      <c r="Q375" s="36" t="str">
        <f t="array" ref="Q375">IF(O375="7",IF(P375="000","Sin región al ser un intermunicipal",INDEX(B!$C$2:$C$126,MATCH(EF!P375,B!$A$2:$A$126,0))),"Sin región al ser un ente Estatal")</f>
        <v>Valles</v>
      </c>
      <c r="R375" s="37">
        <f t="array" ref="R375">IF(O375="7",IF(P375="000","N/A",INDEX(B!$D$2:$D$126,MATCH(EF!P375,B!$A$2:$A$126,0))),B!$D$127)</f>
        <v>60951</v>
      </c>
      <c r="S375" s="37">
        <f t="array" ref="S375">IF(O375="7",IF(P375="000","N/A",INDEX(B!$E$2:$E$126,MATCH(EF!P375,B!$A$2:$A$126,0))),B!$E$127)</f>
        <v>60386</v>
      </c>
      <c r="T375" s="29"/>
      <c r="U375" s="29"/>
      <c r="V375" s="29"/>
      <c r="W375" s="29"/>
      <c r="X375" s="29"/>
      <c r="Y375" s="29"/>
      <c r="Z375" s="29"/>
    </row>
    <row r="376" spans="1:26" ht="14.25" customHeight="1">
      <c r="A376" s="29">
        <f>COUNTIF(A!$A$2:$A$1001,"&lt;="&amp;A!A376)</f>
        <v>382</v>
      </c>
      <c r="B376" s="30">
        <v>375</v>
      </c>
      <c r="C376" s="35" t="str">
        <f t="array" ref="C376">INDEX(A!$A$2:$A$1001,MATCH(EF!B376,EF!$A$2:$A$1001,0))</f>
        <v>Sistema de Agua Potable, Alcantarillado y Saneamiento del Municipio de Arandas Jalisco (SIMAPAAJAJ)</v>
      </c>
      <c r="D376" s="35" t="str">
        <f t="array" ref="D376">INDEX(A!$B$2:$B$1001,MATCH(EF!C376,A!$A$2:$A$1001,0))</f>
        <v>Municipal</v>
      </c>
      <c r="E376" s="35" t="str">
        <f t="array" ref="E376">INDEX(A!$C$2:$C$1001,MATCH(EF!C376,A!$A$2:$A$1001,0))</f>
        <v>Sí</v>
      </c>
      <c r="F376" s="35" t="str">
        <f t="array" ref="F376">INDEX(A!$D$2:$D$1001,MATCH(EF!C376,A!$A$2:$A$1001,0))</f>
        <v>008</v>
      </c>
      <c r="G376" s="35" t="str">
        <f t="array" ref="G376">INDEX(A!$E$2:$E$1001,MATCH(EF!C376,A!$A$2:$A$1001,0))</f>
        <v>Medio ambiente</v>
      </c>
      <c r="H376" s="35" t="str">
        <f t="array" ref="H376">INDEX(A!$F$2:$F$1001,MATCH(EF!C376,A!$A$2:$A$1001,0))</f>
        <v>Ejecutivo</v>
      </c>
      <c r="I376" s="35" t="str">
        <f t="array" ref="I376">INDEX(A!$G$2:$G$1001,MATCH(EF!C376,A!$A$2:$A$1001,0))</f>
        <v>OPD</v>
      </c>
      <c r="J376" s="35">
        <f t="array" ref="J376">INDEX(A!$H$2:$H$1001,MATCH(EF!C376,A!$A$2:$A$1001,0))</f>
        <v>2006</v>
      </c>
      <c r="K376" s="35" t="str">
        <f t="array" ref="K376">INDEX(A!$I$2:$I$1001,MATCH(EF!C376,A!$A$2:$A$1001,0))</f>
        <v>NA</v>
      </c>
      <c r="L376" s="35" t="str">
        <f t="array" ref="L376">INDEX(A!$J$2:$J$1001,MATCH(EF!C376,A!$A$2:$A$1001,0))</f>
        <v>Sistema Municipal de Agua Potable y Alcantarillado de Arandas, Jalisco
Acuerdo de la sesión ordinaria del 13 de febrero del 2006</v>
      </c>
      <c r="M376" s="35">
        <f t="array" ref="M376">INDEX(A!$K$2:$K$1001,MATCH(EF!C376,A!$A$2:$A$1001,0))</f>
        <v>700802</v>
      </c>
      <c r="N376" s="35">
        <f t="array" ref="N376">INDEX(A!$L$2:$L$1001,MATCH(EF!C376,A!$A$2:$A$1001,0))</f>
        <v>0</v>
      </c>
      <c r="O376" s="36" t="str">
        <f t="shared" si="0"/>
        <v>7</v>
      </c>
      <c r="P376" s="36" t="str">
        <f t="shared" si="1"/>
        <v>008</v>
      </c>
      <c r="Q376" s="36" t="str">
        <f t="array" ref="Q376">IF(O376="7",IF(P376="000","Sin región al ser un intermunicipal",INDEX(B!$C$2:$C$126,MATCH(EF!P376,B!$A$2:$A$126,0))),"Sin región al ser un ente Estatal")</f>
        <v>Altos Sur</v>
      </c>
      <c r="R376" s="37">
        <f t="array" ref="R376">IF(O376="7",IF(P376="000","N/A",INDEX(B!$D$2:$D$126,MATCH(EF!P376,B!$A$2:$A$126,0))),B!$D$127)</f>
        <v>77116</v>
      </c>
      <c r="S376" s="37">
        <f t="array" ref="S376">IF(O376="7",IF(P376="000","N/A",INDEX(B!$E$2:$E$126,MATCH(EF!P376,B!$A$2:$A$126,0))),B!$E$127)</f>
        <v>80609</v>
      </c>
      <c r="T376" s="29"/>
      <c r="U376" s="29"/>
      <c r="V376" s="29"/>
      <c r="W376" s="29"/>
      <c r="X376" s="29"/>
      <c r="Y376" s="29"/>
      <c r="Z376" s="29"/>
    </row>
    <row r="377" spans="1:26" ht="14.25" customHeight="1">
      <c r="A377" s="29">
        <f>COUNTIF(A!$A$2:$A$1001,"&lt;="&amp;A!A377)</f>
        <v>291</v>
      </c>
      <c r="B377" s="30">
        <v>376</v>
      </c>
      <c r="C377" s="35" t="str">
        <f t="array" ref="C377">INDEX(A!$A$2:$A$1001,MATCH(EF!B377,EF!$A$2:$A$1001,0))</f>
        <v>Sistema de Agua Potable, Alcantarillado y Saneamiento del Municipio de Atotonilco el Alto (SAPAMA)</v>
      </c>
      <c r="D377" s="35" t="str">
        <f t="array" ref="D377">INDEX(A!$B$2:$B$1001,MATCH(EF!C377,A!$A$2:$A$1001,0))</f>
        <v>Municipal</v>
      </c>
      <c r="E377" s="35" t="str">
        <f t="array" ref="E377">INDEX(A!$C$2:$C$1001,MATCH(EF!C377,A!$A$2:$A$1001,0))</f>
        <v>Sí</v>
      </c>
      <c r="F377" s="35" t="str">
        <f t="array" ref="F377">INDEX(A!$D$2:$D$1001,MATCH(EF!C377,A!$A$2:$A$1001,0))</f>
        <v>013</v>
      </c>
      <c r="G377" s="35" t="str">
        <f t="array" ref="G377">INDEX(A!$E$2:$E$1001,MATCH(EF!C377,A!$A$2:$A$1001,0))</f>
        <v>Medio ambiente</v>
      </c>
      <c r="H377" s="35" t="str">
        <f t="array" ref="H377">INDEX(A!$F$2:$F$1001,MATCH(EF!C377,A!$A$2:$A$1001,0))</f>
        <v>Ejecutivo</v>
      </c>
      <c r="I377" s="35" t="str">
        <f t="array" ref="I377">INDEX(A!$G$2:$G$1001,MATCH(EF!C377,A!$A$2:$A$1001,0))</f>
        <v>OPD</v>
      </c>
      <c r="J377" s="35">
        <f t="array" ref="J377">INDEX(A!$H$2:$H$1001,MATCH(EF!C377,A!$A$2:$A$1001,0))</f>
        <v>2015</v>
      </c>
      <c r="K377" s="35" t="str">
        <f t="array" ref="K377">INDEX(A!$I$2:$I$1001,MATCH(EF!C377,A!$A$2:$A$1001,0))</f>
        <v>NA</v>
      </c>
      <c r="L377" s="35" t="str">
        <f t="array" ref="L377">INDEX(A!$J$2:$J$1001,MATCH(EF!C377,A!$A$2:$A$1001,0))</f>
        <v xml:space="preserve">Reglamento municipal </v>
      </c>
      <c r="M377" s="35">
        <f t="array" ref="M377">INDEX(A!$K$2:$K$1001,MATCH(EF!C377,A!$A$2:$A$1001,0))</f>
        <v>701302</v>
      </c>
      <c r="N377" s="35">
        <f t="array" ref="N377">INDEX(A!$L$2:$L$1001,MATCH(EF!C377,A!$A$2:$A$1001,0))</f>
        <v>0</v>
      </c>
      <c r="O377" s="36" t="str">
        <f t="shared" si="0"/>
        <v>7</v>
      </c>
      <c r="P377" s="36" t="str">
        <f t="shared" si="1"/>
        <v>013</v>
      </c>
      <c r="Q377" s="36" t="str">
        <f t="array" ref="Q377">IF(O377="7",IF(P377="000","Sin región al ser un intermunicipal",INDEX(B!$C$2:$C$126,MATCH(EF!P377,B!$A$2:$A$126,0))),"Sin región al ser un ente Estatal")</f>
        <v xml:space="preserve">Ciénega </v>
      </c>
      <c r="R377" s="37">
        <f t="array" ref="R377">IF(O377="7",IF(P377="000","N/A",INDEX(B!$D$2:$D$126,MATCH(EF!P377,B!$A$2:$A$126,0))),B!$D$127)</f>
        <v>60480</v>
      </c>
      <c r="S377" s="37">
        <f t="array" ref="S377">IF(O377="7",IF(P377="000","N/A",INDEX(B!$E$2:$E$126,MATCH(EF!P377,B!$A$2:$A$126,0))),B!$E$127)</f>
        <v>64009</v>
      </c>
      <c r="T377" s="29"/>
      <c r="U377" s="29"/>
      <c r="V377" s="29"/>
      <c r="W377" s="29"/>
      <c r="X377" s="29"/>
      <c r="Y377" s="29"/>
      <c r="Z377" s="29"/>
    </row>
    <row r="378" spans="1:26" ht="14.25" customHeight="1">
      <c r="A378" s="29">
        <f>COUNTIF(A!$A$2:$A$1001,"&lt;="&amp;A!A378)</f>
        <v>90</v>
      </c>
      <c r="B378" s="30">
        <v>377</v>
      </c>
      <c r="C378" s="35" t="str">
        <f t="array" ref="C378">INDEX(A!$A$2:$A$1001,MATCH(EF!B378,EF!$A$2:$A$1001,0))</f>
        <v>Sistema de Agua Potable, Alcantarillado y Saneamiento del Municipio de Chapala, Jalisco (SIMAPA)</v>
      </c>
      <c r="D378" s="35" t="str">
        <f t="array" ref="D378">INDEX(A!$B$2:$B$1001,MATCH(EF!C378,A!$A$2:$A$1001,0))</f>
        <v>Municipal</v>
      </c>
      <c r="E378" s="35" t="str">
        <f t="array" ref="E378">INDEX(A!$C$2:$C$1001,MATCH(EF!C378,A!$A$2:$A$1001,0))</f>
        <v>Sí</v>
      </c>
      <c r="F378" s="35" t="str">
        <f t="array" ref="F378">INDEX(A!$D$2:$D$1001,MATCH(EF!C378,A!$A$2:$A$1001,0))</f>
        <v>030</v>
      </c>
      <c r="G378" s="35" t="str">
        <f t="array" ref="G378">INDEX(A!$E$2:$E$1001,MATCH(EF!C378,A!$A$2:$A$1001,0))</f>
        <v>Medio ambiente</v>
      </c>
      <c r="H378" s="35" t="str">
        <f t="array" ref="H378">INDEX(A!$F$2:$F$1001,MATCH(EF!C378,A!$A$2:$A$1001,0))</f>
        <v>Ejecutivo</v>
      </c>
      <c r="I378" s="35" t="str">
        <f t="array" ref="I378">INDEX(A!$G$2:$G$1001,MATCH(EF!C378,A!$A$2:$A$1001,0))</f>
        <v>OPD</v>
      </c>
      <c r="J378" s="35">
        <f t="array" ref="J378">INDEX(A!$H$2:$H$1001,MATCH(EF!C378,A!$A$2:$A$1001,0))</f>
        <v>2008</v>
      </c>
      <c r="K378" s="35" t="str">
        <f t="array" ref="K378">INDEX(A!$I$2:$I$1001,MATCH(EF!C378,A!$A$2:$A$1001,0))</f>
        <v>NA</v>
      </c>
      <c r="L378" s="35" t="str">
        <f t="array" ref="L378">INDEX(A!$J$2:$J$1001,MATCH(EF!C378,A!$A$2:$A$1001,0))</f>
        <v xml:space="preserve">Acuerdo de ayuntamiento </v>
      </c>
      <c r="M378" s="35">
        <f t="array" ref="M378">INDEX(A!$K$2:$K$1001,MATCH(EF!C378,A!$A$2:$A$1001,0))</f>
        <v>703002</v>
      </c>
      <c r="N378" s="35">
        <f t="array" ref="N378">INDEX(A!$L$2:$L$1001,MATCH(EF!C378,A!$A$2:$A$1001,0))</f>
        <v>0</v>
      </c>
      <c r="O378" s="36" t="str">
        <f t="shared" si="0"/>
        <v>7</v>
      </c>
      <c r="P378" s="36" t="str">
        <f t="shared" si="1"/>
        <v>030</v>
      </c>
      <c r="Q378" s="36" t="str">
        <f t="array" ref="Q378">IF(O378="7",IF(P378="000","Sin región al ser un intermunicipal",INDEX(B!$C$2:$C$126,MATCH(EF!P378,B!$A$2:$A$126,0))),"Sin región al ser un ente Estatal")</f>
        <v>Sureste</v>
      </c>
      <c r="R378" s="37">
        <f t="array" ref="R378">IF(O378="7",IF(P378="000","N/A",INDEX(B!$D$2:$D$126,MATCH(EF!P378,B!$A$2:$A$126,0))),B!$D$127)</f>
        <v>50738</v>
      </c>
      <c r="S378" s="37">
        <f t="array" ref="S378">IF(O378="7",IF(P378="000","N/A",INDEX(B!$E$2:$E$126,MATCH(EF!P378,B!$A$2:$A$126,0))),B!$E$127)</f>
        <v>55196</v>
      </c>
      <c r="T378" s="29"/>
      <c r="U378" s="29"/>
      <c r="V378" s="29"/>
      <c r="W378" s="29"/>
      <c r="X378" s="29"/>
      <c r="Y378" s="29"/>
      <c r="Z378" s="29"/>
    </row>
    <row r="379" spans="1:26" ht="14.25" customHeight="1">
      <c r="A379" s="29">
        <f>COUNTIF(A!$A$2:$A$1001,"&lt;="&amp;A!A379)</f>
        <v>292</v>
      </c>
      <c r="B379" s="30">
        <v>378</v>
      </c>
      <c r="C379" s="35" t="str">
        <f t="array" ref="C379">INDEX(A!$A$2:$A$1001,MATCH(EF!B379,EF!$A$2:$A$1001,0))</f>
        <v>Sistema de Agua Potable, Alcantarillado y Saneamiento del Municipio de Colotlán, Jalisco (SAPASCO)</v>
      </c>
      <c r="D379" s="35" t="str">
        <f t="array" ref="D379">INDEX(A!$B$2:$B$1001,MATCH(EF!C379,A!$A$2:$A$1001,0))</f>
        <v>Municipal</v>
      </c>
      <c r="E379" s="35" t="str">
        <f t="array" ref="E379">INDEX(A!$C$2:$C$1001,MATCH(EF!C379,A!$A$2:$A$1001,0))</f>
        <v>Sí</v>
      </c>
      <c r="F379" s="35" t="str">
        <f t="array" ref="F379">INDEX(A!$D$2:$D$1001,MATCH(EF!C379,A!$A$2:$A$1001,0))</f>
        <v>025</v>
      </c>
      <c r="G379" s="35" t="str">
        <f t="array" ref="G379">INDEX(A!$E$2:$E$1001,MATCH(EF!C379,A!$A$2:$A$1001,0))</f>
        <v>Medio ambiente</v>
      </c>
      <c r="H379" s="35" t="str">
        <f t="array" ref="H379">INDEX(A!$F$2:$F$1001,MATCH(EF!C379,A!$A$2:$A$1001,0))</f>
        <v>Ejecutivo</v>
      </c>
      <c r="I379" s="35" t="str">
        <f t="array" ref="I379">INDEX(A!$G$2:$G$1001,MATCH(EF!C379,A!$A$2:$A$1001,0))</f>
        <v>OPD</v>
      </c>
      <c r="J379" s="35">
        <f t="array" ref="J379">INDEX(A!$H$2:$H$1001,MATCH(EF!C379,A!$A$2:$A$1001,0))</f>
        <v>2008</v>
      </c>
      <c r="K379" s="35" t="str">
        <f t="array" ref="K379">INDEX(A!$I$2:$I$1001,MATCH(EF!C379,A!$A$2:$A$1001,0))</f>
        <v>NA</v>
      </c>
      <c r="L379" s="35" t="str">
        <f t="array" ref="L379">INDEX(A!$J$2:$J$1001,MATCH(EF!C379,A!$A$2:$A$1001,0))</f>
        <v>Certificación del Acta de Cabildo. No. 18</v>
      </c>
      <c r="M379" s="35">
        <f t="array" ref="M379">INDEX(A!$K$2:$K$1001,MATCH(EF!C379,A!$A$2:$A$1001,0))</f>
        <v>702502</v>
      </c>
      <c r="N379" s="35">
        <f t="array" ref="N379">INDEX(A!$L$2:$L$1001,MATCH(EF!C379,A!$A$2:$A$1001,0))</f>
        <v>0</v>
      </c>
      <c r="O379" s="36" t="str">
        <f t="shared" si="0"/>
        <v>7</v>
      </c>
      <c r="P379" s="36" t="str">
        <f t="shared" si="1"/>
        <v>025</v>
      </c>
      <c r="Q379" s="36" t="str">
        <f t="array" ref="Q379">IF(O379="7",IF(P379="000","Sin región al ser un intermunicipal",INDEX(B!$C$2:$C$126,MATCH(EF!P379,B!$A$2:$A$126,0))),"Sin región al ser un ente Estatal")</f>
        <v>Norte</v>
      </c>
      <c r="R379" s="37">
        <f t="array" ref="R379">IF(O379="7",IF(P379="000","N/A",INDEX(B!$D$2:$D$126,MATCH(EF!P379,B!$A$2:$A$126,0))),B!$D$127)</f>
        <v>17865</v>
      </c>
      <c r="S379" s="37">
        <f t="array" ref="S379">IF(O379="7",IF(P379="000","N/A",INDEX(B!$E$2:$E$126,MATCH(EF!P379,B!$A$2:$A$126,0))),B!$E$127)</f>
        <v>19689</v>
      </c>
      <c r="T379" s="29"/>
      <c r="U379" s="29"/>
      <c r="V379" s="29"/>
      <c r="W379" s="29"/>
      <c r="X379" s="29"/>
      <c r="Y379" s="29"/>
      <c r="Z379" s="29"/>
    </row>
    <row r="380" spans="1:26" ht="14.25" customHeight="1">
      <c r="A380" s="29">
        <f>COUNTIF(A!$A$2:$A$1001,"&lt;="&amp;A!A380)</f>
        <v>464</v>
      </c>
      <c r="B380" s="30">
        <v>379</v>
      </c>
      <c r="C380" s="35" t="str">
        <f t="array" ref="C380">INDEX(A!$A$2:$A$1001,MATCH(EF!B380,EF!$A$2:$A$1001,0))</f>
        <v>Sistema de Agua Potable, Alcantarillado y Saneamiento del Municipio de Degollado (SIAPADEG)</v>
      </c>
      <c r="D380" s="35" t="str">
        <f t="array" ref="D380">INDEX(A!$B$2:$B$1001,MATCH(EF!C380,A!$A$2:$A$1001,0))</f>
        <v>Municipal</v>
      </c>
      <c r="E380" s="35" t="str">
        <f t="array" ref="E380">INDEX(A!$C$2:$C$1001,MATCH(EF!C380,A!$A$2:$A$1001,0))</f>
        <v>Sí</v>
      </c>
      <c r="F380" s="35" t="str">
        <f t="array" ref="F380">INDEX(A!$D$2:$D$1001,MATCH(EF!C380,A!$A$2:$A$1001,0))</f>
        <v>033</v>
      </c>
      <c r="G380" s="35" t="str">
        <f t="array" ref="G380">INDEX(A!$E$2:$E$1001,MATCH(EF!C380,A!$A$2:$A$1001,0))</f>
        <v>Medio ambiente</v>
      </c>
      <c r="H380" s="35" t="str">
        <f t="array" ref="H380">INDEX(A!$F$2:$F$1001,MATCH(EF!C380,A!$A$2:$A$1001,0))</f>
        <v>Ejecutivo</v>
      </c>
      <c r="I380" s="35" t="str">
        <f t="array" ref="I380">INDEX(A!$G$2:$G$1001,MATCH(EF!C380,A!$A$2:$A$1001,0))</f>
        <v>OPD</v>
      </c>
      <c r="J380" s="35">
        <f t="array" ref="J380">INDEX(A!$H$2:$H$1001,MATCH(EF!C380,A!$A$2:$A$1001,0))</f>
        <v>1996</v>
      </c>
      <c r="K380" s="35" t="str">
        <f t="array" ref="K380">INDEX(A!$I$2:$I$1001,MATCH(EF!C380,A!$A$2:$A$1001,0))</f>
        <v>NA</v>
      </c>
      <c r="L380" s="35" t="str">
        <f t="array" ref="L380">INDEX(A!$J$2:$J$1001,MATCH(EF!C380,A!$A$2:$A$1001,0))</f>
        <v>Decreto número 16158</v>
      </c>
      <c r="M380" s="35">
        <f t="array" ref="M380">INDEX(A!$K$2:$K$1001,MATCH(EF!C380,A!$A$2:$A$1001,0))</f>
        <v>703303</v>
      </c>
      <c r="N380" s="35">
        <f t="array" ref="N380">INDEX(A!$L$2:$L$1001,MATCH(EF!C380,A!$A$2:$A$1001,0))</f>
        <v>0</v>
      </c>
      <c r="O380" s="36" t="str">
        <f t="shared" si="0"/>
        <v>7</v>
      </c>
      <c r="P380" s="36" t="str">
        <f t="shared" si="1"/>
        <v>033</v>
      </c>
      <c r="Q380" s="36" t="str">
        <f t="array" ref="Q380">IF(O380="7",IF(P380="000","Sin región al ser un intermunicipal",INDEX(B!$C$2:$C$126,MATCH(EF!P380,B!$A$2:$A$126,0))),"Sin región al ser un ente Estatal")</f>
        <v>Ciénega</v>
      </c>
      <c r="R380" s="37">
        <f t="array" ref="R380">IF(O380="7",IF(P380="000","N/A",INDEX(B!$D$2:$D$126,MATCH(EF!P380,B!$A$2:$A$126,0))),B!$D$127)</f>
        <v>21479</v>
      </c>
      <c r="S380" s="37">
        <f t="array" ref="S380">IF(O380="7",IF(P380="000","N/A",INDEX(B!$E$2:$E$126,MATCH(EF!P380,B!$A$2:$A$126,0))),B!$E$127)</f>
        <v>21226</v>
      </c>
      <c r="T380" s="29"/>
      <c r="U380" s="29"/>
      <c r="V380" s="29"/>
      <c r="W380" s="29"/>
      <c r="X380" s="29"/>
      <c r="Y380" s="29"/>
      <c r="Z380" s="29"/>
    </row>
    <row r="381" spans="1:26" ht="14.25" customHeight="1">
      <c r="A381" s="29">
        <f>COUNTIF(A!$A$2:$A$1001,"&lt;="&amp;A!A381)</f>
        <v>391</v>
      </c>
      <c r="B381" s="30">
        <v>380</v>
      </c>
      <c r="C381" s="35" t="str">
        <f t="array" ref="C381">INDEX(A!$A$2:$A$1001,MATCH(EF!B381,EF!$A$2:$A$1001,0))</f>
        <v>Sistema de Agua Potable, Alcantarillado y Saneamiento del Municipio de Jamay (SIMAPAS)</v>
      </c>
      <c r="D381" s="35" t="str">
        <f t="array" ref="D381">INDEX(A!$B$2:$B$1001,MATCH(EF!C381,A!$A$2:$A$1001,0))</f>
        <v>Municipal</v>
      </c>
      <c r="E381" s="35" t="str">
        <f t="array" ref="E381">INDEX(A!$C$2:$C$1001,MATCH(EF!C381,A!$A$2:$A$1001,0))</f>
        <v>Sí</v>
      </c>
      <c r="F381" s="35" t="str">
        <f t="array" ref="F381">INDEX(A!$D$2:$D$1001,MATCH(EF!C381,A!$A$2:$A$1001,0))</f>
        <v>047</v>
      </c>
      <c r="G381" s="35" t="str">
        <f t="array" ref="G381">INDEX(A!$E$2:$E$1001,MATCH(EF!C381,A!$A$2:$A$1001,0))</f>
        <v>Medio ambiente</v>
      </c>
      <c r="H381" s="35" t="str">
        <f t="array" ref="H381">INDEX(A!$F$2:$F$1001,MATCH(EF!C381,A!$A$2:$A$1001,0))</f>
        <v>Ejecutivo</v>
      </c>
      <c r="I381" s="35" t="str">
        <f t="array" ref="I381">INDEX(A!$G$2:$G$1001,MATCH(EF!C381,A!$A$2:$A$1001,0))</f>
        <v>OPD</v>
      </c>
      <c r="J381" s="35">
        <f t="array" ref="J381">INDEX(A!$H$2:$H$1001,MATCH(EF!C381,A!$A$2:$A$1001,0))</f>
        <v>2014</v>
      </c>
      <c r="K381" s="35" t="str">
        <f t="array" ref="K381">INDEX(A!$I$2:$I$1001,MATCH(EF!C381,A!$A$2:$A$1001,0))</f>
        <v>NA</v>
      </c>
      <c r="L381" s="35" t="str">
        <f t="array" ref="L381">INDEX(A!$J$2:$J$1001,MATCH(EF!C381,A!$A$2:$A$1001,0))</f>
        <v>NA</v>
      </c>
      <c r="M381" s="35">
        <f t="array" ref="M381">INDEX(A!$K$2:$K$1001,MATCH(EF!C381,A!$A$2:$A$1001,0))</f>
        <v>704702</v>
      </c>
      <c r="N381" s="35">
        <f t="array" ref="N381">INDEX(A!$L$2:$L$1001,MATCH(EF!C381,A!$A$2:$A$1001,0))</f>
        <v>0</v>
      </c>
      <c r="O381" s="36" t="str">
        <f t="shared" si="0"/>
        <v>7</v>
      </c>
      <c r="P381" s="36" t="str">
        <f t="shared" si="1"/>
        <v>047</v>
      </c>
      <c r="Q381" s="36" t="str">
        <f t="array" ref="Q381">IF(O381="7",IF(P381="000","Sin región al ser un intermunicipal",INDEX(B!$C$2:$C$126,MATCH(EF!P381,B!$A$2:$A$126,0))),"Sin región al ser un ente Estatal")</f>
        <v>Ciénega</v>
      </c>
      <c r="R381" s="37">
        <f t="array" ref="R381">IF(O381="7",IF(P381="000","N/A",INDEX(B!$D$2:$D$126,MATCH(EF!P381,B!$A$2:$A$126,0))),B!$D$127)</f>
        <v>24753</v>
      </c>
      <c r="S381" s="37">
        <f t="array" ref="S381">IF(O381="7",IF(P381="000","N/A",INDEX(B!$E$2:$E$126,MATCH(EF!P381,B!$A$2:$A$126,0))),B!$E$127)</f>
        <v>24894</v>
      </c>
      <c r="T381" s="29"/>
      <c r="U381" s="29"/>
      <c r="V381" s="29"/>
      <c r="W381" s="29"/>
      <c r="X381" s="29"/>
      <c r="Y381" s="29"/>
      <c r="Z381" s="29"/>
    </row>
    <row r="382" spans="1:26" ht="14.25" customHeight="1">
      <c r="A382" s="29">
        <f>COUNTIF(A!$A$2:$A$1001,"&lt;="&amp;A!A382)</f>
        <v>293</v>
      </c>
      <c r="B382" s="30">
        <v>381</v>
      </c>
      <c r="C382" s="35" t="str">
        <f t="array" ref="C382">INDEX(A!$A$2:$A$1001,MATCH(EF!B382,EF!$A$2:$A$1001,0))</f>
        <v>Sistema de Agua Potable, Alcantarillado y Saneamiento del Municipio de La Huerta</v>
      </c>
      <c r="D382" s="35" t="str">
        <f t="array" ref="D382">INDEX(A!$B$2:$B$1001,MATCH(EF!C382,A!$A$2:$A$1001,0))</f>
        <v>Municipal</v>
      </c>
      <c r="E382" s="35" t="str">
        <f t="array" ref="E382">INDEX(A!$C$2:$C$1001,MATCH(EF!C382,A!$A$2:$A$1001,0))</f>
        <v>Sí</v>
      </c>
      <c r="F382" s="35" t="str">
        <f t="array" ref="F382">INDEX(A!$D$2:$D$1001,MATCH(EF!C382,A!$A$2:$A$1001,0))</f>
        <v>043</v>
      </c>
      <c r="G382" s="35" t="str">
        <f t="array" ref="G382">INDEX(A!$E$2:$E$1001,MATCH(EF!C382,A!$A$2:$A$1001,0))</f>
        <v>Medio ambiente</v>
      </c>
      <c r="H382" s="35" t="str">
        <f t="array" ref="H382">INDEX(A!$F$2:$F$1001,MATCH(EF!C382,A!$A$2:$A$1001,0))</f>
        <v>Ejecutivo</v>
      </c>
      <c r="I382" s="35" t="str">
        <f t="array" ref="I382">INDEX(A!$G$2:$G$1001,MATCH(EF!C382,A!$A$2:$A$1001,0))</f>
        <v>OPD</v>
      </c>
      <c r="J382" s="35">
        <f t="array" ref="J382">INDEX(A!$H$2:$H$1001,MATCH(EF!C382,A!$A$2:$A$1001,0))</f>
        <v>2010</v>
      </c>
      <c r="K382" s="35" t="str">
        <f t="array" ref="K382">INDEX(A!$I$2:$I$1001,MATCH(EF!C382,A!$A$2:$A$1001,0))</f>
        <v>NA</v>
      </c>
      <c r="L382" s="35" t="str">
        <f t="array" ref="L382">INDEX(A!$J$2:$J$1001,MATCH(EF!C382,A!$A$2:$A$1001,0))</f>
        <v>NA</v>
      </c>
      <c r="M382" s="35">
        <f t="array" ref="M382">INDEX(A!$K$2:$K$1001,MATCH(EF!C382,A!$A$2:$A$1001,0))</f>
        <v>704302</v>
      </c>
      <c r="N382" s="35">
        <f t="array" ref="N382">INDEX(A!$L$2:$L$1001,MATCH(EF!C382,A!$A$2:$A$1001,0))</f>
        <v>0</v>
      </c>
      <c r="O382" s="36" t="str">
        <f t="shared" si="0"/>
        <v>7</v>
      </c>
      <c r="P382" s="36" t="str">
        <f t="shared" si="1"/>
        <v>043</v>
      </c>
      <c r="Q382" s="36" t="str">
        <f t="array" ref="Q382">IF(O382="7",IF(P382="000","Sin región al ser un intermunicipal",INDEX(B!$C$2:$C$126,MATCH(EF!P382,B!$A$2:$A$126,0))),"Sin región al ser un ente Estatal")</f>
        <v>Costa Sur</v>
      </c>
      <c r="R382" s="37">
        <f t="array" ref="R382">IF(O382="7",IF(P382="000","N/A",INDEX(B!$D$2:$D$126,MATCH(EF!P382,B!$A$2:$A$126,0))),B!$D$127)</f>
        <v>24563</v>
      </c>
      <c r="S382" s="37">
        <f t="array" ref="S382">IF(O382="7",IF(P382="000","N/A",INDEX(B!$E$2:$E$126,MATCH(EF!P382,B!$A$2:$A$126,0))),B!$E$127)</f>
        <v>23258</v>
      </c>
      <c r="T382" s="29"/>
      <c r="U382" s="29"/>
      <c r="V382" s="29"/>
      <c r="W382" s="29"/>
      <c r="X382" s="29"/>
      <c r="Y382" s="29"/>
      <c r="Z382" s="29"/>
    </row>
    <row r="383" spans="1:26" ht="14.25" customHeight="1">
      <c r="A383" s="29">
        <f>COUNTIF(A!$A$2:$A$1001,"&lt;="&amp;A!A383)</f>
        <v>465</v>
      </c>
      <c r="B383" s="30">
        <v>382</v>
      </c>
      <c r="C383" s="35" t="str">
        <f t="array" ref="C383">INDEX(A!$A$2:$A$1001,MATCH(EF!B383,EF!$A$2:$A$1001,0))</f>
        <v>Sistema de Agua Potable, Alcantarillado y Saneamiento del Municipio de Mazamitla Jalisco</v>
      </c>
      <c r="D383" s="35" t="str">
        <f t="array" ref="D383">INDEX(A!$B$2:$B$1001,MATCH(EF!C383,A!$A$2:$A$1001,0))</f>
        <v>Municipal</v>
      </c>
      <c r="E383" s="35" t="str">
        <f t="array" ref="E383">INDEX(A!$C$2:$C$1001,MATCH(EF!C383,A!$A$2:$A$1001,0))</f>
        <v>Sí</v>
      </c>
      <c r="F383" s="35" t="str">
        <f t="array" ref="F383">INDEX(A!$D$2:$D$1001,MATCH(EF!C383,A!$A$2:$A$1001,0))</f>
        <v>059</v>
      </c>
      <c r="G383" s="35" t="str">
        <f t="array" ref="G383">INDEX(A!$E$2:$E$1001,MATCH(EF!C383,A!$A$2:$A$1001,0))</f>
        <v>Medio ambiente</v>
      </c>
      <c r="H383" s="35" t="str">
        <f t="array" ref="H383">INDEX(A!$F$2:$F$1001,MATCH(EF!C383,A!$A$2:$A$1001,0))</f>
        <v>Ejecutivo</v>
      </c>
      <c r="I383" s="35" t="str">
        <f t="array" ref="I383">INDEX(A!$G$2:$G$1001,MATCH(EF!C383,A!$A$2:$A$1001,0))</f>
        <v>OPD</v>
      </c>
      <c r="J383" s="35">
        <f t="array" ref="J383">INDEX(A!$H$2:$H$1001,MATCH(EF!C383,A!$A$2:$A$1001,0))</f>
        <v>2016</v>
      </c>
      <c r="K383" s="35" t="str">
        <f t="array" ref="K383">INDEX(A!$I$2:$I$1001,MATCH(EF!C383,A!$A$2:$A$1001,0))</f>
        <v>NA</v>
      </c>
      <c r="L383" s="35" t="str">
        <f t="array" ref="L383">INDEX(A!$J$2:$J$1001,MATCH(EF!C383,A!$A$2:$A$1001,0))</f>
        <v xml:space="preserve">Acta de sesión ordinaria no. 17 </v>
      </c>
      <c r="M383" s="35">
        <f t="array" ref="M383">INDEX(A!$K$2:$K$1001,MATCH(EF!C383,A!$A$2:$A$1001,0))</f>
        <v>705902</v>
      </c>
      <c r="N383" s="35">
        <f t="array" ref="N383">INDEX(A!$L$2:$L$1001,MATCH(EF!C383,A!$A$2:$A$1001,0))</f>
        <v>0</v>
      </c>
      <c r="O383" s="36" t="str">
        <f t="shared" si="0"/>
        <v>7</v>
      </c>
      <c r="P383" s="36" t="str">
        <f t="shared" si="1"/>
        <v>059</v>
      </c>
      <c r="Q383" s="36" t="str">
        <f t="array" ref="Q383">IF(O383="7",IF(P383="000","Sin región al ser un intermunicipal",INDEX(B!$C$2:$C$126,MATCH(EF!P383,B!$A$2:$A$126,0))),"Sin región al ser un ente Estatal")</f>
        <v>Sureste</v>
      </c>
      <c r="R383" s="37">
        <f t="array" ref="R383">IF(O383="7",IF(P383="000","N/A",INDEX(B!$D$2:$D$126,MATCH(EF!P383,B!$A$2:$A$126,0))),B!$D$127)</f>
        <v>13799</v>
      </c>
      <c r="S383" s="37">
        <f t="array" ref="S383">IF(O383="7",IF(P383="000","N/A",INDEX(B!$E$2:$E$126,MATCH(EF!P383,B!$A$2:$A$126,0))),B!$E$127)</f>
        <v>14043</v>
      </c>
      <c r="T383" s="29"/>
      <c r="U383" s="29"/>
      <c r="V383" s="29"/>
      <c r="W383" s="29"/>
      <c r="X383" s="29"/>
      <c r="Y383" s="29"/>
      <c r="Z383" s="29"/>
    </row>
    <row r="384" spans="1:26" ht="14.25" customHeight="1">
      <c r="A384" s="29">
        <f>COUNTIF(A!$A$2:$A$1001,"&lt;="&amp;A!A384)</f>
        <v>295</v>
      </c>
      <c r="B384" s="30">
        <v>383</v>
      </c>
      <c r="C384" s="35" t="str">
        <f t="array" ref="C384">INDEX(A!$A$2:$A$1001,MATCH(EF!B384,EF!$A$2:$A$1001,0))</f>
        <v>Sistema de Agua Potable, Alcantarillado y Saneamiento del Municipio de San Ignacio Cerro Gordo</v>
      </c>
      <c r="D384" s="35" t="str">
        <f t="array" ref="D384">INDEX(A!$B$2:$B$1001,MATCH(EF!C384,A!$A$2:$A$1001,0))</f>
        <v>Municipal</v>
      </c>
      <c r="E384" s="35" t="str">
        <f t="array" ref="E384">INDEX(A!$C$2:$C$1001,MATCH(EF!C384,A!$A$2:$A$1001,0))</f>
        <v>Sí</v>
      </c>
      <c r="F384" s="35">
        <f t="array" ref="F384">INDEX(A!$D$2:$D$1001,MATCH(EF!C384,A!$A$2:$A$1001,0))</f>
        <v>125</v>
      </c>
      <c r="G384" s="35" t="str">
        <f t="array" ref="G384">INDEX(A!$E$2:$E$1001,MATCH(EF!C384,A!$A$2:$A$1001,0))</f>
        <v>Medio ambiente</v>
      </c>
      <c r="H384" s="35" t="str">
        <f t="array" ref="H384">INDEX(A!$F$2:$F$1001,MATCH(EF!C384,A!$A$2:$A$1001,0))</f>
        <v>Ejecutivo</v>
      </c>
      <c r="I384" s="35" t="str">
        <f t="array" ref="I384">INDEX(A!$G$2:$G$1001,MATCH(EF!C384,A!$A$2:$A$1001,0))</f>
        <v>OPD</v>
      </c>
      <c r="J384" s="35">
        <f t="array" ref="J384">INDEX(A!$H$2:$H$1001,MATCH(EF!C384,A!$A$2:$A$1001,0))</f>
        <v>2008</v>
      </c>
      <c r="K384" s="35" t="str">
        <f t="array" ref="K384">INDEX(A!$I$2:$I$1001,MATCH(EF!C384,A!$A$2:$A$1001,0))</f>
        <v>NA</v>
      </c>
      <c r="L384" s="35" t="str">
        <f t="array" ref="L384">INDEX(A!$J$2:$J$1001,MATCH(EF!C384,A!$A$2:$A$1001,0))</f>
        <v>Acuerdo #207-2007/2009
sesión extraordinaria</v>
      </c>
      <c r="M384" s="35">
        <f t="array" ref="M384">INDEX(A!$K$2:$K$1001,MATCH(EF!C384,A!$A$2:$A$1001,0))</f>
        <v>712502</v>
      </c>
      <c r="N384" s="35">
        <f t="array" ref="N384">INDEX(A!$L$2:$L$1001,MATCH(EF!C384,A!$A$2:$A$1001,0))</f>
        <v>0</v>
      </c>
      <c r="O384" s="36" t="str">
        <f t="shared" si="0"/>
        <v>7</v>
      </c>
      <c r="P384" s="36" t="str">
        <f t="shared" si="1"/>
        <v>125</v>
      </c>
      <c r="Q384" s="36" t="str">
        <f t="array" ref="Q384">IF(O384="7",IF(P384="000","Sin región al ser un intermunicipal",INDEX(B!$C$2:$C$126,MATCH(EF!P384,B!$A$2:$A$126,0))),"Sin región al ser un ente Estatal")</f>
        <v>Altos Sur</v>
      </c>
      <c r="R384" s="37">
        <f t="array" ref="R384">IF(O384="7",IF(P384="000","N/A",INDEX(B!$D$2:$D$126,MATCH(EF!P384,B!$A$2:$A$126,0))),B!$D$127)</f>
        <v>18952</v>
      </c>
      <c r="S384" s="37">
        <f t="array" ref="S384">IF(O384="7",IF(P384="000","N/A",INDEX(B!$E$2:$E$126,MATCH(EF!P384,B!$A$2:$A$126,0))),B!$E$127)</f>
        <v>18341</v>
      </c>
      <c r="T384" s="29"/>
      <c r="U384" s="29"/>
      <c r="V384" s="29"/>
      <c r="W384" s="29"/>
      <c r="X384" s="29"/>
      <c r="Y384" s="29"/>
      <c r="Z384" s="29"/>
    </row>
    <row r="385" spans="1:26" ht="14.25" customHeight="1">
      <c r="A385" s="29">
        <f>COUNTIF(A!$A$2:$A$1001,"&lt;="&amp;A!A385)</f>
        <v>466</v>
      </c>
      <c r="B385" s="30">
        <v>384</v>
      </c>
      <c r="C385" s="35" t="str">
        <f t="array" ref="C385">INDEX(A!$A$2:$A$1001,MATCH(EF!B385,EF!$A$2:$A$1001,0))</f>
        <v>Sistema de Agua Potable, Alcantarillado y Saneamiento del Municipio de San Julián (SAPAJ)</v>
      </c>
      <c r="D385" s="35" t="str">
        <f t="array" ref="D385">INDEX(A!$B$2:$B$1001,MATCH(EF!C385,A!$A$2:$A$1001,0))</f>
        <v>Municipal</v>
      </c>
      <c r="E385" s="35" t="str">
        <f t="array" ref="E385">INDEX(A!$C$2:$C$1001,MATCH(EF!C385,A!$A$2:$A$1001,0))</f>
        <v>Sí</v>
      </c>
      <c r="F385" s="35" t="str">
        <f t="array" ref="F385">INDEX(A!$D$2:$D$1001,MATCH(EF!C385,A!$A$2:$A$1001,0))</f>
        <v>074</v>
      </c>
      <c r="G385" s="35" t="str">
        <f t="array" ref="G385">INDEX(A!$E$2:$E$1001,MATCH(EF!C385,A!$A$2:$A$1001,0))</f>
        <v>Medio ambiente</v>
      </c>
      <c r="H385" s="35" t="str">
        <f t="array" ref="H385">INDEX(A!$F$2:$F$1001,MATCH(EF!C385,A!$A$2:$A$1001,0))</f>
        <v>Ejecutivo</v>
      </c>
      <c r="I385" s="35" t="str">
        <f t="array" ref="I385">INDEX(A!$G$2:$G$1001,MATCH(EF!C385,A!$A$2:$A$1001,0))</f>
        <v>OPD</v>
      </c>
      <c r="J385" s="35">
        <f t="array" ref="J385">INDEX(A!$H$2:$H$1001,MATCH(EF!C385,A!$A$2:$A$1001,0))</f>
        <v>2009</v>
      </c>
      <c r="K385" s="35" t="str">
        <f t="array" ref="K385">INDEX(A!$I$2:$I$1001,MATCH(EF!C385,A!$A$2:$A$1001,0))</f>
        <v>NA</v>
      </c>
      <c r="L385" s="35" t="str">
        <f t="array" ref="L385">INDEX(A!$J$2:$J$1001,MATCH(EF!C385,A!$A$2:$A$1001,0))</f>
        <v>NA</v>
      </c>
      <c r="M385" s="35">
        <f t="array" ref="M385">INDEX(A!$K$2:$K$1001,MATCH(EF!C385,A!$A$2:$A$1001,0))</f>
        <v>707403</v>
      </c>
      <c r="N385" s="35">
        <f t="array" ref="N385">INDEX(A!$L$2:$L$1001,MATCH(EF!C385,A!$A$2:$A$1001,0))</f>
        <v>0</v>
      </c>
      <c r="O385" s="36" t="str">
        <f t="shared" si="0"/>
        <v>7</v>
      </c>
      <c r="P385" s="36" t="str">
        <f t="shared" si="1"/>
        <v>074</v>
      </c>
      <c r="Q385" s="36" t="str">
        <f t="array" ref="Q385">IF(O385="7",IF(P385="000","Sin región al ser un intermunicipal",INDEX(B!$C$2:$C$126,MATCH(EF!P385,B!$A$2:$A$126,0))),"Sin región al ser un ente Estatal")</f>
        <v>Altos Sur</v>
      </c>
      <c r="R385" s="37">
        <f t="array" ref="R385">IF(O385="7",IF(P385="000","N/A",INDEX(B!$D$2:$D$126,MATCH(EF!P385,B!$A$2:$A$126,0))),B!$D$127)</f>
        <v>15890</v>
      </c>
      <c r="S385" s="37">
        <f t="array" ref="S385">IF(O385="7",IF(P385="000","N/A",INDEX(B!$E$2:$E$126,MATCH(EF!P385,B!$A$2:$A$126,0))),B!$E$127)</f>
        <v>16792</v>
      </c>
      <c r="T385" s="29"/>
      <c r="U385" s="29"/>
      <c r="V385" s="29"/>
      <c r="W385" s="29"/>
      <c r="X385" s="29"/>
      <c r="Y385" s="29"/>
      <c r="Z385" s="29"/>
    </row>
    <row r="386" spans="1:26" ht="14.25" customHeight="1">
      <c r="A386" s="29">
        <f>COUNTIF(A!$A$2:$A$1001,"&lt;="&amp;A!A386)</f>
        <v>70</v>
      </c>
      <c r="B386" s="30">
        <v>385</v>
      </c>
      <c r="C386" s="35" t="str">
        <f t="array" ref="C386">INDEX(A!$A$2:$A$1001,MATCH(EF!B386,EF!$A$2:$A$1001,0))</f>
        <v>Sistema de Agua Potable, Alcantarillado y Saneamiento del Municipio de San Martín de Hidalgo, Jalisco</v>
      </c>
      <c r="D386" s="35" t="str">
        <f t="array" ref="D386">INDEX(A!$B$2:$B$1001,MATCH(EF!C386,A!$A$2:$A$1001,0))</f>
        <v>Municipal</v>
      </c>
      <c r="E386" s="35" t="str">
        <f t="array" ref="E386">INDEX(A!$C$2:$C$1001,MATCH(EF!C386,A!$A$2:$A$1001,0))</f>
        <v>Sí</v>
      </c>
      <c r="F386" s="35" t="str">
        <f t="array" ref="F386">INDEX(A!$D$2:$D$1001,MATCH(EF!C386,A!$A$2:$A$1001,0))</f>
        <v>077</v>
      </c>
      <c r="G386" s="35" t="str">
        <f t="array" ref="G386">INDEX(A!$E$2:$E$1001,MATCH(EF!C386,A!$A$2:$A$1001,0))</f>
        <v>Medio ambiente</v>
      </c>
      <c r="H386" s="35" t="str">
        <f t="array" ref="H386">INDEX(A!$F$2:$F$1001,MATCH(EF!C386,A!$A$2:$A$1001,0))</f>
        <v>Ejecutivo</v>
      </c>
      <c r="I386" s="35" t="str">
        <f t="array" ref="I386">INDEX(A!$G$2:$G$1001,MATCH(EF!C386,A!$A$2:$A$1001,0))</f>
        <v>OPD</v>
      </c>
      <c r="J386" s="35">
        <f t="array" ref="J386">INDEX(A!$H$2:$H$1001,MATCH(EF!C386,A!$A$2:$A$1001,0))</f>
        <v>2011</v>
      </c>
      <c r="K386" s="35" t="str">
        <f t="array" ref="K386">INDEX(A!$I$2:$I$1001,MATCH(EF!C386,A!$A$2:$A$1001,0))</f>
        <v>NA</v>
      </c>
      <c r="L386" s="35" t="str">
        <f t="array" ref="L386">INDEX(A!$J$2:$J$1001,MATCH(EF!C386,A!$A$2:$A$1001,0))</f>
        <v>Gaceta edición 5</v>
      </c>
      <c r="M386" s="35">
        <f t="array" ref="M386">INDEX(A!$K$2:$K$1001,MATCH(EF!C386,A!$A$2:$A$1001,0))</f>
        <v>707702</v>
      </c>
      <c r="N386" s="35">
        <f t="array" ref="N386">INDEX(A!$L$2:$L$1001,MATCH(EF!C386,A!$A$2:$A$1001,0))</f>
        <v>0</v>
      </c>
      <c r="O386" s="36" t="str">
        <f t="shared" si="0"/>
        <v>7</v>
      </c>
      <c r="P386" s="36" t="str">
        <f t="shared" si="1"/>
        <v>077</v>
      </c>
      <c r="Q386" s="36" t="str">
        <f t="array" ref="Q386">IF(O386="7",IF(P386="000","Sin región al ser un intermunicipal",INDEX(B!$C$2:$C$126,MATCH(EF!P386,B!$A$2:$A$126,0))),"Sin región al ser un ente Estatal")</f>
        <v>Lagunas</v>
      </c>
      <c r="R386" s="37">
        <f t="array" ref="R386">IF(O386="7",IF(P386="000","N/A",INDEX(B!$D$2:$D$126,MATCH(EF!P386,B!$A$2:$A$126,0))),B!$D$127)</f>
        <v>27777</v>
      </c>
      <c r="S386" s="37">
        <f t="array" ref="S386">IF(O386="7",IF(P386="000","N/A",INDEX(B!$E$2:$E$126,MATCH(EF!P386,B!$A$2:$A$126,0))),B!$E$127)</f>
        <v>28102</v>
      </c>
      <c r="T386" s="29"/>
      <c r="U386" s="29"/>
      <c r="V386" s="29"/>
      <c r="W386" s="29"/>
      <c r="X386" s="29"/>
      <c r="Y386" s="29"/>
      <c r="Z386" s="29"/>
    </row>
    <row r="387" spans="1:26" ht="14.25" customHeight="1">
      <c r="A387" s="29">
        <f>COUNTIF(A!$A$2:$A$1001,"&lt;="&amp;A!A387)</f>
        <v>296</v>
      </c>
      <c r="B387" s="30">
        <v>386</v>
      </c>
      <c r="C387" s="35" t="str">
        <f t="array" ref="C387">INDEX(A!$A$2:$A$1001,MATCH(EF!B387,EF!$A$2:$A$1001,0))</f>
        <v>Sistema de Agua Potable, Alcantarillado y Saneamiento del Municipio de San Miguel el Alto, Jalisco (SAPASMA)</v>
      </c>
      <c r="D387" s="35" t="str">
        <f t="array" ref="D387">INDEX(A!$B$2:$B$1001,MATCH(EF!C387,A!$A$2:$A$1001,0))</f>
        <v>Municipal</v>
      </c>
      <c r="E387" s="35" t="str">
        <f t="array" ref="E387">INDEX(A!$C$2:$C$1001,MATCH(EF!C387,A!$A$2:$A$1001,0))</f>
        <v>Sí</v>
      </c>
      <c r="F387" s="35" t="str">
        <f t="array" ref="F387">INDEX(A!$D$2:$D$1001,MATCH(EF!C387,A!$A$2:$A$1001,0))</f>
        <v>078</v>
      </c>
      <c r="G387" s="35" t="str">
        <f t="array" ref="G387">INDEX(A!$E$2:$E$1001,MATCH(EF!C387,A!$A$2:$A$1001,0))</f>
        <v>Medio ambiente</v>
      </c>
      <c r="H387" s="35" t="str">
        <f t="array" ref="H387">INDEX(A!$F$2:$F$1001,MATCH(EF!C387,A!$A$2:$A$1001,0))</f>
        <v>Ejecutivo</v>
      </c>
      <c r="I387" s="35" t="str">
        <f t="array" ref="I387">INDEX(A!$G$2:$G$1001,MATCH(EF!C387,A!$A$2:$A$1001,0))</f>
        <v>OPD</v>
      </c>
      <c r="J387" s="35">
        <f t="array" ref="J387">INDEX(A!$H$2:$H$1001,MATCH(EF!C387,A!$A$2:$A$1001,0))</f>
        <v>2008</v>
      </c>
      <c r="K387" s="35" t="str">
        <f t="array" ref="K387">INDEX(A!$I$2:$I$1001,MATCH(EF!C387,A!$A$2:$A$1001,0))</f>
        <v>NA</v>
      </c>
      <c r="L387" s="35" t="str">
        <f t="array" ref="L387">INDEX(A!$J$2:$J$1001,MATCH(EF!C387,A!$A$2:$A$1001,0))</f>
        <v>Gaceta municipal, Año 2, No. 15, Epoca II</v>
      </c>
      <c r="M387" s="35">
        <f t="array" ref="M387">INDEX(A!$K$2:$K$1001,MATCH(EF!C387,A!$A$2:$A$1001,0))</f>
        <v>707802</v>
      </c>
      <c r="N387" s="35">
        <f t="array" ref="N387">INDEX(A!$L$2:$L$1001,MATCH(EF!C387,A!$A$2:$A$1001,0))</f>
        <v>0</v>
      </c>
      <c r="O387" s="36" t="str">
        <f t="shared" si="0"/>
        <v>7</v>
      </c>
      <c r="P387" s="36" t="str">
        <f t="shared" si="1"/>
        <v>078</v>
      </c>
      <c r="Q387" s="36" t="str">
        <f t="array" ref="Q387">IF(O387="7",IF(P387="000","Sin región al ser un intermunicipal",INDEX(B!$C$2:$C$126,MATCH(EF!P387,B!$A$2:$A$126,0))),"Sin región al ser un ente Estatal")</f>
        <v>Altos Sur</v>
      </c>
      <c r="R387" s="37">
        <f t="array" ref="R387">IF(O387="7",IF(P387="000","N/A",INDEX(B!$D$2:$D$126,MATCH(EF!P387,B!$A$2:$A$126,0))),B!$D$127)</f>
        <v>32960</v>
      </c>
      <c r="S387" s="37">
        <f t="array" ref="S387">IF(O387="7",IF(P387="000","N/A",INDEX(B!$E$2:$E$126,MATCH(EF!P387,B!$A$2:$A$126,0))),B!$E$127)</f>
        <v>31965</v>
      </c>
      <c r="T387" s="29"/>
      <c r="U387" s="29"/>
      <c r="V387" s="29"/>
      <c r="W387" s="29"/>
      <c r="X387" s="29"/>
      <c r="Y387" s="29"/>
      <c r="Z387" s="29"/>
    </row>
    <row r="388" spans="1:26" ht="14.25" customHeight="1">
      <c r="A388" s="29">
        <f>COUNTIF(A!$A$2:$A$1001,"&lt;="&amp;A!A388)</f>
        <v>467</v>
      </c>
      <c r="B388" s="30">
        <v>387</v>
      </c>
      <c r="C388" s="35" t="str">
        <f t="array" ref="C388">INDEX(A!$A$2:$A$1001,MATCH(EF!B388,EF!$A$2:$A$1001,0))</f>
        <v>Sistema de Agua Potable, Alcantarillado y Saneamiento del Municipio de Talpa de Allende</v>
      </c>
      <c r="D388" s="35" t="str">
        <f t="array" ref="D388">INDEX(A!$B$2:$B$1001,MATCH(EF!C388,A!$A$2:$A$1001,0))</f>
        <v>Municipal</v>
      </c>
      <c r="E388" s="35" t="str">
        <f t="array" ref="E388">INDEX(A!$C$2:$C$1001,MATCH(EF!C388,A!$A$2:$A$1001,0))</f>
        <v>Sí</v>
      </c>
      <c r="F388" s="35" t="str">
        <f t="array" ref="F388">INDEX(A!$D$2:$D$1001,MATCH(EF!C388,A!$A$2:$A$1001,0))</f>
        <v>084</v>
      </c>
      <c r="G388" s="35" t="str">
        <f t="array" ref="G388">INDEX(A!$E$2:$E$1001,MATCH(EF!C388,A!$A$2:$A$1001,0))</f>
        <v>Medio ambiente</v>
      </c>
      <c r="H388" s="35" t="str">
        <f t="array" ref="H388">INDEX(A!$F$2:$F$1001,MATCH(EF!C388,A!$A$2:$A$1001,0))</f>
        <v>Ejecutivo</v>
      </c>
      <c r="I388" s="35" t="str">
        <f t="array" ref="I388">INDEX(A!$G$2:$G$1001,MATCH(EF!C388,A!$A$2:$A$1001,0))</f>
        <v>OPD</v>
      </c>
      <c r="J388" s="35">
        <f t="array" ref="J388">INDEX(A!$H$2:$H$1001,MATCH(EF!C388,A!$A$2:$A$1001,0))</f>
        <v>2014</v>
      </c>
      <c r="K388" s="35" t="str">
        <f t="array" ref="K388">INDEX(A!$I$2:$I$1001,MATCH(EF!C388,A!$A$2:$A$1001,0))</f>
        <v>NA</v>
      </c>
      <c r="L388" s="35" t="str">
        <f t="array" ref="L388">INDEX(A!$J$2:$J$1001,MATCH(EF!C388,A!$A$2:$A$1001,0))</f>
        <v>NA</v>
      </c>
      <c r="M388" s="35">
        <f t="array" ref="M388">INDEX(A!$K$2:$K$1001,MATCH(EF!C388,A!$A$2:$A$1001,0))</f>
        <v>708402</v>
      </c>
      <c r="N388" s="35">
        <f t="array" ref="N388">INDEX(A!$L$2:$L$1001,MATCH(EF!C388,A!$A$2:$A$1001,0))</f>
        <v>0</v>
      </c>
      <c r="O388" s="36" t="str">
        <f t="shared" si="0"/>
        <v>7</v>
      </c>
      <c r="P388" s="36" t="str">
        <f t="shared" si="1"/>
        <v>084</v>
      </c>
      <c r="Q388" s="36" t="str">
        <f t="array" ref="Q388">IF(O388="7",IF(P388="000","Sin región al ser un intermunicipal",INDEX(B!$C$2:$C$126,MATCH(EF!P388,B!$A$2:$A$126,0))),"Sin región al ser un ente Estatal")</f>
        <v>Costa Sierra Occidental</v>
      </c>
      <c r="R388" s="37">
        <f t="array" ref="R388">IF(O388="7",IF(P388="000","N/A",INDEX(B!$D$2:$D$126,MATCH(EF!P388,B!$A$2:$A$126,0))),B!$D$127)</f>
        <v>15126</v>
      </c>
      <c r="S388" s="37">
        <f t="array" ref="S388">IF(O388="7",IF(P388="000","N/A",INDEX(B!$E$2:$E$126,MATCH(EF!P388,B!$A$2:$A$126,0))),B!$E$127)</f>
        <v>14997</v>
      </c>
      <c r="T388" s="29"/>
      <c r="U388" s="29"/>
      <c r="V388" s="29"/>
      <c r="W388" s="29"/>
      <c r="X388" s="29"/>
      <c r="Y388" s="29"/>
      <c r="Z388" s="29"/>
    </row>
    <row r="389" spans="1:26" ht="14.25" customHeight="1">
      <c r="A389" s="29">
        <f>COUNTIF(A!$A$2:$A$1001,"&lt;="&amp;A!A389)</f>
        <v>309</v>
      </c>
      <c r="B389" s="30">
        <v>388</v>
      </c>
      <c r="C389" s="35" t="str">
        <f t="array" ref="C389">INDEX(A!$A$2:$A$1001,MATCH(EF!B389,EF!$A$2:$A$1001,0))</f>
        <v>Sistema de Agua Potable, Alcantarillado y Saneamiento del Municipio de Tototlán</v>
      </c>
      <c r="D389" s="35" t="str">
        <f t="array" ref="D389">INDEX(A!$B$2:$B$1001,MATCH(EF!C389,A!$A$2:$A$1001,0))</f>
        <v>Municipal</v>
      </c>
      <c r="E389" s="35" t="str">
        <f t="array" ref="E389">INDEX(A!$C$2:$C$1001,MATCH(EF!C389,A!$A$2:$A$1001,0))</f>
        <v>Sí</v>
      </c>
      <c r="F389" s="35">
        <f t="array" ref="F389">INDEX(A!$D$2:$D$1001,MATCH(EF!C389,A!$A$2:$A$1001,0))</f>
        <v>105</v>
      </c>
      <c r="G389" s="35" t="str">
        <f t="array" ref="G389">INDEX(A!$E$2:$E$1001,MATCH(EF!C389,A!$A$2:$A$1001,0))</f>
        <v>Medio ambiente</v>
      </c>
      <c r="H389" s="35" t="str">
        <f t="array" ref="H389">INDEX(A!$F$2:$F$1001,MATCH(EF!C389,A!$A$2:$A$1001,0))</f>
        <v>Ejecutivo</v>
      </c>
      <c r="I389" s="35" t="str">
        <f t="array" ref="I389">INDEX(A!$G$2:$G$1001,MATCH(EF!C389,A!$A$2:$A$1001,0))</f>
        <v>OPD</v>
      </c>
      <c r="J389" s="35">
        <f t="array" ref="J389">INDEX(A!$H$2:$H$1001,MATCH(EF!C389,A!$A$2:$A$1001,0))</f>
        <v>1987</v>
      </c>
      <c r="K389" s="35" t="str">
        <f t="array" ref="K389">INDEX(A!$I$2:$I$1001,MATCH(EF!C389,A!$A$2:$A$1001,0))</f>
        <v>NA</v>
      </c>
      <c r="L389" s="35" t="str">
        <f t="array" ref="L389">INDEX(A!$J$2:$J$1001,MATCH(EF!C389,A!$A$2:$A$1001,0))</f>
        <v>NA</v>
      </c>
      <c r="M389" s="35">
        <f t="array" ref="M389">INDEX(A!$K$2:$K$1001,MATCH(EF!C389,A!$A$2:$A$1001,0))</f>
        <v>710502</v>
      </c>
      <c r="N389" s="35">
        <f t="array" ref="N389">INDEX(A!$L$2:$L$1001,MATCH(EF!C389,A!$A$2:$A$1001,0))</f>
        <v>0</v>
      </c>
      <c r="O389" s="36" t="str">
        <f t="shared" si="0"/>
        <v>7</v>
      </c>
      <c r="P389" s="36" t="str">
        <f t="shared" si="1"/>
        <v>105</v>
      </c>
      <c r="Q389" s="36" t="str">
        <f t="array" ref="Q389">IF(O389="7",IF(P389="000","Sin región al ser un intermunicipal",INDEX(B!$C$2:$C$126,MATCH(EF!P389,B!$A$2:$A$126,0))),"Sin región al ser un ente Estatal")</f>
        <v>Ciénega</v>
      </c>
      <c r="R389" s="37">
        <f t="array" ref="R389">IF(O389="7",IF(P389="000","N/A",INDEX(B!$D$2:$D$126,MATCH(EF!P389,B!$A$2:$A$126,0))),B!$D$127)</f>
        <v>23171</v>
      </c>
      <c r="S389" s="37">
        <f t="array" ref="S389">IF(O389="7",IF(P389="000","N/A",INDEX(B!$E$2:$E$126,MATCH(EF!P389,B!$A$2:$A$126,0))),B!$E$127)</f>
        <v>23573</v>
      </c>
      <c r="T389" s="29"/>
      <c r="U389" s="29"/>
      <c r="V389" s="29"/>
      <c r="W389" s="29"/>
      <c r="X389" s="29"/>
      <c r="Y389" s="29"/>
      <c r="Z389" s="29"/>
    </row>
    <row r="390" spans="1:26" ht="14.25" customHeight="1">
      <c r="A390" s="29">
        <f>COUNTIF(A!$A$2:$A$1001,"&lt;="&amp;A!A390)</f>
        <v>91</v>
      </c>
      <c r="B390" s="30">
        <v>389</v>
      </c>
      <c r="C390" s="35" t="str">
        <f t="array" ref="C390">INDEX(A!$A$2:$A$1001,MATCH(EF!B390,EF!$A$2:$A$1001,0))</f>
        <v>Sistema de Agua Potable, Alcantarillado y Saneamiento del Municipio de Villa Hidalgo, Jalisco</v>
      </c>
      <c r="D390" s="35" t="str">
        <f t="array" ref="D390">INDEX(A!$B$2:$B$1001,MATCH(EF!C390,A!$A$2:$A$1001,0))</f>
        <v>Municipal</v>
      </c>
      <c r="E390" s="35" t="str">
        <f t="array" ref="E390">INDEX(A!$C$2:$C$1001,MATCH(EF!C390,A!$A$2:$A$1001,0))</f>
        <v>Sí</v>
      </c>
      <c r="F390" s="35">
        <f t="array" ref="F390">INDEX(A!$D$2:$D$1001,MATCH(EF!C390,A!$A$2:$A$1001,0))</f>
        <v>116</v>
      </c>
      <c r="G390" s="35" t="str">
        <f t="array" ref="G390">INDEX(A!$E$2:$E$1001,MATCH(EF!C390,A!$A$2:$A$1001,0))</f>
        <v>Medio ambiente</v>
      </c>
      <c r="H390" s="35" t="str">
        <f t="array" ref="H390">INDEX(A!$F$2:$F$1001,MATCH(EF!C390,A!$A$2:$A$1001,0))</f>
        <v>Ejecutivo</v>
      </c>
      <c r="I390" s="35" t="str">
        <f t="array" ref="I390">INDEX(A!$G$2:$G$1001,MATCH(EF!C390,A!$A$2:$A$1001,0))</f>
        <v>OPD</v>
      </c>
      <c r="J390" s="35">
        <f t="array" ref="J390">INDEX(A!$H$2:$H$1001,MATCH(EF!C390,A!$A$2:$A$1001,0))</f>
        <v>2008</v>
      </c>
      <c r="K390" s="35" t="str">
        <f t="array" ref="K390">INDEX(A!$I$2:$I$1001,MATCH(EF!C390,A!$A$2:$A$1001,0))</f>
        <v>NA</v>
      </c>
      <c r="L390" s="35" t="str">
        <f t="array" ref="L390">INDEX(A!$J$2:$J$1001,MATCH(EF!C390,A!$A$2:$A$1001,0))</f>
        <v>Acuerdo de ayuntamiento (acta 006/2008)</v>
      </c>
      <c r="M390" s="35">
        <f t="array" ref="M390">INDEX(A!$K$2:$K$1001,MATCH(EF!C390,A!$A$2:$A$1001,0))</f>
        <v>711602</v>
      </c>
      <c r="N390" s="35">
        <f t="array" ref="N390">INDEX(A!$L$2:$L$1001,MATCH(EF!C390,A!$A$2:$A$1001,0))</f>
        <v>0</v>
      </c>
      <c r="O390" s="36" t="str">
        <f t="shared" si="0"/>
        <v>7</v>
      </c>
      <c r="P390" s="36" t="str">
        <f t="shared" si="1"/>
        <v>116</v>
      </c>
      <c r="Q390" s="36" t="str">
        <f t="array" ref="Q390">IF(O390="7",IF(P390="000","Sin región al ser un intermunicipal",INDEX(B!$C$2:$C$126,MATCH(EF!P390,B!$A$2:$A$126,0))),"Sin región al ser un ente Estatal")</f>
        <v>Altos Norte</v>
      </c>
      <c r="R390" s="37">
        <f t="array" ref="R390">IF(O390="7",IF(P390="000","N/A",INDEX(B!$D$2:$D$126,MATCH(EF!P390,B!$A$2:$A$126,0))),B!$D$127)</f>
        <v>20257</v>
      </c>
      <c r="S390" s="37">
        <f t="array" ref="S390">IF(O390="7",IF(P390="000","N/A",INDEX(B!$E$2:$E$126,MATCH(EF!P390,B!$A$2:$A$126,0))),B!$E$127)</f>
        <v>20088</v>
      </c>
      <c r="T390" s="29"/>
      <c r="U390" s="29"/>
      <c r="V390" s="29"/>
      <c r="W390" s="29"/>
      <c r="X390" s="29"/>
      <c r="Y390" s="29"/>
      <c r="Z390" s="29"/>
    </row>
    <row r="391" spans="1:26" ht="14.25" customHeight="1">
      <c r="A391" s="29">
        <f>COUNTIF(A!$A$2:$A$1001,"&lt;="&amp;A!A391)</f>
        <v>229</v>
      </c>
      <c r="B391" s="30">
        <v>390</v>
      </c>
      <c r="C391" s="35" t="str">
        <f t="array" ref="C391">INDEX(A!$A$2:$A$1001,MATCH(EF!B391,EF!$A$2:$A$1001,0))</f>
        <v>Sistema de Agua Potable, Alcantarillado y Saneamiento del Municipio de Zapotlán el Grande</v>
      </c>
      <c r="D391" s="35" t="str">
        <f t="array" ref="D391">INDEX(A!$B$2:$B$1001,MATCH(EF!C391,A!$A$2:$A$1001,0))</f>
        <v>Municipal</v>
      </c>
      <c r="E391" s="35" t="str">
        <f t="array" ref="E391">INDEX(A!$C$2:$C$1001,MATCH(EF!C391,A!$A$2:$A$1001,0))</f>
        <v>Sí</v>
      </c>
      <c r="F391" s="35" t="str">
        <f t="array" ref="F391">INDEX(A!$D$2:$D$1001,MATCH(EF!C391,A!$A$2:$A$1001,0))</f>
        <v>023</v>
      </c>
      <c r="G391" s="35" t="str">
        <f t="array" ref="G391">INDEX(A!$E$2:$E$1001,MATCH(EF!C391,A!$A$2:$A$1001,0))</f>
        <v>Medio ambiente</v>
      </c>
      <c r="H391" s="35" t="str">
        <f t="array" ref="H391">INDEX(A!$F$2:$F$1001,MATCH(EF!C391,A!$A$2:$A$1001,0))</f>
        <v>Ejecutivo</v>
      </c>
      <c r="I391" s="35" t="str">
        <f t="array" ref="I391">INDEX(A!$G$2:$G$1001,MATCH(EF!C391,A!$A$2:$A$1001,0))</f>
        <v>OPD</v>
      </c>
      <c r="J391" s="35">
        <f t="array" ref="J391">INDEX(A!$H$2:$H$1001,MATCH(EF!C391,A!$A$2:$A$1001,0))</f>
        <v>2007</v>
      </c>
      <c r="K391" s="35" t="str">
        <f t="array" ref="K391">INDEX(A!$I$2:$I$1001,MATCH(EF!C391,A!$A$2:$A$1001,0))</f>
        <v>NA</v>
      </c>
      <c r="L391" s="35" t="str">
        <f t="array" ref="L391">INDEX(A!$J$2:$J$1001,MATCH(EF!C391,A!$A$2:$A$1001,0))</f>
        <v>Gaceta Núm. 9</v>
      </c>
      <c r="M391" s="35">
        <f t="array" ref="M391">INDEX(A!$K$2:$K$1001,MATCH(EF!C391,A!$A$2:$A$1001,0))</f>
        <v>702303</v>
      </c>
      <c r="N391" s="35">
        <f t="array" ref="N391">INDEX(A!$L$2:$L$1001,MATCH(EF!C391,A!$A$2:$A$1001,0))</f>
        <v>0</v>
      </c>
      <c r="O391" s="36" t="str">
        <f t="shared" si="0"/>
        <v>7</v>
      </c>
      <c r="P391" s="36" t="str">
        <f t="shared" si="1"/>
        <v>023</v>
      </c>
      <c r="Q391" s="36" t="str">
        <f t="array" ref="Q391">IF(O391="7",IF(P391="000","Sin región al ser un intermunicipal",INDEX(B!$C$2:$C$126,MATCH(EF!P391,B!$A$2:$A$126,0))),"Sin región al ser un ente Estatal")</f>
        <v>Sur</v>
      </c>
      <c r="R391" s="37">
        <f t="array" ref="R391">IF(O391="7",IF(P391="000","N/A",INDEX(B!$D$2:$D$126,MATCH(EF!P391,B!$A$2:$A$126,0))),B!$D$127)</f>
        <v>105423</v>
      </c>
      <c r="S391" s="37">
        <f t="array" ref="S391">IF(O391="7",IF(P391="000","N/A",INDEX(B!$E$2:$E$126,MATCH(EF!P391,B!$A$2:$A$126,0))),B!$E$127)</f>
        <v>115141</v>
      </c>
      <c r="T391" s="29"/>
      <c r="U391" s="29"/>
      <c r="V391" s="29"/>
      <c r="W391" s="29"/>
      <c r="X391" s="29"/>
      <c r="Y391" s="29"/>
      <c r="Z391" s="29"/>
    </row>
    <row r="392" spans="1:26" ht="14.25" customHeight="1">
      <c r="A392" s="29">
        <f>COUNTIF(A!$A$2:$A$1001,"&lt;="&amp;A!A392)</f>
        <v>312</v>
      </c>
      <c r="B392" s="30">
        <v>391</v>
      </c>
      <c r="C392" s="35" t="str">
        <f t="array" ref="C392">INDEX(A!$A$2:$A$1001,MATCH(EF!B392,EF!$A$2:$A$1001,0))</f>
        <v>Sistema de Agua Potable, Alcantarillados y Saneamiento del Municipio de Mezquitic</v>
      </c>
      <c r="D392" s="35" t="str">
        <f t="array" ref="D392">INDEX(A!$B$2:$B$1001,MATCH(EF!C392,A!$A$2:$A$1001,0))</f>
        <v>Municipal</v>
      </c>
      <c r="E392" s="35" t="str">
        <f t="array" ref="E392">INDEX(A!$C$2:$C$1001,MATCH(EF!C392,A!$A$2:$A$1001,0))</f>
        <v>Sí</v>
      </c>
      <c r="F392" s="35" t="str">
        <f t="array" ref="F392">INDEX(A!$D$2:$D$1001,MATCH(EF!C392,A!$A$2:$A$1001,0))</f>
        <v>061</v>
      </c>
      <c r="G392" s="35" t="str">
        <f t="array" ref="G392">INDEX(A!$E$2:$E$1001,MATCH(EF!C392,A!$A$2:$A$1001,0))</f>
        <v>Asistencia social</v>
      </c>
      <c r="H392" s="35" t="str">
        <f t="array" ref="H392">INDEX(A!$F$2:$F$1001,MATCH(EF!C392,A!$A$2:$A$1001,0))</f>
        <v>Ejecutivo</v>
      </c>
      <c r="I392" s="35" t="str">
        <f t="array" ref="I392">INDEX(A!$G$2:$G$1001,MATCH(EF!C392,A!$A$2:$A$1001,0))</f>
        <v>OPD</v>
      </c>
      <c r="J392" s="35">
        <f t="array" ref="J392">INDEX(A!$H$2:$H$1001,MATCH(EF!C392,A!$A$2:$A$1001,0))</f>
        <v>1986</v>
      </c>
      <c r="K392" s="35" t="str">
        <f t="array" ref="K392">INDEX(A!$I$2:$I$1001,MATCH(EF!C392,A!$A$2:$A$1001,0))</f>
        <v>NA</v>
      </c>
      <c r="L392" s="35" t="str">
        <f t="array" ref="L392">INDEX(A!$J$2:$J$1001,MATCH(EF!C392,A!$A$2:$A$1001,0))</f>
        <v>NA</v>
      </c>
      <c r="M392" s="35">
        <f t="array" ref="M392">INDEX(A!$K$2:$K$1001,MATCH(EF!C392,A!$A$2:$A$1001,0))</f>
        <v>706102</v>
      </c>
      <c r="N392" s="35">
        <f t="array" ref="N392">INDEX(A!$L$2:$L$1001,MATCH(EF!C392,A!$A$2:$A$1001,0))</f>
        <v>0</v>
      </c>
      <c r="O392" s="36" t="str">
        <f t="shared" si="0"/>
        <v>7</v>
      </c>
      <c r="P392" s="36" t="str">
        <f t="shared" si="1"/>
        <v>061</v>
      </c>
      <c r="Q392" s="36" t="str">
        <f t="array" ref="Q392">IF(O392="7",IF(P392="000","Sin región al ser un intermunicipal",INDEX(B!$C$2:$C$126,MATCH(EF!P392,B!$A$2:$A$126,0))),"Sin región al ser un ente Estatal")</f>
        <v>Norte</v>
      </c>
      <c r="R392" s="37">
        <f t="array" ref="R392">IF(O392="7",IF(P392="000","N/A",INDEX(B!$D$2:$D$126,MATCH(EF!P392,B!$A$2:$A$126,0))),B!$D$127)</f>
        <v>19452</v>
      </c>
      <c r="S392" s="37">
        <f t="array" ref="S392">IF(O392="7",IF(P392="000","N/A",INDEX(B!$E$2:$E$126,MATCH(EF!P392,B!$A$2:$A$126,0))),B!$E$127)</f>
        <v>22083</v>
      </c>
      <c r="T392" s="29"/>
      <c r="U392" s="29"/>
      <c r="V392" s="29"/>
      <c r="W392" s="29"/>
      <c r="X392" s="29"/>
      <c r="Y392" s="29"/>
      <c r="Z392" s="29"/>
    </row>
    <row r="393" spans="1:26" ht="14.25" customHeight="1">
      <c r="A393" s="29">
        <f>COUNTIF(A!$A$2:$A$1001,"&lt;="&amp;A!A393)</f>
        <v>468</v>
      </c>
      <c r="B393" s="30">
        <v>392</v>
      </c>
      <c r="C393" s="35" t="str">
        <f t="array" ref="C393">INDEX(A!$A$2:$A$1001,MATCH(EF!B393,EF!$A$2:$A$1001,0))</f>
        <v>Sistema de los Servicios de Agua Potable, Drenaje y Alcantarillado de Puerto Vallarta, Jalisco</v>
      </c>
      <c r="D393" s="35" t="str">
        <f t="array" ref="D393">INDEX(A!$B$2:$B$1001,MATCH(EF!C393,A!$A$2:$A$1001,0))</f>
        <v>Municipal</v>
      </c>
      <c r="E393" s="35" t="str">
        <f t="array" ref="E393">INDEX(A!$C$2:$C$1001,MATCH(EF!C393,A!$A$2:$A$1001,0))</f>
        <v>No</v>
      </c>
      <c r="F393" s="35" t="str">
        <f t="array" ref="F393">INDEX(A!$D$2:$D$1001,MATCH(EF!C393,A!$A$2:$A$1001,0))</f>
        <v>067</v>
      </c>
      <c r="G393" s="35" t="str">
        <f t="array" ref="G393">INDEX(A!$E$2:$E$1001,MATCH(EF!C393,A!$A$2:$A$1001,0))</f>
        <v>Medio ambiente</v>
      </c>
      <c r="H393" s="35" t="str">
        <f t="array" ref="H393">INDEX(A!$F$2:$F$1001,MATCH(EF!C393,A!$A$2:$A$1001,0))</f>
        <v>Ejecutivo</v>
      </c>
      <c r="I393" s="35" t="str">
        <f t="array" ref="I393">INDEX(A!$G$2:$G$1001,MATCH(EF!C393,A!$A$2:$A$1001,0))</f>
        <v>OPD</v>
      </c>
      <c r="J393" s="35">
        <f t="array" ref="J393">INDEX(A!$H$2:$H$1001,MATCH(EF!C393,A!$A$2:$A$1001,0))</f>
        <v>1997</v>
      </c>
      <c r="K393" s="35">
        <f t="array" ref="K393">INDEX(A!$I$2:$I$1001,MATCH(EF!C393,A!$A$2:$A$1001,0))</f>
        <v>2020</v>
      </c>
      <c r="L393" s="35" t="str">
        <f t="array" ref="L393">INDEX(A!$J$2:$J$1001,MATCH(EF!C393,A!$A$2:$A$1001,0))</f>
        <v>Decreto número 9608</v>
      </c>
      <c r="M393" s="35">
        <f t="array" ref="M393">INDEX(A!$K$2:$K$1001,MATCH(EF!C393,A!$A$2:$A$1001,0))</f>
        <v>706703</v>
      </c>
      <c r="N393" s="35" t="str">
        <f t="array" ref="N393">INDEX(A!$L$2:$L$1001,MATCH(EF!C393,A!$A$2:$A$1001,0))</f>
        <v>Decreto 27799/LXII/20. Periódico número 1. Sección III. Tomo CCCXCVII</v>
      </c>
      <c r="O393" s="36" t="str">
        <f t="shared" si="0"/>
        <v>7</v>
      </c>
      <c r="P393" s="36" t="str">
        <f t="shared" si="1"/>
        <v>067</v>
      </c>
      <c r="Q393" s="36" t="str">
        <f t="array" ref="Q393">IF(O393="7",IF(P393="000","Sin región al ser un intermunicipal",INDEX(B!$C$2:$C$126,MATCH(EF!P393,B!$A$2:$A$126,0))),"Sin región al ser un ente Estatal")</f>
        <v>Costa Sierra Occidental</v>
      </c>
      <c r="R393" s="37">
        <f t="array" ref="R393">IF(O393="7",IF(P393="000","N/A",INDEX(B!$D$2:$D$126,MATCH(EF!P393,B!$A$2:$A$126,0))),B!$D$127)</f>
        <v>275640</v>
      </c>
      <c r="S393" s="37">
        <f t="array" ref="S393">IF(O393="7",IF(P393="000","N/A",INDEX(B!$E$2:$E$126,MATCH(EF!P393,B!$A$2:$A$126,0))),B!$E$127)</f>
        <v>291839</v>
      </c>
      <c r="T393" s="29"/>
      <c r="U393" s="29"/>
      <c r="V393" s="29"/>
      <c r="W393" s="29"/>
      <c r="X393" s="29"/>
      <c r="Y393" s="29"/>
      <c r="Z393" s="29"/>
    </row>
    <row r="394" spans="1:26" ht="14.25" customHeight="1">
      <c r="A394" s="29">
        <f>COUNTIF(A!$A$2:$A$1001,"&lt;="&amp;A!A394)</f>
        <v>315</v>
      </c>
      <c r="B394" s="30">
        <v>393</v>
      </c>
      <c r="C394" s="35" t="str">
        <f t="array" ref="C394">INDEX(A!$A$2:$A$1001,MATCH(EF!B394,EF!$A$2:$A$1001,0))</f>
        <v>Sistema de Transporte Colectivo de la Zona Metropolitana (SISTECOZOME)</v>
      </c>
      <c r="D394" s="35" t="str">
        <f t="array" ref="D394">INDEX(A!$B$2:$B$1001,MATCH(EF!C394,A!$A$2:$A$1001,0))</f>
        <v>Estatal</v>
      </c>
      <c r="E394" s="35" t="str">
        <f t="array" ref="E394">INDEX(A!$C$2:$C$1001,MATCH(EF!C394,A!$A$2:$A$1001,0))</f>
        <v>No</v>
      </c>
      <c r="F394" s="35" t="str">
        <f t="array" ref="F394">INDEX(A!$D$2:$D$1001,MATCH(EF!C394,A!$A$2:$A$1001,0))</f>
        <v>000</v>
      </c>
      <c r="G394" s="35" t="str">
        <f t="array" ref="G394">INDEX(A!$E$2:$E$1001,MATCH(EF!C394,A!$A$2:$A$1001,0))</f>
        <v>Territorio</v>
      </c>
      <c r="H394" s="35" t="str">
        <f t="array" ref="H394">INDEX(A!$F$2:$F$1001,MATCH(EF!C394,A!$A$2:$A$1001,0))</f>
        <v>Ejecutivo</v>
      </c>
      <c r="I394" s="35" t="str">
        <f t="array" ref="I394">INDEX(A!$G$2:$G$1001,MATCH(EF!C394,A!$A$2:$A$1001,0))</f>
        <v>OPD</v>
      </c>
      <c r="J394" s="35">
        <f t="array" ref="J394">INDEX(A!$H$2:$H$1001,MATCH(EF!C394,A!$A$2:$A$1001,0))</f>
        <v>1978</v>
      </c>
      <c r="K394" s="35">
        <f t="array" ref="K394">INDEX(A!$I$2:$I$1001,MATCH(EF!C394,A!$A$2:$A$1001,0))</f>
        <v>2018</v>
      </c>
      <c r="L394" s="35" t="str">
        <f t="array" ref="L394">INDEX(A!$J$2:$J$1001,MATCH(EF!C394,A!$A$2:$A$1001,0))</f>
        <v>Decreto número 9760</v>
      </c>
      <c r="M394" s="35">
        <f t="array" ref="M394">INDEX(A!$K$2:$K$1001,MATCH(EF!C394,A!$A$2:$A$1001,0))</f>
        <v>200400</v>
      </c>
      <c r="N394" s="35" t="str">
        <f t="array" ref="N394">INDEX(A!$L$2:$L$1001,MATCH(EF!C394,A!$A$2:$A$1001,0))</f>
        <v>Decreto 26421/LXI/17. Periódico Número 17. Sección X. Tomo CCCLXXXIX</v>
      </c>
      <c r="O394" s="36" t="str">
        <f t="shared" si="0"/>
        <v>2</v>
      </c>
      <c r="P394" s="36" t="str">
        <f t="shared" si="1"/>
        <v>004</v>
      </c>
      <c r="Q394" s="36" t="str">
        <f t="array" ref="Q394">IF(O394="7",IF(P394="000","Sin región al ser un intermunicipal",INDEX(B!$C$2:$C$126,MATCH(EF!P394,B!$A$2:$A$126,0))),"Sin región al ser un ente Estatal")</f>
        <v>Sin región al ser un ente Estatal</v>
      </c>
      <c r="R394" s="37">
        <f t="array" ref="R394">IF(O394="7",IF(P394="000","N/A",INDEX(B!$D$2:$D$126,MATCH(EF!P394,B!$A$2:$A$126,0))),B!$D$127)</f>
        <v>7842822</v>
      </c>
      <c r="S394" s="37">
        <f t="array" ref="S394">IF(O394="7",IF(P394="000","N/A",INDEX(B!$E$2:$E$126,MATCH(EF!P394,B!$A$2:$A$126,0))),B!$E$127)</f>
        <v>8348151</v>
      </c>
      <c r="T394" s="29"/>
      <c r="U394" s="29"/>
      <c r="V394" s="29"/>
      <c r="W394" s="29"/>
      <c r="X394" s="29"/>
      <c r="Y394" s="29"/>
      <c r="Z394" s="29"/>
    </row>
    <row r="395" spans="1:26" ht="14.25" customHeight="1">
      <c r="A395" s="29">
        <f>COUNTIF(A!$A$2:$A$1001,"&lt;="&amp;A!A395)</f>
        <v>469</v>
      </c>
      <c r="B395" s="30">
        <v>394</v>
      </c>
      <c r="C395" s="35" t="str">
        <f t="array" ref="C395">INDEX(A!$A$2:$A$1001,MATCH(EF!B395,EF!$A$2:$A$1001,0))</f>
        <v>Sistema de Tren Eléctrico Urbano</v>
      </c>
      <c r="D395" s="35" t="str">
        <f t="array" ref="D395">INDEX(A!$B$2:$B$1001,MATCH(EF!C395,A!$A$2:$A$1001,0))</f>
        <v>Estatal</v>
      </c>
      <c r="E395" s="35" t="str">
        <f t="array" ref="E395">INDEX(A!$C$2:$C$1001,MATCH(EF!C395,A!$A$2:$A$1001,0))</f>
        <v>Sí</v>
      </c>
      <c r="F395" s="35" t="str">
        <f t="array" ref="F395">INDEX(A!$D$2:$D$1001,MATCH(EF!C395,A!$A$2:$A$1001,0))</f>
        <v>000</v>
      </c>
      <c r="G395" s="35" t="str">
        <f t="array" ref="G395">INDEX(A!$E$2:$E$1001,MATCH(EF!C395,A!$A$2:$A$1001,0))</f>
        <v>Territorio</v>
      </c>
      <c r="H395" s="35" t="str">
        <f t="array" ref="H395">INDEX(A!$F$2:$F$1001,MATCH(EF!C395,A!$A$2:$A$1001,0))</f>
        <v>Ejecutivo</v>
      </c>
      <c r="I395" s="35" t="str">
        <f t="array" ref="I395">INDEX(A!$G$2:$G$1001,MATCH(EF!C395,A!$A$2:$A$1001,0))</f>
        <v>OPD</v>
      </c>
      <c r="J395" s="35">
        <f t="array" ref="J395">INDEX(A!$H$2:$H$1001,MATCH(EF!C395,A!$A$2:$A$1001,0))</f>
        <v>1989</v>
      </c>
      <c r="K395" s="35" t="str">
        <f t="array" ref="K395">INDEX(A!$I$2:$I$1001,MATCH(EF!C395,A!$A$2:$A$1001,0))</f>
        <v>NA</v>
      </c>
      <c r="L395" s="35" t="str">
        <f t="array" ref="L395">INDEX(A!$J$2:$J$1001,MATCH(EF!C395,A!$A$2:$A$1001,0))</f>
        <v>Decreto número 13555</v>
      </c>
      <c r="M395" s="35">
        <f t="array" ref="M395">INDEX(A!$K$2:$K$1001,MATCH(EF!C395,A!$A$2:$A$1001,0))</f>
        <v>201200</v>
      </c>
      <c r="N395" s="35">
        <f t="array" ref="N395">INDEX(A!$L$2:$L$1001,MATCH(EF!C395,A!$A$2:$A$1001,0))</f>
        <v>0</v>
      </c>
      <c r="O395" s="36" t="str">
        <f t="shared" si="0"/>
        <v>2</v>
      </c>
      <c r="P395" s="36" t="str">
        <f t="shared" si="1"/>
        <v>012</v>
      </c>
      <c r="Q395" s="36" t="str">
        <f t="array" ref="Q395">IF(O395="7",IF(P395="000","Sin región al ser un intermunicipal",INDEX(B!$C$2:$C$126,MATCH(EF!P395,B!$A$2:$A$126,0))),"Sin región al ser un ente Estatal")</f>
        <v>Sin región al ser un ente Estatal</v>
      </c>
      <c r="R395" s="37">
        <f t="array" ref="R395">IF(O395="7",IF(P395="000","N/A",INDEX(B!$D$2:$D$126,MATCH(EF!P395,B!$A$2:$A$126,0))),B!$D$127)</f>
        <v>7842822</v>
      </c>
      <c r="S395" s="37">
        <f t="array" ref="S395">IF(O395="7",IF(P395="000","N/A",INDEX(B!$E$2:$E$126,MATCH(EF!P395,B!$A$2:$A$126,0))),B!$E$127)</f>
        <v>8348151</v>
      </c>
      <c r="T395" s="29"/>
      <c r="U395" s="29"/>
      <c r="V395" s="29"/>
      <c r="W395" s="29"/>
      <c r="X395" s="29"/>
      <c r="Y395" s="29"/>
      <c r="Z395" s="29"/>
    </row>
    <row r="396" spans="1:26" ht="14.25" customHeight="1">
      <c r="A396" s="29">
        <f>COUNTIF(A!$A$2:$A$1001,"&lt;="&amp;A!A396)</f>
        <v>122</v>
      </c>
      <c r="B396" s="30">
        <v>395</v>
      </c>
      <c r="C396" s="35" t="str">
        <f t="array" ref="C396">INDEX(A!$A$2:$A$1001,MATCH(EF!B396,EF!$A$2:$A$1001,0))</f>
        <v>Sistema Integral de Agua de Tapalpa</v>
      </c>
      <c r="D396" s="35" t="str">
        <f t="array" ref="D396">INDEX(A!$B$2:$B$1001,MATCH(EF!C396,A!$A$2:$A$1001,0))</f>
        <v>Municipal</v>
      </c>
      <c r="E396" s="35" t="str">
        <f t="array" ref="E396">INDEX(A!$C$2:$C$1001,MATCH(EF!C396,A!$A$2:$A$1001,0))</f>
        <v>Sí</v>
      </c>
      <c r="F396" s="35" t="str">
        <f t="array" ref="F396">INDEX(A!$D$2:$D$1001,MATCH(EF!C396,A!$A$2:$A$1001,0))</f>
        <v>086</v>
      </c>
      <c r="G396" s="35" t="str">
        <f t="array" ref="G396">INDEX(A!$E$2:$E$1001,MATCH(EF!C396,A!$A$2:$A$1001,0))</f>
        <v>Medio ambiente</v>
      </c>
      <c r="H396" s="35" t="str">
        <f t="array" ref="H396">INDEX(A!$F$2:$F$1001,MATCH(EF!C396,A!$A$2:$A$1001,0))</f>
        <v>Ejecutivo</v>
      </c>
      <c r="I396" s="35" t="str">
        <f t="array" ref="I396">INDEX(A!$G$2:$G$1001,MATCH(EF!C396,A!$A$2:$A$1001,0))</f>
        <v>OPD</v>
      </c>
      <c r="J396" s="35">
        <f t="array" ref="J396">INDEX(A!$H$2:$H$1001,MATCH(EF!C396,A!$A$2:$A$1001,0))</f>
        <v>2014</v>
      </c>
      <c r="K396" s="35" t="str">
        <f t="array" ref="K396">INDEX(A!$I$2:$I$1001,MATCH(EF!C396,A!$A$2:$A$1001,0))</f>
        <v>NA</v>
      </c>
      <c r="L396" s="35" t="str">
        <f t="array" ref="L396">INDEX(A!$J$2:$J$1001,MATCH(EF!C396,A!$A$2:$A$1001,0))</f>
        <v>NA</v>
      </c>
      <c r="M396" s="35">
        <f t="array" ref="M396">INDEX(A!$K$2:$K$1001,MATCH(EF!C396,A!$A$2:$A$1001,0))</f>
        <v>708602</v>
      </c>
      <c r="N396" s="35">
        <f t="array" ref="N396">INDEX(A!$L$2:$L$1001,MATCH(EF!C396,A!$A$2:$A$1001,0))</f>
        <v>0</v>
      </c>
      <c r="O396" s="36" t="str">
        <f t="shared" si="0"/>
        <v>7</v>
      </c>
      <c r="P396" s="36" t="str">
        <f t="shared" si="1"/>
        <v>086</v>
      </c>
      <c r="Q396" s="36" t="str">
        <f t="array" ref="Q396">IF(O396="7",IF(P396="000","Sin región al ser un intermunicipal",INDEX(B!$C$2:$C$126,MATCH(EF!P396,B!$A$2:$A$126,0))),"Sin región al ser un ente Estatal")</f>
        <v>Lagunas</v>
      </c>
      <c r="R396" s="37">
        <f t="array" ref="R396">IF(O396="7",IF(P396="000","N/A",INDEX(B!$D$2:$D$126,MATCH(EF!P396,B!$A$2:$A$126,0))),B!$D$127)</f>
        <v>19506</v>
      </c>
      <c r="S396" s="37">
        <f t="array" ref="S396">IF(O396="7",IF(P396="000","N/A",INDEX(B!$E$2:$E$126,MATCH(EF!P396,B!$A$2:$A$126,0))),B!$E$127)</f>
        <v>21245</v>
      </c>
      <c r="T396" s="29"/>
      <c r="U396" s="29"/>
      <c r="V396" s="29"/>
      <c r="W396" s="29"/>
      <c r="X396" s="29"/>
      <c r="Y396" s="29"/>
      <c r="Z396" s="29"/>
    </row>
    <row r="397" spans="1:26" ht="14.25" customHeight="1">
      <c r="A397" s="29">
        <f>COUNTIF(A!$A$2:$A$1001,"&lt;="&amp;A!A397)</f>
        <v>392</v>
      </c>
      <c r="B397" s="30">
        <v>396</v>
      </c>
      <c r="C397" s="35" t="str">
        <f t="array" ref="C397">INDEX(A!$A$2:$A$1001,MATCH(EF!B397,EF!$A$2:$A$1001,0))</f>
        <v>Sistema Integral del Agua de Ayotlán (SIAA)</v>
      </c>
      <c r="D397" s="35" t="str">
        <f t="array" ref="D397">INDEX(A!$B$2:$B$1001,MATCH(EF!C397,A!$A$2:$A$1001,0))</f>
        <v>Municipal</v>
      </c>
      <c r="E397" s="35" t="str">
        <f t="array" ref="E397">INDEX(A!$C$2:$C$1001,MATCH(EF!C397,A!$A$2:$A$1001,0))</f>
        <v>Sí</v>
      </c>
      <c r="F397" s="35" t="str">
        <f t="array" ref="F397">INDEX(A!$D$2:$D$1001,MATCH(EF!C397,A!$A$2:$A$1001,0))</f>
        <v>016</v>
      </c>
      <c r="G397" s="35" t="str">
        <f t="array" ref="G397">INDEX(A!$E$2:$E$1001,MATCH(EF!C397,A!$A$2:$A$1001,0))</f>
        <v>Medio ambiente</v>
      </c>
      <c r="H397" s="35" t="str">
        <f t="array" ref="H397">INDEX(A!$F$2:$F$1001,MATCH(EF!C397,A!$A$2:$A$1001,0))</f>
        <v>Ejecutivo</v>
      </c>
      <c r="I397" s="35" t="str">
        <f t="array" ref="I397">INDEX(A!$G$2:$G$1001,MATCH(EF!C397,A!$A$2:$A$1001,0))</f>
        <v>OPD</v>
      </c>
      <c r="J397" s="35">
        <f t="array" ref="J397">INDEX(A!$H$2:$H$1001,MATCH(EF!C397,A!$A$2:$A$1001,0))</f>
        <v>2019</v>
      </c>
      <c r="K397" s="35" t="str">
        <f t="array" ref="K397">INDEX(A!$I$2:$I$1001,MATCH(EF!C397,A!$A$2:$A$1001,0))</f>
        <v>NA</v>
      </c>
      <c r="L397" s="35" t="str">
        <f t="array" ref="L397">INDEX(A!$J$2:$J$1001,MATCH(EF!C397,A!$A$2:$A$1001,0))</f>
        <v>Certificación del Acta Ordinaria No. 13</v>
      </c>
      <c r="M397" s="35">
        <f t="array" ref="M397">INDEX(A!$K$2:$K$1001,MATCH(EF!C397,A!$A$2:$A$1001,0))</f>
        <v>701602</v>
      </c>
      <c r="N397" s="35">
        <f t="array" ref="N397">INDEX(A!$L$2:$L$1001,MATCH(EF!C397,A!$A$2:$A$1001,0))</f>
        <v>0</v>
      </c>
      <c r="O397" s="36" t="str">
        <f t="shared" si="0"/>
        <v>7</v>
      </c>
      <c r="P397" s="36" t="str">
        <f t="shared" si="1"/>
        <v>016</v>
      </c>
      <c r="Q397" s="36" t="str">
        <f t="array" ref="Q397">IF(O397="7",IF(P397="000","Sin región al ser un intermunicipal",INDEX(B!$C$2:$C$126,MATCH(EF!P397,B!$A$2:$A$126,0))),"Sin región al ser un ente Estatal")</f>
        <v>Ciénega</v>
      </c>
      <c r="R397" s="37">
        <f t="array" ref="R397">IF(O397="7",IF(P397="000","N/A",INDEX(B!$D$2:$D$126,MATCH(EF!P397,B!$A$2:$A$126,0))),B!$D$127)</f>
        <v>37963</v>
      </c>
      <c r="S397" s="37">
        <f t="array" ref="S397">IF(O397="7",IF(P397="000","N/A",INDEX(B!$E$2:$E$126,MATCH(EF!P397,B!$A$2:$A$126,0))),B!$E$127)</f>
        <v>41552</v>
      </c>
      <c r="T397" s="29"/>
      <c r="U397" s="29"/>
      <c r="V397" s="29"/>
      <c r="W397" s="29"/>
      <c r="X397" s="29"/>
      <c r="Y397" s="29"/>
      <c r="Z397" s="29"/>
    </row>
    <row r="398" spans="1:26" ht="14.25" customHeight="1">
      <c r="A398" s="29">
        <f>COUNTIF(A!$A$2:$A$1001,"&lt;="&amp;A!A398)</f>
        <v>305</v>
      </c>
      <c r="B398" s="30">
        <v>397</v>
      </c>
      <c r="C398" s="35" t="str">
        <f t="array" ref="C398">INDEX(A!$A$2:$A$1001,MATCH(EF!B398,EF!$A$2:$A$1001,0))</f>
        <v>Sistema Intermunicipal de los Servicios de Agua Potable y Alcantarillado (SIAPA)</v>
      </c>
      <c r="D398" s="35" t="str">
        <f t="array" ref="D398">INDEX(A!$B$2:$B$1001,MATCH(EF!C398,A!$A$2:$A$1001,0))</f>
        <v>Intermunicipal</v>
      </c>
      <c r="E398" s="35" t="str">
        <f t="array" ref="E398">INDEX(A!$C$2:$C$1001,MATCH(EF!C398,A!$A$2:$A$1001,0))</f>
        <v>Sí</v>
      </c>
      <c r="F398" s="35">
        <f t="array" ref="F398">INDEX(A!$D$2:$D$1001,MATCH(EF!C398,A!$A$2:$A$1001,0))</f>
        <v>999</v>
      </c>
      <c r="G398" s="35" t="str">
        <f t="array" ref="G398">INDEX(A!$E$2:$E$1001,MATCH(EF!C398,A!$A$2:$A$1001,0))</f>
        <v>Medio ambiente</v>
      </c>
      <c r="H398" s="35" t="str">
        <f t="array" ref="H398">INDEX(A!$F$2:$F$1001,MATCH(EF!C398,A!$A$2:$A$1001,0))</f>
        <v>Ejecutivo</v>
      </c>
      <c r="I398" s="35" t="str">
        <f t="array" ref="I398">INDEX(A!$G$2:$G$1001,MATCH(EF!C398,A!$A$2:$A$1001,0))</f>
        <v>OPD</v>
      </c>
      <c r="J398" s="35" t="str">
        <f t="array" ref="J398">INDEX(A!$H$2:$H$1001,MATCH(EF!C398,A!$A$2:$A$1001,0))</f>
        <v>2009 /2013</v>
      </c>
      <c r="K398" s="35" t="str">
        <f t="array" ref="K398">INDEX(A!$I$2:$I$1001,MATCH(EF!C398,A!$A$2:$A$1001,0))</f>
        <v>NA</v>
      </c>
      <c r="L398" s="35" t="str">
        <f t="array" ref="L398">INDEX(A!$J$2:$J$1001,MATCH(EF!C398,A!$A$2:$A$1001,0))</f>
        <v>Decreto número 24805/LX/13</v>
      </c>
      <c r="M398" s="35">
        <f t="array" ref="M398">INDEX(A!$K$2:$K$1001,MATCH(EF!C398,A!$A$2:$A$1001,0))</f>
        <v>700006</v>
      </c>
      <c r="N398" s="35">
        <f t="array" ref="N398">INDEX(A!$L$2:$L$1001,MATCH(EF!C398,A!$A$2:$A$1001,0))</f>
        <v>0</v>
      </c>
      <c r="O398" s="36" t="str">
        <f t="shared" si="0"/>
        <v>7</v>
      </c>
      <c r="P398" s="36" t="str">
        <f t="shared" si="1"/>
        <v>000</v>
      </c>
      <c r="Q398" s="36" t="str">
        <f t="array" ref="Q398">IF(O398="7",IF(P398="000","Sin región al ser un intermunicipal",INDEX(B!$C$2:$C$126,MATCH(EF!P398,B!$A$2:$A$126,0))),"Sin región al ser un ente Estatal")</f>
        <v>Sin región al ser un intermunicipal</v>
      </c>
      <c r="R398" s="37" t="str">
        <f t="array" ref="R398">IF(O398="7",IF(P398="000","N/A",INDEX(B!$D$2:$D$126,MATCH(EF!P398,B!$A$2:$A$126,0))),B!$D$127)</f>
        <v>N/A</v>
      </c>
      <c r="S398" s="37" t="str">
        <f t="array" ref="S398">IF(O398="7",IF(P398="000","N/A",INDEX(B!$E$2:$E$126,MATCH(EF!P398,B!$A$2:$A$126,0))),B!$E$127)</f>
        <v>N/A</v>
      </c>
      <c r="T398" s="29"/>
      <c r="U398" s="29"/>
      <c r="V398" s="29"/>
      <c r="W398" s="29"/>
      <c r="X398" s="29"/>
      <c r="Y398" s="29"/>
      <c r="Z398" s="29"/>
    </row>
    <row r="399" spans="1:26" ht="14.25" customHeight="1">
      <c r="A399" s="29">
        <f>COUNTIF(A!$A$2:$A$1001,"&lt;="&amp;A!A399)</f>
        <v>71</v>
      </c>
      <c r="B399" s="30">
        <v>398</v>
      </c>
      <c r="C399" s="35" t="str">
        <f t="array" ref="C399">INDEX(A!$A$2:$A$1001,MATCH(EF!B399,EF!$A$2:$A$1001,0))</f>
        <v>Sistema Intermunicipal de Manejo de Residuos Ayuquila - Llano (SIMAR Ayuquila - Llano)</v>
      </c>
      <c r="D399" s="35" t="str">
        <f t="array" ref="D399">INDEX(A!$B$2:$B$1001,MATCH(EF!C399,A!$A$2:$A$1001,0))</f>
        <v>Intermunicipal</v>
      </c>
      <c r="E399" s="35" t="str">
        <f t="array" ref="E399">INDEX(A!$C$2:$C$1001,MATCH(EF!C399,A!$A$2:$A$1001,0))</f>
        <v>Sí</v>
      </c>
      <c r="F399" s="35">
        <f t="array" ref="F399">INDEX(A!$D$2:$D$1001,MATCH(EF!C399,A!$A$2:$A$1001,0))</f>
        <v>999</v>
      </c>
      <c r="G399" s="35" t="str">
        <f t="array" ref="G399">INDEX(A!$E$2:$E$1001,MATCH(EF!C399,A!$A$2:$A$1001,0))</f>
        <v>Medio ambiente</v>
      </c>
      <c r="H399" s="35" t="str">
        <f t="array" ref="H399">INDEX(A!$F$2:$F$1001,MATCH(EF!C399,A!$A$2:$A$1001,0))</f>
        <v>Ejecutivo</v>
      </c>
      <c r="I399" s="35" t="str">
        <f t="array" ref="I399">INDEX(A!$G$2:$G$1001,MATCH(EF!C399,A!$A$2:$A$1001,0))</f>
        <v>OPD</v>
      </c>
      <c r="J399" s="35">
        <f t="array" ref="J399">INDEX(A!$H$2:$H$1001,MATCH(EF!C399,A!$A$2:$A$1001,0))</f>
        <v>2008</v>
      </c>
      <c r="K399" s="35" t="str">
        <f t="array" ref="K399">INDEX(A!$I$2:$I$1001,MATCH(EF!C399,A!$A$2:$A$1001,0))</f>
        <v>NA</v>
      </c>
      <c r="L399" s="35" t="str">
        <f t="array" ref="L399">INDEX(A!$J$2:$J$1001,MATCH(EF!C399,A!$A$2:$A$1001,0))</f>
        <v>Convenio de creación. Periódico Número 42. Sección III. Tomo CCCLX</v>
      </c>
      <c r="M399" s="35">
        <f t="array" ref="M399">INDEX(A!$K$2:$K$1001,MATCH(EF!C399,A!$A$2:$A$1001,0))</f>
        <v>700020</v>
      </c>
      <c r="N399" s="35">
        <f t="array" ref="N399">INDEX(A!$L$2:$L$1001,MATCH(EF!C399,A!$A$2:$A$1001,0))</f>
        <v>0</v>
      </c>
      <c r="O399" s="36" t="str">
        <f t="shared" si="0"/>
        <v>7</v>
      </c>
      <c r="P399" s="36" t="str">
        <f t="shared" si="1"/>
        <v>000</v>
      </c>
      <c r="Q399" s="36" t="str">
        <f t="array" ref="Q399">IF(O399="7",IF(P399="000","Sin región al ser un intermunicipal",INDEX(B!$C$2:$C$126,MATCH(EF!P399,B!$A$2:$A$126,0))),"Sin región al ser un ente Estatal")</f>
        <v>Sin región al ser un intermunicipal</v>
      </c>
      <c r="R399" s="37" t="str">
        <f t="array" ref="R399">IF(O399="7",IF(P399="000","N/A",INDEX(B!$D$2:$D$126,MATCH(EF!P399,B!$A$2:$A$126,0))),B!$D$127)</f>
        <v>N/A</v>
      </c>
      <c r="S399" s="37" t="str">
        <f t="array" ref="S399">IF(O399="7",IF(P399="000","N/A",INDEX(B!$E$2:$E$126,MATCH(EF!P399,B!$A$2:$A$126,0))),B!$E$127)</f>
        <v>N/A</v>
      </c>
      <c r="T399" s="29"/>
      <c r="U399" s="29"/>
      <c r="V399" s="29"/>
      <c r="W399" s="29"/>
      <c r="X399" s="29"/>
      <c r="Y399" s="29"/>
      <c r="Z399" s="29"/>
    </row>
    <row r="400" spans="1:26" ht="14.25" customHeight="1">
      <c r="A400" s="29">
        <f>COUNTIF(A!$A$2:$A$1001,"&lt;="&amp;A!A400)</f>
        <v>264</v>
      </c>
      <c r="B400" s="30">
        <v>399</v>
      </c>
      <c r="C400" s="35" t="str">
        <f t="array" ref="C400">INDEX(A!$A$2:$A$1001,MATCH(EF!B400,EF!$A$2:$A$1001,0))</f>
        <v>Sistema Intermunicipal de Manejo de Residuos Ayuquila Valles (SIMAR Ayuquila Valles)</v>
      </c>
      <c r="D400" s="35" t="str">
        <f t="array" ref="D400">INDEX(A!$B$2:$B$1001,MATCH(EF!C400,A!$A$2:$A$1001,0))</f>
        <v>Intermunicipal</v>
      </c>
      <c r="E400" s="35" t="str">
        <f t="array" ref="E400">INDEX(A!$C$2:$C$1001,MATCH(EF!C400,A!$A$2:$A$1001,0))</f>
        <v>Sí</v>
      </c>
      <c r="F400" s="35">
        <f t="array" ref="F400">INDEX(A!$D$2:$D$1001,MATCH(EF!C400,A!$A$2:$A$1001,0))</f>
        <v>999</v>
      </c>
      <c r="G400" s="35" t="str">
        <f t="array" ref="G400">INDEX(A!$E$2:$E$1001,MATCH(EF!C400,A!$A$2:$A$1001,0))</f>
        <v>Medio ambiente</v>
      </c>
      <c r="H400" s="35" t="str">
        <f t="array" ref="H400">INDEX(A!$F$2:$F$1001,MATCH(EF!C400,A!$A$2:$A$1001,0))</f>
        <v>Ejecutivo</v>
      </c>
      <c r="I400" s="35" t="str">
        <f t="array" ref="I400">INDEX(A!$G$2:$G$1001,MATCH(EF!C400,A!$A$2:$A$1001,0))</f>
        <v>OPD</v>
      </c>
      <c r="J400" s="35">
        <f t="array" ref="J400">INDEX(A!$H$2:$H$1001,MATCH(EF!C400,A!$A$2:$A$1001,0))</f>
        <v>2008</v>
      </c>
      <c r="K400" s="35" t="str">
        <f t="array" ref="K400">INDEX(A!$I$2:$I$1001,MATCH(EF!C400,A!$A$2:$A$1001,0))</f>
        <v>NA</v>
      </c>
      <c r="L400" s="35" t="str">
        <f t="array" ref="L400">INDEX(A!$J$2:$J$1001,MATCH(EF!C400,A!$A$2:$A$1001,0))</f>
        <v>Convenio de creación. Periódico Número 42. Sección II. Tomo CCCLX</v>
      </c>
      <c r="M400" s="35">
        <f t="array" ref="M400">INDEX(A!$K$2:$K$1001,MATCH(EF!C400,A!$A$2:$A$1001,0))</f>
        <v>700019</v>
      </c>
      <c r="N400" s="35">
        <f t="array" ref="N400">INDEX(A!$L$2:$L$1001,MATCH(EF!C400,A!$A$2:$A$1001,0))</f>
        <v>0</v>
      </c>
      <c r="O400" s="36" t="str">
        <f t="shared" si="0"/>
        <v>7</v>
      </c>
      <c r="P400" s="36" t="str">
        <f t="shared" si="1"/>
        <v>000</v>
      </c>
      <c r="Q400" s="36" t="str">
        <f t="array" ref="Q400">IF(O400="7",IF(P400="000","Sin región al ser un intermunicipal",INDEX(B!$C$2:$C$126,MATCH(EF!P400,B!$A$2:$A$126,0))),"Sin región al ser un ente Estatal")</f>
        <v>Sin región al ser un intermunicipal</v>
      </c>
      <c r="R400" s="37" t="str">
        <f t="array" ref="R400">IF(O400="7",IF(P400="000","N/A",INDEX(B!$D$2:$D$126,MATCH(EF!P400,B!$A$2:$A$126,0))),B!$D$127)</f>
        <v>N/A</v>
      </c>
      <c r="S400" s="37" t="str">
        <f t="array" ref="S400">IF(O400="7",IF(P400="000","N/A",INDEX(B!$E$2:$E$126,MATCH(EF!P400,B!$A$2:$A$126,0))),B!$E$127)</f>
        <v>N/A</v>
      </c>
      <c r="T400" s="29"/>
      <c r="U400" s="29"/>
      <c r="V400" s="29"/>
      <c r="W400" s="29"/>
      <c r="X400" s="29"/>
      <c r="Y400" s="29"/>
      <c r="Z400" s="29"/>
    </row>
    <row r="401" spans="1:26" ht="14.25" customHeight="1">
      <c r="A401" s="29">
        <f>COUNTIF(A!$A$2:$A$1001,"&lt;="&amp;A!A401)</f>
        <v>564</v>
      </c>
      <c r="B401" s="30">
        <v>400</v>
      </c>
      <c r="C401" s="35" t="str">
        <f t="array" ref="C401">INDEX(A!$A$2:$A$1001,MATCH(EF!B401,EF!$A$2:$A$1001,0))</f>
        <v>Sistema Intermunicipal de Manejo de Residuos Lagunas (SIMAR Lagunas)</v>
      </c>
      <c r="D401" s="35" t="str">
        <f t="array" ref="D401">INDEX(A!$B$2:$B$1001,MATCH(EF!C401,A!$A$2:$A$1001,0))</f>
        <v>Intermunicipal</v>
      </c>
      <c r="E401" s="35" t="str">
        <f t="array" ref="E401">INDEX(A!$C$2:$C$1001,MATCH(EF!C401,A!$A$2:$A$1001,0))</f>
        <v>Sí</v>
      </c>
      <c r="F401" s="35">
        <f t="array" ref="F401">INDEX(A!$D$2:$D$1001,MATCH(EF!C401,A!$A$2:$A$1001,0))</f>
        <v>999</v>
      </c>
      <c r="G401" s="35" t="str">
        <f t="array" ref="G401">INDEX(A!$E$2:$E$1001,MATCH(EF!C401,A!$A$2:$A$1001,0))</f>
        <v>Medio ambiente</v>
      </c>
      <c r="H401" s="35" t="str">
        <f t="array" ref="H401">INDEX(A!$F$2:$F$1001,MATCH(EF!C401,A!$A$2:$A$1001,0))</f>
        <v>Ejecutivo</v>
      </c>
      <c r="I401" s="35" t="str">
        <f t="array" ref="I401">INDEX(A!$G$2:$G$1001,MATCH(EF!C401,A!$A$2:$A$1001,0))</f>
        <v>OPD</v>
      </c>
      <c r="J401" s="35">
        <f t="array" ref="J401">INDEX(A!$H$2:$H$1001,MATCH(EF!C401,A!$A$2:$A$1001,0))</f>
        <v>2013</v>
      </c>
      <c r="K401" s="35" t="str">
        <f t="array" ref="K401">INDEX(A!$I$2:$I$1001,MATCH(EF!C401,A!$A$2:$A$1001,0))</f>
        <v>NA</v>
      </c>
      <c r="L401" s="35" t="str">
        <f t="array" ref="L401">INDEX(A!$J$2:$J$1001,MATCH(EF!C401,A!$A$2:$A$1001,0))</f>
        <v>Convenio de creación. Periódico número 21. Sección III Tomo CCCLXXVI
Adenda al convenio. Periódico número 37. Sección X Tomo CCCLXXVIII</v>
      </c>
      <c r="M401" s="35">
        <f t="array" ref="M401">INDEX(A!$K$2:$K$1001,MATCH(EF!C401,A!$A$2:$A$1001,0))</f>
        <v>700010</v>
      </c>
      <c r="N401" s="35">
        <f t="array" ref="N401">INDEX(A!$L$2:$L$1001,MATCH(EF!C401,A!$A$2:$A$1001,0))</f>
        <v>0</v>
      </c>
      <c r="O401" s="36" t="str">
        <f t="shared" si="0"/>
        <v>7</v>
      </c>
      <c r="P401" s="36" t="str">
        <f t="shared" si="1"/>
        <v>000</v>
      </c>
      <c r="Q401" s="36" t="str">
        <f t="array" ref="Q401">IF(O401="7",IF(P401="000","Sin región al ser un intermunicipal",INDEX(B!$C$2:$C$126,MATCH(EF!P401,B!$A$2:$A$126,0))),"Sin región al ser un ente Estatal")</f>
        <v>Sin región al ser un intermunicipal</v>
      </c>
      <c r="R401" s="37" t="str">
        <f t="array" ref="R401">IF(O401="7",IF(P401="000","N/A",INDEX(B!$D$2:$D$126,MATCH(EF!P401,B!$A$2:$A$126,0))),B!$D$127)</f>
        <v>N/A</v>
      </c>
      <c r="S401" s="37" t="str">
        <f t="array" ref="S401">IF(O401="7",IF(P401="000","N/A",INDEX(B!$E$2:$E$126,MATCH(EF!P401,B!$A$2:$A$126,0))),B!$E$127)</f>
        <v>N/A</v>
      </c>
      <c r="T401" s="29"/>
      <c r="U401" s="29"/>
      <c r="V401" s="29"/>
      <c r="W401" s="29"/>
      <c r="X401" s="29"/>
      <c r="Y401" s="29"/>
      <c r="Z401" s="29"/>
    </row>
    <row r="402" spans="1:26" ht="14.25" customHeight="1">
      <c r="A402" s="29">
        <f>COUNTIF(A!$A$2:$A$1001,"&lt;="&amp;A!A402)</f>
        <v>96</v>
      </c>
      <c r="B402" s="30">
        <v>401</v>
      </c>
      <c r="C402" s="35" t="str">
        <f t="array" ref="C402">INDEX(A!$A$2:$A$1001,MATCH(EF!B402,EF!$A$2:$A$1001,0))</f>
        <v>Sistema Intermunicipal de Manejo de Residuos sólidos urbanos Sierra Sur (SIMAR Sierra Sur)</v>
      </c>
      <c r="D402" s="35" t="str">
        <f t="array" ref="D402">INDEX(A!$B$2:$B$1001,MATCH(EF!C402,A!$A$2:$A$1001,0))</f>
        <v>Intermunicipal</v>
      </c>
      <c r="E402" s="35">
        <f t="array" ref="E402">INDEX(A!$C$2:$C$1001,MATCH(EF!C402,A!$A$2:$A$1001,0))</f>
        <v>0</v>
      </c>
      <c r="F402" s="35">
        <f t="array" ref="F402">INDEX(A!$D$2:$D$1001,MATCH(EF!C402,A!$A$2:$A$1001,0))</f>
        <v>999</v>
      </c>
      <c r="G402" s="35" t="str">
        <f t="array" ref="G402">INDEX(A!$E$2:$E$1001,MATCH(EF!C402,A!$A$2:$A$1001,0))</f>
        <v>Medio ambiente</v>
      </c>
      <c r="H402" s="35" t="str">
        <f t="array" ref="H402">INDEX(A!$F$2:$F$1001,MATCH(EF!C402,A!$A$2:$A$1001,0))</f>
        <v>Ejecutivo</v>
      </c>
      <c r="I402" s="35" t="str">
        <f t="array" ref="I402">INDEX(A!$G$2:$G$1001,MATCH(EF!C402,A!$A$2:$A$1001,0))</f>
        <v>OPD</v>
      </c>
      <c r="J402" s="35">
        <f t="array" ref="J402">INDEX(A!$H$2:$H$1001,MATCH(EF!C402,A!$A$2:$A$1001,0))</f>
        <v>2011</v>
      </c>
      <c r="K402" s="35" t="str">
        <f t="array" ref="K402">INDEX(A!$I$2:$I$1001,MATCH(EF!C402,A!$A$2:$A$1001,0))</f>
        <v>NA</v>
      </c>
      <c r="L402" s="35" t="str">
        <f t="array" ref="L402">INDEX(A!$J$2:$J$1001,MATCH(EF!C402,A!$A$2:$A$1001,0))</f>
        <v>Convenio de creación. Periódico número 11. Sección II. Tomo CCCLXXI</v>
      </c>
      <c r="M402" s="35">
        <f t="array" ref="M402">INDEX(A!$K$2:$K$1001,MATCH(EF!C402,A!$A$2:$A$1001,0))</f>
        <v>700021</v>
      </c>
      <c r="N402" s="35">
        <f t="array" ref="N402">INDEX(A!$L$2:$L$1001,MATCH(EF!C402,A!$A$2:$A$1001,0))</f>
        <v>0</v>
      </c>
      <c r="O402" s="36" t="str">
        <f t="shared" si="0"/>
        <v>7</v>
      </c>
      <c r="P402" s="36" t="str">
        <f t="shared" si="1"/>
        <v>000</v>
      </c>
      <c r="Q402" s="36" t="str">
        <f t="array" ref="Q402">IF(O402="7",IF(P402="000","Sin región al ser un intermunicipal",INDEX(B!$C$2:$C$126,MATCH(EF!P402,B!$A$2:$A$126,0))),"Sin región al ser un ente Estatal")</f>
        <v>Sin región al ser un intermunicipal</v>
      </c>
      <c r="R402" s="37" t="str">
        <f t="array" ref="R402">IF(O402="7",IF(P402="000","N/A",INDEX(B!$D$2:$D$126,MATCH(EF!P402,B!$A$2:$A$126,0))),B!$D$127)</f>
        <v>N/A</v>
      </c>
      <c r="S402" s="37" t="str">
        <f t="array" ref="S402">IF(O402="7",IF(P402="000","N/A",INDEX(B!$E$2:$E$126,MATCH(EF!P402,B!$A$2:$A$126,0))),B!$E$127)</f>
        <v>N/A</v>
      </c>
      <c r="T402" s="29"/>
      <c r="U402" s="29"/>
      <c r="V402" s="29"/>
      <c r="W402" s="29"/>
      <c r="X402" s="29"/>
      <c r="Y402" s="29"/>
      <c r="Z402" s="29"/>
    </row>
    <row r="403" spans="1:26" ht="14.25" customHeight="1">
      <c r="A403" s="29">
        <f>COUNTIF(A!$A$2:$A$1001,"&lt;="&amp;A!A403)</f>
        <v>316</v>
      </c>
      <c r="B403" s="30">
        <v>402</v>
      </c>
      <c r="C403" s="35" t="str">
        <f t="array" ref="C403">INDEX(A!$A$2:$A$1001,MATCH(EF!B403,EF!$A$2:$A$1001,0))</f>
        <v>Sistema Intermunicipal de Manejo de Residuos Sureste (SIMAR Sureste)</v>
      </c>
      <c r="D403" s="35" t="str">
        <f t="array" ref="D403">INDEX(A!$B$2:$B$1001,MATCH(EF!C403,A!$A$2:$A$1001,0))</f>
        <v>Intermunicipal</v>
      </c>
      <c r="E403" s="35" t="str">
        <f t="array" ref="E403">INDEX(A!$C$2:$C$1001,MATCH(EF!C403,A!$A$2:$A$1001,0))</f>
        <v>Sí</v>
      </c>
      <c r="F403" s="35">
        <f t="array" ref="F403">INDEX(A!$D$2:$D$1001,MATCH(EF!C403,A!$A$2:$A$1001,0))</f>
        <v>999</v>
      </c>
      <c r="G403" s="35" t="str">
        <f t="array" ref="G403">INDEX(A!$E$2:$E$1001,MATCH(EF!C403,A!$A$2:$A$1001,0))</f>
        <v>Medio ambiente</v>
      </c>
      <c r="H403" s="35" t="str">
        <f t="array" ref="H403">INDEX(A!$F$2:$F$1001,MATCH(EF!C403,A!$A$2:$A$1001,0))</f>
        <v>Ejecutivo</v>
      </c>
      <c r="I403" s="35" t="str">
        <f t="array" ref="I403">INDEX(A!$G$2:$G$1001,MATCH(EF!C403,A!$A$2:$A$1001,0))</f>
        <v>OPD</v>
      </c>
      <c r="J403" s="35">
        <f t="array" ref="J403">INDEX(A!$H$2:$H$1001,MATCH(EF!C403,A!$A$2:$A$1001,0))</f>
        <v>2008</v>
      </c>
      <c r="K403" s="35" t="str">
        <f t="array" ref="K403">INDEX(A!$I$2:$I$1001,MATCH(EF!C403,A!$A$2:$A$1001,0))</f>
        <v>NA</v>
      </c>
      <c r="L403" s="35" t="str">
        <f t="array" ref="L403">INDEX(A!$J$2:$J$1001,MATCH(EF!C403,A!$A$2:$A$1001,0))</f>
        <v>Convenio de creación. Periódico número 42. Sección II Tomo CCCLXI
Acuerdo modificatorio. Periódico número 19. Sección II Tomo CCCLXV</v>
      </c>
      <c r="M403" s="35">
        <f t="array" ref="M403">INDEX(A!$K$2:$K$1001,MATCH(EF!C403,A!$A$2:$A$1001,0))</f>
        <v>700002</v>
      </c>
      <c r="N403" s="35">
        <f t="array" ref="N403">INDEX(A!$L$2:$L$1001,MATCH(EF!C403,A!$A$2:$A$1001,0))</f>
        <v>0</v>
      </c>
      <c r="O403" s="36" t="str">
        <f t="shared" si="0"/>
        <v>7</v>
      </c>
      <c r="P403" s="36" t="str">
        <f t="shared" si="1"/>
        <v>000</v>
      </c>
      <c r="Q403" s="36" t="str">
        <f t="array" ref="Q403">IF(O403="7",IF(P403="000","Sin región al ser un intermunicipal",INDEX(B!$C$2:$C$126,MATCH(EF!P403,B!$A$2:$A$126,0))),"Sin región al ser un ente Estatal")</f>
        <v>Sin región al ser un intermunicipal</v>
      </c>
      <c r="R403" s="37" t="str">
        <f t="array" ref="R403">IF(O403="7",IF(P403="000","N/A",INDEX(B!$D$2:$D$126,MATCH(EF!P403,B!$A$2:$A$126,0))),B!$D$127)</f>
        <v>N/A</v>
      </c>
      <c r="S403" s="37" t="str">
        <f t="array" ref="S403">IF(O403="7",IF(P403="000","N/A",INDEX(B!$E$2:$E$126,MATCH(EF!P403,B!$A$2:$A$126,0))),B!$E$127)</f>
        <v>N/A</v>
      </c>
      <c r="T403" s="29"/>
      <c r="U403" s="29"/>
      <c r="V403" s="29"/>
      <c r="W403" s="29"/>
      <c r="X403" s="29"/>
      <c r="Y403" s="29"/>
      <c r="Z403" s="29"/>
    </row>
    <row r="404" spans="1:26" ht="14.25" customHeight="1">
      <c r="A404" s="29">
        <f>COUNTIF(A!$A$2:$A$1001,"&lt;="&amp;A!A404)</f>
        <v>470</v>
      </c>
      <c r="B404" s="30">
        <v>403</v>
      </c>
      <c r="C404" s="35" t="str">
        <f t="array" ref="C404">INDEX(A!$A$2:$A$1001,MATCH(EF!B404,EF!$A$2:$A$1001,0))</f>
        <v>Sistema Intermunicipal de Manejo de Residuos Sur-Sureste (SIMAR Sur-Sureste)</v>
      </c>
      <c r="D404" s="35" t="str">
        <f t="array" ref="D404">INDEX(A!$B$2:$B$1001,MATCH(EF!C404,A!$A$2:$A$1001,0))</f>
        <v>Intermunicipal</v>
      </c>
      <c r="E404" s="35" t="str">
        <f t="array" ref="E404">INDEX(A!$C$2:$C$1001,MATCH(EF!C404,A!$A$2:$A$1001,0))</f>
        <v>Sí</v>
      </c>
      <c r="F404" s="35">
        <f t="array" ref="F404">INDEX(A!$D$2:$D$1001,MATCH(EF!C404,A!$A$2:$A$1001,0))</f>
        <v>999</v>
      </c>
      <c r="G404" s="35" t="str">
        <f t="array" ref="G404">INDEX(A!$E$2:$E$1001,MATCH(EF!C404,A!$A$2:$A$1001,0))</f>
        <v>Medio ambiente</v>
      </c>
      <c r="H404" s="35" t="str">
        <f t="array" ref="H404">INDEX(A!$F$2:$F$1001,MATCH(EF!C404,A!$A$2:$A$1001,0))</f>
        <v>Ejecutivo</v>
      </c>
      <c r="I404" s="35" t="str">
        <f t="array" ref="I404">INDEX(A!$G$2:$G$1001,MATCH(EF!C404,A!$A$2:$A$1001,0))</f>
        <v>OPD</v>
      </c>
      <c r="J404" s="35">
        <f t="array" ref="J404">INDEX(A!$H$2:$H$1001,MATCH(EF!C404,A!$A$2:$A$1001,0))</f>
        <v>2009</v>
      </c>
      <c r="K404" s="35" t="str">
        <f t="array" ref="K404">INDEX(A!$I$2:$I$1001,MATCH(EF!C404,A!$A$2:$A$1001,0))</f>
        <v>NA</v>
      </c>
      <c r="L404" s="35" t="str">
        <f t="array" ref="L404">INDEX(A!$J$2:$J$1001,MATCH(EF!C404,A!$A$2:$A$1001,0))</f>
        <v>Convenio de creación. Periódico número 18. Sección IIi Tomo CCCLXV</v>
      </c>
      <c r="M404" s="35">
        <f t="array" ref="M404">INDEX(A!$K$2:$K$1001,MATCH(EF!C404,A!$A$2:$A$1001,0))</f>
        <v>700007</v>
      </c>
      <c r="N404" s="35">
        <f t="array" ref="N404">INDEX(A!$L$2:$L$1001,MATCH(EF!C404,A!$A$2:$A$1001,0))</f>
        <v>0</v>
      </c>
      <c r="O404" s="36" t="str">
        <f t="shared" si="0"/>
        <v>7</v>
      </c>
      <c r="P404" s="36" t="str">
        <f t="shared" si="1"/>
        <v>000</v>
      </c>
      <c r="Q404" s="36" t="str">
        <f t="array" ref="Q404">IF(O404="7",IF(P404="000","Sin región al ser un intermunicipal",INDEX(B!$C$2:$C$126,MATCH(EF!P404,B!$A$2:$A$126,0))),"Sin región al ser un ente Estatal")</f>
        <v>Sin región al ser un intermunicipal</v>
      </c>
      <c r="R404" s="37" t="str">
        <f t="array" ref="R404">IF(O404="7",IF(P404="000","N/A",INDEX(B!$D$2:$D$126,MATCH(EF!P404,B!$A$2:$A$126,0))),B!$D$127)</f>
        <v>N/A</v>
      </c>
      <c r="S404" s="37" t="str">
        <f t="array" ref="S404">IF(O404="7",IF(P404="000","N/A",INDEX(B!$E$2:$E$126,MATCH(EF!P404,B!$A$2:$A$126,0))),B!$E$127)</f>
        <v>N/A</v>
      </c>
      <c r="T404" s="29"/>
      <c r="U404" s="29"/>
      <c r="V404" s="29"/>
      <c r="W404" s="29"/>
      <c r="X404" s="29"/>
      <c r="Y404" s="29"/>
      <c r="Z404" s="29"/>
    </row>
    <row r="405" spans="1:26" ht="14.25" customHeight="1">
      <c r="A405" s="29">
        <f>COUNTIF(A!$A$2:$A$1001,"&lt;="&amp;A!A405)</f>
        <v>102</v>
      </c>
      <c r="B405" s="30">
        <v>404</v>
      </c>
      <c r="C405" s="35" t="str">
        <f t="array" ref="C405">INDEX(A!$A$2:$A$1001,MATCH(EF!B405,EF!$A$2:$A$1001,0))</f>
        <v>Sistema Jalisciense de Radio y Televisión</v>
      </c>
      <c r="D405" s="35" t="str">
        <f t="array" ref="D405">INDEX(A!$B$2:$B$1001,MATCH(EF!C405,A!$A$2:$A$1001,0))</f>
        <v>Estatal</v>
      </c>
      <c r="E405" s="35" t="str">
        <f t="array" ref="E405">INDEX(A!$C$2:$C$1001,MATCH(EF!C405,A!$A$2:$A$1001,0))</f>
        <v>Sí</v>
      </c>
      <c r="F405" s="35" t="str">
        <f t="array" ref="F405">INDEX(A!$D$2:$D$1001,MATCH(EF!C405,A!$A$2:$A$1001,0))</f>
        <v>000</v>
      </c>
      <c r="G405" s="35" t="str">
        <f t="array" ref="G405">INDEX(A!$E$2:$E$1001,MATCH(EF!C405,A!$A$2:$A$1001,0))</f>
        <v>Otro</v>
      </c>
      <c r="H405" s="35" t="str">
        <f t="array" ref="H405">INDEX(A!$F$2:$F$1001,MATCH(EF!C405,A!$A$2:$A$1001,0))</f>
        <v>Ejecutivo</v>
      </c>
      <c r="I405" s="35" t="str">
        <f t="array" ref="I405">INDEX(A!$G$2:$G$1001,MATCH(EF!C405,A!$A$2:$A$1001,0))</f>
        <v>OPD</v>
      </c>
      <c r="J405" s="35">
        <f t="array" ref="J405">INDEX(A!$H$2:$H$1001,MATCH(EF!C405,A!$A$2:$A$1001,0))</f>
        <v>2013</v>
      </c>
      <c r="K405" s="35" t="str">
        <f t="array" ref="K405">INDEX(A!$I$2:$I$1001,MATCH(EF!C405,A!$A$2:$A$1001,0))</f>
        <v>NA</v>
      </c>
      <c r="L405" s="35" t="str">
        <f t="array" ref="L405">INDEX(A!$J$2:$J$1001,MATCH(EF!C405,A!$A$2:$A$1001,0))</f>
        <v>Decreto número 24561/LX/13</v>
      </c>
      <c r="M405" s="35">
        <f t="array" ref="M405">INDEX(A!$K$2:$K$1001,MATCH(EF!C405,A!$A$2:$A$1001,0))</f>
        <v>203000</v>
      </c>
      <c r="N405" s="35">
        <f t="array" ref="N405">INDEX(A!$L$2:$L$1001,MATCH(EF!C405,A!$A$2:$A$1001,0))</f>
        <v>0</v>
      </c>
      <c r="O405" s="36" t="str">
        <f t="shared" si="0"/>
        <v>2</v>
      </c>
      <c r="P405" s="36" t="str">
        <f t="shared" si="1"/>
        <v>030</v>
      </c>
      <c r="Q405" s="36" t="str">
        <f t="array" ref="Q405">IF(O405="7",IF(P405="000","Sin región al ser un intermunicipal",INDEX(B!$C$2:$C$126,MATCH(EF!P405,B!$A$2:$A$126,0))),"Sin región al ser un ente Estatal")</f>
        <v>Sin región al ser un ente Estatal</v>
      </c>
      <c r="R405" s="37">
        <f t="array" ref="R405">IF(O405="7",IF(P405="000","N/A",INDEX(B!$D$2:$D$126,MATCH(EF!P405,B!$A$2:$A$126,0))),B!$D$127)</f>
        <v>7842822</v>
      </c>
      <c r="S405" s="37">
        <f t="array" ref="S405">IF(O405="7",IF(P405="000","N/A",INDEX(B!$E$2:$E$126,MATCH(EF!P405,B!$A$2:$A$126,0))),B!$E$127)</f>
        <v>8348151</v>
      </c>
      <c r="T405" s="29"/>
      <c r="U405" s="29"/>
      <c r="V405" s="29"/>
      <c r="W405" s="29"/>
      <c r="X405" s="29"/>
      <c r="Y405" s="29"/>
      <c r="Z405" s="29"/>
    </row>
    <row r="406" spans="1:26" ht="14.25" customHeight="1">
      <c r="A406" s="29">
        <f>COUNTIF(A!$A$2:$A$1001,"&lt;="&amp;A!A406)</f>
        <v>440</v>
      </c>
      <c r="B406" s="30">
        <v>405</v>
      </c>
      <c r="C406" s="35" t="str">
        <f t="array" ref="C406">INDEX(A!$A$2:$A$1001,MATCH(EF!B406,EF!$A$2:$A$1001,0))</f>
        <v xml:space="preserve">Sistema para el Desarrollo Integral de la Familia de San Martín Hidalgo, Jalisco </v>
      </c>
      <c r="D406" s="35" t="str">
        <f t="array" ref="D406">INDEX(A!$B$2:$B$1001,MATCH(EF!C406,A!$A$2:$A$1001,0))</f>
        <v>Municipal</v>
      </c>
      <c r="E406" s="35" t="str">
        <f t="array" ref="E406">INDEX(A!$C$2:$C$1001,MATCH(EF!C406,A!$A$2:$A$1001,0))</f>
        <v>Sí</v>
      </c>
      <c r="F406" s="35" t="str">
        <f t="array" ref="F406">INDEX(A!$D$2:$D$1001,MATCH(EF!C406,A!$A$2:$A$1001,0))</f>
        <v>077</v>
      </c>
      <c r="G406" s="35" t="str">
        <f t="array" ref="G406">INDEX(A!$E$2:$E$1001,MATCH(EF!C406,A!$A$2:$A$1001,0))</f>
        <v>Asistencia social</v>
      </c>
      <c r="H406" s="35" t="str">
        <f t="array" ref="H406">INDEX(A!$F$2:$F$1001,MATCH(EF!C406,A!$A$2:$A$1001,0))</f>
        <v>Ejecutivo</v>
      </c>
      <c r="I406" s="35" t="str">
        <f t="array" ref="I406">INDEX(A!$G$2:$G$1001,MATCH(EF!C406,A!$A$2:$A$1001,0))</f>
        <v>OPD</v>
      </c>
      <c r="J406" s="35">
        <f t="array" ref="J406">INDEX(A!$H$2:$H$1001,MATCH(EF!C406,A!$A$2:$A$1001,0))</f>
        <v>1986</v>
      </c>
      <c r="K406" s="35" t="str">
        <f t="array" ref="K406">INDEX(A!$I$2:$I$1001,MATCH(EF!C406,A!$A$2:$A$1001,0))</f>
        <v>NA</v>
      </c>
      <c r="L406" s="35" t="str">
        <f t="array" ref="L406">INDEX(A!$J$2:$J$1001,MATCH(EF!C406,A!$A$2:$A$1001,0))</f>
        <v>Decreto número 12396</v>
      </c>
      <c r="M406" s="35">
        <f t="array" ref="M406">INDEX(A!$K$2:$K$1001,MATCH(EF!C406,A!$A$2:$A$1001,0))</f>
        <v>707701</v>
      </c>
      <c r="N406" s="35">
        <f t="array" ref="N406">INDEX(A!$L$2:$L$1001,MATCH(EF!C406,A!$A$2:$A$1001,0))</f>
        <v>0</v>
      </c>
      <c r="O406" s="36" t="str">
        <f t="shared" si="0"/>
        <v>7</v>
      </c>
      <c r="P406" s="36" t="str">
        <f t="shared" si="1"/>
        <v>077</v>
      </c>
      <c r="Q406" s="36" t="str">
        <f t="array" ref="Q406">IF(O406="7",IF(P406="000","Sin región al ser un intermunicipal",INDEX(B!$C$2:$C$126,MATCH(EF!P406,B!$A$2:$A$126,0))),"Sin región al ser un ente Estatal")</f>
        <v>Lagunas</v>
      </c>
      <c r="R406" s="37">
        <f t="array" ref="R406">IF(O406="7",IF(P406="000","N/A",INDEX(B!$D$2:$D$126,MATCH(EF!P406,B!$A$2:$A$126,0))),B!$D$127)</f>
        <v>27777</v>
      </c>
      <c r="S406" s="37">
        <f t="array" ref="S406">IF(O406="7",IF(P406="000","N/A",INDEX(B!$E$2:$E$126,MATCH(EF!P406,B!$A$2:$A$126,0))),B!$E$127)</f>
        <v>28102</v>
      </c>
      <c r="T406" s="29"/>
      <c r="U406" s="29"/>
      <c r="V406" s="29"/>
      <c r="W406" s="29"/>
      <c r="X406" s="29"/>
      <c r="Y406" s="29"/>
      <c r="Z406" s="29"/>
    </row>
    <row r="407" spans="1:26" ht="14.25" customHeight="1">
      <c r="A407" s="29">
        <f>COUNTIF(A!$A$2:$A$1001,"&lt;="&amp;A!A407)</f>
        <v>318</v>
      </c>
      <c r="B407" s="30">
        <v>406</v>
      </c>
      <c r="C407" s="35" t="str">
        <f t="array" ref="C407">INDEX(A!$A$2:$A$1001,MATCH(EF!B407,EF!$A$2:$A$1001,0))</f>
        <v>Sistema para el Desarrollo Integral de la Familia del Estado de Jalisco</v>
      </c>
      <c r="D407" s="35" t="str">
        <f t="array" ref="D407">INDEX(A!$B$2:$B$1001,MATCH(EF!C407,A!$A$2:$A$1001,0))</f>
        <v>Estatal</v>
      </c>
      <c r="E407" s="35" t="str">
        <f t="array" ref="E407">INDEX(A!$C$2:$C$1001,MATCH(EF!C407,A!$A$2:$A$1001,0))</f>
        <v>Sí</v>
      </c>
      <c r="F407" s="35" t="str">
        <f t="array" ref="F407">INDEX(A!$D$2:$D$1001,MATCH(EF!C407,A!$A$2:$A$1001,0))</f>
        <v>000</v>
      </c>
      <c r="G407" s="35" t="str">
        <f t="array" ref="G407">INDEX(A!$E$2:$E$1001,MATCH(EF!C407,A!$A$2:$A$1001,0))</f>
        <v>Asistencia social</v>
      </c>
      <c r="H407" s="35" t="str">
        <f t="array" ref="H407">INDEX(A!$F$2:$F$1001,MATCH(EF!C407,A!$A$2:$A$1001,0))</f>
        <v>Ejecutivo</v>
      </c>
      <c r="I407" s="35" t="str">
        <f t="array" ref="I407">INDEX(A!$G$2:$G$1001,MATCH(EF!C407,A!$A$2:$A$1001,0))</f>
        <v>OPD</v>
      </c>
      <c r="J407" s="35">
        <f t="array" ref="J407">INDEX(A!$H$2:$H$1001,MATCH(EF!C407,A!$A$2:$A$1001,0))</f>
        <v>1977</v>
      </c>
      <c r="K407" s="35" t="str">
        <f t="array" ref="K407">INDEX(A!$I$2:$I$1001,MATCH(EF!C407,A!$A$2:$A$1001,0))</f>
        <v>NA</v>
      </c>
      <c r="L407" s="35" t="str">
        <f t="array" ref="L407">INDEX(A!$J$2:$J$1001,MATCH(EF!C407,A!$A$2:$A$1001,0))</f>
        <v>NA</v>
      </c>
      <c r="M407" s="35">
        <f t="array" ref="M407">INDEX(A!$K$2:$K$1001,MATCH(EF!C407,A!$A$2:$A$1001,0))</f>
        <v>200300</v>
      </c>
      <c r="N407" s="35">
        <f t="array" ref="N407">INDEX(A!$L$2:$L$1001,MATCH(EF!C407,A!$A$2:$A$1001,0))</f>
        <v>0</v>
      </c>
      <c r="O407" s="36" t="str">
        <f t="shared" si="0"/>
        <v>2</v>
      </c>
      <c r="P407" s="36" t="str">
        <f t="shared" si="1"/>
        <v>003</v>
      </c>
      <c r="Q407" s="36" t="str">
        <f t="array" ref="Q407">IF(O407="7",IF(P407="000","Sin región al ser un intermunicipal",INDEX(B!$C$2:$C$126,MATCH(EF!P407,B!$A$2:$A$126,0))),"Sin región al ser un ente Estatal")</f>
        <v>Sin región al ser un ente Estatal</v>
      </c>
      <c r="R407" s="37">
        <f t="array" ref="R407">IF(O407="7",IF(P407="000","N/A",INDEX(B!$D$2:$D$126,MATCH(EF!P407,B!$A$2:$A$126,0))),B!$D$127)</f>
        <v>7842822</v>
      </c>
      <c r="S407" s="37">
        <f t="array" ref="S407">IF(O407="7",IF(P407="000","N/A",INDEX(B!$E$2:$E$126,MATCH(EF!P407,B!$A$2:$A$126,0))),B!$E$127)</f>
        <v>8348151</v>
      </c>
      <c r="T407" s="29"/>
      <c r="U407" s="29"/>
      <c r="V407" s="29"/>
      <c r="W407" s="29"/>
      <c r="X407" s="29"/>
      <c r="Y407" s="29"/>
      <c r="Z407" s="29"/>
    </row>
    <row r="408" spans="1:26" ht="14.25" customHeight="1">
      <c r="A408" s="29">
        <f>COUNTIF(A!$A$2:$A$1001,"&lt;="&amp;A!A408)</f>
        <v>471</v>
      </c>
      <c r="B408" s="30">
        <v>407</v>
      </c>
      <c r="C408" s="35" t="str">
        <f t="array" ref="C408">INDEX(A!$A$2:$A$1001,MATCH(EF!B408,EF!$A$2:$A$1001,0))</f>
        <v>Sistema para el Desarrollo Integral de la Familia del municipio Ahualulco de Mercado</v>
      </c>
      <c r="D408" s="35" t="str">
        <f t="array" ref="D408">INDEX(A!$B$2:$B$1001,MATCH(EF!C408,A!$A$2:$A$1001,0))</f>
        <v>Municipal</v>
      </c>
      <c r="E408" s="35" t="str">
        <f t="array" ref="E408">INDEX(A!$C$2:$C$1001,MATCH(EF!C408,A!$A$2:$A$1001,0))</f>
        <v>Sí</v>
      </c>
      <c r="F408" s="35" t="str">
        <f t="array" ref="F408">INDEX(A!$D$2:$D$1001,MATCH(EF!C408,A!$A$2:$A$1001,0))</f>
        <v>003</v>
      </c>
      <c r="G408" s="35" t="str">
        <f t="array" ref="G408">INDEX(A!$E$2:$E$1001,MATCH(EF!C408,A!$A$2:$A$1001,0))</f>
        <v>Asistencia social</v>
      </c>
      <c r="H408" s="35" t="str">
        <f t="array" ref="H408">INDEX(A!$F$2:$F$1001,MATCH(EF!C408,A!$A$2:$A$1001,0))</f>
        <v>Ejecutivo</v>
      </c>
      <c r="I408" s="35" t="str">
        <f t="array" ref="I408">INDEX(A!$G$2:$G$1001,MATCH(EF!C408,A!$A$2:$A$1001,0))</f>
        <v>OPD</v>
      </c>
      <c r="J408" s="35">
        <f t="array" ref="J408">INDEX(A!$H$2:$H$1001,MATCH(EF!C408,A!$A$2:$A$1001,0))</f>
        <v>1986</v>
      </c>
      <c r="K408" s="35" t="str">
        <f t="array" ref="K408">INDEX(A!$I$2:$I$1001,MATCH(EF!C408,A!$A$2:$A$1001,0))</f>
        <v>NA</v>
      </c>
      <c r="L408" s="35" t="str">
        <f t="array" ref="L408">INDEX(A!$J$2:$J$1001,MATCH(EF!C408,A!$A$2:$A$1001,0))</f>
        <v>Decreto número 12456</v>
      </c>
      <c r="M408" s="35">
        <f t="array" ref="M408">INDEX(A!$K$2:$K$1001,MATCH(EF!C408,A!$A$2:$A$1001,0))</f>
        <v>700301</v>
      </c>
      <c r="N408" s="35">
        <f t="array" ref="N408">INDEX(A!$L$2:$L$1001,MATCH(EF!C408,A!$A$2:$A$1001,0))</f>
        <v>0</v>
      </c>
      <c r="O408" s="36" t="str">
        <f t="shared" si="0"/>
        <v>7</v>
      </c>
      <c r="P408" s="36" t="str">
        <f t="shared" si="1"/>
        <v>003</v>
      </c>
      <c r="Q408" s="36" t="str">
        <f t="array" ref="Q408">IF(O408="7",IF(P408="000","Sin región al ser un intermunicipal",INDEX(B!$C$2:$C$126,MATCH(EF!P408,B!$A$2:$A$126,0))),"Sin región al ser un ente Estatal")</f>
        <v>Valles</v>
      </c>
      <c r="R408" s="37">
        <f t="array" ref="R408">IF(O408="7",IF(P408="000","N/A",INDEX(B!$D$2:$D$126,MATCH(EF!P408,B!$A$2:$A$126,0))),B!$D$127)</f>
        <v>23362</v>
      </c>
      <c r="S408" s="37">
        <f t="array" ref="S408">IF(O408="7",IF(P408="000","N/A",INDEX(B!$E$2:$E$126,MATCH(EF!P408,B!$A$2:$A$126,0))),B!$E$127)</f>
        <v>23630</v>
      </c>
      <c r="T408" s="29"/>
      <c r="U408" s="29"/>
      <c r="V408" s="29"/>
      <c r="W408" s="29"/>
      <c r="X408" s="29"/>
      <c r="Y408" s="29"/>
      <c r="Z408" s="29"/>
    </row>
    <row r="409" spans="1:26" ht="14.25" customHeight="1">
      <c r="A409" s="29">
        <f>COUNTIF(A!$A$2:$A$1001,"&lt;="&amp;A!A409)</f>
        <v>319</v>
      </c>
      <c r="B409" s="30">
        <v>408</v>
      </c>
      <c r="C409" s="35" t="str">
        <f t="array" ref="C409">INDEX(A!$A$2:$A$1001,MATCH(EF!B409,EF!$A$2:$A$1001,0))</f>
        <v>Sistema para el Desarrollo Integral de la Familia del municipio de Acatic</v>
      </c>
      <c r="D409" s="35" t="str">
        <f t="array" ref="D409">INDEX(A!$B$2:$B$1001,MATCH(EF!C409,A!$A$2:$A$1001,0))</f>
        <v>Municipal</v>
      </c>
      <c r="E409" s="35" t="str">
        <f t="array" ref="E409">INDEX(A!$C$2:$C$1001,MATCH(EF!C409,A!$A$2:$A$1001,0))</f>
        <v>Sí</v>
      </c>
      <c r="F409" s="35" t="str">
        <f t="array" ref="F409">INDEX(A!$D$2:$D$1001,MATCH(EF!C409,A!$A$2:$A$1001,0))</f>
        <v>001</v>
      </c>
      <c r="G409" s="35" t="str">
        <f t="array" ref="G409">INDEX(A!$E$2:$E$1001,MATCH(EF!C409,A!$A$2:$A$1001,0))</f>
        <v>Asistencia social</v>
      </c>
      <c r="H409" s="35" t="str">
        <f t="array" ref="H409">INDEX(A!$F$2:$F$1001,MATCH(EF!C409,A!$A$2:$A$1001,0))</f>
        <v>Ejecutivo</v>
      </c>
      <c r="I409" s="35" t="str">
        <f t="array" ref="I409">INDEX(A!$G$2:$G$1001,MATCH(EF!C409,A!$A$2:$A$1001,0))</f>
        <v>OPD</v>
      </c>
      <c r="J409" s="35">
        <f t="array" ref="J409">INDEX(A!$H$2:$H$1001,MATCH(EF!C409,A!$A$2:$A$1001,0))</f>
        <v>1987</v>
      </c>
      <c r="K409" s="35" t="str">
        <f t="array" ref="K409">INDEX(A!$I$2:$I$1001,MATCH(EF!C409,A!$A$2:$A$1001,0))</f>
        <v>NA</v>
      </c>
      <c r="L409" s="35" t="str">
        <f t="array" ref="L409">INDEX(A!$J$2:$J$1001,MATCH(EF!C409,A!$A$2:$A$1001,0))</f>
        <v>Decreto número 12780</v>
      </c>
      <c r="M409" s="35">
        <f t="array" ref="M409">INDEX(A!$K$2:$K$1001,MATCH(EF!C409,A!$A$2:$A$1001,0))</f>
        <v>700101</v>
      </c>
      <c r="N409" s="35">
        <f t="array" ref="N409">INDEX(A!$L$2:$L$1001,MATCH(EF!C409,A!$A$2:$A$1001,0))</f>
        <v>0</v>
      </c>
      <c r="O409" s="36" t="str">
        <f t="shared" si="0"/>
        <v>7</v>
      </c>
      <c r="P409" s="36" t="str">
        <f t="shared" si="1"/>
        <v>001</v>
      </c>
      <c r="Q409" s="36" t="str">
        <f t="array" ref="Q409">IF(O409="7",IF(P409="000","Sin región al ser un intermunicipal",INDEX(B!$C$2:$C$126,MATCH(EF!P409,B!$A$2:$A$126,0))),"Sin región al ser un ente Estatal")</f>
        <v>Altos Sur</v>
      </c>
      <c r="R409" s="37">
        <f t="array" ref="R409">IF(O409="7",IF(P409="000","N/A",INDEX(B!$D$2:$D$126,MATCH(EF!P409,B!$A$2:$A$126,0))),B!$D$127)</f>
        <v>21530</v>
      </c>
      <c r="S409" s="37">
        <f t="array" ref="S409">IF(O409="7",IF(P409="000","N/A",INDEX(B!$E$2:$E$126,MATCH(EF!P409,B!$A$2:$A$126,0))),B!$E$127)</f>
        <v>23175</v>
      </c>
      <c r="T409" s="29"/>
      <c r="U409" s="29"/>
      <c r="V409" s="29"/>
      <c r="W409" s="29"/>
      <c r="X409" s="29"/>
      <c r="Y409" s="29"/>
      <c r="Z409" s="29"/>
    </row>
    <row r="410" spans="1:26" ht="14.25" customHeight="1">
      <c r="A410" s="29">
        <f>COUNTIF(A!$A$2:$A$1001,"&lt;="&amp;A!A410)</f>
        <v>472</v>
      </c>
      <c r="B410" s="30">
        <v>409</v>
      </c>
      <c r="C410" s="35" t="str">
        <f t="array" ref="C410">INDEX(A!$A$2:$A$1001,MATCH(EF!B410,EF!$A$2:$A$1001,0))</f>
        <v>Sistema para el Desarrollo Integral de la Familia del municipio de Acatlán de Juárez</v>
      </c>
      <c r="D410" s="35" t="str">
        <f t="array" ref="D410">INDEX(A!$B$2:$B$1001,MATCH(EF!C410,A!$A$2:$A$1001,0))</f>
        <v>Municipal</v>
      </c>
      <c r="E410" s="35" t="str">
        <f t="array" ref="E410">INDEX(A!$C$2:$C$1001,MATCH(EF!C410,A!$A$2:$A$1001,0))</f>
        <v>Sí</v>
      </c>
      <c r="F410" s="35" t="str">
        <f t="array" ref="F410">INDEX(A!$D$2:$D$1001,MATCH(EF!C410,A!$A$2:$A$1001,0))</f>
        <v>002</v>
      </c>
      <c r="G410" s="35" t="str">
        <f t="array" ref="G410">INDEX(A!$E$2:$E$1001,MATCH(EF!C410,A!$A$2:$A$1001,0))</f>
        <v>Asistencia social</v>
      </c>
      <c r="H410" s="35" t="str">
        <f t="array" ref="H410">INDEX(A!$F$2:$F$1001,MATCH(EF!C410,A!$A$2:$A$1001,0))</f>
        <v>Ejecutivo</v>
      </c>
      <c r="I410" s="35" t="str">
        <f t="array" ref="I410">INDEX(A!$G$2:$G$1001,MATCH(EF!C410,A!$A$2:$A$1001,0))</f>
        <v>OPD</v>
      </c>
      <c r="J410" s="35">
        <f t="array" ref="J410">INDEX(A!$H$2:$H$1001,MATCH(EF!C410,A!$A$2:$A$1001,0))</f>
        <v>1985</v>
      </c>
      <c r="K410" s="35" t="str">
        <f t="array" ref="K410">INDEX(A!$I$2:$I$1001,MATCH(EF!C410,A!$A$2:$A$1001,0))</f>
        <v>NA</v>
      </c>
      <c r="L410" s="35" t="str">
        <f t="array" ref="L410">INDEX(A!$J$2:$J$1001,MATCH(EF!C410,A!$A$2:$A$1001,0))</f>
        <v>Decreto número 12107</v>
      </c>
      <c r="M410" s="35">
        <f t="array" ref="M410">INDEX(A!$K$2:$K$1001,MATCH(EF!C410,A!$A$2:$A$1001,0))</f>
        <v>700201</v>
      </c>
      <c r="N410" s="35">
        <f t="array" ref="N410">INDEX(A!$L$2:$L$1001,MATCH(EF!C410,A!$A$2:$A$1001,0))</f>
        <v>0</v>
      </c>
      <c r="O410" s="36" t="str">
        <f t="shared" si="0"/>
        <v>7</v>
      </c>
      <c r="P410" s="36" t="str">
        <f t="shared" si="1"/>
        <v>002</v>
      </c>
      <c r="Q410" s="36" t="str">
        <f t="array" ref="Q410">IF(O410="7",IF(P410="000","Sin región al ser un intermunicipal",INDEX(B!$C$2:$C$126,MATCH(EF!P410,B!$A$2:$A$126,0))),"Sin región al ser un ente Estatal")</f>
        <v>Lagunas</v>
      </c>
      <c r="R410" s="37">
        <f t="array" ref="R410">IF(O410="7",IF(P410="000","N/A",INDEX(B!$D$2:$D$126,MATCH(EF!P410,B!$A$2:$A$126,0))),B!$D$127)</f>
        <v>22261</v>
      </c>
      <c r="S410" s="37">
        <f t="array" ref="S410">IF(O410="7",IF(P410="000","N/A",INDEX(B!$E$2:$E$126,MATCH(EF!P410,B!$A$2:$A$126,0))),B!$E$127)</f>
        <v>25250</v>
      </c>
      <c r="T410" s="29"/>
      <c r="U410" s="29"/>
      <c r="V410" s="29"/>
      <c r="W410" s="29"/>
      <c r="X410" s="29"/>
      <c r="Y410" s="29"/>
      <c r="Z410" s="29"/>
    </row>
    <row r="411" spans="1:26" ht="14.25" customHeight="1">
      <c r="A411" s="29">
        <f>COUNTIF(A!$A$2:$A$1001,"&lt;="&amp;A!A411)</f>
        <v>228</v>
      </c>
      <c r="B411" s="30">
        <v>410</v>
      </c>
      <c r="C411" s="35" t="str">
        <f t="array" ref="C411">INDEX(A!$A$2:$A$1001,MATCH(EF!B411,EF!$A$2:$A$1001,0))</f>
        <v>Sistema para el Desarrollo Integral de la Familia del municipio de Amatitán, Jalisco</v>
      </c>
      <c r="D411" s="35" t="str">
        <f t="array" ref="D411">INDEX(A!$B$2:$B$1001,MATCH(EF!C411,A!$A$2:$A$1001,0))</f>
        <v>Municipal</v>
      </c>
      <c r="E411" s="35" t="str">
        <f t="array" ref="E411">INDEX(A!$C$2:$C$1001,MATCH(EF!C411,A!$A$2:$A$1001,0))</f>
        <v>Sí</v>
      </c>
      <c r="F411" s="35" t="str">
        <f t="array" ref="F411">INDEX(A!$D$2:$D$1001,MATCH(EF!C411,A!$A$2:$A$1001,0))</f>
        <v>005</v>
      </c>
      <c r="G411" s="35" t="str">
        <f t="array" ref="G411">INDEX(A!$E$2:$E$1001,MATCH(EF!C411,A!$A$2:$A$1001,0))</f>
        <v>Asistencia social</v>
      </c>
      <c r="H411" s="35" t="str">
        <f t="array" ref="H411">INDEX(A!$F$2:$F$1001,MATCH(EF!C411,A!$A$2:$A$1001,0))</f>
        <v>Ejecutivo</v>
      </c>
      <c r="I411" s="35" t="str">
        <f t="array" ref="I411">INDEX(A!$G$2:$G$1001,MATCH(EF!C411,A!$A$2:$A$1001,0))</f>
        <v>OPD</v>
      </c>
      <c r="J411" s="35">
        <f t="array" ref="J411">INDEX(A!$H$2:$H$1001,MATCH(EF!C411,A!$A$2:$A$1001,0))</f>
        <v>1986</v>
      </c>
      <c r="K411" s="35" t="str">
        <f t="array" ref="K411">INDEX(A!$I$2:$I$1001,MATCH(EF!C411,A!$A$2:$A$1001,0))</f>
        <v>NA</v>
      </c>
      <c r="L411" s="35" t="str">
        <f t="array" ref="L411">INDEX(A!$J$2:$J$1001,MATCH(EF!C411,A!$A$2:$A$1001,0))</f>
        <v>Decreto número 12472</v>
      </c>
      <c r="M411" s="35">
        <f t="array" ref="M411">INDEX(A!$K$2:$K$1001,MATCH(EF!C411,A!$A$2:$A$1001,0))</f>
        <v>700501</v>
      </c>
      <c r="N411" s="35">
        <f t="array" ref="N411">INDEX(A!$L$2:$L$1001,MATCH(EF!C411,A!$A$2:$A$1001,0))</f>
        <v>0</v>
      </c>
      <c r="O411" s="36" t="str">
        <f t="shared" si="0"/>
        <v>7</v>
      </c>
      <c r="P411" s="36" t="str">
        <f t="shared" si="1"/>
        <v>005</v>
      </c>
      <c r="Q411" s="36" t="str">
        <f t="array" ref="Q411">IF(O411="7",IF(P411="000","Sin región al ser un intermunicipal",INDEX(B!$C$2:$C$126,MATCH(EF!P411,B!$A$2:$A$126,0))),"Sin región al ser un ente Estatal")</f>
        <v>Valles</v>
      </c>
      <c r="R411" s="37">
        <f t="array" ref="R411">IF(O411="7",IF(P411="000","N/A",INDEX(B!$D$2:$D$126,MATCH(EF!P411,B!$A$2:$A$126,0))),B!$D$127)</f>
        <v>15344</v>
      </c>
      <c r="S411" s="37">
        <f t="array" ref="S411">IF(O411="7",IF(P411="000","N/A",INDEX(B!$E$2:$E$126,MATCH(EF!P411,B!$A$2:$A$126,0))),B!$E$127)</f>
        <v>16490</v>
      </c>
      <c r="T411" s="29"/>
      <c r="U411" s="29"/>
      <c r="V411" s="29"/>
      <c r="W411" s="29"/>
      <c r="X411" s="29"/>
      <c r="Y411" s="29"/>
      <c r="Z411" s="29"/>
    </row>
    <row r="412" spans="1:26" ht="14.25" customHeight="1">
      <c r="A412" s="29">
        <f>COUNTIF(A!$A$2:$A$1001,"&lt;="&amp;A!A412)</f>
        <v>322</v>
      </c>
      <c r="B412" s="30">
        <v>411</v>
      </c>
      <c r="C412" s="35" t="str">
        <f t="array" ref="C412">INDEX(A!$A$2:$A$1001,MATCH(EF!B412,EF!$A$2:$A$1001,0))</f>
        <v xml:space="preserve">Sistema para el Desarrollo Integral de la Familia del municipio de Ameca, Jalisco </v>
      </c>
      <c r="D412" s="35" t="str">
        <f t="array" ref="D412">INDEX(A!$B$2:$B$1001,MATCH(EF!C412,A!$A$2:$A$1001,0))</f>
        <v>Municipal</v>
      </c>
      <c r="E412" s="35" t="str">
        <f t="array" ref="E412">INDEX(A!$C$2:$C$1001,MATCH(EF!C412,A!$A$2:$A$1001,0))</f>
        <v>Sí</v>
      </c>
      <c r="F412" s="35" t="str">
        <f t="array" ref="F412">INDEX(A!$D$2:$D$1001,MATCH(EF!C412,A!$A$2:$A$1001,0))</f>
        <v>006</v>
      </c>
      <c r="G412" s="35" t="str">
        <f t="array" ref="G412">INDEX(A!$E$2:$E$1001,MATCH(EF!C412,A!$A$2:$A$1001,0))</f>
        <v>Asistencia social</v>
      </c>
      <c r="H412" s="35" t="str">
        <f t="array" ref="H412">INDEX(A!$F$2:$F$1001,MATCH(EF!C412,A!$A$2:$A$1001,0))</f>
        <v>Ejecutivo</v>
      </c>
      <c r="I412" s="35" t="str">
        <f t="array" ref="I412">INDEX(A!$G$2:$G$1001,MATCH(EF!C412,A!$A$2:$A$1001,0))</f>
        <v>OPD</v>
      </c>
      <c r="J412" s="35">
        <f t="array" ref="J412">INDEX(A!$H$2:$H$1001,MATCH(EF!C412,A!$A$2:$A$1001,0))</f>
        <v>1985</v>
      </c>
      <c r="K412" s="35" t="str">
        <f t="array" ref="K412">INDEX(A!$I$2:$I$1001,MATCH(EF!C412,A!$A$2:$A$1001,0))</f>
        <v>NA</v>
      </c>
      <c r="L412" s="35" t="str">
        <f t="array" ref="L412">INDEX(A!$J$2:$J$1001,MATCH(EF!C412,A!$A$2:$A$1001,0))</f>
        <v>Decreto número 12023</v>
      </c>
      <c r="M412" s="35">
        <f t="array" ref="M412">INDEX(A!$K$2:$K$1001,MATCH(EF!C412,A!$A$2:$A$1001,0))</f>
        <v>700601</v>
      </c>
      <c r="N412" s="35">
        <f t="array" ref="N412">INDEX(A!$L$2:$L$1001,MATCH(EF!C412,A!$A$2:$A$1001,0))</f>
        <v>0</v>
      </c>
      <c r="O412" s="36" t="str">
        <f t="shared" si="0"/>
        <v>7</v>
      </c>
      <c r="P412" s="36" t="str">
        <f t="shared" si="1"/>
        <v>006</v>
      </c>
      <c r="Q412" s="36" t="str">
        <f t="array" ref="Q412">IF(O412="7",IF(P412="000","Sin región al ser un intermunicipal",INDEX(B!$C$2:$C$126,MATCH(EF!P412,B!$A$2:$A$126,0))),"Sin región al ser un ente Estatal")</f>
        <v>Valles</v>
      </c>
      <c r="R412" s="37">
        <f t="array" ref="R412">IF(O412="7",IF(P412="000","N/A",INDEX(B!$D$2:$D$126,MATCH(EF!P412,B!$A$2:$A$126,0))),B!$D$127)</f>
        <v>60951</v>
      </c>
      <c r="S412" s="37">
        <f t="array" ref="S412">IF(O412="7",IF(P412="000","N/A",INDEX(B!$E$2:$E$126,MATCH(EF!P412,B!$A$2:$A$126,0))),B!$E$127)</f>
        <v>60386</v>
      </c>
      <c r="T412" s="29"/>
      <c r="U412" s="29"/>
      <c r="V412" s="29"/>
      <c r="W412" s="29"/>
      <c r="X412" s="29"/>
      <c r="Y412" s="29"/>
      <c r="Z412" s="29"/>
    </row>
    <row r="413" spans="1:26" ht="14.25" customHeight="1">
      <c r="A413" s="29">
        <f>COUNTIF(A!$A$2:$A$1001,"&lt;="&amp;A!A413)</f>
        <v>475</v>
      </c>
      <c r="B413" s="30">
        <v>412</v>
      </c>
      <c r="C413" s="35" t="str">
        <f t="array" ref="C413">INDEX(A!$A$2:$A$1001,MATCH(EF!B413,EF!$A$2:$A$1001,0))</f>
        <v>Sistema para el Desarrollo Integral de la Familia del municipio de Arandas, Jalisco</v>
      </c>
      <c r="D413" s="35" t="str">
        <f t="array" ref="D413">INDEX(A!$B$2:$B$1001,MATCH(EF!C413,A!$A$2:$A$1001,0))</f>
        <v>Municipal</v>
      </c>
      <c r="E413" s="35" t="str">
        <f t="array" ref="E413">INDEX(A!$C$2:$C$1001,MATCH(EF!C413,A!$A$2:$A$1001,0))</f>
        <v>Sí</v>
      </c>
      <c r="F413" s="35" t="str">
        <f t="array" ref="F413">INDEX(A!$D$2:$D$1001,MATCH(EF!C413,A!$A$2:$A$1001,0))</f>
        <v>008</v>
      </c>
      <c r="G413" s="35" t="str">
        <f t="array" ref="G413">INDEX(A!$E$2:$E$1001,MATCH(EF!C413,A!$A$2:$A$1001,0))</f>
        <v>Asistencia social</v>
      </c>
      <c r="H413" s="35" t="str">
        <f t="array" ref="H413">INDEX(A!$F$2:$F$1001,MATCH(EF!C413,A!$A$2:$A$1001,0))</f>
        <v>Ejecutivo</v>
      </c>
      <c r="I413" s="35" t="str">
        <f t="array" ref="I413">INDEX(A!$G$2:$G$1001,MATCH(EF!C413,A!$A$2:$A$1001,0))</f>
        <v>OPD</v>
      </c>
      <c r="J413" s="35">
        <f t="array" ref="J413">INDEX(A!$H$2:$H$1001,MATCH(EF!C413,A!$A$2:$A$1001,0))</f>
        <v>1986</v>
      </c>
      <c r="K413" s="35" t="str">
        <f t="array" ref="K413">INDEX(A!$I$2:$I$1001,MATCH(EF!C413,A!$A$2:$A$1001,0))</f>
        <v>NA</v>
      </c>
      <c r="L413" s="35" t="str">
        <f t="array" ref="L413">INDEX(A!$J$2:$J$1001,MATCH(EF!C413,A!$A$2:$A$1001,0))</f>
        <v>Decreto número 12417</v>
      </c>
      <c r="M413" s="35">
        <f t="array" ref="M413">INDEX(A!$K$2:$K$1001,MATCH(EF!C413,A!$A$2:$A$1001,0))</f>
        <v>700801</v>
      </c>
      <c r="N413" s="35">
        <f t="array" ref="N413">INDEX(A!$L$2:$L$1001,MATCH(EF!C413,A!$A$2:$A$1001,0))</f>
        <v>0</v>
      </c>
      <c r="O413" s="36" t="str">
        <f t="shared" si="0"/>
        <v>7</v>
      </c>
      <c r="P413" s="36" t="str">
        <f t="shared" si="1"/>
        <v>008</v>
      </c>
      <c r="Q413" s="36" t="str">
        <f t="array" ref="Q413">IF(O413="7",IF(P413="000","Sin región al ser un intermunicipal",INDEX(B!$C$2:$C$126,MATCH(EF!P413,B!$A$2:$A$126,0))),"Sin región al ser un ente Estatal")</f>
        <v>Altos Sur</v>
      </c>
      <c r="R413" s="37">
        <f t="array" ref="R413">IF(O413="7",IF(P413="000","N/A",INDEX(B!$D$2:$D$126,MATCH(EF!P413,B!$A$2:$A$126,0))),B!$D$127)</f>
        <v>77116</v>
      </c>
      <c r="S413" s="37">
        <f t="array" ref="S413">IF(O413="7",IF(P413="000","N/A",INDEX(B!$E$2:$E$126,MATCH(EF!P413,B!$A$2:$A$126,0))),B!$E$127)</f>
        <v>80609</v>
      </c>
      <c r="T413" s="29"/>
      <c r="U413" s="29"/>
      <c r="V413" s="29"/>
      <c r="W413" s="29"/>
      <c r="X413" s="29"/>
      <c r="Y413" s="29"/>
      <c r="Z413" s="29"/>
    </row>
    <row r="414" spans="1:26" ht="14.25" customHeight="1">
      <c r="A414" s="29">
        <f>COUNTIF(A!$A$2:$A$1001,"&lt;="&amp;A!A414)</f>
        <v>324</v>
      </c>
      <c r="B414" s="30">
        <v>413</v>
      </c>
      <c r="C414" s="35" t="str">
        <f t="array" ref="C414">INDEX(A!$A$2:$A$1001,MATCH(EF!B414,EF!$A$2:$A$1001,0))</f>
        <v>Sistema para el Desarrollo Integral de la Familia del municipio de Atemajac de Brizuela</v>
      </c>
      <c r="D414" s="35" t="str">
        <f t="array" ref="D414">INDEX(A!$B$2:$B$1001,MATCH(EF!C414,A!$A$2:$A$1001,0))</f>
        <v>Municipal</v>
      </c>
      <c r="E414" s="35" t="str">
        <f t="array" ref="E414">INDEX(A!$C$2:$C$1001,MATCH(EF!C414,A!$A$2:$A$1001,0))</f>
        <v>Sí</v>
      </c>
      <c r="F414" s="35" t="str">
        <f t="array" ref="F414">INDEX(A!$D$2:$D$1001,MATCH(EF!C414,A!$A$2:$A$1001,0))</f>
        <v>010</v>
      </c>
      <c r="G414" s="35" t="str">
        <f t="array" ref="G414">INDEX(A!$E$2:$E$1001,MATCH(EF!C414,A!$A$2:$A$1001,0))</f>
        <v>Asistencia social</v>
      </c>
      <c r="H414" s="35" t="str">
        <f t="array" ref="H414">INDEX(A!$F$2:$F$1001,MATCH(EF!C414,A!$A$2:$A$1001,0))</f>
        <v>Ejecutivo</v>
      </c>
      <c r="I414" s="35" t="str">
        <f t="array" ref="I414">INDEX(A!$G$2:$G$1001,MATCH(EF!C414,A!$A$2:$A$1001,0))</f>
        <v>OPD</v>
      </c>
      <c r="J414" s="35">
        <f t="array" ref="J414">INDEX(A!$H$2:$H$1001,MATCH(EF!C414,A!$A$2:$A$1001,0))</f>
        <v>1986</v>
      </c>
      <c r="K414" s="35" t="str">
        <f t="array" ref="K414">INDEX(A!$I$2:$I$1001,MATCH(EF!C414,A!$A$2:$A$1001,0))</f>
        <v>NA</v>
      </c>
      <c r="L414" s="35" t="str">
        <f t="array" ref="L414">INDEX(A!$J$2:$J$1001,MATCH(EF!C414,A!$A$2:$A$1001,0))</f>
        <v xml:space="preserve">Decreto N.° 12471  </v>
      </c>
      <c r="M414" s="35">
        <f t="array" ref="M414">INDEX(A!$K$2:$K$1001,MATCH(EF!C414,A!$A$2:$A$1001,0))</f>
        <v>701001</v>
      </c>
      <c r="N414" s="35">
        <f t="array" ref="N414">INDEX(A!$L$2:$L$1001,MATCH(EF!C414,A!$A$2:$A$1001,0))</f>
        <v>0</v>
      </c>
      <c r="O414" s="36" t="str">
        <f t="shared" si="0"/>
        <v>7</v>
      </c>
      <c r="P414" s="36" t="str">
        <f t="shared" si="1"/>
        <v>010</v>
      </c>
      <c r="Q414" s="36" t="str">
        <f t="array" ref="Q414">IF(O414="7",IF(P414="000","Sin región al ser un intermunicipal",INDEX(B!$C$2:$C$126,MATCH(EF!P414,B!$A$2:$A$126,0))),"Sin región al ser un ente Estatal")</f>
        <v>Lagunas</v>
      </c>
      <c r="R414" s="37">
        <f t="array" ref="R414">IF(O414="7",IF(P414="000","N/A",INDEX(B!$D$2:$D$126,MATCH(EF!P414,B!$A$2:$A$126,0))),B!$D$127)</f>
        <v>6717</v>
      </c>
      <c r="S414" s="37">
        <f t="array" ref="S414">IF(O414="7",IF(P414="000","N/A",INDEX(B!$E$2:$E$126,MATCH(EF!P414,B!$A$2:$A$126,0))),B!$E$127)</f>
        <v>7758</v>
      </c>
      <c r="T414" s="29"/>
      <c r="U414" s="29"/>
      <c r="V414" s="29"/>
      <c r="W414" s="29"/>
      <c r="X414" s="29"/>
      <c r="Y414" s="29"/>
      <c r="Z414" s="29"/>
    </row>
    <row r="415" spans="1:26" ht="14.25" customHeight="1">
      <c r="A415" s="29">
        <f>COUNTIF(A!$A$2:$A$1001,"&lt;="&amp;A!A415)</f>
        <v>477</v>
      </c>
      <c r="B415" s="30">
        <v>414</v>
      </c>
      <c r="C415" s="35" t="str">
        <f t="array" ref="C415">INDEX(A!$A$2:$A$1001,MATCH(EF!B415,EF!$A$2:$A$1001,0))</f>
        <v>Sistema para el Desarrollo Integral de la Familia del municipio de Atengo</v>
      </c>
      <c r="D415" s="35" t="str">
        <f t="array" ref="D415">INDEX(A!$B$2:$B$1001,MATCH(EF!C415,A!$A$2:$A$1001,0))</f>
        <v>Municipal</v>
      </c>
      <c r="E415" s="35" t="str">
        <f t="array" ref="E415">INDEX(A!$C$2:$C$1001,MATCH(EF!C415,A!$A$2:$A$1001,0))</f>
        <v>Sí</v>
      </c>
      <c r="F415" s="35" t="str">
        <f t="array" ref="F415">INDEX(A!$D$2:$D$1001,MATCH(EF!C415,A!$A$2:$A$1001,0))</f>
        <v>011</v>
      </c>
      <c r="G415" s="35" t="str">
        <f t="array" ref="G415">INDEX(A!$E$2:$E$1001,MATCH(EF!C415,A!$A$2:$A$1001,0))</f>
        <v>Asistencia social</v>
      </c>
      <c r="H415" s="35" t="str">
        <f t="array" ref="H415">INDEX(A!$F$2:$F$1001,MATCH(EF!C415,A!$A$2:$A$1001,0))</f>
        <v>Ejecutivo</v>
      </c>
      <c r="I415" s="35" t="str">
        <f t="array" ref="I415">INDEX(A!$G$2:$G$1001,MATCH(EF!C415,A!$A$2:$A$1001,0))</f>
        <v>OPD</v>
      </c>
      <c r="J415" s="35">
        <f t="array" ref="J415">INDEX(A!$H$2:$H$1001,MATCH(EF!C415,A!$A$2:$A$1001,0))</f>
        <v>1986</v>
      </c>
      <c r="K415" s="35" t="str">
        <f t="array" ref="K415">INDEX(A!$I$2:$I$1001,MATCH(EF!C415,A!$A$2:$A$1001,0))</f>
        <v>NA</v>
      </c>
      <c r="L415" s="35" t="str">
        <f t="array" ref="L415">INDEX(A!$J$2:$J$1001,MATCH(EF!C415,A!$A$2:$A$1001,0))</f>
        <v>Decreto número 12408</v>
      </c>
      <c r="M415" s="35">
        <f t="array" ref="M415">INDEX(A!$K$2:$K$1001,MATCH(EF!C415,A!$A$2:$A$1001,0))</f>
        <v>701101</v>
      </c>
      <c r="N415" s="35">
        <f t="array" ref="N415">INDEX(A!$L$2:$L$1001,MATCH(EF!C415,A!$A$2:$A$1001,0))</f>
        <v>0</v>
      </c>
      <c r="O415" s="36" t="str">
        <f t="shared" si="0"/>
        <v>7</v>
      </c>
      <c r="P415" s="36" t="str">
        <f t="shared" si="1"/>
        <v>011</v>
      </c>
      <c r="Q415" s="36" t="str">
        <f t="array" ref="Q415">IF(O415="7",IF(P415="000","Sin región al ser un intermunicipal",INDEX(B!$C$2:$C$126,MATCH(EF!P415,B!$A$2:$A$126,0))),"Sin región al ser un ente Estatal")</f>
        <v>Sierra de Amula</v>
      </c>
      <c r="R415" s="37">
        <f t="array" ref="R415">IF(O415="7",IF(P415="000","N/A",INDEX(B!$D$2:$D$126,MATCH(EF!P415,B!$A$2:$A$126,0))),B!$D$127)</f>
        <v>5475</v>
      </c>
      <c r="S415" s="37">
        <f t="array" ref="S415">IF(O415="7",IF(P415="000","N/A",INDEX(B!$E$2:$E$126,MATCH(EF!P415,B!$A$2:$A$126,0))),B!$E$127)</f>
        <v>5599</v>
      </c>
      <c r="T415" s="29"/>
      <c r="U415" s="29"/>
      <c r="V415" s="29"/>
      <c r="W415" s="29"/>
      <c r="X415" s="29"/>
      <c r="Y415" s="29"/>
      <c r="Z415" s="29"/>
    </row>
    <row r="416" spans="1:26" ht="14.25" customHeight="1">
      <c r="A416" s="29">
        <f>COUNTIF(A!$A$2:$A$1001,"&lt;="&amp;A!A416)</f>
        <v>239</v>
      </c>
      <c r="B416" s="30">
        <v>415</v>
      </c>
      <c r="C416" s="35" t="str">
        <f t="array" ref="C416">INDEX(A!$A$2:$A$1001,MATCH(EF!B416,EF!$A$2:$A$1001,0))</f>
        <v>Sistema para el Desarrollo Integral de la Familia del municipio de Atenguillo</v>
      </c>
      <c r="D416" s="35" t="str">
        <f t="array" ref="D416">INDEX(A!$B$2:$B$1001,MATCH(EF!C416,A!$A$2:$A$1001,0))</f>
        <v>Municipal</v>
      </c>
      <c r="E416" s="35" t="str">
        <f t="array" ref="E416">INDEX(A!$C$2:$C$1001,MATCH(EF!C416,A!$A$2:$A$1001,0))</f>
        <v>Sí</v>
      </c>
      <c r="F416" s="35" t="str">
        <f t="array" ref="F416">INDEX(A!$D$2:$D$1001,MATCH(EF!C416,A!$A$2:$A$1001,0))</f>
        <v>012</v>
      </c>
      <c r="G416" s="35" t="str">
        <f t="array" ref="G416">INDEX(A!$E$2:$E$1001,MATCH(EF!C416,A!$A$2:$A$1001,0))</f>
        <v>Asistencia social</v>
      </c>
      <c r="H416" s="35" t="str">
        <f t="array" ref="H416">INDEX(A!$F$2:$F$1001,MATCH(EF!C416,A!$A$2:$A$1001,0))</f>
        <v>Ejecutivo</v>
      </c>
      <c r="I416" s="35" t="str">
        <f t="array" ref="I416">INDEX(A!$G$2:$G$1001,MATCH(EF!C416,A!$A$2:$A$1001,0))</f>
        <v>OPD</v>
      </c>
      <c r="J416" s="35">
        <f t="array" ref="J416">INDEX(A!$H$2:$H$1001,MATCH(EF!C416,A!$A$2:$A$1001,0))</f>
        <v>1986</v>
      </c>
      <c r="K416" s="35" t="str">
        <f t="array" ref="K416">INDEX(A!$I$2:$I$1001,MATCH(EF!C416,A!$A$2:$A$1001,0))</f>
        <v>NA</v>
      </c>
      <c r="L416" s="35" t="str">
        <f t="array" ref="L416">INDEX(A!$J$2:$J$1001,MATCH(EF!C416,A!$A$2:$A$1001,0))</f>
        <v>Decreto número 12520</v>
      </c>
      <c r="M416" s="35">
        <f t="array" ref="M416">INDEX(A!$K$2:$K$1001,MATCH(EF!C416,A!$A$2:$A$1001,0))</f>
        <v>701201</v>
      </c>
      <c r="N416" s="35">
        <f t="array" ref="N416">INDEX(A!$L$2:$L$1001,MATCH(EF!C416,A!$A$2:$A$1001,0))</f>
        <v>0</v>
      </c>
      <c r="O416" s="36" t="str">
        <f t="shared" si="0"/>
        <v>7</v>
      </c>
      <c r="P416" s="36" t="str">
        <f t="shared" si="1"/>
        <v>012</v>
      </c>
      <c r="Q416" s="36" t="str">
        <f t="array" ref="Q416">IF(O416="7",IF(P416="000","Sin región al ser un intermunicipal",INDEX(B!$C$2:$C$126,MATCH(EF!P416,B!$A$2:$A$126,0))),"Sin región al ser un ente Estatal")</f>
        <v>Costa Sierra Occidental</v>
      </c>
      <c r="R416" s="37">
        <f t="array" ref="R416">IF(O416="7",IF(P416="000","N/A",INDEX(B!$D$2:$D$126,MATCH(EF!P416,B!$A$2:$A$126,0))),B!$D$127)</f>
        <v>3899</v>
      </c>
      <c r="S416" s="37">
        <f t="array" ref="S416">IF(O416="7",IF(P416="000","N/A",INDEX(B!$E$2:$E$126,MATCH(EF!P416,B!$A$2:$A$126,0))),B!$E$127)</f>
        <v>4176</v>
      </c>
      <c r="T416" s="29"/>
      <c r="U416" s="29"/>
      <c r="V416" s="29"/>
      <c r="W416" s="29"/>
      <c r="X416" s="29"/>
      <c r="Y416" s="29"/>
      <c r="Z416" s="29"/>
    </row>
    <row r="417" spans="1:26" ht="14.25" customHeight="1">
      <c r="A417" s="29">
        <f>COUNTIF(A!$A$2:$A$1001,"&lt;="&amp;A!A417)</f>
        <v>384</v>
      </c>
      <c r="B417" s="30">
        <v>416</v>
      </c>
      <c r="C417" s="35" t="str">
        <f t="array" ref="C417">INDEX(A!$A$2:$A$1001,MATCH(EF!B417,EF!$A$2:$A$1001,0))</f>
        <v>Sistema para el Desarrollo Integral de la Familia del municipio de Atotonilco el Alto, Jalisco</v>
      </c>
      <c r="D417" s="35" t="str">
        <f t="array" ref="D417">INDEX(A!$B$2:$B$1001,MATCH(EF!C417,A!$A$2:$A$1001,0))</f>
        <v>Municipal</v>
      </c>
      <c r="E417" s="35" t="str">
        <f t="array" ref="E417">INDEX(A!$C$2:$C$1001,MATCH(EF!C417,A!$A$2:$A$1001,0))</f>
        <v>Sí</v>
      </c>
      <c r="F417" s="35" t="str">
        <f t="array" ref="F417">INDEX(A!$D$2:$D$1001,MATCH(EF!C417,A!$A$2:$A$1001,0))</f>
        <v>013</v>
      </c>
      <c r="G417" s="35" t="str">
        <f t="array" ref="G417">INDEX(A!$E$2:$E$1001,MATCH(EF!C417,A!$A$2:$A$1001,0))</f>
        <v>Asistencia social</v>
      </c>
      <c r="H417" s="35" t="str">
        <f t="array" ref="H417">INDEX(A!$F$2:$F$1001,MATCH(EF!C417,A!$A$2:$A$1001,0))</f>
        <v>Ejecutivo</v>
      </c>
      <c r="I417" s="35" t="str">
        <f t="array" ref="I417">INDEX(A!$G$2:$G$1001,MATCH(EF!C417,A!$A$2:$A$1001,0))</f>
        <v>OPD</v>
      </c>
      <c r="J417" s="35">
        <f t="array" ref="J417">INDEX(A!$H$2:$H$1001,MATCH(EF!C417,A!$A$2:$A$1001,0))</f>
        <v>1985</v>
      </c>
      <c r="K417" s="35" t="str">
        <f t="array" ref="K417">INDEX(A!$I$2:$I$1001,MATCH(EF!C417,A!$A$2:$A$1001,0))</f>
        <v>NA</v>
      </c>
      <c r="L417" s="35" t="str">
        <f t="array" ref="L417">INDEX(A!$J$2:$J$1001,MATCH(EF!C417,A!$A$2:$A$1001,0))</f>
        <v>Decreto número 12336</v>
      </c>
      <c r="M417" s="35">
        <f t="array" ref="M417">INDEX(A!$K$2:$K$1001,MATCH(EF!C417,A!$A$2:$A$1001,0))</f>
        <v>701301</v>
      </c>
      <c r="N417" s="35">
        <f t="array" ref="N417">INDEX(A!$L$2:$L$1001,MATCH(EF!C417,A!$A$2:$A$1001,0))</f>
        <v>0</v>
      </c>
      <c r="O417" s="36" t="str">
        <f t="shared" si="0"/>
        <v>7</v>
      </c>
      <c r="P417" s="36" t="str">
        <f t="shared" si="1"/>
        <v>013</v>
      </c>
      <c r="Q417" s="36" t="str">
        <f t="array" ref="Q417">IF(O417="7",IF(P417="000","Sin región al ser un intermunicipal",INDEX(B!$C$2:$C$126,MATCH(EF!P417,B!$A$2:$A$126,0))),"Sin región al ser un ente Estatal")</f>
        <v xml:space="preserve">Ciénega </v>
      </c>
      <c r="R417" s="37">
        <f t="array" ref="R417">IF(O417="7",IF(P417="000","N/A",INDEX(B!$D$2:$D$126,MATCH(EF!P417,B!$A$2:$A$126,0))),B!$D$127)</f>
        <v>60480</v>
      </c>
      <c r="S417" s="37">
        <f t="array" ref="S417">IF(O417="7",IF(P417="000","N/A",INDEX(B!$E$2:$E$126,MATCH(EF!P417,B!$A$2:$A$126,0))),B!$E$127)</f>
        <v>64009</v>
      </c>
      <c r="T417" s="29"/>
      <c r="U417" s="29"/>
      <c r="V417" s="29"/>
      <c r="W417" s="29"/>
      <c r="X417" s="29"/>
      <c r="Y417" s="29"/>
      <c r="Z417" s="29"/>
    </row>
    <row r="418" spans="1:26" ht="14.25" customHeight="1">
      <c r="A418" s="29">
        <f>COUNTIF(A!$A$2:$A$1001,"&lt;="&amp;A!A418)</f>
        <v>325</v>
      </c>
      <c r="B418" s="30">
        <v>417</v>
      </c>
      <c r="C418" s="35" t="str">
        <f t="array" ref="C418">INDEX(A!$A$2:$A$1001,MATCH(EF!B418,EF!$A$2:$A$1001,0))</f>
        <v>Sistema para el Desarrollo Integral de la Familia del municipio de Atoyac, Jalisco</v>
      </c>
      <c r="D418" s="35" t="str">
        <f t="array" ref="D418">INDEX(A!$B$2:$B$1001,MATCH(EF!C418,A!$A$2:$A$1001,0))</f>
        <v>Municipal</v>
      </c>
      <c r="E418" s="35" t="str">
        <f t="array" ref="E418">INDEX(A!$C$2:$C$1001,MATCH(EF!C418,A!$A$2:$A$1001,0))</f>
        <v>Sí</v>
      </c>
      <c r="F418" s="35" t="str">
        <f t="array" ref="F418">INDEX(A!$D$2:$D$1001,MATCH(EF!C418,A!$A$2:$A$1001,0))</f>
        <v>014</v>
      </c>
      <c r="G418" s="35" t="str">
        <f t="array" ref="G418">INDEX(A!$E$2:$E$1001,MATCH(EF!C418,A!$A$2:$A$1001,0))</f>
        <v>Asistencia social</v>
      </c>
      <c r="H418" s="35" t="str">
        <f t="array" ref="H418">INDEX(A!$F$2:$F$1001,MATCH(EF!C418,A!$A$2:$A$1001,0))</f>
        <v>Ejecutivo</v>
      </c>
      <c r="I418" s="35" t="str">
        <f t="array" ref="I418">INDEX(A!$G$2:$G$1001,MATCH(EF!C418,A!$A$2:$A$1001,0))</f>
        <v>OPD</v>
      </c>
      <c r="J418" s="35">
        <f t="array" ref="J418">INDEX(A!$H$2:$H$1001,MATCH(EF!C418,A!$A$2:$A$1001,0))</f>
        <v>1986</v>
      </c>
      <c r="K418" s="35" t="str">
        <f t="array" ref="K418">INDEX(A!$I$2:$I$1001,MATCH(EF!C418,A!$A$2:$A$1001,0))</f>
        <v>NA</v>
      </c>
      <c r="L418" s="35" t="str">
        <f t="array" ref="L418">INDEX(A!$J$2:$J$1001,MATCH(EF!C418,A!$A$2:$A$1001,0))</f>
        <v>Decreto número 12361</v>
      </c>
      <c r="M418" s="35">
        <f t="array" ref="M418">INDEX(A!$K$2:$K$1001,MATCH(EF!C418,A!$A$2:$A$1001,0))</f>
        <v>701401</v>
      </c>
      <c r="N418" s="35">
        <f t="array" ref="N418">INDEX(A!$L$2:$L$1001,MATCH(EF!C418,A!$A$2:$A$1001,0))</f>
        <v>0</v>
      </c>
      <c r="O418" s="36" t="str">
        <f t="shared" si="0"/>
        <v>7</v>
      </c>
      <c r="P418" s="36" t="str">
        <f t="shared" si="1"/>
        <v>014</v>
      </c>
      <c r="Q418" s="36" t="str">
        <f t="array" ref="Q418">IF(O418="7",IF(P418="000","Sin región al ser un intermunicipal",INDEX(B!$C$2:$C$126,MATCH(EF!P418,B!$A$2:$A$126,0))),"Sin región al ser un ente Estatal")</f>
        <v>Lagunas</v>
      </c>
      <c r="R418" s="37">
        <f t="array" ref="R418">IF(O418="7",IF(P418="000","N/A",INDEX(B!$D$2:$D$126,MATCH(EF!P418,B!$A$2:$A$126,0))),B!$D$127)</f>
        <v>8264</v>
      </c>
      <c r="S418" s="37">
        <f t="array" ref="S418">IF(O418="7",IF(P418="000","N/A",INDEX(B!$E$2:$E$126,MATCH(EF!P418,B!$A$2:$A$126,0))),B!$E$127)</f>
        <v>8689</v>
      </c>
      <c r="T418" s="29"/>
      <c r="U418" s="29"/>
      <c r="V418" s="29"/>
      <c r="W418" s="29"/>
      <c r="X418" s="29"/>
      <c r="Y418" s="29"/>
      <c r="Z418" s="29"/>
    </row>
    <row r="419" spans="1:26" ht="14.25" customHeight="1">
      <c r="A419" s="29">
        <f>COUNTIF(A!$A$2:$A$1001,"&lt;="&amp;A!A419)</f>
        <v>92</v>
      </c>
      <c r="B419" s="30">
        <v>418</v>
      </c>
      <c r="C419" s="35" t="str">
        <f t="array" ref="C419">INDEX(A!$A$2:$A$1001,MATCH(EF!B419,EF!$A$2:$A$1001,0))</f>
        <v xml:space="preserve">Sistema para el Desarrollo Integral de la Familia del municipio de Autlán de Navarro, Jal. </v>
      </c>
      <c r="D419" s="35" t="str">
        <f t="array" ref="D419">INDEX(A!$B$2:$B$1001,MATCH(EF!C419,A!$A$2:$A$1001,0))</f>
        <v>Municipal</v>
      </c>
      <c r="E419" s="35" t="str">
        <f t="array" ref="E419">INDEX(A!$C$2:$C$1001,MATCH(EF!C419,A!$A$2:$A$1001,0))</f>
        <v>Sí</v>
      </c>
      <c r="F419" s="35" t="str">
        <f t="array" ref="F419">INDEX(A!$D$2:$D$1001,MATCH(EF!C419,A!$A$2:$A$1001,0))</f>
        <v>015</v>
      </c>
      <c r="G419" s="35" t="str">
        <f t="array" ref="G419">INDEX(A!$E$2:$E$1001,MATCH(EF!C419,A!$A$2:$A$1001,0))</f>
        <v>Asistencia social</v>
      </c>
      <c r="H419" s="35" t="str">
        <f t="array" ref="H419">INDEX(A!$F$2:$F$1001,MATCH(EF!C419,A!$A$2:$A$1001,0))</f>
        <v>Ejecutivo</v>
      </c>
      <c r="I419" s="35" t="str">
        <f t="array" ref="I419">INDEX(A!$G$2:$G$1001,MATCH(EF!C419,A!$A$2:$A$1001,0))</f>
        <v>OPD</v>
      </c>
      <c r="J419" s="35">
        <f t="array" ref="J419">INDEX(A!$H$2:$H$1001,MATCH(EF!C419,A!$A$2:$A$1001,0))</f>
        <v>1985</v>
      </c>
      <c r="K419" s="35" t="str">
        <f t="array" ref="K419">INDEX(A!$I$2:$I$1001,MATCH(EF!C419,A!$A$2:$A$1001,0))</f>
        <v>NA</v>
      </c>
      <c r="L419" s="35" t="str">
        <f t="array" ref="L419">INDEX(A!$J$2:$J$1001,MATCH(EF!C419,A!$A$2:$A$1001,0))</f>
        <v>Decreto Número 12024</v>
      </c>
      <c r="M419" s="35">
        <f t="array" ref="M419">INDEX(A!$K$2:$K$1001,MATCH(EF!C419,A!$A$2:$A$1001,0))</f>
        <v>701501</v>
      </c>
      <c r="N419" s="35">
        <f t="array" ref="N419">INDEX(A!$L$2:$L$1001,MATCH(EF!C419,A!$A$2:$A$1001,0))</f>
        <v>0</v>
      </c>
      <c r="O419" s="36" t="str">
        <f t="shared" si="0"/>
        <v>7</v>
      </c>
      <c r="P419" s="36" t="str">
        <f t="shared" si="1"/>
        <v>015</v>
      </c>
      <c r="Q419" s="36" t="str">
        <f t="array" ref="Q419">IF(O419="7",IF(P419="000","Sin región al ser un intermunicipal",INDEX(B!$C$2:$C$126,MATCH(EF!P419,B!$A$2:$A$126,0))),"Sin región al ser un ente Estatal")</f>
        <v>Sierra de Amula</v>
      </c>
      <c r="R419" s="37">
        <f t="array" ref="R419">IF(O419="7",IF(P419="000","N/A",INDEX(B!$D$2:$D$126,MATCH(EF!P419,B!$A$2:$A$126,0))),B!$D$127)</f>
        <v>60572</v>
      </c>
      <c r="S419" s="37">
        <f t="array" ref="S419">IF(O419="7",IF(P419="000","N/A",INDEX(B!$E$2:$E$126,MATCH(EF!P419,B!$A$2:$A$126,0))),B!$E$127)</f>
        <v>64931</v>
      </c>
      <c r="T419" s="29"/>
      <c r="U419" s="29"/>
      <c r="V419" s="29"/>
      <c r="W419" s="29"/>
      <c r="X419" s="29"/>
      <c r="Y419" s="29"/>
      <c r="Z419" s="29"/>
    </row>
    <row r="420" spans="1:26" ht="14.25" customHeight="1">
      <c r="A420" s="29">
        <f>COUNTIF(A!$A$2:$A$1001,"&lt;="&amp;A!A420)</f>
        <v>326</v>
      </c>
      <c r="B420" s="30">
        <v>419</v>
      </c>
      <c r="C420" s="35" t="str">
        <f t="array" ref="C420">INDEX(A!$A$2:$A$1001,MATCH(EF!B420,EF!$A$2:$A$1001,0))</f>
        <v>Sistema para el Desarrollo Integral de la Familia del municipio de Ayotlán, Jalisco</v>
      </c>
      <c r="D420" s="35" t="str">
        <f t="array" ref="D420">INDEX(A!$B$2:$B$1001,MATCH(EF!C420,A!$A$2:$A$1001,0))</f>
        <v>Municipal</v>
      </c>
      <c r="E420" s="35" t="str">
        <f t="array" ref="E420">INDEX(A!$C$2:$C$1001,MATCH(EF!C420,A!$A$2:$A$1001,0))</f>
        <v>Sí</v>
      </c>
      <c r="F420" s="35" t="str">
        <f t="array" ref="F420">INDEX(A!$D$2:$D$1001,MATCH(EF!C420,A!$A$2:$A$1001,0))</f>
        <v>016</v>
      </c>
      <c r="G420" s="35" t="str">
        <f t="array" ref="G420">INDEX(A!$E$2:$E$1001,MATCH(EF!C420,A!$A$2:$A$1001,0))</f>
        <v>Asistencia social</v>
      </c>
      <c r="H420" s="35" t="str">
        <f t="array" ref="H420">INDEX(A!$F$2:$F$1001,MATCH(EF!C420,A!$A$2:$A$1001,0))</f>
        <v>Ejecutivo</v>
      </c>
      <c r="I420" s="35" t="str">
        <f t="array" ref="I420">INDEX(A!$G$2:$G$1001,MATCH(EF!C420,A!$A$2:$A$1001,0))</f>
        <v>OPD</v>
      </c>
      <c r="J420" s="35">
        <f t="array" ref="J420">INDEX(A!$H$2:$H$1001,MATCH(EF!C420,A!$A$2:$A$1001,0))</f>
        <v>1986</v>
      </c>
      <c r="K420" s="35" t="str">
        <f t="array" ref="K420">INDEX(A!$I$2:$I$1001,MATCH(EF!C420,A!$A$2:$A$1001,0))</f>
        <v>NA</v>
      </c>
      <c r="L420" s="35" t="str">
        <f t="array" ref="L420">INDEX(A!$J$2:$J$1001,MATCH(EF!C420,A!$A$2:$A$1001,0))</f>
        <v>Decreto N.° 12522</v>
      </c>
      <c r="M420" s="35">
        <f t="array" ref="M420">INDEX(A!$K$2:$K$1001,MATCH(EF!C420,A!$A$2:$A$1001,0))</f>
        <v>701601</v>
      </c>
      <c r="N420" s="35">
        <f t="array" ref="N420">INDEX(A!$L$2:$L$1001,MATCH(EF!C420,A!$A$2:$A$1001,0))</f>
        <v>0</v>
      </c>
      <c r="O420" s="36" t="str">
        <f t="shared" si="0"/>
        <v>7</v>
      </c>
      <c r="P420" s="36" t="str">
        <f t="shared" si="1"/>
        <v>016</v>
      </c>
      <c r="Q420" s="36" t="str">
        <f t="array" ref="Q420">IF(O420="7",IF(P420="000","Sin región al ser un intermunicipal",INDEX(B!$C$2:$C$126,MATCH(EF!P420,B!$A$2:$A$126,0))),"Sin región al ser un ente Estatal")</f>
        <v>Ciénega</v>
      </c>
      <c r="R420" s="37">
        <f t="array" ref="R420">IF(O420="7",IF(P420="000","N/A",INDEX(B!$D$2:$D$126,MATCH(EF!P420,B!$A$2:$A$126,0))),B!$D$127)</f>
        <v>37963</v>
      </c>
      <c r="S420" s="37">
        <f t="array" ref="S420">IF(O420="7",IF(P420="000","N/A",INDEX(B!$E$2:$E$126,MATCH(EF!P420,B!$A$2:$A$126,0))),B!$E$127)</f>
        <v>41552</v>
      </c>
      <c r="T420" s="29"/>
      <c r="U420" s="29"/>
      <c r="V420" s="29"/>
      <c r="W420" s="29"/>
      <c r="X420" s="29"/>
      <c r="Y420" s="29"/>
      <c r="Z420" s="29"/>
    </row>
    <row r="421" spans="1:26" ht="14.25" customHeight="1">
      <c r="A421" s="29">
        <f>COUNTIF(A!$A$2:$A$1001,"&lt;="&amp;A!A421)</f>
        <v>93</v>
      </c>
      <c r="B421" s="30">
        <v>420</v>
      </c>
      <c r="C421" s="35" t="str">
        <f t="array" ref="C421">INDEX(A!$A$2:$A$1001,MATCH(EF!B421,EF!$A$2:$A$1001,0))</f>
        <v>Sistema para el Desarrollo Integral de la Familia del municipio de Ayutla, Jalisco</v>
      </c>
      <c r="D421" s="35" t="str">
        <f t="array" ref="D421">INDEX(A!$B$2:$B$1001,MATCH(EF!C421,A!$A$2:$A$1001,0))</f>
        <v>Municipal</v>
      </c>
      <c r="E421" s="35" t="str">
        <f t="array" ref="E421">INDEX(A!$C$2:$C$1001,MATCH(EF!C421,A!$A$2:$A$1001,0))</f>
        <v>Sí</v>
      </c>
      <c r="F421" s="35" t="str">
        <f t="array" ref="F421">INDEX(A!$D$2:$D$1001,MATCH(EF!C421,A!$A$2:$A$1001,0))</f>
        <v>017</v>
      </c>
      <c r="G421" s="35" t="str">
        <f t="array" ref="G421">INDEX(A!$E$2:$E$1001,MATCH(EF!C421,A!$A$2:$A$1001,0))</f>
        <v>Asistencia social</v>
      </c>
      <c r="H421" s="35" t="str">
        <f t="array" ref="H421">INDEX(A!$F$2:$F$1001,MATCH(EF!C421,A!$A$2:$A$1001,0))</f>
        <v>Ejecutivo</v>
      </c>
      <c r="I421" s="35" t="str">
        <f t="array" ref="I421">INDEX(A!$G$2:$G$1001,MATCH(EF!C421,A!$A$2:$A$1001,0))</f>
        <v>OPD</v>
      </c>
      <c r="J421" s="35">
        <f t="array" ref="J421">INDEX(A!$H$2:$H$1001,MATCH(EF!C421,A!$A$2:$A$1001,0))</f>
        <v>1986</v>
      </c>
      <c r="K421" s="35" t="str">
        <f t="array" ref="K421">INDEX(A!$I$2:$I$1001,MATCH(EF!C421,A!$A$2:$A$1001,0))</f>
        <v>NA</v>
      </c>
      <c r="L421" s="35" t="str">
        <f t="array" ref="L421">INDEX(A!$J$2:$J$1001,MATCH(EF!C421,A!$A$2:$A$1001,0))</f>
        <v>Decreto número 12337</v>
      </c>
      <c r="M421" s="35">
        <f t="array" ref="M421">INDEX(A!$K$2:$K$1001,MATCH(EF!C421,A!$A$2:$A$1001,0))</f>
        <v>701701</v>
      </c>
      <c r="N421" s="35">
        <f t="array" ref="N421">INDEX(A!$L$2:$L$1001,MATCH(EF!C421,A!$A$2:$A$1001,0))</f>
        <v>0</v>
      </c>
      <c r="O421" s="36" t="str">
        <f t="shared" si="0"/>
        <v>7</v>
      </c>
      <c r="P421" s="36" t="str">
        <f t="shared" si="1"/>
        <v>017</v>
      </c>
      <c r="Q421" s="36" t="str">
        <f t="array" ref="Q421">IF(O421="7",IF(P421="000","Sin región al ser un intermunicipal",INDEX(B!$C$2:$C$126,MATCH(EF!P421,B!$A$2:$A$126,0))),"Sin región al ser un ente Estatal")</f>
        <v>Sierra de Amula</v>
      </c>
      <c r="R421" s="37">
        <f t="array" ref="R421">IF(O421="7",IF(P421="000","N/A",INDEX(B!$D$2:$D$126,MATCH(EF!P421,B!$A$2:$A$126,0))),B!$D$127)</f>
        <v>12453</v>
      </c>
      <c r="S421" s="37">
        <f t="array" ref="S421">IF(O421="7",IF(P421="000","N/A",INDEX(B!$E$2:$E$126,MATCH(EF!P421,B!$A$2:$A$126,0))),B!$E$127)</f>
        <v>12880</v>
      </c>
      <c r="T421" s="29"/>
      <c r="U421" s="29"/>
      <c r="V421" s="29"/>
      <c r="W421" s="29"/>
      <c r="X421" s="29"/>
      <c r="Y421" s="29"/>
      <c r="Z421" s="29"/>
    </row>
    <row r="422" spans="1:26" ht="14.25" customHeight="1">
      <c r="A422" s="29">
        <f>COUNTIF(A!$A$2:$A$1001,"&lt;="&amp;A!A422)</f>
        <v>327</v>
      </c>
      <c r="B422" s="30">
        <v>421</v>
      </c>
      <c r="C422" s="35" t="str">
        <f t="array" ref="C422">INDEX(A!$A$2:$A$1001,MATCH(EF!B422,EF!$A$2:$A$1001,0))</f>
        <v>Sistema para el Desarrollo Integral de la Familia del municipio de Bolaños</v>
      </c>
      <c r="D422" s="35" t="str">
        <f t="array" ref="D422">INDEX(A!$B$2:$B$1001,MATCH(EF!C422,A!$A$2:$A$1001,0))</f>
        <v>Municipal</v>
      </c>
      <c r="E422" s="35" t="str">
        <f t="array" ref="E422">INDEX(A!$C$2:$C$1001,MATCH(EF!C422,A!$A$2:$A$1001,0))</f>
        <v>Sí</v>
      </c>
      <c r="F422" s="35" t="str">
        <f t="array" ref="F422">INDEX(A!$D$2:$D$1001,MATCH(EF!C422,A!$A$2:$A$1001,0))</f>
        <v>019</v>
      </c>
      <c r="G422" s="35" t="str">
        <f t="array" ref="G422">INDEX(A!$E$2:$E$1001,MATCH(EF!C422,A!$A$2:$A$1001,0))</f>
        <v>Asistencia social</v>
      </c>
      <c r="H422" s="35" t="str">
        <f t="array" ref="H422">INDEX(A!$F$2:$F$1001,MATCH(EF!C422,A!$A$2:$A$1001,0))</f>
        <v>Ejecutivo</v>
      </c>
      <c r="I422" s="35" t="str">
        <f t="array" ref="I422">INDEX(A!$G$2:$G$1001,MATCH(EF!C422,A!$A$2:$A$1001,0))</f>
        <v>OPD</v>
      </c>
      <c r="J422" s="35">
        <f t="array" ref="J422">INDEX(A!$H$2:$H$1001,MATCH(EF!C422,A!$A$2:$A$1001,0))</f>
        <v>1988</v>
      </c>
      <c r="K422" s="35" t="str">
        <f t="array" ref="K422">INDEX(A!$I$2:$I$1001,MATCH(EF!C422,A!$A$2:$A$1001,0))</f>
        <v>NA</v>
      </c>
      <c r="L422" s="35" t="str">
        <f t="array" ref="L422">INDEX(A!$J$2:$J$1001,MATCH(EF!C422,A!$A$2:$A$1001,0))</f>
        <v>Decreto número 13260</v>
      </c>
      <c r="M422" s="35">
        <f t="array" ref="M422">INDEX(A!$K$2:$K$1001,MATCH(EF!C422,A!$A$2:$A$1001,0))</f>
        <v>701901</v>
      </c>
      <c r="N422" s="35">
        <f t="array" ref="N422">INDEX(A!$L$2:$L$1001,MATCH(EF!C422,A!$A$2:$A$1001,0))</f>
        <v>0</v>
      </c>
      <c r="O422" s="36" t="str">
        <f t="shared" si="0"/>
        <v>7</v>
      </c>
      <c r="P422" s="36" t="str">
        <f t="shared" si="1"/>
        <v>019</v>
      </c>
      <c r="Q422" s="36" t="str">
        <f t="array" ref="Q422">IF(O422="7",IF(P422="000","Sin región al ser un intermunicipal",INDEX(B!$C$2:$C$126,MATCH(EF!P422,B!$A$2:$A$126,0))),"Sin región al ser un ente Estatal")</f>
        <v>Norte</v>
      </c>
      <c r="R422" s="37">
        <f t="array" ref="R422">IF(O422="7",IF(P422="000","N/A",INDEX(B!$D$2:$D$126,MATCH(EF!P422,B!$A$2:$A$126,0))),B!$D$127)</f>
        <v>7341</v>
      </c>
      <c r="S422" s="37">
        <f t="array" ref="S422">IF(O422="7",IF(P422="000","N/A",INDEX(B!$E$2:$E$126,MATCH(EF!P422,B!$A$2:$A$126,0))),B!$E$127)</f>
        <v>7043</v>
      </c>
      <c r="T422" s="29"/>
      <c r="U422" s="29"/>
      <c r="V422" s="29"/>
      <c r="W422" s="29"/>
      <c r="X422" s="29"/>
      <c r="Y422" s="29"/>
      <c r="Z422" s="29"/>
    </row>
    <row r="423" spans="1:26" ht="14.25" customHeight="1">
      <c r="A423" s="29">
        <f>COUNTIF(A!$A$2:$A$1001,"&lt;="&amp;A!A423)</f>
        <v>405</v>
      </c>
      <c r="B423" s="30">
        <v>422</v>
      </c>
      <c r="C423" s="35" t="str">
        <f t="array" ref="C423">INDEX(A!$A$2:$A$1001,MATCH(EF!B423,EF!$A$2:$A$1001,0))</f>
        <v>Sistema para el Desarrollo Integral de la Familia del municipio de Cabo Corrientes</v>
      </c>
      <c r="D423" s="35" t="str">
        <f t="array" ref="D423">INDEX(A!$B$2:$B$1001,MATCH(EF!C423,A!$A$2:$A$1001,0))</f>
        <v>Municipal</v>
      </c>
      <c r="E423" s="35" t="str">
        <f t="array" ref="E423">INDEX(A!$C$2:$C$1001,MATCH(EF!C423,A!$A$2:$A$1001,0))</f>
        <v>Sí</v>
      </c>
      <c r="F423" s="35" t="str">
        <f t="array" ref="F423">INDEX(A!$D$2:$D$1001,MATCH(EF!C423,A!$A$2:$A$1001,0))</f>
        <v>020</v>
      </c>
      <c r="G423" s="35" t="str">
        <f t="array" ref="G423">INDEX(A!$E$2:$E$1001,MATCH(EF!C423,A!$A$2:$A$1001,0))</f>
        <v>Asistencia social</v>
      </c>
      <c r="H423" s="35" t="str">
        <f t="array" ref="H423">INDEX(A!$F$2:$F$1001,MATCH(EF!C423,A!$A$2:$A$1001,0))</f>
        <v>Ejecutivo</v>
      </c>
      <c r="I423" s="35" t="str">
        <f t="array" ref="I423">INDEX(A!$G$2:$G$1001,MATCH(EF!C423,A!$A$2:$A$1001,0))</f>
        <v>OPD</v>
      </c>
      <c r="J423" s="35">
        <f t="array" ref="J423">INDEX(A!$H$2:$H$1001,MATCH(EF!C423,A!$A$2:$A$1001,0))</f>
        <v>1986</v>
      </c>
      <c r="K423" s="35" t="str">
        <f t="array" ref="K423">INDEX(A!$I$2:$I$1001,MATCH(EF!C423,A!$A$2:$A$1001,0))</f>
        <v>NA</v>
      </c>
      <c r="L423" s="35" t="str">
        <f t="array" ref="L423">INDEX(A!$J$2:$J$1001,MATCH(EF!C423,A!$A$2:$A$1001,0))</f>
        <v>Decreto número 12489</v>
      </c>
      <c r="M423" s="35">
        <f t="array" ref="M423">INDEX(A!$K$2:$K$1001,MATCH(EF!C423,A!$A$2:$A$1001,0))</f>
        <v>702001</v>
      </c>
      <c r="N423" s="35">
        <f t="array" ref="N423">INDEX(A!$L$2:$L$1001,MATCH(EF!C423,A!$A$2:$A$1001,0))</f>
        <v>0</v>
      </c>
      <c r="O423" s="36" t="str">
        <f t="shared" si="0"/>
        <v>7</v>
      </c>
      <c r="P423" s="36" t="str">
        <f t="shared" si="1"/>
        <v>020</v>
      </c>
      <c r="Q423" s="36" t="str">
        <f t="array" ref="Q423">IF(O423="7",IF(P423="000","Sin región al ser un intermunicipal",INDEX(B!$C$2:$C$126,MATCH(EF!P423,B!$A$2:$A$126,0))),"Sin región al ser un ente Estatal")</f>
        <v>Costa Sierra Occidental</v>
      </c>
      <c r="R423" s="37">
        <f t="array" ref="R423">IF(O423="7",IF(P423="000","N/A",INDEX(B!$D$2:$D$126,MATCH(EF!P423,B!$A$2:$A$126,0))),B!$D$127)</f>
        <v>10303</v>
      </c>
      <c r="S423" s="37">
        <f t="array" ref="S423">IF(O423="7",IF(P423="000","N/A",INDEX(B!$E$2:$E$126,MATCH(EF!P423,B!$A$2:$A$126,0))),B!$E$127)</f>
        <v>10940</v>
      </c>
      <c r="T423" s="29"/>
      <c r="U423" s="29"/>
      <c r="V423" s="29"/>
      <c r="W423" s="29"/>
      <c r="X423" s="29"/>
      <c r="Y423" s="29"/>
      <c r="Z423" s="29"/>
    </row>
    <row r="424" spans="1:26" ht="14.25" customHeight="1">
      <c r="A424" s="29">
        <f>COUNTIF(A!$A$2:$A$1001,"&lt;="&amp;A!A424)</f>
        <v>385</v>
      </c>
      <c r="B424" s="30">
        <v>423</v>
      </c>
      <c r="C424" s="35" t="str">
        <f t="array" ref="C424">INDEX(A!$A$2:$A$1001,MATCH(EF!B424,EF!$A$2:$A$1001,0))</f>
        <v>Sistema para el Desarrollo Integral de la Familia del municipio de Cañadas de Obregón, Jalisco</v>
      </c>
      <c r="D424" s="35" t="str">
        <f t="array" ref="D424">INDEX(A!$B$2:$B$1001,MATCH(EF!C424,A!$A$2:$A$1001,0))</f>
        <v>Municipal</v>
      </c>
      <c r="E424" s="35" t="str">
        <f t="array" ref="E424">INDEX(A!$C$2:$C$1001,MATCH(EF!C424,A!$A$2:$A$1001,0))</f>
        <v>Sí</v>
      </c>
      <c r="F424" s="35">
        <f t="array" ref="F424">INDEX(A!$D$2:$D$1001,MATCH(EF!C424,A!$A$2:$A$1001,0))</f>
        <v>117</v>
      </c>
      <c r="G424" s="35" t="str">
        <f t="array" ref="G424">INDEX(A!$E$2:$E$1001,MATCH(EF!C424,A!$A$2:$A$1001,0))</f>
        <v>Asistencia social</v>
      </c>
      <c r="H424" s="35" t="str">
        <f t="array" ref="H424">INDEX(A!$F$2:$F$1001,MATCH(EF!C424,A!$A$2:$A$1001,0))</f>
        <v>Ejecutivo</v>
      </c>
      <c r="I424" s="35" t="str">
        <f t="array" ref="I424">INDEX(A!$G$2:$G$1001,MATCH(EF!C424,A!$A$2:$A$1001,0))</f>
        <v>OPD</v>
      </c>
      <c r="J424" s="35">
        <f t="array" ref="J424">INDEX(A!$H$2:$H$1001,MATCH(EF!C424,A!$A$2:$A$1001,0))</f>
        <v>1987</v>
      </c>
      <c r="K424" s="35" t="str">
        <f t="array" ref="K424">INDEX(A!$I$2:$I$1001,MATCH(EF!C424,A!$A$2:$A$1001,0))</f>
        <v>NA</v>
      </c>
      <c r="L424" s="35" t="str">
        <f t="array" ref="L424">INDEX(A!$J$2:$J$1001,MATCH(EF!C424,A!$A$2:$A$1001,0))</f>
        <v>Decreto N.° 12721</v>
      </c>
      <c r="M424" s="35">
        <f t="array" ref="M424">INDEX(A!$K$2:$K$1001,MATCH(EF!C424,A!$A$2:$A$1001,0))</f>
        <v>711701</v>
      </c>
      <c r="N424" s="35">
        <f t="array" ref="N424">INDEX(A!$L$2:$L$1001,MATCH(EF!C424,A!$A$2:$A$1001,0))</f>
        <v>0</v>
      </c>
      <c r="O424" s="36" t="str">
        <f t="shared" si="0"/>
        <v>7</v>
      </c>
      <c r="P424" s="36" t="str">
        <f t="shared" si="1"/>
        <v>117</v>
      </c>
      <c r="Q424" s="36" t="str">
        <f t="array" ref="Q424">IF(O424="7",IF(P424="000","Sin región al ser un intermunicipal",INDEX(B!$C$2:$C$126,MATCH(EF!P424,B!$A$2:$A$126,0))),"Sin región al ser un ente Estatal")</f>
        <v>Altos Sur</v>
      </c>
      <c r="R424" s="37">
        <f t="array" ref="R424">IF(O424="7",IF(P424="000","N/A",INDEX(B!$D$2:$D$126,MATCH(EF!P424,B!$A$2:$A$126,0))),B!$D$127)</f>
        <v>4110</v>
      </c>
      <c r="S424" s="37">
        <f t="array" ref="S424">IF(O424="7",IF(P424="000","N/A",INDEX(B!$E$2:$E$126,MATCH(EF!P424,B!$A$2:$A$126,0))),B!$E$127)</f>
        <v>4388</v>
      </c>
      <c r="T424" s="29"/>
      <c r="U424" s="29"/>
      <c r="V424" s="29"/>
      <c r="W424" s="29"/>
      <c r="X424" s="29"/>
      <c r="Y424" s="29"/>
      <c r="Z424" s="29"/>
    </row>
    <row r="425" spans="1:26" ht="14.25" customHeight="1">
      <c r="A425" s="29">
        <f>COUNTIF(A!$A$2:$A$1001,"&lt;="&amp;A!A425)</f>
        <v>328</v>
      </c>
      <c r="B425" s="30">
        <v>424</v>
      </c>
      <c r="C425" s="35" t="str">
        <f t="array" ref="C425">INDEX(A!$A$2:$A$1001,MATCH(EF!B425,EF!$A$2:$A$1001,0))</f>
        <v>Sistema para el Desarrollo Integral de la Familia del municipio de Casimiro Castillo</v>
      </c>
      <c r="D425" s="35" t="str">
        <f t="array" ref="D425">INDEX(A!$B$2:$B$1001,MATCH(EF!C425,A!$A$2:$A$1001,0))</f>
        <v>Municipal</v>
      </c>
      <c r="E425" s="35" t="str">
        <f t="array" ref="E425">INDEX(A!$C$2:$C$1001,MATCH(EF!C425,A!$A$2:$A$1001,0))</f>
        <v>Sí</v>
      </c>
      <c r="F425" s="35" t="str">
        <f t="array" ref="F425">INDEX(A!$D$2:$D$1001,MATCH(EF!C425,A!$A$2:$A$1001,0))</f>
        <v>021</v>
      </c>
      <c r="G425" s="35" t="str">
        <f t="array" ref="G425">INDEX(A!$E$2:$E$1001,MATCH(EF!C425,A!$A$2:$A$1001,0))</f>
        <v>Asistencia social</v>
      </c>
      <c r="H425" s="35" t="str">
        <f t="array" ref="H425">INDEX(A!$F$2:$F$1001,MATCH(EF!C425,A!$A$2:$A$1001,0))</f>
        <v>Ejecutivo</v>
      </c>
      <c r="I425" s="35" t="str">
        <f t="array" ref="I425">INDEX(A!$G$2:$G$1001,MATCH(EF!C425,A!$A$2:$A$1001,0))</f>
        <v>OPD</v>
      </c>
      <c r="J425" s="35">
        <f t="array" ref="J425">INDEX(A!$H$2:$H$1001,MATCH(EF!C425,A!$A$2:$A$1001,0))</f>
        <v>1986</v>
      </c>
      <c r="K425" s="35" t="str">
        <f t="array" ref="K425">INDEX(A!$I$2:$I$1001,MATCH(EF!C425,A!$A$2:$A$1001,0))</f>
        <v>NA</v>
      </c>
      <c r="L425" s="35" t="str">
        <f t="array" ref="L425">INDEX(A!$J$2:$J$1001,MATCH(EF!C425,A!$A$2:$A$1001,0))</f>
        <v>Decreto número 12426</v>
      </c>
      <c r="M425" s="35">
        <f t="array" ref="M425">INDEX(A!$K$2:$K$1001,MATCH(EF!C425,A!$A$2:$A$1001,0))</f>
        <v>702101</v>
      </c>
      <c r="N425" s="35">
        <f t="array" ref="N425">INDEX(A!$L$2:$L$1001,MATCH(EF!C425,A!$A$2:$A$1001,0))</f>
        <v>0</v>
      </c>
      <c r="O425" s="36" t="str">
        <f t="shared" si="0"/>
        <v>7</v>
      </c>
      <c r="P425" s="36" t="str">
        <f t="shared" si="1"/>
        <v>021</v>
      </c>
      <c r="Q425" s="36" t="str">
        <f t="array" ref="Q425">IF(O425="7",IF(P425="000","Sin región al ser un intermunicipal",INDEX(B!$C$2:$C$126,MATCH(EF!P425,B!$A$2:$A$126,0))),"Sin región al ser un ente Estatal")</f>
        <v>Costa Sur</v>
      </c>
      <c r="R425" s="37">
        <f t="array" ref="R425">IF(O425="7",IF(P425="000","N/A",INDEX(B!$D$2:$D$126,MATCH(EF!P425,B!$A$2:$A$126,0))),B!$D$127)</f>
        <v>21584</v>
      </c>
      <c r="S425" s="37">
        <f t="array" ref="S425">IF(O425="7",IF(P425="000","N/A",INDEX(B!$E$2:$E$126,MATCH(EF!P425,B!$A$2:$A$126,0))),B!$E$127)</f>
        <v>20548</v>
      </c>
      <c r="T425" s="29"/>
      <c r="U425" s="29"/>
      <c r="V425" s="29"/>
      <c r="W425" s="29"/>
      <c r="X425" s="29"/>
      <c r="Y425" s="29"/>
      <c r="Z425" s="29"/>
    </row>
    <row r="426" spans="1:26" ht="14.25" customHeight="1">
      <c r="A426" s="29">
        <f>COUNTIF(A!$A$2:$A$1001,"&lt;="&amp;A!A426)</f>
        <v>478</v>
      </c>
      <c r="B426" s="30">
        <v>425</v>
      </c>
      <c r="C426" s="35" t="str">
        <f t="array" ref="C426">INDEX(A!$A$2:$A$1001,MATCH(EF!B426,EF!$A$2:$A$1001,0))</f>
        <v>Sistema para el Desarrollo Integral de la Familia del municipio de Chapala</v>
      </c>
      <c r="D426" s="35" t="str">
        <f t="array" ref="D426">INDEX(A!$B$2:$B$1001,MATCH(EF!C426,A!$A$2:$A$1001,0))</f>
        <v>Municipal</v>
      </c>
      <c r="E426" s="35" t="str">
        <f t="array" ref="E426">INDEX(A!$C$2:$C$1001,MATCH(EF!C426,A!$A$2:$A$1001,0))</f>
        <v>Sí</v>
      </c>
      <c r="F426" s="35" t="str">
        <f t="array" ref="F426">INDEX(A!$D$2:$D$1001,MATCH(EF!C426,A!$A$2:$A$1001,0))</f>
        <v>030</v>
      </c>
      <c r="G426" s="35" t="str">
        <f t="array" ref="G426">INDEX(A!$E$2:$E$1001,MATCH(EF!C426,A!$A$2:$A$1001,0))</f>
        <v>Asistencia social</v>
      </c>
      <c r="H426" s="35" t="str">
        <f t="array" ref="H426">INDEX(A!$F$2:$F$1001,MATCH(EF!C426,A!$A$2:$A$1001,0))</f>
        <v>Ejecutivo</v>
      </c>
      <c r="I426" s="35" t="str">
        <f t="array" ref="I426">INDEX(A!$G$2:$G$1001,MATCH(EF!C426,A!$A$2:$A$1001,0))</f>
        <v>OPD</v>
      </c>
      <c r="J426" s="35">
        <f t="array" ref="J426">INDEX(A!$H$2:$H$1001,MATCH(EF!C426,A!$A$2:$A$1001,0))</f>
        <v>1986</v>
      </c>
      <c r="K426" s="35" t="str">
        <f t="array" ref="K426">INDEX(A!$I$2:$I$1001,MATCH(EF!C426,A!$A$2:$A$1001,0))</f>
        <v>NA</v>
      </c>
      <c r="L426" s="35" t="str">
        <f t="array" ref="L426">INDEX(A!$J$2:$J$1001,MATCH(EF!C426,A!$A$2:$A$1001,0))</f>
        <v>Decreto número 12338</v>
      </c>
      <c r="M426" s="35">
        <f t="array" ref="M426">INDEX(A!$K$2:$K$1001,MATCH(EF!C426,A!$A$2:$A$1001,0))</f>
        <v>703001</v>
      </c>
      <c r="N426" s="35">
        <f t="array" ref="N426">INDEX(A!$L$2:$L$1001,MATCH(EF!C426,A!$A$2:$A$1001,0))</f>
        <v>0</v>
      </c>
      <c r="O426" s="36" t="str">
        <f t="shared" si="0"/>
        <v>7</v>
      </c>
      <c r="P426" s="36" t="str">
        <f t="shared" si="1"/>
        <v>030</v>
      </c>
      <c r="Q426" s="36" t="str">
        <f t="array" ref="Q426">IF(O426="7",IF(P426="000","Sin región al ser un intermunicipal",INDEX(B!$C$2:$C$126,MATCH(EF!P426,B!$A$2:$A$126,0))),"Sin región al ser un ente Estatal")</f>
        <v>Sureste</v>
      </c>
      <c r="R426" s="37">
        <f t="array" ref="R426">IF(O426="7",IF(P426="000","N/A",INDEX(B!$D$2:$D$126,MATCH(EF!P426,B!$A$2:$A$126,0))),B!$D$127)</f>
        <v>50738</v>
      </c>
      <c r="S426" s="37">
        <f t="array" ref="S426">IF(O426="7",IF(P426="000","N/A",INDEX(B!$E$2:$E$126,MATCH(EF!P426,B!$A$2:$A$126,0))),B!$E$127)</f>
        <v>55196</v>
      </c>
      <c r="T426" s="29"/>
      <c r="U426" s="29"/>
      <c r="V426" s="29"/>
      <c r="W426" s="29"/>
      <c r="X426" s="29"/>
      <c r="Y426" s="29"/>
      <c r="Z426" s="29"/>
    </row>
    <row r="427" spans="1:26" ht="14.25" customHeight="1">
      <c r="A427" s="29">
        <f>COUNTIF(A!$A$2:$A$1001,"&lt;="&amp;A!A427)</f>
        <v>386</v>
      </c>
      <c r="B427" s="30">
        <v>426</v>
      </c>
      <c r="C427" s="35" t="str">
        <f t="array" ref="C427">INDEX(A!$A$2:$A$1001,MATCH(EF!B427,EF!$A$2:$A$1001,0))</f>
        <v>Sistema para el Desarrollo Integral de la Familia del municipio de Chiquilistlán</v>
      </c>
      <c r="D427" s="35" t="str">
        <f t="array" ref="D427">INDEX(A!$B$2:$B$1001,MATCH(EF!C427,A!$A$2:$A$1001,0))</f>
        <v>Municipal</v>
      </c>
      <c r="E427" s="35" t="str">
        <f t="array" ref="E427">INDEX(A!$C$2:$C$1001,MATCH(EF!C427,A!$A$2:$A$1001,0))</f>
        <v>Sí</v>
      </c>
      <c r="F427" s="35" t="str">
        <f t="array" ref="F427">INDEX(A!$D$2:$D$1001,MATCH(EF!C427,A!$A$2:$A$1001,0))</f>
        <v>032</v>
      </c>
      <c r="G427" s="35" t="str">
        <f t="array" ref="G427">INDEX(A!$E$2:$E$1001,MATCH(EF!C427,A!$A$2:$A$1001,0))</f>
        <v>Asistencia social</v>
      </c>
      <c r="H427" s="35" t="str">
        <f t="array" ref="H427">INDEX(A!$F$2:$F$1001,MATCH(EF!C427,A!$A$2:$A$1001,0))</f>
        <v>Ejecutivo</v>
      </c>
      <c r="I427" s="35" t="str">
        <f t="array" ref="I427">INDEX(A!$G$2:$G$1001,MATCH(EF!C427,A!$A$2:$A$1001,0))</f>
        <v>OPD</v>
      </c>
      <c r="J427" s="35">
        <f t="array" ref="J427">INDEX(A!$H$2:$H$1001,MATCH(EF!C427,A!$A$2:$A$1001,0))</f>
        <v>1989</v>
      </c>
      <c r="K427" s="35" t="str">
        <f t="array" ref="K427">INDEX(A!$I$2:$I$1001,MATCH(EF!C427,A!$A$2:$A$1001,0))</f>
        <v>NA</v>
      </c>
      <c r="L427" s="35" t="str">
        <f t="array" ref="L427">INDEX(A!$J$2:$J$1001,MATCH(EF!C427,A!$A$2:$A$1001,0))</f>
        <v>Decreto número 13575</v>
      </c>
      <c r="M427" s="35">
        <f t="array" ref="M427">INDEX(A!$K$2:$K$1001,MATCH(EF!C427,A!$A$2:$A$1001,0))</f>
        <v>703201</v>
      </c>
      <c r="N427" s="35">
        <f t="array" ref="N427">INDEX(A!$L$2:$L$1001,MATCH(EF!C427,A!$A$2:$A$1001,0))</f>
        <v>0</v>
      </c>
      <c r="O427" s="36" t="str">
        <f t="shared" si="0"/>
        <v>7</v>
      </c>
      <c r="P427" s="36" t="str">
        <f t="shared" si="1"/>
        <v>032</v>
      </c>
      <c r="Q427" s="36" t="str">
        <f t="array" ref="Q427">IF(O427="7",IF(P427="000","Sin región al ser un intermunicipal",INDEX(B!$C$2:$C$126,MATCH(EF!P427,B!$A$2:$A$126,0))),"Sin región al ser un ente Estatal")</f>
        <v>Sierra de Amula</v>
      </c>
      <c r="R427" s="37">
        <f t="array" ref="R427">IF(O427="7",IF(P427="000","N/A",INDEX(B!$D$2:$D$126,MATCH(EF!P427,B!$A$2:$A$126,0))),B!$D$127)</f>
        <v>6102</v>
      </c>
      <c r="S427" s="37">
        <f t="array" ref="S427">IF(O427="7",IF(P427="000","N/A",INDEX(B!$E$2:$E$126,MATCH(EF!P427,B!$A$2:$A$126,0))),B!$E$127)</f>
        <v>5983</v>
      </c>
      <c r="T427" s="29"/>
      <c r="U427" s="29"/>
      <c r="V427" s="29"/>
      <c r="W427" s="29"/>
      <c r="X427" s="29"/>
      <c r="Y427" s="29"/>
      <c r="Z427" s="29"/>
    </row>
    <row r="428" spans="1:26" ht="14.25" customHeight="1">
      <c r="A428" s="29">
        <f>COUNTIF(A!$A$2:$A$1001,"&lt;="&amp;A!A428)</f>
        <v>178</v>
      </c>
      <c r="B428" s="30">
        <v>427</v>
      </c>
      <c r="C428" s="35" t="str">
        <f t="array" ref="C428">INDEX(A!$A$2:$A$1001,MATCH(EF!B428,EF!$A$2:$A$1001,0))</f>
        <v>Sistema para el Desarrollo Integral de la Familia del municipio de Cihuatlán</v>
      </c>
      <c r="D428" s="35" t="str">
        <f t="array" ref="D428">INDEX(A!$B$2:$B$1001,MATCH(EF!C428,A!$A$2:$A$1001,0))</f>
        <v>Municipal</v>
      </c>
      <c r="E428" s="35" t="str">
        <f t="array" ref="E428">INDEX(A!$C$2:$C$1001,MATCH(EF!C428,A!$A$2:$A$1001,0))</f>
        <v>Sí</v>
      </c>
      <c r="F428" s="35" t="str">
        <f t="array" ref="F428">INDEX(A!$D$2:$D$1001,MATCH(EF!C428,A!$A$2:$A$1001,0))</f>
        <v>022</v>
      </c>
      <c r="G428" s="35" t="str">
        <f t="array" ref="G428">INDEX(A!$E$2:$E$1001,MATCH(EF!C428,A!$A$2:$A$1001,0))</f>
        <v>Asistencia social</v>
      </c>
      <c r="H428" s="35" t="str">
        <f t="array" ref="H428">INDEX(A!$F$2:$F$1001,MATCH(EF!C428,A!$A$2:$A$1001,0))</f>
        <v>Ejecutivo</v>
      </c>
      <c r="I428" s="35" t="str">
        <f t="array" ref="I428">INDEX(A!$G$2:$G$1001,MATCH(EF!C428,A!$A$2:$A$1001,0))</f>
        <v>OPD</v>
      </c>
      <c r="J428" s="35">
        <f t="array" ref="J428">INDEX(A!$H$2:$H$1001,MATCH(EF!C428,A!$A$2:$A$1001,0))</f>
        <v>1986</v>
      </c>
      <c r="K428" s="35" t="str">
        <f t="array" ref="K428">INDEX(A!$I$2:$I$1001,MATCH(EF!C428,A!$A$2:$A$1001,0))</f>
        <v>NA</v>
      </c>
      <c r="L428" s="35" t="str">
        <f t="array" ref="L428">INDEX(A!$J$2:$J$1001,MATCH(EF!C428,A!$A$2:$A$1001,0))</f>
        <v>Decreto número 12501</v>
      </c>
      <c r="M428" s="35">
        <f t="array" ref="M428">INDEX(A!$K$2:$K$1001,MATCH(EF!C428,A!$A$2:$A$1001,0))</f>
        <v>702201</v>
      </c>
      <c r="N428" s="35">
        <f t="array" ref="N428">INDEX(A!$L$2:$L$1001,MATCH(EF!C428,A!$A$2:$A$1001,0))</f>
        <v>0</v>
      </c>
      <c r="O428" s="36" t="str">
        <f t="shared" si="0"/>
        <v>7</v>
      </c>
      <c r="P428" s="36" t="str">
        <f t="shared" si="1"/>
        <v>022</v>
      </c>
      <c r="Q428" s="36" t="str">
        <f t="array" ref="Q428">IF(O428="7",IF(P428="000","Sin región al ser un intermunicipal",INDEX(B!$C$2:$C$126,MATCH(EF!P428,B!$A$2:$A$126,0))),"Sin región al ser un ente Estatal")</f>
        <v>Costa Sur</v>
      </c>
      <c r="R428" s="37">
        <f t="array" ref="R428">IF(O428="7",IF(P428="000","N/A",INDEX(B!$D$2:$D$126,MATCH(EF!P428,B!$A$2:$A$126,0))),B!$D$127)</f>
        <v>41300</v>
      </c>
      <c r="S428" s="37">
        <f t="array" ref="S428">IF(O428="7",IF(P428="000","N/A",INDEX(B!$E$2:$E$126,MATCH(EF!P428,B!$A$2:$A$126,0))),B!$E$127)</f>
        <v>40139</v>
      </c>
      <c r="T428" s="29"/>
      <c r="U428" s="29"/>
      <c r="V428" s="29"/>
      <c r="W428" s="29"/>
      <c r="X428" s="29"/>
      <c r="Y428" s="29"/>
      <c r="Z428" s="29"/>
    </row>
    <row r="429" spans="1:26" ht="14.25" customHeight="1">
      <c r="A429" s="29">
        <f>COUNTIF(A!$A$2:$A$1001,"&lt;="&amp;A!A429)</f>
        <v>443</v>
      </c>
      <c r="B429" s="30">
        <v>428</v>
      </c>
      <c r="C429" s="35" t="str">
        <f t="array" ref="C429">INDEX(A!$A$2:$A$1001,MATCH(EF!B429,EF!$A$2:$A$1001,0))</f>
        <v>Sistema para el Desarrollo Integral de la Familia del municipio de Ciudad Guzmán, Jalisco</v>
      </c>
      <c r="D429" s="35" t="str">
        <f t="array" ref="D429">INDEX(A!$B$2:$B$1001,MATCH(EF!C429,A!$A$2:$A$1001,0))</f>
        <v>Municipal</v>
      </c>
      <c r="E429" s="35" t="str">
        <f t="array" ref="E429">INDEX(A!$C$2:$C$1001,MATCH(EF!C429,A!$A$2:$A$1001,0))</f>
        <v>Sí</v>
      </c>
      <c r="F429" s="35" t="str">
        <f t="array" ref="F429">INDEX(A!$D$2:$D$1001,MATCH(EF!C429,A!$A$2:$A$1001,0))</f>
        <v>023</v>
      </c>
      <c r="G429" s="35" t="str">
        <f t="array" ref="G429">INDEX(A!$E$2:$E$1001,MATCH(EF!C429,A!$A$2:$A$1001,0))</f>
        <v>Asistencia social</v>
      </c>
      <c r="H429" s="35" t="str">
        <f t="array" ref="H429">INDEX(A!$F$2:$F$1001,MATCH(EF!C429,A!$A$2:$A$1001,0))</f>
        <v>Ejecutivo</v>
      </c>
      <c r="I429" s="35" t="str">
        <f t="array" ref="I429">INDEX(A!$G$2:$G$1001,MATCH(EF!C429,A!$A$2:$A$1001,0))</f>
        <v>OPD</v>
      </c>
      <c r="J429" s="35">
        <f t="array" ref="J429">INDEX(A!$H$2:$H$1001,MATCH(EF!C429,A!$A$2:$A$1001,0))</f>
        <v>1985</v>
      </c>
      <c r="K429" s="35" t="str">
        <f t="array" ref="K429">INDEX(A!$I$2:$I$1001,MATCH(EF!C429,A!$A$2:$A$1001,0))</f>
        <v>NA</v>
      </c>
      <c r="L429" s="35" t="str">
        <f t="array" ref="L429">INDEX(A!$J$2:$J$1001,MATCH(EF!C429,A!$A$2:$A$1001,0))</f>
        <v>Decreto número 12021</v>
      </c>
      <c r="M429" s="35">
        <f t="array" ref="M429">INDEX(A!$K$2:$K$1001,MATCH(EF!C429,A!$A$2:$A$1001,0))</f>
        <v>702301</v>
      </c>
      <c r="N429" s="35">
        <f t="array" ref="N429">INDEX(A!$L$2:$L$1001,MATCH(EF!C429,A!$A$2:$A$1001,0))</f>
        <v>0</v>
      </c>
      <c r="O429" s="36" t="str">
        <f t="shared" si="0"/>
        <v>7</v>
      </c>
      <c r="P429" s="36" t="str">
        <f t="shared" si="1"/>
        <v>023</v>
      </c>
      <c r="Q429" s="36" t="str">
        <f t="array" ref="Q429">IF(O429="7",IF(P429="000","Sin región al ser un intermunicipal",INDEX(B!$C$2:$C$126,MATCH(EF!P429,B!$A$2:$A$126,0))),"Sin región al ser un ente Estatal")</f>
        <v>Sur</v>
      </c>
      <c r="R429" s="37">
        <f t="array" ref="R429">IF(O429="7",IF(P429="000","N/A",INDEX(B!$D$2:$D$126,MATCH(EF!P429,B!$A$2:$A$126,0))),B!$D$127)</f>
        <v>105423</v>
      </c>
      <c r="S429" s="37">
        <f t="array" ref="S429">IF(O429="7",IF(P429="000","N/A",INDEX(B!$E$2:$E$126,MATCH(EF!P429,B!$A$2:$A$126,0))),B!$E$127)</f>
        <v>115141</v>
      </c>
      <c r="T429" s="29"/>
      <c r="U429" s="29"/>
      <c r="V429" s="29"/>
      <c r="W429" s="29"/>
      <c r="X429" s="29"/>
      <c r="Y429" s="29"/>
      <c r="Z429" s="29"/>
    </row>
    <row r="430" spans="1:26" ht="14.25" customHeight="1">
      <c r="A430" s="29">
        <f>COUNTIF(A!$A$2:$A$1001,"&lt;="&amp;A!A430)</f>
        <v>330</v>
      </c>
      <c r="B430" s="30">
        <v>429</v>
      </c>
      <c r="C430" s="35" t="str">
        <f t="array" ref="C430">INDEX(A!$A$2:$A$1001,MATCH(EF!B430,EF!$A$2:$A$1001,0))</f>
        <v>Sistema para el Desarrollo Integral de la Familia del municipio de Cocula</v>
      </c>
      <c r="D430" s="35" t="str">
        <f t="array" ref="D430">INDEX(A!$B$2:$B$1001,MATCH(EF!C430,A!$A$2:$A$1001,0))</f>
        <v>Municipal</v>
      </c>
      <c r="E430" s="35" t="str">
        <f t="array" ref="E430">INDEX(A!$C$2:$C$1001,MATCH(EF!C430,A!$A$2:$A$1001,0))</f>
        <v>Sí</v>
      </c>
      <c r="F430" s="35" t="str">
        <f t="array" ref="F430">INDEX(A!$D$2:$D$1001,MATCH(EF!C430,A!$A$2:$A$1001,0))</f>
        <v>024</v>
      </c>
      <c r="G430" s="35" t="str">
        <f t="array" ref="G430">INDEX(A!$E$2:$E$1001,MATCH(EF!C430,A!$A$2:$A$1001,0))</f>
        <v>Asistencia social</v>
      </c>
      <c r="H430" s="35" t="str">
        <f t="array" ref="H430">INDEX(A!$F$2:$F$1001,MATCH(EF!C430,A!$A$2:$A$1001,0))</f>
        <v>Ejecutivo</v>
      </c>
      <c r="I430" s="35" t="str">
        <f t="array" ref="I430">INDEX(A!$G$2:$G$1001,MATCH(EF!C430,A!$A$2:$A$1001,0))</f>
        <v>OPD</v>
      </c>
      <c r="J430" s="35">
        <f t="array" ref="J430">INDEX(A!$H$2:$H$1001,MATCH(EF!C430,A!$A$2:$A$1001,0))</f>
        <v>1986</v>
      </c>
      <c r="K430" s="35" t="str">
        <f t="array" ref="K430">INDEX(A!$I$2:$I$1001,MATCH(EF!C430,A!$A$2:$A$1001,0))</f>
        <v>NA</v>
      </c>
      <c r="L430" s="35" t="str">
        <f t="array" ref="L430">INDEX(A!$J$2:$J$1001,MATCH(EF!C430,A!$A$2:$A$1001,0))</f>
        <v>Decreto número 12359</v>
      </c>
      <c r="M430" s="35">
        <f t="array" ref="M430">INDEX(A!$K$2:$K$1001,MATCH(EF!C430,A!$A$2:$A$1001,0))</f>
        <v>702401</v>
      </c>
      <c r="N430" s="35">
        <f t="array" ref="N430">INDEX(A!$L$2:$L$1001,MATCH(EF!C430,A!$A$2:$A$1001,0))</f>
        <v>0</v>
      </c>
      <c r="O430" s="36" t="str">
        <f t="shared" si="0"/>
        <v>7</v>
      </c>
      <c r="P430" s="36" t="str">
        <f t="shared" si="1"/>
        <v>024</v>
      </c>
      <c r="Q430" s="36" t="str">
        <f t="array" ref="Q430">IF(O430="7",IF(P430="000","Sin región al ser un intermunicipal",INDEX(B!$C$2:$C$126,MATCH(EF!P430,B!$A$2:$A$126,0))),"Sin región al ser un ente Estatal")</f>
        <v>Lagunas</v>
      </c>
      <c r="R430" s="37">
        <f t="array" ref="R430">IF(O430="7",IF(P430="000","N/A",INDEX(B!$D$2:$D$126,MATCH(EF!P430,B!$A$2:$A$126,0))),B!$D$127)</f>
        <v>26687</v>
      </c>
      <c r="S430" s="37">
        <f t="array" ref="S430">IF(O430="7",IF(P430="000","N/A",INDEX(B!$E$2:$E$126,MATCH(EF!P430,B!$A$2:$A$126,0))),B!$E$127)</f>
        <v>29267</v>
      </c>
      <c r="T430" s="29"/>
      <c r="U430" s="29"/>
      <c r="V430" s="29"/>
      <c r="W430" s="29"/>
      <c r="X430" s="29"/>
      <c r="Y430" s="29"/>
      <c r="Z430" s="29"/>
    </row>
    <row r="431" spans="1:26" ht="14.25" customHeight="1">
      <c r="A431" s="29">
        <f>COUNTIF(A!$A$2:$A$1001,"&lt;="&amp;A!A431)</f>
        <v>480</v>
      </c>
      <c r="B431" s="30">
        <v>430</v>
      </c>
      <c r="C431" s="35" t="str">
        <f t="array" ref="C431">INDEX(A!$A$2:$A$1001,MATCH(EF!B431,EF!$A$2:$A$1001,0))</f>
        <v>Sistema para el Desarrollo Integral de la Familia del municipio de Colotlán, Jalisco</v>
      </c>
      <c r="D431" s="35" t="str">
        <f t="array" ref="D431">INDEX(A!$B$2:$B$1001,MATCH(EF!C431,A!$A$2:$A$1001,0))</f>
        <v>Municipal</v>
      </c>
      <c r="E431" s="35" t="str">
        <f t="array" ref="E431">INDEX(A!$C$2:$C$1001,MATCH(EF!C431,A!$A$2:$A$1001,0))</f>
        <v>Sí</v>
      </c>
      <c r="F431" s="35" t="str">
        <f t="array" ref="F431">INDEX(A!$D$2:$D$1001,MATCH(EF!C431,A!$A$2:$A$1001,0))</f>
        <v>025</v>
      </c>
      <c r="G431" s="35" t="str">
        <f t="array" ref="G431">INDEX(A!$E$2:$E$1001,MATCH(EF!C431,A!$A$2:$A$1001,0))</f>
        <v>Asistencia social</v>
      </c>
      <c r="H431" s="35" t="str">
        <f t="array" ref="H431">INDEX(A!$F$2:$F$1001,MATCH(EF!C431,A!$A$2:$A$1001,0))</f>
        <v>Ejecutivo</v>
      </c>
      <c r="I431" s="35" t="str">
        <f t="array" ref="I431">INDEX(A!$G$2:$G$1001,MATCH(EF!C431,A!$A$2:$A$1001,0))</f>
        <v>OPD</v>
      </c>
      <c r="J431" s="35">
        <f t="array" ref="J431">INDEX(A!$H$2:$H$1001,MATCH(EF!C431,A!$A$2:$A$1001,0))</f>
        <v>1985</v>
      </c>
      <c r="K431" s="35" t="str">
        <f t="array" ref="K431">INDEX(A!$I$2:$I$1001,MATCH(EF!C431,A!$A$2:$A$1001,0))</f>
        <v>NA</v>
      </c>
      <c r="L431" s="35" t="str">
        <f t="array" ref="L431">INDEX(A!$J$2:$J$1001,MATCH(EF!C431,A!$A$2:$A$1001,0))</f>
        <v>Decreto número 12037</v>
      </c>
      <c r="M431" s="35">
        <f t="array" ref="M431">INDEX(A!$K$2:$K$1001,MATCH(EF!C431,A!$A$2:$A$1001,0))</f>
        <v>702501</v>
      </c>
      <c r="N431" s="35">
        <f t="array" ref="N431">INDEX(A!$L$2:$L$1001,MATCH(EF!C431,A!$A$2:$A$1001,0))</f>
        <v>0</v>
      </c>
      <c r="O431" s="36" t="str">
        <f t="shared" si="0"/>
        <v>7</v>
      </c>
      <c r="P431" s="36" t="str">
        <f t="shared" si="1"/>
        <v>025</v>
      </c>
      <c r="Q431" s="36" t="str">
        <f t="array" ref="Q431">IF(O431="7",IF(P431="000","Sin región al ser un intermunicipal",INDEX(B!$C$2:$C$126,MATCH(EF!P431,B!$A$2:$A$126,0))),"Sin región al ser un ente Estatal")</f>
        <v>Norte</v>
      </c>
      <c r="R431" s="37">
        <f t="array" ref="R431">IF(O431="7",IF(P431="000","N/A",INDEX(B!$D$2:$D$126,MATCH(EF!P431,B!$A$2:$A$126,0))),B!$D$127)</f>
        <v>17865</v>
      </c>
      <c r="S431" s="37">
        <f t="array" ref="S431">IF(O431="7",IF(P431="000","N/A",INDEX(B!$E$2:$E$126,MATCH(EF!P431,B!$A$2:$A$126,0))),B!$E$127)</f>
        <v>19689</v>
      </c>
      <c r="T431" s="29"/>
      <c r="U431" s="29"/>
      <c r="V431" s="29"/>
      <c r="W431" s="29"/>
      <c r="X431" s="29"/>
      <c r="Y431" s="29"/>
      <c r="Z431" s="29"/>
    </row>
    <row r="432" spans="1:26" ht="14.25" customHeight="1">
      <c r="A432" s="29">
        <f>COUNTIF(A!$A$2:$A$1001,"&lt;="&amp;A!A432)</f>
        <v>331</v>
      </c>
      <c r="B432" s="30">
        <v>431</v>
      </c>
      <c r="C432" s="35" t="str">
        <f t="array" ref="C432">INDEX(A!$A$2:$A$1001,MATCH(EF!B432,EF!$A$2:$A$1001,0))</f>
        <v>Sistema para el Desarrollo Integral de la Familia del municipio de Concepción de Buenos Aires</v>
      </c>
      <c r="D432" s="35" t="str">
        <f t="array" ref="D432">INDEX(A!$B$2:$B$1001,MATCH(EF!C432,A!$A$2:$A$1001,0))</f>
        <v>Municipal</v>
      </c>
      <c r="E432" s="35" t="str">
        <f t="array" ref="E432">INDEX(A!$C$2:$C$1001,MATCH(EF!C432,A!$A$2:$A$1001,0))</f>
        <v>Sí</v>
      </c>
      <c r="F432" s="35" t="str">
        <f t="array" ref="F432">INDEX(A!$D$2:$D$1001,MATCH(EF!C432,A!$A$2:$A$1001,0))</f>
        <v>026</v>
      </c>
      <c r="G432" s="35" t="str">
        <f t="array" ref="G432">INDEX(A!$E$2:$E$1001,MATCH(EF!C432,A!$A$2:$A$1001,0))</f>
        <v>Asistencia social</v>
      </c>
      <c r="H432" s="35" t="str">
        <f t="array" ref="H432">INDEX(A!$F$2:$F$1001,MATCH(EF!C432,A!$A$2:$A$1001,0))</f>
        <v>Ejecutivo</v>
      </c>
      <c r="I432" s="35" t="str">
        <f t="array" ref="I432">INDEX(A!$G$2:$G$1001,MATCH(EF!C432,A!$A$2:$A$1001,0))</f>
        <v>OPD</v>
      </c>
      <c r="J432" s="35">
        <f t="array" ref="J432">INDEX(A!$H$2:$H$1001,MATCH(EF!C432,A!$A$2:$A$1001,0))</f>
        <v>1987</v>
      </c>
      <c r="K432" s="35" t="str">
        <f t="array" ref="K432">INDEX(A!$I$2:$I$1001,MATCH(EF!C432,A!$A$2:$A$1001,0))</f>
        <v>NA</v>
      </c>
      <c r="L432" s="35" t="str">
        <f t="array" ref="L432">INDEX(A!$J$2:$J$1001,MATCH(EF!C432,A!$A$2:$A$1001,0))</f>
        <v>Decreto número 12990</v>
      </c>
      <c r="M432" s="35">
        <f t="array" ref="M432">INDEX(A!$K$2:$K$1001,MATCH(EF!C432,A!$A$2:$A$1001,0))</f>
        <v>702601</v>
      </c>
      <c r="N432" s="35">
        <f t="array" ref="N432">INDEX(A!$L$2:$L$1001,MATCH(EF!C432,A!$A$2:$A$1001,0))</f>
        <v>0</v>
      </c>
      <c r="O432" s="36" t="str">
        <f t="shared" si="0"/>
        <v>7</v>
      </c>
      <c r="P432" s="36" t="str">
        <f t="shared" si="1"/>
        <v>026</v>
      </c>
      <c r="Q432" s="36" t="str">
        <f t="array" ref="Q432">IF(O432="7",IF(P432="000","Sin región al ser un intermunicipal",INDEX(B!$C$2:$C$126,MATCH(EF!P432,B!$A$2:$A$126,0))),"Sin región al ser un ente Estatal")</f>
        <v>Sureste</v>
      </c>
      <c r="R432" s="37">
        <f t="array" ref="R432">IF(O432="7",IF(P432="000","N/A",INDEX(B!$D$2:$D$126,MATCH(EF!P432,B!$A$2:$A$126,0))),B!$D$127)</f>
        <v>5933</v>
      </c>
      <c r="S432" s="37">
        <f t="array" ref="S432">IF(O432="7",IF(P432="000","N/A",INDEX(B!$E$2:$E$126,MATCH(EF!P432,B!$A$2:$A$126,0))),B!$E$127)</f>
        <v>6334</v>
      </c>
      <c r="T432" s="29"/>
      <c r="U432" s="29"/>
      <c r="V432" s="29"/>
      <c r="W432" s="29"/>
      <c r="X432" s="29"/>
      <c r="Y432" s="29"/>
      <c r="Z432" s="29"/>
    </row>
    <row r="433" spans="1:26" ht="14.25" customHeight="1">
      <c r="A433" s="29">
        <f>COUNTIF(A!$A$2:$A$1001,"&lt;="&amp;A!A433)</f>
        <v>481</v>
      </c>
      <c r="B433" s="30">
        <v>432</v>
      </c>
      <c r="C433" s="35" t="str">
        <f t="array" ref="C433">INDEX(A!$A$2:$A$1001,MATCH(EF!B433,EF!$A$2:$A$1001,0))</f>
        <v>Sistema para el Desarrollo Integral de la Familia del municipio de Cuautitlán de García Barragán</v>
      </c>
      <c r="D433" s="35" t="str">
        <f t="array" ref="D433">INDEX(A!$B$2:$B$1001,MATCH(EF!C433,A!$A$2:$A$1001,0))</f>
        <v>Municipal</v>
      </c>
      <c r="E433" s="35" t="str">
        <f t="array" ref="E433">INDEX(A!$C$2:$C$1001,MATCH(EF!C433,A!$A$2:$A$1001,0))</f>
        <v>Sí</v>
      </c>
      <c r="F433" s="35" t="str">
        <f t="array" ref="F433">INDEX(A!$D$2:$D$1001,MATCH(EF!C433,A!$A$2:$A$1001,0))</f>
        <v>027</v>
      </c>
      <c r="G433" s="35" t="str">
        <f t="array" ref="G433">INDEX(A!$E$2:$E$1001,MATCH(EF!C433,A!$A$2:$A$1001,0))</f>
        <v>Asistencia social</v>
      </c>
      <c r="H433" s="35" t="str">
        <f t="array" ref="H433">INDEX(A!$F$2:$F$1001,MATCH(EF!C433,A!$A$2:$A$1001,0))</f>
        <v>Ejecutivo</v>
      </c>
      <c r="I433" s="35" t="str">
        <f t="array" ref="I433">INDEX(A!$G$2:$G$1001,MATCH(EF!C433,A!$A$2:$A$1001,0))</f>
        <v>OPD</v>
      </c>
      <c r="J433" s="35">
        <f t="array" ref="J433">INDEX(A!$H$2:$H$1001,MATCH(EF!C433,A!$A$2:$A$1001,0))</f>
        <v>1988</v>
      </c>
      <c r="K433" s="35" t="str">
        <f t="array" ref="K433">INDEX(A!$I$2:$I$1001,MATCH(EF!C433,A!$A$2:$A$1001,0))</f>
        <v>NA</v>
      </c>
      <c r="L433" s="35" t="str">
        <f t="array" ref="L433">INDEX(A!$J$2:$J$1001,MATCH(EF!C433,A!$A$2:$A$1001,0))</f>
        <v>Sistema para el Desarrollo Integral de la Familia del municipio de Cuautitlán
Decreto número 13427</v>
      </c>
      <c r="M433" s="35">
        <f t="array" ref="M433">INDEX(A!$K$2:$K$1001,MATCH(EF!C433,A!$A$2:$A$1001,0))</f>
        <v>702701</v>
      </c>
      <c r="N433" s="35">
        <f t="array" ref="N433">INDEX(A!$L$2:$L$1001,MATCH(EF!C433,A!$A$2:$A$1001,0))</f>
        <v>0</v>
      </c>
      <c r="O433" s="36" t="str">
        <f t="shared" si="0"/>
        <v>7</v>
      </c>
      <c r="P433" s="36" t="str">
        <f t="shared" si="1"/>
        <v>027</v>
      </c>
      <c r="Q433" s="36" t="str">
        <f t="array" ref="Q433">IF(O433="7",IF(P433="000","Sin región al ser un intermunicipal",INDEX(B!$C$2:$C$126,MATCH(EF!P433,B!$A$2:$A$126,0))),"Sin región al ser un ente Estatal")</f>
        <v>Costa Sur</v>
      </c>
      <c r="R433" s="37">
        <f t="array" ref="R433">IF(O433="7",IF(P433="000","N/A",INDEX(B!$D$2:$D$126,MATCH(EF!P433,B!$A$2:$A$126,0))),B!$D$127)</f>
        <v>18138</v>
      </c>
      <c r="S433" s="37">
        <f t="array" ref="S433">IF(O433="7",IF(P433="000","N/A",INDEX(B!$E$2:$E$126,MATCH(EF!P433,B!$A$2:$A$126,0))),B!$E$127)</f>
        <v>18370</v>
      </c>
      <c r="T433" s="29"/>
      <c r="U433" s="29"/>
      <c r="V433" s="29"/>
      <c r="W433" s="29"/>
      <c r="X433" s="29"/>
      <c r="Y433" s="29"/>
      <c r="Z433" s="29"/>
    </row>
    <row r="434" spans="1:26" ht="14.25" customHeight="1">
      <c r="A434" s="29">
        <f>COUNTIF(A!$A$2:$A$1001,"&lt;="&amp;A!A434)</f>
        <v>333</v>
      </c>
      <c r="B434" s="30">
        <v>433</v>
      </c>
      <c r="C434" s="35" t="str">
        <f t="array" ref="C434">INDEX(A!$A$2:$A$1001,MATCH(EF!B434,EF!$A$2:$A$1001,0))</f>
        <v>Sistema para el Desarrollo Integral de la Familia del municipio de Cuautla</v>
      </c>
      <c r="D434" s="35" t="str">
        <f t="array" ref="D434">INDEX(A!$B$2:$B$1001,MATCH(EF!C434,A!$A$2:$A$1001,0))</f>
        <v>Municipal</v>
      </c>
      <c r="E434" s="35" t="str">
        <f t="array" ref="E434">INDEX(A!$C$2:$C$1001,MATCH(EF!C434,A!$A$2:$A$1001,0))</f>
        <v>Sí</v>
      </c>
      <c r="F434" s="35" t="str">
        <f t="array" ref="F434">INDEX(A!$D$2:$D$1001,MATCH(EF!C434,A!$A$2:$A$1001,0))</f>
        <v>028</v>
      </c>
      <c r="G434" s="35" t="str">
        <f t="array" ref="G434">INDEX(A!$E$2:$E$1001,MATCH(EF!C434,A!$A$2:$A$1001,0))</f>
        <v>Asistencia social</v>
      </c>
      <c r="H434" s="35" t="str">
        <f t="array" ref="H434">INDEX(A!$F$2:$F$1001,MATCH(EF!C434,A!$A$2:$A$1001,0))</f>
        <v>Ejecutivo</v>
      </c>
      <c r="I434" s="35" t="str">
        <f t="array" ref="I434">INDEX(A!$G$2:$G$1001,MATCH(EF!C434,A!$A$2:$A$1001,0))</f>
        <v>OPD</v>
      </c>
      <c r="J434" s="35">
        <f t="array" ref="J434">INDEX(A!$H$2:$H$1001,MATCH(EF!C434,A!$A$2:$A$1001,0))</f>
        <v>1986</v>
      </c>
      <c r="K434" s="35" t="str">
        <f t="array" ref="K434">INDEX(A!$I$2:$I$1001,MATCH(EF!C434,A!$A$2:$A$1001,0))</f>
        <v>NA</v>
      </c>
      <c r="L434" s="35" t="str">
        <f t="array" ref="L434">INDEX(A!$J$2:$J$1001,MATCH(EF!C434,A!$A$2:$A$1001,0))</f>
        <v>Decreto número 12501</v>
      </c>
      <c r="M434" s="35">
        <f t="array" ref="M434">INDEX(A!$K$2:$K$1001,MATCH(EF!C434,A!$A$2:$A$1001,0))</f>
        <v>702801</v>
      </c>
      <c r="N434" s="35">
        <f t="array" ref="N434">INDEX(A!$L$2:$L$1001,MATCH(EF!C434,A!$A$2:$A$1001,0))</f>
        <v>0</v>
      </c>
      <c r="O434" s="36" t="str">
        <f t="shared" si="0"/>
        <v>7</v>
      </c>
      <c r="P434" s="36" t="str">
        <f t="shared" si="1"/>
        <v>028</v>
      </c>
      <c r="Q434" s="36" t="str">
        <f t="array" ref="Q434">IF(O434="7",IF(P434="000","Sin región al ser un intermunicipal",INDEX(B!$C$2:$C$126,MATCH(EF!P434,B!$A$2:$A$126,0))),"Sin región al ser un ente Estatal")</f>
        <v>Sierra de Amula</v>
      </c>
      <c r="R434" s="37">
        <f t="array" ref="R434">IF(O434="7",IF(P434="000","N/A",INDEX(B!$D$2:$D$126,MATCH(EF!P434,B!$A$2:$A$126,0))),B!$D$127)</f>
        <v>2120</v>
      </c>
      <c r="S434" s="37">
        <f t="array" ref="S434">IF(O434="7",IF(P434="000","N/A",INDEX(B!$E$2:$E$126,MATCH(EF!P434,B!$A$2:$A$126,0))),B!$E$127)</f>
        <v>2166</v>
      </c>
      <c r="T434" s="29"/>
      <c r="U434" s="29"/>
      <c r="V434" s="29"/>
      <c r="W434" s="29"/>
      <c r="X434" s="29"/>
      <c r="Y434" s="29"/>
      <c r="Z434" s="29"/>
    </row>
    <row r="435" spans="1:26" ht="14.25" customHeight="1">
      <c r="A435" s="29">
        <f>COUNTIF(A!$A$2:$A$1001,"&lt;="&amp;A!A435)</f>
        <v>483</v>
      </c>
      <c r="B435" s="30">
        <v>434</v>
      </c>
      <c r="C435" s="35" t="str">
        <f t="array" ref="C435">INDEX(A!$A$2:$A$1001,MATCH(EF!B435,EF!$A$2:$A$1001,0))</f>
        <v>Sistema para el Desarrollo Integral de la Familia del municipio de Cuquío</v>
      </c>
      <c r="D435" s="35" t="str">
        <f t="array" ref="D435">INDEX(A!$B$2:$B$1001,MATCH(EF!C435,A!$A$2:$A$1001,0))</f>
        <v>Municipal</v>
      </c>
      <c r="E435" s="35" t="str">
        <f t="array" ref="E435">INDEX(A!$C$2:$C$1001,MATCH(EF!C435,A!$A$2:$A$1001,0))</f>
        <v>Sí</v>
      </c>
      <c r="F435" s="35" t="str">
        <f t="array" ref="F435">INDEX(A!$D$2:$D$1001,MATCH(EF!C435,A!$A$2:$A$1001,0))</f>
        <v>029</v>
      </c>
      <c r="G435" s="35" t="str">
        <f t="array" ref="G435">INDEX(A!$E$2:$E$1001,MATCH(EF!C435,A!$A$2:$A$1001,0))</f>
        <v>Asistencia social</v>
      </c>
      <c r="H435" s="35" t="str">
        <f t="array" ref="H435">INDEX(A!$F$2:$F$1001,MATCH(EF!C435,A!$A$2:$A$1001,0))</f>
        <v>Ejecutivo</v>
      </c>
      <c r="I435" s="35" t="str">
        <f t="array" ref="I435">INDEX(A!$G$2:$G$1001,MATCH(EF!C435,A!$A$2:$A$1001,0))</f>
        <v>OPD</v>
      </c>
      <c r="J435" s="35">
        <f t="array" ref="J435">INDEX(A!$H$2:$H$1001,MATCH(EF!C435,A!$A$2:$A$1001,0))</f>
        <v>1986</v>
      </c>
      <c r="K435" s="35" t="str">
        <f t="array" ref="K435">INDEX(A!$I$2:$I$1001,MATCH(EF!C435,A!$A$2:$A$1001,0))</f>
        <v>NA</v>
      </c>
      <c r="L435" s="35" t="str">
        <f t="array" ref="L435">INDEX(A!$J$2:$J$1001,MATCH(EF!C435,A!$A$2:$A$1001,0))</f>
        <v>Decreto número 12506</v>
      </c>
      <c r="M435" s="35">
        <f t="array" ref="M435">INDEX(A!$K$2:$K$1001,MATCH(EF!C435,A!$A$2:$A$1001,0))</f>
        <v>702901</v>
      </c>
      <c r="N435" s="35">
        <f t="array" ref="N435">INDEX(A!$L$2:$L$1001,MATCH(EF!C435,A!$A$2:$A$1001,0))</f>
        <v>0</v>
      </c>
      <c r="O435" s="36" t="str">
        <f t="shared" si="0"/>
        <v>7</v>
      </c>
      <c r="P435" s="36" t="str">
        <f t="shared" si="1"/>
        <v>029</v>
      </c>
      <c r="Q435" s="36" t="str">
        <f t="array" ref="Q435">IF(O435="7",IF(P435="000","Sin región al ser un intermunicipal",INDEX(B!$C$2:$C$126,MATCH(EF!P435,B!$A$2:$A$126,0))),"Sin región al ser un ente Estatal")</f>
        <v>Centro</v>
      </c>
      <c r="R435" s="37">
        <f t="array" ref="R435">IF(O435="7",IF(P435="000","N/A",INDEX(B!$D$2:$D$126,MATCH(EF!P435,B!$A$2:$A$126,0))),B!$D$127)</f>
        <v>17980</v>
      </c>
      <c r="S435" s="37">
        <f t="array" ref="S435">IF(O435="7",IF(P435="000","N/A",INDEX(B!$E$2:$E$126,MATCH(EF!P435,B!$A$2:$A$126,0))),B!$E$127)</f>
        <v>17820</v>
      </c>
      <c r="T435" s="29"/>
      <c r="U435" s="29"/>
      <c r="V435" s="29"/>
      <c r="W435" s="29"/>
      <c r="X435" s="29"/>
      <c r="Y435" s="29"/>
      <c r="Z435" s="29"/>
    </row>
    <row r="436" spans="1:26" ht="14.25" customHeight="1">
      <c r="A436" s="29">
        <f>COUNTIF(A!$A$2:$A$1001,"&lt;="&amp;A!A436)</f>
        <v>52</v>
      </c>
      <c r="B436" s="30">
        <v>435</v>
      </c>
      <c r="C436" s="35" t="str">
        <f t="array" ref="C436">INDEX(A!$A$2:$A$1001,MATCH(EF!B436,EF!$A$2:$A$1001,0))</f>
        <v>Sistema para el Desarrollo Integral de la Familia del municipio de Degollado</v>
      </c>
      <c r="D436" s="35" t="str">
        <f t="array" ref="D436">INDEX(A!$B$2:$B$1001,MATCH(EF!C436,A!$A$2:$A$1001,0))</f>
        <v>Municipal</v>
      </c>
      <c r="E436" s="35" t="str">
        <f t="array" ref="E436">INDEX(A!$C$2:$C$1001,MATCH(EF!C436,A!$A$2:$A$1001,0))</f>
        <v>Sí</v>
      </c>
      <c r="F436" s="35" t="str">
        <f t="array" ref="F436">INDEX(A!$D$2:$D$1001,MATCH(EF!C436,A!$A$2:$A$1001,0))</f>
        <v>033</v>
      </c>
      <c r="G436" s="35" t="str">
        <f t="array" ref="G436">INDEX(A!$E$2:$E$1001,MATCH(EF!C436,A!$A$2:$A$1001,0))</f>
        <v>Asistencia social</v>
      </c>
      <c r="H436" s="35" t="str">
        <f t="array" ref="H436">INDEX(A!$F$2:$F$1001,MATCH(EF!C436,A!$A$2:$A$1001,0))</f>
        <v>Ejecutivo</v>
      </c>
      <c r="I436" s="35" t="str">
        <f t="array" ref="I436">INDEX(A!$G$2:$G$1001,MATCH(EF!C436,A!$A$2:$A$1001,0))</f>
        <v>OPD</v>
      </c>
      <c r="J436" s="35">
        <f t="array" ref="J436">INDEX(A!$H$2:$H$1001,MATCH(EF!C436,A!$A$2:$A$1001,0))</f>
        <v>1992</v>
      </c>
      <c r="K436" s="35" t="str">
        <f t="array" ref="K436">INDEX(A!$I$2:$I$1001,MATCH(EF!C436,A!$A$2:$A$1001,0))</f>
        <v>NA</v>
      </c>
      <c r="L436" s="35" t="str">
        <f t="array" ref="L436">INDEX(A!$J$2:$J$1001,MATCH(EF!C436,A!$A$2:$A$1001,0))</f>
        <v>Decreto número 14841</v>
      </c>
      <c r="M436" s="35">
        <f t="array" ref="M436">INDEX(A!$K$2:$K$1001,MATCH(EF!C436,A!$A$2:$A$1001,0))</f>
        <v>703301</v>
      </c>
      <c r="N436" s="35">
        <f t="array" ref="N436">INDEX(A!$L$2:$L$1001,MATCH(EF!C436,A!$A$2:$A$1001,0))</f>
        <v>0</v>
      </c>
      <c r="O436" s="36" t="str">
        <f t="shared" si="0"/>
        <v>7</v>
      </c>
      <c r="P436" s="36" t="str">
        <f t="shared" si="1"/>
        <v>033</v>
      </c>
      <c r="Q436" s="36" t="str">
        <f t="array" ref="Q436">IF(O436="7",IF(P436="000","Sin región al ser un intermunicipal",INDEX(B!$C$2:$C$126,MATCH(EF!P436,B!$A$2:$A$126,0))),"Sin región al ser un ente Estatal")</f>
        <v>Ciénega</v>
      </c>
      <c r="R436" s="37">
        <f t="array" ref="R436">IF(O436="7",IF(P436="000","N/A",INDEX(B!$D$2:$D$126,MATCH(EF!P436,B!$A$2:$A$126,0))),B!$D$127)</f>
        <v>21479</v>
      </c>
      <c r="S436" s="37">
        <f t="array" ref="S436">IF(O436="7",IF(P436="000","N/A",INDEX(B!$E$2:$E$126,MATCH(EF!P436,B!$A$2:$A$126,0))),B!$E$127)</f>
        <v>21226</v>
      </c>
      <c r="T436" s="29"/>
      <c r="U436" s="29"/>
      <c r="V436" s="29"/>
      <c r="W436" s="29"/>
      <c r="X436" s="29"/>
      <c r="Y436" s="29"/>
      <c r="Z436" s="29"/>
    </row>
    <row r="437" spans="1:26" ht="14.25" customHeight="1">
      <c r="A437" s="29">
        <f>COUNTIF(A!$A$2:$A$1001,"&lt;="&amp;A!A437)</f>
        <v>522</v>
      </c>
      <c r="B437" s="30">
        <v>436</v>
      </c>
      <c r="C437" s="35" t="str">
        <f t="array" ref="C437">INDEX(A!$A$2:$A$1001,MATCH(EF!B437,EF!$A$2:$A$1001,0))</f>
        <v>Sistema para el Desarrollo Integral de la Familia del municipio de Ejutla</v>
      </c>
      <c r="D437" s="35" t="str">
        <f t="array" ref="D437">INDEX(A!$B$2:$B$1001,MATCH(EF!C437,A!$A$2:$A$1001,0))</f>
        <v>Municipal</v>
      </c>
      <c r="E437" s="35" t="str">
        <f t="array" ref="E437">INDEX(A!$C$2:$C$1001,MATCH(EF!C437,A!$A$2:$A$1001,0))</f>
        <v>Sí</v>
      </c>
      <c r="F437" s="35" t="str">
        <f t="array" ref="F437">INDEX(A!$D$2:$D$1001,MATCH(EF!C437,A!$A$2:$A$1001,0))</f>
        <v>034</v>
      </c>
      <c r="G437" s="35" t="str">
        <f t="array" ref="G437">INDEX(A!$E$2:$E$1001,MATCH(EF!C437,A!$A$2:$A$1001,0))</f>
        <v>Asistencia social</v>
      </c>
      <c r="H437" s="35" t="str">
        <f t="array" ref="H437">INDEX(A!$F$2:$F$1001,MATCH(EF!C437,A!$A$2:$A$1001,0))</f>
        <v>Ejecutivo</v>
      </c>
      <c r="I437" s="35" t="str">
        <f t="array" ref="I437">INDEX(A!$G$2:$G$1001,MATCH(EF!C437,A!$A$2:$A$1001,0))</f>
        <v>OPD</v>
      </c>
      <c r="J437" s="35">
        <f t="array" ref="J437">INDEX(A!$H$2:$H$1001,MATCH(EF!C437,A!$A$2:$A$1001,0))</f>
        <v>1987</v>
      </c>
      <c r="K437" s="35" t="str">
        <f t="array" ref="K437">INDEX(A!$I$2:$I$1001,MATCH(EF!C437,A!$A$2:$A$1001,0))</f>
        <v>NA</v>
      </c>
      <c r="L437" s="35" t="str">
        <f t="array" ref="L437">INDEX(A!$J$2:$J$1001,MATCH(EF!C437,A!$A$2:$A$1001,0))</f>
        <v>Decreto número 13028</v>
      </c>
      <c r="M437" s="35">
        <f t="array" ref="M437">INDEX(A!$K$2:$K$1001,MATCH(EF!C437,A!$A$2:$A$1001,0))</f>
        <v>703401</v>
      </c>
      <c r="N437" s="35">
        <f t="array" ref="N437">INDEX(A!$L$2:$L$1001,MATCH(EF!C437,A!$A$2:$A$1001,0))</f>
        <v>0</v>
      </c>
      <c r="O437" s="36" t="str">
        <f t="shared" si="0"/>
        <v>7</v>
      </c>
      <c r="P437" s="36" t="str">
        <f t="shared" si="1"/>
        <v>034</v>
      </c>
      <c r="Q437" s="36" t="str">
        <f t="array" ref="Q437">IF(O437="7",IF(P437="000","Sin región al ser un intermunicipal",INDEX(B!$C$2:$C$126,MATCH(EF!P437,B!$A$2:$A$126,0))),"Sin región al ser un ente Estatal")</f>
        <v>Sierra de Amula</v>
      </c>
      <c r="R437" s="37">
        <f t="array" ref="R437">IF(O437="7",IF(P437="000","N/A",INDEX(B!$D$2:$D$126,MATCH(EF!P437,B!$A$2:$A$126,0))),B!$D$127)</f>
        <v>2082</v>
      </c>
      <c r="S437" s="37">
        <f t="array" ref="S437">IF(O437="7",IF(P437="000","N/A",INDEX(B!$E$2:$E$126,MATCH(EF!P437,B!$A$2:$A$126,0))),B!$E$127)</f>
        <v>1981</v>
      </c>
      <c r="T437" s="29"/>
      <c r="U437" s="29"/>
      <c r="V437" s="29"/>
      <c r="W437" s="29"/>
      <c r="X437" s="29"/>
      <c r="Y437" s="29"/>
      <c r="Z437" s="29"/>
    </row>
    <row r="438" spans="1:26" ht="14.25" customHeight="1">
      <c r="A438" s="29">
        <f>COUNTIF(A!$A$2:$A$1001,"&lt;="&amp;A!A438)</f>
        <v>484</v>
      </c>
      <c r="B438" s="30">
        <v>437</v>
      </c>
      <c r="C438" s="35" t="str">
        <f t="array" ref="C438">INDEX(A!$A$2:$A$1001,MATCH(EF!B438,EF!$A$2:$A$1001,0))</f>
        <v>Sistema para el Desarrollo Integral de la Familia del municipio de El Arenal</v>
      </c>
      <c r="D438" s="35" t="str">
        <f t="array" ref="D438">INDEX(A!$B$2:$B$1001,MATCH(EF!C438,A!$A$2:$A$1001,0))</f>
        <v>Municipal</v>
      </c>
      <c r="E438" s="35" t="str">
        <f t="array" ref="E438">INDEX(A!$C$2:$C$1001,MATCH(EF!C438,A!$A$2:$A$1001,0))</f>
        <v>Sí</v>
      </c>
      <c r="F438" s="35" t="str">
        <f t="array" ref="F438">INDEX(A!$D$2:$D$1001,MATCH(EF!C438,A!$A$2:$A$1001,0))</f>
        <v>009</v>
      </c>
      <c r="G438" s="35" t="str">
        <f t="array" ref="G438">INDEX(A!$E$2:$E$1001,MATCH(EF!C438,A!$A$2:$A$1001,0))</f>
        <v>Asistencia social</v>
      </c>
      <c r="H438" s="35" t="str">
        <f t="array" ref="H438">INDEX(A!$F$2:$F$1001,MATCH(EF!C438,A!$A$2:$A$1001,0))</f>
        <v>Ejecutivo</v>
      </c>
      <c r="I438" s="35" t="str">
        <f t="array" ref="I438">INDEX(A!$G$2:$G$1001,MATCH(EF!C438,A!$A$2:$A$1001,0))</f>
        <v>OPD</v>
      </c>
      <c r="J438" s="35">
        <f t="array" ref="J438">INDEX(A!$H$2:$H$1001,MATCH(EF!C438,A!$A$2:$A$1001,0))</f>
        <v>1986</v>
      </c>
      <c r="K438" s="35" t="str">
        <f t="array" ref="K438">INDEX(A!$I$2:$I$1001,MATCH(EF!C438,A!$A$2:$A$1001,0))</f>
        <v>NA</v>
      </c>
      <c r="L438" s="35" t="str">
        <f t="array" ref="L438">INDEX(A!$J$2:$J$1001,MATCH(EF!C438,A!$A$2:$A$1001,0))</f>
        <v>Decreto número 12479</v>
      </c>
      <c r="M438" s="35">
        <f t="array" ref="M438">INDEX(A!$K$2:$K$1001,MATCH(EF!C438,A!$A$2:$A$1001,0))</f>
        <v>700901</v>
      </c>
      <c r="N438" s="35">
        <f t="array" ref="N438">INDEX(A!$L$2:$L$1001,MATCH(EF!C438,A!$A$2:$A$1001,0))</f>
        <v>0</v>
      </c>
      <c r="O438" s="36" t="str">
        <f t="shared" si="0"/>
        <v>7</v>
      </c>
      <c r="P438" s="36" t="str">
        <f t="shared" si="1"/>
        <v>009</v>
      </c>
      <c r="Q438" s="36" t="str">
        <f t="array" ref="Q438">IF(O438="7",IF(P438="000","Sin región al ser un intermunicipal",INDEX(B!$C$2:$C$126,MATCH(EF!P438,B!$A$2:$A$126,0))),"Sin región al ser un ente Estatal")</f>
        <v>Valles</v>
      </c>
      <c r="R438" s="37">
        <f t="array" ref="R438">IF(O438="7",IF(P438="000","N/A",INDEX(B!$D$2:$D$126,MATCH(EF!P438,B!$A$2:$A$126,0))),B!$D$127)</f>
        <v>19900</v>
      </c>
      <c r="S438" s="37">
        <f t="array" ref="S438">IF(O438="7",IF(P438="000","N/A",INDEX(B!$E$2:$E$126,MATCH(EF!P438,B!$A$2:$A$126,0))),B!$E$127)</f>
        <v>21115</v>
      </c>
      <c r="T438" s="29"/>
      <c r="U438" s="29"/>
      <c r="V438" s="29"/>
      <c r="W438" s="29"/>
      <c r="X438" s="29"/>
      <c r="Y438" s="29"/>
      <c r="Z438" s="29"/>
    </row>
    <row r="439" spans="1:26" ht="14.25" customHeight="1">
      <c r="A439" s="29">
        <f>COUNTIF(A!$A$2:$A$1001,"&lt;="&amp;A!A439)</f>
        <v>523</v>
      </c>
      <c r="B439" s="30">
        <v>438</v>
      </c>
      <c r="C439" s="35" t="str">
        <f t="array" ref="C439">INDEX(A!$A$2:$A$1001,MATCH(EF!B439,EF!$A$2:$A$1001,0))</f>
        <v>Sistema para el Desarrollo Integral de la Familia del municipio de El Grullo</v>
      </c>
      <c r="D439" s="35" t="str">
        <f t="array" ref="D439">INDEX(A!$B$2:$B$1001,MATCH(EF!C439,A!$A$2:$A$1001,0))</f>
        <v>Municipal</v>
      </c>
      <c r="E439" s="35" t="str">
        <f t="array" ref="E439">INDEX(A!$C$2:$C$1001,MATCH(EF!C439,A!$A$2:$A$1001,0))</f>
        <v>Sí</v>
      </c>
      <c r="F439" s="35" t="str">
        <f t="array" ref="F439">INDEX(A!$D$2:$D$1001,MATCH(EF!C439,A!$A$2:$A$1001,0))</f>
        <v>037</v>
      </c>
      <c r="G439" s="35" t="str">
        <f t="array" ref="G439">INDEX(A!$E$2:$E$1001,MATCH(EF!C439,A!$A$2:$A$1001,0))</f>
        <v>Asistencia social</v>
      </c>
      <c r="H439" s="35" t="str">
        <f t="array" ref="H439">INDEX(A!$F$2:$F$1001,MATCH(EF!C439,A!$A$2:$A$1001,0))</f>
        <v>Ejecutivo</v>
      </c>
      <c r="I439" s="35" t="str">
        <f t="array" ref="I439">INDEX(A!$G$2:$G$1001,MATCH(EF!C439,A!$A$2:$A$1001,0))</f>
        <v>OPD</v>
      </c>
      <c r="J439" s="35">
        <f t="array" ref="J439">INDEX(A!$H$2:$H$1001,MATCH(EF!C439,A!$A$2:$A$1001,0))</f>
        <v>1986</v>
      </c>
      <c r="K439" s="35" t="str">
        <f t="array" ref="K439">INDEX(A!$I$2:$I$1001,MATCH(EF!C439,A!$A$2:$A$1001,0))</f>
        <v>NA</v>
      </c>
      <c r="L439" s="35" t="str">
        <f t="array" ref="L439">INDEX(A!$J$2:$J$1001,MATCH(EF!C439,A!$A$2:$A$1001,0))</f>
        <v>Decreto número 12526</v>
      </c>
      <c r="M439" s="35">
        <f t="array" ref="M439">INDEX(A!$K$2:$K$1001,MATCH(EF!C439,A!$A$2:$A$1001,0))</f>
        <v>703701</v>
      </c>
      <c r="N439" s="35">
        <f t="array" ref="N439">INDEX(A!$L$2:$L$1001,MATCH(EF!C439,A!$A$2:$A$1001,0))</f>
        <v>0</v>
      </c>
      <c r="O439" s="36" t="str">
        <f t="shared" si="0"/>
        <v>7</v>
      </c>
      <c r="P439" s="36" t="str">
        <f t="shared" si="1"/>
        <v>037</v>
      </c>
      <c r="Q439" s="36" t="str">
        <f t="array" ref="Q439">IF(O439="7",IF(P439="000","Sin región al ser un intermunicipal",INDEX(B!$C$2:$C$126,MATCH(EF!P439,B!$A$2:$A$126,0))),"Sin región al ser un ente Estatal")</f>
        <v>Sierra de Amula</v>
      </c>
      <c r="R439" s="37">
        <f t="array" ref="R439">IF(O439="7",IF(P439="000","N/A",INDEX(B!$D$2:$D$126,MATCH(EF!P439,B!$A$2:$A$126,0))),B!$D$127)</f>
        <v>23845</v>
      </c>
      <c r="S439" s="37">
        <f t="array" ref="S439">IF(O439="7",IF(P439="000","N/A",INDEX(B!$E$2:$E$126,MATCH(EF!P439,B!$A$2:$A$126,0))),B!$E$127)</f>
        <v>25920</v>
      </c>
      <c r="T439" s="29"/>
      <c r="U439" s="29"/>
      <c r="V439" s="29"/>
      <c r="W439" s="29"/>
      <c r="X439" s="29"/>
      <c r="Y439" s="29"/>
      <c r="Z439" s="29"/>
    </row>
    <row r="440" spans="1:26" ht="14.25" customHeight="1">
      <c r="A440" s="29">
        <f>COUNTIF(A!$A$2:$A$1001,"&lt;="&amp;A!A440)</f>
        <v>485</v>
      </c>
      <c r="B440" s="30">
        <v>439</v>
      </c>
      <c r="C440" s="35" t="str">
        <f t="array" ref="C440">INDEX(A!$A$2:$A$1001,MATCH(EF!B440,EF!$A$2:$A$1001,0))</f>
        <v>Sistema para el Desarrollo Integral de la Familia del municipio de El Limón</v>
      </c>
      <c r="D440" s="35" t="str">
        <f t="array" ref="D440">INDEX(A!$B$2:$B$1001,MATCH(EF!C440,A!$A$2:$A$1001,0))</f>
        <v>Municipal</v>
      </c>
      <c r="E440" s="35" t="str">
        <f t="array" ref="E440">INDEX(A!$C$2:$C$1001,MATCH(EF!C440,A!$A$2:$A$1001,0))</f>
        <v>Sí</v>
      </c>
      <c r="F440" s="35" t="str">
        <f t="array" ref="F440">INDEX(A!$D$2:$D$1001,MATCH(EF!C440,A!$A$2:$A$1001,0))</f>
        <v>054</v>
      </c>
      <c r="G440" s="35" t="str">
        <f t="array" ref="G440">INDEX(A!$E$2:$E$1001,MATCH(EF!C440,A!$A$2:$A$1001,0))</f>
        <v>Asistencia social</v>
      </c>
      <c r="H440" s="35" t="str">
        <f t="array" ref="H440">INDEX(A!$F$2:$F$1001,MATCH(EF!C440,A!$A$2:$A$1001,0))</f>
        <v>Ejecutivo</v>
      </c>
      <c r="I440" s="35" t="str">
        <f t="array" ref="I440">INDEX(A!$G$2:$G$1001,MATCH(EF!C440,A!$A$2:$A$1001,0))</f>
        <v>OPD</v>
      </c>
      <c r="J440" s="35">
        <f t="array" ref="J440">INDEX(A!$H$2:$H$1001,MATCH(EF!C440,A!$A$2:$A$1001,0))</f>
        <v>1986</v>
      </c>
      <c r="K440" s="35" t="str">
        <f t="array" ref="K440">INDEX(A!$I$2:$I$1001,MATCH(EF!C440,A!$A$2:$A$1001,0))</f>
        <v>NA</v>
      </c>
      <c r="L440" s="35" t="str">
        <f t="array" ref="L440">INDEX(A!$J$2:$J$1001,MATCH(EF!C440,A!$A$2:$A$1001,0))</f>
        <v>Decreto número 12507</v>
      </c>
      <c r="M440" s="35">
        <f t="array" ref="M440">INDEX(A!$K$2:$K$1001,MATCH(EF!C440,A!$A$2:$A$1001,0))</f>
        <v>705401</v>
      </c>
      <c r="N440" s="35">
        <f t="array" ref="N440">INDEX(A!$L$2:$L$1001,MATCH(EF!C440,A!$A$2:$A$1001,0))</f>
        <v>0</v>
      </c>
      <c r="O440" s="36" t="str">
        <f t="shared" si="0"/>
        <v>7</v>
      </c>
      <c r="P440" s="36" t="str">
        <f t="shared" si="1"/>
        <v>054</v>
      </c>
      <c r="Q440" s="36" t="str">
        <f t="array" ref="Q440">IF(O440="7",IF(P440="000","Sin región al ser un intermunicipal",INDEX(B!$C$2:$C$126,MATCH(EF!P440,B!$A$2:$A$126,0))),"Sin región al ser un ente Estatal")</f>
        <v>Sierra de Amula</v>
      </c>
      <c r="R440" s="37">
        <f t="array" ref="R440">IF(O440="7",IF(P440="000","N/A",INDEX(B!$D$2:$D$126,MATCH(EF!P440,B!$A$2:$A$126,0))),B!$D$127)</f>
        <v>5379</v>
      </c>
      <c r="S440" s="37">
        <f t="array" ref="S440">IF(O440="7",IF(P440="000","N/A",INDEX(B!$E$2:$E$126,MATCH(EF!P440,B!$A$2:$A$126,0))),B!$E$127)</f>
        <v>5368</v>
      </c>
      <c r="T440" s="29"/>
      <c r="U440" s="29"/>
      <c r="V440" s="29"/>
      <c r="W440" s="29"/>
      <c r="X440" s="29"/>
      <c r="Y440" s="29"/>
      <c r="Z440" s="29"/>
    </row>
    <row r="441" spans="1:26" ht="14.25" customHeight="1">
      <c r="A441" s="29">
        <f>COUNTIF(A!$A$2:$A$1001,"&lt;="&amp;A!A441)</f>
        <v>387</v>
      </c>
      <c r="B441" s="30">
        <v>440</v>
      </c>
      <c r="C441" s="35" t="str">
        <f t="array" ref="C441">INDEX(A!$A$2:$A$1001,MATCH(EF!B441,EF!$A$2:$A$1001,0))</f>
        <v>Sistema para el Desarrollo Integral de la Familia del municipio de El Salto</v>
      </c>
      <c r="D441" s="35" t="str">
        <f t="array" ref="D441">INDEX(A!$B$2:$B$1001,MATCH(EF!C441,A!$A$2:$A$1001,0))</f>
        <v>Municipal</v>
      </c>
      <c r="E441" s="35" t="str">
        <f t="array" ref="E441">INDEX(A!$C$2:$C$1001,MATCH(EF!C441,A!$A$2:$A$1001,0))</f>
        <v>Sí</v>
      </c>
      <c r="F441" s="35" t="str">
        <f t="array" ref="F441">INDEX(A!$D$2:$D$1001,MATCH(EF!C441,A!$A$2:$A$1001,0))</f>
        <v>070</v>
      </c>
      <c r="G441" s="35" t="str">
        <f t="array" ref="G441">INDEX(A!$E$2:$E$1001,MATCH(EF!C441,A!$A$2:$A$1001,0))</f>
        <v>Asistencia social</v>
      </c>
      <c r="H441" s="35" t="str">
        <f t="array" ref="H441">INDEX(A!$F$2:$F$1001,MATCH(EF!C441,A!$A$2:$A$1001,0))</f>
        <v>Ejecutivo</v>
      </c>
      <c r="I441" s="35" t="str">
        <f t="array" ref="I441">INDEX(A!$G$2:$G$1001,MATCH(EF!C441,A!$A$2:$A$1001,0))</f>
        <v>OPD</v>
      </c>
      <c r="J441" s="35">
        <f t="array" ref="J441">INDEX(A!$H$2:$H$1001,MATCH(EF!C441,A!$A$2:$A$1001,0))</f>
        <v>1985</v>
      </c>
      <c r="K441" s="35" t="str">
        <f t="array" ref="K441">INDEX(A!$I$2:$I$1001,MATCH(EF!C441,A!$A$2:$A$1001,0))</f>
        <v>NA</v>
      </c>
      <c r="L441" s="35" t="str">
        <f t="array" ref="L441">INDEX(A!$J$2:$J$1001,MATCH(EF!C441,A!$A$2:$A$1001,0))</f>
        <v>Decreto número 12026</v>
      </c>
      <c r="M441" s="35">
        <f t="array" ref="M441">INDEX(A!$K$2:$K$1001,MATCH(EF!C441,A!$A$2:$A$1001,0))</f>
        <v>707001</v>
      </c>
      <c r="N441" s="35">
        <f t="array" ref="N441">INDEX(A!$L$2:$L$1001,MATCH(EF!C441,A!$A$2:$A$1001,0))</f>
        <v>0</v>
      </c>
      <c r="O441" s="36" t="str">
        <f t="shared" si="0"/>
        <v>7</v>
      </c>
      <c r="P441" s="36" t="str">
        <f t="shared" si="1"/>
        <v>070</v>
      </c>
      <c r="Q441" s="36" t="str">
        <f t="array" ref="Q441">IF(O441="7",IF(P441="000","Sin región al ser un intermunicipal",INDEX(B!$C$2:$C$126,MATCH(EF!P441,B!$A$2:$A$126,0))),"Sin región al ser un ente Estatal")</f>
        <v>Centro</v>
      </c>
      <c r="R441" s="37">
        <f t="array" ref="R441">IF(O441="7",IF(P441="000","N/A",INDEX(B!$D$2:$D$126,MATCH(EF!P441,B!$A$2:$A$126,0))),B!$D$127)</f>
        <v>183437</v>
      </c>
      <c r="S441" s="37">
        <f t="array" ref="S441">IF(O441="7",IF(P441="000","N/A",INDEX(B!$E$2:$E$126,MATCH(EF!P441,B!$A$2:$A$126,0))),B!$E$127)</f>
        <v>232852</v>
      </c>
      <c r="T441" s="29"/>
      <c r="U441" s="29"/>
      <c r="V441" s="29"/>
      <c r="W441" s="29"/>
      <c r="X441" s="29"/>
      <c r="Y441" s="29"/>
      <c r="Z441" s="29"/>
    </row>
    <row r="442" spans="1:26" ht="14.25" customHeight="1">
      <c r="A442" s="29">
        <f>COUNTIF(A!$A$2:$A$1001,"&lt;="&amp;A!A442)</f>
        <v>524</v>
      </c>
      <c r="B442" s="30">
        <v>441</v>
      </c>
      <c r="C442" s="35" t="str">
        <f t="array" ref="C442">INDEX(A!$A$2:$A$1001,MATCH(EF!B442,EF!$A$2:$A$1001,0))</f>
        <v>Sistema para el Desarrollo Integral de la Familia del municipio de Encarnación de Díaz</v>
      </c>
      <c r="D442" s="35" t="str">
        <f t="array" ref="D442">INDEX(A!$B$2:$B$1001,MATCH(EF!C442,A!$A$2:$A$1001,0))</f>
        <v>Municipal</v>
      </c>
      <c r="E442" s="35" t="str">
        <f t="array" ref="E442">INDEX(A!$C$2:$C$1001,MATCH(EF!C442,A!$A$2:$A$1001,0))</f>
        <v>Sí</v>
      </c>
      <c r="F442" s="35" t="str">
        <f t="array" ref="F442">INDEX(A!$D$2:$D$1001,MATCH(EF!C442,A!$A$2:$A$1001,0))</f>
        <v>035</v>
      </c>
      <c r="G442" s="35" t="str">
        <f t="array" ref="G442">INDEX(A!$E$2:$E$1001,MATCH(EF!C442,A!$A$2:$A$1001,0))</f>
        <v>Asistencia social</v>
      </c>
      <c r="H442" s="35" t="str">
        <f t="array" ref="H442">INDEX(A!$F$2:$F$1001,MATCH(EF!C442,A!$A$2:$A$1001,0))</f>
        <v>Ejecutivo</v>
      </c>
      <c r="I442" s="35" t="str">
        <f t="array" ref="I442">INDEX(A!$G$2:$G$1001,MATCH(EF!C442,A!$A$2:$A$1001,0))</f>
        <v>OPD</v>
      </c>
      <c r="J442" s="35">
        <f t="array" ref="J442">INDEX(A!$H$2:$H$1001,MATCH(EF!C442,A!$A$2:$A$1001,0))</f>
        <v>1985</v>
      </c>
      <c r="K442" s="35" t="str">
        <f t="array" ref="K442">INDEX(A!$I$2:$I$1001,MATCH(EF!C442,A!$A$2:$A$1001,0))</f>
        <v>NA</v>
      </c>
      <c r="L442" s="35" t="str">
        <f t="array" ref="L442">INDEX(A!$J$2:$J$1001,MATCH(EF!C442,A!$A$2:$A$1001,0))</f>
        <v>Decreto número 12106</v>
      </c>
      <c r="M442" s="35">
        <f t="array" ref="M442">INDEX(A!$K$2:$K$1001,MATCH(EF!C442,A!$A$2:$A$1001,0))</f>
        <v>703501</v>
      </c>
      <c r="N442" s="35">
        <f t="array" ref="N442">INDEX(A!$L$2:$L$1001,MATCH(EF!C442,A!$A$2:$A$1001,0))</f>
        <v>0</v>
      </c>
      <c r="O442" s="36" t="str">
        <f t="shared" si="0"/>
        <v>7</v>
      </c>
      <c r="P442" s="36" t="str">
        <f t="shared" si="1"/>
        <v>035</v>
      </c>
      <c r="Q442" s="36" t="str">
        <f t="array" ref="Q442">IF(O442="7",IF(P442="000","Sin región al ser un intermunicipal",INDEX(B!$C$2:$C$126,MATCH(EF!P442,B!$A$2:$A$126,0))),"Sin región al ser un ente Estatal")</f>
        <v>Altos Norte</v>
      </c>
      <c r="R442" s="37">
        <f t="array" ref="R442">IF(O442="7",IF(P442="000","N/A",INDEX(B!$D$2:$D$126,MATCH(EF!P442,B!$A$2:$A$126,0))),B!$D$127)</f>
        <v>53555</v>
      </c>
      <c r="S442" s="37">
        <f t="array" ref="S442">IF(O442="7",IF(P442="000","N/A",INDEX(B!$E$2:$E$126,MATCH(EF!P442,B!$A$2:$A$126,0))),B!$E$127)</f>
        <v>53039</v>
      </c>
      <c r="T442" s="29"/>
      <c r="U442" s="29"/>
      <c r="V442" s="29"/>
      <c r="W442" s="29"/>
      <c r="X442" s="29"/>
      <c r="Y442" s="29"/>
      <c r="Z442" s="29"/>
    </row>
    <row r="443" spans="1:26" ht="14.25" customHeight="1">
      <c r="A443" s="29">
        <f>COUNTIF(A!$A$2:$A$1001,"&lt;="&amp;A!A443)</f>
        <v>486</v>
      </c>
      <c r="B443" s="30">
        <v>442</v>
      </c>
      <c r="C443" s="35" t="str">
        <f t="array" ref="C443">INDEX(A!$A$2:$A$1001,MATCH(EF!B443,EF!$A$2:$A$1001,0))</f>
        <v>Sistema para el Desarrollo Integral de la Familia del municipio de Etzatlán</v>
      </c>
      <c r="D443" s="35" t="str">
        <f t="array" ref="D443">INDEX(A!$B$2:$B$1001,MATCH(EF!C443,A!$A$2:$A$1001,0))</f>
        <v>Municipal</v>
      </c>
      <c r="E443" s="35" t="str">
        <f t="array" ref="E443">INDEX(A!$C$2:$C$1001,MATCH(EF!C443,A!$A$2:$A$1001,0))</f>
        <v>Sí</v>
      </c>
      <c r="F443" s="35" t="str">
        <f t="array" ref="F443">INDEX(A!$D$2:$D$1001,MATCH(EF!C443,A!$A$2:$A$1001,0))</f>
        <v>036</v>
      </c>
      <c r="G443" s="35" t="str">
        <f t="array" ref="G443">INDEX(A!$E$2:$E$1001,MATCH(EF!C443,A!$A$2:$A$1001,0))</f>
        <v>Asistencia social</v>
      </c>
      <c r="H443" s="35" t="str">
        <f t="array" ref="H443">INDEX(A!$F$2:$F$1001,MATCH(EF!C443,A!$A$2:$A$1001,0))</f>
        <v>Ejecutivo</v>
      </c>
      <c r="I443" s="35" t="str">
        <f t="array" ref="I443">INDEX(A!$G$2:$G$1001,MATCH(EF!C443,A!$A$2:$A$1001,0))</f>
        <v>OPD</v>
      </c>
      <c r="J443" s="35">
        <f t="array" ref="J443">INDEX(A!$H$2:$H$1001,MATCH(EF!C443,A!$A$2:$A$1001,0))</f>
        <v>1986</v>
      </c>
      <c r="K443" s="35" t="str">
        <f t="array" ref="K443">INDEX(A!$I$2:$I$1001,MATCH(EF!C443,A!$A$2:$A$1001,0))</f>
        <v>NA</v>
      </c>
      <c r="L443" s="35" t="str">
        <f t="array" ref="L443">INDEX(A!$J$2:$J$1001,MATCH(EF!C443,A!$A$2:$A$1001,0))</f>
        <v>Decreto número 12419</v>
      </c>
      <c r="M443" s="35">
        <f t="array" ref="M443">INDEX(A!$K$2:$K$1001,MATCH(EF!C443,A!$A$2:$A$1001,0))</f>
        <v>703601</v>
      </c>
      <c r="N443" s="35">
        <f t="array" ref="N443">INDEX(A!$L$2:$L$1001,MATCH(EF!C443,A!$A$2:$A$1001,0))</f>
        <v>0</v>
      </c>
      <c r="O443" s="36" t="str">
        <f t="shared" si="0"/>
        <v>7</v>
      </c>
      <c r="P443" s="36" t="str">
        <f t="shared" si="1"/>
        <v>036</v>
      </c>
      <c r="Q443" s="36" t="str">
        <f t="array" ref="Q443">IF(O443="7",IF(P443="000","Sin región al ser un intermunicipal",INDEX(B!$C$2:$C$126,MATCH(EF!P443,B!$A$2:$A$126,0))),"Sin región al ser un ente Estatal")</f>
        <v>Valles</v>
      </c>
      <c r="R443" s="37">
        <f t="array" ref="R443">IF(O443="7",IF(P443="000","N/A",INDEX(B!$D$2:$D$126,MATCH(EF!P443,B!$A$2:$A$126,0))),B!$D$127)</f>
        <v>19847</v>
      </c>
      <c r="S443" s="37">
        <f t="array" ref="S443">IF(O443="7",IF(P443="000","N/A",INDEX(B!$E$2:$E$126,MATCH(EF!P443,B!$A$2:$A$126,0))),B!$E$127)</f>
        <v>20011</v>
      </c>
      <c r="T443" s="29"/>
      <c r="U443" s="29"/>
      <c r="V443" s="29"/>
      <c r="W443" s="29"/>
      <c r="X443" s="29"/>
      <c r="Y443" s="29"/>
      <c r="Z443" s="29"/>
    </row>
    <row r="444" spans="1:26" ht="14.25" customHeight="1">
      <c r="A444" s="29">
        <f>COUNTIF(A!$A$2:$A$1001,"&lt;="&amp;A!A444)</f>
        <v>243</v>
      </c>
      <c r="B444" s="30">
        <v>443</v>
      </c>
      <c r="C444" s="35" t="str">
        <f t="array" ref="C444">INDEX(A!$A$2:$A$1001,MATCH(EF!B444,EF!$A$2:$A$1001,0))</f>
        <v>Sistema para el Desarrollo Integral de la Familia del municipio de Gómez Farías</v>
      </c>
      <c r="D444" s="35" t="str">
        <f t="array" ref="D444">INDEX(A!$B$2:$B$1001,MATCH(EF!C444,A!$A$2:$A$1001,0))</f>
        <v>Municipal</v>
      </c>
      <c r="E444" s="35" t="str">
        <f t="array" ref="E444">INDEX(A!$C$2:$C$1001,MATCH(EF!C444,A!$A$2:$A$1001,0))</f>
        <v>Sí</v>
      </c>
      <c r="F444" s="35" t="str">
        <f t="array" ref="F444">INDEX(A!$D$2:$D$1001,MATCH(EF!C444,A!$A$2:$A$1001,0))</f>
        <v>079</v>
      </c>
      <c r="G444" s="35" t="str">
        <f t="array" ref="G444">INDEX(A!$E$2:$E$1001,MATCH(EF!C444,A!$A$2:$A$1001,0))</f>
        <v>Asistencia social</v>
      </c>
      <c r="H444" s="35" t="str">
        <f t="array" ref="H444">INDEX(A!$F$2:$F$1001,MATCH(EF!C444,A!$A$2:$A$1001,0))</f>
        <v>Ejecutivo</v>
      </c>
      <c r="I444" s="35" t="str">
        <f t="array" ref="I444">INDEX(A!$G$2:$G$1001,MATCH(EF!C444,A!$A$2:$A$1001,0))</f>
        <v>OPD</v>
      </c>
      <c r="J444" s="35">
        <f t="array" ref="J444">INDEX(A!$H$2:$H$1001,MATCH(EF!C444,A!$A$2:$A$1001,0))</f>
        <v>1987</v>
      </c>
      <c r="K444" s="35" t="str">
        <f t="array" ref="K444">INDEX(A!$I$2:$I$1001,MATCH(EF!C444,A!$A$2:$A$1001,0))</f>
        <v>NA</v>
      </c>
      <c r="L444" s="35" t="str">
        <f t="array" ref="L444">INDEX(A!$J$2:$J$1001,MATCH(EF!C444,A!$A$2:$A$1001,0))</f>
        <v>Decreto número 12848</v>
      </c>
      <c r="M444" s="35">
        <f t="array" ref="M444">INDEX(A!$K$2:$K$1001,MATCH(EF!C444,A!$A$2:$A$1001,0))</f>
        <v>707901</v>
      </c>
      <c r="N444" s="35">
        <f t="array" ref="N444">INDEX(A!$L$2:$L$1001,MATCH(EF!C444,A!$A$2:$A$1001,0))</f>
        <v>0</v>
      </c>
      <c r="O444" s="36" t="str">
        <f t="shared" si="0"/>
        <v>7</v>
      </c>
      <c r="P444" s="36" t="str">
        <f t="shared" si="1"/>
        <v>079</v>
      </c>
      <c r="Q444" s="36" t="str">
        <f t="array" ref="Q444">IF(O444="7",IF(P444="000","Sin región al ser un intermunicipal",INDEX(B!$C$2:$C$126,MATCH(EF!P444,B!$A$2:$A$126,0))),"Sin región al ser un ente Estatal")</f>
        <v>Sur</v>
      </c>
      <c r="R444" s="37">
        <f t="array" ref="R444">IF(O444="7",IF(P444="000","N/A",INDEX(B!$D$2:$D$126,MATCH(EF!P444,B!$A$2:$A$126,0))),B!$D$127)</f>
        <v>14278</v>
      </c>
      <c r="S444" s="37">
        <f t="array" ref="S444">IF(O444="7",IF(P444="000","N/A",INDEX(B!$E$2:$E$126,MATCH(EF!P444,B!$A$2:$A$126,0))),B!$E$127)</f>
        <v>16431</v>
      </c>
      <c r="T444" s="29"/>
      <c r="U444" s="29"/>
      <c r="V444" s="29"/>
      <c r="W444" s="29"/>
      <c r="X444" s="29"/>
      <c r="Y444" s="29"/>
      <c r="Z444" s="29"/>
    </row>
    <row r="445" spans="1:26" ht="14.25" customHeight="1">
      <c r="A445" s="29">
        <f>COUNTIF(A!$A$2:$A$1001,"&lt;="&amp;A!A445)</f>
        <v>369</v>
      </c>
      <c r="B445" s="30">
        <v>444</v>
      </c>
      <c r="C445" s="35" t="str">
        <f t="array" ref="C445">INDEX(A!$A$2:$A$1001,MATCH(EF!B445,EF!$A$2:$A$1001,0))</f>
        <v>Sistema para el Desarrollo Integral de la Familia del Municipio de Guadalajara</v>
      </c>
      <c r="D445" s="35" t="str">
        <f t="array" ref="D445">INDEX(A!$B$2:$B$1001,MATCH(EF!C445,A!$A$2:$A$1001,0))</f>
        <v>Municipal</v>
      </c>
      <c r="E445" s="35" t="str">
        <f t="array" ref="E445">INDEX(A!$C$2:$C$1001,MATCH(EF!C445,A!$A$2:$A$1001,0))</f>
        <v>Sí</v>
      </c>
      <c r="F445" s="35" t="str">
        <f t="array" ref="F445">INDEX(A!$D$2:$D$1001,MATCH(EF!C445,A!$A$2:$A$1001,0))</f>
        <v>039</v>
      </c>
      <c r="G445" s="35" t="str">
        <f t="array" ref="G445">INDEX(A!$E$2:$E$1001,MATCH(EF!C445,A!$A$2:$A$1001,0))</f>
        <v>Asistencia social</v>
      </c>
      <c r="H445" s="35" t="str">
        <f t="array" ref="H445">INDEX(A!$F$2:$F$1001,MATCH(EF!C445,A!$A$2:$A$1001,0))</f>
        <v>Ejecutivo</v>
      </c>
      <c r="I445" s="35" t="str">
        <f t="array" ref="I445">INDEX(A!$G$2:$G$1001,MATCH(EF!C445,A!$A$2:$A$1001,0))</f>
        <v>OPD</v>
      </c>
      <c r="J445" s="35">
        <f t="array" ref="J445">INDEX(A!$H$2:$H$1001,MATCH(EF!C445,A!$A$2:$A$1001,0))</f>
        <v>1985</v>
      </c>
      <c r="K445" s="35">
        <f t="array" ref="K445">INDEX(A!$I$2:$I$1001,MATCH(EF!C445,A!$A$2:$A$1001,0))</f>
        <v>2007</v>
      </c>
      <c r="L445" s="35" t="str">
        <f t="array" ref="L445">INDEX(A!$J$2:$J$1001,MATCH(EF!C445,A!$A$2:$A$1001,0))</f>
        <v>Gaceta municipal Tomo III, Ejemplar 4 Sección primera
Decreto N.° 12027</v>
      </c>
      <c r="M445" s="35">
        <f t="array" ref="M445">INDEX(A!$K$2:$K$1001,MATCH(EF!C445,A!$A$2:$A$1001,0))</f>
        <v>703901</v>
      </c>
      <c r="N445" s="35" t="str">
        <f t="array" ref="N445">INDEX(A!$L$2:$L$1001,MATCH(EF!C445,A!$A$2:$A$1001,0))</f>
        <v>Decreto 21819-LVII. Número 26. Sección II. Tomo CCCLVI</v>
      </c>
      <c r="O445" s="36" t="str">
        <f t="shared" si="0"/>
        <v>7</v>
      </c>
      <c r="P445" s="36" t="str">
        <f t="shared" si="1"/>
        <v>039</v>
      </c>
      <c r="Q445" s="36" t="str">
        <f t="array" ref="Q445">IF(O445="7",IF(P445="000","Sin región al ser un intermunicipal",INDEX(B!$C$2:$C$126,MATCH(EF!P445,B!$A$2:$A$126,0))),"Sin región al ser un ente Estatal")</f>
        <v>Centro</v>
      </c>
      <c r="R445" s="37">
        <f t="array" ref="R445">IF(O445="7",IF(P445="000","N/A",INDEX(B!$D$2:$D$126,MATCH(EF!P445,B!$A$2:$A$126,0))),B!$D$127)</f>
        <v>1460148</v>
      </c>
      <c r="S445" s="37">
        <f t="array" ref="S445">IF(O445="7",IF(P445="000","N/A",INDEX(B!$E$2:$E$126,MATCH(EF!P445,B!$A$2:$A$126,0))),B!$E$127)</f>
        <v>1385629</v>
      </c>
      <c r="T445" s="29"/>
      <c r="U445" s="29"/>
      <c r="V445" s="29"/>
      <c r="W445" s="29"/>
      <c r="X445" s="29"/>
      <c r="Y445" s="29"/>
      <c r="Z445" s="29"/>
    </row>
    <row r="446" spans="1:26" ht="14.25" customHeight="1">
      <c r="A446" s="29">
        <f>COUNTIF(A!$A$2:$A$1001,"&lt;="&amp;A!A446)</f>
        <v>525</v>
      </c>
      <c r="B446" s="30">
        <v>445</v>
      </c>
      <c r="C446" s="35" t="str">
        <f t="array" ref="C446">INDEX(A!$A$2:$A$1001,MATCH(EF!B446,EF!$A$2:$A$1001,0))</f>
        <v>Sistema para el Desarrollo Integral de la Familia del municipio de Hostotipaquillo</v>
      </c>
      <c r="D446" s="35" t="str">
        <f t="array" ref="D446">INDEX(A!$B$2:$B$1001,MATCH(EF!C446,A!$A$2:$A$1001,0))</f>
        <v>Municipal</v>
      </c>
      <c r="E446" s="35" t="str">
        <f t="array" ref="E446">INDEX(A!$C$2:$C$1001,MATCH(EF!C446,A!$A$2:$A$1001,0))</f>
        <v>Sí</v>
      </c>
      <c r="F446" s="35" t="str">
        <f t="array" ref="F446">INDEX(A!$D$2:$D$1001,MATCH(EF!C446,A!$A$2:$A$1001,0))</f>
        <v>040</v>
      </c>
      <c r="G446" s="35" t="str">
        <f t="array" ref="G446">INDEX(A!$E$2:$E$1001,MATCH(EF!C446,A!$A$2:$A$1001,0))</f>
        <v>Asistencia social</v>
      </c>
      <c r="H446" s="35" t="str">
        <f t="array" ref="H446">INDEX(A!$F$2:$F$1001,MATCH(EF!C446,A!$A$2:$A$1001,0))</f>
        <v>Ejecutivo</v>
      </c>
      <c r="I446" s="35" t="str">
        <f t="array" ref="I446">INDEX(A!$G$2:$G$1001,MATCH(EF!C446,A!$A$2:$A$1001,0))</f>
        <v>OPD</v>
      </c>
      <c r="J446" s="35">
        <f t="array" ref="J446">INDEX(A!$H$2:$H$1001,MATCH(EF!C446,A!$A$2:$A$1001,0))</f>
        <v>1988</v>
      </c>
      <c r="K446" s="35" t="str">
        <f t="array" ref="K446">INDEX(A!$I$2:$I$1001,MATCH(EF!C446,A!$A$2:$A$1001,0))</f>
        <v>NA</v>
      </c>
      <c r="L446" s="35" t="str">
        <f t="array" ref="L446">INDEX(A!$J$2:$J$1001,MATCH(EF!C446,A!$A$2:$A$1001,0))</f>
        <v>Decreto número 13119</v>
      </c>
      <c r="M446" s="35">
        <f t="array" ref="M446">INDEX(A!$K$2:$K$1001,MATCH(EF!C446,A!$A$2:$A$1001,0))</f>
        <v>704001</v>
      </c>
      <c r="N446" s="35">
        <f t="array" ref="N446">INDEX(A!$L$2:$L$1001,MATCH(EF!C446,A!$A$2:$A$1001,0))</f>
        <v>0</v>
      </c>
      <c r="O446" s="36" t="str">
        <f t="shared" si="0"/>
        <v>7</v>
      </c>
      <c r="P446" s="36" t="str">
        <f t="shared" si="1"/>
        <v>040</v>
      </c>
      <c r="Q446" s="36" t="str">
        <f t="array" ref="Q446">IF(O446="7",IF(P446="000","Sin región al ser un intermunicipal",INDEX(B!$C$2:$C$126,MATCH(EF!P446,B!$A$2:$A$126,0))),"Sin región al ser un ente Estatal")</f>
        <v>Valles</v>
      </c>
      <c r="R446" s="37">
        <f t="array" ref="R446">IF(O446="7",IF(P446="000","N/A",INDEX(B!$D$2:$D$126,MATCH(EF!P446,B!$A$2:$A$126,0))),B!$D$127)</f>
        <v>9761</v>
      </c>
      <c r="S446" s="37">
        <f t="array" ref="S446">IF(O446="7",IF(P446="000","N/A",INDEX(B!$E$2:$E$126,MATCH(EF!P446,B!$A$2:$A$126,0))),B!$E$127)</f>
        <v>8732</v>
      </c>
      <c r="T446" s="29"/>
      <c r="U446" s="29"/>
      <c r="V446" s="29"/>
      <c r="W446" s="29"/>
      <c r="X446" s="29"/>
      <c r="Y446" s="29"/>
      <c r="Z446" s="29"/>
    </row>
    <row r="447" spans="1:26" ht="14.25" customHeight="1">
      <c r="A447" s="29">
        <f>COUNTIF(A!$A$2:$A$1001,"&lt;="&amp;A!A447)</f>
        <v>487</v>
      </c>
      <c r="B447" s="30">
        <v>446</v>
      </c>
      <c r="C447" s="35" t="str">
        <f t="array" ref="C447">INDEX(A!$A$2:$A$1001,MATCH(EF!B447,EF!$A$2:$A$1001,0))</f>
        <v>Sistema para el Desarrollo Integral de la Familia del municipio de Huejúcar</v>
      </c>
      <c r="D447" s="35" t="str">
        <f t="array" ref="D447">INDEX(A!$B$2:$B$1001,MATCH(EF!C447,A!$A$2:$A$1001,0))</f>
        <v>Municipal</v>
      </c>
      <c r="E447" s="35" t="str">
        <f t="array" ref="E447">INDEX(A!$C$2:$C$1001,MATCH(EF!C447,A!$A$2:$A$1001,0))</f>
        <v>Sí</v>
      </c>
      <c r="F447" s="35" t="str">
        <f t="array" ref="F447">INDEX(A!$D$2:$D$1001,MATCH(EF!C447,A!$A$2:$A$1001,0))</f>
        <v>041</v>
      </c>
      <c r="G447" s="35" t="str">
        <f t="array" ref="G447">INDEX(A!$E$2:$E$1001,MATCH(EF!C447,A!$A$2:$A$1001,0))</f>
        <v>Asistencia social</v>
      </c>
      <c r="H447" s="35" t="str">
        <f t="array" ref="H447">INDEX(A!$F$2:$F$1001,MATCH(EF!C447,A!$A$2:$A$1001,0))</f>
        <v>Ejecutivo</v>
      </c>
      <c r="I447" s="35" t="str">
        <f t="array" ref="I447">INDEX(A!$G$2:$G$1001,MATCH(EF!C447,A!$A$2:$A$1001,0))</f>
        <v>OPD</v>
      </c>
      <c r="J447" s="35">
        <f t="array" ref="J447">INDEX(A!$H$2:$H$1001,MATCH(EF!C447,A!$A$2:$A$1001,0))</f>
        <v>1988</v>
      </c>
      <c r="K447" s="35" t="str">
        <f t="array" ref="K447">INDEX(A!$I$2:$I$1001,MATCH(EF!C447,A!$A$2:$A$1001,0))</f>
        <v>NA</v>
      </c>
      <c r="L447" s="35" t="str">
        <f t="array" ref="L447">INDEX(A!$J$2:$J$1001,MATCH(EF!C447,A!$A$2:$A$1001,0))</f>
        <v>Decreto número 13108</v>
      </c>
      <c r="M447" s="35">
        <f t="array" ref="M447">INDEX(A!$K$2:$K$1001,MATCH(EF!C447,A!$A$2:$A$1001,0))</f>
        <v>704101</v>
      </c>
      <c r="N447" s="35">
        <f t="array" ref="N447">INDEX(A!$L$2:$L$1001,MATCH(EF!C447,A!$A$2:$A$1001,0))</f>
        <v>0</v>
      </c>
      <c r="O447" s="36" t="str">
        <f t="shared" si="0"/>
        <v>7</v>
      </c>
      <c r="P447" s="36" t="str">
        <f t="shared" si="1"/>
        <v>041</v>
      </c>
      <c r="Q447" s="36" t="str">
        <f t="array" ref="Q447">IF(O447="7",IF(P447="000","Sin región al ser un intermunicipal",INDEX(B!$C$2:$C$126,MATCH(EF!P447,B!$A$2:$A$126,0))),"Sin región al ser un ente Estatal")</f>
        <v>Norte</v>
      </c>
      <c r="R447" s="37">
        <f t="array" ref="R447">IF(O447="7",IF(P447="000","N/A",INDEX(B!$D$2:$D$126,MATCH(EF!P447,B!$A$2:$A$126,0))),B!$D$127)</f>
        <v>5633</v>
      </c>
      <c r="S447" s="37">
        <f t="array" ref="S447">IF(O447="7",IF(P447="000","N/A",INDEX(B!$E$2:$E$126,MATCH(EF!P447,B!$A$2:$A$126,0))),B!$E$127)</f>
        <v>5920</v>
      </c>
      <c r="T447" s="29"/>
      <c r="U447" s="29"/>
      <c r="V447" s="29"/>
      <c r="W447" s="29"/>
      <c r="X447" s="29"/>
      <c r="Y447" s="29"/>
      <c r="Z447" s="29"/>
    </row>
    <row r="448" spans="1:26" ht="14.25" customHeight="1">
      <c r="A448" s="29">
        <f>COUNTIF(A!$A$2:$A$1001,"&lt;="&amp;A!A448)</f>
        <v>395</v>
      </c>
      <c r="B448" s="30">
        <v>447</v>
      </c>
      <c r="C448" s="35" t="str">
        <f t="array" ref="C448">INDEX(A!$A$2:$A$1001,MATCH(EF!B448,EF!$A$2:$A$1001,0))</f>
        <v>Sistema para el Desarrollo Integral de la Familia del municipio de Huejuquilla el Alto</v>
      </c>
      <c r="D448" s="35" t="str">
        <f t="array" ref="D448">INDEX(A!$B$2:$B$1001,MATCH(EF!C448,A!$A$2:$A$1001,0))</f>
        <v>Municipal</v>
      </c>
      <c r="E448" s="35" t="str">
        <f t="array" ref="E448">INDEX(A!$C$2:$C$1001,MATCH(EF!C448,A!$A$2:$A$1001,0))</f>
        <v>Sí</v>
      </c>
      <c r="F448" s="35" t="str">
        <f t="array" ref="F448">INDEX(A!$D$2:$D$1001,MATCH(EF!C448,A!$A$2:$A$1001,0))</f>
        <v>042</v>
      </c>
      <c r="G448" s="35" t="str">
        <f t="array" ref="G448">INDEX(A!$E$2:$E$1001,MATCH(EF!C448,A!$A$2:$A$1001,0))</f>
        <v>Asistencia social</v>
      </c>
      <c r="H448" s="35" t="str">
        <f t="array" ref="H448">INDEX(A!$F$2:$F$1001,MATCH(EF!C448,A!$A$2:$A$1001,0))</f>
        <v>Ejecutivo</v>
      </c>
      <c r="I448" s="35" t="str">
        <f t="array" ref="I448">INDEX(A!$G$2:$G$1001,MATCH(EF!C448,A!$A$2:$A$1001,0))</f>
        <v>OPD</v>
      </c>
      <c r="J448" s="35">
        <f t="array" ref="J448">INDEX(A!$H$2:$H$1001,MATCH(EF!C448,A!$A$2:$A$1001,0))</f>
        <v>1988</v>
      </c>
      <c r="K448" s="35" t="str">
        <f t="array" ref="K448">INDEX(A!$I$2:$I$1001,MATCH(EF!C448,A!$A$2:$A$1001,0))</f>
        <v>NA</v>
      </c>
      <c r="L448" s="35" t="str">
        <f t="array" ref="L448">INDEX(A!$J$2:$J$1001,MATCH(EF!C448,A!$A$2:$A$1001,0))</f>
        <v>Decreto número 13276</v>
      </c>
      <c r="M448" s="35">
        <f t="array" ref="M448">INDEX(A!$K$2:$K$1001,MATCH(EF!C448,A!$A$2:$A$1001,0))</f>
        <v>704201</v>
      </c>
      <c r="N448" s="35">
        <f t="array" ref="N448">INDEX(A!$L$2:$L$1001,MATCH(EF!C448,A!$A$2:$A$1001,0))</f>
        <v>0</v>
      </c>
      <c r="O448" s="36" t="str">
        <f t="shared" si="0"/>
        <v>7</v>
      </c>
      <c r="P448" s="36" t="str">
        <f t="shared" si="1"/>
        <v>042</v>
      </c>
      <c r="Q448" s="36" t="str">
        <f t="array" ref="Q448">IF(O448="7",IF(P448="000","Sin región al ser un intermunicipal",INDEX(B!$C$2:$C$126,MATCH(EF!P448,B!$A$2:$A$126,0))),"Sin región al ser un ente Estatal")</f>
        <v>Norte</v>
      </c>
      <c r="R448" s="37">
        <f t="array" ref="R448">IF(O448="7",IF(P448="000","N/A",INDEX(B!$D$2:$D$126,MATCH(EF!P448,B!$A$2:$A$126,0))),B!$D$127)</f>
        <v>8787</v>
      </c>
      <c r="S448" s="37">
        <f t="array" ref="S448">IF(O448="7",IF(P448="000","N/A",INDEX(B!$E$2:$E$126,MATCH(EF!P448,B!$A$2:$A$126,0))),B!$E$127)</f>
        <v>10015</v>
      </c>
      <c r="T448" s="29"/>
      <c r="U448" s="29"/>
      <c r="V448" s="29"/>
      <c r="W448" s="29"/>
      <c r="X448" s="29"/>
      <c r="Y448" s="29"/>
      <c r="Z448" s="29"/>
    </row>
    <row r="449" spans="1:26" ht="14.25" customHeight="1">
      <c r="A449" s="29">
        <f>COUNTIF(A!$A$2:$A$1001,"&lt;="&amp;A!A449)</f>
        <v>526</v>
      </c>
      <c r="B449" s="30">
        <v>448</v>
      </c>
      <c r="C449" s="35" t="str">
        <f t="array" ref="C449">INDEX(A!$A$2:$A$1001,MATCH(EF!B449,EF!$A$2:$A$1001,0))</f>
        <v>Sistema para el Desarrollo Integral de la Familia del municipio de Ixtlahuacán de los Membrillos</v>
      </c>
      <c r="D449" s="35" t="str">
        <f t="array" ref="D449">INDEX(A!$B$2:$B$1001,MATCH(EF!C449,A!$A$2:$A$1001,0))</f>
        <v>Municipal</v>
      </c>
      <c r="E449" s="35" t="str">
        <f t="array" ref="E449">INDEX(A!$C$2:$C$1001,MATCH(EF!C449,A!$A$2:$A$1001,0))</f>
        <v>Sí</v>
      </c>
      <c r="F449" s="35" t="str">
        <f t="array" ref="F449">INDEX(A!$D$2:$D$1001,MATCH(EF!C449,A!$A$2:$A$1001,0))</f>
        <v>044</v>
      </c>
      <c r="G449" s="35" t="str">
        <f t="array" ref="G449">INDEX(A!$E$2:$E$1001,MATCH(EF!C449,A!$A$2:$A$1001,0))</f>
        <v>Asistencia social</v>
      </c>
      <c r="H449" s="35" t="str">
        <f t="array" ref="H449">INDEX(A!$F$2:$F$1001,MATCH(EF!C449,A!$A$2:$A$1001,0))</f>
        <v>Ejecutivo</v>
      </c>
      <c r="I449" s="35" t="str">
        <f t="array" ref="I449">INDEX(A!$G$2:$G$1001,MATCH(EF!C449,A!$A$2:$A$1001,0))</f>
        <v>OPD</v>
      </c>
      <c r="J449" s="35">
        <f t="array" ref="J449">INDEX(A!$H$2:$H$1001,MATCH(EF!C449,A!$A$2:$A$1001,0))</f>
        <v>1987</v>
      </c>
      <c r="K449" s="35" t="str">
        <f t="array" ref="K449">INDEX(A!$I$2:$I$1001,MATCH(EF!C449,A!$A$2:$A$1001,0))</f>
        <v>NA</v>
      </c>
      <c r="L449" s="35" t="str">
        <f t="array" ref="L449">INDEX(A!$J$2:$J$1001,MATCH(EF!C449,A!$A$2:$A$1001,0))</f>
        <v>Decreto número 12739</v>
      </c>
      <c r="M449" s="35">
        <f t="array" ref="M449">INDEX(A!$K$2:$K$1001,MATCH(EF!C449,A!$A$2:$A$1001,0))</f>
        <v>704401</v>
      </c>
      <c r="N449" s="35">
        <f t="array" ref="N449">INDEX(A!$L$2:$L$1001,MATCH(EF!C449,A!$A$2:$A$1001,0))</f>
        <v>0</v>
      </c>
      <c r="O449" s="36" t="str">
        <f t="shared" si="0"/>
        <v>7</v>
      </c>
      <c r="P449" s="36" t="str">
        <f t="shared" si="1"/>
        <v>044</v>
      </c>
      <c r="Q449" s="36" t="str">
        <f t="array" ref="Q449">IF(O449="7",IF(P449="000","Sin región al ser un intermunicipal",INDEX(B!$C$2:$C$126,MATCH(EF!P449,B!$A$2:$A$126,0))),"Sin región al ser un ente Estatal")</f>
        <v>Centro</v>
      </c>
      <c r="R449" s="37">
        <f t="array" ref="R449">IF(O449="7",IF(P449="000","N/A",INDEX(B!$D$2:$D$126,MATCH(EF!P449,B!$A$2:$A$126,0))),B!$D$127)</f>
        <v>53045</v>
      </c>
      <c r="S449" s="37">
        <f t="array" ref="S449">IF(O449="7",IF(P449="000","N/A",INDEX(B!$E$2:$E$126,MATCH(EF!P449,B!$A$2:$A$126,0))),B!$E$127)</f>
        <v>67969</v>
      </c>
      <c r="T449" s="29"/>
      <c r="U449" s="29"/>
      <c r="V449" s="29"/>
      <c r="W449" s="29"/>
      <c r="X449" s="29"/>
      <c r="Y449" s="29"/>
      <c r="Z449" s="29"/>
    </row>
    <row r="450" spans="1:26" ht="14.25" customHeight="1">
      <c r="A450" s="29">
        <f>COUNTIF(A!$A$2:$A$1001,"&lt;="&amp;A!A450)</f>
        <v>488</v>
      </c>
      <c r="B450" s="30">
        <v>449</v>
      </c>
      <c r="C450" s="35" t="str">
        <f t="array" ref="C450">INDEX(A!$A$2:$A$1001,MATCH(EF!B450,EF!$A$2:$A$1001,0))</f>
        <v>Sistema para el Desarrollo Integral de la Familia del municipio de Ixtlahuacán del Río</v>
      </c>
      <c r="D450" s="35" t="str">
        <f t="array" ref="D450">INDEX(A!$B$2:$B$1001,MATCH(EF!C450,A!$A$2:$A$1001,0))</f>
        <v>Municipal</v>
      </c>
      <c r="E450" s="35" t="str">
        <f t="array" ref="E450">INDEX(A!$C$2:$C$1001,MATCH(EF!C450,A!$A$2:$A$1001,0))</f>
        <v>Sí</v>
      </c>
      <c r="F450" s="35" t="str">
        <f t="array" ref="F450">INDEX(A!$D$2:$D$1001,MATCH(EF!C450,A!$A$2:$A$1001,0))</f>
        <v>045</v>
      </c>
      <c r="G450" s="35" t="str">
        <f t="array" ref="G450">INDEX(A!$E$2:$E$1001,MATCH(EF!C450,A!$A$2:$A$1001,0))</f>
        <v>Asistencia social</v>
      </c>
      <c r="H450" s="35" t="str">
        <f t="array" ref="H450">INDEX(A!$F$2:$F$1001,MATCH(EF!C450,A!$A$2:$A$1001,0))</f>
        <v>Ejecutivo</v>
      </c>
      <c r="I450" s="35" t="str">
        <f t="array" ref="I450">INDEX(A!$G$2:$G$1001,MATCH(EF!C450,A!$A$2:$A$1001,0))</f>
        <v>OPD</v>
      </c>
      <c r="J450" s="35">
        <f t="array" ref="J450">INDEX(A!$H$2:$H$1001,MATCH(EF!C450,A!$A$2:$A$1001,0))</f>
        <v>1989</v>
      </c>
      <c r="K450" s="35" t="str">
        <f t="array" ref="K450">INDEX(A!$I$2:$I$1001,MATCH(EF!C450,A!$A$2:$A$1001,0))</f>
        <v>NA</v>
      </c>
      <c r="L450" s="35" t="str">
        <f t="array" ref="L450">INDEX(A!$J$2:$J$1001,MATCH(EF!C450,A!$A$2:$A$1001,0))</f>
        <v>Decreto número 13573</v>
      </c>
      <c r="M450" s="35">
        <f t="array" ref="M450">INDEX(A!$K$2:$K$1001,MATCH(EF!C450,A!$A$2:$A$1001,0))</f>
        <v>704501</v>
      </c>
      <c r="N450" s="35">
        <f t="array" ref="N450">INDEX(A!$L$2:$L$1001,MATCH(EF!C450,A!$A$2:$A$1001,0))</f>
        <v>0</v>
      </c>
      <c r="O450" s="36" t="str">
        <f t="shared" si="0"/>
        <v>7</v>
      </c>
      <c r="P450" s="36" t="str">
        <f t="shared" si="1"/>
        <v>045</v>
      </c>
      <c r="Q450" s="36" t="str">
        <f t="array" ref="Q450">IF(O450="7",IF(P450="000","Sin región al ser un intermunicipal",INDEX(B!$C$2:$C$126,MATCH(EF!P450,B!$A$2:$A$126,0))),"Sin región al ser un ente Estatal")</f>
        <v>Centro</v>
      </c>
      <c r="R450" s="37">
        <f t="array" ref="R450">IF(O450="7",IF(P450="000","N/A",INDEX(B!$D$2:$D$126,MATCH(EF!P450,B!$A$2:$A$126,0))),B!$D$127)</f>
        <v>19070</v>
      </c>
      <c r="S450" s="37">
        <f t="array" ref="S450">IF(O450="7",IF(P450="000","N/A",INDEX(B!$E$2:$E$126,MATCH(EF!P450,B!$A$2:$A$126,0))),B!$E$127)</f>
        <v>20465</v>
      </c>
      <c r="T450" s="29"/>
      <c r="U450" s="29"/>
      <c r="V450" s="29"/>
      <c r="W450" s="29"/>
      <c r="X450" s="29"/>
      <c r="Y450" s="29"/>
      <c r="Z450" s="29"/>
    </row>
    <row r="451" spans="1:26" ht="14.25" customHeight="1">
      <c r="A451" s="29">
        <f>COUNTIF(A!$A$2:$A$1001,"&lt;="&amp;A!A451)</f>
        <v>249</v>
      </c>
      <c r="B451" s="30">
        <v>450</v>
      </c>
      <c r="C451" s="35" t="str">
        <f t="array" ref="C451">INDEX(A!$A$2:$A$1001,MATCH(EF!B451,EF!$A$2:$A$1001,0))</f>
        <v>Sistema para el Desarrollo Integral de la Familia del municipio de Jalostotitlán</v>
      </c>
      <c r="D451" s="35" t="str">
        <f t="array" ref="D451">INDEX(A!$B$2:$B$1001,MATCH(EF!C451,A!$A$2:$A$1001,0))</f>
        <v>Municipal</v>
      </c>
      <c r="E451" s="35" t="str">
        <f t="array" ref="E451">INDEX(A!$C$2:$C$1001,MATCH(EF!C451,A!$A$2:$A$1001,0))</f>
        <v>Sí</v>
      </c>
      <c r="F451" s="35" t="str">
        <f t="array" ref="F451">INDEX(A!$D$2:$D$1001,MATCH(EF!C451,A!$A$2:$A$1001,0))</f>
        <v>046</v>
      </c>
      <c r="G451" s="35" t="str">
        <f t="array" ref="G451">INDEX(A!$E$2:$E$1001,MATCH(EF!C451,A!$A$2:$A$1001,0))</f>
        <v>Asistencia social</v>
      </c>
      <c r="H451" s="35" t="str">
        <f t="array" ref="H451">INDEX(A!$F$2:$F$1001,MATCH(EF!C451,A!$A$2:$A$1001,0))</f>
        <v>Ejecutivo</v>
      </c>
      <c r="I451" s="35" t="str">
        <f t="array" ref="I451">INDEX(A!$G$2:$G$1001,MATCH(EF!C451,A!$A$2:$A$1001,0))</f>
        <v>OPD</v>
      </c>
      <c r="J451" s="35">
        <f t="array" ref="J451">INDEX(A!$H$2:$H$1001,MATCH(EF!C451,A!$A$2:$A$1001,0))</f>
        <v>1986</v>
      </c>
      <c r="K451" s="35" t="str">
        <f t="array" ref="K451">INDEX(A!$I$2:$I$1001,MATCH(EF!C451,A!$A$2:$A$1001,0))</f>
        <v>NA</v>
      </c>
      <c r="L451" s="35" t="str">
        <f t="array" ref="L451">INDEX(A!$J$2:$J$1001,MATCH(EF!C451,A!$A$2:$A$1001,0))</f>
        <v>Decreto No. 12407</v>
      </c>
      <c r="M451" s="35">
        <f t="array" ref="M451">INDEX(A!$K$2:$K$1001,MATCH(EF!C451,A!$A$2:$A$1001,0))</f>
        <v>704601</v>
      </c>
      <c r="N451" s="35">
        <f t="array" ref="N451">INDEX(A!$L$2:$L$1001,MATCH(EF!C451,A!$A$2:$A$1001,0))</f>
        <v>0</v>
      </c>
      <c r="O451" s="36" t="str">
        <f t="shared" si="0"/>
        <v>7</v>
      </c>
      <c r="P451" s="36" t="str">
        <f t="shared" si="1"/>
        <v>046</v>
      </c>
      <c r="Q451" s="36" t="str">
        <f t="array" ref="Q451">IF(O451="7",IF(P451="000","Sin región al ser un intermunicipal",INDEX(B!$C$2:$C$126,MATCH(EF!P451,B!$A$2:$A$126,0))),"Sin región al ser un ente Estatal")</f>
        <v>Altos Sur</v>
      </c>
      <c r="R451" s="37">
        <f t="array" ref="R451">IF(O451="7",IF(P451="000","N/A",INDEX(B!$D$2:$D$126,MATCH(EF!P451,B!$A$2:$A$126,0))),B!$D$127)</f>
        <v>33777</v>
      </c>
      <c r="S451" s="37">
        <f t="array" ref="S451">IF(O451="7",IF(P451="000","N/A",INDEX(B!$E$2:$E$126,MATCH(EF!P451,B!$A$2:$A$126,0))),B!$E$127)</f>
        <v>32678</v>
      </c>
      <c r="T451" s="29"/>
      <c r="U451" s="29"/>
      <c r="V451" s="29"/>
      <c r="W451" s="29"/>
      <c r="X451" s="29"/>
      <c r="Y451" s="29"/>
      <c r="Z451" s="29"/>
    </row>
    <row r="452" spans="1:26" ht="14.25" customHeight="1">
      <c r="A452" s="29">
        <f>COUNTIF(A!$A$2:$A$1001,"&lt;="&amp;A!A452)</f>
        <v>248</v>
      </c>
      <c r="B452" s="30">
        <v>451</v>
      </c>
      <c r="C452" s="35" t="str">
        <f t="array" ref="C452">INDEX(A!$A$2:$A$1001,MATCH(EF!B452,EF!$A$2:$A$1001,0))</f>
        <v>Sistema para el Desarrollo Integral de la Familia del municipio de Jamay</v>
      </c>
      <c r="D452" s="35" t="str">
        <f t="array" ref="D452">INDEX(A!$B$2:$B$1001,MATCH(EF!C452,A!$A$2:$A$1001,0))</f>
        <v>Municipal</v>
      </c>
      <c r="E452" s="35" t="str">
        <f t="array" ref="E452">INDEX(A!$C$2:$C$1001,MATCH(EF!C452,A!$A$2:$A$1001,0))</f>
        <v>Sí</v>
      </c>
      <c r="F452" s="35" t="str">
        <f t="array" ref="F452">INDEX(A!$D$2:$D$1001,MATCH(EF!C452,A!$A$2:$A$1001,0))</f>
        <v>047</v>
      </c>
      <c r="G452" s="35" t="str">
        <f t="array" ref="G452">INDEX(A!$E$2:$E$1001,MATCH(EF!C452,A!$A$2:$A$1001,0))</f>
        <v>Asistencia social</v>
      </c>
      <c r="H452" s="35" t="str">
        <f t="array" ref="H452">INDEX(A!$F$2:$F$1001,MATCH(EF!C452,A!$A$2:$A$1001,0))</f>
        <v>Ejecutivo</v>
      </c>
      <c r="I452" s="35" t="str">
        <f t="array" ref="I452">INDEX(A!$G$2:$G$1001,MATCH(EF!C452,A!$A$2:$A$1001,0))</f>
        <v>OPD</v>
      </c>
      <c r="J452" s="35">
        <f t="array" ref="J452">INDEX(A!$H$2:$H$1001,MATCH(EF!C452,A!$A$2:$A$1001,0))</f>
        <v>1988</v>
      </c>
      <c r="K452" s="35" t="str">
        <f t="array" ref="K452">INDEX(A!$I$2:$I$1001,MATCH(EF!C452,A!$A$2:$A$1001,0))</f>
        <v>NA</v>
      </c>
      <c r="L452" s="35" t="str">
        <f t="array" ref="L452">INDEX(A!$J$2:$J$1001,MATCH(EF!C452,A!$A$2:$A$1001,0))</f>
        <v>Decreto número 13120</v>
      </c>
      <c r="M452" s="35">
        <f t="array" ref="M452">INDEX(A!$K$2:$K$1001,MATCH(EF!C452,A!$A$2:$A$1001,0))</f>
        <v>704701</v>
      </c>
      <c r="N452" s="35">
        <f t="array" ref="N452">INDEX(A!$L$2:$L$1001,MATCH(EF!C452,A!$A$2:$A$1001,0))</f>
        <v>0</v>
      </c>
      <c r="O452" s="36" t="str">
        <f t="shared" si="0"/>
        <v>7</v>
      </c>
      <c r="P452" s="36" t="str">
        <f t="shared" si="1"/>
        <v>047</v>
      </c>
      <c r="Q452" s="36" t="str">
        <f t="array" ref="Q452">IF(O452="7",IF(P452="000","Sin región al ser un intermunicipal",INDEX(B!$C$2:$C$126,MATCH(EF!P452,B!$A$2:$A$126,0))),"Sin región al ser un ente Estatal")</f>
        <v>Ciénega</v>
      </c>
      <c r="R452" s="37">
        <f t="array" ref="R452">IF(O452="7",IF(P452="000","N/A",INDEX(B!$D$2:$D$126,MATCH(EF!P452,B!$A$2:$A$126,0))),B!$D$127)</f>
        <v>24753</v>
      </c>
      <c r="S452" s="37">
        <f t="array" ref="S452">IF(O452="7",IF(P452="000","N/A",INDEX(B!$E$2:$E$126,MATCH(EF!P452,B!$A$2:$A$126,0))),B!$E$127)</f>
        <v>24894</v>
      </c>
      <c r="T452" s="29"/>
      <c r="U452" s="29"/>
      <c r="V452" s="29"/>
      <c r="W452" s="29"/>
      <c r="X452" s="29"/>
      <c r="Y452" s="29"/>
      <c r="Z452" s="29"/>
    </row>
    <row r="453" spans="1:26" ht="14.25" customHeight="1">
      <c r="A453" s="29">
        <f>COUNTIF(A!$A$2:$A$1001,"&lt;="&amp;A!A453)</f>
        <v>528</v>
      </c>
      <c r="B453" s="30">
        <v>452</v>
      </c>
      <c r="C453" s="35" t="str">
        <f t="array" ref="C453">INDEX(A!$A$2:$A$1001,MATCH(EF!B453,EF!$A$2:$A$1001,0))</f>
        <v>Sistema para el Desarrollo Integral de la Familia del municipio de Jesús María</v>
      </c>
      <c r="D453" s="35" t="str">
        <f t="array" ref="D453">INDEX(A!$B$2:$B$1001,MATCH(EF!C453,A!$A$2:$A$1001,0))</f>
        <v>Municipal</v>
      </c>
      <c r="E453" s="35" t="str">
        <f t="array" ref="E453">INDEX(A!$C$2:$C$1001,MATCH(EF!C453,A!$A$2:$A$1001,0))</f>
        <v>Sí</v>
      </c>
      <c r="F453" s="35" t="str">
        <f t="array" ref="F453">INDEX(A!$D$2:$D$1001,MATCH(EF!C453,A!$A$2:$A$1001,0))</f>
        <v>048</v>
      </c>
      <c r="G453" s="35" t="str">
        <f t="array" ref="G453">INDEX(A!$E$2:$E$1001,MATCH(EF!C453,A!$A$2:$A$1001,0))</f>
        <v>Asistencia social</v>
      </c>
      <c r="H453" s="35" t="str">
        <f t="array" ref="H453">INDEX(A!$F$2:$F$1001,MATCH(EF!C453,A!$A$2:$A$1001,0))</f>
        <v>Ejecutivo</v>
      </c>
      <c r="I453" s="35" t="str">
        <f t="array" ref="I453">INDEX(A!$G$2:$G$1001,MATCH(EF!C453,A!$A$2:$A$1001,0))</f>
        <v>OPD</v>
      </c>
      <c r="J453" s="35">
        <f t="array" ref="J453">INDEX(A!$H$2:$H$1001,MATCH(EF!C453,A!$A$2:$A$1001,0))</f>
        <v>1986</v>
      </c>
      <c r="K453" s="35" t="str">
        <f t="array" ref="K453">INDEX(A!$I$2:$I$1001,MATCH(EF!C453,A!$A$2:$A$1001,0))</f>
        <v>NA</v>
      </c>
      <c r="L453" s="35" t="str">
        <f t="array" ref="L453">INDEX(A!$J$2:$J$1001,MATCH(EF!C453,A!$A$2:$A$1001,0))</f>
        <v>Decreto número 12398</v>
      </c>
      <c r="M453" s="35">
        <f t="array" ref="M453">INDEX(A!$K$2:$K$1001,MATCH(EF!C453,A!$A$2:$A$1001,0))</f>
        <v>704801</v>
      </c>
      <c r="N453" s="35">
        <f t="array" ref="N453">INDEX(A!$L$2:$L$1001,MATCH(EF!C453,A!$A$2:$A$1001,0))</f>
        <v>0</v>
      </c>
      <c r="O453" s="36" t="str">
        <f t="shared" si="0"/>
        <v>7</v>
      </c>
      <c r="P453" s="36" t="str">
        <f t="shared" si="1"/>
        <v>048</v>
      </c>
      <c r="Q453" s="36" t="str">
        <f t="array" ref="Q453">IF(O453="7",IF(P453="000","Sin región al ser un intermunicipal",INDEX(B!$C$2:$C$126,MATCH(EF!P453,B!$A$2:$A$126,0))),"Sin región al ser un ente Estatal")</f>
        <v>Altos Sur</v>
      </c>
      <c r="R453" s="37">
        <f t="array" ref="R453">IF(O453="7",IF(P453="000","N/A",INDEX(B!$D$2:$D$126,MATCH(EF!P453,B!$A$2:$A$126,0))),B!$D$127)</f>
        <v>19469</v>
      </c>
      <c r="S453" s="37">
        <f t="array" ref="S453">IF(O453="7",IF(P453="000","N/A",INDEX(B!$E$2:$E$126,MATCH(EF!P453,B!$A$2:$A$126,0))),B!$E$127)</f>
        <v>18982</v>
      </c>
      <c r="T453" s="29"/>
      <c r="U453" s="29"/>
      <c r="V453" s="29"/>
      <c r="W453" s="29"/>
      <c r="X453" s="29"/>
      <c r="Y453" s="29"/>
      <c r="Z453" s="29"/>
    </row>
    <row r="454" spans="1:26" ht="14.25" customHeight="1">
      <c r="A454" s="29">
        <f>COUNTIF(A!$A$2:$A$1001,"&lt;="&amp;A!A454)</f>
        <v>489</v>
      </c>
      <c r="B454" s="30">
        <v>453</v>
      </c>
      <c r="C454" s="35" t="str">
        <f t="array" ref="C454">INDEX(A!$A$2:$A$1001,MATCH(EF!B454,EF!$A$2:$A$1001,0))</f>
        <v>Sistema para el Desarrollo Integral de la Familia del municipio de Jilotlán de los Dolores</v>
      </c>
      <c r="D454" s="35" t="str">
        <f t="array" ref="D454">INDEX(A!$B$2:$B$1001,MATCH(EF!C454,A!$A$2:$A$1001,0))</f>
        <v>Municipal</v>
      </c>
      <c r="E454" s="35" t="str">
        <f t="array" ref="E454">INDEX(A!$C$2:$C$1001,MATCH(EF!C454,A!$A$2:$A$1001,0))</f>
        <v>Sí</v>
      </c>
      <c r="F454" s="35" t="str">
        <f t="array" ref="F454">INDEX(A!$D$2:$D$1001,MATCH(EF!C454,A!$A$2:$A$1001,0))</f>
        <v>049</v>
      </c>
      <c r="G454" s="35" t="str">
        <f t="array" ref="G454">INDEX(A!$E$2:$E$1001,MATCH(EF!C454,A!$A$2:$A$1001,0))</f>
        <v>Asistencia social</v>
      </c>
      <c r="H454" s="35" t="str">
        <f t="array" ref="H454">INDEX(A!$F$2:$F$1001,MATCH(EF!C454,A!$A$2:$A$1001,0))</f>
        <v>Ejecutivo</v>
      </c>
      <c r="I454" s="35" t="str">
        <f t="array" ref="I454">INDEX(A!$G$2:$G$1001,MATCH(EF!C454,A!$A$2:$A$1001,0))</f>
        <v>OPD</v>
      </c>
      <c r="J454" s="35">
        <f t="array" ref="J454">INDEX(A!$H$2:$H$1001,MATCH(EF!C454,A!$A$2:$A$1001,0))</f>
        <v>1986</v>
      </c>
      <c r="K454" s="35" t="str">
        <f t="array" ref="K454">INDEX(A!$I$2:$I$1001,MATCH(EF!C454,A!$A$2:$A$1001,0))</f>
        <v>NA</v>
      </c>
      <c r="L454" s="35" t="str">
        <f t="array" ref="L454">INDEX(A!$J$2:$J$1001,MATCH(EF!C454,A!$A$2:$A$1001,0))</f>
        <v>Decreto número 12399</v>
      </c>
      <c r="M454" s="35">
        <f t="array" ref="M454">INDEX(A!$K$2:$K$1001,MATCH(EF!C454,A!$A$2:$A$1001,0))</f>
        <v>704901</v>
      </c>
      <c r="N454" s="35">
        <f t="array" ref="N454">INDEX(A!$L$2:$L$1001,MATCH(EF!C454,A!$A$2:$A$1001,0))</f>
        <v>0</v>
      </c>
      <c r="O454" s="36" t="str">
        <f t="shared" si="0"/>
        <v>7</v>
      </c>
      <c r="P454" s="36" t="str">
        <f t="shared" si="1"/>
        <v>049</v>
      </c>
      <c r="Q454" s="36" t="str">
        <f t="array" ref="Q454">IF(O454="7",IF(P454="000","Sin región al ser un intermunicipal",INDEX(B!$C$2:$C$126,MATCH(EF!P454,B!$A$2:$A$126,0))),"Sin región al ser un ente Estatal")</f>
        <v>Sur</v>
      </c>
      <c r="R454" s="37">
        <f t="array" ref="R454">IF(O454="7",IF(P454="000","N/A",INDEX(B!$D$2:$D$126,MATCH(EF!P454,B!$A$2:$A$126,0))),B!$D$127)</f>
        <v>9917</v>
      </c>
      <c r="S454" s="37">
        <f t="array" ref="S454">IF(O454="7",IF(P454="000","N/A",INDEX(B!$E$2:$E$126,MATCH(EF!P454,B!$A$2:$A$126,0))),B!$E$127)</f>
        <v>9425</v>
      </c>
      <c r="T454" s="29"/>
      <c r="U454" s="29"/>
      <c r="V454" s="29"/>
      <c r="W454" s="29"/>
      <c r="X454" s="29"/>
      <c r="Y454" s="29"/>
      <c r="Z454" s="29"/>
    </row>
    <row r="455" spans="1:26" ht="14.25" customHeight="1">
      <c r="A455" s="29">
        <f>COUNTIF(A!$A$2:$A$1001,"&lt;="&amp;A!A455)</f>
        <v>527</v>
      </c>
      <c r="B455" s="30">
        <v>454</v>
      </c>
      <c r="C455" s="35" t="str">
        <f t="array" ref="C455">INDEX(A!$A$2:$A$1001,MATCH(EF!B455,EF!$A$2:$A$1001,0))</f>
        <v>Sistema para el Desarrollo Integral de la Familia del municipio de Jocotepec</v>
      </c>
      <c r="D455" s="35" t="str">
        <f t="array" ref="D455">INDEX(A!$B$2:$B$1001,MATCH(EF!C455,A!$A$2:$A$1001,0))</f>
        <v>Municipal</v>
      </c>
      <c r="E455" s="35" t="str">
        <f t="array" ref="E455">INDEX(A!$C$2:$C$1001,MATCH(EF!C455,A!$A$2:$A$1001,0))</f>
        <v>Sí</v>
      </c>
      <c r="F455" s="35" t="str">
        <f t="array" ref="F455">INDEX(A!$D$2:$D$1001,MATCH(EF!C455,A!$A$2:$A$1001,0))</f>
        <v>050</v>
      </c>
      <c r="G455" s="35" t="str">
        <f t="array" ref="G455">INDEX(A!$E$2:$E$1001,MATCH(EF!C455,A!$A$2:$A$1001,0))</f>
        <v>Asistencia social</v>
      </c>
      <c r="H455" s="35" t="str">
        <f t="array" ref="H455">INDEX(A!$F$2:$F$1001,MATCH(EF!C455,A!$A$2:$A$1001,0))</f>
        <v>Ejecutivo</v>
      </c>
      <c r="I455" s="35" t="str">
        <f t="array" ref="I455">INDEX(A!$G$2:$G$1001,MATCH(EF!C455,A!$A$2:$A$1001,0))</f>
        <v>OPD</v>
      </c>
      <c r="J455" s="35">
        <f t="array" ref="J455">INDEX(A!$H$2:$H$1001,MATCH(EF!C455,A!$A$2:$A$1001,0))</f>
        <v>1986</v>
      </c>
      <c r="K455" s="35" t="str">
        <f t="array" ref="K455">INDEX(A!$I$2:$I$1001,MATCH(EF!C455,A!$A$2:$A$1001,0))</f>
        <v>NA</v>
      </c>
      <c r="L455" s="35" t="str">
        <f t="array" ref="L455">INDEX(A!$J$2:$J$1001,MATCH(EF!C455,A!$A$2:$A$1001,0))</f>
        <v>Decreto número 12448</v>
      </c>
      <c r="M455" s="35">
        <f t="array" ref="M455">INDEX(A!$K$2:$K$1001,MATCH(EF!C455,A!$A$2:$A$1001,0))</f>
        <v>705001</v>
      </c>
      <c r="N455" s="35">
        <f t="array" ref="N455">INDEX(A!$L$2:$L$1001,MATCH(EF!C455,A!$A$2:$A$1001,0))</f>
        <v>0</v>
      </c>
      <c r="O455" s="36" t="str">
        <f t="shared" si="0"/>
        <v>7</v>
      </c>
      <c r="P455" s="36" t="str">
        <f t="shared" si="1"/>
        <v>050</v>
      </c>
      <c r="Q455" s="36" t="str">
        <f t="array" ref="Q455">IF(O455="7",IF(P455="000","Sin región al ser un intermunicipal",INDEX(B!$C$2:$C$126,MATCH(EF!P455,B!$A$2:$A$126,0))),"Sin región al ser un ente Estatal")</f>
        <v>Sureste</v>
      </c>
      <c r="R455" s="37">
        <f t="array" ref="R455">IF(O455="7",IF(P455="000","N/A",INDEX(B!$D$2:$D$126,MATCH(EF!P455,B!$A$2:$A$126,0))),B!$D$127)</f>
        <v>46521</v>
      </c>
      <c r="S455" s="37">
        <f t="array" ref="S455">IF(O455="7",IF(P455="000","N/A",INDEX(B!$E$2:$E$126,MATCH(EF!P455,B!$A$2:$A$126,0))),B!$E$127)</f>
        <v>47105</v>
      </c>
      <c r="T455" s="29"/>
      <c r="U455" s="29"/>
      <c r="V455" s="29"/>
      <c r="W455" s="29"/>
      <c r="X455" s="29"/>
      <c r="Y455" s="29"/>
      <c r="Z455" s="29"/>
    </row>
    <row r="456" spans="1:26" ht="14.25" customHeight="1">
      <c r="A456" s="29">
        <f>COUNTIF(A!$A$2:$A$1001,"&lt;="&amp;A!A456)</f>
        <v>94</v>
      </c>
      <c r="B456" s="30">
        <v>455</v>
      </c>
      <c r="C456" s="35" t="str">
        <f t="array" ref="C456">INDEX(A!$A$2:$A$1001,MATCH(EF!B456,EF!$A$2:$A$1001,0))</f>
        <v>Sistema para el Desarrollo Integral de la Familia del municipio de Juanacatlán</v>
      </c>
      <c r="D456" s="35" t="str">
        <f t="array" ref="D456">INDEX(A!$B$2:$B$1001,MATCH(EF!C456,A!$A$2:$A$1001,0))</f>
        <v>Municipal</v>
      </c>
      <c r="E456" s="35" t="str">
        <f t="array" ref="E456">INDEX(A!$C$2:$C$1001,MATCH(EF!C456,A!$A$2:$A$1001,0))</f>
        <v>Sí</v>
      </c>
      <c r="F456" s="35" t="str">
        <f t="array" ref="F456">INDEX(A!$D$2:$D$1001,MATCH(EF!C456,A!$A$2:$A$1001,0))</f>
        <v>051</v>
      </c>
      <c r="G456" s="35" t="str">
        <f t="array" ref="G456">INDEX(A!$E$2:$E$1001,MATCH(EF!C456,A!$A$2:$A$1001,0))</f>
        <v>Asistencia social</v>
      </c>
      <c r="H456" s="35" t="str">
        <f t="array" ref="H456">INDEX(A!$F$2:$F$1001,MATCH(EF!C456,A!$A$2:$A$1001,0))</f>
        <v>Ejecutivo</v>
      </c>
      <c r="I456" s="35" t="str">
        <f t="array" ref="I456">INDEX(A!$G$2:$G$1001,MATCH(EF!C456,A!$A$2:$A$1001,0))</f>
        <v>OPD</v>
      </c>
      <c r="J456" s="35">
        <f t="array" ref="J456">INDEX(A!$H$2:$H$1001,MATCH(EF!C456,A!$A$2:$A$1001,0))</f>
        <v>1987</v>
      </c>
      <c r="K456" s="35" t="str">
        <f t="array" ref="K456">INDEX(A!$I$2:$I$1001,MATCH(EF!C456,A!$A$2:$A$1001,0))</f>
        <v>NA</v>
      </c>
      <c r="L456" s="35" t="str">
        <f t="array" ref="L456">INDEX(A!$J$2:$J$1001,MATCH(EF!C456,A!$A$2:$A$1001,0))</f>
        <v>Decreto número 12815</v>
      </c>
      <c r="M456" s="35">
        <f t="array" ref="M456">INDEX(A!$K$2:$K$1001,MATCH(EF!C456,A!$A$2:$A$1001,0))</f>
        <v>705101</v>
      </c>
      <c r="N456" s="35">
        <f t="array" ref="N456">INDEX(A!$L$2:$L$1001,MATCH(EF!C456,A!$A$2:$A$1001,0))</f>
        <v>0</v>
      </c>
      <c r="O456" s="36" t="str">
        <f t="shared" si="0"/>
        <v>7</v>
      </c>
      <c r="P456" s="36" t="str">
        <f t="shared" si="1"/>
        <v>051</v>
      </c>
      <c r="Q456" s="36" t="str">
        <f t="array" ref="Q456">IF(O456="7",IF(P456="000","Sin región al ser un intermunicipal",INDEX(B!$C$2:$C$126,MATCH(EF!P456,B!$A$2:$A$126,0))),"Sin región al ser un ente Estatal")</f>
        <v>Centro</v>
      </c>
      <c r="R456" s="37">
        <f t="array" ref="R456">IF(O456="7",IF(P456="000","N/A",INDEX(B!$D$2:$D$126,MATCH(EF!P456,B!$A$2:$A$126,0))),B!$D$127)</f>
        <v>17955</v>
      </c>
      <c r="S456" s="37">
        <f t="array" ref="S456">IF(O456="7",IF(P456="000","N/A",INDEX(B!$E$2:$E$126,MATCH(EF!P456,B!$A$2:$A$126,0))),B!$E$127)</f>
        <v>30855</v>
      </c>
      <c r="T456" s="29"/>
      <c r="U456" s="29"/>
      <c r="V456" s="29"/>
      <c r="W456" s="29"/>
      <c r="X456" s="29"/>
      <c r="Y456" s="29"/>
      <c r="Z456" s="29"/>
    </row>
    <row r="457" spans="1:26" ht="14.25" customHeight="1">
      <c r="A457" s="29">
        <f>COUNTIF(A!$A$2:$A$1001,"&lt;="&amp;A!A457)</f>
        <v>529</v>
      </c>
      <c r="B457" s="30">
        <v>456</v>
      </c>
      <c r="C457" s="35" t="str">
        <f t="array" ref="C457">INDEX(A!$A$2:$A$1001,MATCH(EF!B457,EF!$A$2:$A$1001,0))</f>
        <v>Sistema para el Desarrollo Integral de la Familia del municipio de Juchitlán</v>
      </c>
      <c r="D457" s="35" t="str">
        <f t="array" ref="D457">INDEX(A!$B$2:$B$1001,MATCH(EF!C457,A!$A$2:$A$1001,0))</f>
        <v>Municipal</v>
      </c>
      <c r="E457" s="35" t="str">
        <f t="array" ref="E457">INDEX(A!$C$2:$C$1001,MATCH(EF!C457,A!$A$2:$A$1001,0))</f>
        <v>Sí</v>
      </c>
      <c r="F457" s="35" t="str">
        <f t="array" ref="F457">INDEX(A!$D$2:$D$1001,MATCH(EF!C457,A!$A$2:$A$1001,0))</f>
        <v>052</v>
      </c>
      <c r="G457" s="35" t="str">
        <f t="array" ref="G457">INDEX(A!$E$2:$E$1001,MATCH(EF!C457,A!$A$2:$A$1001,0))</f>
        <v>Asistencia social</v>
      </c>
      <c r="H457" s="35" t="str">
        <f t="array" ref="H457">INDEX(A!$F$2:$F$1001,MATCH(EF!C457,A!$A$2:$A$1001,0))</f>
        <v>Ejecutivo</v>
      </c>
      <c r="I457" s="35" t="str">
        <f t="array" ref="I457">INDEX(A!$G$2:$G$1001,MATCH(EF!C457,A!$A$2:$A$1001,0))</f>
        <v>OPD</v>
      </c>
      <c r="J457" s="35">
        <f t="array" ref="J457">INDEX(A!$H$2:$H$1001,MATCH(EF!C457,A!$A$2:$A$1001,0))</f>
        <v>1989</v>
      </c>
      <c r="K457" s="35" t="str">
        <f t="array" ref="K457">INDEX(A!$I$2:$I$1001,MATCH(EF!C457,A!$A$2:$A$1001,0))</f>
        <v>NA</v>
      </c>
      <c r="L457" s="35" t="str">
        <f t="array" ref="L457">INDEX(A!$J$2:$J$1001,MATCH(EF!C457,A!$A$2:$A$1001,0))</f>
        <v>Decreto número 13574</v>
      </c>
      <c r="M457" s="35">
        <f t="array" ref="M457">INDEX(A!$K$2:$K$1001,MATCH(EF!C457,A!$A$2:$A$1001,0))</f>
        <v>705201</v>
      </c>
      <c r="N457" s="35">
        <f t="array" ref="N457">INDEX(A!$L$2:$L$1001,MATCH(EF!C457,A!$A$2:$A$1001,0))</f>
        <v>0</v>
      </c>
      <c r="O457" s="36" t="str">
        <f t="shared" si="0"/>
        <v>7</v>
      </c>
      <c r="P457" s="36" t="str">
        <f t="shared" si="1"/>
        <v>052</v>
      </c>
      <c r="Q457" s="36" t="str">
        <f t="array" ref="Q457">IF(O457="7",IF(P457="000","Sin región al ser un intermunicipal",INDEX(B!$C$2:$C$126,MATCH(EF!P457,B!$A$2:$A$126,0))),"Sin región al ser un ente Estatal")</f>
        <v>Sierra de Amula</v>
      </c>
      <c r="R457" s="37">
        <f t="array" ref="R457">IF(O457="7",IF(P457="000","N/A",INDEX(B!$D$2:$D$126,MATCH(EF!P457,B!$A$2:$A$126,0))),B!$D$127)</f>
        <v>5638</v>
      </c>
      <c r="S457" s="37">
        <f t="array" ref="S457">IF(O457="7",IF(P457="000","N/A",INDEX(B!$E$2:$E$126,MATCH(EF!P457,B!$A$2:$A$126,0))),B!$E$127)</f>
        <v>5534</v>
      </c>
      <c r="T457" s="29"/>
      <c r="U457" s="29"/>
      <c r="V457" s="29"/>
      <c r="W457" s="29"/>
      <c r="X457" s="29"/>
      <c r="Y457" s="29"/>
      <c r="Z457" s="29"/>
    </row>
    <row r="458" spans="1:26" ht="14.25" customHeight="1">
      <c r="A458" s="29">
        <f>COUNTIF(A!$A$2:$A$1001,"&lt;="&amp;A!A458)</f>
        <v>490</v>
      </c>
      <c r="B458" s="30">
        <v>457</v>
      </c>
      <c r="C458" s="35" t="str">
        <f t="array" ref="C458">INDEX(A!$A$2:$A$1001,MATCH(EF!B458,EF!$A$2:$A$1001,0))</f>
        <v>Sistema para el Desarrollo Integral de la Familia del municipio de La Barca, Jalisco</v>
      </c>
      <c r="D458" s="35" t="str">
        <f t="array" ref="D458">INDEX(A!$B$2:$B$1001,MATCH(EF!C458,A!$A$2:$A$1001,0))</f>
        <v>Municipal</v>
      </c>
      <c r="E458" s="35" t="str">
        <f t="array" ref="E458">INDEX(A!$C$2:$C$1001,MATCH(EF!C458,A!$A$2:$A$1001,0))</f>
        <v>Sí</v>
      </c>
      <c r="F458" s="35" t="str">
        <f t="array" ref="F458">INDEX(A!$D$2:$D$1001,MATCH(EF!C458,A!$A$2:$A$1001,0))</f>
        <v>018</v>
      </c>
      <c r="G458" s="35" t="str">
        <f t="array" ref="G458">INDEX(A!$E$2:$E$1001,MATCH(EF!C458,A!$A$2:$A$1001,0))</f>
        <v>Asistencia social</v>
      </c>
      <c r="H458" s="35" t="str">
        <f t="array" ref="H458">INDEX(A!$F$2:$F$1001,MATCH(EF!C458,A!$A$2:$A$1001,0))</f>
        <v>Ejecutivo</v>
      </c>
      <c r="I458" s="35" t="str">
        <f t="array" ref="I458">INDEX(A!$G$2:$G$1001,MATCH(EF!C458,A!$A$2:$A$1001,0))</f>
        <v>OPD</v>
      </c>
      <c r="J458" s="35">
        <f t="array" ref="J458">INDEX(A!$H$2:$H$1001,MATCH(EF!C458,A!$A$2:$A$1001,0))</f>
        <v>1985</v>
      </c>
      <c r="K458" s="35" t="str">
        <f t="array" ref="K458">INDEX(A!$I$2:$I$1001,MATCH(EF!C458,A!$A$2:$A$1001,0))</f>
        <v>NA</v>
      </c>
      <c r="L458" s="35" t="str">
        <f t="array" ref="L458">INDEX(A!$J$2:$J$1001,MATCH(EF!C458,A!$A$2:$A$1001,0))</f>
        <v xml:space="preserve">Decreto N.° 12025  </v>
      </c>
      <c r="M458" s="35">
        <f t="array" ref="M458">INDEX(A!$K$2:$K$1001,MATCH(EF!C458,A!$A$2:$A$1001,0))</f>
        <v>701801</v>
      </c>
      <c r="N458" s="35">
        <f t="array" ref="N458">INDEX(A!$L$2:$L$1001,MATCH(EF!C458,A!$A$2:$A$1001,0))</f>
        <v>0</v>
      </c>
      <c r="O458" s="36" t="str">
        <f t="shared" si="0"/>
        <v>7</v>
      </c>
      <c r="P458" s="36" t="str">
        <f t="shared" si="1"/>
        <v>018</v>
      </c>
      <c r="Q458" s="36" t="str">
        <f t="array" ref="Q458">IF(O458="7",IF(P458="000","Sin región al ser un intermunicipal",INDEX(B!$C$2:$C$126,MATCH(EF!P458,B!$A$2:$A$126,0))),"Sin región al ser un ente Estatal")</f>
        <v>Ciénega</v>
      </c>
      <c r="R458" s="37">
        <f t="array" ref="R458">IF(O458="7",IF(P458="000","N/A",INDEX(B!$D$2:$D$126,MATCH(EF!P458,B!$A$2:$A$126,0))),B!$D$127)</f>
        <v>65055</v>
      </c>
      <c r="S458" s="37">
        <f t="array" ref="S458">IF(O458="7",IF(P458="000","N/A",INDEX(B!$E$2:$E$126,MATCH(EF!P458,B!$A$2:$A$126,0))),B!$E$127)</f>
        <v>67937</v>
      </c>
      <c r="T458" s="29"/>
      <c r="U458" s="29"/>
      <c r="V458" s="29"/>
      <c r="W458" s="29"/>
      <c r="X458" s="29"/>
      <c r="Y458" s="29"/>
      <c r="Z458" s="29"/>
    </row>
    <row r="459" spans="1:26" ht="14.25" customHeight="1">
      <c r="A459" s="29">
        <f>COUNTIF(A!$A$2:$A$1001,"&lt;="&amp;A!A459)</f>
        <v>202</v>
      </c>
      <c r="B459" s="30">
        <v>458</v>
      </c>
      <c r="C459" s="35" t="str">
        <f t="array" ref="C459">INDEX(A!$A$2:$A$1001,MATCH(EF!B459,EF!$A$2:$A$1001,0))</f>
        <v>Sistema para el Desarrollo Integral de la Familia del municipio de La Huerta</v>
      </c>
      <c r="D459" s="35" t="str">
        <f t="array" ref="D459">INDEX(A!$B$2:$B$1001,MATCH(EF!C459,A!$A$2:$A$1001,0))</f>
        <v>Municipal</v>
      </c>
      <c r="E459" s="35" t="str">
        <f t="array" ref="E459">INDEX(A!$C$2:$C$1001,MATCH(EF!C459,A!$A$2:$A$1001,0))</f>
        <v>Sí</v>
      </c>
      <c r="F459" s="35" t="str">
        <f t="array" ref="F459">INDEX(A!$D$2:$D$1001,MATCH(EF!C459,A!$A$2:$A$1001,0))</f>
        <v>043</v>
      </c>
      <c r="G459" s="35" t="str">
        <f t="array" ref="G459">INDEX(A!$E$2:$E$1001,MATCH(EF!C459,A!$A$2:$A$1001,0))</f>
        <v>Asistencia social</v>
      </c>
      <c r="H459" s="35" t="str">
        <f t="array" ref="H459">INDEX(A!$F$2:$F$1001,MATCH(EF!C459,A!$A$2:$A$1001,0))</f>
        <v>Ejecutivo</v>
      </c>
      <c r="I459" s="35" t="str">
        <f t="array" ref="I459">INDEX(A!$G$2:$G$1001,MATCH(EF!C459,A!$A$2:$A$1001,0))</f>
        <v>OPD</v>
      </c>
      <c r="J459" s="35">
        <f t="array" ref="J459">INDEX(A!$H$2:$H$1001,MATCH(EF!C459,A!$A$2:$A$1001,0))</f>
        <v>1986</v>
      </c>
      <c r="K459" s="35" t="str">
        <f t="array" ref="K459">INDEX(A!$I$2:$I$1001,MATCH(EF!C459,A!$A$2:$A$1001,0))</f>
        <v>NA</v>
      </c>
      <c r="L459" s="35" t="str">
        <f t="array" ref="L459">INDEX(A!$J$2:$J$1001,MATCH(EF!C459,A!$A$2:$A$1001,0))</f>
        <v>Decreto número 12505</v>
      </c>
      <c r="M459" s="35">
        <f t="array" ref="M459">INDEX(A!$K$2:$K$1001,MATCH(EF!C459,A!$A$2:$A$1001,0))</f>
        <v>704301</v>
      </c>
      <c r="N459" s="35">
        <f t="array" ref="N459">INDEX(A!$L$2:$L$1001,MATCH(EF!C459,A!$A$2:$A$1001,0))</f>
        <v>0</v>
      </c>
      <c r="O459" s="36" t="str">
        <f t="shared" si="0"/>
        <v>7</v>
      </c>
      <c r="P459" s="36" t="str">
        <f t="shared" si="1"/>
        <v>043</v>
      </c>
      <c r="Q459" s="36" t="str">
        <f t="array" ref="Q459">IF(O459="7",IF(P459="000","Sin región al ser un intermunicipal",INDEX(B!$C$2:$C$126,MATCH(EF!P459,B!$A$2:$A$126,0))),"Sin región al ser un ente Estatal")</f>
        <v>Costa Sur</v>
      </c>
      <c r="R459" s="37">
        <f t="array" ref="R459">IF(O459="7",IF(P459="000","N/A",INDEX(B!$D$2:$D$126,MATCH(EF!P459,B!$A$2:$A$126,0))),B!$D$127)</f>
        <v>24563</v>
      </c>
      <c r="S459" s="37">
        <f t="array" ref="S459">IF(O459="7",IF(P459="000","N/A",INDEX(B!$E$2:$E$126,MATCH(EF!P459,B!$A$2:$A$126,0))),B!$E$127)</f>
        <v>23258</v>
      </c>
      <c r="T459" s="29"/>
      <c r="U459" s="29"/>
      <c r="V459" s="29"/>
      <c r="W459" s="29"/>
      <c r="X459" s="29"/>
      <c r="Y459" s="29"/>
      <c r="Z459" s="29"/>
    </row>
    <row r="460" spans="1:26" ht="14.25" customHeight="1">
      <c r="A460" s="29">
        <f>COUNTIF(A!$A$2:$A$1001,"&lt;="&amp;A!A460)</f>
        <v>530</v>
      </c>
      <c r="B460" s="30">
        <v>459</v>
      </c>
      <c r="C460" s="35" t="str">
        <f t="array" ref="C460">INDEX(A!$A$2:$A$1001,MATCH(EF!B460,EF!$A$2:$A$1001,0))</f>
        <v>Sistema para el Desarrollo Integral de la Familia del municipio de La Manzanilla de la Paz</v>
      </c>
      <c r="D460" s="35" t="str">
        <f t="array" ref="D460">INDEX(A!$B$2:$B$1001,MATCH(EF!C460,A!$A$2:$A$1001,0))</f>
        <v>Municipal</v>
      </c>
      <c r="E460" s="35" t="str">
        <f t="array" ref="E460">INDEX(A!$C$2:$C$1001,MATCH(EF!C460,A!$A$2:$A$1001,0))</f>
        <v>Sí</v>
      </c>
      <c r="F460" s="35" t="str">
        <f t="array" ref="F460">INDEX(A!$D$2:$D$1001,MATCH(EF!C460,A!$A$2:$A$1001,0))</f>
        <v>057</v>
      </c>
      <c r="G460" s="35" t="str">
        <f t="array" ref="G460">INDEX(A!$E$2:$E$1001,MATCH(EF!C460,A!$A$2:$A$1001,0))</f>
        <v>Asistencia social</v>
      </c>
      <c r="H460" s="35" t="str">
        <f t="array" ref="H460">INDEX(A!$F$2:$F$1001,MATCH(EF!C460,A!$A$2:$A$1001,0))</f>
        <v>Ejecutivo</v>
      </c>
      <c r="I460" s="35" t="str">
        <f t="array" ref="I460">INDEX(A!$G$2:$G$1001,MATCH(EF!C460,A!$A$2:$A$1001,0))</f>
        <v>OPD</v>
      </c>
      <c r="J460" s="35">
        <f t="array" ref="J460">INDEX(A!$H$2:$H$1001,MATCH(EF!C460,A!$A$2:$A$1001,0))</f>
        <v>1989</v>
      </c>
      <c r="K460" s="35" t="str">
        <f t="array" ref="K460">INDEX(A!$I$2:$I$1001,MATCH(EF!C460,A!$A$2:$A$1001,0))</f>
        <v>NA</v>
      </c>
      <c r="L460" s="35" t="str">
        <f t="array" ref="L460">INDEX(A!$J$2:$J$1001,MATCH(EF!C460,A!$A$2:$A$1001,0))</f>
        <v>Decreto número 13756</v>
      </c>
      <c r="M460" s="35">
        <f t="array" ref="M460">INDEX(A!$K$2:$K$1001,MATCH(EF!C460,A!$A$2:$A$1001,0))</f>
        <v>705701</v>
      </c>
      <c r="N460" s="35">
        <f t="array" ref="N460">INDEX(A!$L$2:$L$1001,MATCH(EF!C460,A!$A$2:$A$1001,0))</f>
        <v>0</v>
      </c>
      <c r="O460" s="36" t="str">
        <f t="shared" si="0"/>
        <v>7</v>
      </c>
      <c r="P460" s="36" t="str">
        <f t="shared" si="1"/>
        <v>057</v>
      </c>
      <c r="Q460" s="36" t="str">
        <f t="array" ref="Q460">IF(O460="7",IF(P460="000","Sin región al ser un intermunicipal",INDEX(B!$C$2:$C$126,MATCH(EF!P460,B!$A$2:$A$126,0))),"Sin región al ser un ente Estatal")</f>
        <v>Sureste</v>
      </c>
      <c r="R460" s="37">
        <f t="array" ref="R460">IF(O460="7",IF(P460="000","N/A",INDEX(B!$D$2:$D$126,MATCH(EF!P460,B!$A$2:$A$126,0))),B!$D$127)</f>
        <v>3688</v>
      </c>
      <c r="S460" s="37">
        <f t="array" ref="S460">IF(O460="7",IF(P460="000","N/A",INDEX(B!$E$2:$E$126,MATCH(EF!P460,B!$A$2:$A$126,0))),B!$E$127)</f>
        <v>4099</v>
      </c>
      <c r="T460" s="29"/>
      <c r="U460" s="29"/>
      <c r="V460" s="29"/>
      <c r="W460" s="29"/>
      <c r="X460" s="29"/>
      <c r="Y460" s="29"/>
      <c r="Z460" s="29"/>
    </row>
    <row r="461" spans="1:26" ht="14.25" customHeight="1">
      <c r="A461" s="29">
        <f>COUNTIF(A!$A$2:$A$1001,"&lt;="&amp;A!A461)</f>
        <v>491</v>
      </c>
      <c r="B461" s="30">
        <v>460</v>
      </c>
      <c r="C461" s="35" t="str">
        <f t="array" ref="C461">INDEX(A!$A$2:$A$1001,MATCH(EF!B461,EF!$A$2:$A$1001,0))</f>
        <v>Sistema para el Desarrollo Integral de la Familia del municipio de Lagos de Moreno</v>
      </c>
      <c r="D461" s="35" t="str">
        <f t="array" ref="D461">INDEX(A!$B$2:$B$1001,MATCH(EF!C461,A!$A$2:$A$1001,0))</f>
        <v>Municipal</v>
      </c>
      <c r="E461" s="35" t="str">
        <f t="array" ref="E461">INDEX(A!$C$2:$C$1001,MATCH(EF!C461,A!$A$2:$A$1001,0))</f>
        <v>Sí</v>
      </c>
      <c r="F461" s="35" t="str">
        <f t="array" ref="F461">INDEX(A!$D$2:$D$1001,MATCH(EF!C461,A!$A$2:$A$1001,0))</f>
        <v>053</v>
      </c>
      <c r="G461" s="35" t="str">
        <f t="array" ref="G461">INDEX(A!$E$2:$E$1001,MATCH(EF!C461,A!$A$2:$A$1001,0))</f>
        <v>Asistencia social</v>
      </c>
      <c r="H461" s="35" t="str">
        <f t="array" ref="H461">INDEX(A!$F$2:$F$1001,MATCH(EF!C461,A!$A$2:$A$1001,0))</f>
        <v>Ejecutivo</v>
      </c>
      <c r="I461" s="35" t="str">
        <f t="array" ref="I461">INDEX(A!$G$2:$G$1001,MATCH(EF!C461,A!$A$2:$A$1001,0))</f>
        <v>OPD</v>
      </c>
      <c r="J461" s="35">
        <f t="array" ref="J461">INDEX(A!$H$2:$H$1001,MATCH(EF!C461,A!$A$2:$A$1001,0))</f>
        <v>1985</v>
      </c>
      <c r="K461" s="35" t="str">
        <f t="array" ref="K461">INDEX(A!$I$2:$I$1001,MATCH(EF!C461,A!$A$2:$A$1001,0))</f>
        <v>NA</v>
      </c>
      <c r="L461" s="35" t="str">
        <f t="array" ref="L461">INDEX(A!$J$2:$J$1001,MATCH(EF!C461,A!$A$2:$A$1001,0))</f>
        <v>Decreto N.° 12035</v>
      </c>
      <c r="M461" s="35">
        <f t="array" ref="M461">INDEX(A!$K$2:$K$1001,MATCH(EF!C461,A!$A$2:$A$1001,0))</f>
        <v>705301</v>
      </c>
      <c r="N461" s="35">
        <f t="array" ref="N461">INDEX(A!$L$2:$L$1001,MATCH(EF!C461,A!$A$2:$A$1001,0))</f>
        <v>0</v>
      </c>
      <c r="O461" s="36" t="str">
        <f t="shared" si="0"/>
        <v>7</v>
      </c>
      <c r="P461" s="36" t="str">
        <f t="shared" si="1"/>
        <v>053</v>
      </c>
      <c r="Q461" s="36" t="str">
        <f t="array" ref="Q461">IF(O461="7",IF(P461="000","Sin región al ser un intermunicipal",INDEX(B!$C$2:$C$126,MATCH(EF!P461,B!$A$2:$A$126,0))),"Sin región al ser un ente Estatal")</f>
        <v>Altos Norte</v>
      </c>
      <c r="R461" s="37">
        <f t="array" ref="R461">IF(O461="7",IF(P461="000","N/A",INDEX(B!$D$2:$D$126,MATCH(EF!P461,B!$A$2:$A$126,0))),B!$D$127)</f>
        <v>164981</v>
      </c>
      <c r="S461" s="37">
        <f t="array" ref="S461">IF(O461="7",IF(P461="000","N/A",INDEX(B!$E$2:$E$126,MATCH(EF!P461,B!$A$2:$A$126,0))),B!$E$127)</f>
        <v>172403</v>
      </c>
      <c r="T461" s="29"/>
      <c r="U461" s="29"/>
      <c r="V461" s="29"/>
      <c r="W461" s="29"/>
      <c r="X461" s="29"/>
      <c r="Y461" s="29"/>
      <c r="Z461" s="29"/>
    </row>
    <row r="462" spans="1:26" ht="14.25" customHeight="1">
      <c r="A462" s="29">
        <f>COUNTIF(A!$A$2:$A$1001,"&lt;="&amp;A!A462)</f>
        <v>191</v>
      </c>
      <c r="B462" s="30">
        <v>461</v>
      </c>
      <c r="C462" s="35" t="str">
        <f t="array" ref="C462">INDEX(A!$A$2:$A$1001,MATCH(EF!B462,EF!$A$2:$A$1001,0))</f>
        <v>Sistema para el Desarrollo Integral de la Familia del municipio de Magdalena</v>
      </c>
      <c r="D462" s="35" t="str">
        <f t="array" ref="D462">INDEX(A!$B$2:$B$1001,MATCH(EF!C462,A!$A$2:$A$1001,0))</f>
        <v>Municipal</v>
      </c>
      <c r="E462" s="35" t="str">
        <f t="array" ref="E462">INDEX(A!$C$2:$C$1001,MATCH(EF!C462,A!$A$2:$A$1001,0))</f>
        <v>Sí</v>
      </c>
      <c r="F462" s="35" t="str">
        <f t="array" ref="F462">INDEX(A!$D$2:$D$1001,MATCH(EF!C462,A!$A$2:$A$1001,0))</f>
        <v>055</v>
      </c>
      <c r="G462" s="35" t="str">
        <f t="array" ref="G462">INDEX(A!$E$2:$E$1001,MATCH(EF!C462,A!$A$2:$A$1001,0))</f>
        <v>Asistencia social</v>
      </c>
      <c r="H462" s="35" t="str">
        <f t="array" ref="H462">INDEX(A!$F$2:$F$1001,MATCH(EF!C462,A!$A$2:$A$1001,0))</f>
        <v>Ejecutivo</v>
      </c>
      <c r="I462" s="35" t="str">
        <f t="array" ref="I462">INDEX(A!$G$2:$G$1001,MATCH(EF!C462,A!$A$2:$A$1001,0))</f>
        <v>OPD</v>
      </c>
      <c r="J462" s="35">
        <f t="array" ref="J462">INDEX(A!$H$2:$H$1001,MATCH(EF!C462,A!$A$2:$A$1001,0))</f>
        <v>1986</v>
      </c>
      <c r="K462" s="35" t="str">
        <f t="array" ref="K462">INDEX(A!$I$2:$I$1001,MATCH(EF!C462,A!$A$2:$A$1001,0))</f>
        <v>NA</v>
      </c>
      <c r="L462" s="35" t="str">
        <f t="array" ref="L462">INDEX(A!$J$2:$J$1001,MATCH(EF!C462,A!$A$2:$A$1001,0))</f>
        <v>Decreto N. °12470</v>
      </c>
      <c r="M462" s="35">
        <f t="array" ref="M462">INDEX(A!$K$2:$K$1001,MATCH(EF!C462,A!$A$2:$A$1001,0))</f>
        <v>705501</v>
      </c>
      <c r="N462" s="35">
        <f t="array" ref="N462">INDEX(A!$L$2:$L$1001,MATCH(EF!C462,A!$A$2:$A$1001,0))</f>
        <v>0</v>
      </c>
      <c r="O462" s="36" t="str">
        <f t="shared" si="0"/>
        <v>7</v>
      </c>
      <c r="P462" s="36" t="str">
        <f t="shared" si="1"/>
        <v>055</v>
      </c>
      <c r="Q462" s="36" t="str">
        <f t="array" ref="Q462">IF(O462="7",IF(P462="000","Sin región al ser un intermunicipal",INDEX(B!$C$2:$C$126,MATCH(EF!P462,B!$A$2:$A$126,0))),"Sin región al ser un ente Estatal")</f>
        <v>Valles</v>
      </c>
      <c r="R462" s="37">
        <f t="array" ref="R462">IF(O462="7",IF(P462="000","N/A",INDEX(B!$D$2:$D$126,MATCH(EF!P462,B!$A$2:$A$126,0))),B!$D$127)</f>
        <v>22643</v>
      </c>
      <c r="S462" s="37">
        <f t="array" ref="S462">IF(O462="7",IF(P462="000","N/A",INDEX(B!$E$2:$E$126,MATCH(EF!P462,B!$A$2:$A$126,0))),B!$E$127)</f>
        <v>21781</v>
      </c>
      <c r="T462" s="29"/>
      <c r="U462" s="29"/>
      <c r="V462" s="29"/>
      <c r="W462" s="29"/>
      <c r="X462" s="29"/>
      <c r="Y462" s="29"/>
      <c r="Z462" s="29"/>
    </row>
    <row r="463" spans="1:26" ht="14.25" customHeight="1">
      <c r="A463" s="29">
        <f>COUNTIF(A!$A$2:$A$1001,"&lt;="&amp;A!A463)</f>
        <v>240</v>
      </c>
      <c r="B463" s="30">
        <v>462</v>
      </c>
      <c r="C463" s="35" t="str">
        <f t="array" ref="C463">INDEX(A!$A$2:$A$1001,MATCH(EF!B463,EF!$A$2:$A$1001,0))</f>
        <v>Sistema para el Desarrollo Integral de la Familia del municipio de Mascota, Jalisco</v>
      </c>
      <c r="D463" s="35" t="str">
        <f t="array" ref="D463">INDEX(A!$B$2:$B$1001,MATCH(EF!C463,A!$A$2:$A$1001,0))</f>
        <v>Municipal</v>
      </c>
      <c r="E463" s="35" t="str">
        <f t="array" ref="E463">INDEX(A!$C$2:$C$1001,MATCH(EF!C463,A!$A$2:$A$1001,0))</f>
        <v>Sí</v>
      </c>
      <c r="F463" s="35" t="str">
        <f t="array" ref="F463">INDEX(A!$D$2:$D$1001,MATCH(EF!C463,A!$A$2:$A$1001,0))</f>
        <v>058</v>
      </c>
      <c r="G463" s="35" t="str">
        <f t="array" ref="G463">INDEX(A!$E$2:$E$1001,MATCH(EF!C463,A!$A$2:$A$1001,0))</f>
        <v>Asistencia social</v>
      </c>
      <c r="H463" s="35" t="str">
        <f t="array" ref="H463">INDEX(A!$F$2:$F$1001,MATCH(EF!C463,A!$A$2:$A$1001,0))</f>
        <v>Ejecutivo</v>
      </c>
      <c r="I463" s="35" t="str">
        <f t="array" ref="I463">INDEX(A!$G$2:$G$1001,MATCH(EF!C463,A!$A$2:$A$1001,0))</f>
        <v>OPD</v>
      </c>
      <c r="J463" s="35">
        <f t="array" ref="J463">INDEX(A!$H$2:$H$1001,MATCH(EF!C463,A!$A$2:$A$1001,0))</f>
        <v>1986</v>
      </c>
      <c r="K463" s="35" t="str">
        <f t="array" ref="K463">INDEX(A!$I$2:$I$1001,MATCH(EF!C463,A!$A$2:$A$1001,0))</f>
        <v>NA</v>
      </c>
      <c r="L463" s="35" t="str">
        <f t="array" ref="L463">INDEX(A!$J$2:$J$1001,MATCH(EF!C463,A!$A$2:$A$1001,0))</f>
        <v>Decreto 12388</v>
      </c>
      <c r="M463" s="35">
        <f t="array" ref="M463">INDEX(A!$K$2:$K$1001,MATCH(EF!C463,A!$A$2:$A$1001,0))</f>
        <v>705801</v>
      </c>
      <c r="N463" s="35">
        <f t="array" ref="N463">INDEX(A!$L$2:$L$1001,MATCH(EF!C463,A!$A$2:$A$1001,0))</f>
        <v>0</v>
      </c>
      <c r="O463" s="36" t="str">
        <f t="shared" si="0"/>
        <v>7</v>
      </c>
      <c r="P463" s="36" t="str">
        <f t="shared" si="1"/>
        <v>058</v>
      </c>
      <c r="Q463" s="36" t="str">
        <f t="array" ref="Q463">IF(O463="7",IF(P463="000","Sin región al ser un intermunicipal",INDEX(B!$C$2:$C$126,MATCH(EF!P463,B!$A$2:$A$126,0))),"Sin región al ser un ente Estatal")</f>
        <v>Costa Sierra Occidental</v>
      </c>
      <c r="R463" s="37">
        <f t="array" ref="R463">IF(O463="7",IF(P463="000","N/A",INDEX(B!$D$2:$D$126,MATCH(EF!P463,B!$A$2:$A$126,0))),B!$D$127)</f>
        <v>14477</v>
      </c>
      <c r="S463" s="37">
        <f t="array" ref="S463">IF(O463="7",IF(P463="000","N/A",INDEX(B!$E$2:$E$126,MATCH(EF!P463,B!$A$2:$A$126,0))),B!$E$127)</f>
        <v>14451</v>
      </c>
      <c r="T463" s="29"/>
      <c r="U463" s="29"/>
      <c r="V463" s="29"/>
      <c r="W463" s="29"/>
      <c r="X463" s="29"/>
      <c r="Y463" s="29"/>
      <c r="Z463" s="29"/>
    </row>
    <row r="464" spans="1:26" ht="14.25" customHeight="1">
      <c r="A464" s="29">
        <f>COUNTIF(A!$A$2:$A$1001,"&lt;="&amp;A!A464)</f>
        <v>531</v>
      </c>
      <c r="B464" s="30">
        <v>463</v>
      </c>
      <c r="C464" s="35" t="str">
        <f t="array" ref="C464">INDEX(A!$A$2:$A$1001,MATCH(EF!B464,EF!$A$2:$A$1001,0))</f>
        <v>Sistema para el Desarrollo Integral de la Familia del municipio de Mazamitla</v>
      </c>
      <c r="D464" s="35" t="str">
        <f t="array" ref="D464">INDEX(A!$B$2:$B$1001,MATCH(EF!C464,A!$A$2:$A$1001,0))</f>
        <v>Municipal</v>
      </c>
      <c r="E464" s="35" t="str">
        <f t="array" ref="E464">INDEX(A!$C$2:$C$1001,MATCH(EF!C464,A!$A$2:$A$1001,0))</f>
        <v>Sí</v>
      </c>
      <c r="F464" s="35" t="str">
        <f t="array" ref="F464">INDEX(A!$D$2:$D$1001,MATCH(EF!C464,A!$A$2:$A$1001,0))</f>
        <v>059</v>
      </c>
      <c r="G464" s="35" t="str">
        <f t="array" ref="G464">INDEX(A!$E$2:$E$1001,MATCH(EF!C464,A!$A$2:$A$1001,0))</f>
        <v>Asistencia social</v>
      </c>
      <c r="H464" s="35" t="str">
        <f t="array" ref="H464">INDEX(A!$F$2:$F$1001,MATCH(EF!C464,A!$A$2:$A$1001,0))</f>
        <v>Ejecutivo</v>
      </c>
      <c r="I464" s="35" t="str">
        <f t="array" ref="I464">INDEX(A!$G$2:$G$1001,MATCH(EF!C464,A!$A$2:$A$1001,0))</f>
        <v>OPD</v>
      </c>
      <c r="J464" s="35">
        <f t="array" ref="J464">INDEX(A!$H$2:$H$1001,MATCH(EF!C464,A!$A$2:$A$1001,0))</f>
        <v>1989</v>
      </c>
      <c r="K464" s="35" t="str">
        <f t="array" ref="K464">INDEX(A!$I$2:$I$1001,MATCH(EF!C464,A!$A$2:$A$1001,0))</f>
        <v>NA</v>
      </c>
      <c r="L464" s="35" t="str">
        <f t="array" ref="L464">INDEX(A!$J$2:$J$1001,MATCH(EF!C464,A!$A$2:$A$1001,0))</f>
        <v>Decreto número 13614</v>
      </c>
      <c r="M464" s="35">
        <f t="array" ref="M464">INDEX(A!$K$2:$K$1001,MATCH(EF!C464,A!$A$2:$A$1001,0))</f>
        <v>705901</v>
      </c>
      <c r="N464" s="35">
        <f t="array" ref="N464">INDEX(A!$L$2:$L$1001,MATCH(EF!C464,A!$A$2:$A$1001,0))</f>
        <v>0</v>
      </c>
      <c r="O464" s="36" t="str">
        <f t="shared" si="0"/>
        <v>7</v>
      </c>
      <c r="P464" s="36" t="str">
        <f t="shared" si="1"/>
        <v>059</v>
      </c>
      <c r="Q464" s="36" t="str">
        <f t="array" ref="Q464">IF(O464="7",IF(P464="000","Sin región al ser un intermunicipal",INDEX(B!$C$2:$C$126,MATCH(EF!P464,B!$A$2:$A$126,0))),"Sin región al ser un ente Estatal")</f>
        <v>Sureste</v>
      </c>
      <c r="R464" s="37">
        <f t="array" ref="R464">IF(O464="7",IF(P464="000","N/A",INDEX(B!$D$2:$D$126,MATCH(EF!P464,B!$A$2:$A$126,0))),B!$D$127)</f>
        <v>13799</v>
      </c>
      <c r="S464" s="37">
        <f t="array" ref="S464">IF(O464="7",IF(P464="000","N/A",INDEX(B!$E$2:$E$126,MATCH(EF!P464,B!$A$2:$A$126,0))),B!$E$127)</f>
        <v>14043</v>
      </c>
      <c r="T464" s="29"/>
      <c r="U464" s="29"/>
      <c r="V464" s="29"/>
      <c r="W464" s="29"/>
      <c r="X464" s="29"/>
      <c r="Y464" s="29"/>
      <c r="Z464" s="29"/>
    </row>
    <row r="465" spans="1:26" ht="14.25" customHeight="1">
      <c r="A465" s="29">
        <f>COUNTIF(A!$A$2:$A$1001,"&lt;="&amp;A!A465)</f>
        <v>492</v>
      </c>
      <c r="B465" s="30">
        <v>464</v>
      </c>
      <c r="C465" s="35" t="str">
        <f t="array" ref="C465">INDEX(A!$A$2:$A$1001,MATCH(EF!B465,EF!$A$2:$A$1001,0))</f>
        <v>Sistema para el Desarrollo Integral de la Familia del municipio de Mezquitic</v>
      </c>
      <c r="D465" s="35" t="str">
        <f t="array" ref="D465">INDEX(A!$B$2:$B$1001,MATCH(EF!C465,A!$A$2:$A$1001,0))</f>
        <v>Municipal</v>
      </c>
      <c r="E465" s="35" t="str">
        <f t="array" ref="E465">INDEX(A!$C$2:$C$1001,MATCH(EF!C465,A!$A$2:$A$1001,0))</f>
        <v>Sí</v>
      </c>
      <c r="F465" s="35" t="str">
        <f t="array" ref="F465">INDEX(A!$D$2:$D$1001,MATCH(EF!C465,A!$A$2:$A$1001,0))</f>
        <v>061</v>
      </c>
      <c r="G465" s="35" t="str">
        <f t="array" ref="G465">INDEX(A!$E$2:$E$1001,MATCH(EF!C465,A!$A$2:$A$1001,0))</f>
        <v>Asistencia social</v>
      </c>
      <c r="H465" s="35" t="str">
        <f t="array" ref="H465">INDEX(A!$F$2:$F$1001,MATCH(EF!C465,A!$A$2:$A$1001,0))</f>
        <v>Ejecutivo</v>
      </c>
      <c r="I465" s="35" t="str">
        <f t="array" ref="I465">INDEX(A!$G$2:$G$1001,MATCH(EF!C465,A!$A$2:$A$1001,0))</f>
        <v>OPD</v>
      </c>
      <c r="J465" s="35">
        <f t="array" ref="J465">INDEX(A!$H$2:$H$1001,MATCH(EF!C465,A!$A$2:$A$1001,0))</f>
        <v>1986</v>
      </c>
      <c r="K465" s="35" t="str">
        <f t="array" ref="K465">INDEX(A!$I$2:$I$1001,MATCH(EF!C465,A!$A$2:$A$1001,0))</f>
        <v>NA</v>
      </c>
      <c r="L465" s="35" t="str">
        <f t="array" ref="L465">INDEX(A!$J$2:$J$1001,MATCH(EF!C465,A!$A$2:$A$1001,0))</f>
        <v>Decreto número 12395</v>
      </c>
      <c r="M465" s="35">
        <f t="array" ref="M465">INDEX(A!$K$2:$K$1001,MATCH(EF!C465,A!$A$2:$A$1001,0))</f>
        <v>706101</v>
      </c>
      <c r="N465" s="35">
        <f t="array" ref="N465">INDEX(A!$L$2:$L$1001,MATCH(EF!C465,A!$A$2:$A$1001,0))</f>
        <v>0</v>
      </c>
      <c r="O465" s="36" t="str">
        <f t="shared" si="0"/>
        <v>7</v>
      </c>
      <c r="P465" s="36" t="str">
        <f t="shared" si="1"/>
        <v>061</v>
      </c>
      <c r="Q465" s="36" t="str">
        <f t="array" ref="Q465">IF(O465="7",IF(P465="000","Sin región al ser un intermunicipal",INDEX(B!$C$2:$C$126,MATCH(EF!P465,B!$A$2:$A$126,0))),"Sin región al ser un ente Estatal")</f>
        <v>Norte</v>
      </c>
      <c r="R465" s="37">
        <f t="array" ref="R465">IF(O465="7",IF(P465="000","N/A",INDEX(B!$D$2:$D$126,MATCH(EF!P465,B!$A$2:$A$126,0))),B!$D$127)</f>
        <v>19452</v>
      </c>
      <c r="S465" s="37">
        <f t="array" ref="S465">IF(O465="7",IF(P465="000","N/A",INDEX(B!$E$2:$E$126,MATCH(EF!P465,B!$A$2:$A$126,0))),B!$E$127)</f>
        <v>22083</v>
      </c>
      <c r="T465" s="29"/>
      <c r="U465" s="29"/>
      <c r="V465" s="29"/>
      <c r="W465" s="29"/>
      <c r="X465" s="29"/>
      <c r="Y465" s="29"/>
      <c r="Z465" s="29"/>
    </row>
    <row r="466" spans="1:26" ht="14.25" customHeight="1">
      <c r="A466" s="29">
        <f>COUNTIF(A!$A$2:$A$1001,"&lt;="&amp;A!A466)</f>
        <v>532</v>
      </c>
      <c r="B466" s="30">
        <v>465</v>
      </c>
      <c r="C466" s="35" t="str">
        <f t="array" ref="C466">INDEX(A!$A$2:$A$1001,MATCH(EF!B466,EF!$A$2:$A$1001,0))</f>
        <v>Sistema para el Desarrollo Integral de la Familia del municipio de Mixtlán, Jalisco</v>
      </c>
      <c r="D466" s="35" t="str">
        <f t="array" ref="D466">INDEX(A!$B$2:$B$1001,MATCH(EF!C466,A!$A$2:$A$1001,0))</f>
        <v>Municipal</v>
      </c>
      <c r="E466" s="35" t="str">
        <f t="array" ref="E466">INDEX(A!$C$2:$C$1001,MATCH(EF!C466,A!$A$2:$A$1001,0))</f>
        <v>Sí</v>
      </c>
      <c r="F466" s="35" t="str">
        <f t="array" ref="F466">INDEX(A!$D$2:$D$1001,MATCH(EF!C466,A!$A$2:$A$1001,0))</f>
        <v>062</v>
      </c>
      <c r="G466" s="35" t="str">
        <f t="array" ref="G466">INDEX(A!$E$2:$E$1001,MATCH(EF!C466,A!$A$2:$A$1001,0))</f>
        <v>Asistencia social</v>
      </c>
      <c r="H466" s="35" t="str">
        <f t="array" ref="H466">INDEX(A!$F$2:$F$1001,MATCH(EF!C466,A!$A$2:$A$1001,0))</f>
        <v>Ejecutivo</v>
      </c>
      <c r="I466" s="35" t="str">
        <f t="array" ref="I466">INDEX(A!$G$2:$G$1001,MATCH(EF!C466,A!$A$2:$A$1001,0))</f>
        <v>OPD</v>
      </c>
      <c r="J466" s="35">
        <f t="array" ref="J466">INDEX(A!$H$2:$H$1001,MATCH(EF!C466,A!$A$2:$A$1001,0))</f>
        <v>1987</v>
      </c>
      <c r="K466" s="35" t="str">
        <f t="array" ref="K466">INDEX(A!$I$2:$I$1001,MATCH(EF!C466,A!$A$2:$A$1001,0))</f>
        <v>NA</v>
      </c>
      <c r="L466" s="35" t="str">
        <f t="array" ref="L466">INDEX(A!$J$2:$J$1001,MATCH(EF!C466,A!$A$2:$A$1001,0))</f>
        <v>Decreto número 12719</v>
      </c>
      <c r="M466" s="35">
        <f t="array" ref="M466">INDEX(A!$K$2:$K$1001,MATCH(EF!C466,A!$A$2:$A$1001,0))</f>
        <v>706201</v>
      </c>
      <c r="N466" s="35">
        <f t="array" ref="N466">INDEX(A!$L$2:$L$1001,MATCH(EF!C466,A!$A$2:$A$1001,0))</f>
        <v>0</v>
      </c>
      <c r="O466" s="36" t="str">
        <f t="shared" si="0"/>
        <v>7</v>
      </c>
      <c r="P466" s="36" t="str">
        <f t="shared" si="1"/>
        <v>062</v>
      </c>
      <c r="Q466" s="36" t="str">
        <f t="array" ref="Q466">IF(O466="7",IF(P466="000","Sin región al ser un intermunicipal",INDEX(B!$C$2:$C$126,MATCH(EF!P466,B!$A$2:$A$126,0))),"Sin región al ser un ente Estatal")</f>
        <v>Costa Sierra Occidental</v>
      </c>
      <c r="R466" s="37">
        <f t="array" ref="R466">IF(O466="7",IF(P466="000","N/A",INDEX(B!$D$2:$D$126,MATCH(EF!P466,B!$A$2:$A$126,0))),B!$D$127)</f>
        <v>3526</v>
      </c>
      <c r="S466" s="37">
        <f t="array" ref="S466">IF(O466="7",IF(P466="000","N/A",INDEX(B!$E$2:$E$126,MATCH(EF!P466,B!$A$2:$A$126,0))),B!$E$127)</f>
        <v>3638</v>
      </c>
      <c r="T466" s="29"/>
      <c r="U466" s="29"/>
      <c r="V466" s="29"/>
      <c r="W466" s="29"/>
      <c r="X466" s="29"/>
      <c r="Y466" s="29"/>
      <c r="Z466" s="29"/>
    </row>
    <row r="467" spans="1:26" ht="14.25" customHeight="1">
      <c r="A467" s="29">
        <f>COUNTIF(A!$A$2:$A$1001,"&lt;="&amp;A!A467)</f>
        <v>95</v>
      </c>
      <c r="B467" s="30">
        <v>466</v>
      </c>
      <c r="C467" s="35" t="str">
        <f t="array" ref="C467">INDEX(A!$A$2:$A$1001,MATCH(EF!B467,EF!$A$2:$A$1001,0))</f>
        <v>Sistema para el Desarrollo Integral de la Familia del municipio de Ocotlán, Jalisco</v>
      </c>
      <c r="D467" s="35" t="str">
        <f t="array" ref="D467">INDEX(A!$B$2:$B$1001,MATCH(EF!C467,A!$A$2:$A$1001,0))</f>
        <v>Municipal</v>
      </c>
      <c r="E467" s="35" t="str">
        <f t="array" ref="E467">INDEX(A!$C$2:$C$1001,MATCH(EF!C467,A!$A$2:$A$1001,0))</f>
        <v>Sí</v>
      </c>
      <c r="F467" s="35" t="str">
        <f t="array" ref="F467">INDEX(A!$D$2:$D$1001,MATCH(EF!C467,A!$A$2:$A$1001,0))</f>
        <v>063</v>
      </c>
      <c r="G467" s="35" t="str">
        <f t="array" ref="G467">INDEX(A!$E$2:$E$1001,MATCH(EF!C467,A!$A$2:$A$1001,0))</f>
        <v>Asistencia social</v>
      </c>
      <c r="H467" s="35" t="str">
        <f t="array" ref="H467">INDEX(A!$F$2:$F$1001,MATCH(EF!C467,A!$A$2:$A$1001,0))</f>
        <v>Ejecutivo</v>
      </c>
      <c r="I467" s="35" t="str">
        <f t="array" ref="I467">INDEX(A!$G$2:$G$1001,MATCH(EF!C467,A!$A$2:$A$1001,0))</f>
        <v>OPD</v>
      </c>
      <c r="J467" s="35">
        <f t="array" ref="J467">INDEX(A!$H$2:$H$1001,MATCH(EF!C467,A!$A$2:$A$1001,0))</f>
        <v>1986</v>
      </c>
      <c r="K467" s="35" t="str">
        <f t="array" ref="K467">INDEX(A!$I$2:$I$1001,MATCH(EF!C467,A!$A$2:$A$1001,0))</f>
        <v>NA</v>
      </c>
      <c r="L467" s="35" t="str">
        <f t="array" ref="L467">INDEX(A!$J$2:$J$1001,MATCH(EF!C467,A!$A$2:$A$1001,0))</f>
        <v>Decreto número 12474</v>
      </c>
      <c r="M467" s="35">
        <f t="array" ref="M467">INDEX(A!$K$2:$K$1001,MATCH(EF!C467,A!$A$2:$A$1001,0))</f>
        <v>706301</v>
      </c>
      <c r="N467" s="35">
        <f t="array" ref="N467">INDEX(A!$L$2:$L$1001,MATCH(EF!C467,A!$A$2:$A$1001,0))</f>
        <v>0</v>
      </c>
      <c r="O467" s="36" t="str">
        <f t="shared" si="0"/>
        <v>7</v>
      </c>
      <c r="P467" s="36" t="str">
        <f t="shared" si="1"/>
        <v>063</v>
      </c>
      <c r="Q467" s="36" t="str">
        <f t="array" ref="Q467">IF(O467="7",IF(P467="000","Sin región al ser un intermunicipal",INDEX(B!$C$2:$C$126,MATCH(EF!P467,B!$A$2:$A$126,0))),"Sin región al ser un ente Estatal")</f>
        <v>Ciénega</v>
      </c>
      <c r="R467" s="37">
        <f t="array" ref="R467">IF(O467="7",IF(P467="000","N/A",INDEX(B!$D$2:$D$126,MATCH(EF!P467,B!$A$2:$A$126,0))),B!$D$127)</f>
        <v>99461</v>
      </c>
      <c r="S467" s="37">
        <f t="array" ref="S467">IF(O467="7",IF(P467="000","N/A",INDEX(B!$E$2:$E$126,MATCH(EF!P467,B!$A$2:$A$126,0))),B!$E$127)</f>
        <v>106050</v>
      </c>
      <c r="T467" s="29"/>
      <c r="U467" s="29"/>
      <c r="V467" s="29"/>
      <c r="W467" s="29"/>
      <c r="X467" s="29"/>
      <c r="Y467" s="29"/>
      <c r="Z467" s="29"/>
    </row>
    <row r="468" spans="1:26" ht="14.25" customHeight="1">
      <c r="A468" s="29">
        <f>COUNTIF(A!$A$2:$A$1001,"&lt;="&amp;A!A468)</f>
        <v>10</v>
      </c>
      <c r="B468" s="30">
        <v>467</v>
      </c>
      <c r="C468" s="35" t="str">
        <f t="array" ref="C468">INDEX(A!$A$2:$A$1001,MATCH(EF!B468,EF!$A$2:$A$1001,0))</f>
        <v>Sistema para el Desarrollo Integral de la Familia del municipio de Ojuelos de Jalisco</v>
      </c>
      <c r="D468" s="35" t="str">
        <f t="array" ref="D468">INDEX(A!$B$2:$B$1001,MATCH(EF!C468,A!$A$2:$A$1001,0))</f>
        <v>Municipal</v>
      </c>
      <c r="E468" s="35" t="str">
        <f t="array" ref="E468">INDEX(A!$C$2:$C$1001,MATCH(EF!C468,A!$A$2:$A$1001,0))</f>
        <v>Sí</v>
      </c>
      <c r="F468" s="35" t="str">
        <f t="array" ref="F468">INDEX(A!$D$2:$D$1001,MATCH(EF!C468,A!$A$2:$A$1001,0))</f>
        <v>064</v>
      </c>
      <c r="G468" s="35" t="str">
        <f t="array" ref="G468">INDEX(A!$E$2:$E$1001,MATCH(EF!C468,A!$A$2:$A$1001,0))</f>
        <v>Asistencia social</v>
      </c>
      <c r="H468" s="35" t="str">
        <f t="array" ref="H468">INDEX(A!$F$2:$F$1001,MATCH(EF!C468,A!$A$2:$A$1001,0))</f>
        <v>Ejecutivo</v>
      </c>
      <c r="I468" s="35" t="str">
        <f t="array" ref="I468">INDEX(A!$G$2:$G$1001,MATCH(EF!C468,A!$A$2:$A$1001,0))</f>
        <v>OPD</v>
      </c>
      <c r="J468" s="35">
        <f t="array" ref="J468">INDEX(A!$H$2:$H$1001,MATCH(EF!C468,A!$A$2:$A$1001,0))</f>
        <v>1997</v>
      </c>
      <c r="K468" s="35" t="str">
        <f t="array" ref="K468">INDEX(A!$I$2:$I$1001,MATCH(EF!C468,A!$A$2:$A$1001,0))</f>
        <v>NA</v>
      </c>
      <c r="L468" s="35" t="str">
        <f t="array" ref="L468">INDEX(A!$J$2:$J$1001,MATCH(EF!C468,A!$A$2:$A$1001,0))</f>
        <v>Decreto número 16579</v>
      </c>
      <c r="M468" s="35">
        <f t="array" ref="M468">INDEX(A!$K$2:$K$1001,MATCH(EF!C468,A!$A$2:$A$1001,0))</f>
        <v>706401</v>
      </c>
      <c r="N468" s="35">
        <f t="array" ref="N468">INDEX(A!$L$2:$L$1001,MATCH(EF!C468,A!$A$2:$A$1001,0))</f>
        <v>0</v>
      </c>
      <c r="O468" s="36" t="str">
        <f t="shared" si="0"/>
        <v>7</v>
      </c>
      <c r="P468" s="36" t="str">
        <f t="shared" si="1"/>
        <v>064</v>
      </c>
      <c r="Q468" s="36" t="str">
        <f t="array" ref="Q468">IF(O468="7",IF(P468="000","Sin región al ser un intermunicipal",INDEX(B!$C$2:$C$126,MATCH(EF!P468,B!$A$2:$A$126,0))),"Sin región al ser un ente Estatal")</f>
        <v xml:space="preserve">Altos Norte  </v>
      </c>
      <c r="R468" s="37">
        <f t="array" ref="R468">IF(O468="7",IF(P468="000","N/A",INDEX(B!$D$2:$D$126,MATCH(EF!P468,B!$A$2:$A$126,0))),B!$D$127)</f>
        <v>32357</v>
      </c>
      <c r="S468" s="37">
        <f t="array" ref="S468">IF(O468="7",IF(P468="000","N/A",INDEX(B!$E$2:$E$126,MATCH(EF!P468,B!$A$2:$A$126,0))),B!$E$127)</f>
        <v>33588</v>
      </c>
      <c r="T468" s="29"/>
      <c r="U468" s="29"/>
      <c r="V468" s="29"/>
      <c r="W468" s="29"/>
      <c r="X468" s="29"/>
      <c r="Y468" s="29"/>
      <c r="Z468" s="29"/>
    </row>
    <row r="469" spans="1:26" ht="14.25" customHeight="1">
      <c r="A469" s="29">
        <f>COUNTIF(A!$A$2:$A$1001,"&lt;="&amp;A!A469)</f>
        <v>533</v>
      </c>
      <c r="B469" s="30">
        <v>468</v>
      </c>
      <c r="C469" s="35" t="str">
        <f t="array" ref="C469">INDEX(A!$A$2:$A$1001,MATCH(EF!B469,EF!$A$2:$A$1001,0))</f>
        <v>Sistema para el Desarrollo Integral de la Familia del municipio de Poncitlán</v>
      </c>
      <c r="D469" s="35" t="str">
        <f t="array" ref="D469">INDEX(A!$B$2:$B$1001,MATCH(EF!C469,A!$A$2:$A$1001,0))</f>
        <v>Municipal</v>
      </c>
      <c r="E469" s="35" t="str">
        <f t="array" ref="E469">INDEX(A!$C$2:$C$1001,MATCH(EF!C469,A!$A$2:$A$1001,0))</f>
        <v>Sí</v>
      </c>
      <c r="F469" s="35" t="str">
        <f t="array" ref="F469">INDEX(A!$D$2:$D$1001,MATCH(EF!C469,A!$A$2:$A$1001,0))</f>
        <v>066</v>
      </c>
      <c r="G469" s="35" t="str">
        <f t="array" ref="G469">INDEX(A!$E$2:$E$1001,MATCH(EF!C469,A!$A$2:$A$1001,0))</f>
        <v>Asistencia social</v>
      </c>
      <c r="H469" s="35" t="str">
        <f t="array" ref="H469">INDEX(A!$F$2:$F$1001,MATCH(EF!C469,A!$A$2:$A$1001,0))</f>
        <v>Ejecutivo</v>
      </c>
      <c r="I469" s="35" t="str">
        <f t="array" ref="I469">INDEX(A!$G$2:$G$1001,MATCH(EF!C469,A!$A$2:$A$1001,0))</f>
        <v>OPD</v>
      </c>
      <c r="J469" s="35">
        <f t="array" ref="J469">INDEX(A!$H$2:$H$1001,MATCH(EF!C469,A!$A$2:$A$1001,0))</f>
        <v>1985</v>
      </c>
      <c r="K469" s="35" t="str">
        <f t="array" ref="K469">INDEX(A!$I$2:$I$1001,MATCH(EF!C469,A!$A$2:$A$1001,0))</f>
        <v>NA</v>
      </c>
      <c r="L469" s="35" t="str">
        <f t="array" ref="L469">INDEX(A!$J$2:$J$1001,MATCH(EF!C469,A!$A$2:$A$1001,0))</f>
        <v>Decreto número 12141</v>
      </c>
      <c r="M469" s="35">
        <f t="array" ref="M469">INDEX(A!$K$2:$K$1001,MATCH(EF!C469,A!$A$2:$A$1001,0))</f>
        <v>706601</v>
      </c>
      <c r="N469" s="35">
        <f t="array" ref="N469">INDEX(A!$L$2:$L$1001,MATCH(EF!C469,A!$A$2:$A$1001,0))</f>
        <v>0</v>
      </c>
      <c r="O469" s="36" t="str">
        <f t="shared" si="0"/>
        <v>7</v>
      </c>
      <c r="P469" s="36" t="str">
        <f t="shared" si="1"/>
        <v>066</v>
      </c>
      <c r="Q469" s="36" t="str">
        <f t="array" ref="Q469">IF(O469="7",IF(P469="000","Sin región al ser un intermunicipal",INDEX(B!$C$2:$C$126,MATCH(EF!P469,B!$A$2:$A$126,0))),"Sin región al ser un ente Estatal")</f>
        <v>Ciénega</v>
      </c>
      <c r="R469" s="37">
        <f t="array" ref="R469">IF(O469="7",IF(P469="000","N/A",INDEX(B!$D$2:$D$126,MATCH(EF!P469,B!$A$2:$A$126,0))),B!$D$127)</f>
        <v>51944</v>
      </c>
      <c r="S469" s="37">
        <f t="array" ref="S469">IF(O469="7",IF(P469="000","N/A",INDEX(B!$E$2:$E$126,MATCH(EF!P469,B!$A$2:$A$126,0))),B!$E$127)</f>
        <v>53659</v>
      </c>
      <c r="T469" s="29"/>
      <c r="U469" s="29"/>
      <c r="V469" s="29"/>
      <c r="W469" s="29"/>
      <c r="X469" s="29"/>
      <c r="Y469" s="29"/>
      <c r="Z469" s="29"/>
    </row>
    <row r="470" spans="1:26" ht="14.25" customHeight="1">
      <c r="A470" s="29">
        <f>COUNTIF(A!$A$2:$A$1001,"&lt;="&amp;A!A470)</f>
        <v>493</v>
      </c>
      <c r="B470" s="30">
        <v>469</v>
      </c>
      <c r="C470" s="35" t="str">
        <f t="array" ref="C470">INDEX(A!$A$2:$A$1001,MATCH(EF!B470,EF!$A$2:$A$1001,0))</f>
        <v>Sistema para el Desarrollo Integral de la Familia del municipio de Puerto Vallarta</v>
      </c>
      <c r="D470" s="35" t="str">
        <f t="array" ref="D470">INDEX(A!$B$2:$B$1001,MATCH(EF!C470,A!$A$2:$A$1001,0))</f>
        <v>Municipal</v>
      </c>
      <c r="E470" s="35" t="str">
        <f t="array" ref="E470">INDEX(A!$C$2:$C$1001,MATCH(EF!C470,A!$A$2:$A$1001,0))</f>
        <v>Sí</v>
      </c>
      <c r="F470" s="35" t="str">
        <f t="array" ref="F470">INDEX(A!$D$2:$D$1001,MATCH(EF!C470,A!$A$2:$A$1001,0))</f>
        <v>067</v>
      </c>
      <c r="G470" s="35" t="str">
        <f t="array" ref="G470">INDEX(A!$E$2:$E$1001,MATCH(EF!C470,A!$A$2:$A$1001,0))</f>
        <v>Asistencia social</v>
      </c>
      <c r="H470" s="35" t="str">
        <f t="array" ref="H470">INDEX(A!$F$2:$F$1001,MATCH(EF!C470,A!$A$2:$A$1001,0))</f>
        <v>Ejecutivo</v>
      </c>
      <c r="I470" s="35" t="str">
        <f t="array" ref="I470">INDEX(A!$G$2:$G$1001,MATCH(EF!C470,A!$A$2:$A$1001,0))</f>
        <v>OPD</v>
      </c>
      <c r="J470" s="35">
        <f t="array" ref="J470">INDEX(A!$H$2:$H$1001,MATCH(EF!C470,A!$A$2:$A$1001,0))</f>
        <v>1985</v>
      </c>
      <c r="K470" s="35" t="str">
        <f t="array" ref="K470">INDEX(A!$I$2:$I$1001,MATCH(EF!C470,A!$A$2:$A$1001,0))</f>
        <v>NA</v>
      </c>
      <c r="L470" s="35" t="str">
        <f t="array" ref="L470">INDEX(A!$J$2:$J$1001,MATCH(EF!C470,A!$A$2:$A$1001,0))</f>
        <v>Decreto número 12019</v>
      </c>
      <c r="M470" s="35">
        <f t="array" ref="M470">INDEX(A!$K$2:$K$1001,MATCH(EF!C470,A!$A$2:$A$1001,0))</f>
        <v>706701</v>
      </c>
      <c r="N470" s="35">
        <f t="array" ref="N470">INDEX(A!$L$2:$L$1001,MATCH(EF!C470,A!$A$2:$A$1001,0))</f>
        <v>0</v>
      </c>
      <c r="O470" s="36" t="str">
        <f t="shared" si="0"/>
        <v>7</v>
      </c>
      <c r="P470" s="36" t="str">
        <f t="shared" si="1"/>
        <v>067</v>
      </c>
      <c r="Q470" s="36" t="str">
        <f t="array" ref="Q470">IF(O470="7",IF(P470="000","Sin región al ser un intermunicipal",INDEX(B!$C$2:$C$126,MATCH(EF!P470,B!$A$2:$A$126,0))),"Sin región al ser un ente Estatal")</f>
        <v>Costa Sierra Occidental</v>
      </c>
      <c r="R470" s="37">
        <f t="array" ref="R470">IF(O470="7",IF(P470="000","N/A",INDEX(B!$D$2:$D$126,MATCH(EF!P470,B!$A$2:$A$126,0))),B!$D$127)</f>
        <v>275640</v>
      </c>
      <c r="S470" s="37">
        <f t="array" ref="S470">IF(O470="7",IF(P470="000","N/A",INDEX(B!$E$2:$E$126,MATCH(EF!P470,B!$A$2:$A$126,0))),B!$E$127)</f>
        <v>291839</v>
      </c>
      <c r="T470" s="29"/>
      <c r="U470" s="29"/>
      <c r="V470" s="29"/>
      <c r="W470" s="29"/>
      <c r="X470" s="29"/>
      <c r="Y470" s="29"/>
      <c r="Z470" s="29"/>
    </row>
    <row r="471" spans="1:26" ht="14.25" customHeight="1">
      <c r="A471" s="29">
        <f>COUNTIF(A!$A$2:$A$1001,"&lt;="&amp;A!A471)</f>
        <v>534</v>
      </c>
      <c r="B471" s="30">
        <v>470</v>
      </c>
      <c r="C471" s="35" t="str">
        <f t="array" ref="C471">INDEX(A!$A$2:$A$1001,MATCH(EF!B471,EF!$A$2:$A$1001,0))</f>
        <v>Sistema para el Desarrollo Integral de la Familia del municipio de Quitupan</v>
      </c>
      <c r="D471" s="35" t="str">
        <f t="array" ref="D471">INDEX(A!$B$2:$B$1001,MATCH(EF!C471,A!$A$2:$A$1001,0))</f>
        <v>Municipal</v>
      </c>
      <c r="E471" s="35" t="str">
        <f t="array" ref="E471">INDEX(A!$C$2:$C$1001,MATCH(EF!C471,A!$A$2:$A$1001,0))</f>
        <v>Sí</v>
      </c>
      <c r="F471" s="35" t="str">
        <f t="array" ref="F471">INDEX(A!$D$2:$D$1001,MATCH(EF!C471,A!$A$2:$A$1001,0))</f>
        <v>069</v>
      </c>
      <c r="G471" s="35" t="str">
        <f t="array" ref="G471">INDEX(A!$E$2:$E$1001,MATCH(EF!C471,A!$A$2:$A$1001,0))</f>
        <v>Asistencia social</v>
      </c>
      <c r="H471" s="35" t="str">
        <f t="array" ref="H471">INDEX(A!$F$2:$F$1001,MATCH(EF!C471,A!$A$2:$A$1001,0))</f>
        <v>Ejecutivo</v>
      </c>
      <c r="I471" s="35" t="str">
        <f t="array" ref="I471">INDEX(A!$G$2:$G$1001,MATCH(EF!C471,A!$A$2:$A$1001,0))</f>
        <v>OPD</v>
      </c>
      <c r="J471" s="35">
        <f t="array" ref="J471">INDEX(A!$H$2:$H$1001,MATCH(EF!C471,A!$A$2:$A$1001,0))</f>
        <v>1988</v>
      </c>
      <c r="K471" s="35" t="str">
        <f t="array" ref="K471">INDEX(A!$I$2:$I$1001,MATCH(EF!C471,A!$A$2:$A$1001,0))</f>
        <v>NA</v>
      </c>
      <c r="L471" s="35" t="str">
        <f t="array" ref="L471">INDEX(A!$J$2:$J$1001,MATCH(EF!C471,A!$A$2:$A$1001,0))</f>
        <v>Decreto número 13081</v>
      </c>
      <c r="M471" s="35">
        <f t="array" ref="M471">INDEX(A!$K$2:$K$1001,MATCH(EF!C471,A!$A$2:$A$1001,0))</f>
        <v>706901</v>
      </c>
      <c r="N471" s="35">
        <f t="array" ref="N471">INDEX(A!$L$2:$L$1001,MATCH(EF!C471,A!$A$2:$A$1001,0))</f>
        <v>0</v>
      </c>
      <c r="O471" s="36" t="str">
        <f t="shared" si="0"/>
        <v>7</v>
      </c>
      <c r="P471" s="36" t="str">
        <f t="shared" si="1"/>
        <v>069</v>
      </c>
      <c r="Q471" s="36" t="str">
        <f t="array" ref="Q471">IF(O471="7",IF(P471="000","Sin región al ser un intermunicipal",INDEX(B!$C$2:$C$126,MATCH(EF!P471,B!$A$2:$A$126,0))),"Sin región al ser un ente Estatal")</f>
        <v>Sureste</v>
      </c>
      <c r="R471" s="37">
        <f t="array" ref="R471">IF(O471="7",IF(P471="000","N/A",INDEX(B!$D$2:$D$126,MATCH(EF!P471,B!$A$2:$A$126,0))),B!$D$127)</f>
        <v>8379</v>
      </c>
      <c r="S471" s="37">
        <f t="array" ref="S471">IF(O471="7",IF(P471="000","N/A",INDEX(B!$E$2:$E$126,MATCH(EF!P471,B!$A$2:$A$126,0))),B!$E$127)</f>
        <v>7734</v>
      </c>
      <c r="T471" s="29"/>
      <c r="U471" s="29"/>
      <c r="V471" s="29"/>
      <c r="W471" s="29"/>
      <c r="X471" s="29"/>
      <c r="Y471" s="29"/>
      <c r="Z471" s="29"/>
    </row>
    <row r="472" spans="1:26" ht="14.25" customHeight="1">
      <c r="A472" s="29">
        <f>COUNTIF(A!$A$2:$A$1001,"&lt;="&amp;A!A472)</f>
        <v>494</v>
      </c>
      <c r="B472" s="30">
        <v>471</v>
      </c>
      <c r="C472" s="35" t="str">
        <f t="array" ref="C472">INDEX(A!$A$2:$A$1001,MATCH(EF!B472,EF!$A$2:$A$1001,0))</f>
        <v>Sistema para el Desarrollo Integral de la Familia del municipio de San Cristóbal de la Barranca</v>
      </c>
      <c r="D472" s="35" t="str">
        <f t="array" ref="D472">INDEX(A!$B$2:$B$1001,MATCH(EF!C472,A!$A$2:$A$1001,0))</f>
        <v>Municipal</v>
      </c>
      <c r="E472" s="35" t="str">
        <f t="array" ref="E472">INDEX(A!$C$2:$C$1001,MATCH(EF!C472,A!$A$2:$A$1001,0))</f>
        <v>Sí</v>
      </c>
      <c r="F472" s="35" t="str">
        <f t="array" ref="F472">INDEX(A!$D$2:$D$1001,MATCH(EF!C472,A!$A$2:$A$1001,0))</f>
        <v>071</v>
      </c>
      <c r="G472" s="35" t="str">
        <f t="array" ref="G472">INDEX(A!$E$2:$E$1001,MATCH(EF!C472,A!$A$2:$A$1001,0))</f>
        <v>Asistencia social</v>
      </c>
      <c r="H472" s="35" t="str">
        <f t="array" ref="H472">INDEX(A!$F$2:$F$1001,MATCH(EF!C472,A!$A$2:$A$1001,0))</f>
        <v>Ejecutivo</v>
      </c>
      <c r="I472" s="35" t="str">
        <f t="array" ref="I472">INDEX(A!$G$2:$G$1001,MATCH(EF!C472,A!$A$2:$A$1001,0))</f>
        <v>OPD</v>
      </c>
      <c r="J472" s="35">
        <f t="array" ref="J472">INDEX(A!$H$2:$H$1001,MATCH(EF!C472,A!$A$2:$A$1001,0))</f>
        <v>1988</v>
      </c>
      <c r="K472" s="35" t="str">
        <f t="array" ref="K472">INDEX(A!$I$2:$I$1001,MATCH(EF!C472,A!$A$2:$A$1001,0))</f>
        <v>NA</v>
      </c>
      <c r="L472" s="35" t="str">
        <f t="array" ref="L472">INDEX(A!$J$2:$J$1001,MATCH(EF!C472,A!$A$2:$A$1001,0))</f>
        <v>Decreto número 13079</v>
      </c>
      <c r="M472" s="35">
        <f t="array" ref="M472">INDEX(A!$K$2:$K$1001,MATCH(EF!C472,A!$A$2:$A$1001,0))</f>
        <v>707101</v>
      </c>
      <c r="N472" s="35">
        <f t="array" ref="N472">INDEX(A!$L$2:$L$1001,MATCH(EF!C472,A!$A$2:$A$1001,0))</f>
        <v>0</v>
      </c>
      <c r="O472" s="36" t="str">
        <f t="shared" si="0"/>
        <v>7</v>
      </c>
      <c r="P472" s="36" t="str">
        <f t="shared" si="1"/>
        <v>071</v>
      </c>
      <c r="Q472" s="36" t="str">
        <f t="array" ref="Q472">IF(O472="7",IF(P472="000","Sin región al ser un intermunicipal",INDEX(B!$C$2:$C$126,MATCH(EF!P472,B!$A$2:$A$126,0))),"Sin región al ser un ente Estatal")</f>
        <v>Centro</v>
      </c>
      <c r="R472" s="37">
        <f t="array" ref="R472">IF(O472="7",IF(P472="000","N/A",INDEX(B!$D$2:$D$126,MATCH(EF!P472,B!$A$2:$A$126,0))),B!$D$127)</f>
        <v>3117</v>
      </c>
      <c r="S472" s="37">
        <f t="array" ref="S472">IF(O472="7",IF(P472="000","N/A",INDEX(B!$E$2:$E$126,MATCH(EF!P472,B!$A$2:$A$126,0))),B!$E$127)</f>
        <v>2924</v>
      </c>
      <c r="T472" s="29"/>
      <c r="U472" s="29"/>
      <c r="V472" s="29"/>
      <c r="W472" s="29"/>
      <c r="X472" s="29"/>
      <c r="Y472" s="29"/>
      <c r="Z472" s="29"/>
    </row>
    <row r="473" spans="1:26" ht="14.25" customHeight="1">
      <c r="A473" s="29">
        <f>COUNTIF(A!$A$2:$A$1001,"&lt;="&amp;A!A473)</f>
        <v>535</v>
      </c>
      <c r="B473" s="30">
        <v>472</v>
      </c>
      <c r="C473" s="35" t="str">
        <f t="array" ref="C473">INDEX(A!$A$2:$A$1001,MATCH(EF!B473,EF!$A$2:$A$1001,0))</f>
        <v>Sistema para el Desarrollo Integral de la Familia del municipio de San Diego de Alejandría</v>
      </c>
      <c r="D473" s="35" t="str">
        <f t="array" ref="D473">INDEX(A!$B$2:$B$1001,MATCH(EF!C473,A!$A$2:$A$1001,0))</f>
        <v>Municipal</v>
      </c>
      <c r="E473" s="35" t="str">
        <f t="array" ref="E473">INDEX(A!$C$2:$C$1001,MATCH(EF!C473,A!$A$2:$A$1001,0))</f>
        <v>Sí</v>
      </c>
      <c r="F473" s="35" t="str">
        <f t="array" ref="F473">INDEX(A!$D$2:$D$1001,MATCH(EF!C473,A!$A$2:$A$1001,0))</f>
        <v>072</v>
      </c>
      <c r="G473" s="35" t="str">
        <f t="array" ref="G473">INDEX(A!$E$2:$E$1001,MATCH(EF!C473,A!$A$2:$A$1001,0))</f>
        <v>Asistencia social</v>
      </c>
      <c r="H473" s="35" t="str">
        <f t="array" ref="H473">INDEX(A!$F$2:$F$1001,MATCH(EF!C473,A!$A$2:$A$1001,0))</f>
        <v>Ejecutivo</v>
      </c>
      <c r="I473" s="35" t="str">
        <f t="array" ref="I473">INDEX(A!$G$2:$G$1001,MATCH(EF!C473,A!$A$2:$A$1001,0))</f>
        <v>OPD</v>
      </c>
      <c r="J473" s="35">
        <f t="array" ref="J473">INDEX(A!$H$2:$H$1001,MATCH(EF!C473,A!$A$2:$A$1001,0))</f>
        <v>1987</v>
      </c>
      <c r="K473" s="35" t="str">
        <f t="array" ref="K473">INDEX(A!$I$2:$I$1001,MATCH(EF!C473,A!$A$2:$A$1001,0))</f>
        <v>NA</v>
      </c>
      <c r="L473" s="35" t="str">
        <f t="array" ref="L473">INDEX(A!$J$2:$J$1001,MATCH(EF!C473,A!$A$2:$A$1001,0))</f>
        <v>Decreto número 12781</v>
      </c>
      <c r="M473" s="35">
        <f t="array" ref="M473">INDEX(A!$K$2:$K$1001,MATCH(EF!C473,A!$A$2:$A$1001,0))</f>
        <v>707201</v>
      </c>
      <c r="N473" s="35">
        <f t="array" ref="N473">INDEX(A!$L$2:$L$1001,MATCH(EF!C473,A!$A$2:$A$1001,0))</f>
        <v>0</v>
      </c>
      <c r="O473" s="36" t="str">
        <f t="shared" si="0"/>
        <v>7</v>
      </c>
      <c r="P473" s="36" t="str">
        <f t="shared" si="1"/>
        <v>072</v>
      </c>
      <c r="Q473" s="36" t="str">
        <f t="array" ref="Q473">IF(O473="7",IF(P473="000","Sin región al ser un intermunicipal",INDEX(B!$C$2:$C$126,MATCH(EF!P473,B!$A$2:$A$126,0))),"Sin región al ser un ente Estatal")</f>
        <v>Altos Norte</v>
      </c>
      <c r="R473" s="37">
        <f t="array" ref="R473">IF(O473="7",IF(P473="000","N/A",INDEX(B!$D$2:$D$126,MATCH(EF!P473,B!$A$2:$A$126,0))),B!$D$127)</f>
        <v>7349</v>
      </c>
      <c r="S473" s="37">
        <f t="array" ref="S473">IF(O473="7",IF(P473="000","N/A",INDEX(B!$E$2:$E$126,MATCH(EF!P473,B!$A$2:$A$126,0))),B!$E$127)</f>
        <v>7609</v>
      </c>
      <c r="T473" s="29"/>
      <c r="U473" s="29"/>
      <c r="V473" s="29"/>
      <c r="W473" s="29"/>
      <c r="X473" s="29"/>
      <c r="Y473" s="29"/>
      <c r="Z473" s="29"/>
    </row>
    <row r="474" spans="1:26" ht="14.25" customHeight="1">
      <c r="A474" s="29">
        <f>COUNTIF(A!$A$2:$A$1001,"&lt;="&amp;A!A474)</f>
        <v>495</v>
      </c>
      <c r="B474" s="30">
        <v>473</v>
      </c>
      <c r="C474" s="35" t="str">
        <f t="array" ref="C474">INDEX(A!$A$2:$A$1001,MATCH(EF!B474,EF!$A$2:$A$1001,0))</f>
        <v>Sistema para el Desarrollo Integral de la Familia del municipio de San Gabriel</v>
      </c>
      <c r="D474" s="35" t="str">
        <f t="array" ref="D474">INDEX(A!$B$2:$B$1001,MATCH(EF!C474,A!$A$2:$A$1001,0))</f>
        <v>Municipal</v>
      </c>
      <c r="E474" s="35" t="str">
        <f t="array" ref="E474">INDEX(A!$C$2:$C$1001,MATCH(EF!C474,A!$A$2:$A$1001,0))</f>
        <v>Sí</v>
      </c>
      <c r="F474" s="35">
        <f t="array" ref="F474">INDEX(A!$D$2:$D$1001,MATCH(EF!C474,A!$A$2:$A$1001,0))</f>
        <v>113</v>
      </c>
      <c r="G474" s="35" t="str">
        <f t="array" ref="G474">INDEX(A!$E$2:$E$1001,MATCH(EF!C474,A!$A$2:$A$1001,0))</f>
        <v>Asistencia social</v>
      </c>
      <c r="H474" s="35" t="str">
        <f t="array" ref="H474">INDEX(A!$F$2:$F$1001,MATCH(EF!C474,A!$A$2:$A$1001,0))</f>
        <v>Ejecutivo</v>
      </c>
      <c r="I474" s="35" t="str">
        <f t="array" ref="I474">INDEX(A!$G$2:$G$1001,MATCH(EF!C474,A!$A$2:$A$1001,0))</f>
        <v>OPD</v>
      </c>
      <c r="J474" s="35">
        <f t="array" ref="J474">INDEX(A!$H$2:$H$1001,MATCH(EF!C474,A!$A$2:$A$1001,0))</f>
        <v>1988</v>
      </c>
      <c r="K474" s="35" t="str">
        <f t="array" ref="K474">INDEX(A!$I$2:$I$1001,MATCH(EF!C474,A!$A$2:$A$1001,0))</f>
        <v>NA</v>
      </c>
      <c r="L474" s="35" t="str">
        <f t="array" ref="L474">INDEX(A!$J$2:$J$1001,MATCH(EF!C474,A!$A$2:$A$1001,0))</f>
        <v>Sistema para el Desarrollo Integral de la Familia del municipio de Venustiano Carranza
Decreto número 13426</v>
      </c>
      <c r="M474" s="35">
        <f t="array" ref="M474">INDEX(A!$K$2:$K$1001,MATCH(EF!C474,A!$A$2:$A$1001,0))</f>
        <v>711301</v>
      </c>
      <c r="N474" s="35">
        <f t="array" ref="N474">INDEX(A!$L$2:$L$1001,MATCH(EF!C474,A!$A$2:$A$1001,0))</f>
        <v>0</v>
      </c>
      <c r="O474" s="36" t="str">
        <f t="shared" si="0"/>
        <v>7</v>
      </c>
      <c r="P474" s="36" t="str">
        <f t="shared" si="1"/>
        <v>113</v>
      </c>
      <c r="Q474" s="36" t="str">
        <f t="array" ref="Q474">IF(O474="7",IF(P474="000","Sin región al ser un intermunicipal",INDEX(B!$C$2:$C$126,MATCH(EF!P474,B!$A$2:$A$126,0))),"Sin región al ser un ente Estatal")</f>
        <v>Sur</v>
      </c>
      <c r="R474" s="37">
        <f t="array" ref="R474">IF(O474="7",IF(P474="000","N/A",INDEX(B!$D$2:$D$126,MATCH(EF!P474,B!$A$2:$A$126,0))),B!$D$127)</f>
        <v>16105</v>
      </c>
      <c r="S474" s="37">
        <f t="array" ref="S474">IF(O474="7",IF(P474="000","N/A",INDEX(B!$E$2:$E$126,MATCH(EF!P474,B!$A$2:$A$126,0))),B!$E$127)</f>
        <v>16548</v>
      </c>
      <c r="T474" s="29"/>
      <c r="U474" s="29"/>
      <c r="V474" s="29"/>
      <c r="W474" s="29"/>
      <c r="X474" s="29"/>
      <c r="Y474" s="29"/>
      <c r="Z474" s="29"/>
    </row>
    <row r="475" spans="1:26" ht="14.25" customHeight="1">
      <c r="A475" s="29">
        <f>COUNTIF(A!$A$2:$A$1001,"&lt;="&amp;A!A475)</f>
        <v>536</v>
      </c>
      <c r="B475" s="30">
        <v>474</v>
      </c>
      <c r="C475" s="35" t="str">
        <f t="array" ref="C475">INDEX(A!$A$2:$A$1001,MATCH(EF!B475,EF!$A$2:$A$1001,0))</f>
        <v>Sistema para el Desarrollo Integral de la Familia del municipio de San Ignacio Cerro Gordo</v>
      </c>
      <c r="D475" s="35" t="str">
        <f t="array" ref="D475">INDEX(A!$B$2:$B$1001,MATCH(EF!C475,A!$A$2:$A$1001,0))</f>
        <v>Municipal</v>
      </c>
      <c r="E475" s="35" t="str">
        <f t="array" ref="E475">INDEX(A!$C$2:$C$1001,MATCH(EF!C475,A!$A$2:$A$1001,0))</f>
        <v>Sí</v>
      </c>
      <c r="F475" s="35">
        <f t="array" ref="F475">INDEX(A!$D$2:$D$1001,MATCH(EF!C475,A!$A$2:$A$1001,0))</f>
        <v>125</v>
      </c>
      <c r="G475" s="35" t="str">
        <f t="array" ref="G475">INDEX(A!$E$2:$E$1001,MATCH(EF!C475,A!$A$2:$A$1001,0))</f>
        <v>Asistencia social</v>
      </c>
      <c r="H475" s="35" t="str">
        <f t="array" ref="H475">INDEX(A!$F$2:$F$1001,MATCH(EF!C475,A!$A$2:$A$1001,0))</f>
        <v>Ejecutivo</v>
      </c>
      <c r="I475" s="35" t="str">
        <f t="array" ref="I475">INDEX(A!$G$2:$G$1001,MATCH(EF!C475,A!$A$2:$A$1001,0))</f>
        <v>OPD</v>
      </c>
      <c r="J475" s="35">
        <f t="array" ref="J475">INDEX(A!$H$2:$H$1001,MATCH(EF!C475,A!$A$2:$A$1001,0))</f>
        <v>2007</v>
      </c>
      <c r="K475" s="35" t="str">
        <f t="array" ref="K475">INDEX(A!$I$2:$I$1001,MATCH(EF!C475,A!$A$2:$A$1001,0))</f>
        <v>NA</v>
      </c>
      <c r="L475" s="35" t="str">
        <f t="array" ref="L475">INDEX(A!$J$2:$J$1001,MATCH(EF!C475,A!$A$2:$A$1001,0))</f>
        <v xml:space="preserve">Acuerdo #011-2007/2009 de sesión extraordinaria </v>
      </c>
      <c r="M475" s="35">
        <f t="array" ref="M475">INDEX(A!$K$2:$K$1001,MATCH(EF!C475,A!$A$2:$A$1001,0))</f>
        <v>712501</v>
      </c>
      <c r="N475" s="35">
        <f t="array" ref="N475">INDEX(A!$L$2:$L$1001,MATCH(EF!C475,A!$A$2:$A$1001,0))</f>
        <v>0</v>
      </c>
      <c r="O475" s="36" t="str">
        <f t="shared" si="0"/>
        <v>7</v>
      </c>
      <c r="P475" s="36" t="str">
        <f t="shared" si="1"/>
        <v>125</v>
      </c>
      <c r="Q475" s="36" t="str">
        <f t="array" ref="Q475">IF(O475="7",IF(P475="000","Sin región al ser un intermunicipal",INDEX(B!$C$2:$C$126,MATCH(EF!P475,B!$A$2:$A$126,0))),"Sin región al ser un ente Estatal")</f>
        <v>Altos Sur</v>
      </c>
      <c r="R475" s="37">
        <f t="array" ref="R475">IF(O475="7",IF(P475="000","N/A",INDEX(B!$D$2:$D$126,MATCH(EF!P475,B!$A$2:$A$126,0))),B!$D$127)</f>
        <v>18952</v>
      </c>
      <c r="S475" s="37">
        <f t="array" ref="S475">IF(O475="7",IF(P475="000","N/A",INDEX(B!$E$2:$E$126,MATCH(EF!P475,B!$A$2:$A$126,0))),B!$E$127)</f>
        <v>18341</v>
      </c>
      <c r="T475" s="29"/>
      <c r="U475" s="29"/>
      <c r="V475" s="29"/>
      <c r="W475" s="29"/>
      <c r="X475" s="29"/>
      <c r="Y475" s="29"/>
      <c r="Z475" s="29"/>
    </row>
    <row r="476" spans="1:26" ht="14.25" customHeight="1">
      <c r="A476" s="29">
        <f>COUNTIF(A!$A$2:$A$1001,"&lt;="&amp;A!A476)</f>
        <v>496</v>
      </c>
      <c r="B476" s="30">
        <v>475</v>
      </c>
      <c r="C476" s="35" t="str">
        <f t="array" ref="C476">INDEX(A!$A$2:$A$1001,MATCH(EF!B476,EF!$A$2:$A$1001,0))</f>
        <v>Sistema para el Desarrollo Integral de la Familia del municipio de San Juan de los Lagos</v>
      </c>
      <c r="D476" s="35" t="str">
        <f t="array" ref="D476">INDEX(A!$B$2:$B$1001,MATCH(EF!C476,A!$A$2:$A$1001,0))</f>
        <v>Municipal</v>
      </c>
      <c r="E476" s="35" t="str">
        <f t="array" ref="E476">INDEX(A!$C$2:$C$1001,MATCH(EF!C476,A!$A$2:$A$1001,0))</f>
        <v>Sí</v>
      </c>
      <c r="F476" s="35" t="str">
        <f t="array" ref="F476">INDEX(A!$D$2:$D$1001,MATCH(EF!C476,A!$A$2:$A$1001,0))</f>
        <v>073</v>
      </c>
      <c r="G476" s="35" t="str">
        <f t="array" ref="G476">INDEX(A!$E$2:$E$1001,MATCH(EF!C476,A!$A$2:$A$1001,0))</f>
        <v>Asistencia social</v>
      </c>
      <c r="H476" s="35" t="str">
        <f t="array" ref="H476">INDEX(A!$F$2:$F$1001,MATCH(EF!C476,A!$A$2:$A$1001,0))</f>
        <v>Ejecutivo</v>
      </c>
      <c r="I476" s="35" t="str">
        <f t="array" ref="I476">INDEX(A!$G$2:$G$1001,MATCH(EF!C476,A!$A$2:$A$1001,0))</f>
        <v>OPD</v>
      </c>
      <c r="J476" s="35">
        <f t="array" ref="J476">INDEX(A!$H$2:$H$1001,MATCH(EF!C476,A!$A$2:$A$1001,0))</f>
        <v>1985</v>
      </c>
      <c r="K476" s="35" t="str">
        <f t="array" ref="K476">INDEX(A!$I$2:$I$1001,MATCH(EF!C476,A!$A$2:$A$1001,0))</f>
        <v>NA</v>
      </c>
      <c r="L476" s="35" t="str">
        <f t="array" ref="L476">INDEX(A!$J$2:$J$1001,MATCH(EF!C476,A!$A$2:$A$1001,0))</f>
        <v>Decreto número 12120</v>
      </c>
      <c r="M476" s="35">
        <f t="array" ref="M476">INDEX(A!$K$2:$K$1001,MATCH(EF!C476,A!$A$2:$A$1001,0))</f>
        <v>707301</v>
      </c>
      <c r="N476" s="35">
        <f t="array" ref="N476">INDEX(A!$L$2:$L$1001,MATCH(EF!C476,A!$A$2:$A$1001,0))</f>
        <v>0</v>
      </c>
      <c r="O476" s="36" t="str">
        <f t="shared" si="0"/>
        <v>7</v>
      </c>
      <c r="P476" s="36" t="str">
        <f t="shared" si="1"/>
        <v>073</v>
      </c>
      <c r="Q476" s="36" t="str">
        <f t="array" ref="Q476">IF(O476="7",IF(P476="000","Sin región al ser un intermunicipal",INDEX(B!$C$2:$C$126,MATCH(EF!P476,B!$A$2:$A$126,0))),"Sin región al ser un ente Estatal")</f>
        <v>Altos Norte</v>
      </c>
      <c r="R476" s="37">
        <f t="array" ref="R476">IF(O476="7",IF(P476="000","N/A",INDEX(B!$D$2:$D$126,MATCH(EF!P476,B!$A$2:$A$126,0))),B!$D$127)</f>
        <v>69725</v>
      </c>
      <c r="S476" s="37">
        <f t="array" ref="S476">IF(O476="7",IF(P476="000","N/A",INDEX(B!$E$2:$E$126,MATCH(EF!P476,B!$A$2:$A$126,0))),B!$E$127)</f>
        <v>72230</v>
      </c>
      <c r="T476" s="29"/>
      <c r="U476" s="29"/>
      <c r="V476" s="29"/>
      <c r="W476" s="29"/>
      <c r="X476" s="29"/>
      <c r="Y476" s="29"/>
      <c r="Z476" s="29"/>
    </row>
    <row r="477" spans="1:26" ht="14.25" customHeight="1">
      <c r="A477" s="29">
        <f>COUNTIF(A!$A$2:$A$1001,"&lt;="&amp;A!A477)</f>
        <v>192</v>
      </c>
      <c r="B477" s="30">
        <v>476</v>
      </c>
      <c r="C477" s="35" t="str">
        <f t="array" ref="C477">INDEX(A!$A$2:$A$1001,MATCH(EF!B477,EF!$A$2:$A$1001,0))</f>
        <v>Sistema para el Desarrollo Integral de la Familia del municipio de San Juanito de Escobedo</v>
      </c>
      <c r="D477" s="35" t="str">
        <f t="array" ref="D477">INDEX(A!$B$2:$B$1001,MATCH(EF!C477,A!$A$2:$A$1001,0))</f>
        <v>Municipal</v>
      </c>
      <c r="E477" s="35" t="str">
        <f t="array" ref="E477">INDEX(A!$C$2:$C$1001,MATCH(EF!C477,A!$A$2:$A$1001,0))</f>
        <v>Sí</v>
      </c>
      <c r="F477" s="35" t="str">
        <f t="array" ref="F477">INDEX(A!$D$2:$D$1001,MATCH(EF!C477,A!$A$2:$A$1001,0))</f>
        <v>007</v>
      </c>
      <c r="G477" s="35" t="str">
        <f t="array" ref="G477">INDEX(A!$E$2:$E$1001,MATCH(EF!C477,A!$A$2:$A$1001,0))</f>
        <v>Asistencia social</v>
      </c>
      <c r="H477" s="35" t="str">
        <f t="array" ref="H477">INDEX(A!$F$2:$F$1001,MATCH(EF!C477,A!$A$2:$A$1001,0))</f>
        <v>Ejecutivo</v>
      </c>
      <c r="I477" s="35" t="str">
        <f t="array" ref="I477">INDEX(A!$G$2:$G$1001,MATCH(EF!C477,A!$A$2:$A$1001,0))</f>
        <v>OPD</v>
      </c>
      <c r="J477" s="35">
        <f t="array" ref="J477">INDEX(A!$H$2:$H$1001,MATCH(EF!C477,A!$A$2:$A$1001,0))</f>
        <v>1986</v>
      </c>
      <c r="K477" s="35" t="str">
        <f t="array" ref="K477">INDEX(A!$I$2:$I$1001,MATCH(EF!C477,A!$A$2:$A$1001,0))</f>
        <v>NA</v>
      </c>
      <c r="L477" s="35" t="str">
        <f t="array" ref="L477">INDEX(A!$J$2:$J$1001,MATCH(EF!C477,A!$A$2:$A$1001,0))</f>
        <v>Sistema para el Desarrollo Integral de la Familia del municipio de Antonio Escobedo
Decreto número 12427</v>
      </c>
      <c r="M477" s="35">
        <f t="array" ref="M477">INDEX(A!$K$2:$K$1001,MATCH(EF!C477,A!$A$2:$A$1001,0))</f>
        <v>700701</v>
      </c>
      <c r="N477" s="35">
        <f t="array" ref="N477">INDEX(A!$L$2:$L$1001,MATCH(EF!C477,A!$A$2:$A$1001,0))</f>
        <v>0</v>
      </c>
      <c r="O477" s="36" t="str">
        <f t="shared" si="0"/>
        <v>7</v>
      </c>
      <c r="P477" s="36" t="str">
        <f t="shared" si="1"/>
        <v>007</v>
      </c>
      <c r="Q477" s="36" t="str">
        <f t="array" ref="Q477">IF(O477="7",IF(P477="000","Sin región al ser un intermunicipal",INDEX(B!$C$2:$C$126,MATCH(EF!P477,B!$A$2:$A$126,0))),"Sin región al ser un ente Estatal")</f>
        <v>Valles</v>
      </c>
      <c r="R477" s="37">
        <f t="array" ref="R477">IF(O477="7",IF(P477="000","N/A",INDEX(B!$D$2:$D$126,MATCH(EF!P477,B!$A$2:$A$126,0))),B!$D$127)</f>
        <v>9420</v>
      </c>
      <c r="S477" s="37">
        <f t="array" ref="S477">IF(O477="7",IF(P477="000","N/A",INDEX(B!$E$2:$E$126,MATCH(EF!P477,B!$A$2:$A$126,0))),B!$E$127)</f>
        <v>9433</v>
      </c>
      <c r="T477" s="29"/>
      <c r="U477" s="29"/>
      <c r="V477" s="29"/>
      <c r="W477" s="29"/>
      <c r="X477" s="29"/>
      <c r="Y477" s="29"/>
      <c r="Z477" s="29"/>
    </row>
    <row r="478" spans="1:26" ht="14.25" customHeight="1">
      <c r="A478" s="29">
        <f>COUNTIF(A!$A$2:$A$1001,"&lt;="&amp;A!A478)</f>
        <v>230</v>
      </c>
      <c r="B478" s="30">
        <v>477</v>
      </c>
      <c r="C478" s="35" t="str">
        <f t="array" ref="C478">INDEX(A!$A$2:$A$1001,MATCH(EF!B478,EF!$A$2:$A$1001,0))</f>
        <v>Sistema para el Desarrollo Integral de la Familia del municipio de San Julián</v>
      </c>
      <c r="D478" s="35" t="str">
        <f t="array" ref="D478">INDEX(A!$B$2:$B$1001,MATCH(EF!C478,A!$A$2:$A$1001,0))</f>
        <v>Municipal</v>
      </c>
      <c r="E478" s="35" t="str">
        <f t="array" ref="E478">INDEX(A!$C$2:$C$1001,MATCH(EF!C478,A!$A$2:$A$1001,0))</f>
        <v>Sí</v>
      </c>
      <c r="F478" s="35" t="str">
        <f t="array" ref="F478">INDEX(A!$D$2:$D$1001,MATCH(EF!C478,A!$A$2:$A$1001,0))</f>
        <v>074</v>
      </c>
      <c r="G478" s="35" t="str">
        <f t="array" ref="G478">INDEX(A!$E$2:$E$1001,MATCH(EF!C478,A!$A$2:$A$1001,0))</f>
        <v>Asistencia social</v>
      </c>
      <c r="H478" s="35" t="str">
        <f t="array" ref="H478">INDEX(A!$F$2:$F$1001,MATCH(EF!C478,A!$A$2:$A$1001,0))</f>
        <v>Ejecutivo</v>
      </c>
      <c r="I478" s="35" t="str">
        <f t="array" ref="I478">INDEX(A!$G$2:$G$1001,MATCH(EF!C478,A!$A$2:$A$1001,0))</f>
        <v>OPD</v>
      </c>
      <c r="J478" s="35">
        <f t="array" ref="J478">INDEX(A!$H$2:$H$1001,MATCH(EF!C478,A!$A$2:$A$1001,0))</f>
        <v>1987</v>
      </c>
      <c r="K478" s="35" t="str">
        <f t="array" ref="K478">INDEX(A!$I$2:$I$1001,MATCH(EF!C478,A!$A$2:$A$1001,0))</f>
        <v>NA</v>
      </c>
      <c r="L478" s="35" t="str">
        <f t="array" ref="L478">INDEX(A!$J$2:$J$1001,MATCH(EF!C478,A!$A$2:$A$1001,0))</f>
        <v>Decreto número 12992</v>
      </c>
      <c r="M478" s="35">
        <f t="array" ref="M478">INDEX(A!$K$2:$K$1001,MATCH(EF!C478,A!$A$2:$A$1001,0))</f>
        <v>707401</v>
      </c>
      <c r="N478" s="35">
        <f t="array" ref="N478">INDEX(A!$L$2:$L$1001,MATCH(EF!C478,A!$A$2:$A$1001,0))</f>
        <v>0</v>
      </c>
      <c r="O478" s="36" t="str">
        <f t="shared" si="0"/>
        <v>7</v>
      </c>
      <c r="P478" s="36" t="str">
        <f t="shared" si="1"/>
        <v>074</v>
      </c>
      <c r="Q478" s="36" t="str">
        <f t="array" ref="Q478">IF(O478="7",IF(P478="000","Sin región al ser un intermunicipal",INDEX(B!$C$2:$C$126,MATCH(EF!P478,B!$A$2:$A$126,0))),"Sin región al ser un ente Estatal")</f>
        <v>Altos Sur</v>
      </c>
      <c r="R478" s="37">
        <f t="array" ref="R478">IF(O478="7",IF(P478="000","N/A",INDEX(B!$D$2:$D$126,MATCH(EF!P478,B!$A$2:$A$126,0))),B!$D$127)</f>
        <v>15890</v>
      </c>
      <c r="S478" s="37">
        <f t="array" ref="S478">IF(O478="7",IF(P478="000","N/A",INDEX(B!$E$2:$E$126,MATCH(EF!P478,B!$A$2:$A$126,0))),B!$E$127)</f>
        <v>16792</v>
      </c>
      <c r="T478" s="29"/>
      <c r="U478" s="29"/>
      <c r="V478" s="29"/>
      <c r="W478" s="29"/>
      <c r="X478" s="29"/>
      <c r="Y478" s="29"/>
      <c r="Z478" s="29"/>
    </row>
    <row r="479" spans="1:26" ht="14.25" customHeight="1">
      <c r="A479" s="29">
        <f>COUNTIF(A!$A$2:$A$1001,"&lt;="&amp;A!A479)</f>
        <v>34</v>
      </c>
      <c r="B479" s="30">
        <v>478</v>
      </c>
      <c r="C479" s="35" t="str">
        <f t="array" ref="C479">INDEX(A!$A$2:$A$1001,MATCH(EF!B479,EF!$A$2:$A$1001,0))</f>
        <v>Sistema para el Desarrollo Integral de la Familia del municipio de San Miguel el Alto, Jalisco</v>
      </c>
      <c r="D479" s="35" t="str">
        <f t="array" ref="D479">INDEX(A!$B$2:$B$1001,MATCH(EF!C479,A!$A$2:$A$1001,0))</f>
        <v>Municipal</v>
      </c>
      <c r="E479" s="35" t="str">
        <f t="array" ref="E479">INDEX(A!$C$2:$C$1001,MATCH(EF!C479,A!$A$2:$A$1001,0))</f>
        <v>Sí</v>
      </c>
      <c r="F479" s="35" t="str">
        <f t="array" ref="F479">INDEX(A!$D$2:$D$1001,MATCH(EF!C479,A!$A$2:$A$1001,0))</f>
        <v>078</v>
      </c>
      <c r="G479" s="35" t="str">
        <f t="array" ref="G479">INDEX(A!$E$2:$E$1001,MATCH(EF!C479,A!$A$2:$A$1001,0))</f>
        <v>Asistencia social</v>
      </c>
      <c r="H479" s="35" t="str">
        <f t="array" ref="H479">INDEX(A!$F$2:$F$1001,MATCH(EF!C479,A!$A$2:$A$1001,0))</f>
        <v>Ejecutivo</v>
      </c>
      <c r="I479" s="35" t="str">
        <f t="array" ref="I479">INDEX(A!$G$2:$G$1001,MATCH(EF!C479,A!$A$2:$A$1001,0))</f>
        <v>OPD</v>
      </c>
      <c r="J479" s="35">
        <f t="array" ref="J479">INDEX(A!$H$2:$H$1001,MATCH(EF!C479,A!$A$2:$A$1001,0))</f>
        <v>1986</v>
      </c>
      <c r="K479" s="35" t="str">
        <f t="array" ref="K479">INDEX(A!$I$2:$I$1001,MATCH(EF!C479,A!$A$2:$A$1001,0))</f>
        <v>NA</v>
      </c>
      <c r="L479" s="35" t="str">
        <f t="array" ref="L479">INDEX(A!$J$2:$J$1001,MATCH(EF!C479,A!$A$2:$A$1001,0))</f>
        <v>Decreto número 12449</v>
      </c>
      <c r="M479" s="35">
        <f t="array" ref="M479">INDEX(A!$K$2:$K$1001,MATCH(EF!C479,A!$A$2:$A$1001,0))</f>
        <v>707801</v>
      </c>
      <c r="N479" s="35">
        <f t="array" ref="N479">INDEX(A!$L$2:$L$1001,MATCH(EF!C479,A!$A$2:$A$1001,0))</f>
        <v>0</v>
      </c>
      <c r="O479" s="36" t="str">
        <f t="shared" si="0"/>
        <v>7</v>
      </c>
      <c r="P479" s="36" t="str">
        <f t="shared" si="1"/>
        <v>078</v>
      </c>
      <c r="Q479" s="36" t="str">
        <f t="array" ref="Q479">IF(O479="7",IF(P479="000","Sin región al ser un intermunicipal",INDEX(B!$C$2:$C$126,MATCH(EF!P479,B!$A$2:$A$126,0))),"Sin región al ser un ente Estatal")</f>
        <v>Altos Sur</v>
      </c>
      <c r="R479" s="37">
        <f t="array" ref="R479">IF(O479="7",IF(P479="000","N/A",INDEX(B!$D$2:$D$126,MATCH(EF!P479,B!$A$2:$A$126,0))),B!$D$127)</f>
        <v>32960</v>
      </c>
      <c r="S479" s="37">
        <f t="array" ref="S479">IF(O479="7",IF(P479="000","N/A",INDEX(B!$E$2:$E$126,MATCH(EF!P479,B!$A$2:$A$126,0))),B!$E$127)</f>
        <v>31965</v>
      </c>
      <c r="T479" s="29"/>
      <c r="U479" s="29"/>
      <c r="V479" s="29"/>
      <c r="W479" s="29"/>
      <c r="X479" s="29"/>
      <c r="Y479" s="29"/>
      <c r="Z479" s="29"/>
    </row>
    <row r="480" spans="1:26" ht="14.25" customHeight="1">
      <c r="A480" s="29">
        <f>COUNTIF(A!$A$2:$A$1001,"&lt;="&amp;A!A480)</f>
        <v>188</v>
      </c>
      <c r="B480" s="30">
        <v>479</v>
      </c>
      <c r="C480" s="35" t="str">
        <f t="array" ref="C480">INDEX(A!$A$2:$A$1001,MATCH(EF!B480,EF!$A$2:$A$1001,0))</f>
        <v>Sistema para el Desarrollo Integral de la Familia del municipio de San Pedro Tlaquepaque</v>
      </c>
      <c r="D480" s="35" t="str">
        <f t="array" ref="D480">INDEX(A!$B$2:$B$1001,MATCH(EF!C480,A!$A$2:$A$1001,0))</f>
        <v>Municipal</v>
      </c>
      <c r="E480" s="35" t="str">
        <f t="array" ref="E480">INDEX(A!$C$2:$C$1001,MATCH(EF!C480,A!$A$2:$A$1001,0))</f>
        <v>Sí</v>
      </c>
      <c r="F480" s="35" t="str">
        <f t="array" ref="F480">INDEX(A!$D$2:$D$1001,MATCH(EF!C480,A!$A$2:$A$1001,0))</f>
        <v>098</v>
      </c>
      <c r="G480" s="35" t="str">
        <f t="array" ref="G480">INDEX(A!$E$2:$E$1001,MATCH(EF!C480,A!$A$2:$A$1001,0))</f>
        <v>Asistencia social</v>
      </c>
      <c r="H480" s="35" t="str">
        <f t="array" ref="H480">INDEX(A!$F$2:$F$1001,MATCH(EF!C480,A!$A$2:$A$1001,0))</f>
        <v>Ejecutivo</v>
      </c>
      <c r="I480" s="35" t="str">
        <f t="array" ref="I480">INDEX(A!$G$2:$G$1001,MATCH(EF!C480,A!$A$2:$A$1001,0))</f>
        <v>OPD</v>
      </c>
      <c r="J480" s="35">
        <f t="array" ref="J480">INDEX(A!$H$2:$H$1001,MATCH(EF!C480,A!$A$2:$A$1001,0))</f>
        <v>1985</v>
      </c>
      <c r="K480" s="35" t="str">
        <f t="array" ref="K480">INDEX(A!$I$2:$I$1001,MATCH(EF!C480,A!$A$2:$A$1001,0))</f>
        <v>NA</v>
      </c>
      <c r="L480" s="35" t="str">
        <f t="array" ref="L480">INDEX(A!$J$2:$J$1001,MATCH(EF!C480,A!$A$2:$A$1001,0))</f>
        <v>Sistema para el Desarrollo Integral de la Familia del municipio de Tlaquepaque, Jalisco
Decreto N.° 12028</v>
      </c>
      <c r="M480" s="35">
        <f t="array" ref="M480">INDEX(A!$K$2:$K$1001,MATCH(EF!C480,A!$A$2:$A$1001,0))</f>
        <v>709801</v>
      </c>
      <c r="N480" s="35">
        <f t="array" ref="N480">INDEX(A!$L$2:$L$1001,MATCH(EF!C480,A!$A$2:$A$1001,0))</f>
        <v>0</v>
      </c>
      <c r="O480" s="36" t="str">
        <f t="shared" si="0"/>
        <v>7</v>
      </c>
      <c r="P480" s="36" t="str">
        <f t="shared" si="1"/>
        <v>098</v>
      </c>
      <c r="Q480" s="36" t="str">
        <f t="array" ref="Q480">IF(O480="7",IF(P480="000","Sin región al ser un intermunicipal",INDEX(B!$C$2:$C$126,MATCH(EF!P480,B!$A$2:$A$126,0))),"Sin región al ser un ente Estatal")</f>
        <v>Centro</v>
      </c>
      <c r="R480" s="37">
        <f t="array" ref="R480">IF(O480="7",IF(P480="000","N/A",INDEX(B!$D$2:$D$126,MATCH(EF!P480,B!$A$2:$A$126,0))),B!$D$127)</f>
        <v>664193</v>
      </c>
      <c r="S480" s="37">
        <f t="array" ref="S480">IF(O480="7",IF(P480="000","N/A",INDEX(B!$E$2:$E$126,MATCH(EF!P480,B!$A$2:$A$126,0))),B!$E$127)</f>
        <v>687127</v>
      </c>
      <c r="T480" s="29"/>
      <c r="U480" s="29"/>
      <c r="V480" s="29"/>
      <c r="W480" s="29"/>
      <c r="X480" s="29"/>
      <c r="Y480" s="29"/>
      <c r="Z480" s="29"/>
    </row>
    <row r="481" spans="1:26" ht="14.25" customHeight="1">
      <c r="A481" s="29">
        <f>COUNTIF(A!$A$2:$A$1001,"&lt;="&amp;A!A481)</f>
        <v>329</v>
      </c>
      <c r="B481" s="30">
        <v>480</v>
      </c>
      <c r="C481" s="35" t="str">
        <f t="array" ref="C481">INDEX(A!$A$2:$A$1001,MATCH(EF!B481,EF!$A$2:$A$1001,0))</f>
        <v>Sistema para el Desarrollo Integral de la Familia del municipio de San Sebastián del Oeste, Jalisco</v>
      </c>
      <c r="D481" s="35" t="str">
        <f t="array" ref="D481">INDEX(A!$B$2:$B$1001,MATCH(EF!C481,A!$A$2:$A$1001,0))</f>
        <v>Municipal</v>
      </c>
      <c r="E481" s="35" t="str">
        <f t="array" ref="E481">INDEX(A!$C$2:$C$1001,MATCH(EF!C481,A!$A$2:$A$1001,0))</f>
        <v>Sí</v>
      </c>
      <c r="F481" s="35" t="str">
        <f t="array" ref="F481">INDEX(A!$D$2:$D$1001,MATCH(EF!C481,A!$A$2:$A$1001,0))</f>
        <v>080</v>
      </c>
      <c r="G481" s="35" t="str">
        <f t="array" ref="G481">INDEX(A!$E$2:$E$1001,MATCH(EF!C481,A!$A$2:$A$1001,0))</f>
        <v>Asistencia social</v>
      </c>
      <c r="H481" s="35" t="str">
        <f t="array" ref="H481">INDEX(A!$F$2:$F$1001,MATCH(EF!C481,A!$A$2:$A$1001,0))</f>
        <v>Ejecutivo</v>
      </c>
      <c r="I481" s="35" t="str">
        <f t="array" ref="I481">INDEX(A!$G$2:$G$1001,MATCH(EF!C481,A!$A$2:$A$1001,0))</f>
        <v>OPD</v>
      </c>
      <c r="J481" s="35">
        <f t="array" ref="J481">INDEX(A!$H$2:$H$1001,MATCH(EF!C481,A!$A$2:$A$1001,0))</f>
        <v>1986</v>
      </c>
      <c r="K481" s="35" t="str">
        <f t="array" ref="K481">INDEX(A!$I$2:$I$1001,MATCH(EF!C481,A!$A$2:$A$1001,0))</f>
        <v>NA</v>
      </c>
      <c r="L481" s="35" t="str">
        <f t="array" ref="L481">INDEX(A!$J$2:$J$1001,MATCH(EF!C481,A!$A$2:$A$1001,0))</f>
        <v>Decreto número 12381</v>
      </c>
      <c r="M481" s="35">
        <f t="array" ref="M481">INDEX(A!$K$2:$K$1001,MATCH(EF!C481,A!$A$2:$A$1001,0))</f>
        <v>708001</v>
      </c>
      <c r="N481" s="35">
        <f t="array" ref="N481">INDEX(A!$L$2:$L$1001,MATCH(EF!C481,A!$A$2:$A$1001,0))</f>
        <v>0</v>
      </c>
      <c r="O481" s="36" t="str">
        <f t="shared" si="0"/>
        <v>7</v>
      </c>
      <c r="P481" s="36" t="str">
        <f t="shared" si="1"/>
        <v>080</v>
      </c>
      <c r="Q481" s="36" t="str">
        <f t="array" ref="Q481">IF(O481="7",IF(P481="000","Sin región al ser un intermunicipal",INDEX(B!$C$2:$C$126,MATCH(EF!P481,B!$A$2:$A$126,0))),"Sin región al ser un ente Estatal")</f>
        <v>Costa Sierra Occidental</v>
      </c>
      <c r="R481" s="37">
        <f t="array" ref="R481">IF(O481="7",IF(P481="000","N/A",INDEX(B!$D$2:$D$126,MATCH(EF!P481,B!$A$2:$A$126,0))),B!$D$127)</f>
        <v>5643</v>
      </c>
      <c r="S481" s="37">
        <f t="array" ref="S481">IF(O481="7",IF(P481="000","N/A",INDEX(B!$E$2:$E$126,MATCH(EF!P481,B!$A$2:$A$126,0))),B!$E$127)</f>
        <v>5086</v>
      </c>
      <c r="T481" s="29"/>
      <c r="U481" s="29"/>
      <c r="V481" s="29"/>
      <c r="W481" s="29"/>
      <c r="X481" s="29"/>
      <c r="Y481" s="29"/>
      <c r="Z481" s="29"/>
    </row>
    <row r="482" spans="1:26" ht="14.25" customHeight="1">
      <c r="A482" s="29">
        <f>COUNTIF(A!$A$2:$A$1001,"&lt;="&amp;A!A482)</f>
        <v>479</v>
      </c>
      <c r="B482" s="30">
        <v>481</v>
      </c>
      <c r="C482" s="35" t="str">
        <f t="array" ref="C482">INDEX(A!$A$2:$A$1001,MATCH(EF!B482,EF!$A$2:$A$1001,0))</f>
        <v>Sistema para el Desarrollo Integral de la Familia del municipio de Santa María de los Ángeles</v>
      </c>
      <c r="D482" s="35" t="str">
        <f t="array" ref="D482">INDEX(A!$B$2:$B$1001,MATCH(EF!C482,A!$A$2:$A$1001,0))</f>
        <v>Municipal</v>
      </c>
      <c r="E482" s="35" t="str">
        <f t="array" ref="E482">INDEX(A!$C$2:$C$1001,MATCH(EF!C482,A!$A$2:$A$1001,0))</f>
        <v>Sí</v>
      </c>
      <c r="F482" s="35" t="str">
        <f t="array" ref="F482">INDEX(A!$D$2:$D$1001,MATCH(EF!C482,A!$A$2:$A$1001,0))</f>
        <v>081</v>
      </c>
      <c r="G482" s="35" t="str">
        <f t="array" ref="G482">INDEX(A!$E$2:$E$1001,MATCH(EF!C482,A!$A$2:$A$1001,0))</f>
        <v>Asistencia social</v>
      </c>
      <c r="H482" s="35" t="str">
        <f t="array" ref="H482">INDEX(A!$F$2:$F$1001,MATCH(EF!C482,A!$A$2:$A$1001,0))</f>
        <v>Ejecutivo</v>
      </c>
      <c r="I482" s="35" t="str">
        <f t="array" ref="I482">INDEX(A!$G$2:$G$1001,MATCH(EF!C482,A!$A$2:$A$1001,0))</f>
        <v>OPD</v>
      </c>
      <c r="J482" s="35">
        <f t="array" ref="J482">INDEX(A!$H$2:$H$1001,MATCH(EF!C482,A!$A$2:$A$1001,0))</f>
        <v>1988</v>
      </c>
      <c r="K482" s="35" t="str">
        <f t="array" ref="K482">INDEX(A!$I$2:$I$1001,MATCH(EF!C482,A!$A$2:$A$1001,0))</f>
        <v>NA</v>
      </c>
      <c r="L482" s="35" t="str">
        <f t="array" ref="L482">INDEX(A!$J$2:$J$1001,MATCH(EF!C482,A!$A$2:$A$1001,0))</f>
        <v>Decreto número 13092</v>
      </c>
      <c r="M482" s="35">
        <f t="array" ref="M482">INDEX(A!$K$2:$K$1001,MATCH(EF!C482,A!$A$2:$A$1001,0))</f>
        <v>708101</v>
      </c>
      <c r="N482" s="35">
        <f t="array" ref="N482">INDEX(A!$L$2:$L$1001,MATCH(EF!C482,A!$A$2:$A$1001,0))</f>
        <v>0</v>
      </c>
      <c r="O482" s="36" t="str">
        <f t="shared" si="0"/>
        <v>7</v>
      </c>
      <c r="P482" s="36" t="str">
        <f t="shared" si="1"/>
        <v>081</v>
      </c>
      <c r="Q482" s="36" t="str">
        <f t="array" ref="Q482">IF(O482="7",IF(P482="000","Sin región al ser un intermunicipal",INDEX(B!$C$2:$C$126,MATCH(EF!P482,B!$A$2:$A$126,0))),"Sin región al ser un ente Estatal")</f>
        <v>Norte</v>
      </c>
      <c r="R482" s="37">
        <f t="array" ref="R482">IF(O482="7",IF(P482="000","N/A",INDEX(B!$D$2:$D$126,MATCH(EF!P482,B!$A$2:$A$126,0))),B!$D$127)</f>
        <v>3033</v>
      </c>
      <c r="S482" s="37">
        <f t="array" ref="S482">IF(O482="7",IF(P482="000","N/A",INDEX(B!$E$2:$E$126,MATCH(EF!P482,B!$A$2:$A$126,0))),B!$E$127)</f>
        <v>3515</v>
      </c>
      <c r="T482" s="29"/>
      <c r="U482" s="29"/>
      <c r="V482" s="29"/>
      <c r="W482" s="29"/>
      <c r="X482" s="29"/>
      <c r="Y482" s="29"/>
      <c r="Z482" s="29"/>
    </row>
    <row r="483" spans="1:26" ht="14.25" customHeight="1">
      <c r="A483" s="29">
        <f>COUNTIF(A!$A$2:$A$1001,"&lt;="&amp;A!A483)</f>
        <v>63</v>
      </c>
      <c r="B483" s="30">
        <v>482</v>
      </c>
      <c r="C483" s="35" t="str">
        <f t="array" ref="C483">INDEX(A!$A$2:$A$1001,MATCH(EF!B483,EF!$A$2:$A$1001,0))</f>
        <v>Sistema para el Desarrollo Integral de la Familia del municipio de Santa María del Oro</v>
      </c>
      <c r="D483" s="35" t="str">
        <f t="array" ref="D483">INDEX(A!$B$2:$B$1001,MATCH(EF!C483,A!$A$2:$A$1001,0))</f>
        <v>Municipal</v>
      </c>
      <c r="E483" s="35" t="str">
        <f t="array" ref="E483">INDEX(A!$C$2:$C$1001,MATCH(EF!C483,A!$A$2:$A$1001,0))</f>
        <v>Sí</v>
      </c>
      <c r="F483" s="35" t="str">
        <f t="array" ref="F483">INDEX(A!$D$2:$D$1001,MATCH(EF!C483,A!$A$2:$A$1001,0))</f>
        <v>056</v>
      </c>
      <c r="G483" s="35" t="str">
        <f t="array" ref="G483">INDEX(A!$E$2:$E$1001,MATCH(EF!C483,A!$A$2:$A$1001,0))</f>
        <v>Asistencia social</v>
      </c>
      <c r="H483" s="35" t="str">
        <f t="array" ref="H483">INDEX(A!$F$2:$F$1001,MATCH(EF!C483,A!$A$2:$A$1001,0))</f>
        <v>Ejecutivo</v>
      </c>
      <c r="I483" s="35" t="str">
        <f t="array" ref="I483">INDEX(A!$G$2:$G$1001,MATCH(EF!C483,A!$A$2:$A$1001,0))</f>
        <v>OPD</v>
      </c>
      <c r="J483" s="35">
        <f t="array" ref="J483">INDEX(A!$H$2:$H$1001,MATCH(EF!C483,A!$A$2:$A$1001,0))</f>
        <v>1989</v>
      </c>
      <c r="K483" s="35" t="str">
        <f t="array" ref="K483">INDEX(A!$I$2:$I$1001,MATCH(EF!C483,A!$A$2:$A$1001,0))</f>
        <v>NA</v>
      </c>
      <c r="L483" s="35" t="str">
        <f t="array" ref="L483">INDEX(A!$J$2:$J$1001,MATCH(EF!C483,A!$A$2:$A$1001,0))</f>
        <v>Sistema para el Desarrollo Integral de la Familia del municipio de Santa María del Oro
Decreto
Sistema para el Desarrollo Integral de la Familia del municipio de Manuel M. Diéguez
Decreto 13774 del 09/12/1989</v>
      </c>
      <c r="M483" s="35">
        <f t="array" ref="M483">INDEX(A!$K$2:$K$1001,MATCH(EF!C483,A!$A$2:$A$1001,0))</f>
        <v>705601</v>
      </c>
      <c r="N483" s="35">
        <f t="array" ref="N483">INDEX(A!$L$2:$L$1001,MATCH(EF!C483,A!$A$2:$A$1001,0))</f>
        <v>0</v>
      </c>
      <c r="O483" s="36" t="str">
        <f t="shared" si="0"/>
        <v>7</v>
      </c>
      <c r="P483" s="36" t="str">
        <f t="shared" si="1"/>
        <v>056</v>
      </c>
      <c r="Q483" s="36" t="str">
        <f t="array" ref="Q483">IF(O483="7",IF(P483="000","Sin región al ser un intermunicipal",INDEX(B!$C$2:$C$126,MATCH(EF!P483,B!$A$2:$A$126,0))),"Sin región al ser un ente Estatal")</f>
        <v>Sureste</v>
      </c>
      <c r="R483" s="37">
        <f t="array" ref="R483">IF(O483="7",IF(P483="000","N/A",INDEX(B!$D$2:$D$126,MATCH(EF!P483,B!$A$2:$A$126,0))),B!$D$127)</f>
        <v>2028</v>
      </c>
      <c r="S483" s="37">
        <f t="array" ref="S483">IF(O483="7",IF(P483="000","N/A",INDEX(B!$E$2:$E$126,MATCH(EF!P483,B!$A$2:$A$126,0))),B!$E$127)</f>
        <v>1815</v>
      </c>
      <c r="T483" s="29"/>
      <c r="U483" s="29"/>
      <c r="V483" s="29"/>
      <c r="W483" s="29"/>
      <c r="X483" s="29"/>
      <c r="Y483" s="29"/>
      <c r="Z483" s="29"/>
    </row>
    <row r="484" spans="1:26" ht="14.25" customHeight="1">
      <c r="A484" s="29">
        <f>COUNTIF(A!$A$2:$A$1001,"&lt;="&amp;A!A484)</f>
        <v>222</v>
      </c>
      <c r="B484" s="30">
        <v>483</v>
      </c>
      <c r="C484" s="35" t="str">
        <f t="array" ref="C484">INDEX(A!$A$2:$A$1001,MATCH(EF!B484,EF!$A$2:$A$1001,0))</f>
        <v>Sistema para el Desarrollo Integral de la Familia del municipio de Sayula</v>
      </c>
      <c r="D484" s="35" t="str">
        <f t="array" ref="D484">INDEX(A!$B$2:$B$1001,MATCH(EF!C484,A!$A$2:$A$1001,0))</f>
        <v>Municipal</v>
      </c>
      <c r="E484" s="35" t="str">
        <f t="array" ref="E484">INDEX(A!$C$2:$C$1001,MATCH(EF!C484,A!$A$2:$A$1001,0))</f>
        <v>Sí</v>
      </c>
      <c r="F484" s="35" t="str">
        <f t="array" ref="F484">INDEX(A!$D$2:$D$1001,MATCH(EF!C484,A!$A$2:$A$1001,0))</f>
        <v>082</v>
      </c>
      <c r="G484" s="35" t="str">
        <f t="array" ref="G484">INDEX(A!$E$2:$E$1001,MATCH(EF!C484,A!$A$2:$A$1001,0))</f>
        <v>Asistencia social</v>
      </c>
      <c r="H484" s="35" t="str">
        <f t="array" ref="H484">INDEX(A!$F$2:$F$1001,MATCH(EF!C484,A!$A$2:$A$1001,0))</f>
        <v>Ejecutivo</v>
      </c>
      <c r="I484" s="35" t="str">
        <f t="array" ref="I484">INDEX(A!$G$2:$G$1001,MATCH(EF!C484,A!$A$2:$A$1001,0))</f>
        <v>OPD</v>
      </c>
      <c r="J484" s="35">
        <f t="array" ref="J484">INDEX(A!$H$2:$H$1001,MATCH(EF!C484,A!$A$2:$A$1001,0))</f>
        <v>1986</v>
      </c>
      <c r="K484" s="35" t="str">
        <f t="array" ref="K484">INDEX(A!$I$2:$I$1001,MATCH(EF!C484,A!$A$2:$A$1001,0))</f>
        <v>NA</v>
      </c>
      <c r="L484" s="35" t="str">
        <f t="array" ref="L484">INDEX(A!$J$2:$J$1001,MATCH(EF!C484,A!$A$2:$A$1001,0))</f>
        <v>Decreto número 12428</v>
      </c>
      <c r="M484" s="35">
        <f t="array" ref="M484">INDEX(A!$K$2:$K$1001,MATCH(EF!C484,A!$A$2:$A$1001,0))</f>
        <v>708201</v>
      </c>
      <c r="N484" s="35">
        <f t="array" ref="N484">INDEX(A!$L$2:$L$1001,MATCH(EF!C484,A!$A$2:$A$1001,0))</f>
        <v>0</v>
      </c>
      <c r="O484" s="36" t="str">
        <f t="shared" si="0"/>
        <v>7</v>
      </c>
      <c r="P484" s="36" t="str">
        <f t="shared" si="1"/>
        <v>082</v>
      </c>
      <c r="Q484" s="36" t="str">
        <f t="array" ref="Q484">IF(O484="7",IF(P484="000","Sin región al ser un intermunicipal",INDEX(B!$C$2:$C$126,MATCH(EF!P484,B!$A$2:$A$126,0))),"Sin región al ser un ente Estatal")</f>
        <v>Lagunas</v>
      </c>
      <c r="R484" s="37">
        <f t="array" ref="R484">IF(O484="7",IF(P484="000","N/A",INDEX(B!$D$2:$D$126,MATCH(EF!P484,B!$A$2:$A$126,0))),B!$D$127)</f>
        <v>36778</v>
      </c>
      <c r="S484" s="37">
        <f t="array" ref="S484">IF(O484="7",IF(P484="000","N/A",INDEX(B!$E$2:$E$126,MATCH(EF!P484,B!$A$2:$A$126,0))),B!$E$127)</f>
        <v>37186</v>
      </c>
      <c r="T484" s="29"/>
      <c r="U484" s="29"/>
      <c r="V484" s="29"/>
      <c r="W484" s="29"/>
      <c r="X484" s="29"/>
      <c r="Y484" s="29"/>
      <c r="Z484" s="29"/>
    </row>
    <row r="485" spans="1:26" ht="14.25" customHeight="1">
      <c r="A485" s="29">
        <f>COUNTIF(A!$A$2:$A$1001,"&lt;="&amp;A!A485)</f>
        <v>204</v>
      </c>
      <c r="B485" s="30">
        <v>484</v>
      </c>
      <c r="C485" s="35" t="str">
        <f t="array" ref="C485">INDEX(A!$A$2:$A$1001,MATCH(EF!B485,EF!$A$2:$A$1001,0))</f>
        <v>Sistema para el Desarrollo Integral de la Familia del municipio de Tala</v>
      </c>
      <c r="D485" s="35" t="str">
        <f t="array" ref="D485">INDEX(A!$B$2:$B$1001,MATCH(EF!C485,A!$A$2:$A$1001,0))</f>
        <v>Municipal</v>
      </c>
      <c r="E485" s="35" t="str">
        <f t="array" ref="E485">INDEX(A!$C$2:$C$1001,MATCH(EF!C485,A!$A$2:$A$1001,0))</f>
        <v>Sí</v>
      </c>
      <c r="F485" s="35" t="str">
        <f t="array" ref="F485">INDEX(A!$D$2:$D$1001,MATCH(EF!C485,A!$A$2:$A$1001,0))</f>
        <v>083</v>
      </c>
      <c r="G485" s="35" t="str">
        <f t="array" ref="G485">INDEX(A!$E$2:$E$1001,MATCH(EF!C485,A!$A$2:$A$1001,0))</f>
        <v>Asistencia social</v>
      </c>
      <c r="H485" s="35" t="str">
        <f t="array" ref="H485">INDEX(A!$F$2:$F$1001,MATCH(EF!C485,A!$A$2:$A$1001,0))</f>
        <v>Ejecutivo</v>
      </c>
      <c r="I485" s="35" t="str">
        <f t="array" ref="I485">INDEX(A!$G$2:$G$1001,MATCH(EF!C485,A!$A$2:$A$1001,0))</f>
        <v>OPD</v>
      </c>
      <c r="J485" s="35">
        <f t="array" ref="J485">INDEX(A!$H$2:$H$1001,MATCH(EF!C485,A!$A$2:$A$1001,0))</f>
        <v>1986</v>
      </c>
      <c r="K485" s="35" t="str">
        <f t="array" ref="K485">INDEX(A!$I$2:$I$1001,MATCH(EF!C485,A!$A$2:$A$1001,0))</f>
        <v>NA</v>
      </c>
      <c r="L485" s="35" t="str">
        <f t="array" ref="L485">INDEX(A!$J$2:$J$1001,MATCH(EF!C485,A!$A$2:$A$1001,0))</f>
        <v>Decreto número 12339</v>
      </c>
      <c r="M485" s="35">
        <f t="array" ref="M485">INDEX(A!$K$2:$K$1001,MATCH(EF!C485,A!$A$2:$A$1001,0))</f>
        <v>708301</v>
      </c>
      <c r="N485" s="35">
        <f t="array" ref="N485">INDEX(A!$L$2:$L$1001,MATCH(EF!C485,A!$A$2:$A$1001,0))</f>
        <v>0</v>
      </c>
      <c r="O485" s="36" t="str">
        <f t="shared" si="0"/>
        <v>7</v>
      </c>
      <c r="P485" s="36" t="str">
        <f t="shared" si="1"/>
        <v>083</v>
      </c>
      <c r="Q485" s="36" t="str">
        <f t="array" ref="Q485">IF(O485="7",IF(P485="000","Sin región al ser un intermunicipal",INDEX(B!$C$2:$C$126,MATCH(EF!P485,B!$A$2:$A$126,0))),"Sin región al ser un ente Estatal")</f>
        <v>Valles</v>
      </c>
      <c r="R485" s="37">
        <f t="array" ref="R485">IF(O485="7",IF(P485="000","N/A",INDEX(B!$D$2:$D$126,MATCH(EF!P485,B!$A$2:$A$126,0))),B!$D$127)</f>
        <v>80365</v>
      </c>
      <c r="S485" s="37">
        <f t="array" ref="S485">IF(O485="7",IF(P485="000","N/A",INDEX(B!$E$2:$E$126,MATCH(EF!P485,B!$A$2:$A$126,0))),B!$E$127)</f>
        <v>87690</v>
      </c>
      <c r="T485" s="29"/>
      <c r="U485" s="29"/>
      <c r="V485" s="29"/>
      <c r="W485" s="29"/>
      <c r="X485" s="29"/>
      <c r="Y485" s="29"/>
      <c r="Z485" s="29"/>
    </row>
    <row r="486" spans="1:26" ht="14.25" customHeight="1">
      <c r="A486" s="29">
        <f>COUNTIF(A!$A$2:$A$1001,"&lt;="&amp;A!A486)</f>
        <v>308</v>
      </c>
      <c r="B486" s="30">
        <v>485</v>
      </c>
      <c r="C486" s="35" t="str">
        <f t="array" ref="C486">INDEX(A!$A$2:$A$1001,MATCH(EF!B486,EF!$A$2:$A$1001,0))</f>
        <v>Sistema para el Desarrollo Integral de la Familia del municipio de Talpa de Allende</v>
      </c>
      <c r="D486" s="35" t="str">
        <f t="array" ref="D486">INDEX(A!$B$2:$B$1001,MATCH(EF!C486,A!$A$2:$A$1001,0))</f>
        <v>Municipal</v>
      </c>
      <c r="E486" s="35" t="str">
        <f t="array" ref="E486">INDEX(A!$C$2:$C$1001,MATCH(EF!C486,A!$A$2:$A$1001,0))</f>
        <v>Sí</v>
      </c>
      <c r="F486" s="35" t="str">
        <f t="array" ref="F486">INDEX(A!$D$2:$D$1001,MATCH(EF!C486,A!$A$2:$A$1001,0))</f>
        <v>084</v>
      </c>
      <c r="G486" s="35" t="str">
        <f t="array" ref="G486">INDEX(A!$E$2:$E$1001,MATCH(EF!C486,A!$A$2:$A$1001,0))</f>
        <v>Asistencia social</v>
      </c>
      <c r="H486" s="35" t="str">
        <f t="array" ref="H486">INDEX(A!$F$2:$F$1001,MATCH(EF!C486,A!$A$2:$A$1001,0))</f>
        <v>Ejecutivo</v>
      </c>
      <c r="I486" s="35" t="str">
        <f t="array" ref="I486">INDEX(A!$G$2:$G$1001,MATCH(EF!C486,A!$A$2:$A$1001,0))</f>
        <v>OPD</v>
      </c>
      <c r="J486" s="35">
        <f t="array" ref="J486">INDEX(A!$H$2:$H$1001,MATCH(EF!C486,A!$A$2:$A$1001,0))</f>
        <v>1986</v>
      </c>
      <c r="K486" s="35" t="str">
        <f t="array" ref="K486">INDEX(A!$I$2:$I$1001,MATCH(EF!C486,A!$A$2:$A$1001,0))</f>
        <v>NA</v>
      </c>
      <c r="L486" s="35" t="str">
        <f t="array" ref="L486">INDEX(A!$J$2:$J$1001,MATCH(EF!C486,A!$A$2:$A$1001,0))</f>
        <v>Decreto número 12397</v>
      </c>
      <c r="M486" s="35">
        <f t="array" ref="M486">INDEX(A!$K$2:$K$1001,MATCH(EF!C486,A!$A$2:$A$1001,0))</f>
        <v>708401</v>
      </c>
      <c r="N486" s="35">
        <f t="array" ref="N486">INDEX(A!$L$2:$L$1001,MATCH(EF!C486,A!$A$2:$A$1001,0))</f>
        <v>0</v>
      </c>
      <c r="O486" s="36" t="str">
        <f t="shared" si="0"/>
        <v>7</v>
      </c>
      <c r="P486" s="36" t="str">
        <f t="shared" si="1"/>
        <v>084</v>
      </c>
      <c r="Q486" s="36" t="str">
        <f t="array" ref="Q486">IF(O486="7",IF(P486="000","Sin región al ser un intermunicipal",INDEX(B!$C$2:$C$126,MATCH(EF!P486,B!$A$2:$A$126,0))),"Sin región al ser un ente Estatal")</f>
        <v>Costa Sierra Occidental</v>
      </c>
      <c r="R486" s="37">
        <f t="array" ref="R486">IF(O486="7",IF(P486="000","N/A",INDEX(B!$D$2:$D$126,MATCH(EF!P486,B!$A$2:$A$126,0))),B!$D$127)</f>
        <v>15126</v>
      </c>
      <c r="S486" s="37">
        <f t="array" ref="S486">IF(O486="7",IF(P486="000","N/A",INDEX(B!$E$2:$E$126,MATCH(EF!P486,B!$A$2:$A$126,0))),B!$E$127)</f>
        <v>14997</v>
      </c>
      <c r="T486" s="29"/>
      <c r="U486" s="29"/>
      <c r="V486" s="29"/>
      <c r="W486" s="29"/>
      <c r="X486" s="29"/>
      <c r="Y486" s="29"/>
      <c r="Z486" s="29"/>
    </row>
    <row r="487" spans="1:26" ht="14.25" customHeight="1">
      <c r="A487" s="29">
        <f>COUNTIF(A!$A$2:$A$1001,"&lt;="&amp;A!A487)</f>
        <v>72</v>
      </c>
      <c r="B487" s="30">
        <v>486</v>
      </c>
      <c r="C487" s="35" t="str">
        <f t="array" ref="C487">INDEX(A!$A$2:$A$1001,MATCH(EF!B487,EF!$A$2:$A$1001,0))</f>
        <v>Sistema para el Desarrollo Integral de la Familia del municipio de Tamazula de Gordiano</v>
      </c>
      <c r="D487" s="35" t="str">
        <f t="array" ref="D487">INDEX(A!$B$2:$B$1001,MATCH(EF!C487,A!$A$2:$A$1001,0))</f>
        <v>Municipal</v>
      </c>
      <c r="E487" s="35" t="str">
        <f t="array" ref="E487">INDEX(A!$C$2:$C$1001,MATCH(EF!C487,A!$A$2:$A$1001,0))</f>
        <v>Sí</v>
      </c>
      <c r="F487" s="35" t="str">
        <f t="array" ref="F487">INDEX(A!$D$2:$D$1001,MATCH(EF!C487,A!$A$2:$A$1001,0))</f>
        <v>085</v>
      </c>
      <c r="G487" s="35" t="str">
        <f t="array" ref="G487">INDEX(A!$E$2:$E$1001,MATCH(EF!C487,A!$A$2:$A$1001,0))</f>
        <v>Asistencia social</v>
      </c>
      <c r="H487" s="35" t="str">
        <f t="array" ref="H487">INDEX(A!$F$2:$F$1001,MATCH(EF!C487,A!$A$2:$A$1001,0))</f>
        <v>Ejecutivo</v>
      </c>
      <c r="I487" s="35" t="str">
        <f t="array" ref="I487">INDEX(A!$G$2:$G$1001,MATCH(EF!C487,A!$A$2:$A$1001,0))</f>
        <v>OPD</v>
      </c>
      <c r="J487" s="35">
        <f t="array" ref="J487">INDEX(A!$H$2:$H$1001,MATCH(EF!C487,A!$A$2:$A$1001,0))</f>
        <v>1985</v>
      </c>
      <c r="K487" s="35" t="str">
        <f t="array" ref="K487">INDEX(A!$I$2:$I$1001,MATCH(EF!C487,A!$A$2:$A$1001,0))</f>
        <v>NA</v>
      </c>
      <c r="L487" s="35" t="str">
        <f t="array" ref="L487">INDEX(A!$J$2:$J$1001,MATCH(EF!C487,A!$A$2:$A$1001,0))</f>
        <v>Decreto número 12022</v>
      </c>
      <c r="M487" s="35">
        <f t="array" ref="M487">INDEX(A!$K$2:$K$1001,MATCH(EF!C487,A!$A$2:$A$1001,0))</f>
        <v>708501</v>
      </c>
      <c r="N487" s="35">
        <f t="array" ref="N487">INDEX(A!$L$2:$L$1001,MATCH(EF!C487,A!$A$2:$A$1001,0))</f>
        <v>0</v>
      </c>
      <c r="O487" s="36" t="str">
        <f t="shared" si="0"/>
        <v>7</v>
      </c>
      <c r="P487" s="36" t="str">
        <f t="shared" si="1"/>
        <v>085</v>
      </c>
      <c r="Q487" s="36" t="str">
        <f t="array" ref="Q487">IF(O487="7",IF(P487="000","Sin región al ser un intermunicipal",INDEX(B!$C$2:$C$126,MATCH(EF!P487,B!$A$2:$A$126,0))),"Sin región al ser un ente Estatal")</f>
        <v>Sur</v>
      </c>
      <c r="R487" s="37">
        <f t="array" ref="R487">IF(O487="7",IF(P487="000","N/A",INDEX(B!$D$2:$D$126,MATCH(EF!P487,B!$A$2:$A$126,0))),B!$D$127)</f>
        <v>38396</v>
      </c>
      <c r="S487" s="37">
        <f t="array" ref="S487">IF(O487="7",IF(P487="000","N/A",INDEX(B!$E$2:$E$126,MATCH(EF!P487,B!$A$2:$A$126,0))),B!$E$127)</f>
        <v>38955</v>
      </c>
      <c r="T487" s="29"/>
      <c r="U487" s="29"/>
      <c r="V487" s="29"/>
      <c r="W487" s="29"/>
      <c r="X487" s="29"/>
      <c r="Y487" s="29"/>
      <c r="Z487" s="29"/>
    </row>
    <row r="488" spans="1:26" ht="14.25" customHeight="1">
      <c r="A488" s="29">
        <f>COUNTIF(A!$A$2:$A$1001,"&lt;="&amp;A!A488)</f>
        <v>537</v>
      </c>
      <c r="B488" s="30">
        <v>487</v>
      </c>
      <c r="C488" s="35" t="str">
        <f t="array" ref="C488">INDEX(A!$A$2:$A$1001,MATCH(EF!B488,EF!$A$2:$A$1001,0))</f>
        <v>Sistema para el Desarrollo Integral de la Familia del municipio de Tapalpa</v>
      </c>
      <c r="D488" s="35" t="str">
        <f t="array" ref="D488">INDEX(A!$B$2:$B$1001,MATCH(EF!C488,A!$A$2:$A$1001,0))</f>
        <v>Municipal</v>
      </c>
      <c r="E488" s="35" t="str">
        <f t="array" ref="E488">INDEX(A!$C$2:$C$1001,MATCH(EF!C488,A!$A$2:$A$1001,0))</f>
        <v>Sí</v>
      </c>
      <c r="F488" s="35" t="str">
        <f t="array" ref="F488">INDEX(A!$D$2:$D$1001,MATCH(EF!C488,A!$A$2:$A$1001,0))</f>
        <v>086</v>
      </c>
      <c r="G488" s="35" t="str">
        <f t="array" ref="G488">INDEX(A!$E$2:$E$1001,MATCH(EF!C488,A!$A$2:$A$1001,0))</f>
        <v>Asistencia social</v>
      </c>
      <c r="H488" s="35" t="str">
        <f t="array" ref="H488">INDEX(A!$F$2:$F$1001,MATCH(EF!C488,A!$A$2:$A$1001,0))</f>
        <v>Ejecutivo</v>
      </c>
      <c r="I488" s="35" t="str">
        <f t="array" ref="I488">INDEX(A!$G$2:$G$1001,MATCH(EF!C488,A!$A$2:$A$1001,0))</f>
        <v>OPD</v>
      </c>
      <c r="J488" s="35">
        <f t="array" ref="J488">INDEX(A!$H$2:$H$1001,MATCH(EF!C488,A!$A$2:$A$1001,0))</f>
        <v>1988</v>
      </c>
      <c r="K488" s="35" t="str">
        <f t="array" ref="K488">INDEX(A!$I$2:$I$1001,MATCH(EF!C488,A!$A$2:$A$1001,0))</f>
        <v>NA</v>
      </c>
      <c r="L488" s="35" t="str">
        <f t="array" ref="L488">INDEX(A!$J$2:$J$1001,MATCH(EF!C488,A!$A$2:$A$1001,0))</f>
        <v>Decreto número 13134</v>
      </c>
      <c r="M488" s="35">
        <f t="array" ref="M488">INDEX(A!$K$2:$K$1001,MATCH(EF!C488,A!$A$2:$A$1001,0))</f>
        <v>708601</v>
      </c>
      <c r="N488" s="35">
        <f t="array" ref="N488">INDEX(A!$L$2:$L$1001,MATCH(EF!C488,A!$A$2:$A$1001,0))</f>
        <v>0</v>
      </c>
      <c r="O488" s="36" t="str">
        <f t="shared" si="0"/>
        <v>7</v>
      </c>
      <c r="P488" s="36" t="str">
        <f t="shared" si="1"/>
        <v>086</v>
      </c>
      <c r="Q488" s="36" t="str">
        <f t="array" ref="Q488">IF(O488="7",IF(P488="000","Sin región al ser un intermunicipal",INDEX(B!$C$2:$C$126,MATCH(EF!P488,B!$A$2:$A$126,0))),"Sin región al ser un ente Estatal")</f>
        <v>Lagunas</v>
      </c>
      <c r="R488" s="37">
        <f t="array" ref="R488">IF(O488="7",IF(P488="000","N/A",INDEX(B!$D$2:$D$126,MATCH(EF!P488,B!$A$2:$A$126,0))),B!$D$127)</f>
        <v>19506</v>
      </c>
      <c r="S488" s="37">
        <f t="array" ref="S488">IF(O488="7",IF(P488="000","N/A",INDEX(B!$E$2:$E$126,MATCH(EF!P488,B!$A$2:$A$126,0))),B!$E$127)</f>
        <v>21245</v>
      </c>
      <c r="T488" s="29"/>
      <c r="U488" s="29"/>
      <c r="V488" s="29"/>
      <c r="W488" s="29"/>
      <c r="X488" s="29"/>
      <c r="Y488" s="29"/>
      <c r="Z488" s="29"/>
    </row>
    <row r="489" spans="1:26" ht="14.25" customHeight="1">
      <c r="A489" s="29">
        <f>COUNTIF(A!$A$2:$A$1001,"&lt;="&amp;A!A489)</f>
        <v>497</v>
      </c>
      <c r="B489" s="30">
        <v>488</v>
      </c>
      <c r="C489" s="35" t="str">
        <f t="array" ref="C489">INDEX(A!$A$2:$A$1001,MATCH(EF!B489,EF!$A$2:$A$1001,0))</f>
        <v>Sistema para el Desarrollo Integral de la Familia del municipio de Tecalitlán</v>
      </c>
      <c r="D489" s="35" t="str">
        <f t="array" ref="D489">INDEX(A!$B$2:$B$1001,MATCH(EF!C489,A!$A$2:$A$1001,0))</f>
        <v>Municipal</v>
      </c>
      <c r="E489" s="35" t="str">
        <f t="array" ref="E489">INDEX(A!$C$2:$C$1001,MATCH(EF!C489,A!$A$2:$A$1001,0))</f>
        <v>Sí</v>
      </c>
      <c r="F489" s="35" t="str">
        <f t="array" ref="F489">INDEX(A!$D$2:$D$1001,MATCH(EF!C489,A!$A$2:$A$1001,0))</f>
        <v>087</v>
      </c>
      <c r="G489" s="35" t="str">
        <f t="array" ref="G489">INDEX(A!$E$2:$E$1001,MATCH(EF!C489,A!$A$2:$A$1001,0))</f>
        <v>Asistencia social</v>
      </c>
      <c r="H489" s="35" t="str">
        <f t="array" ref="H489">INDEX(A!$F$2:$F$1001,MATCH(EF!C489,A!$A$2:$A$1001,0))</f>
        <v>Ejecutivo</v>
      </c>
      <c r="I489" s="35" t="str">
        <f t="array" ref="I489">INDEX(A!$G$2:$G$1001,MATCH(EF!C489,A!$A$2:$A$1001,0))</f>
        <v>OPD</v>
      </c>
      <c r="J489" s="35">
        <f t="array" ref="J489">INDEX(A!$H$2:$H$1001,MATCH(EF!C489,A!$A$2:$A$1001,0))</f>
        <v>1987</v>
      </c>
      <c r="K489" s="35" t="str">
        <f t="array" ref="K489">INDEX(A!$I$2:$I$1001,MATCH(EF!C489,A!$A$2:$A$1001,0))</f>
        <v>NA</v>
      </c>
      <c r="L489" s="35" t="str">
        <f t="array" ref="L489">INDEX(A!$J$2:$J$1001,MATCH(EF!C489,A!$A$2:$A$1001,0))</f>
        <v>Decreto número 12809</v>
      </c>
      <c r="M489" s="35">
        <f t="array" ref="M489">INDEX(A!$K$2:$K$1001,MATCH(EF!C489,A!$A$2:$A$1001,0))</f>
        <v>708701</v>
      </c>
      <c r="N489" s="35">
        <f t="array" ref="N489">INDEX(A!$L$2:$L$1001,MATCH(EF!C489,A!$A$2:$A$1001,0))</f>
        <v>0</v>
      </c>
      <c r="O489" s="36" t="str">
        <f t="shared" si="0"/>
        <v>7</v>
      </c>
      <c r="P489" s="36" t="str">
        <f t="shared" si="1"/>
        <v>087</v>
      </c>
      <c r="Q489" s="36" t="str">
        <f t="array" ref="Q489">IF(O489="7",IF(P489="000","Sin región al ser un intermunicipal",INDEX(B!$C$2:$C$126,MATCH(EF!P489,B!$A$2:$A$126,0))),"Sin región al ser un ente Estatal")</f>
        <v>Sur</v>
      </c>
      <c r="R489" s="37">
        <f t="array" ref="R489">IF(O489="7",IF(P489="000","N/A",INDEX(B!$D$2:$D$126,MATCH(EF!P489,B!$A$2:$A$126,0))),B!$D$127)</f>
        <v>16579</v>
      </c>
      <c r="S489" s="37">
        <f t="array" ref="S489">IF(O489="7",IF(P489="000","N/A",INDEX(B!$E$2:$E$126,MATCH(EF!P489,B!$A$2:$A$126,0))),B!$E$127)</f>
        <v>16705</v>
      </c>
      <c r="T489" s="29"/>
      <c r="U489" s="29"/>
      <c r="V489" s="29"/>
      <c r="W489" s="29"/>
      <c r="X489" s="29"/>
      <c r="Y489" s="29"/>
      <c r="Z489" s="29"/>
    </row>
    <row r="490" spans="1:26" ht="14.25" customHeight="1">
      <c r="A490" s="29">
        <f>COUNTIF(A!$A$2:$A$1001,"&lt;="&amp;A!A490)</f>
        <v>538</v>
      </c>
      <c r="B490" s="30">
        <v>489</v>
      </c>
      <c r="C490" s="35" t="str">
        <f t="array" ref="C490">INDEX(A!$A$2:$A$1001,MATCH(EF!B490,EF!$A$2:$A$1001,0))</f>
        <v>Sistema para el Desarrollo Integral de la Familia del municipio de Tecolotlán</v>
      </c>
      <c r="D490" s="35" t="str">
        <f t="array" ref="D490">INDEX(A!$B$2:$B$1001,MATCH(EF!C490,A!$A$2:$A$1001,0))</f>
        <v>Municipal</v>
      </c>
      <c r="E490" s="35" t="str">
        <f t="array" ref="E490">INDEX(A!$C$2:$C$1001,MATCH(EF!C490,A!$A$2:$A$1001,0))</f>
        <v>Sí</v>
      </c>
      <c r="F490" s="35" t="str">
        <f t="array" ref="F490">INDEX(A!$D$2:$D$1001,MATCH(EF!C490,A!$A$2:$A$1001,0))</f>
        <v>088</v>
      </c>
      <c r="G490" s="35" t="str">
        <f t="array" ref="G490">INDEX(A!$E$2:$E$1001,MATCH(EF!C490,A!$A$2:$A$1001,0))</f>
        <v>Asistencia social</v>
      </c>
      <c r="H490" s="35" t="str">
        <f t="array" ref="H490">INDEX(A!$F$2:$F$1001,MATCH(EF!C490,A!$A$2:$A$1001,0))</f>
        <v>Ejecutivo</v>
      </c>
      <c r="I490" s="35" t="str">
        <f t="array" ref="I490">INDEX(A!$G$2:$G$1001,MATCH(EF!C490,A!$A$2:$A$1001,0))</f>
        <v>OPD</v>
      </c>
      <c r="J490" s="35">
        <f t="array" ref="J490">INDEX(A!$H$2:$H$1001,MATCH(EF!C490,A!$A$2:$A$1001,0))</f>
        <v>1986</v>
      </c>
      <c r="K490" s="35" t="str">
        <f t="array" ref="K490">INDEX(A!$I$2:$I$1001,MATCH(EF!C490,A!$A$2:$A$1001,0))</f>
        <v>NA</v>
      </c>
      <c r="L490" s="35" t="str">
        <f t="array" ref="L490">INDEX(A!$J$2:$J$1001,MATCH(EF!C490,A!$A$2:$A$1001,0))</f>
        <v>Decreto número 12468</v>
      </c>
      <c r="M490" s="35">
        <f t="array" ref="M490">INDEX(A!$K$2:$K$1001,MATCH(EF!C490,A!$A$2:$A$1001,0))</f>
        <v>708801</v>
      </c>
      <c r="N490" s="35">
        <f t="array" ref="N490">INDEX(A!$L$2:$L$1001,MATCH(EF!C490,A!$A$2:$A$1001,0))</f>
        <v>0</v>
      </c>
      <c r="O490" s="36" t="str">
        <f t="shared" si="0"/>
        <v>7</v>
      </c>
      <c r="P490" s="36" t="str">
        <f t="shared" si="1"/>
        <v>088</v>
      </c>
      <c r="Q490" s="36" t="str">
        <f t="array" ref="Q490">IF(O490="7",IF(P490="000","Sin región al ser un intermunicipal",INDEX(B!$C$2:$C$126,MATCH(EF!P490,B!$A$2:$A$126,0))),"Sin región al ser un ente Estatal")</f>
        <v>Sierra de Amula</v>
      </c>
      <c r="R490" s="37">
        <f t="array" ref="R490">IF(O490="7",IF(P490="000","N/A",INDEX(B!$D$2:$D$126,MATCH(EF!P490,B!$A$2:$A$126,0))),B!$D$127)</f>
        <v>17257</v>
      </c>
      <c r="S490" s="37">
        <f t="array" ref="S490">IF(O490="7",IF(P490="000","N/A",INDEX(B!$E$2:$E$126,MATCH(EF!P490,B!$A$2:$A$126,0))),B!$E$127)</f>
        <v>16603</v>
      </c>
      <c r="T490" s="29"/>
      <c r="U490" s="29"/>
      <c r="V490" s="29"/>
      <c r="W490" s="29"/>
      <c r="X490" s="29"/>
      <c r="Y490" s="29"/>
      <c r="Z490" s="29"/>
    </row>
    <row r="491" spans="1:26" ht="14.25" customHeight="1">
      <c r="A491" s="29">
        <f>COUNTIF(A!$A$2:$A$1001,"&lt;="&amp;A!A491)</f>
        <v>498</v>
      </c>
      <c r="B491" s="30">
        <v>490</v>
      </c>
      <c r="C491" s="35" t="str">
        <f t="array" ref="C491">INDEX(A!$A$2:$A$1001,MATCH(EF!B491,EF!$A$2:$A$1001,0))</f>
        <v>Sistema para el Desarrollo Integral de la Familia del municipio de Tenamaxtlán</v>
      </c>
      <c r="D491" s="35" t="str">
        <f t="array" ref="D491">INDEX(A!$B$2:$B$1001,MATCH(EF!C491,A!$A$2:$A$1001,0))</f>
        <v>Municipal</v>
      </c>
      <c r="E491" s="35" t="str">
        <f t="array" ref="E491">INDEX(A!$C$2:$C$1001,MATCH(EF!C491,A!$A$2:$A$1001,0))</f>
        <v>Sí</v>
      </c>
      <c r="F491" s="35" t="str">
        <f t="array" ref="F491">INDEX(A!$D$2:$D$1001,MATCH(EF!C491,A!$A$2:$A$1001,0))</f>
        <v>090</v>
      </c>
      <c r="G491" s="35" t="str">
        <f t="array" ref="G491">INDEX(A!$E$2:$E$1001,MATCH(EF!C491,A!$A$2:$A$1001,0))</f>
        <v>Asistencia social</v>
      </c>
      <c r="H491" s="35" t="str">
        <f t="array" ref="H491">INDEX(A!$F$2:$F$1001,MATCH(EF!C491,A!$A$2:$A$1001,0))</f>
        <v>Ejecutivo</v>
      </c>
      <c r="I491" s="35" t="str">
        <f t="array" ref="I491">INDEX(A!$G$2:$G$1001,MATCH(EF!C491,A!$A$2:$A$1001,0))</f>
        <v>OPD</v>
      </c>
      <c r="J491" s="35">
        <f t="array" ref="J491">INDEX(A!$H$2:$H$1001,MATCH(EF!C491,A!$A$2:$A$1001,0))</f>
        <v>1986</v>
      </c>
      <c r="K491" s="35" t="str">
        <f t="array" ref="K491">INDEX(A!$I$2:$I$1001,MATCH(EF!C491,A!$A$2:$A$1001,0))</f>
        <v>NA</v>
      </c>
      <c r="L491" s="35" t="str">
        <f t="array" ref="L491">INDEX(A!$J$2:$J$1001,MATCH(EF!C491,A!$A$2:$A$1001,0))</f>
        <v>Decreto número 12454</v>
      </c>
      <c r="M491" s="35">
        <f t="array" ref="M491">INDEX(A!$K$2:$K$1001,MATCH(EF!C491,A!$A$2:$A$1001,0))</f>
        <v>709001</v>
      </c>
      <c r="N491" s="35">
        <f t="array" ref="N491">INDEX(A!$L$2:$L$1001,MATCH(EF!C491,A!$A$2:$A$1001,0))</f>
        <v>0</v>
      </c>
      <c r="O491" s="36" t="str">
        <f t="shared" si="0"/>
        <v>7</v>
      </c>
      <c r="P491" s="36" t="str">
        <f t="shared" si="1"/>
        <v>090</v>
      </c>
      <c r="Q491" s="36" t="str">
        <f t="array" ref="Q491">IF(O491="7",IF(P491="000","Sin región al ser un intermunicipal",INDEX(B!$C$2:$C$126,MATCH(EF!P491,B!$A$2:$A$126,0))),"Sin región al ser un ente Estatal")</f>
        <v>Sierra de Amula</v>
      </c>
      <c r="R491" s="37">
        <f t="array" ref="R491">IF(O491="7",IF(P491="000","N/A",INDEX(B!$D$2:$D$126,MATCH(EF!P491,B!$A$2:$A$126,0))),B!$D$127)</f>
        <v>7005</v>
      </c>
      <c r="S491" s="37">
        <f t="array" ref="S491">IF(O491="7",IF(P491="000","N/A",INDEX(B!$E$2:$E$126,MATCH(EF!P491,B!$A$2:$A$126,0))),B!$E$127)</f>
        <v>7302</v>
      </c>
      <c r="T491" s="29"/>
      <c r="U491" s="29"/>
      <c r="V491" s="29"/>
      <c r="W491" s="29"/>
      <c r="X491" s="29"/>
      <c r="Y491" s="29"/>
      <c r="Z491" s="29"/>
    </row>
    <row r="492" spans="1:26" ht="14.25" customHeight="1">
      <c r="A492" s="29">
        <f>COUNTIF(A!$A$2:$A$1001,"&lt;="&amp;A!A492)</f>
        <v>539</v>
      </c>
      <c r="B492" s="30">
        <v>491</v>
      </c>
      <c r="C492" s="35" t="str">
        <f t="array" ref="C492">INDEX(A!$A$2:$A$1001,MATCH(EF!B492,EF!$A$2:$A$1001,0))</f>
        <v>Sistema para el Desarrollo Integral de la Familia del municipio de Teocaltiche</v>
      </c>
      <c r="D492" s="35" t="str">
        <f t="array" ref="D492">INDEX(A!$B$2:$B$1001,MATCH(EF!C492,A!$A$2:$A$1001,0))</f>
        <v>Municipal</v>
      </c>
      <c r="E492" s="35" t="str">
        <f t="array" ref="E492">INDEX(A!$C$2:$C$1001,MATCH(EF!C492,A!$A$2:$A$1001,0))</f>
        <v>Sí</v>
      </c>
      <c r="F492" s="35" t="str">
        <f t="array" ref="F492">INDEX(A!$D$2:$D$1001,MATCH(EF!C492,A!$A$2:$A$1001,0))</f>
        <v>091</v>
      </c>
      <c r="G492" s="35" t="str">
        <f t="array" ref="G492">INDEX(A!$E$2:$E$1001,MATCH(EF!C492,A!$A$2:$A$1001,0))</f>
        <v>Asistencia social</v>
      </c>
      <c r="H492" s="35" t="str">
        <f t="array" ref="H492">INDEX(A!$F$2:$F$1001,MATCH(EF!C492,A!$A$2:$A$1001,0))</f>
        <v>Ejecutivo</v>
      </c>
      <c r="I492" s="35" t="str">
        <f t="array" ref="I492">INDEX(A!$G$2:$G$1001,MATCH(EF!C492,A!$A$2:$A$1001,0))</f>
        <v>OPD</v>
      </c>
      <c r="J492" s="35">
        <f t="array" ref="J492">INDEX(A!$H$2:$H$1001,MATCH(EF!C492,A!$A$2:$A$1001,0))</f>
        <v>1987</v>
      </c>
      <c r="K492" s="35" t="str">
        <f t="array" ref="K492">INDEX(A!$I$2:$I$1001,MATCH(EF!C492,A!$A$2:$A$1001,0))</f>
        <v>NA</v>
      </c>
      <c r="L492" s="35" t="str">
        <f t="array" ref="L492">INDEX(A!$J$2:$J$1001,MATCH(EF!C492,A!$A$2:$A$1001,0))</f>
        <v>Decreto número 12849</v>
      </c>
      <c r="M492" s="35">
        <f t="array" ref="M492">INDEX(A!$K$2:$K$1001,MATCH(EF!C492,A!$A$2:$A$1001,0))</f>
        <v>709101</v>
      </c>
      <c r="N492" s="35">
        <f t="array" ref="N492">INDEX(A!$L$2:$L$1001,MATCH(EF!C492,A!$A$2:$A$1001,0))</f>
        <v>0</v>
      </c>
      <c r="O492" s="36" t="str">
        <f t="shared" si="0"/>
        <v>7</v>
      </c>
      <c r="P492" s="36" t="str">
        <f t="shared" si="1"/>
        <v>091</v>
      </c>
      <c r="Q492" s="36" t="str">
        <f t="array" ref="Q492">IF(O492="7",IF(P492="000","Sin región al ser un intermunicipal",INDEX(B!$C$2:$C$126,MATCH(EF!P492,B!$A$2:$A$126,0))),"Sin región al ser un ente Estatal")</f>
        <v xml:space="preserve">Altos Norte  </v>
      </c>
      <c r="R492" s="37">
        <f t="array" ref="R492">IF(O492="7",IF(P492="000","N/A",INDEX(B!$D$2:$D$126,MATCH(EF!P492,B!$A$2:$A$126,0))),B!$D$127)</f>
        <v>41278</v>
      </c>
      <c r="S492" s="37">
        <f t="array" ref="S492">IF(O492="7",IF(P492="000","N/A",INDEX(B!$E$2:$E$126,MATCH(EF!P492,B!$A$2:$A$126,0))),B!$E$127)</f>
        <v>39839</v>
      </c>
      <c r="T492" s="29"/>
      <c r="U492" s="29"/>
      <c r="V492" s="29"/>
      <c r="W492" s="29"/>
      <c r="X492" s="29"/>
      <c r="Y492" s="29"/>
      <c r="Z492" s="29"/>
    </row>
    <row r="493" spans="1:26" ht="14.25" customHeight="1">
      <c r="A493" s="29">
        <f>COUNTIF(A!$A$2:$A$1001,"&lt;="&amp;A!A493)</f>
        <v>499</v>
      </c>
      <c r="B493" s="30">
        <v>492</v>
      </c>
      <c r="C493" s="35" t="str">
        <f t="array" ref="C493">INDEX(A!$A$2:$A$1001,MATCH(EF!B493,EF!$A$2:$A$1001,0))</f>
        <v>Sistema para el Desarrollo Integral de la Familia del municipio de Teocuitatlán de Corona</v>
      </c>
      <c r="D493" s="35" t="str">
        <f t="array" ref="D493">INDEX(A!$B$2:$B$1001,MATCH(EF!C493,A!$A$2:$A$1001,0))</f>
        <v>Municipal</v>
      </c>
      <c r="E493" s="35" t="str">
        <f t="array" ref="E493">INDEX(A!$C$2:$C$1001,MATCH(EF!C493,A!$A$2:$A$1001,0))</f>
        <v>Sí</v>
      </c>
      <c r="F493" s="35" t="str">
        <f t="array" ref="F493">INDEX(A!$D$2:$D$1001,MATCH(EF!C493,A!$A$2:$A$1001,0))</f>
        <v>092</v>
      </c>
      <c r="G493" s="35" t="str">
        <f t="array" ref="G493">INDEX(A!$E$2:$E$1001,MATCH(EF!C493,A!$A$2:$A$1001,0))</f>
        <v>Asistencia social</v>
      </c>
      <c r="H493" s="35" t="str">
        <f t="array" ref="H493">INDEX(A!$F$2:$F$1001,MATCH(EF!C493,A!$A$2:$A$1001,0))</f>
        <v>Ejecutivo</v>
      </c>
      <c r="I493" s="35" t="str">
        <f t="array" ref="I493">INDEX(A!$G$2:$G$1001,MATCH(EF!C493,A!$A$2:$A$1001,0))</f>
        <v>OPD</v>
      </c>
      <c r="J493" s="35">
        <f t="array" ref="J493">INDEX(A!$H$2:$H$1001,MATCH(EF!C493,A!$A$2:$A$1001,0))</f>
        <v>1989</v>
      </c>
      <c r="K493" s="35" t="str">
        <f t="array" ref="K493">INDEX(A!$I$2:$I$1001,MATCH(EF!C493,A!$A$2:$A$1001,0))</f>
        <v>NA</v>
      </c>
      <c r="L493" s="35" t="str">
        <f t="array" ref="L493">INDEX(A!$J$2:$J$1001,MATCH(EF!C493,A!$A$2:$A$1001,0))</f>
        <v>Decreto número 13625</v>
      </c>
      <c r="M493" s="35">
        <f t="array" ref="M493">INDEX(A!$K$2:$K$1001,MATCH(EF!C493,A!$A$2:$A$1001,0))</f>
        <v>709201</v>
      </c>
      <c r="N493" s="35">
        <f t="array" ref="N493">INDEX(A!$L$2:$L$1001,MATCH(EF!C493,A!$A$2:$A$1001,0))</f>
        <v>0</v>
      </c>
      <c r="O493" s="36" t="str">
        <f t="shared" si="0"/>
        <v>7</v>
      </c>
      <c r="P493" s="36" t="str">
        <f t="shared" si="1"/>
        <v>092</v>
      </c>
      <c r="Q493" s="36" t="str">
        <f t="array" ref="Q493">IF(O493="7",IF(P493="000","Sin región al ser un intermunicipal",INDEX(B!$C$2:$C$126,MATCH(EF!P493,B!$A$2:$A$126,0))),"Sin región al ser un ente Estatal")</f>
        <v>Lagunas</v>
      </c>
      <c r="R493" s="37">
        <f t="array" ref="R493">IF(O493="7",IF(P493="000","N/A",INDEX(B!$D$2:$D$126,MATCH(EF!P493,B!$A$2:$A$126,0))),B!$D$127)</f>
        <v>10317</v>
      </c>
      <c r="S493" s="37">
        <f t="array" ref="S493">IF(O493="7",IF(P493="000","N/A",INDEX(B!$E$2:$E$126,MATCH(EF!P493,B!$A$2:$A$126,0))),B!$E$127)</f>
        <v>11039</v>
      </c>
      <c r="T493" s="29"/>
      <c r="U493" s="29"/>
      <c r="V493" s="29"/>
      <c r="W493" s="29"/>
      <c r="X493" s="29"/>
      <c r="Y493" s="29"/>
      <c r="Z493" s="29"/>
    </row>
    <row r="494" spans="1:26" ht="14.25" customHeight="1">
      <c r="A494" s="29">
        <f>COUNTIF(A!$A$2:$A$1001,"&lt;="&amp;A!A494)</f>
        <v>189</v>
      </c>
      <c r="B494" s="30">
        <v>493</v>
      </c>
      <c r="C494" s="35" t="str">
        <f t="array" ref="C494">INDEX(A!$A$2:$A$1001,MATCH(EF!B494,EF!$A$2:$A$1001,0))</f>
        <v>Sistema para el Desarrollo Integral de la Familia del municipio de Tequila, Jalisco</v>
      </c>
      <c r="D494" s="35" t="str">
        <f t="array" ref="D494">INDEX(A!$B$2:$B$1001,MATCH(EF!C494,A!$A$2:$A$1001,0))</f>
        <v>Municipal</v>
      </c>
      <c r="E494" s="35" t="str">
        <f t="array" ref="E494">INDEX(A!$C$2:$C$1001,MATCH(EF!C494,A!$A$2:$A$1001,0))</f>
        <v>Sí</v>
      </c>
      <c r="F494" s="35" t="str">
        <f t="array" ref="F494">INDEX(A!$D$2:$D$1001,MATCH(EF!C494,A!$A$2:$A$1001,0))</f>
        <v>094</v>
      </c>
      <c r="G494" s="35" t="str">
        <f t="array" ref="G494">INDEX(A!$E$2:$E$1001,MATCH(EF!C494,A!$A$2:$A$1001,0))</f>
        <v>Asistencia social</v>
      </c>
      <c r="H494" s="35" t="str">
        <f t="array" ref="H494">INDEX(A!$F$2:$F$1001,MATCH(EF!C494,A!$A$2:$A$1001,0))</f>
        <v>Ejecutivo</v>
      </c>
      <c r="I494" s="35" t="str">
        <f t="array" ref="I494">INDEX(A!$G$2:$G$1001,MATCH(EF!C494,A!$A$2:$A$1001,0))</f>
        <v>OPD</v>
      </c>
      <c r="J494" s="35">
        <f t="array" ref="J494">INDEX(A!$H$2:$H$1001,MATCH(EF!C494,A!$A$2:$A$1001,0))</f>
        <v>1986</v>
      </c>
      <c r="K494" s="35" t="str">
        <f t="array" ref="K494">INDEX(A!$I$2:$I$1001,MATCH(EF!C494,A!$A$2:$A$1001,0))</f>
        <v>NA</v>
      </c>
      <c r="L494" s="35" t="str">
        <f t="array" ref="L494">INDEX(A!$J$2:$J$1001,MATCH(EF!C494,A!$A$2:$A$1001,0))</f>
        <v>Decreto número 12447</v>
      </c>
      <c r="M494" s="35">
        <f t="array" ref="M494">INDEX(A!$K$2:$K$1001,MATCH(EF!C494,A!$A$2:$A$1001,0))</f>
        <v>709401</v>
      </c>
      <c r="N494" s="35">
        <f t="array" ref="N494">INDEX(A!$L$2:$L$1001,MATCH(EF!C494,A!$A$2:$A$1001,0))</f>
        <v>0</v>
      </c>
      <c r="O494" s="36" t="str">
        <f t="shared" si="0"/>
        <v>7</v>
      </c>
      <c r="P494" s="36" t="str">
        <f t="shared" si="1"/>
        <v>094</v>
      </c>
      <c r="Q494" s="36" t="str">
        <f t="array" ref="Q494">IF(O494="7",IF(P494="000","Sin región al ser un intermunicipal",INDEX(B!$C$2:$C$126,MATCH(EF!P494,B!$A$2:$A$126,0))),"Sin región al ser un ente Estatal")</f>
        <v>Valles</v>
      </c>
      <c r="R494" s="37">
        <f t="array" ref="R494">IF(O494="7",IF(P494="000","N/A",INDEX(B!$D$2:$D$126,MATCH(EF!P494,B!$A$2:$A$126,0))),B!$D$127)</f>
        <v>42009</v>
      </c>
      <c r="S494" s="37">
        <f t="array" ref="S494">IF(O494="7",IF(P494="000","N/A",INDEX(B!$E$2:$E$126,MATCH(EF!P494,B!$A$2:$A$126,0))),B!$E$127)</f>
        <v>44353</v>
      </c>
      <c r="T494" s="29"/>
      <c r="U494" s="29"/>
      <c r="V494" s="29"/>
      <c r="W494" s="29"/>
      <c r="X494" s="29"/>
      <c r="Y494" s="29"/>
      <c r="Z494" s="29"/>
    </row>
    <row r="495" spans="1:26" ht="14.25" customHeight="1">
      <c r="A495" s="29">
        <f>COUNTIF(A!$A$2:$A$1001,"&lt;="&amp;A!A495)</f>
        <v>73</v>
      </c>
      <c r="B495" s="30">
        <v>494</v>
      </c>
      <c r="C495" s="35" t="str">
        <f t="array" ref="C495">INDEX(A!$A$2:$A$1001,MATCH(EF!B495,EF!$A$2:$A$1001,0))</f>
        <v>Sistema para el Desarrollo Integral de la Familia del municipio de Teuchitlán</v>
      </c>
      <c r="D495" s="35" t="str">
        <f t="array" ref="D495">INDEX(A!$B$2:$B$1001,MATCH(EF!C495,A!$A$2:$A$1001,0))</f>
        <v>Municipal</v>
      </c>
      <c r="E495" s="35" t="str">
        <f t="array" ref="E495">INDEX(A!$C$2:$C$1001,MATCH(EF!C495,A!$A$2:$A$1001,0))</f>
        <v>Sí</v>
      </c>
      <c r="F495" s="35" t="str">
        <f t="array" ref="F495">INDEX(A!$D$2:$D$1001,MATCH(EF!C495,A!$A$2:$A$1001,0))</f>
        <v>095</v>
      </c>
      <c r="G495" s="35" t="str">
        <f t="array" ref="G495">INDEX(A!$E$2:$E$1001,MATCH(EF!C495,A!$A$2:$A$1001,0))</f>
        <v>Asistencia social</v>
      </c>
      <c r="H495" s="35" t="str">
        <f t="array" ref="H495">INDEX(A!$F$2:$F$1001,MATCH(EF!C495,A!$A$2:$A$1001,0))</f>
        <v>Ejecutivo</v>
      </c>
      <c r="I495" s="35" t="str">
        <f t="array" ref="I495">INDEX(A!$G$2:$G$1001,MATCH(EF!C495,A!$A$2:$A$1001,0))</f>
        <v>OPD</v>
      </c>
      <c r="J495" s="35">
        <f t="array" ref="J495">INDEX(A!$H$2:$H$1001,MATCH(EF!C495,A!$A$2:$A$1001,0))</f>
        <v>1987</v>
      </c>
      <c r="K495" s="35" t="str">
        <f t="array" ref="K495">INDEX(A!$I$2:$I$1001,MATCH(EF!C495,A!$A$2:$A$1001,0))</f>
        <v>NA</v>
      </c>
      <c r="L495" s="35" t="str">
        <f t="array" ref="L495">INDEX(A!$J$2:$J$1001,MATCH(EF!C495,A!$A$2:$A$1001,0))</f>
        <v>Decreto número 12720</v>
      </c>
      <c r="M495" s="35">
        <f t="array" ref="M495">INDEX(A!$K$2:$K$1001,MATCH(EF!C495,A!$A$2:$A$1001,0))</f>
        <v>709501</v>
      </c>
      <c r="N495" s="35">
        <f t="array" ref="N495">INDEX(A!$L$2:$L$1001,MATCH(EF!C495,A!$A$2:$A$1001,0))</f>
        <v>0</v>
      </c>
      <c r="O495" s="36" t="str">
        <f t="shared" si="0"/>
        <v>7</v>
      </c>
      <c r="P495" s="36" t="str">
        <f t="shared" si="1"/>
        <v>095</v>
      </c>
      <c r="Q495" s="36" t="str">
        <f t="array" ref="Q495">IF(O495="7",IF(P495="000","Sin región al ser un intermunicipal",INDEX(B!$C$2:$C$126,MATCH(EF!P495,B!$A$2:$A$126,0))),"Sin región al ser un ente Estatal")</f>
        <v>Valles</v>
      </c>
      <c r="R495" s="37">
        <f t="array" ref="R495">IF(O495="7",IF(P495="000","N/A",INDEX(B!$D$2:$D$126,MATCH(EF!P495,B!$A$2:$A$126,0))),B!$D$127)</f>
        <v>9608</v>
      </c>
      <c r="S495" s="37">
        <f t="array" ref="S495">IF(O495="7",IF(P495="000","N/A",INDEX(B!$E$2:$E$126,MATCH(EF!P495,B!$A$2:$A$126,0))),B!$E$127)</f>
        <v>9647</v>
      </c>
      <c r="T495" s="29"/>
      <c r="U495" s="29"/>
      <c r="V495" s="29"/>
      <c r="W495" s="29"/>
      <c r="X495" s="29"/>
      <c r="Y495" s="29"/>
      <c r="Z495" s="29"/>
    </row>
    <row r="496" spans="1:26" ht="14.25" customHeight="1">
      <c r="A496" s="29">
        <f>COUNTIF(A!$A$2:$A$1001,"&lt;="&amp;A!A496)</f>
        <v>224</v>
      </c>
      <c r="B496" s="30">
        <v>495</v>
      </c>
      <c r="C496" s="35" t="str">
        <f t="array" ref="C496">INDEX(A!$A$2:$A$1001,MATCH(EF!B496,EF!$A$2:$A$1001,0))</f>
        <v>Sistema para el Desarrollo Integral de la Familia del municipio de Tizapán el Alto, Jalisco</v>
      </c>
      <c r="D496" s="35" t="str">
        <f t="array" ref="D496">INDEX(A!$B$2:$B$1001,MATCH(EF!C496,A!$A$2:$A$1001,0))</f>
        <v>Municipal</v>
      </c>
      <c r="E496" s="35" t="str">
        <f t="array" ref="E496">INDEX(A!$C$2:$C$1001,MATCH(EF!C496,A!$A$2:$A$1001,0))</f>
        <v>Sí</v>
      </c>
      <c r="F496" s="35" t="str">
        <f t="array" ref="F496">INDEX(A!$D$2:$D$1001,MATCH(EF!C496,A!$A$2:$A$1001,0))</f>
        <v>096</v>
      </c>
      <c r="G496" s="35" t="str">
        <f t="array" ref="G496">INDEX(A!$E$2:$E$1001,MATCH(EF!C496,A!$A$2:$A$1001,0))</f>
        <v>Asistencia social</v>
      </c>
      <c r="H496" s="35" t="str">
        <f t="array" ref="H496">INDEX(A!$F$2:$F$1001,MATCH(EF!C496,A!$A$2:$A$1001,0))</f>
        <v>Ejecutivo</v>
      </c>
      <c r="I496" s="35" t="str">
        <f t="array" ref="I496">INDEX(A!$G$2:$G$1001,MATCH(EF!C496,A!$A$2:$A$1001,0))</f>
        <v>OPD</v>
      </c>
      <c r="J496" s="35">
        <f t="array" ref="J496">INDEX(A!$H$2:$H$1001,MATCH(EF!C496,A!$A$2:$A$1001,0))</f>
        <v>1987</v>
      </c>
      <c r="K496" s="35" t="str">
        <f t="array" ref="K496">INDEX(A!$I$2:$I$1001,MATCH(EF!C496,A!$A$2:$A$1001,0))</f>
        <v>NA</v>
      </c>
      <c r="L496" s="35" t="str">
        <f t="array" ref="L496">INDEX(A!$J$2:$J$1001,MATCH(EF!C496,A!$A$2:$A$1001,0))</f>
        <v>Decreto número 12722</v>
      </c>
      <c r="M496" s="35">
        <f t="array" ref="M496">INDEX(A!$K$2:$K$1001,MATCH(EF!C496,A!$A$2:$A$1001,0))</f>
        <v>709601</v>
      </c>
      <c r="N496" s="35">
        <f t="array" ref="N496">INDEX(A!$L$2:$L$1001,MATCH(EF!C496,A!$A$2:$A$1001,0))</f>
        <v>0</v>
      </c>
      <c r="O496" s="36" t="str">
        <f t="shared" si="0"/>
        <v>7</v>
      </c>
      <c r="P496" s="36" t="str">
        <f t="shared" si="1"/>
        <v>096</v>
      </c>
      <c r="Q496" s="36" t="str">
        <f t="array" ref="Q496">IF(O496="7",IF(P496="000","Sin región al ser un intermunicipal",INDEX(B!$C$2:$C$126,MATCH(EF!P496,B!$A$2:$A$126,0))),"Sin región al ser un ente Estatal")</f>
        <v>Sureste</v>
      </c>
      <c r="R496" s="37">
        <f t="array" ref="R496">IF(O496="7",IF(P496="000","N/A",INDEX(B!$D$2:$D$126,MATCH(EF!P496,B!$A$2:$A$126,0))),B!$D$127)</f>
        <v>20961</v>
      </c>
      <c r="S496" s="37">
        <f t="array" ref="S496">IF(O496="7",IF(P496="000","N/A",INDEX(B!$E$2:$E$126,MATCH(EF!P496,B!$A$2:$A$126,0))),B!$E$127)</f>
        <v>22758</v>
      </c>
      <c r="T496" s="29"/>
      <c r="U496" s="29"/>
      <c r="V496" s="29"/>
      <c r="W496" s="29"/>
      <c r="X496" s="29"/>
      <c r="Y496" s="29"/>
      <c r="Z496" s="29"/>
    </row>
    <row r="497" spans="1:26" ht="14.25" customHeight="1">
      <c r="A497" s="29">
        <f>COUNTIF(A!$A$2:$A$1001,"&lt;="&amp;A!A497)</f>
        <v>304</v>
      </c>
      <c r="B497" s="30">
        <v>496</v>
      </c>
      <c r="C497" s="35" t="str">
        <f t="array" ref="C497">INDEX(A!$A$2:$A$1001,MATCH(EF!B497,EF!$A$2:$A$1001,0))</f>
        <v>Sistema para el Desarrollo Integral de la Familia del municipio de Tlajomulco de Zúñiga</v>
      </c>
      <c r="D497" s="35" t="str">
        <f t="array" ref="D497">INDEX(A!$B$2:$B$1001,MATCH(EF!C497,A!$A$2:$A$1001,0))</f>
        <v>Municipal</v>
      </c>
      <c r="E497" s="35" t="str">
        <f t="array" ref="E497">INDEX(A!$C$2:$C$1001,MATCH(EF!C497,A!$A$2:$A$1001,0))</f>
        <v>Sí</v>
      </c>
      <c r="F497" s="35" t="str">
        <f t="array" ref="F497">INDEX(A!$D$2:$D$1001,MATCH(EF!C497,A!$A$2:$A$1001,0))</f>
        <v>097</v>
      </c>
      <c r="G497" s="35" t="str">
        <f t="array" ref="G497">INDEX(A!$E$2:$E$1001,MATCH(EF!C497,A!$A$2:$A$1001,0))</f>
        <v>Asistencia social</v>
      </c>
      <c r="H497" s="35" t="str">
        <f t="array" ref="H497">INDEX(A!$F$2:$F$1001,MATCH(EF!C497,A!$A$2:$A$1001,0))</f>
        <v>Ejecutivo</v>
      </c>
      <c r="I497" s="35" t="str">
        <f t="array" ref="I497">INDEX(A!$G$2:$G$1001,MATCH(EF!C497,A!$A$2:$A$1001,0))</f>
        <v>OPD</v>
      </c>
      <c r="J497" s="35">
        <f t="array" ref="J497">INDEX(A!$H$2:$H$1001,MATCH(EF!C497,A!$A$2:$A$1001,0))</f>
        <v>1985</v>
      </c>
      <c r="K497" s="35" t="str">
        <f t="array" ref="K497">INDEX(A!$I$2:$I$1001,MATCH(EF!C497,A!$A$2:$A$1001,0))</f>
        <v>NA</v>
      </c>
      <c r="L497" s="35" t="str">
        <f t="array" ref="L497">INDEX(A!$J$2:$J$1001,MATCH(EF!C497,A!$A$2:$A$1001,0))</f>
        <v>Decreto número 12020</v>
      </c>
      <c r="M497" s="35">
        <f t="array" ref="M497">INDEX(A!$K$2:$K$1001,MATCH(EF!C497,A!$A$2:$A$1001,0))</f>
        <v>709701</v>
      </c>
      <c r="N497" s="35">
        <f t="array" ref="N497">INDEX(A!$L$2:$L$1001,MATCH(EF!C497,A!$A$2:$A$1001,0))</f>
        <v>0</v>
      </c>
      <c r="O497" s="36" t="str">
        <f t="shared" si="0"/>
        <v>7</v>
      </c>
      <c r="P497" s="36" t="str">
        <f t="shared" si="1"/>
        <v>097</v>
      </c>
      <c r="Q497" s="36" t="str">
        <f t="array" ref="Q497">IF(O497="7",IF(P497="000","Sin región al ser un intermunicipal",INDEX(B!$C$2:$C$126,MATCH(EF!P497,B!$A$2:$A$126,0))),"Sin región al ser un ente Estatal")</f>
        <v>Centro</v>
      </c>
      <c r="R497" s="37">
        <f t="array" ref="R497">IF(O497="7",IF(P497="000","N/A",INDEX(B!$D$2:$D$126,MATCH(EF!P497,B!$A$2:$A$126,0))),B!$D$127)</f>
        <v>549442</v>
      </c>
      <c r="S497" s="37">
        <f t="array" ref="S497">IF(O497="7",IF(P497="000","N/A",INDEX(B!$E$2:$E$126,MATCH(EF!P497,B!$A$2:$A$126,0))),B!$E$127)</f>
        <v>727750</v>
      </c>
      <c r="T497" s="29"/>
      <c r="U497" s="29"/>
      <c r="V497" s="29"/>
      <c r="W497" s="29"/>
      <c r="X497" s="29"/>
      <c r="Y497" s="29"/>
      <c r="Z497" s="29"/>
    </row>
    <row r="498" spans="1:26" ht="14.25" customHeight="1">
      <c r="A498" s="29">
        <f>COUNTIF(A!$A$2:$A$1001,"&lt;="&amp;A!A498)</f>
        <v>540</v>
      </c>
      <c r="B498" s="30">
        <v>497</v>
      </c>
      <c r="C498" s="35" t="str">
        <f t="array" ref="C498">INDEX(A!$A$2:$A$1001,MATCH(EF!B498,EF!$A$2:$A$1001,0))</f>
        <v>Sistema para el Desarrollo Integral de la Familia del municipio de Tolimán</v>
      </c>
      <c r="D498" s="35" t="str">
        <f t="array" ref="D498">INDEX(A!$B$2:$B$1001,MATCH(EF!C498,A!$A$2:$A$1001,0))</f>
        <v>Municipal</v>
      </c>
      <c r="E498" s="35" t="str">
        <f t="array" ref="E498">INDEX(A!$C$2:$C$1001,MATCH(EF!C498,A!$A$2:$A$1001,0))</f>
        <v>Sí</v>
      </c>
      <c r="F498" s="35" t="str">
        <f t="array" ref="F498">INDEX(A!$D$2:$D$1001,MATCH(EF!C498,A!$A$2:$A$1001,0))</f>
        <v>099</v>
      </c>
      <c r="G498" s="35" t="str">
        <f t="array" ref="G498">INDEX(A!$E$2:$E$1001,MATCH(EF!C498,A!$A$2:$A$1001,0))</f>
        <v>Asistencia social</v>
      </c>
      <c r="H498" s="35" t="str">
        <f t="array" ref="H498">INDEX(A!$F$2:$F$1001,MATCH(EF!C498,A!$A$2:$A$1001,0))</f>
        <v>Ejecutivo</v>
      </c>
      <c r="I498" s="35" t="str">
        <f t="array" ref="I498">INDEX(A!$G$2:$G$1001,MATCH(EF!C498,A!$A$2:$A$1001,0))</f>
        <v>OPD</v>
      </c>
      <c r="J498" s="35">
        <f t="array" ref="J498">INDEX(A!$H$2:$H$1001,MATCH(EF!C498,A!$A$2:$A$1001,0))</f>
        <v>1987</v>
      </c>
      <c r="K498" s="35" t="str">
        <f t="array" ref="K498">INDEX(A!$I$2:$I$1001,MATCH(EF!C498,A!$A$2:$A$1001,0))</f>
        <v>NA</v>
      </c>
      <c r="L498" s="35" t="str">
        <f t="array" ref="L498">INDEX(A!$J$2:$J$1001,MATCH(EF!C498,A!$A$2:$A$1001,0))</f>
        <v>Decreto número 12991</v>
      </c>
      <c r="M498" s="35">
        <f t="array" ref="M498">INDEX(A!$K$2:$K$1001,MATCH(EF!C498,A!$A$2:$A$1001,0))</f>
        <v>709901</v>
      </c>
      <c r="N498" s="35">
        <f t="array" ref="N498">INDEX(A!$L$2:$L$1001,MATCH(EF!C498,A!$A$2:$A$1001,0))</f>
        <v>0</v>
      </c>
      <c r="O498" s="36" t="str">
        <f t="shared" si="0"/>
        <v>7</v>
      </c>
      <c r="P498" s="36" t="str">
        <f t="shared" si="1"/>
        <v>099</v>
      </c>
      <c r="Q498" s="36" t="str">
        <f t="array" ref="Q498">IF(O498="7",IF(P498="000","Sin región al ser un intermunicipal",INDEX(B!$C$2:$C$126,MATCH(EF!P498,B!$A$2:$A$126,0))),"Sin región al ser un ente Estatal")</f>
        <v>Sur</v>
      </c>
      <c r="R498" s="37">
        <f t="array" ref="R498">IF(O498="7",IF(P498="000","N/A",INDEX(B!$D$2:$D$126,MATCH(EF!P498,B!$A$2:$A$126,0))),B!$D$127)</f>
        <v>10310</v>
      </c>
      <c r="S498" s="37">
        <f t="array" ref="S498">IF(O498="7",IF(P498="000","N/A",INDEX(B!$E$2:$E$126,MATCH(EF!P498,B!$A$2:$A$126,0))),B!$E$127)</f>
        <v>11219</v>
      </c>
      <c r="T498" s="29"/>
      <c r="U498" s="29"/>
      <c r="V498" s="29"/>
      <c r="W498" s="29"/>
      <c r="X498" s="29"/>
      <c r="Y498" s="29"/>
      <c r="Z498" s="29"/>
    </row>
    <row r="499" spans="1:26" ht="14.25" customHeight="1">
      <c r="A499" s="29">
        <f>COUNTIF(A!$A$2:$A$1001,"&lt;="&amp;A!A499)</f>
        <v>500</v>
      </c>
      <c r="B499" s="30">
        <v>498</v>
      </c>
      <c r="C499" s="35" t="str">
        <f t="array" ref="C499">INDEX(A!$A$2:$A$1001,MATCH(EF!B499,EF!$A$2:$A$1001,0))</f>
        <v>Sistema para el Desarrollo Integral de la Familia del municipio de Tomatlán</v>
      </c>
      <c r="D499" s="35" t="str">
        <f t="array" ref="D499">INDEX(A!$B$2:$B$1001,MATCH(EF!C499,A!$A$2:$A$1001,0))</f>
        <v>Municipal</v>
      </c>
      <c r="E499" s="35" t="str">
        <f t="array" ref="E499">INDEX(A!$C$2:$C$1001,MATCH(EF!C499,A!$A$2:$A$1001,0))</f>
        <v>Sí</v>
      </c>
      <c r="F499" s="35">
        <f t="array" ref="F499">INDEX(A!$D$2:$D$1001,MATCH(EF!C499,A!$A$2:$A$1001,0))</f>
        <v>100</v>
      </c>
      <c r="G499" s="35" t="str">
        <f t="array" ref="G499">INDEX(A!$E$2:$E$1001,MATCH(EF!C499,A!$A$2:$A$1001,0))</f>
        <v>Asistencia social</v>
      </c>
      <c r="H499" s="35" t="str">
        <f t="array" ref="H499">INDEX(A!$F$2:$F$1001,MATCH(EF!C499,A!$A$2:$A$1001,0))</f>
        <v>Ejecutivo</v>
      </c>
      <c r="I499" s="35" t="str">
        <f t="array" ref="I499">INDEX(A!$G$2:$G$1001,MATCH(EF!C499,A!$A$2:$A$1001,0))</f>
        <v>OPD</v>
      </c>
      <c r="J499" s="35">
        <f t="array" ref="J499">INDEX(A!$H$2:$H$1001,MATCH(EF!C499,A!$A$2:$A$1001,0))</f>
        <v>1988</v>
      </c>
      <c r="K499" s="35" t="str">
        <f t="array" ref="K499">INDEX(A!$I$2:$I$1001,MATCH(EF!C499,A!$A$2:$A$1001,0))</f>
        <v>NA</v>
      </c>
      <c r="L499" s="35" t="str">
        <f t="array" ref="L499">INDEX(A!$J$2:$J$1001,MATCH(EF!C499,A!$A$2:$A$1001,0))</f>
        <v>Decreto número 13106</v>
      </c>
      <c r="M499" s="35">
        <f t="array" ref="M499">INDEX(A!$K$2:$K$1001,MATCH(EF!C499,A!$A$2:$A$1001,0))</f>
        <v>710001</v>
      </c>
      <c r="N499" s="35">
        <f t="array" ref="N499">INDEX(A!$L$2:$L$1001,MATCH(EF!C499,A!$A$2:$A$1001,0))</f>
        <v>0</v>
      </c>
      <c r="O499" s="36" t="str">
        <f t="shared" si="0"/>
        <v>7</v>
      </c>
      <c r="P499" s="36" t="str">
        <f t="shared" si="1"/>
        <v>100</v>
      </c>
      <c r="Q499" s="36" t="str">
        <f t="array" ref="Q499">IF(O499="7",IF(P499="000","Sin región al ser un intermunicipal",INDEX(B!$C$2:$C$126,MATCH(EF!P499,B!$A$2:$A$126,0))),"Sin región al ser un ente Estatal")</f>
        <v>Costa Sur</v>
      </c>
      <c r="R499" s="37">
        <f t="array" ref="R499">IF(O499="7",IF(P499="000","N/A",INDEX(B!$D$2:$D$126,MATCH(EF!P499,B!$A$2:$A$126,0))),B!$D$127)</f>
        <v>35824</v>
      </c>
      <c r="S499" s="37">
        <f t="array" ref="S499">IF(O499="7",IF(P499="000","N/A",INDEX(B!$E$2:$E$126,MATCH(EF!P499,B!$A$2:$A$126,0))),B!$E$127)</f>
        <v>36316</v>
      </c>
      <c r="T499" s="29"/>
      <c r="U499" s="29"/>
      <c r="V499" s="29"/>
      <c r="W499" s="29"/>
      <c r="X499" s="29"/>
      <c r="Y499" s="29"/>
      <c r="Z499" s="29"/>
    </row>
    <row r="500" spans="1:26" ht="14.25" customHeight="1">
      <c r="A500" s="29">
        <f>COUNTIF(A!$A$2:$A$1001,"&lt;="&amp;A!A500)</f>
        <v>244</v>
      </c>
      <c r="B500" s="30">
        <v>499</v>
      </c>
      <c r="C500" s="35" t="str">
        <f t="array" ref="C500">INDEX(A!$A$2:$A$1001,MATCH(EF!B500,EF!$A$2:$A$1001,0))</f>
        <v>Sistema para el Desarrollo Integral de la Familia del municipio de Tonalá</v>
      </c>
      <c r="D500" s="35" t="str">
        <f t="array" ref="D500">INDEX(A!$B$2:$B$1001,MATCH(EF!C500,A!$A$2:$A$1001,0))</f>
        <v>Municipal</v>
      </c>
      <c r="E500" s="35" t="str">
        <f t="array" ref="E500">INDEX(A!$C$2:$C$1001,MATCH(EF!C500,A!$A$2:$A$1001,0))</f>
        <v>Sí</v>
      </c>
      <c r="F500" s="35">
        <f t="array" ref="F500">INDEX(A!$D$2:$D$1001,MATCH(EF!C500,A!$A$2:$A$1001,0))</f>
        <v>101</v>
      </c>
      <c r="G500" s="35" t="str">
        <f t="array" ref="G500">INDEX(A!$E$2:$E$1001,MATCH(EF!C500,A!$A$2:$A$1001,0))</f>
        <v>Asistencia social</v>
      </c>
      <c r="H500" s="35" t="str">
        <f t="array" ref="H500">INDEX(A!$F$2:$F$1001,MATCH(EF!C500,A!$A$2:$A$1001,0))</f>
        <v>Ejecutivo</v>
      </c>
      <c r="I500" s="35" t="str">
        <f t="array" ref="I500">INDEX(A!$G$2:$G$1001,MATCH(EF!C500,A!$A$2:$A$1001,0))</f>
        <v>OPD</v>
      </c>
      <c r="J500" s="35">
        <f t="array" ref="J500">INDEX(A!$H$2:$H$1001,MATCH(EF!C500,A!$A$2:$A$1001,0))</f>
        <v>1985</v>
      </c>
      <c r="K500" s="35" t="str">
        <f t="array" ref="K500">INDEX(A!$I$2:$I$1001,MATCH(EF!C500,A!$A$2:$A$1001,0))</f>
        <v>NA</v>
      </c>
      <c r="L500" s="35" t="str">
        <f t="array" ref="L500">INDEX(A!$J$2:$J$1001,MATCH(EF!C500,A!$A$2:$A$1001,0))</f>
        <v>Decreto número 12029</v>
      </c>
      <c r="M500" s="35">
        <f t="array" ref="M500">INDEX(A!$K$2:$K$1001,MATCH(EF!C500,A!$A$2:$A$1001,0))</f>
        <v>710101</v>
      </c>
      <c r="N500" s="35">
        <f t="array" ref="N500">INDEX(A!$L$2:$L$1001,MATCH(EF!C500,A!$A$2:$A$1001,0))</f>
        <v>0</v>
      </c>
      <c r="O500" s="36" t="str">
        <f t="shared" si="0"/>
        <v>7</v>
      </c>
      <c r="P500" s="36" t="str">
        <f t="shared" si="1"/>
        <v>101</v>
      </c>
      <c r="Q500" s="36" t="str">
        <f t="array" ref="Q500">IF(O500="7",IF(P500="000","Sin región al ser un intermunicipal",INDEX(B!$C$2:$C$126,MATCH(EF!P500,B!$A$2:$A$126,0))),"Sin región al ser un ente Estatal")</f>
        <v>Centro</v>
      </c>
      <c r="R500" s="37">
        <f t="array" ref="R500">IF(O500="7",IF(P500="000","N/A",INDEX(B!$D$2:$D$126,MATCH(EF!P500,B!$A$2:$A$126,0))),B!$D$127)</f>
        <v>536111</v>
      </c>
      <c r="S500" s="37">
        <f t="array" ref="S500">IF(O500="7",IF(P500="000","N/A",INDEX(B!$E$2:$E$126,MATCH(EF!P500,B!$A$2:$A$126,0))),B!$E$127)</f>
        <v>569913</v>
      </c>
      <c r="T500" s="29"/>
      <c r="U500" s="29"/>
      <c r="V500" s="29"/>
      <c r="W500" s="29"/>
      <c r="X500" s="29"/>
      <c r="Y500" s="29"/>
      <c r="Z500" s="29"/>
    </row>
    <row r="501" spans="1:26" ht="14.25" customHeight="1">
      <c r="A501" s="29">
        <f>COUNTIF(A!$A$2:$A$1001,"&lt;="&amp;A!A501)</f>
        <v>541</v>
      </c>
      <c r="B501" s="30">
        <v>500</v>
      </c>
      <c r="C501" s="35" t="str">
        <f t="array" ref="C501">INDEX(A!$A$2:$A$1001,MATCH(EF!B501,EF!$A$2:$A$1001,0))</f>
        <v>Sistema para el Desarrollo Integral de la Familia del municipio de Tonaya</v>
      </c>
      <c r="D501" s="35" t="str">
        <f t="array" ref="D501">INDEX(A!$B$2:$B$1001,MATCH(EF!C501,A!$A$2:$A$1001,0))</f>
        <v>Municipal</v>
      </c>
      <c r="E501" s="35" t="str">
        <f t="array" ref="E501">INDEX(A!$C$2:$C$1001,MATCH(EF!C501,A!$A$2:$A$1001,0))</f>
        <v>Sí</v>
      </c>
      <c r="F501" s="35">
        <f t="array" ref="F501">INDEX(A!$D$2:$D$1001,MATCH(EF!C501,A!$A$2:$A$1001,0))</f>
        <v>102</v>
      </c>
      <c r="G501" s="35" t="str">
        <f t="array" ref="G501">INDEX(A!$E$2:$E$1001,MATCH(EF!C501,A!$A$2:$A$1001,0))</f>
        <v>Asistencia social</v>
      </c>
      <c r="H501" s="35" t="str">
        <f t="array" ref="H501">INDEX(A!$F$2:$F$1001,MATCH(EF!C501,A!$A$2:$A$1001,0))</f>
        <v>Ejecutivo</v>
      </c>
      <c r="I501" s="35" t="str">
        <f t="array" ref="I501">INDEX(A!$G$2:$G$1001,MATCH(EF!C501,A!$A$2:$A$1001,0))</f>
        <v>OPD</v>
      </c>
      <c r="J501" s="35">
        <f t="array" ref="J501">INDEX(A!$H$2:$H$1001,MATCH(EF!C501,A!$A$2:$A$1001,0))</f>
        <v>1986</v>
      </c>
      <c r="K501" s="35" t="str">
        <f t="array" ref="K501">INDEX(A!$I$2:$I$1001,MATCH(EF!C501,A!$A$2:$A$1001,0))</f>
        <v>NA</v>
      </c>
      <c r="L501" s="35" t="str">
        <f t="array" ref="L501">INDEX(A!$J$2:$J$1001,MATCH(EF!C501,A!$A$2:$A$1001,0))</f>
        <v>Decreto número 12458</v>
      </c>
      <c r="M501" s="35">
        <f t="array" ref="M501">INDEX(A!$K$2:$K$1001,MATCH(EF!C501,A!$A$2:$A$1001,0))</f>
        <v>710201</v>
      </c>
      <c r="N501" s="35">
        <f t="array" ref="N501">INDEX(A!$L$2:$L$1001,MATCH(EF!C501,A!$A$2:$A$1001,0))</f>
        <v>0</v>
      </c>
      <c r="O501" s="36" t="str">
        <f t="shared" si="0"/>
        <v>7</v>
      </c>
      <c r="P501" s="36" t="str">
        <f t="shared" si="1"/>
        <v>102</v>
      </c>
      <c r="Q501" s="36" t="str">
        <f t="array" ref="Q501">IF(O501="7",IF(P501="000","Sin región al ser un intermunicipal",INDEX(B!$C$2:$C$126,MATCH(EF!P501,B!$A$2:$A$126,0))),"Sin región al ser un ente Estatal")</f>
        <v>Sierra de Amula</v>
      </c>
      <c r="R501" s="37">
        <f t="array" ref="R501">IF(O501="7",IF(P501="000","N/A",INDEX(B!$D$2:$D$126,MATCH(EF!P501,B!$A$2:$A$126,0))),B!$D$127)</f>
        <v>5960</v>
      </c>
      <c r="S501" s="37">
        <f t="array" ref="S501">IF(O501="7",IF(P501="000","N/A",INDEX(B!$E$2:$E$126,MATCH(EF!P501,B!$A$2:$A$126,0))),B!$E$127)</f>
        <v>5961</v>
      </c>
      <c r="T501" s="29"/>
      <c r="U501" s="29"/>
      <c r="V501" s="29"/>
      <c r="W501" s="29"/>
      <c r="X501" s="29"/>
      <c r="Y501" s="29"/>
      <c r="Z501" s="29"/>
    </row>
    <row r="502" spans="1:26" ht="14.25" customHeight="1">
      <c r="A502" s="29">
        <f>COUNTIF(A!$A$2:$A$1001,"&lt;="&amp;A!A502)</f>
        <v>501</v>
      </c>
      <c r="B502" s="30">
        <v>501</v>
      </c>
      <c r="C502" s="35" t="str">
        <f t="array" ref="C502">INDEX(A!$A$2:$A$1001,MATCH(EF!B502,EF!$A$2:$A$1001,0))</f>
        <v>Sistema para el Desarrollo Integral de la Familia del municipio de Tonila</v>
      </c>
      <c r="D502" s="35" t="str">
        <f t="array" ref="D502">INDEX(A!$B$2:$B$1001,MATCH(EF!C502,A!$A$2:$A$1001,0))</f>
        <v>Municipal</v>
      </c>
      <c r="E502" s="35" t="str">
        <f t="array" ref="E502">INDEX(A!$C$2:$C$1001,MATCH(EF!C502,A!$A$2:$A$1001,0))</f>
        <v>Sí</v>
      </c>
      <c r="F502" s="35">
        <f t="array" ref="F502">INDEX(A!$D$2:$D$1001,MATCH(EF!C502,A!$A$2:$A$1001,0))</f>
        <v>103</v>
      </c>
      <c r="G502" s="35" t="str">
        <f t="array" ref="G502">INDEX(A!$E$2:$E$1001,MATCH(EF!C502,A!$A$2:$A$1001,0))</f>
        <v>Asistencia social</v>
      </c>
      <c r="H502" s="35" t="str">
        <f t="array" ref="H502">INDEX(A!$F$2:$F$1001,MATCH(EF!C502,A!$A$2:$A$1001,0))</f>
        <v>Ejecutivo</v>
      </c>
      <c r="I502" s="35" t="str">
        <f t="array" ref="I502">INDEX(A!$G$2:$G$1001,MATCH(EF!C502,A!$A$2:$A$1001,0))</f>
        <v>OPD</v>
      </c>
      <c r="J502" s="35">
        <f t="array" ref="J502">INDEX(A!$H$2:$H$1001,MATCH(EF!C502,A!$A$2:$A$1001,0))</f>
        <v>1986</v>
      </c>
      <c r="K502" s="35" t="str">
        <f t="array" ref="K502">INDEX(A!$I$2:$I$1001,MATCH(EF!C502,A!$A$2:$A$1001,0))</f>
        <v>NA</v>
      </c>
      <c r="L502" s="35" t="str">
        <f t="array" ref="L502">INDEX(A!$J$2:$J$1001,MATCH(EF!C502,A!$A$2:$A$1001,0))</f>
        <v>Decreto número 12382</v>
      </c>
      <c r="M502" s="35">
        <f t="array" ref="M502">INDEX(A!$K$2:$K$1001,MATCH(EF!C502,A!$A$2:$A$1001,0))</f>
        <v>710301</v>
      </c>
      <c r="N502" s="35">
        <f t="array" ref="N502">INDEX(A!$L$2:$L$1001,MATCH(EF!C502,A!$A$2:$A$1001,0))</f>
        <v>0</v>
      </c>
      <c r="O502" s="36" t="str">
        <f t="shared" si="0"/>
        <v>7</v>
      </c>
      <c r="P502" s="36" t="str">
        <f t="shared" si="1"/>
        <v>103</v>
      </c>
      <c r="Q502" s="36" t="str">
        <f t="array" ref="Q502">IF(O502="7",IF(P502="000","Sin región al ser un intermunicipal",INDEX(B!$C$2:$C$126,MATCH(EF!P502,B!$A$2:$A$126,0))),"Sin región al ser un ente Estatal")</f>
        <v>Sur</v>
      </c>
      <c r="R502" s="37">
        <f t="array" ref="R502">IF(O502="7",IF(P502="000","N/A",INDEX(B!$D$2:$D$126,MATCH(EF!P502,B!$A$2:$A$126,0))),B!$D$127)</f>
        <v>7256</v>
      </c>
      <c r="S502" s="37">
        <f t="array" ref="S502">IF(O502="7",IF(P502="000","N/A",INDEX(B!$E$2:$E$126,MATCH(EF!P502,B!$A$2:$A$126,0))),B!$E$127)</f>
        <v>7565</v>
      </c>
      <c r="T502" s="29"/>
      <c r="U502" s="29"/>
      <c r="V502" s="29"/>
      <c r="W502" s="29"/>
      <c r="X502" s="29"/>
      <c r="Y502" s="29"/>
      <c r="Z502" s="29"/>
    </row>
    <row r="503" spans="1:26" ht="14.25" customHeight="1">
      <c r="A503" s="29">
        <f>COUNTIF(A!$A$2:$A$1001,"&lt;="&amp;A!A503)</f>
        <v>542</v>
      </c>
      <c r="B503" s="30">
        <v>502</v>
      </c>
      <c r="C503" s="35" t="str">
        <f t="array" ref="C503">INDEX(A!$A$2:$A$1001,MATCH(EF!B503,EF!$A$2:$A$1001,0))</f>
        <v>Sistema para el Desarrollo Integral de la Familia del municipio de Totatiche</v>
      </c>
      <c r="D503" s="35" t="str">
        <f t="array" ref="D503">INDEX(A!$B$2:$B$1001,MATCH(EF!C503,A!$A$2:$A$1001,0))</f>
        <v>Municipal</v>
      </c>
      <c r="E503" s="35" t="str">
        <f t="array" ref="E503">INDEX(A!$C$2:$C$1001,MATCH(EF!C503,A!$A$2:$A$1001,0))</f>
        <v>Sí</v>
      </c>
      <c r="F503" s="35">
        <f t="array" ref="F503">INDEX(A!$D$2:$D$1001,MATCH(EF!C503,A!$A$2:$A$1001,0))</f>
        <v>104</v>
      </c>
      <c r="G503" s="35" t="str">
        <f t="array" ref="G503">INDEX(A!$E$2:$E$1001,MATCH(EF!C503,A!$A$2:$A$1001,0))</f>
        <v>Asistencia social</v>
      </c>
      <c r="H503" s="35" t="str">
        <f t="array" ref="H503">INDEX(A!$F$2:$F$1001,MATCH(EF!C503,A!$A$2:$A$1001,0))</f>
        <v>Ejecutivo</v>
      </c>
      <c r="I503" s="35" t="str">
        <f t="array" ref="I503">INDEX(A!$G$2:$G$1001,MATCH(EF!C503,A!$A$2:$A$1001,0))</f>
        <v>OPD</v>
      </c>
      <c r="J503" s="35">
        <f t="array" ref="J503">INDEX(A!$H$2:$H$1001,MATCH(EF!C503,A!$A$2:$A$1001,0))</f>
        <v>1988</v>
      </c>
      <c r="K503" s="35" t="str">
        <f t="array" ref="K503">INDEX(A!$I$2:$I$1001,MATCH(EF!C503,A!$A$2:$A$1001,0))</f>
        <v>NA</v>
      </c>
      <c r="L503" s="35" t="str">
        <f t="array" ref="L503">INDEX(A!$J$2:$J$1001,MATCH(EF!C503,A!$A$2:$A$1001,0))</f>
        <v>Decreto número 13193</v>
      </c>
      <c r="M503" s="35">
        <f t="array" ref="M503">INDEX(A!$K$2:$K$1001,MATCH(EF!C503,A!$A$2:$A$1001,0))</f>
        <v>710401</v>
      </c>
      <c r="N503" s="35">
        <f t="array" ref="N503">INDEX(A!$L$2:$L$1001,MATCH(EF!C503,A!$A$2:$A$1001,0))</f>
        <v>0</v>
      </c>
      <c r="O503" s="36" t="str">
        <f t="shared" si="0"/>
        <v>7</v>
      </c>
      <c r="P503" s="36" t="str">
        <f t="shared" si="1"/>
        <v>104</v>
      </c>
      <c r="Q503" s="36" t="str">
        <f t="array" ref="Q503">IF(O503="7",IF(P503="000","Sin región al ser un intermunicipal",INDEX(B!$C$2:$C$126,MATCH(EF!P503,B!$A$2:$A$126,0))),"Sin región al ser un ente Estatal")</f>
        <v>Norte</v>
      </c>
      <c r="R503" s="37">
        <f t="array" ref="R503">IF(O503="7",IF(P503="000","N/A",INDEX(B!$D$2:$D$126,MATCH(EF!P503,B!$A$2:$A$126,0))),B!$D$127)</f>
        <v>4412</v>
      </c>
      <c r="S503" s="37">
        <f t="array" ref="S503">IF(O503="7",IF(P503="000","N/A",INDEX(B!$E$2:$E$126,MATCH(EF!P503,B!$A$2:$A$126,0))),B!$E$127)</f>
        <v>4180</v>
      </c>
      <c r="T503" s="29"/>
      <c r="U503" s="29"/>
      <c r="V503" s="29"/>
      <c r="W503" s="29"/>
      <c r="X503" s="29"/>
      <c r="Y503" s="29"/>
      <c r="Z503" s="29"/>
    </row>
    <row r="504" spans="1:26" ht="14.25" customHeight="1">
      <c r="A504" s="29">
        <f>COUNTIF(A!$A$2:$A$1001,"&lt;="&amp;A!A504)</f>
        <v>502</v>
      </c>
      <c r="B504" s="30">
        <v>503</v>
      </c>
      <c r="C504" s="35" t="str">
        <f t="array" ref="C504">INDEX(A!$A$2:$A$1001,MATCH(EF!B504,EF!$A$2:$A$1001,0))</f>
        <v>Sistema para el Desarrollo Integral de la Familia del municipio de Tototlán</v>
      </c>
      <c r="D504" s="35" t="str">
        <f t="array" ref="D504">INDEX(A!$B$2:$B$1001,MATCH(EF!C504,A!$A$2:$A$1001,0))</f>
        <v>Municipal</v>
      </c>
      <c r="E504" s="35" t="str">
        <f t="array" ref="E504">INDEX(A!$C$2:$C$1001,MATCH(EF!C504,A!$A$2:$A$1001,0))</f>
        <v>Sí</v>
      </c>
      <c r="F504" s="35">
        <f t="array" ref="F504">INDEX(A!$D$2:$D$1001,MATCH(EF!C504,A!$A$2:$A$1001,0))</f>
        <v>105</v>
      </c>
      <c r="G504" s="35" t="str">
        <f t="array" ref="G504">INDEX(A!$E$2:$E$1001,MATCH(EF!C504,A!$A$2:$A$1001,0))</f>
        <v>Asistencia social</v>
      </c>
      <c r="H504" s="35" t="str">
        <f t="array" ref="H504">INDEX(A!$F$2:$F$1001,MATCH(EF!C504,A!$A$2:$A$1001,0))</f>
        <v>Ejecutivo</v>
      </c>
      <c r="I504" s="35" t="str">
        <f t="array" ref="I504">INDEX(A!$G$2:$G$1001,MATCH(EF!C504,A!$A$2:$A$1001,0))</f>
        <v>OPD</v>
      </c>
      <c r="J504" s="35">
        <f t="array" ref="J504">INDEX(A!$H$2:$H$1001,MATCH(EF!C504,A!$A$2:$A$1001,0))</f>
        <v>1986</v>
      </c>
      <c r="K504" s="35" t="str">
        <f t="array" ref="K504">INDEX(A!$I$2:$I$1001,MATCH(EF!C504,A!$A$2:$A$1001,0))</f>
        <v>NA</v>
      </c>
      <c r="L504" s="35" t="str">
        <f t="array" ref="L504">INDEX(A!$J$2:$J$1001,MATCH(EF!C504,A!$A$2:$A$1001,0))</f>
        <v>Decreto N.° 12475</v>
      </c>
      <c r="M504" s="35">
        <f t="array" ref="M504">INDEX(A!$K$2:$K$1001,MATCH(EF!C504,A!$A$2:$A$1001,0))</f>
        <v>710501</v>
      </c>
      <c r="N504" s="35">
        <f t="array" ref="N504">INDEX(A!$L$2:$L$1001,MATCH(EF!C504,A!$A$2:$A$1001,0))</f>
        <v>0</v>
      </c>
      <c r="O504" s="36" t="str">
        <f t="shared" si="0"/>
        <v>7</v>
      </c>
      <c r="P504" s="36" t="str">
        <f t="shared" si="1"/>
        <v>105</v>
      </c>
      <c r="Q504" s="36" t="str">
        <f t="array" ref="Q504">IF(O504="7",IF(P504="000","Sin región al ser un intermunicipal",INDEX(B!$C$2:$C$126,MATCH(EF!P504,B!$A$2:$A$126,0))),"Sin región al ser un ente Estatal")</f>
        <v>Ciénega</v>
      </c>
      <c r="R504" s="37">
        <f t="array" ref="R504">IF(O504="7",IF(P504="000","N/A",INDEX(B!$D$2:$D$126,MATCH(EF!P504,B!$A$2:$A$126,0))),B!$D$127)</f>
        <v>23171</v>
      </c>
      <c r="S504" s="37">
        <f t="array" ref="S504">IF(O504="7",IF(P504="000","N/A",INDEX(B!$E$2:$E$126,MATCH(EF!P504,B!$A$2:$A$126,0))),B!$E$127)</f>
        <v>23573</v>
      </c>
      <c r="T504" s="29"/>
      <c r="U504" s="29"/>
      <c r="V504" s="29"/>
      <c r="W504" s="29"/>
      <c r="X504" s="29"/>
      <c r="Y504" s="29"/>
      <c r="Z504" s="29"/>
    </row>
    <row r="505" spans="1:26" ht="14.25" customHeight="1">
      <c r="A505" s="29">
        <f>COUNTIF(A!$A$2:$A$1001,"&lt;="&amp;A!A505)</f>
        <v>543</v>
      </c>
      <c r="B505" s="30">
        <v>504</v>
      </c>
      <c r="C505" s="35" t="str">
        <f t="array" ref="C505">INDEX(A!$A$2:$A$1001,MATCH(EF!B505,EF!$A$2:$A$1001,0))</f>
        <v>Sistema para el Desarrollo Integral de la Familia del municipio de Tuxcacuesco</v>
      </c>
      <c r="D505" s="35" t="str">
        <f t="array" ref="D505">INDEX(A!$B$2:$B$1001,MATCH(EF!C505,A!$A$2:$A$1001,0))</f>
        <v>Municipal</v>
      </c>
      <c r="E505" s="35" t="str">
        <f t="array" ref="E505">INDEX(A!$C$2:$C$1001,MATCH(EF!C505,A!$A$2:$A$1001,0))</f>
        <v>Sí</v>
      </c>
      <c r="F505" s="35">
        <f t="array" ref="F505">INDEX(A!$D$2:$D$1001,MATCH(EF!C505,A!$A$2:$A$1001,0))</f>
        <v>106</v>
      </c>
      <c r="G505" s="35" t="str">
        <f t="array" ref="G505">INDEX(A!$E$2:$E$1001,MATCH(EF!C505,A!$A$2:$A$1001,0))</f>
        <v>Asistencia social</v>
      </c>
      <c r="H505" s="35" t="str">
        <f t="array" ref="H505">INDEX(A!$F$2:$F$1001,MATCH(EF!C505,A!$A$2:$A$1001,0))</f>
        <v>Ejecutivo</v>
      </c>
      <c r="I505" s="35" t="str">
        <f t="array" ref="I505">INDEX(A!$G$2:$G$1001,MATCH(EF!C505,A!$A$2:$A$1001,0))</f>
        <v>OPD</v>
      </c>
      <c r="J505" s="35">
        <f t="array" ref="J505">INDEX(A!$H$2:$H$1001,MATCH(EF!C505,A!$A$2:$A$1001,0))</f>
        <v>1988</v>
      </c>
      <c r="K505" s="35" t="str">
        <f t="array" ref="K505">INDEX(A!$I$2:$I$1001,MATCH(EF!C505,A!$A$2:$A$1001,0))</f>
        <v>NA</v>
      </c>
      <c r="L505" s="35" t="str">
        <f t="array" ref="L505">INDEX(A!$J$2:$J$1001,MATCH(EF!C505,A!$A$2:$A$1001,0))</f>
        <v>Decreto número 13425</v>
      </c>
      <c r="M505" s="35">
        <f t="array" ref="M505">INDEX(A!$K$2:$K$1001,MATCH(EF!C505,A!$A$2:$A$1001,0))</f>
        <v>710601</v>
      </c>
      <c r="N505" s="35">
        <f t="array" ref="N505">INDEX(A!$L$2:$L$1001,MATCH(EF!C505,A!$A$2:$A$1001,0))</f>
        <v>0</v>
      </c>
      <c r="O505" s="36" t="str">
        <f t="shared" si="0"/>
        <v>7</v>
      </c>
      <c r="P505" s="36" t="str">
        <f t="shared" si="1"/>
        <v>106</v>
      </c>
      <c r="Q505" s="36" t="str">
        <f t="array" ref="Q505">IF(O505="7",IF(P505="000","Sin región al ser un intermunicipal",INDEX(B!$C$2:$C$126,MATCH(EF!P505,B!$A$2:$A$126,0))),"Sin región al ser un ente Estatal")</f>
        <v>Sierra de Amula</v>
      </c>
      <c r="R505" s="37">
        <f t="array" ref="R505">IF(O505="7",IF(P505="000","N/A",INDEX(B!$D$2:$D$126,MATCH(EF!P505,B!$A$2:$A$126,0))),B!$D$127)</f>
        <v>4229</v>
      </c>
      <c r="S505" s="37">
        <f t="array" ref="S505">IF(O505="7",IF(P505="000","N/A",INDEX(B!$E$2:$E$126,MATCH(EF!P505,B!$A$2:$A$126,0))),B!$E$127)</f>
        <v>5482</v>
      </c>
      <c r="T505" s="29"/>
      <c r="U505" s="29"/>
      <c r="V505" s="29"/>
      <c r="W505" s="29"/>
      <c r="X505" s="29"/>
      <c r="Y505" s="29"/>
      <c r="Z505" s="29"/>
    </row>
    <row r="506" spans="1:26" ht="14.25" customHeight="1">
      <c r="A506" s="29">
        <f>COUNTIF(A!$A$2:$A$1001,"&lt;="&amp;A!A506)</f>
        <v>503</v>
      </c>
      <c r="B506" s="30">
        <v>505</v>
      </c>
      <c r="C506" s="35" t="str">
        <f t="array" ref="C506">INDEX(A!$A$2:$A$1001,MATCH(EF!B506,EF!$A$2:$A$1001,0))</f>
        <v>Sistema para el Desarrollo Integral de la Familia del municipio de Tuxcueca</v>
      </c>
      <c r="D506" s="35" t="str">
        <f t="array" ref="D506">INDEX(A!$B$2:$B$1001,MATCH(EF!C506,A!$A$2:$A$1001,0))</f>
        <v>Municipal</v>
      </c>
      <c r="E506" s="35" t="str">
        <f t="array" ref="E506">INDEX(A!$C$2:$C$1001,MATCH(EF!C506,A!$A$2:$A$1001,0))</f>
        <v>Sí</v>
      </c>
      <c r="F506" s="35">
        <f t="array" ref="F506">INDEX(A!$D$2:$D$1001,MATCH(EF!C506,A!$A$2:$A$1001,0))</f>
        <v>107</v>
      </c>
      <c r="G506" s="35" t="str">
        <f t="array" ref="G506">INDEX(A!$E$2:$E$1001,MATCH(EF!C506,A!$A$2:$A$1001,0))</f>
        <v>Asistencia social</v>
      </c>
      <c r="H506" s="35" t="str">
        <f t="array" ref="H506">INDEX(A!$F$2:$F$1001,MATCH(EF!C506,A!$A$2:$A$1001,0))</f>
        <v>Ejecutivo</v>
      </c>
      <c r="I506" s="35" t="str">
        <f t="array" ref="I506">INDEX(A!$G$2:$G$1001,MATCH(EF!C506,A!$A$2:$A$1001,0))</f>
        <v>OPD</v>
      </c>
      <c r="J506" s="35">
        <f t="array" ref="J506">INDEX(A!$H$2:$H$1001,MATCH(EF!C506,A!$A$2:$A$1001,0))</f>
        <v>1988</v>
      </c>
      <c r="K506" s="35" t="str">
        <f t="array" ref="K506">INDEX(A!$I$2:$I$1001,MATCH(EF!C506,A!$A$2:$A$1001,0))</f>
        <v>NA</v>
      </c>
      <c r="L506" s="35" t="str">
        <f t="array" ref="L506">INDEX(A!$J$2:$J$1001,MATCH(EF!C506,A!$A$2:$A$1001,0))</f>
        <v>Decreto número 13091</v>
      </c>
      <c r="M506" s="35">
        <f t="array" ref="M506">INDEX(A!$K$2:$K$1001,MATCH(EF!C506,A!$A$2:$A$1001,0))</f>
        <v>710701</v>
      </c>
      <c r="N506" s="35">
        <f t="array" ref="N506">INDEX(A!$L$2:$L$1001,MATCH(EF!C506,A!$A$2:$A$1001,0))</f>
        <v>0</v>
      </c>
      <c r="O506" s="36" t="str">
        <f t="shared" si="0"/>
        <v>7</v>
      </c>
      <c r="P506" s="36" t="str">
        <f t="shared" si="1"/>
        <v>107</v>
      </c>
      <c r="Q506" s="36" t="str">
        <f t="array" ref="Q506">IF(O506="7",IF(P506="000","Sin región al ser un intermunicipal",INDEX(B!$C$2:$C$126,MATCH(EF!P506,B!$A$2:$A$126,0))),"Sin región al ser un ente Estatal")</f>
        <v>Sureste</v>
      </c>
      <c r="R506" s="37">
        <f t="array" ref="R506">IF(O506="7",IF(P506="000","N/A",INDEX(B!$D$2:$D$126,MATCH(EF!P506,B!$A$2:$A$126,0))),B!$D$127)</f>
        <v>6156</v>
      </c>
      <c r="S506" s="37">
        <f t="array" ref="S506">IF(O506="7",IF(P506="000","N/A",INDEX(B!$E$2:$E$126,MATCH(EF!P506,B!$A$2:$A$126,0))),B!$E$127)</f>
        <v>6702</v>
      </c>
      <c r="T506" s="29"/>
      <c r="U506" s="29"/>
      <c r="V506" s="29"/>
      <c r="W506" s="29"/>
      <c r="X506" s="29"/>
      <c r="Y506" s="29"/>
      <c r="Z506" s="29"/>
    </row>
    <row r="507" spans="1:26" ht="14.25" customHeight="1">
      <c r="A507" s="29">
        <f>COUNTIF(A!$A$2:$A$1001,"&lt;="&amp;A!A507)</f>
        <v>388</v>
      </c>
      <c r="B507" s="30">
        <v>506</v>
      </c>
      <c r="C507" s="35" t="str">
        <f t="array" ref="C507">INDEX(A!$A$2:$A$1001,MATCH(EF!B507,EF!$A$2:$A$1001,0))</f>
        <v>Sistema para el Desarrollo Integral de la Familia del municipio de Tuxpan</v>
      </c>
      <c r="D507" s="35" t="str">
        <f t="array" ref="D507">INDEX(A!$B$2:$B$1001,MATCH(EF!C507,A!$A$2:$A$1001,0))</f>
        <v>Municipal</v>
      </c>
      <c r="E507" s="35" t="str">
        <f t="array" ref="E507">INDEX(A!$C$2:$C$1001,MATCH(EF!C507,A!$A$2:$A$1001,0))</f>
        <v>Sí</v>
      </c>
      <c r="F507" s="35">
        <f t="array" ref="F507">INDEX(A!$D$2:$D$1001,MATCH(EF!C507,A!$A$2:$A$1001,0))</f>
        <v>108</v>
      </c>
      <c r="G507" s="35" t="str">
        <f t="array" ref="G507">INDEX(A!$E$2:$E$1001,MATCH(EF!C507,A!$A$2:$A$1001,0))</f>
        <v>Asistencia social</v>
      </c>
      <c r="H507" s="35" t="str">
        <f t="array" ref="H507">INDEX(A!$F$2:$F$1001,MATCH(EF!C507,A!$A$2:$A$1001,0))</f>
        <v>Ejecutivo</v>
      </c>
      <c r="I507" s="35" t="str">
        <f t="array" ref="I507">INDEX(A!$G$2:$G$1001,MATCH(EF!C507,A!$A$2:$A$1001,0))</f>
        <v>OPD</v>
      </c>
      <c r="J507" s="35">
        <f t="array" ref="J507">INDEX(A!$H$2:$H$1001,MATCH(EF!C507,A!$A$2:$A$1001,0))</f>
        <v>1986</v>
      </c>
      <c r="K507" s="35" t="str">
        <f t="array" ref="K507">INDEX(A!$I$2:$I$1001,MATCH(EF!C507,A!$A$2:$A$1001,0))</f>
        <v>NA</v>
      </c>
      <c r="L507" s="35" t="str">
        <f t="array" ref="L507">INDEX(A!$J$2:$J$1001,MATCH(EF!C507,A!$A$2:$A$1001,0))</f>
        <v>Decreto número 12340</v>
      </c>
      <c r="M507" s="35">
        <f t="array" ref="M507">INDEX(A!$K$2:$K$1001,MATCH(EF!C507,A!$A$2:$A$1001,0))</f>
        <v>710801</v>
      </c>
      <c r="N507" s="35">
        <f t="array" ref="N507">INDEX(A!$L$2:$L$1001,MATCH(EF!C507,A!$A$2:$A$1001,0))</f>
        <v>0</v>
      </c>
      <c r="O507" s="36" t="str">
        <f t="shared" si="0"/>
        <v>7</v>
      </c>
      <c r="P507" s="36" t="str">
        <f t="shared" si="1"/>
        <v>108</v>
      </c>
      <c r="Q507" s="36" t="str">
        <f t="array" ref="Q507">IF(O507="7",IF(P507="000","Sin región al ser un intermunicipal",INDEX(B!$C$2:$C$126,MATCH(EF!P507,B!$A$2:$A$126,0))),"Sin región al ser un ente Estatal")</f>
        <v>Sur</v>
      </c>
      <c r="R507" s="37">
        <f t="array" ref="R507">IF(O507="7",IF(P507="000","N/A",INDEX(B!$D$2:$D$126,MATCH(EF!P507,B!$A$2:$A$126,0))),B!$D$127)</f>
        <v>34182</v>
      </c>
      <c r="S507" s="37">
        <f t="array" ref="S507">IF(O507="7",IF(P507="000","N/A",INDEX(B!$E$2:$E$126,MATCH(EF!P507,B!$A$2:$A$126,0))),B!$E$127)</f>
        <v>37518</v>
      </c>
      <c r="T507" s="29"/>
      <c r="U507" s="29"/>
      <c r="V507" s="29"/>
      <c r="W507" s="29"/>
      <c r="X507" s="29"/>
      <c r="Y507" s="29"/>
      <c r="Z507" s="29"/>
    </row>
    <row r="508" spans="1:26" ht="14.25" customHeight="1">
      <c r="A508" s="29">
        <f>COUNTIF(A!$A$2:$A$1001,"&lt;="&amp;A!A508)</f>
        <v>548</v>
      </c>
      <c r="B508" s="30">
        <v>507</v>
      </c>
      <c r="C508" s="35" t="str">
        <f t="array" ref="C508">INDEX(A!$A$2:$A$1001,MATCH(EF!B508,EF!$A$2:$A$1001,0))</f>
        <v>Sistema para el Desarrollo Integral de la Familia del municipio de Unión de San Antonio</v>
      </c>
      <c r="D508" s="35" t="str">
        <f t="array" ref="D508">INDEX(A!$B$2:$B$1001,MATCH(EF!C508,A!$A$2:$A$1001,0))</f>
        <v>Municipal</v>
      </c>
      <c r="E508" s="35" t="str">
        <f t="array" ref="E508">INDEX(A!$C$2:$C$1001,MATCH(EF!C508,A!$A$2:$A$1001,0))</f>
        <v>Sí</v>
      </c>
      <c r="F508" s="35">
        <f t="array" ref="F508">INDEX(A!$D$2:$D$1001,MATCH(EF!C508,A!$A$2:$A$1001,0))</f>
        <v>109</v>
      </c>
      <c r="G508" s="35" t="str">
        <f t="array" ref="G508">INDEX(A!$E$2:$E$1001,MATCH(EF!C508,A!$A$2:$A$1001,0))</f>
        <v>Asistencia social</v>
      </c>
      <c r="H508" s="35" t="str">
        <f t="array" ref="H508">INDEX(A!$F$2:$F$1001,MATCH(EF!C508,A!$A$2:$A$1001,0))</f>
        <v>Ejecutivo</v>
      </c>
      <c r="I508" s="35" t="str">
        <f t="array" ref="I508">INDEX(A!$G$2:$G$1001,MATCH(EF!C508,A!$A$2:$A$1001,0))</f>
        <v>OPD</v>
      </c>
      <c r="J508" s="35">
        <f t="array" ref="J508">INDEX(A!$H$2:$H$1001,MATCH(EF!C508,A!$A$2:$A$1001,0))</f>
        <v>1985</v>
      </c>
      <c r="K508" s="35" t="str">
        <f t="array" ref="K508">INDEX(A!$I$2:$I$1001,MATCH(EF!C508,A!$A$2:$A$1001,0))</f>
        <v>NA</v>
      </c>
      <c r="L508" s="35" t="str">
        <f t="array" ref="L508">INDEX(A!$J$2:$J$1001,MATCH(EF!C508,A!$A$2:$A$1001,0))</f>
        <v>Decreto número 12313</v>
      </c>
      <c r="M508" s="35">
        <f t="array" ref="M508">INDEX(A!$K$2:$K$1001,MATCH(EF!C508,A!$A$2:$A$1001,0))</f>
        <v>710901</v>
      </c>
      <c r="N508" s="35">
        <f t="array" ref="N508">INDEX(A!$L$2:$L$1001,MATCH(EF!C508,A!$A$2:$A$1001,0))</f>
        <v>0</v>
      </c>
      <c r="O508" s="36" t="str">
        <f t="shared" si="0"/>
        <v>7</v>
      </c>
      <c r="P508" s="36" t="str">
        <f t="shared" si="1"/>
        <v>109</v>
      </c>
      <c r="Q508" s="36" t="str">
        <f t="array" ref="Q508">IF(O508="7",IF(P508="000","Sin región al ser un intermunicipal",INDEX(B!$C$2:$C$126,MATCH(EF!P508,B!$A$2:$A$126,0))),"Sin región al ser un ente Estatal")</f>
        <v xml:space="preserve">Altos Norte  </v>
      </c>
      <c r="R508" s="37">
        <f t="array" ref="R508">IF(O508="7",IF(P508="000","N/A",INDEX(B!$D$2:$D$126,MATCH(EF!P508,B!$A$2:$A$126,0))),B!$D$127)</f>
        <v>17325</v>
      </c>
      <c r="S508" s="37">
        <f t="array" ref="S508">IF(O508="7",IF(P508="000","N/A",INDEX(B!$E$2:$E$126,MATCH(EF!P508,B!$A$2:$A$126,0))),B!$E$127)</f>
        <v>19069</v>
      </c>
      <c r="T508" s="29"/>
      <c r="U508" s="29"/>
      <c r="V508" s="29"/>
      <c r="W508" s="29"/>
      <c r="X508" s="29"/>
      <c r="Y508" s="29"/>
      <c r="Z508" s="29"/>
    </row>
    <row r="509" spans="1:26" ht="14.25" customHeight="1">
      <c r="A509" s="29">
        <f>COUNTIF(A!$A$2:$A$1001,"&lt;="&amp;A!A509)</f>
        <v>504</v>
      </c>
      <c r="B509" s="30">
        <v>508</v>
      </c>
      <c r="C509" s="35" t="str">
        <f t="array" ref="C509">INDEX(A!$A$2:$A$1001,MATCH(EF!B509,EF!$A$2:$A$1001,0))</f>
        <v>Sistema para el Desarrollo Integral de la Familia del municipio de Unión de Tula</v>
      </c>
      <c r="D509" s="35" t="str">
        <f t="array" ref="D509">INDEX(A!$B$2:$B$1001,MATCH(EF!C509,A!$A$2:$A$1001,0))</f>
        <v>Municipal</v>
      </c>
      <c r="E509" s="35" t="str">
        <f t="array" ref="E509">INDEX(A!$C$2:$C$1001,MATCH(EF!C509,A!$A$2:$A$1001,0))</f>
        <v>Sí</v>
      </c>
      <c r="F509" s="35">
        <f t="array" ref="F509">INDEX(A!$D$2:$D$1001,MATCH(EF!C509,A!$A$2:$A$1001,0))</f>
        <v>110</v>
      </c>
      <c r="G509" s="35" t="str">
        <f t="array" ref="G509">INDEX(A!$E$2:$E$1001,MATCH(EF!C509,A!$A$2:$A$1001,0))</f>
        <v>Asistencia social</v>
      </c>
      <c r="H509" s="35" t="str">
        <f t="array" ref="H509">INDEX(A!$F$2:$F$1001,MATCH(EF!C509,A!$A$2:$A$1001,0))</f>
        <v>Ejecutivo</v>
      </c>
      <c r="I509" s="35" t="str">
        <f t="array" ref="I509">INDEX(A!$G$2:$G$1001,MATCH(EF!C509,A!$A$2:$A$1001,0))</f>
        <v>OPD</v>
      </c>
      <c r="J509" s="35">
        <f t="array" ref="J509">INDEX(A!$H$2:$H$1001,MATCH(EF!C509,A!$A$2:$A$1001,0))</f>
        <v>1986</v>
      </c>
      <c r="K509" s="35" t="str">
        <f t="array" ref="K509">INDEX(A!$I$2:$I$1001,MATCH(EF!C509,A!$A$2:$A$1001,0))</f>
        <v>NA</v>
      </c>
      <c r="L509" s="35" t="str">
        <f t="array" ref="L509">INDEX(A!$J$2:$J$1001,MATCH(EF!C509,A!$A$2:$A$1001,0))</f>
        <v>Decreto número 12502</v>
      </c>
      <c r="M509" s="35">
        <f t="array" ref="M509">INDEX(A!$K$2:$K$1001,MATCH(EF!C509,A!$A$2:$A$1001,0))</f>
        <v>711001</v>
      </c>
      <c r="N509" s="35">
        <f t="array" ref="N509">INDEX(A!$L$2:$L$1001,MATCH(EF!C509,A!$A$2:$A$1001,0))</f>
        <v>0</v>
      </c>
      <c r="O509" s="36" t="str">
        <f t="shared" si="0"/>
        <v>7</v>
      </c>
      <c r="P509" s="36" t="str">
        <f t="shared" si="1"/>
        <v>110</v>
      </c>
      <c r="Q509" s="36" t="str">
        <f t="array" ref="Q509">IF(O509="7",IF(P509="000","Sin región al ser un intermunicipal",INDEX(B!$C$2:$C$126,MATCH(EF!P509,B!$A$2:$A$126,0))),"Sin región al ser un ente Estatal")</f>
        <v>Sierra de Amula</v>
      </c>
      <c r="R509" s="37">
        <f t="array" ref="R509">IF(O509="7",IF(P509="000","N/A",INDEX(B!$D$2:$D$126,MATCH(EF!P509,B!$A$2:$A$126,0))),B!$D$127)</f>
        <v>13446</v>
      </c>
      <c r="S509" s="37">
        <f t="array" ref="S509">IF(O509="7",IF(P509="000","N/A",INDEX(B!$E$2:$E$126,MATCH(EF!P509,B!$A$2:$A$126,0))),B!$E$127)</f>
        <v>13799</v>
      </c>
      <c r="T509" s="29"/>
      <c r="U509" s="29"/>
      <c r="V509" s="29"/>
      <c r="W509" s="29"/>
      <c r="X509" s="29"/>
      <c r="Y509" s="29"/>
      <c r="Z509" s="29"/>
    </row>
    <row r="510" spans="1:26" ht="14.25" customHeight="1">
      <c r="A510" s="29">
        <f>COUNTIF(A!$A$2:$A$1001,"&lt;="&amp;A!A510)</f>
        <v>549</v>
      </c>
      <c r="B510" s="30">
        <v>509</v>
      </c>
      <c r="C510" s="35" t="str">
        <f t="array" ref="C510">INDEX(A!$A$2:$A$1001,MATCH(EF!B510,EF!$A$2:$A$1001,0))</f>
        <v>Sistema para el Desarrollo Integral de la Familia del municipio de Valle de Guadalupe</v>
      </c>
      <c r="D510" s="35" t="str">
        <f t="array" ref="D510">INDEX(A!$B$2:$B$1001,MATCH(EF!C510,A!$A$2:$A$1001,0))</f>
        <v>Municipal</v>
      </c>
      <c r="E510" s="35" t="str">
        <f t="array" ref="E510">INDEX(A!$C$2:$C$1001,MATCH(EF!C510,A!$A$2:$A$1001,0))</f>
        <v>Sí</v>
      </c>
      <c r="F510" s="35">
        <f t="array" ref="F510">INDEX(A!$D$2:$D$1001,MATCH(EF!C510,A!$A$2:$A$1001,0))</f>
        <v>111</v>
      </c>
      <c r="G510" s="35" t="str">
        <f t="array" ref="G510">INDEX(A!$E$2:$E$1001,MATCH(EF!C510,A!$A$2:$A$1001,0))</f>
        <v>Asistencia social</v>
      </c>
      <c r="H510" s="35" t="str">
        <f t="array" ref="H510">INDEX(A!$F$2:$F$1001,MATCH(EF!C510,A!$A$2:$A$1001,0))</f>
        <v>Ejecutivo</v>
      </c>
      <c r="I510" s="35" t="str">
        <f t="array" ref="I510">INDEX(A!$G$2:$G$1001,MATCH(EF!C510,A!$A$2:$A$1001,0))</f>
        <v>OPD</v>
      </c>
      <c r="J510" s="35">
        <f t="array" ref="J510">INDEX(A!$H$2:$H$1001,MATCH(EF!C510,A!$A$2:$A$1001,0))</f>
        <v>1986</v>
      </c>
      <c r="K510" s="35" t="str">
        <f t="array" ref="K510">INDEX(A!$I$2:$I$1001,MATCH(EF!C510,A!$A$2:$A$1001,0))</f>
        <v>NA</v>
      </c>
      <c r="L510" s="35" t="str">
        <f t="array" ref="L510">INDEX(A!$J$2:$J$1001,MATCH(EF!C510,A!$A$2:$A$1001,0))</f>
        <v>Decreto número 12455</v>
      </c>
      <c r="M510" s="35">
        <f t="array" ref="M510">INDEX(A!$K$2:$K$1001,MATCH(EF!C510,A!$A$2:$A$1001,0))</f>
        <v>711101</v>
      </c>
      <c r="N510" s="35">
        <f t="array" ref="N510">INDEX(A!$L$2:$L$1001,MATCH(EF!C510,A!$A$2:$A$1001,0))</f>
        <v>0</v>
      </c>
      <c r="O510" s="36" t="str">
        <f t="shared" si="0"/>
        <v>7</v>
      </c>
      <c r="P510" s="36" t="str">
        <f t="shared" si="1"/>
        <v>111</v>
      </c>
      <c r="Q510" s="36" t="str">
        <f t="array" ref="Q510">IF(O510="7",IF(P510="000","Sin región al ser un intermunicipal",INDEX(B!$C$2:$C$126,MATCH(EF!P510,B!$A$2:$A$126,0))),"Sin región al ser un ente Estatal")</f>
        <v>Altos Sur</v>
      </c>
      <c r="R510" s="37">
        <f t="array" ref="R510">IF(O510="7",IF(P510="000","N/A",INDEX(B!$D$2:$D$126,MATCH(EF!P510,B!$A$2:$A$126,0))),B!$D$127)</f>
        <v>6924</v>
      </c>
      <c r="S510" s="37">
        <f t="array" ref="S510">IF(O510="7",IF(P510="000","N/A",INDEX(B!$E$2:$E$126,MATCH(EF!P510,B!$A$2:$A$126,0))),B!$E$127)</f>
        <v>6627</v>
      </c>
      <c r="T510" s="29"/>
      <c r="U510" s="29"/>
      <c r="V510" s="29"/>
      <c r="W510" s="29"/>
      <c r="X510" s="29"/>
      <c r="Y510" s="29"/>
      <c r="Z510" s="29"/>
    </row>
    <row r="511" spans="1:26" ht="14.25" customHeight="1">
      <c r="A511" s="29">
        <f>COUNTIF(A!$A$2:$A$1001,"&lt;="&amp;A!A511)</f>
        <v>505</v>
      </c>
      <c r="B511" s="30">
        <v>510</v>
      </c>
      <c r="C511" s="35" t="str">
        <f t="array" ref="C511">INDEX(A!$A$2:$A$1001,MATCH(EF!B511,EF!$A$2:$A$1001,0))</f>
        <v>Sistema para el Desarrollo Integral de la Familia del municipio de Valle de Juárez</v>
      </c>
      <c r="D511" s="35" t="str">
        <f t="array" ref="D511">INDEX(A!$B$2:$B$1001,MATCH(EF!C511,A!$A$2:$A$1001,0))</f>
        <v>Municipal</v>
      </c>
      <c r="E511" s="35" t="str">
        <f t="array" ref="E511">INDEX(A!$C$2:$C$1001,MATCH(EF!C511,A!$A$2:$A$1001,0))</f>
        <v>Sí</v>
      </c>
      <c r="F511" s="35">
        <f t="array" ref="F511">INDEX(A!$D$2:$D$1001,MATCH(EF!C511,A!$A$2:$A$1001,0))</f>
        <v>112</v>
      </c>
      <c r="G511" s="35" t="str">
        <f t="array" ref="G511">INDEX(A!$E$2:$E$1001,MATCH(EF!C511,A!$A$2:$A$1001,0))</f>
        <v>Asistencia social</v>
      </c>
      <c r="H511" s="35" t="str">
        <f t="array" ref="H511">INDEX(A!$F$2:$F$1001,MATCH(EF!C511,A!$A$2:$A$1001,0))</f>
        <v>Ejecutivo</v>
      </c>
      <c r="I511" s="35" t="str">
        <f t="array" ref="I511">INDEX(A!$G$2:$G$1001,MATCH(EF!C511,A!$A$2:$A$1001,0))</f>
        <v>OPD</v>
      </c>
      <c r="J511" s="35">
        <f t="array" ref="J511">INDEX(A!$H$2:$H$1001,MATCH(EF!C511,A!$A$2:$A$1001,0))</f>
        <v>1986</v>
      </c>
      <c r="K511" s="35" t="str">
        <f t="array" ref="K511">INDEX(A!$I$2:$I$1001,MATCH(EF!C511,A!$A$2:$A$1001,0))</f>
        <v>NA</v>
      </c>
      <c r="L511" s="35" t="str">
        <f t="array" ref="L511">INDEX(A!$J$2:$J$1001,MATCH(EF!C511,A!$A$2:$A$1001,0))</f>
        <v>Decreto número 12469</v>
      </c>
      <c r="M511" s="35">
        <f t="array" ref="M511">INDEX(A!$K$2:$K$1001,MATCH(EF!C511,A!$A$2:$A$1001,0))</f>
        <v>711201</v>
      </c>
      <c r="N511" s="35">
        <f t="array" ref="N511">INDEX(A!$L$2:$L$1001,MATCH(EF!C511,A!$A$2:$A$1001,0))</f>
        <v>0</v>
      </c>
      <c r="O511" s="36" t="str">
        <f t="shared" si="0"/>
        <v>7</v>
      </c>
      <c r="P511" s="36" t="str">
        <f t="shared" si="1"/>
        <v>112</v>
      </c>
      <c r="Q511" s="36" t="str">
        <f t="array" ref="Q511">IF(O511="7",IF(P511="000","Sin región al ser un intermunicipal",INDEX(B!$C$2:$C$126,MATCH(EF!P511,B!$A$2:$A$126,0))),"Sin región al ser un ente Estatal")</f>
        <v>Sureste</v>
      </c>
      <c r="R511" s="37">
        <f t="array" ref="R511">IF(O511="7",IF(P511="000","N/A",INDEX(B!$D$2:$D$126,MATCH(EF!P511,B!$A$2:$A$126,0))),B!$D$127)</f>
        <v>5389</v>
      </c>
      <c r="S511" s="37">
        <f t="array" ref="S511">IF(O511="7",IF(P511="000","N/A",INDEX(B!$E$2:$E$126,MATCH(EF!P511,B!$A$2:$A$126,0))),B!$E$127)</f>
        <v>6151</v>
      </c>
      <c r="T511" s="29"/>
      <c r="U511" s="29"/>
      <c r="V511" s="29"/>
      <c r="W511" s="29"/>
      <c r="X511" s="29"/>
      <c r="Y511" s="29"/>
      <c r="Z511" s="29"/>
    </row>
    <row r="512" spans="1:26" ht="14.25" customHeight="1">
      <c r="A512" s="29">
        <f>COUNTIF(A!$A$2:$A$1001,"&lt;="&amp;A!A512)</f>
        <v>550</v>
      </c>
      <c r="B512" s="30">
        <v>511</v>
      </c>
      <c r="C512" s="35" t="str">
        <f t="array" ref="C512">INDEX(A!$A$2:$A$1001,MATCH(EF!B512,EF!$A$2:$A$1001,0))</f>
        <v>Sistema para el Desarrollo Integral de la Familia del municipio de Villa Corona</v>
      </c>
      <c r="D512" s="35" t="str">
        <f t="array" ref="D512">INDEX(A!$B$2:$B$1001,MATCH(EF!C512,A!$A$2:$A$1001,0))</f>
        <v>Municipal</v>
      </c>
      <c r="E512" s="35" t="str">
        <f t="array" ref="E512">INDEX(A!$C$2:$C$1001,MATCH(EF!C512,A!$A$2:$A$1001,0))</f>
        <v>Sí</v>
      </c>
      <c r="F512" s="35">
        <f t="array" ref="F512">INDEX(A!$D$2:$D$1001,MATCH(EF!C512,A!$A$2:$A$1001,0))</f>
        <v>114</v>
      </c>
      <c r="G512" s="35" t="str">
        <f t="array" ref="G512">INDEX(A!$E$2:$E$1001,MATCH(EF!C512,A!$A$2:$A$1001,0))</f>
        <v>Asistencia social</v>
      </c>
      <c r="H512" s="35" t="str">
        <f t="array" ref="H512">INDEX(A!$F$2:$F$1001,MATCH(EF!C512,A!$A$2:$A$1001,0))</f>
        <v>Ejecutivo</v>
      </c>
      <c r="I512" s="35" t="str">
        <f t="array" ref="I512">INDEX(A!$G$2:$G$1001,MATCH(EF!C512,A!$A$2:$A$1001,0))</f>
        <v>OPD</v>
      </c>
      <c r="J512" s="35">
        <f t="array" ref="J512">INDEX(A!$H$2:$H$1001,MATCH(EF!C512,A!$A$2:$A$1001,0))</f>
        <v>1985</v>
      </c>
      <c r="K512" s="35" t="str">
        <f t="array" ref="K512">INDEX(A!$I$2:$I$1001,MATCH(EF!C512,A!$A$2:$A$1001,0))</f>
        <v>NA</v>
      </c>
      <c r="L512" s="35" t="str">
        <f t="array" ref="L512">INDEX(A!$J$2:$J$1001,MATCH(EF!C512,A!$A$2:$A$1001,0))</f>
        <v>Decreto número 12108</v>
      </c>
      <c r="M512" s="35">
        <f t="array" ref="M512">INDEX(A!$K$2:$K$1001,MATCH(EF!C512,A!$A$2:$A$1001,0))</f>
        <v>711401</v>
      </c>
      <c r="N512" s="35">
        <f t="array" ref="N512">INDEX(A!$L$2:$L$1001,MATCH(EF!C512,A!$A$2:$A$1001,0))</f>
        <v>0</v>
      </c>
      <c r="O512" s="36" t="str">
        <f t="shared" si="0"/>
        <v>7</v>
      </c>
      <c r="P512" s="36" t="str">
        <f t="shared" si="1"/>
        <v>114</v>
      </c>
      <c r="Q512" s="36" t="str">
        <f t="array" ref="Q512">IF(O512="7",IF(P512="000","Sin región al ser un intermunicipal",INDEX(B!$C$2:$C$126,MATCH(EF!P512,B!$A$2:$A$126,0))),"Sin región al ser un ente Estatal")</f>
        <v>Lagunas</v>
      </c>
      <c r="R512" s="37">
        <f t="array" ref="R512">IF(O512="7",IF(P512="000","N/A",INDEX(B!$D$2:$D$126,MATCH(EF!P512,B!$A$2:$A$126,0))),B!$D$127)</f>
        <v>17824</v>
      </c>
      <c r="S512" s="37">
        <f t="array" ref="S512">IF(O512="7",IF(P512="000","N/A",INDEX(B!$E$2:$E$126,MATCH(EF!P512,B!$A$2:$A$126,0))),B!$E$127)</f>
        <v>19063</v>
      </c>
      <c r="T512" s="29"/>
      <c r="U512" s="29"/>
      <c r="V512" s="29"/>
      <c r="W512" s="29"/>
      <c r="X512" s="29"/>
      <c r="Y512" s="29"/>
      <c r="Z512" s="29"/>
    </row>
    <row r="513" spans="1:26" ht="14.25" customHeight="1">
      <c r="A513" s="29">
        <f>COUNTIF(A!$A$2:$A$1001,"&lt;="&amp;A!A513)</f>
        <v>506</v>
      </c>
      <c r="B513" s="30">
        <v>512</v>
      </c>
      <c r="C513" s="35" t="str">
        <f t="array" ref="C513">INDEX(A!$A$2:$A$1001,MATCH(EF!B513,EF!$A$2:$A$1001,0))</f>
        <v>Sistema para el Desarrollo Integral de la Familia del municipio de Villa Guerrero</v>
      </c>
      <c r="D513" s="35" t="str">
        <f t="array" ref="D513">INDEX(A!$B$2:$B$1001,MATCH(EF!C513,A!$A$2:$A$1001,0))</f>
        <v>Municipal</v>
      </c>
      <c r="E513" s="35" t="str">
        <f t="array" ref="E513">INDEX(A!$C$2:$C$1001,MATCH(EF!C513,A!$A$2:$A$1001,0))</f>
        <v>Sí</v>
      </c>
      <c r="F513" s="35">
        <f t="array" ref="F513">INDEX(A!$D$2:$D$1001,MATCH(EF!C513,A!$A$2:$A$1001,0))</f>
        <v>115</v>
      </c>
      <c r="G513" s="35" t="str">
        <f t="array" ref="G513">INDEX(A!$E$2:$E$1001,MATCH(EF!C513,A!$A$2:$A$1001,0))</f>
        <v>Asistencia social</v>
      </c>
      <c r="H513" s="35" t="str">
        <f t="array" ref="H513">INDEX(A!$F$2:$F$1001,MATCH(EF!C513,A!$A$2:$A$1001,0))</f>
        <v>Ejecutivo</v>
      </c>
      <c r="I513" s="35" t="str">
        <f t="array" ref="I513">INDEX(A!$G$2:$G$1001,MATCH(EF!C513,A!$A$2:$A$1001,0))</f>
        <v>OPD</v>
      </c>
      <c r="J513" s="35">
        <f t="array" ref="J513">INDEX(A!$H$2:$H$1001,MATCH(EF!C513,A!$A$2:$A$1001,0))</f>
        <v>1986</v>
      </c>
      <c r="K513" s="35" t="str">
        <f t="array" ref="K513">INDEX(A!$I$2:$I$1001,MATCH(EF!C513,A!$A$2:$A$1001,0))</f>
        <v>NA</v>
      </c>
      <c r="L513" s="35" t="str">
        <f t="array" ref="L513">INDEX(A!$J$2:$J$1001,MATCH(EF!C513,A!$A$2:$A$1001,0))</f>
        <v>Decreto número 12389</v>
      </c>
      <c r="M513" s="35">
        <f t="array" ref="M513">INDEX(A!$K$2:$K$1001,MATCH(EF!C513,A!$A$2:$A$1001,0))</f>
        <v>711501</v>
      </c>
      <c r="N513" s="35">
        <f t="array" ref="N513">INDEX(A!$L$2:$L$1001,MATCH(EF!C513,A!$A$2:$A$1001,0))</f>
        <v>0</v>
      </c>
      <c r="O513" s="36" t="str">
        <f t="shared" si="0"/>
        <v>7</v>
      </c>
      <c r="P513" s="36" t="str">
        <f t="shared" si="1"/>
        <v>115</v>
      </c>
      <c r="Q513" s="36" t="str">
        <f t="array" ref="Q513">IF(O513="7",IF(P513="000","Sin región al ser un intermunicipal",INDEX(B!$C$2:$C$126,MATCH(EF!P513,B!$A$2:$A$126,0))),"Sin región al ser un ente Estatal")</f>
        <v>Norte</v>
      </c>
      <c r="R513" s="37">
        <f t="array" ref="R513">IF(O513="7",IF(P513="000","N/A",INDEX(B!$D$2:$D$126,MATCH(EF!P513,B!$A$2:$A$126,0))),B!$D$127)</f>
        <v>5417</v>
      </c>
      <c r="S513" s="37">
        <f t="array" ref="S513">IF(O513="7",IF(P513="000","N/A",INDEX(B!$E$2:$E$126,MATCH(EF!P513,B!$A$2:$A$126,0))),B!$E$127)</f>
        <v>5525</v>
      </c>
      <c r="T513" s="29"/>
      <c r="U513" s="29"/>
      <c r="V513" s="29"/>
      <c r="W513" s="29"/>
      <c r="X513" s="29"/>
      <c r="Y513" s="29"/>
      <c r="Z513" s="29"/>
    </row>
    <row r="514" spans="1:26" ht="14.25" customHeight="1">
      <c r="A514" s="29">
        <f>COUNTIF(A!$A$2:$A$1001,"&lt;="&amp;A!A514)</f>
        <v>553</v>
      </c>
      <c r="B514" s="30">
        <v>513</v>
      </c>
      <c r="C514" s="35" t="str">
        <f t="array" ref="C514">INDEX(A!$A$2:$A$1001,MATCH(EF!B514,EF!$A$2:$A$1001,0))</f>
        <v>Sistema para el Desarrollo Integral de la Familia del municipio de Villa Hidalgo</v>
      </c>
      <c r="D514" s="35" t="str">
        <f t="array" ref="D514">INDEX(A!$B$2:$B$1001,MATCH(EF!C514,A!$A$2:$A$1001,0))</f>
        <v>Municipal</v>
      </c>
      <c r="E514" s="35" t="str">
        <f t="array" ref="E514">INDEX(A!$C$2:$C$1001,MATCH(EF!C514,A!$A$2:$A$1001,0))</f>
        <v>Sí</v>
      </c>
      <c r="F514" s="35">
        <f t="array" ref="F514">INDEX(A!$D$2:$D$1001,MATCH(EF!C514,A!$A$2:$A$1001,0))</f>
        <v>116</v>
      </c>
      <c r="G514" s="35" t="str">
        <f t="array" ref="G514">INDEX(A!$E$2:$E$1001,MATCH(EF!C514,A!$A$2:$A$1001,0))</f>
        <v>Asistencia social</v>
      </c>
      <c r="H514" s="35" t="str">
        <f t="array" ref="H514">INDEX(A!$F$2:$F$1001,MATCH(EF!C514,A!$A$2:$A$1001,0))</f>
        <v>Ejecutivo</v>
      </c>
      <c r="I514" s="35" t="str">
        <f t="array" ref="I514">INDEX(A!$G$2:$G$1001,MATCH(EF!C514,A!$A$2:$A$1001,0))</f>
        <v>OPD</v>
      </c>
      <c r="J514" s="35">
        <f t="array" ref="J514">INDEX(A!$H$2:$H$1001,MATCH(EF!C514,A!$A$2:$A$1001,0))</f>
        <v>1986</v>
      </c>
      <c r="K514" s="35" t="str">
        <f t="array" ref="K514">INDEX(A!$I$2:$I$1001,MATCH(EF!C514,A!$A$2:$A$1001,0))</f>
        <v>NA</v>
      </c>
      <c r="L514" s="35" t="str">
        <f t="array" ref="L514">INDEX(A!$J$2:$J$1001,MATCH(EF!C514,A!$A$2:$A$1001,0))</f>
        <v>Decreto número 12360</v>
      </c>
      <c r="M514" s="35">
        <f t="array" ref="M514">INDEX(A!$K$2:$K$1001,MATCH(EF!C514,A!$A$2:$A$1001,0))</f>
        <v>711601</v>
      </c>
      <c r="N514" s="35">
        <f t="array" ref="N514">INDEX(A!$L$2:$L$1001,MATCH(EF!C514,A!$A$2:$A$1001,0))</f>
        <v>0</v>
      </c>
      <c r="O514" s="36" t="str">
        <f t="shared" si="0"/>
        <v>7</v>
      </c>
      <c r="P514" s="36" t="str">
        <f t="shared" si="1"/>
        <v>116</v>
      </c>
      <c r="Q514" s="36" t="str">
        <f t="array" ref="Q514">IF(O514="7",IF(P514="000","Sin región al ser un intermunicipal",INDEX(B!$C$2:$C$126,MATCH(EF!P514,B!$A$2:$A$126,0))),"Sin región al ser un ente Estatal")</f>
        <v>Altos Norte</v>
      </c>
      <c r="R514" s="37">
        <f t="array" ref="R514">IF(O514="7",IF(P514="000","N/A",INDEX(B!$D$2:$D$126,MATCH(EF!P514,B!$A$2:$A$126,0))),B!$D$127)</f>
        <v>20257</v>
      </c>
      <c r="S514" s="37">
        <f t="array" ref="S514">IF(O514="7",IF(P514="000","N/A",INDEX(B!$E$2:$E$126,MATCH(EF!P514,B!$A$2:$A$126,0))),B!$E$127)</f>
        <v>20088</v>
      </c>
      <c r="T514" s="29"/>
      <c r="U514" s="29"/>
      <c r="V514" s="29"/>
      <c r="W514" s="29"/>
      <c r="X514" s="29"/>
      <c r="Y514" s="29"/>
      <c r="Z514" s="29"/>
    </row>
    <row r="515" spans="1:26" ht="14.25" customHeight="1">
      <c r="A515" s="29">
        <f>COUNTIF(A!$A$2:$A$1001,"&lt;="&amp;A!A515)</f>
        <v>507</v>
      </c>
      <c r="B515" s="30">
        <v>514</v>
      </c>
      <c r="C515" s="35" t="str">
        <f t="array" ref="C515">INDEX(A!$A$2:$A$1001,MATCH(EF!B515,EF!$A$2:$A$1001,0))</f>
        <v>Sistema para el Desarrollo Integral de la Familia del municipio de Yahualica de González Gallo</v>
      </c>
      <c r="D515" s="35" t="str">
        <f t="array" ref="D515">INDEX(A!$B$2:$B$1001,MATCH(EF!C515,A!$A$2:$A$1001,0))</f>
        <v>Municipal</v>
      </c>
      <c r="E515" s="35" t="str">
        <f t="array" ref="E515">INDEX(A!$C$2:$C$1001,MATCH(EF!C515,A!$A$2:$A$1001,0))</f>
        <v>Sí</v>
      </c>
      <c r="F515" s="35">
        <f t="array" ref="F515">INDEX(A!$D$2:$D$1001,MATCH(EF!C515,A!$A$2:$A$1001,0))</f>
        <v>118</v>
      </c>
      <c r="G515" s="35" t="str">
        <f t="array" ref="G515">INDEX(A!$E$2:$E$1001,MATCH(EF!C515,A!$A$2:$A$1001,0))</f>
        <v>Asistencia social</v>
      </c>
      <c r="H515" s="35" t="str">
        <f t="array" ref="H515">INDEX(A!$F$2:$F$1001,MATCH(EF!C515,A!$A$2:$A$1001,0))</f>
        <v>Ejecutivo</v>
      </c>
      <c r="I515" s="35" t="str">
        <f t="array" ref="I515">INDEX(A!$G$2:$G$1001,MATCH(EF!C515,A!$A$2:$A$1001,0))</f>
        <v>OPD</v>
      </c>
      <c r="J515" s="35">
        <f t="array" ref="J515">INDEX(A!$H$2:$H$1001,MATCH(EF!C515,A!$A$2:$A$1001,0))</f>
        <v>1986</v>
      </c>
      <c r="K515" s="35" t="str">
        <f t="array" ref="K515">INDEX(A!$I$2:$I$1001,MATCH(EF!C515,A!$A$2:$A$1001,0))</f>
        <v>NA</v>
      </c>
      <c r="L515" s="35" t="str">
        <f t="array" ref="L515">INDEX(A!$J$2:$J$1001,MATCH(EF!C515,A!$A$2:$A$1001,0))</f>
        <v>Decreto número 12467</v>
      </c>
      <c r="M515" s="35">
        <f t="array" ref="M515">INDEX(A!$K$2:$K$1001,MATCH(EF!C515,A!$A$2:$A$1001,0))</f>
        <v>711801</v>
      </c>
      <c r="N515" s="35">
        <f t="array" ref="N515">INDEX(A!$L$2:$L$1001,MATCH(EF!C515,A!$A$2:$A$1001,0))</f>
        <v>0</v>
      </c>
      <c r="O515" s="36" t="str">
        <f t="shared" si="0"/>
        <v>7</v>
      </c>
      <c r="P515" s="36" t="str">
        <f t="shared" si="1"/>
        <v>118</v>
      </c>
      <c r="Q515" s="36" t="str">
        <f t="array" ref="Q515">IF(O515="7",IF(P515="000","Sin región al ser un intermunicipal",INDEX(B!$C$2:$C$126,MATCH(EF!P515,B!$A$2:$A$126,0))),"Sin región al ser un ente Estatal")</f>
        <v xml:space="preserve">Altos Sur </v>
      </c>
      <c r="R515" s="37">
        <f t="array" ref="R515">IF(O515="7",IF(P515="000","N/A",INDEX(B!$D$2:$D$126,MATCH(EF!P515,B!$A$2:$A$126,0))),B!$D$127)</f>
        <v>22586</v>
      </c>
      <c r="S515" s="37">
        <f t="array" ref="S515">IF(O515="7",IF(P515="000","N/A",INDEX(B!$E$2:$E$126,MATCH(EF!P515,B!$A$2:$A$126,0))),B!$E$127)</f>
        <v>22394</v>
      </c>
      <c r="T515" s="29"/>
      <c r="U515" s="29"/>
      <c r="V515" s="29"/>
      <c r="W515" s="29"/>
      <c r="X515" s="29"/>
      <c r="Y515" s="29"/>
      <c r="Z515" s="29"/>
    </row>
    <row r="516" spans="1:26" ht="14.25" customHeight="1">
      <c r="A516" s="29">
        <f>COUNTIF(A!$A$2:$A$1001,"&lt;="&amp;A!A516)</f>
        <v>554</v>
      </c>
      <c r="B516" s="30">
        <v>515</v>
      </c>
      <c r="C516" s="35" t="str">
        <f t="array" ref="C516">INDEX(A!$A$2:$A$1001,MATCH(EF!B516,EF!$A$2:$A$1001,0))</f>
        <v>Sistema para el Desarrollo Integral de la Familia del municipio de Zacoalco de Torres</v>
      </c>
      <c r="D516" s="35" t="str">
        <f t="array" ref="D516">INDEX(A!$B$2:$B$1001,MATCH(EF!C516,A!$A$2:$A$1001,0))</f>
        <v>Municipal</v>
      </c>
      <c r="E516" s="35" t="str">
        <f t="array" ref="E516">INDEX(A!$C$2:$C$1001,MATCH(EF!C516,A!$A$2:$A$1001,0))</f>
        <v>Sí</v>
      </c>
      <c r="F516" s="35">
        <f t="array" ref="F516">INDEX(A!$D$2:$D$1001,MATCH(EF!C516,A!$A$2:$A$1001,0))</f>
        <v>119</v>
      </c>
      <c r="G516" s="35" t="str">
        <f t="array" ref="G516">INDEX(A!$E$2:$E$1001,MATCH(EF!C516,A!$A$2:$A$1001,0))</f>
        <v>Asistencia social</v>
      </c>
      <c r="H516" s="35" t="str">
        <f t="array" ref="H516">INDEX(A!$F$2:$F$1001,MATCH(EF!C516,A!$A$2:$A$1001,0))</f>
        <v>Ejecutivo</v>
      </c>
      <c r="I516" s="35" t="str">
        <f t="array" ref="I516">INDEX(A!$G$2:$G$1001,MATCH(EF!C516,A!$A$2:$A$1001,0))</f>
        <v>OPD</v>
      </c>
      <c r="J516" s="35">
        <f t="array" ref="J516">INDEX(A!$H$2:$H$1001,MATCH(EF!C516,A!$A$2:$A$1001,0))</f>
        <v>1987</v>
      </c>
      <c r="K516" s="35" t="str">
        <f t="array" ref="K516">INDEX(A!$I$2:$I$1001,MATCH(EF!C516,A!$A$2:$A$1001,0))</f>
        <v>NA</v>
      </c>
      <c r="L516" s="35" t="str">
        <f t="array" ref="L516">INDEX(A!$J$2:$J$1001,MATCH(EF!C516,A!$A$2:$A$1001,0))</f>
        <v>Decreto número 12850</v>
      </c>
      <c r="M516" s="35">
        <f t="array" ref="M516">INDEX(A!$K$2:$K$1001,MATCH(EF!C516,A!$A$2:$A$1001,0))</f>
        <v>711901</v>
      </c>
      <c r="N516" s="35">
        <f t="array" ref="N516">INDEX(A!$L$2:$L$1001,MATCH(EF!C516,A!$A$2:$A$1001,0))</f>
        <v>0</v>
      </c>
      <c r="O516" s="36" t="str">
        <f t="shared" si="0"/>
        <v>7</v>
      </c>
      <c r="P516" s="36" t="str">
        <f t="shared" si="1"/>
        <v>119</v>
      </c>
      <c r="Q516" s="36" t="str">
        <f t="array" ref="Q516">IF(O516="7",IF(P516="000","Sin región al ser un intermunicipal",INDEX(B!$C$2:$C$126,MATCH(EF!P516,B!$A$2:$A$126,0))),"Sin región al ser un ente Estatal")</f>
        <v>Lagunas</v>
      </c>
      <c r="R516" s="37">
        <f t="array" ref="R516">IF(O516="7",IF(P516="000","N/A",INDEX(B!$D$2:$D$126,MATCH(EF!P516,B!$A$2:$A$126,0))),B!$D$127)</f>
        <v>28205</v>
      </c>
      <c r="S516" s="37">
        <f t="array" ref="S516">IF(O516="7",IF(P516="000","N/A",INDEX(B!$E$2:$E$126,MATCH(EF!P516,B!$A$2:$A$126,0))),B!$E$127)</f>
        <v>30472</v>
      </c>
      <c r="T516" s="29"/>
      <c r="U516" s="29"/>
      <c r="V516" s="29"/>
      <c r="W516" s="29"/>
      <c r="X516" s="29"/>
      <c r="Y516" s="29"/>
      <c r="Z516" s="29"/>
    </row>
    <row r="517" spans="1:26" ht="14.25" customHeight="1">
      <c r="A517" s="29">
        <f>COUNTIF(A!$A$2:$A$1001,"&lt;="&amp;A!A517)</f>
        <v>508</v>
      </c>
      <c r="B517" s="30">
        <v>516</v>
      </c>
      <c r="C517" s="35" t="str">
        <f t="array" ref="C517">INDEX(A!$A$2:$A$1001,MATCH(EF!B517,EF!$A$2:$A$1001,0))</f>
        <v>Sistema para el Desarrollo Integral de la Familia del municipio de Zapopan</v>
      </c>
      <c r="D517" s="35" t="str">
        <f t="array" ref="D517">INDEX(A!$B$2:$B$1001,MATCH(EF!C517,A!$A$2:$A$1001,0))</f>
        <v>Municipal</v>
      </c>
      <c r="E517" s="35" t="str">
        <f t="array" ref="E517">INDEX(A!$C$2:$C$1001,MATCH(EF!C517,A!$A$2:$A$1001,0))</f>
        <v>Sí</v>
      </c>
      <c r="F517" s="35">
        <f t="array" ref="F517">INDEX(A!$D$2:$D$1001,MATCH(EF!C517,A!$A$2:$A$1001,0))</f>
        <v>120</v>
      </c>
      <c r="G517" s="35" t="str">
        <f t="array" ref="G517">INDEX(A!$E$2:$E$1001,MATCH(EF!C517,A!$A$2:$A$1001,0))</f>
        <v>Asistencia social</v>
      </c>
      <c r="H517" s="35" t="str">
        <f t="array" ref="H517">INDEX(A!$F$2:$F$1001,MATCH(EF!C517,A!$A$2:$A$1001,0))</f>
        <v>Ejecutivo</v>
      </c>
      <c r="I517" s="35" t="str">
        <f t="array" ref="I517">INDEX(A!$G$2:$G$1001,MATCH(EF!C517,A!$A$2:$A$1001,0))</f>
        <v>OPD</v>
      </c>
      <c r="J517" s="35">
        <f t="array" ref="J517">INDEX(A!$H$2:$H$1001,MATCH(EF!C517,A!$A$2:$A$1001,0))</f>
        <v>1985</v>
      </c>
      <c r="K517" s="35" t="str">
        <f t="array" ref="K517">INDEX(A!$I$2:$I$1001,MATCH(EF!C517,A!$A$2:$A$1001,0))</f>
        <v>NA</v>
      </c>
      <c r="L517" s="35" t="str">
        <f t="array" ref="L517">INDEX(A!$J$2:$J$1001,MATCH(EF!C517,A!$A$2:$A$1001,0))</f>
        <v>Decreto N.° 12036</v>
      </c>
      <c r="M517" s="35">
        <f t="array" ref="M517">INDEX(A!$K$2:$K$1001,MATCH(EF!C517,A!$A$2:$A$1001,0))</f>
        <v>712001</v>
      </c>
      <c r="N517" s="35">
        <f t="array" ref="N517">INDEX(A!$L$2:$L$1001,MATCH(EF!C517,A!$A$2:$A$1001,0))</f>
        <v>0</v>
      </c>
      <c r="O517" s="36" t="str">
        <f t="shared" si="0"/>
        <v>7</v>
      </c>
      <c r="P517" s="36" t="str">
        <f t="shared" si="1"/>
        <v>120</v>
      </c>
      <c r="Q517" s="36" t="str">
        <f t="array" ref="Q517">IF(O517="7",IF(P517="000","Sin región al ser un intermunicipal",INDEX(B!$C$2:$C$126,MATCH(EF!P517,B!$A$2:$A$126,0))),"Sin región al ser un ente Estatal")</f>
        <v>Centro</v>
      </c>
      <c r="R517" s="37">
        <f t="array" ref="R517">IF(O517="7",IF(P517="000","N/A",INDEX(B!$D$2:$D$126,MATCH(EF!P517,B!$A$2:$A$126,0))),B!$D$127)</f>
        <v>1332272</v>
      </c>
      <c r="S517" s="37">
        <f t="array" ref="S517">IF(O517="7",IF(P517="000","N/A",INDEX(B!$E$2:$E$126,MATCH(EF!P517,B!$A$2:$A$126,0))),B!$E$127)</f>
        <v>1476491</v>
      </c>
      <c r="T517" s="29"/>
      <c r="U517" s="29"/>
      <c r="V517" s="29"/>
      <c r="W517" s="29"/>
      <c r="X517" s="29"/>
      <c r="Y517" s="29"/>
      <c r="Z517" s="29"/>
    </row>
    <row r="518" spans="1:26" ht="14.25" customHeight="1">
      <c r="A518" s="29">
        <f>COUNTIF(A!$A$2:$A$1001,"&lt;="&amp;A!A518)</f>
        <v>371</v>
      </c>
      <c r="B518" s="30">
        <v>517</v>
      </c>
      <c r="C518" s="35" t="str">
        <f t="array" ref="C518">INDEX(A!$A$2:$A$1001,MATCH(EF!B518,EF!$A$2:$A$1001,0))</f>
        <v>Sistema para el Desarrollo Integral de la Familia del municipio de Zapotiltic</v>
      </c>
      <c r="D518" s="35" t="str">
        <f t="array" ref="D518">INDEX(A!$B$2:$B$1001,MATCH(EF!C518,A!$A$2:$A$1001,0))</f>
        <v>Municipal</v>
      </c>
      <c r="E518" s="35" t="str">
        <f t="array" ref="E518">INDEX(A!$C$2:$C$1001,MATCH(EF!C518,A!$A$2:$A$1001,0))</f>
        <v>Sí</v>
      </c>
      <c r="F518" s="35">
        <f t="array" ref="F518">INDEX(A!$D$2:$D$1001,MATCH(EF!C518,A!$A$2:$A$1001,0))</f>
        <v>121</v>
      </c>
      <c r="G518" s="35" t="str">
        <f t="array" ref="G518">INDEX(A!$E$2:$E$1001,MATCH(EF!C518,A!$A$2:$A$1001,0))</f>
        <v>Asistencia social</v>
      </c>
      <c r="H518" s="35" t="str">
        <f t="array" ref="H518">INDEX(A!$F$2:$F$1001,MATCH(EF!C518,A!$A$2:$A$1001,0))</f>
        <v>Ejecutivo</v>
      </c>
      <c r="I518" s="35" t="str">
        <f t="array" ref="I518">INDEX(A!$G$2:$G$1001,MATCH(EF!C518,A!$A$2:$A$1001,0))</f>
        <v>OPD</v>
      </c>
      <c r="J518" s="35">
        <f t="array" ref="J518">INDEX(A!$H$2:$H$1001,MATCH(EF!C518,A!$A$2:$A$1001,0))</f>
        <v>1985</v>
      </c>
      <c r="K518" s="35" t="str">
        <f t="array" ref="K518">INDEX(A!$I$2:$I$1001,MATCH(EF!C518,A!$A$2:$A$1001,0))</f>
        <v>NA</v>
      </c>
      <c r="L518" s="35" t="str">
        <f t="array" ref="L518">INDEX(A!$J$2:$J$1001,MATCH(EF!C518,A!$A$2:$A$1001,0))</f>
        <v>Decreto número 12130</v>
      </c>
      <c r="M518" s="35">
        <f t="array" ref="M518">INDEX(A!$K$2:$K$1001,MATCH(EF!C518,A!$A$2:$A$1001,0))</f>
        <v>712101</v>
      </c>
      <c r="N518" s="35">
        <f t="array" ref="N518">INDEX(A!$L$2:$L$1001,MATCH(EF!C518,A!$A$2:$A$1001,0))</f>
        <v>0</v>
      </c>
      <c r="O518" s="36" t="str">
        <f t="shared" si="0"/>
        <v>7</v>
      </c>
      <c r="P518" s="36" t="str">
        <f t="shared" si="1"/>
        <v>121</v>
      </c>
      <c r="Q518" s="36" t="str">
        <f t="array" ref="Q518">IF(O518="7",IF(P518="000","Sin región al ser un intermunicipal",INDEX(B!$C$2:$C$126,MATCH(EF!P518,B!$A$2:$A$126,0))),"Sin región al ser un ente Estatal")</f>
        <v>Sur</v>
      </c>
      <c r="R518" s="37">
        <f t="array" ref="R518">IF(O518="7",IF(P518="000","N/A",INDEX(B!$D$2:$D$126,MATCH(EF!P518,B!$A$2:$A$126,0))),B!$D$127)</f>
        <v>29190</v>
      </c>
      <c r="S518" s="37">
        <f t="array" ref="S518">IF(O518="7",IF(P518="000","N/A",INDEX(B!$E$2:$E$126,MATCH(EF!P518,B!$A$2:$A$126,0))),B!$E$127)</f>
        <v>33713</v>
      </c>
      <c r="T518" s="29"/>
      <c r="U518" s="29"/>
      <c r="V518" s="29"/>
      <c r="W518" s="29"/>
      <c r="X518" s="29"/>
      <c r="Y518" s="29"/>
      <c r="Z518" s="29"/>
    </row>
    <row r="519" spans="1:26" ht="14.25" customHeight="1">
      <c r="A519" s="29">
        <f>COUNTIF(A!$A$2:$A$1001,"&lt;="&amp;A!A519)</f>
        <v>559</v>
      </c>
      <c r="B519" s="30">
        <v>518</v>
      </c>
      <c r="C519" s="35" t="str">
        <f t="array" ref="C519">INDEX(A!$A$2:$A$1001,MATCH(EF!B519,EF!$A$2:$A$1001,0))</f>
        <v>Sistema para el Desarrollo Integral de la Familia del municipio de Zapotitlán de Vadillo</v>
      </c>
      <c r="D519" s="35" t="str">
        <f t="array" ref="D519">INDEX(A!$B$2:$B$1001,MATCH(EF!C519,A!$A$2:$A$1001,0))</f>
        <v>Municipal</v>
      </c>
      <c r="E519" s="35" t="str">
        <f t="array" ref="E519">INDEX(A!$C$2:$C$1001,MATCH(EF!C519,A!$A$2:$A$1001,0))</f>
        <v>Sí</v>
      </c>
      <c r="F519" s="35">
        <f t="array" ref="F519">INDEX(A!$D$2:$D$1001,MATCH(EF!C519,A!$A$2:$A$1001,0))</f>
        <v>122</v>
      </c>
      <c r="G519" s="35" t="str">
        <f t="array" ref="G519">INDEX(A!$E$2:$E$1001,MATCH(EF!C519,A!$A$2:$A$1001,0))</f>
        <v>Asistencia social</v>
      </c>
      <c r="H519" s="35" t="str">
        <f t="array" ref="H519">INDEX(A!$F$2:$F$1001,MATCH(EF!C519,A!$A$2:$A$1001,0))</f>
        <v>Ejecutivo</v>
      </c>
      <c r="I519" s="35" t="str">
        <f t="array" ref="I519">INDEX(A!$G$2:$G$1001,MATCH(EF!C519,A!$A$2:$A$1001,0))</f>
        <v>OPD</v>
      </c>
      <c r="J519" s="35">
        <f t="array" ref="J519">INDEX(A!$H$2:$H$1001,MATCH(EF!C519,A!$A$2:$A$1001,0))</f>
        <v>1987</v>
      </c>
      <c r="K519" s="35" t="str">
        <f t="array" ref="K519">INDEX(A!$I$2:$I$1001,MATCH(EF!C519,A!$A$2:$A$1001,0))</f>
        <v>NA</v>
      </c>
      <c r="L519" s="35" t="str">
        <f t="array" ref="L519">INDEX(A!$J$2:$J$1001,MATCH(EF!C519,A!$A$2:$A$1001,0))</f>
        <v>Decreto Número 12814</v>
      </c>
      <c r="M519" s="35">
        <f t="array" ref="M519">INDEX(A!$K$2:$K$1001,MATCH(EF!C519,A!$A$2:$A$1001,0))</f>
        <v>712201</v>
      </c>
      <c r="N519" s="35">
        <f t="array" ref="N519">INDEX(A!$L$2:$L$1001,MATCH(EF!C519,A!$A$2:$A$1001,0))</f>
        <v>0</v>
      </c>
      <c r="O519" s="36" t="str">
        <f t="shared" si="0"/>
        <v>7</v>
      </c>
      <c r="P519" s="36" t="str">
        <f t="shared" si="1"/>
        <v>122</v>
      </c>
      <c r="Q519" s="36" t="str">
        <f t="array" ref="Q519">IF(O519="7",IF(P519="000","Sin región al ser un intermunicipal",INDEX(B!$C$2:$C$126,MATCH(EF!P519,B!$A$2:$A$126,0))),"Sin región al ser un ente Estatal")</f>
        <v>Sur</v>
      </c>
      <c r="R519" s="37">
        <f t="array" ref="R519">IF(O519="7",IF(P519="000","N/A",INDEX(B!$D$2:$D$126,MATCH(EF!P519,B!$A$2:$A$126,0))),B!$D$127)</f>
        <v>7027</v>
      </c>
      <c r="S519" s="37">
        <f t="array" ref="S519">IF(O519="7",IF(P519="000","N/A",INDEX(B!$E$2:$E$126,MATCH(EF!P519,B!$A$2:$A$126,0))),B!$E$127)</f>
        <v>7466</v>
      </c>
      <c r="T519" s="29"/>
      <c r="U519" s="29"/>
      <c r="V519" s="29"/>
      <c r="W519" s="29"/>
      <c r="X519" s="29"/>
      <c r="Y519" s="29"/>
      <c r="Z519" s="29"/>
    </row>
    <row r="520" spans="1:26" ht="14.25" customHeight="1">
      <c r="A520" s="29">
        <f>COUNTIF(A!$A$2:$A$1001,"&lt;="&amp;A!A520)</f>
        <v>509</v>
      </c>
      <c r="B520" s="30">
        <v>519</v>
      </c>
      <c r="C520" s="35" t="str">
        <f t="array" ref="C520">INDEX(A!$A$2:$A$1001,MATCH(EF!B520,EF!$A$2:$A$1001,0))</f>
        <v>Sistema para el desarrollo Integral de la Familia del municipio de Zapotlán del Rey, Jalisco</v>
      </c>
      <c r="D520" s="35" t="str">
        <f t="array" ref="D520">INDEX(A!$B$2:$B$1001,MATCH(EF!C520,A!$A$2:$A$1001,0))</f>
        <v>Municipal</v>
      </c>
      <c r="E520" s="35" t="str">
        <f t="array" ref="E520">INDEX(A!$C$2:$C$1001,MATCH(EF!C520,A!$A$2:$A$1001,0))</f>
        <v>Sí</v>
      </c>
      <c r="F520" s="35">
        <f t="array" ref="F520">INDEX(A!$D$2:$D$1001,MATCH(EF!C520,A!$A$2:$A$1001,0))</f>
        <v>123</v>
      </c>
      <c r="G520" s="35" t="str">
        <f t="array" ref="G520">INDEX(A!$E$2:$E$1001,MATCH(EF!C520,A!$A$2:$A$1001,0))</f>
        <v>Asistencia social</v>
      </c>
      <c r="H520" s="35" t="str">
        <f t="array" ref="H520">INDEX(A!$F$2:$F$1001,MATCH(EF!C520,A!$A$2:$A$1001,0))</f>
        <v>Ejecutivo</v>
      </c>
      <c r="I520" s="35" t="str">
        <f t="array" ref="I520">INDEX(A!$G$2:$G$1001,MATCH(EF!C520,A!$A$2:$A$1001,0))</f>
        <v>OPD</v>
      </c>
      <c r="J520" s="35">
        <f t="array" ref="J520">INDEX(A!$H$2:$H$1001,MATCH(EF!C520,A!$A$2:$A$1001,0))</f>
        <v>1988</v>
      </c>
      <c r="K520" s="35" t="str">
        <f t="array" ref="K520">INDEX(A!$I$2:$I$1001,MATCH(EF!C520,A!$A$2:$A$1001,0))</f>
        <v>NA</v>
      </c>
      <c r="L520" s="35" t="str">
        <f t="array" ref="L520">INDEX(A!$J$2:$J$1001,MATCH(EF!C520,A!$A$2:$A$1001,0))</f>
        <v>Decreto número 13080</v>
      </c>
      <c r="M520" s="35">
        <f t="array" ref="M520">INDEX(A!$K$2:$K$1001,MATCH(EF!C520,A!$A$2:$A$1001,0))</f>
        <v>712301</v>
      </c>
      <c r="N520" s="35">
        <f t="array" ref="N520">INDEX(A!$L$2:$L$1001,MATCH(EF!C520,A!$A$2:$A$1001,0))</f>
        <v>0</v>
      </c>
      <c r="O520" s="36" t="str">
        <f t="shared" si="0"/>
        <v>7</v>
      </c>
      <c r="P520" s="36" t="str">
        <f t="shared" si="1"/>
        <v>123</v>
      </c>
      <c r="Q520" s="36" t="str">
        <f t="array" ref="Q520">IF(O520="7",IF(P520="000","Sin región al ser un intermunicipal",INDEX(B!$C$2:$C$126,MATCH(EF!P520,B!$A$2:$A$126,0))),"Sin región al ser un ente Estatal")</f>
        <v xml:space="preserve">Ciénega </v>
      </c>
      <c r="R520" s="37">
        <f t="array" ref="R520">IF(O520="7",IF(P520="000","N/A",INDEX(B!$D$2:$D$126,MATCH(EF!P520,B!$A$2:$A$126,0))),B!$D$127)</f>
        <v>17893</v>
      </c>
      <c r="S520" s="37">
        <f t="array" ref="S520">IF(O520="7",IF(P520="000","N/A",INDEX(B!$E$2:$E$126,MATCH(EF!P520,B!$A$2:$A$126,0))),B!$E$127)</f>
        <v>19279</v>
      </c>
      <c r="T520" s="29"/>
      <c r="U520" s="29"/>
      <c r="V520" s="29"/>
      <c r="W520" s="29"/>
      <c r="X520" s="29"/>
      <c r="Y520" s="29"/>
      <c r="Z520" s="29"/>
    </row>
    <row r="521" spans="1:26" ht="14.25" customHeight="1">
      <c r="A521" s="29">
        <f>COUNTIF(A!$A$2:$A$1001,"&lt;="&amp;A!A521)</f>
        <v>560</v>
      </c>
      <c r="B521" s="30">
        <v>520</v>
      </c>
      <c r="C521" s="35" t="str">
        <f t="array" ref="C521">INDEX(A!$A$2:$A$1001,MATCH(EF!B521,EF!$A$2:$A$1001,0))</f>
        <v>Sistema para el Desarrollo Integral de la Familia del municipio de Zapotlanejo</v>
      </c>
      <c r="D521" s="35" t="str">
        <f t="array" ref="D521">INDEX(A!$B$2:$B$1001,MATCH(EF!C521,A!$A$2:$A$1001,0))</f>
        <v>Municipal</v>
      </c>
      <c r="E521" s="35" t="str">
        <f t="array" ref="E521">INDEX(A!$C$2:$C$1001,MATCH(EF!C521,A!$A$2:$A$1001,0))</f>
        <v>Sí</v>
      </c>
      <c r="F521" s="35">
        <f t="array" ref="F521">INDEX(A!$D$2:$D$1001,MATCH(EF!C521,A!$A$2:$A$1001,0))</f>
        <v>124</v>
      </c>
      <c r="G521" s="35" t="str">
        <f t="array" ref="G521">INDEX(A!$E$2:$E$1001,MATCH(EF!C521,A!$A$2:$A$1001,0))</f>
        <v>Asistencia social</v>
      </c>
      <c r="H521" s="35" t="str">
        <f t="array" ref="H521">INDEX(A!$F$2:$F$1001,MATCH(EF!C521,A!$A$2:$A$1001,0))</f>
        <v>Ejecutivo</v>
      </c>
      <c r="I521" s="35" t="str">
        <f t="array" ref="I521">INDEX(A!$G$2:$G$1001,MATCH(EF!C521,A!$A$2:$A$1001,0))</f>
        <v>OPD</v>
      </c>
      <c r="J521" s="35">
        <f t="array" ref="J521">INDEX(A!$H$2:$H$1001,MATCH(EF!C521,A!$A$2:$A$1001,0))</f>
        <v>1985</v>
      </c>
      <c r="K521" s="35" t="str">
        <f t="array" ref="K521">INDEX(A!$I$2:$I$1001,MATCH(EF!C521,A!$A$2:$A$1001,0))</f>
        <v>NA</v>
      </c>
      <c r="L521" s="35" t="str">
        <f t="array" ref="L521">INDEX(A!$J$2:$J$1001,MATCH(EF!C521,A!$A$2:$A$1001,0))</f>
        <v>Decreto número 12109</v>
      </c>
      <c r="M521" s="35">
        <f t="array" ref="M521">INDEX(A!$K$2:$K$1001,MATCH(EF!C521,A!$A$2:$A$1001,0))</f>
        <v>712401</v>
      </c>
      <c r="N521" s="35">
        <f t="array" ref="N521">INDEX(A!$L$2:$L$1001,MATCH(EF!C521,A!$A$2:$A$1001,0))</f>
        <v>0</v>
      </c>
      <c r="O521" s="36" t="str">
        <f t="shared" si="0"/>
        <v>7</v>
      </c>
      <c r="P521" s="36" t="str">
        <f t="shared" si="1"/>
        <v>124</v>
      </c>
      <c r="Q521" s="36" t="str">
        <f t="array" ref="Q521">IF(O521="7",IF(P521="000","Sin región al ser un intermunicipal",INDEX(B!$C$2:$C$126,MATCH(EF!P521,B!$A$2:$A$126,0))),"Sin región al ser un ente Estatal")</f>
        <v>Centro</v>
      </c>
      <c r="R521" s="37">
        <f t="array" ref="R521">IF(O521="7",IF(P521="000","N/A",INDEX(B!$D$2:$D$126,MATCH(EF!P521,B!$A$2:$A$126,0))),B!$D$127)</f>
        <v>68519</v>
      </c>
      <c r="S521" s="37">
        <f t="array" ref="S521">IF(O521="7",IF(P521="000","N/A",INDEX(B!$E$2:$E$126,MATCH(EF!P521,B!$A$2:$A$126,0))),B!$E$127)</f>
        <v>64806</v>
      </c>
      <c r="T521" s="29"/>
      <c r="U521" s="29"/>
      <c r="V521" s="29"/>
      <c r="W521" s="29"/>
      <c r="X521" s="29"/>
      <c r="Y521" s="29"/>
      <c r="Z521" s="29"/>
    </row>
    <row r="522" spans="1:26" ht="14.25" customHeight="1">
      <c r="A522" s="29">
        <f>COUNTIF(A!$A$2:$A$1001,"&lt;="&amp;A!A522)</f>
        <v>510</v>
      </c>
      <c r="B522" s="30">
        <v>521</v>
      </c>
      <c r="C522" s="35" t="str">
        <f t="array" ref="C522">INDEX(A!$A$2:$A$1001,MATCH(EF!B522,EF!$A$2:$A$1001,0))</f>
        <v>Supremo Tribunal de Justicia</v>
      </c>
      <c r="D522" s="35" t="str">
        <f t="array" ref="D522">INDEX(A!$B$2:$B$1001,MATCH(EF!C522,A!$A$2:$A$1001,0))</f>
        <v>Estatal</v>
      </c>
      <c r="E522" s="35" t="str">
        <f t="array" ref="E522">INDEX(A!$C$2:$C$1001,MATCH(EF!C522,A!$A$2:$A$1001,0))</f>
        <v>Sí</v>
      </c>
      <c r="F522" s="35" t="str">
        <f t="array" ref="F522">INDEX(A!$D$2:$D$1001,MATCH(EF!C522,A!$A$2:$A$1001,0))</f>
        <v>000</v>
      </c>
      <c r="G522" s="35" t="str">
        <f t="array" ref="G522">INDEX(A!$E$2:$E$1001,MATCH(EF!C522,A!$A$2:$A$1001,0))</f>
        <v>Justicia</v>
      </c>
      <c r="H522" s="35" t="str">
        <f t="array" ref="H522">INDEX(A!$F$2:$F$1001,MATCH(EF!C522,A!$A$2:$A$1001,0))</f>
        <v>Judicial</v>
      </c>
      <c r="I522" s="35" t="str">
        <f t="array" ref="I522">INDEX(A!$G$2:$G$1001,MATCH(EF!C522,A!$A$2:$A$1001,0))</f>
        <v>Órgano</v>
      </c>
      <c r="J522" s="35">
        <f t="array" ref="J522">INDEX(A!$H$2:$H$1001,MATCH(EF!C522,A!$A$2:$A$1001,0))</f>
        <v>1917</v>
      </c>
      <c r="K522" s="35" t="str">
        <f t="array" ref="K522">INDEX(A!$I$2:$I$1001,MATCH(EF!C522,A!$A$2:$A$1001,0))</f>
        <v>NA</v>
      </c>
      <c r="L522" s="35" t="str">
        <f t="array" ref="L522">INDEX(A!$J$2:$J$1001,MATCH(EF!C522,A!$A$2:$A$1001,0))</f>
        <v>NA</v>
      </c>
      <c r="M522" s="35">
        <f t="array" ref="M522">INDEX(A!$K$2:$K$1001,MATCH(EF!C522,A!$A$2:$A$1001,0))</f>
        <v>500100</v>
      </c>
      <c r="N522" s="35">
        <f t="array" ref="N522">INDEX(A!$L$2:$L$1001,MATCH(EF!C522,A!$A$2:$A$1001,0))</f>
        <v>0</v>
      </c>
      <c r="O522" s="36" t="str">
        <f t="shared" si="0"/>
        <v>5</v>
      </c>
      <c r="P522" s="36" t="str">
        <f t="shared" si="1"/>
        <v>001</v>
      </c>
      <c r="Q522" s="36" t="str">
        <f t="array" ref="Q522">IF(O522="7",IF(P522="000","Sin región al ser un intermunicipal",INDEX(B!$C$2:$C$126,MATCH(EF!P522,B!$A$2:$A$126,0))),"Sin región al ser un ente Estatal")</f>
        <v>Sin región al ser un ente Estatal</v>
      </c>
      <c r="R522" s="37">
        <f t="array" ref="R522">IF(O522="7",IF(P522="000","N/A",INDEX(B!$D$2:$D$126,MATCH(EF!P522,B!$A$2:$A$126,0))),B!$D$127)</f>
        <v>7842822</v>
      </c>
      <c r="S522" s="37">
        <f t="array" ref="S522">IF(O522="7",IF(P522="000","N/A",INDEX(B!$E$2:$E$126,MATCH(EF!P522,B!$A$2:$A$126,0))),B!$E$127)</f>
        <v>8348151</v>
      </c>
      <c r="T522" s="29"/>
      <c r="U522" s="29"/>
      <c r="V522" s="29"/>
      <c r="W522" s="29"/>
      <c r="X522" s="29"/>
      <c r="Y522" s="29"/>
      <c r="Z522" s="29"/>
    </row>
    <row r="523" spans="1:26" ht="14.25" customHeight="1">
      <c r="A523" s="29">
        <f>COUNTIF(A!$A$2:$A$1001,"&lt;="&amp;A!A523)</f>
        <v>320</v>
      </c>
      <c r="B523" s="30">
        <v>522</v>
      </c>
      <c r="C523" s="35" t="str">
        <f t="array" ref="C523">INDEX(A!$A$2:$A$1001,MATCH(EF!B523,EF!$A$2:$A$1001,0))</f>
        <v>Tala</v>
      </c>
      <c r="D523" s="35" t="str">
        <f t="array" ref="D523">INDEX(A!$B$2:$B$1001,MATCH(EF!C523,A!$A$2:$A$1001,0))</f>
        <v>Municipal</v>
      </c>
      <c r="E523" s="35" t="str">
        <f t="array" ref="E523">INDEX(A!$C$2:$C$1001,MATCH(EF!C523,A!$A$2:$A$1001,0))</f>
        <v>Sí</v>
      </c>
      <c r="F523" s="35" t="str">
        <f t="array" ref="F523">INDEX(A!$D$2:$D$1001,MATCH(EF!C523,A!$A$2:$A$1001,0))</f>
        <v>083</v>
      </c>
      <c r="G523" s="35" t="str">
        <f t="array" ref="G523">INDEX(A!$E$2:$E$1001,MATCH(EF!C523,A!$A$2:$A$1001,0))</f>
        <v>Gobierno</v>
      </c>
      <c r="H523" s="35" t="str">
        <f t="array" ref="H523">INDEX(A!$F$2:$F$1001,MATCH(EF!C523,A!$A$2:$A$1001,0))</f>
        <v>Ejecutivo</v>
      </c>
      <c r="I523" s="35" t="str">
        <f t="array" ref="I523">INDEX(A!$G$2:$G$1001,MATCH(EF!C523,A!$A$2:$A$1001,0))</f>
        <v>Dependencia</v>
      </c>
      <c r="J523" s="35">
        <f t="array" ref="J523">INDEX(A!$H$2:$H$1001,MATCH(EF!C523,A!$A$2:$A$1001,0))</f>
        <v>1824</v>
      </c>
      <c r="K523" s="35" t="str">
        <f t="array" ref="K523">INDEX(A!$I$2:$I$1001,MATCH(EF!C523,A!$A$2:$A$1001,0))</f>
        <v>NA</v>
      </c>
      <c r="L523" s="35" t="str">
        <f t="array" ref="L523">INDEX(A!$J$2:$J$1001,MATCH(EF!C523,A!$A$2:$A$1001,0))</f>
        <v>NA</v>
      </c>
      <c r="M523" s="35">
        <f t="array" ref="M523">INDEX(A!$K$2:$K$1001,MATCH(EF!C523,A!$A$2:$A$1001,0))</f>
        <v>708300</v>
      </c>
      <c r="N523" s="35">
        <f t="array" ref="N523">INDEX(A!$L$2:$L$1001,MATCH(EF!C523,A!$A$2:$A$1001,0))</f>
        <v>0</v>
      </c>
      <c r="O523" s="36" t="str">
        <f t="shared" si="0"/>
        <v>7</v>
      </c>
      <c r="P523" s="36" t="str">
        <f t="shared" si="1"/>
        <v>083</v>
      </c>
      <c r="Q523" s="36" t="str">
        <f t="array" ref="Q523">IF(O523="7",IF(P523="000","Sin región al ser un intermunicipal",INDEX(B!$C$2:$C$126,MATCH(EF!P523,B!$A$2:$A$126,0))),"Sin región al ser un ente Estatal")</f>
        <v>Valles</v>
      </c>
      <c r="R523" s="37">
        <f t="array" ref="R523">IF(O523="7",IF(P523="000","N/A",INDEX(B!$D$2:$D$126,MATCH(EF!P523,B!$A$2:$A$126,0))),B!$D$127)</f>
        <v>80365</v>
      </c>
      <c r="S523" s="37">
        <f t="array" ref="S523">IF(O523="7",IF(P523="000","N/A",INDEX(B!$E$2:$E$126,MATCH(EF!P523,B!$A$2:$A$126,0))),B!$E$127)</f>
        <v>87690</v>
      </c>
      <c r="T523" s="29"/>
      <c r="U523" s="29"/>
      <c r="V523" s="29"/>
      <c r="W523" s="29"/>
      <c r="X523" s="29"/>
      <c r="Y523" s="29"/>
      <c r="Z523" s="29"/>
    </row>
    <row r="524" spans="1:26" ht="14.25" customHeight="1">
      <c r="A524" s="29">
        <f>COUNTIF(A!$A$2:$A$1001,"&lt;="&amp;A!A524)</f>
        <v>473</v>
      </c>
      <c r="B524" s="30">
        <v>523</v>
      </c>
      <c r="C524" s="35" t="str">
        <f t="array" ref="C524">INDEX(A!$A$2:$A$1001,MATCH(EF!B524,EF!$A$2:$A$1001,0))</f>
        <v>Talpa de Allende</v>
      </c>
      <c r="D524" s="35" t="str">
        <f t="array" ref="D524">INDEX(A!$B$2:$B$1001,MATCH(EF!C524,A!$A$2:$A$1001,0))</f>
        <v>Municipal</v>
      </c>
      <c r="E524" s="35" t="str">
        <f t="array" ref="E524">INDEX(A!$C$2:$C$1001,MATCH(EF!C524,A!$A$2:$A$1001,0))</f>
        <v>Sí</v>
      </c>
      <c r="F524" s="35" t="str">
        <f t="array" ref="F524">INDEX(A!$D$2:$D$1001,MATCH(EF!C524,A!$A$2:$A$1001,0))</f>
        <v>084</v>
      </c>
      <c r="G524" s="35" t="str">
        <f t="array" ref="G524">INDEX(A!$E$2:$E$1001,MATCH(EF!C524,A!$A$2:$A$1001,0))</f>
        <v>Gobierno</v>
      </c>
      <c r="H524" s="35" t="str">
        <f t="array" ref="H524">INDEX(A!$F$2:$F$1001,MATCH(EF!C524,A!$A$2:$A$1001,0))</f>
        <v>Ejecutivo</v>
      </c>
      <c r="I524" s="35" t="str">
        <f t="array" ref="I524">INDEX(A!$G$2:$G$1001,MATCH(EF!C524,A!$A$2:$A$1001,0))</f>
        <v>Dependencia</v>
      </c>
      <c r="J524" s="35">
        <f t="array" ref="J524">INDEX(A!$H$2:$H$1001,MATCH(EF!C524,A!$A$2:$A$1001,0))</f>
        <v>1824</v>
      </c>
      <c r="K524" s="35" t="str">
        <f t="array" ref="K524">INDEX(A!$I$2:$I$1001,MATCH(EF!C524,A!$A$2:$A$1001,0))</f>
        <v>NA</v>
      </c>
      <c r="L524" s="35" t="str">
        <f t="array" ref="L524">INDEX(A!$J$2:$J$1001,MATCH(EF!C524,A!$A$2:$A$1001,0))</f>
        <v>NA</v>
      </c>
      <c r="M524" s="35">
        <f t="array" ref="M524">INDEX(A!$K$2:$K$1001,MATCH(EF!C524,A!$A$2:$A$1001,0))</f>
        <v>708400</v>
      </c>
      <c r="N524" s="35">
        <f t="array" ref="N524">INDEX(A!$L$2:$L$1001,MATCH(EF!C524,A!$A$2:$A$1001,0))</f>
        <v>0</v>
      </c>
      <c r="O524" s="36" t="str">
        <f t="shared" si="0"/>
        <v>7</v>
      </c>
      <c r="P524" s="36" t="str">
        <f t="shared" si="1"/>
        <v>084</v>
      </c>
      <c r="Q524" s="36" t="str">
        <f t="array" ref="Q524">IF(O524="7",IF(P524="000","Sin región al ser un intermunicipal",INDEX(B!$C$2:$C$126,MATCH(EF!P524,B!$A$2:$A$126,0))),"Sin región al ser un ente Estatal")</f>
        <v>Costa Sierra Occidental</v>
      </c>
      <c r="R524" s="37">
        <f t="array" ref="R524">IF(O524="7",IF(P524="000","N/A",INDEX(B!$D$2:$D$126,MATCH(EF!P524,B!$A$2:$A$126,0))),B!$D$127)</f>
        <v>15126</v>
      </c>
      <c r="S524" s="37">
        <f t="array" ref="S524">IF(O524="7",IF(P524="000","N/A",INDEX(B!$E$2:$E$126,MATCH(EF!P524,B!$A$2:$A$126,0))),B!$E$127)</f>
        <v>14997</v>
      </c>
      <c r="T524" s="29"/>
      <c r="U524" s="29"/>
      <c r="V524" s="29"/>
      <c r="W524" s="29"/>
      <c r="X524" s="29"/>
      <c r="Y524" s="29"/>
      <c r="Z524" s="29"/>
    </row>
    <row r="525" spans="1:26" ht="14.25" customHeight="1">
      <c r="A525" s="29">
        <f>COUNTIF(A!$A$2:$A$1001,"&lt;="&amp;A!A525)</f>
        <v>201</v>
      </c>
      <c r="B525" s="30">
        <v>524</v>
      </c>
      <c r="C525" s="35" t="str">
        <f t="array" ref="C525">INDEX(A!$A$2:$A$1001,MATCH(EF!B525,EF!$A$2:$A$1001,0))</f>
        <v>Tamazula de Gordiano</v>
      </c>
      <c r="D525" s="35" t="str">
        <f t="array" ref="D525">INDEX(A!$B$2:$B$1001,MATCH(EF!C525,A!$A$2:$A$1001,0))</f>
        <v>Municipal</v>
      </c>
      <c r="E525" s="35" t="str">
        <f t="array" ref="E525">INDEX(A!$C$2:$C$1001,MATCH(EF!C525,A!$A$2:$A$1001,0))</f>
        <v>Sí</v>
      </c>
      <c r="F525" s="35" t="str">
        <f t="array" ref="F525">INDEX(A!$D$2:$D$1001,MATCH(EF!C525,A!$A$2:$A$1001,0))</f>
        <v>085</v>
      </c>
      <c r="G525" s="35" t="str">
        <f t="array" ref="G525">INDEX(A!$E$2:$E$1001,MATCH(EF!C525,A!$A$2:$A$1001,0))</f>
        <v>Gobierno</v>
      </c>
      <c r="H525" s="35" t="str">
        <f t="array" ref="H525">INDEX(A!$F$2:$F$1001,MATCH(EF!C525,A!$A$2:$A$1001,0))</f>
        <v>Ejecutivo</v>
      </c>
      <c r="I525" s="35" t="str">
        <f t="array" ref="I525">INDEX(A!$G$2:$G$1001,MATCH(EF!C525,A!$A$2:$A$1001,0))</f>
        <v>Dependencia</v>
      </c>
      <c r="J525" s="35">
        <f t="array" ref="J525">INDEX(A!$H$2:$H$1001,MATCH(EF!C525,A!$A$2:$A$1001,0))</f>
        <v>1824</v>
      </c>
      <c r="K525" s="35" t="str">
        <f t="array" ref="K525">INDEX(A!$I$2:$I$1001,MATCH(EF!C525,A!$A$2:$A$1001,0))</f>
        <v>NA</v>
      </c>
      <c r="L525" s="35" t="str">
        <f t="array" ref="L525">INDEX(A!$J$2:$J$1001,MATCH(EF!C525,A!$A$2:$A$1001,0))</f>
        <v>NA</v>
      </c>
      <c r="M525" s="35">
        <f t="array" ref="M525">INDEX(A!$K$2:$K$1001,MATCH(EF!C525,A!$A$2:$A$1001,0))</f>
        <v>708500</v>
      </c>
      <c r="N525" s="35">
        <f t="array" ref="N525">INDEX(A!$L$2:$L$1001,MATCH(EF!C525,A!$A$2:$A$1001,0))</f>
        <v>0</v>
      </c>
      <c r="O525" s="36" t="str">
        <f t="shared" si="0"/>
        <v>7</v>
      </c>
      <c r="P525" s="36" t="str">
        <f t="shared" si="1"/>
        <v>085</v>
      </c>
      <c r="Q525" s="36" t="str">
        <f t="array" ref="Q525">IF(O525="7",IF(P525="000","Sin región al ser un intermunicipal",INDEX(B!$C$2:$C$126,MATCH(EF!P525,B!$A$2:$A$126,0))),"Sin región al ser un ente Estatal")</f>
        <v>Sur</v>
      </c>
      <c r="R525" s="37">
        <f t="array" ref="R525">IF(O525="7",IF(P525="000","N/A",INDEX(B!$D$2:$D$126,MATCH(EF!P525,B!$A$2:$A$126,0))),B!$D$127)</f>
        <v>38396</v>
      </c>
      <c r="S525" s="37">
        <f t="array" ref="S525">IF(O525="7",IF(P525="000","N/A",INDEX(B!$E$2:$E$126,MATCH(EF!P525,B!$A$2:$A$126,0))),B!$E$127)</f>
        <v>38955</v>
      </c>
      <c r="T525" s="29"/>
      <c r="U525" s="29"/>
      <c r="V525" s="29"/>
      <c r="W525" s="29"/>
      <c r="X525" s="29"/>
      <c r="Y525" s="29"/>
      <c r="Z525" s="29"/>
    </row>
    <row r="526" spans="1:26" ht="14.25" customHeight="1">
      <c r="A526" s="29">
        <f>COUNTIF(A!$A$2:$A$1001,"&lt;="&amp;A!A526)</f>
        <v>561</v>
      </c>
      <c r="B526" s="30">
        <v>525</v>
      </c>
      <c r="C526" s="35" t="str">
        <f t="array" ref="C526">INDEX(A!$A$2:$A$1001,MATCH(EF!B526,EF!$A$2:$A$1001,0))</f>
        <v>Tapalpa</v>
      </c>
      <c r="D526" s="35" t="str">
        <f t="array" ref="D526">INDEX(A!$B$2:$B$1001,MATCH(EF!C526,A!$A$2:$A$1001,0))</f>
        <v>Municipal</v>
      </c>
      <c r="E526" s="35" t="str">
        <f t="array" ref="E526">INDEX(A!$C$2:$C$1001,MATCH(EF!C526,A!$A$2:$A$1001,0))</f>
        <v>Sí</v>
      </c>
      <c r="F526" s="35" t="str">
        <f t="array" ref="F526">INDEX(A!$D$2:$D$1001,MATCH(EF!C526,A!$A$2:$A$1001,0))</f>
        <v>086</v>
      </c>
      <c r="G526" s="35" t="str">
        <f t="array" ref="G526">INDEX(A!$E$2:$E$1001,MATCH(EF!C526,A!$A$2:$A$1001,0))</f>
        <v>Gobierno</v>
      </c>
      <c r="H526" s="35" t="str">
        <f t="array" ref="H526">INDEX(A!$F$2:$F$1001,MATCH(EF!C526,A!$A$2:$A$1001,0))</f>
        <v>Ejecutivo</v>
      </c>
      <c r="I526" s="35" t="str">
        <f t="array" ref="I526">INDEX(A!$G$2:$G$1001,MATCH(EF!C526,A!$A$2:$A$1001,0))</f>
        <v>Dependencia</v>
      </c>
      <c r="J526" s="35">
        <f t="array" ref="J526">INDEX(A!$H$2:$H$1001,MATCH(EF!C526,A!$A$2:$A$1001,0))</f>
        <v>1825</v>
      </c>
      <c r="K526" s="35" t="str">
        <f t="array" ref="K526">INDEX(A!$I$2:$I$1001,MATCH(EF!C526,A!$A$2:$A$1001,0))</f>
        <v>NA</v>
      </c>
      <c r="L526" s="35" t="str">
        <f t="array" ref="L526">INDEX(A!$J$2:$J$1001,MATCH(EF!C526,A!$A$2:$A$1001,0))</f>
        <v>NA</v>
      </c>
      <c r="M526" s="35">
        <f t="array" ref="M526">INDEX(A!$K$2:$K$1001,MATCH(EF!C526,A!$A$2:$A$1001,0))</f>
        <v>708600</v>
      </c>
      <c r="N526" s="35">
        <f t="array" ref="N526">INDEX(A!$L$2:$L$1001,MATCH(EF!C526,A!$A$2:$A$1001,0))</f>
        <v>0</v>
      </c>
      <c r="O526" s="36" t="str">
        <f t="shared" si="0"/>
        <v>7</v>
      </c>
      <c r="P526" s="36" t="str">
        <f t="shared" si="1"/>
        <v>086</v>
      </c>
      <c r="Q526" s="36" t="str">
        <f t="array" ref="Q526">IF(O526="7",IF(P526="000","Sin región al ser un intermunicipal",INDEX(B!$C$2:$C$126,MATCH(EF!P526,B!$A$2:$A$126,0))),"Sin región al ser un ente Estatal")</f>
        <v>Lagunas</v>
      </c>
      <c r="R526" s="37">
        <f t="array" ref="R526">IF(O526="7",IF(P526="000","N/A",INDEX(B!$D$2:$D$126,MATCH(EF!P526,B!$A$2:$A$126,0))),B!$D$127)</f>
        <v>19506</v>
      </c>
      <c r="S526" s="37">
        <f t="array" ref="S526">IF(O526="7",IF(P526="000","N/A",INDEX(B!$E$2:$E$126,MATCH(EF!P526,B!$A$2:$A$126,0))),B!$E$127)</f>
        <v>21245</v>
      </c>
      <c r="T526" s="29"/>
      <c r="U526" s="29"/>
      <c r="V526" s="29"/>
      <c r="W526" s="29"/>
      <c r="X526" s="29"/>
      <c r="Y526" s="29"/>
      <c r="Z526" s="29"/>
    </row>
    <row r="527" spans="1:26" ht="14.25" customHeight="1">
      <c r="A527" s="29">
        <f>COUNTIF(A!$A$2:$A$1001,"&lt;="&amp;A!A527)</f>
        <v>511</v>
      </c>
      <c r="B527" s="30">
        <v>526</v>
      </c>
      <c r="C527" s="35" t="str">
        <f t="array" ref="C527">INDEX(A!$A$2:$A$1001,MATCH(EF!B527,EF!$A$2:$A$1001,0))</f>
        <v>Tecalitlán</v>
      </c>
      <c r="D527" s="35" t="str">
        <f t="array" ref="D527">INDEX(A!$B$2:$B$1001,MATCH(EF!C527,A!$A$2:$A$1001,0))</f>
        <v>Municipal</v>
      </c>
      <c r="E527" s="35" t="str">
        <f t="array" ref="E527">INDEX(A!$C$2:$C$1001,MATCH(EF!C527,A!$A$2:$A$1001,0))</f>
        <v>Sí</v>
      </c>
      <c r="F527" s="35" t="str">
        <f t="array" ref="F527">INDEX(A!$D$2:$D$1001,MATCH(EF!C527,A!$A$2:$A$1001,0))</f>
        <v>087</v>
      </c>
      <c r="G527" s="35" t="str">
        <f t="array" ref="G527">INDEX(A!$E$2:$E$1001,MATCH(EF!C527,A!$A$2:$A$1001,0))</f>
        <v>Gobierno</v>
      </c>
      <c r="H527" s="35" t="str">
        <f t="array" ref="H527">INDEX(A!$F$2:$F$1001,MATCH(EF!C527,A!$A$2:$A$1001,0))</f>
        <v>Ejecutivo</v>
      </c>
      <c r="I527" s="35" t="str">
        <f t="array" ref="I527">INDEX(A!$G$2:$G$1001,MATCH(EF!C527,A!$A$2:$A$1001,0))</f>
        <v>Dependencia</v>
      </c>
      <c r="J527" s="35">
        <f t="array" ref="J527">INDEX(A!$H$2:$H$1001,MATCH(EF!C527,A!$A$2:$A$1001,0))</f>
        <v>1824</v>
      </c>
      <c r="K527" s="35" t="str">
        <f t="array" ref="K527">INDEX(A!$I$2:$I$1001,MATCH(EF!C527,A!$A$2:$A$1001,0))</f>
        <v>NA</v>
      </c>
      <c r="L527" s="35" t="str">
        <f t="array" ref="L527">INDEX(A!$J$2:$J$1001,MATCH(EF!C527,A!$A$2:$A$1001,0))</f>
        <v>NA</v>
      </c>
      <c r="M527" s="35">
        <f t="array" ref="M527">INDEX(A!$K$2:$K$1001,MATCH(EF!C527,A!$A$2:$A$1001,0))</f>
        <v>708700</v>
      </c>
      <c r="N527" s="35">
        <f t="array" ref="N527">INDEX(A!$L$2:$L$1001,MATCH(EF!C527,A!$A$2:$A$1001,0))</f>
        <v>0</v>
      </c>
      <c r="O527" s="36" t="str">
        <f t="shared" si="0"/>
        <v>7</v>
      </c>
      <c r="P527" s="36" t="str">
        <f t="shared" si="1"/>
        <v>087</v>
      </c>
      <c r="Q527" s="36" t="str">
        <f t="array" ref="Q527">IF(O527="7",IF(P527="000","Sin región al ser un intermunicipal",INDEX(B!$C$2:$C$126,MATCH(EF!P527,B!$A$2:$A$126,0))),"Sin región al ser un ente Estatal")</f>
        <v>Sur</v>
      </c>
      <c r="R527" s="37">
        <f t="array" ref="R527">IF(O527="7",IF(P527="000","N/A",INDEX(B!$D$2:$D$126,MATCH(EF!P527,B!$A$2:$A$126,0))),B!$D$127)</f>
        <v>16579</v>
      </c>
      <c r="S527" s="37">
        <f t="array" ref="S527">IF(O527="7",IF(P527="000","N/A",INDEX(B!$E$2:$E$126,MATCH(EF!P527,B!$A$2:$A$126,0))),B!$E$127)</f>
        <v>16705</v>
      </c>
      <c r="T527" s="29"/>
      <c r="U527" s="29"/>
      <c r="V527" s="29"/>
      <c r="W527" s="29"/>
      <c r="X527" s="29"/>
      <c r="Y527" s="29"/>
      <c r="Z527" s="29"/>
    </row>
    <row r="528" spans="1:26" ht="14.25" customHeight="1">
      <c r="A528" s="29">
        <f>COUNTIF(A!$A$2:$A$1001,"&lt;="&amp;A!A528)</f>
        <v>562</v>
      </c>
      <c r="B528" s="30">
        <v>527</v>
      </c>
      <c r="C528" s="35" t="str">
        <f t="array" ref="C528">INDEX(A!$A$2:$A$1001,MATCH(EF!B528,EF!$A$2:$A$1001,0))</f>
        <v>Techaluta de Montenegro</v>
      </c>
      <c r="D528" s="35" t="str">
        <f t="array" ref="D528">INDEX(A!$B$2:$B$1001,MATCH(EF!C528,A!$A$2:$A$1001,0))</f>
        <v>Municipal</v>
      </c>
      <c r="E528" s="35" t="str">
        <f t="array" ref="E528">INDEX(A!$C$2:$C$1001,MATCH(EF!C528,A!$A$2:$A$1001,0))</f>
        <v>Sí</v>
      </c>
      <c r="F528" s="35" t="str">
        <f t="array" ref="F528">INDEX(A!$D$2:$D$1001,MATCH(EF!C528,A!$A$2:$A$1001,0))</f>
        <v>089</v>
      </c>
      <c r="G528" s="35" t="str">
        <f t="array" ref="G528">INDEX(A!$E$2:$E$1001,MATCH(EF!C528,A!$A$2:$A$1001,0))</f>
        <v>Gobierno</v>
      </c>
      <c r="H528" s="35" t="str">
        <f t="array" ref="H528">INDEX(A!$F$2:$F$1001,MATCH(EF!C528,A!$A$2:$A$1001,0))</f>
        <v>Ejecutivo</v>
      </c>
      <c r="I528" s="35" t="str">
        <f t="array" ref="I528">INDEX(A!$G$2:$G$1001,MATCH(EF!C528,A!$A$2:$A$1001,0))</f>
        <v>Dependencia</v>
      </c>
      <c r="J528" s="35">
        <f t="array" ref="J528">INDEX(A!$H$2:$H$1001,MATCH(EF!C528,A!$A$2:$A$1001,0))</f>
        <v>1824</v>
      </c>
      <c r="K528" s="35" t="str">
        <f t="array" ref="K528">INDEX(A!$I$2:$I$1001,MATCH(EF!C528,A!$A$2:$A$1001,0))</f>
        <v>NA</v>
      </c>
      <c r="L528" s="35" t="str">
        <f t="array" ref="L528">INDEX(A!$J$2:$J$1001,MATCH(EF!C528,A!$A$2:$A$1001,0))</f>
        <v>NA</v>
      </c>
      <c r="M528" s="35">
        <f t="array" ref="M528">INDEX(A!$K$2:$K$1001,MATCH(EF!C528,A!$A$2:$A$1001,0))</f>
        <v>708900</v>
      </c>
      <c r="N528" s="35">
        <f t="array" ref="N528">INDEX(A!$L$2:$L$1001,MATCH(EF!C528,A!$A$2:$A$1001,0))</f>
        <v>0</v>
      </c>
      <c r="O528" s="36" t="str">
        <f t="shared" si="0"/>
        <v>7</v>
      </c>
      <c r="P528" s="36" t="str">
        <f t="shared" si="1"/>
        <v>089</v>
      </c>
      <c r="Q528" s="36" t="str">
        <f t="array" ref="Q528">IF(O528="7",IF(P528="000","Sin región al ser un intermunicipal",INDEX(B!$C$2:$C$126,MATCH(EF!P528,B!$A$2:$A$126,0))),"Sin región al ser un ente Estatal")</f>
        <v>Lagunas</v>
      </c>
      <c r="R528" s="37">
        <f t="array" ref="R528">IF(O528="7",IF(P528="000","N/A",INDEX(B!$D$2:$D$126,MATCH(EF!P528,B!$A$2:$A$126,0))),B!$D$127)</f>
        <v>3703</v>
      </c>
      <c r="S528" s="37">
        <f t="array" ref="S528">IF(O528="7",IF(P528="000","N/A",INDEX(B!$E$2:$E$126,MATCH(EF!P528,B!$A$2:$A$126,0))),B!$E$127)</f>
        <v>4072</v>
      </c>
      <c r="T528" s="29"/>
      <c r="U528" s="29"/>
      <c r="V528" s="29"/>
      <c r="W528" s="29"/>
      <c r="X528" s="29"/>
      <c r="Y528" s="29"/>
      <c r="Z528" s="29"/>
    </row>
    <row r="529" spans="1:26" ht="14.25" customHeight="1">
      <c r="A529" s="29">
        <f>COUNTIF(A!$A$2:$A$1001,"&lt;="&amp;A!A529)</f>
        <v>512</v>
      </c>
      <c r="B529" s="30">
        <v>528</v>
      </c>
      <c r="C529" s="35" t="str">
        <f t="array" ref="C529">INDEX(A!$A$2:$A$1001,MATCH(EF!B529,EF!$A$2:$A$1001,0))</f>
        <v>Tecolotlán</v>
      </c>
      <c r="D529" s="35" t="str">
        <f t="array" ref="D529">INDEX(A!$B$2:$B$1001,MATCH(EF!C529,A!$A$2:$A$1001,0))</f>
        <v>Municipal</v>
      </c>
      <c r="E529" s="35" t="str">
        <f t="array" ref="E529">INDEX(A!$C$2:$C$1001,MATCH(EF!C529,A!$A$2:$A$1001,0))</f>
        <v>Sí</v>
      </c>
      <c r="F529" s="35" t="str">
        <f t="array" ref="F529">INDEX(A!$D$2:$D$1001,MATCH(EF!C529,A!$A$2:$A$1001,0))</f>
        <v>088</v>
      </c>
      <c r="G529" s="35" t="str">
        <f t="array" ref="G529">INDEX(A!$E$2:$E$1001,MATCH(EF!C529,A!$A$2:$A$1001,0))</f>
        <v>Gobierno</v>
      </c>
      <c r="H529" s="35" t="str">
        <f t="array" ref="H529">INDEX(A!$F$2:$F$1001,MATCH(EF!C529,A!$A$2:$A$1001,0))</f>
        <v>Ejecutivo</v>
      </c>
      <c r="I529" s="35" t="str">
        <f t="array" ref="I529">INDEX(A!$G$2:$G$1001,MATCH(EF!C529,A!$A$2:$A$1001,0))</f>
        <v>Dependencia</v>
      </c>
      <c r="J529" s="35">
        <f t="array" ref="J529">INDEX(A!$H$2:$H$1001,MATCH(EF!C529,A!$A$2:$A$1001,0))</f>
        <v>1824</v>
      </c>
      <c r="K529" s="35" t="str">
        <f t="array" ref="K529">INDEX(A!$I$2:$I$1001,MATCH(EF!C529,A!$A$2:$A$1001,0))</f>
        <v>NA</v>
      </c>
      <c r="L529" s="35" t="str">
        <f t="array" ref="L529">INDEX(A!$J$2:$J$1001,MATCH(EF!C529,A!$A$2:$A$1001,0))</f>
        <v>NA</v>
      </c>
      <c r="M529" s="35">
        <f t="array" ref="M529">INDEX(A!$K$2:$K$1001,MATCH(EF!C529,A!$A$2:$A$1001,0))</f>
        <v>708800</v>
      </c>
      <c r="N529" s="35">
        <f t="array" ref="N529">INDEX(A!$L$2:$L$1001,MATCH(EF!C529,A!$A$2:$A$1001,0))</f>
        <v>0</v>
      </c>
      <c r="O529" s="36" t="str">
        <f t="shared" si="0"/>
        <v>7</v>
      </c>
      <c r="P529" s="36" t="str">
        <f t="shared" si="1"/>
        <v>088</v>
      </c>
      <c r="Q529" s="36" t="str">
        <f t="array" ref="Q529">IF(O529="7",IF(P529="000","Sin región al ser un intermunicipal",INDEX(B!$C$2:$C$126,MATCH(EF!P529,B!$A$2:$A$126,0))),"Sin región al ser un ente Estatal")</f>
        <v>Sierra de Amula</v>
      </c>
      <c r="R529" s="37">
        <f t="array" ref="R529">IF(O529="7",IF(P529="000","N/A",INDEX(B!$D$2:$D$126,MATCH(EF!P529,B!$A$2:$A$126,0))),B!$D$127)</f>
        <v>17257</v>
      </c>
      <c r="S529" s="37">
        <f t="array" ref="S529">IF(O529="7",IF(P529="000","N/A",INDEX(B!$E$2:$E$126,MATCH(EF!P529,B!$A$2:$A$126,0))),B!$E$127)</f>
        <v>16603</v>
      </c>
      <c r="T529" s="29"/>
      <c r="U529" s="29"/>
      <c r="V529" s="29"/>
      <c r="W529" s="29"/>
      <c r="X529" s="29"/>
      <c r="Y529" s="29"/>
      <c r="Z529" s="29"/>
    </row>
    <row r="530" spans="1:26" ht="14.25" customHeight="1">
      <c r="A530" s="29">
        <f>COUNTIF(A!$A$2:$A$1001,"&lt;="&amp;A!A530)</f>
        <v>563</v>
      </c>
      <c r="B530" s="30">
        <v>529</v>
      </c>
      <c r="C530" s="35" t="str">
        <f t="array" ref="C530">INDEX(A!$A$2:$A$1001,MATCH(EF!B530,EF!$A$2:$A$1001,0))</f>
        <v>Tenamaxtlán</v>
      </c>
      <c r="D530" s="35" t="str">
        <f t="array" ref="D530">INDEX(A!$B$2:$B$1001,MATCH(EF!C530,A!$A$2:$A$1001,0))</f>
        <v>Municipal</v>
      </c>
      <c r="E530" s="35" t="str">
        <f t="array" ref="E530">INDEX(A!$C$2:$C$1001,MATCH(EF!C530,A!$A$2:$A$1001,0))</f>
        <v>Sí</v>
      </c>
      <c r="F530" s="35" t="str">
        <f t="array" ref="F530">INDEX(A!$D$2:$D$1001,MATCH(EF!C530,A!$A$2:$A$1001,0))</f>
        <v>090</v>
      </c>
      <c r="G530" s="35" t="str">
        <f t="array" ref="G530">INDEX(A!$E$2:$E$1001,MATCH(EF!C530,A!$A$2:$A$1001,0))</f>
        <v>Gobierno</v>
      </c>
      <c r="H530" s="35" t="str">
        <f t="array" ref="H530">INDEX(A!$F$2:$F$1001,MATCH(EF!C530,A!$A$2:$A$1001,0))</f>
        <v>Ejecutivo</v>
      </c>
      <c r="I530" s="35" t="str">
        <f t="array" ref="I530">INDEX(A!$G$2:$G$1001,MATCH(EF!C530,A!$A$2:$A$1001,0))</f>
        <v>Dependencia</v>
      </c>
      <c r="J530" s="35">
        <f t="array" ref="J530">INDEX(A!$H$2:$H$1001,MATCH(EF!C530,A!$A$2:$A$1001,0))</f>
        <v>1824</v>
      </c>
      <c r="K530" s="35" t="str">
        <f t="array" ref="K530">INDEX(A!$I$2:$I$1001,MATCH(EF!C530,A!$A$2:$A$1001,0))</f>
        <v>NA</v>
      </c>
      <c r="L530" s="35" t="str">
        <f t="array" ref="L530">INDEX(A!$J$2:$J$1001,MATCH(EF!C530,A!$A$2:$A$1001,0))</f>
        <v>NA</v>
      </c>
      <c r="M530" s="35">
        <f t="array" ref="M530">INDEX(A!$K$2:$K$1001,MATCH(EF!C530,A!$A$2:$A$1001,0))</f>
        <v>709000</v>
      </c>
      <c r="N530" s="35">
        <f t="array" ref="N530">INDEX(A!$L$2:$L$1001,MATCH(EF!C530,A!$A$2:$A$1001,0))</f>
        <v>0</v>
      </c>
      <c r="O530" s="36" t="str">
        <f t="shared" si="0"/>
        <v>7</v>
      </c>
      <c r="P530" s="36" t="str">
        <f t="shared" si="1"/>
        <v>090</v>
      </c>
      <c r="Q530" s="36" t="str">
        <f t="array" ref="Q530">IF(O530="7",IF(P530="000","Sin región al ser un intermunicipal",INDEX(B!$C$2:$C$126,MATCH(EF!P530,B!$A$2:$A$126,0))),"Sin región al ser un ente Estatal")</f>
        <v>Sierra de Amula</v>
      </c>
      <c r="R530" s="37">
        <f t="array" ref="R530">IF(O530="7",IF(P530="000","N/A",INDEX(B!$D$2:$D$126,MATCH(EF!P530,B!$A$2:$A$126,0))),B!$D$127)</f>
        <v>7005</v>
      </c>
      <c r="S530" s="37">
        <f t="array" ref="S530">IF(O530="7",IF(P530="000","N/A",INDEX(B!$E$2:$E$126,MATCH(EF!P530,B!$A$2:$A$126,0))),B!$E$127)</f>
        <v>7302</v>
      </c>
      <c r="T530" s="29"/>
      <c r="U530" s="29"/>
      <c r="V530" s="29"/>
      <c r="W530" s="29"/>
      <c r="X530" s="29"/>
      <c r="Y530" s="29"/>
      <c r="Z530" s="29"/>
    </row>
    <row r="531" spans="1:26" ht="14.25" customHeight="1">
      <c r="A531" s="29">
        <f>COUNTIF(A!$A$2:$A$1001,"&lt;="&amp;A!A531)</f>
        <v>513</v>
      </c>
      <c r="B531" s="30">
        <v>530</v>
      </c>
      <c r="C531" s="35" t="str">
        <f t="array" ref="C531">INDEX(A!$A$2:$A$1001,MATCH(EF!B531,EF!$A$2:$A$1001,0))</f>
        <v>Teocaltiche</v>
      </c>
      <c r="D531" s="35" t="str">
        <f t="array" ref="D531">INDEX(A!$B$2:$B$1001,MATCH(EF!C531,A!$A$2:$A$1001,0))</f>
        <v>Municipal</v>
      </c>
      <c r="E531" s="35" t="str">
        <f t="array" ref="E531">INDEX(A!$C$2:$C$1001,MATCH(EF!C531,A!$A$2:$A$1001,0))</f>
        <v>Sí</v>
      </c>
      <c r="F531" s="35" t="str">
        <f t="array" ref="F531">INDEX(A!$D$2:$D$1001,MATCH(EF!C531,A!$A$2:$A$1001,0))</f>
        <v>091</v>
      </c>
      <c r="G531" s="35" t="str">
        <f t="array" ref="G531">INDEX(A!$E$2:$E$1001,MATCH(EF!C531,A!$A$2:$A$1001,0))</f>
        <v>Gobierno</v>
      </c>
      <c r="H531" s="35" t="str">
        <f t="array" ref="H531">INDEX(A!$F$2:$F$1001,MATCH(EF!C531,A!$A$2:$A$1001,0))</f>
        <v>Ejecutivo</v>
      </c>
      <c r="I531" s="35" t="str">
        <f t="array" ref="I531">INDEX(A!$G$2:$G$1001,MATCH(EF!C531,A!$A$2:$A$1001,0))</f>
        <v>Dependencia</v>
      </c>
      <c r="J531" s="35">
        <f t="array" ref="J531">INDEX(A!$H$2:$H$1001,MATCH(EF!C531,A!$A$2:$A$1001,0))</f>
        <v>1824</v>
      </c>
      <c r="K531" s="35" t="str">
        <f t="array" ref="K531">INDEX(A!$I$2:$I$1001,MATCH(EF!C531,A!$A$2:$A$1001,0))</f>
        <v>NA</v>
      </c>
      <c r="L531" s="35" t="str">
        <f t="array" ref="L531">INDEX(A!$J$2:$J$1001,MATCH(EF!C531,A!$A$2:$A$1001,0))</f>
        <v>NA</v>
      </c>
      <c r="M531" s="35">
        <f t="array" ref="M531">INDEX(A!$K$2:$K$1001,MATCH(EF!C531,A!$A$2:$A$1001,0))</f>
        <v>709100</v>
      </c>
      <c r="N531" s="35">
        <f t="array" ref="N531">INDEX(A!$L$2:$L$1001,MATCH(EF!C531,A!$A$2:$A$1001,0))</f>
        <v>0</v>
      </c>
      <c r="O531" s="36" t="str">
        <f t="shared" si="0"/>
        <v>7</v>
      </c>
      <c r="P531" s="36" t="str">
        <f t="shared" si="1"/>
        <v>091</v>
      </c>
      <c r="Q531" s="36" t="str">
        <f t="array" ref="Q531">IF(O531="7",IF(P531="000","Sin región al ser un intermunicipal",INDEX(B!$C$2:$C$126,MATCH(EF!P531,B!$A$2:$A$126,0))),"Sin región al ser un ente Estatal")</f>
        <v xml:space="preserve">Altos Norte  </v>
      </c>
      <c r="R531" s="37">
        <f t="array" ref="R531">IF(O531="7",IF(P531="000","N/A",INDEX(B!$D$2:$D$126,MATCH(EF!P531,B!$A$2:$A$126,0))),B!$D$127)</f>
        <v>41278</v>
      </c>
      <c r="S531" s="37">
        <f t="array" ref="S531">IF(O531="7",IF(P531="000","N/A",INDEX(B!$E$2:$E$126,MATCH(EF!P531,B!$A$2:$A$126,0))),B!$E$127)</f>
        <v>39839</v>
      </c>
      <c r="T531" s="29"/>
      <c r="U531" s="29"/>
      <c r="V531" s="29"/>
      <c r="W531" s="29"/>
      <c r="X531" s="29"/>
      <c r="Y531" s="29"/>
      <c r="Z531" s="29"/>
    </row>
    <row r="532" spans="1:26" ht="14.25" customHeight="1">
      <c r="A532" s="29">
        <f>COUNTIF(A!$A$2:$A$1001,"&lt;="&amp;A!A532)</f>
        <v>389</v>
      </c>
      <c r="B532" s="30">
        <v>531</v>
      </c>
      <c r="C532" s="35" t="str">
        <f t="array" ref="C532">INDEX(A!$A$2:$A$1001,MATCH(EF!B532,EF!$A$2:$A$1001,0))</f>
        <v>Teocuitatlán de Corona</v>
      </c>
      <c r="D532" s="35" t="str">
        <f t="array" ref="D532">INDEX(A!$B$2:$B$1001,MATCH(EF!C532,A!$A$2:$A$1001,0))</f>
        <v>Municipal</v>
      </c>
      <c r="E532" s="35" t="str">
        <f t="array" ref="E532">INDEX(A!$C$2:$C$1001,MATCH(EF!C532,A!$A$2:$A$1001,0))</f>
        <v>Sí</v>
      </c>
      <c r="F532" s="35" t="str">
        <f t="array" ref="F532">INDEX(A!$D$2:$D$1001,MATCH(EF!C532,A!$A$2:$A$1001,0))</f>
        <v>092</v>
      </c>
      <c r="G532" s="35" t="str">
        <f t="array" ref="G532">INDEX(A!$E$2:$E$1001,MATCH(EF!C532,A!$A$2:$A$1001,0))</f>
        <v>Gobierno</v>
      </c>
      <c r="H532" s="35" t="str">
        <f t="array" ref="H532">INDEX(A!$F$2:$F$1001,MATCH(EF!C532,A!$A$2:$A$1001,0))</f>
        <v>Ejecutivo</v>
      </c>
      <c r="I532" s="35" t="str">
        <f t="array" ref="I532">INDEX(A!$G$2:$G$1001,MATCH(EF!C532,A!$A$2:$A$1001,0))</f>
        <v>Dependencia</v>
      </c>
      <c r="J532" s="35">
        <f t="array" ref="J532">INDEX(A!$H$2:$H$1001,MATCH(EF!C532,A!$A$2:$A$1001,0))</f>
        <v>1844</v>
      </c>
      <c r="K532" s="35" t="str">
        <f t="array" ref="K532">INDEX(A!$I$2:$I$1001,MATCH(EF!C532,A!$A$2:$A$1001,0))</f>
        <v>NA</v>
      </c>
      <c r="L532" s="35" t="str">
        <f t="array" ref="L532">INDEX(A!$J$2:$J$1001,MATCH(EF!C532,A!$A$2:$A$1001,0))</f>
        <v>NA</v>
      </c>
      <c r="M532" s="35">
        <f t="array" ref="M532">INDEX(A!$K$2:$K$1001,MATCH(EF!C532,A!$A$2:$A$1001,0))</f>
        <v>709200</v>
      </c>
      <c r="N532" s="35">
        <f t="array" ref="N532">INDEX(A!$L$2:$L$1001,MATCH(EF!C532,A!$A$2:$A$1001,0))</f>
        <v>0</v>
      </c>
      <c r="O532" s="36" t="str">
        <f t="shared" si="0"/>
        <v>7</v>
      </c>
      <c r="P532" s="36" t="str">
        <f t="shared" si="1"/>
        <v>092</v>
      </c>
      <c r="Q532" s="36" t="str">
        <f t="array" ref="Q532">IF(O532="7",IF(P532="000","Sin región al ser un intermunicipal",INDEX(B!$C$2:$C$126,MATCH(EF!P532,B!$A$2:$A$126,0))),"Sin región al ser un ente Estatal")</f>
        <v>Lagunas</v>
      </c>
      <c r="R532" s="37">
        <f t="array" ref="R532">IF(O532="7",IF(P532="000","N/A",INDEX(B!$D$2:$D$126,MATCH(EF!P532,B!$A$2:$A$126,0))),B!$D$127)</f>
        <v>10317</v>
      </c>
      <c r="S532" s="37">
        <f t="array" ref="S532">IF(O532="7",IF(P532="000","N/A",INDEX(B!$E$2:$E$126,MATCH(EF!P532,B!$A$2:$A$126,0))),B!$E$127)</f>
        <v>11039</v>
      </c>
      <c r="T532" s="29"/>
      <c r="U532" s="29"/>
      <c r="V532" s="29"/>
      <c r="W532" s="29"/>
      <c r="X532" s="29"/>
      <c r="Y532" s="29"/>
      <c r="Z532" s="29"/>
    </row>
    <row r="533" spans="1:26" ht="14.25" customHeight="1">
      <c r="A533" s="29">
        <f>COUNTIF(A!$A$2:$A$1001,"&lt;="&amp;A!A533)</f>
        <v>30</v>
      </c>
      <c r="B533" s="30">
        <v>532</v>
      </c>
      <c r="C533" s="35" t="str">
        <f t="array" ref="C533">INDEX(A!$A$2:$A$1001,MATCH(EF!B533,EF!$A$2:$A$1001,0))</f>
        <v>Tepatitlán de Morelos</v>
      </c>
      <c r="D533" s="35" t="str">
        <f t="array" ref="D533">INDEX(A!$B$2:$B$1001,MATCH(EF!C533,A!$A$2:$A$1001,0))</f>
        <v>Municipal</v>
      </c>
      <c r="E533" s="35" t="str">
        <f t="array" ref="E533">INDEX(A!$C$2:$C$1001,MATCH(EF!C533,A!$A$2:$A$1001,0))</f>
        <v>Sí</v>
      </c>
      <c r="F533" s="35" t="str">
        <f t="array" ref="F533">INDEX(A!$D$2:$D$1001,MATCH(EF!C533,A!$A$2:$A$1001,0))</f>
        <v>093</v>
      </c>
      <c r="G533" s="35" t="str">
        <f t="array" ref="G533">INDEX(A!$E$2:$E$1001,MATCH(EF!C533,A!$A$2:$A$1001,0))</f>
        <v>Gobierno</v>
      </c>
      <c r="H533" s="35" t="str">
        <f t="array" ref="H533">INDEX(A!$F$2:$F$1001,MATCH(EF!C533,A!$A$2:$A$1001,0))</f>
        <v>Ejecutivo</v>
      </c>
      <c r="I533" s="35" t="str">
        <f t="array" ref="I533">INDEX(A!$G$2:$G$1001,MATCH(EF!C533,A!$A$2:$A$1001,0))</f>
        <v>Dependencia</v>
      </c>
      <c r="J533" s="35">
        <f t="array" ref="J533">INDEX(A!$H$2:$H$1001,MATCH(EF!C533,A!$A$2:$A$1001,0))</f>
        <v>1824</v>
      </c>
      <c r="K533" s="35" t="str">
        <f t="array" ref="K533">INDEX(A!$I$2:$I$1001,MATCH(EF!C533,A!$A$2:$A$1001,0))</f>
        <v>NA</v>
      </c>
      <c r="L533" s="35" t="str">
        <f t="array" ref="L533">INDEX(A!$J$2:$J$1001,MATCH(EF!C533,A!$A$2:$A$1001,0))</f>
        <v>NA</v>
      </c>
      <c r="M533" s="35">
        <f t="array" ref="M533">INDEX(A!$K$2:$K$1001,MATCH(EF!C533,A!$A$2:$A$1001,0))</f>
        <v>709300</v>
      </c>
      <c r="N533" s="35">
        <f t="array" ref="N533">INDEX(A!$L$2:$L$1001,MATCH(EF!C533,A!$A$2:$A$1001,0))</f>
        <v>0</v>
      </c>
      <c r="O533" s="36" t="str">
        <f t="shared" si="0"/>
        <v>7</v>
      </c>
      <c r="P533" s="36" t="str">
        <f t="shared" si="1"/>
        <v>093</v>
      </c>
      <c r="Q533" s="36" t="str">
        <f t="array" ref="Q533">IF(O533="7",IF(P533="000","Sin región al ser un intermunicipal",INDEX(B!$C$2:$C$126,MATCH(EF!P533,B!$A$2:$A$126,0))),"Sin región al ser un ente Estatal")</f>
        <v>Altos Sur</v>
      </c>
      <c r="R533" s="37">
        <f t="array" ref="R533">IF(O533="7",IF(P533="000","N/A",INDEX(B!$D$2:$D$126,MATCH(EF!P533,B!$A$2:$A$126,0))),B!$D$127)</f>
        <v>141322</v>
      </c>
      <c r="S533" s="37">
        <f t="array" ref="S533">IF(O533="7",IF(P533="000","N/A",INDEX(B!$E$2:$E$126,MATCH(EF!P533,B!$A$2:$A$126,0))),B!$E$127)</f>
        <v>150190</v>
      </c>
      <c r="T533" s="29"/>
      <c r="U533" s="29"/>
      <c r="V533" s="29"/>
      <c r="W533" s="29"/>
      <c r="X533" s="29"/>
      <c r="Y533" s="29"/>
      <c r="Z533" s="29"/>
    </row>
    <row r="534" spans="1:26" ht="14.25" customHeight="1">
      <c r="A534" s="29">
        <f>COUNTIF(A!$A$2:$A$1001,"&lt;="&amp;A!A534)</f>
        <v>423</v>
      </c>
      <c r="B534" s="30">
        <v>533</v>
      </c>
      <c r="C534" s="35" t="str">
        <f t="array" ref="C534">INDEX(A!$A$2:$A$1001,MATCH(EF!B534,EF!$A$2:$A$1001,0))</f>
        <v>Tequila</v>
      </c>
      <c r="D534" s="35" t="str">
        <f t="array" ref="D534">INDEX(A!$B$2:$B$1001,MATCH(EF!C534,A!$A$2:$A$1001,0))</f>
        <v>Municipal</v>
      </c>
      <c r="E534" s="35" t="str">
        <f t="array" ref="E534">INDEX(A!$C$2:$C$1001,MATCH(EF!C534,A!$A$2:$A$1001,0))</f>
        <v>Sí</v>
      </c>
      <c r="F534" s="35" t="str">
        <f t="array" ref="F534">INDEX(A!$D$2:$D$1001,MATCH(EF!C534,A!$A$2:$A$1001,0))</f>
        <v>094</v>
      </c>
      <c r="G534" s="35" t="str">
        <f t="array" ref="G534">INDEX(A!$E$2:$E$1001,MATCH(EF!C534,A!$A$2:$A$1001,0))</f>
        <v>Gobierno</v>
      </c>
      <c r="H534" s="35" t="str">
        <f t="array" ref="H534">INDEX(A!$F$2:$F$1001,MATCH(EF!C534,A!$A$2:$A$1001,0))</f>
        <v>Ejecutivo</v>
      </c>
      <c r="I534" s="35" t="str">
        <f t="array" ref="I534">INDEX(A!$G$2:$G$1001,MATCH(EF!C534,A!$A$2:$A$1001,0))</f>
        <v>Dependencia</v>
      </c>
      <c r="J534" s="35">
        <f t="array" ref="J534">INDEX(A!$H$2:$H$1001,MATCH(EF!C534,A!$A$2:$A$1001,0))</f>
        <v>1824</v>
      </c>
      <c r="K534" s="35" t="str">
        <f t="array" ref="K534">INDEX(A!$I$2:$I$1001,MATCH(EF!C534,A!$A$2:$A$1001,0))</f>
        <v>NA</v>
      </c>
      <c r="L534" s="35" t="str">
        <f t="array" ref="L534">INDEX(A!$J$2:$J$1001,MATCH(EF!C534,A!$A$2:$A$1001,0))</f>
        <v>NA</v>
      </c>
      <c r="M534" s="35">
        <f t="array" ref="M534">INDEX(A!$K$2:$K$1001,MATCH(EF!C534,A!$A$2:$A$1001,0))</f>
        <v>709400</v>
      </c>
      <c r="N534" s="35">
        <f t="array" ref="N534">INDEX(A!$L$2:$L$1001,MATCH(EF!C534,A!$A$2:$A$1001,0))</f>
        <v>0</v>
      </c>
      <c r="O534" s="36" t="str">
        <f t="shared" si="0"/>
        <v>7</v>
      </c>
      <c r="P534" s="36" t="str">
        <f t="shared" si="1"/>
        <v>094</v>
      </c>
      <c r="Q534" s="36" t="str">
        <f t="array" ref="Q534">IF(O534="7",IF(P534="000","Sin región al ser un intermunicipal",INDEX(B!$C$2:$C$126,MATCH(EF!P534,B!$A$2:$A$126,0))),"Sin región al ser un ente Estatal")</f>
        <v>Valles</v>
      </c>
      <c r="R534" s="37">
        <f t="array" ref="R534">IF(O534="7",IF(P534="000","N/A",INDEX(B!$D$2:$D$126,MATCH(EF!P534,B!$A$2:$A$126,0))),B!$D$127)</f>
        <v>42009</v>
      </c>
      <c r="S534" s="37">
        <f t="array" ref="S534">IF(O534="7",IF(P534="000","N/A",INDEX(B!$E$2:$E$126,MATCH(EF!P534,B!$A$2:$A$126,0))),B!$E$127)</f>
        <v>44353</v>
      </c>
      <c r="T534" s="29"/>
      <c r="U534" s="29"/>
      <c r="V534" s="29"/>
      <c r="W534" s="29"/>
      <c r="X534" s="29"/>
      <c r="Y534" s="29"/>
      <c r="Z534" s="29"/>
    </row>
    <row r="535" spans="1:26" ht="14.25" customHeight="1">
      <c r="A535" s="29">
        <f>COUNTIF(A!$A$2:$A$1001,"&lt;="&amp;A!A535)</f>
        <v>565</v>
      </c>
      <c r="B535" s="30">
        <v>534</v>
      </c>
      <c r="C535" s="35" t="str">
        <f t="array" ref="C535">INDEX(A!$A$2:$A$1001,MATCH(EF!B535,EF!$A$2:$A$1001,0))</f>
        <v>Teuchitlán</v>
      </c>
      <c r="D535" s="35" t="str">
        <f t="array" ref="D535">INDEX(A!$B$2:$B$1001,MATCH(EF!C535,A!$A$2:$A$1001,0))</f>
        <v>Municipal</v>
      </c>
      <c r="E535" s="35" t="str">
        <f t="array" ref="E535">INDEX(A!$C$2:$C$1001,MATCH(EF!C535,A!$A$2:$A$1001,0))</f>
        <v>Sí</v>
      </c>
      <c r="F535" s="35" t="str">
        <f t="array" ref="F535">INDEX(A!$D$2:$D$1001,MATCH(EF!C535,A!$A$2:$A$1001,0))</f>
        <v>095</v>
      </c>
      <c r="G535" s="35" t="str">
        <f t="array" ref="G535">INDEX(A!$E$2:$E$1001,MATCH(EF!C535,A!$A$2:$A$1001,0))</f>
        <v>Gobierno</v>
      </c>
      <c r="H535" s="35" t="str">
        <f t="array" ref="H535">INDEX(A!$F$2:$F$1001,MATCH(EF!C535,A!$A$2:$A$1001,0))</f>
        <v>Ejecutivo</v>
      </c>
      <c r="I535" s="35" t="str">
        <f t="array" ref="I535">INDEX(A!$G$2:$G$1001,MATCH(EF!C535,A!$A$2:$A$1001,0))</f>
        <v>Dependencia</v>
      </c>
      <c r="J535" s="35">
        <f t="array" ref="J535">INDEX(A!$H$2:$H$1001,MATCH(EF!C535,A!$A$2:$A$1001,0))</f>
        <v>1824</v>
      </c>
      <c r="K535" s="35" t="str">
        <f t="array" ref="K535">INDEX(A!$I$2:$I$1001,MATCH(EF!C535,A!$A$2:$A$1001,0))</f>
        <v>NA</v>
      </c>
      <c r="L535" s="35" t="str">
        <f t="array" ref="L535">INDEX(A!$J$2:$J$1001,MATCH(EF!C535,A!$A$2:$A$1001,0))</f>
        <v>NA</v>
      </c>
      <c r="M535" s="35">
        <f t="array" ref="M535">INDEX(A!$K$2:$K$1001,MATCH(EF!C535,A!$A$2:$A$1001,0))</f>
        <v>709500</v>
      </c>
      <c r="N535" s="35">
        <f t="array" ref="N535">INDEX(A!$L$2:$L$1001,MATCH(EF!C535,A!$A$2:$A$1001,0))</f>
        <v>0</v>
      </c>
      <c r="O535" s="36" t="str">
        <f t="shared" si="0"/>
        <v>7</v>
      </c>
      <c r="P535" s="36" t="str">
        <f t="shared" si="1"/>
        <v>095</v>
      </c>
      <c r="Q535" s="36" t="str">
        <f t="array" ref="Q535">IF(O535="7",IF(P535="000","Sin región al ser un intermunicipal",INDEX(B!$C$2:$C$126,MATCH(EF!P535,B!$A$2:$A$126,0))),"Sin región al ser un ente Estatal")</f>
        <v>Valles</v>
      </c>
      <c r="R535" s="37">
        <f t="array" ref="R535">IF(O535="7",IF(P535="000","N/A",INDEX(B!$D$2:$D$126,MATCH(EF!P535,B!$A$2:$A$126,0))),B!$D$127)</f>
        <v>9608</v>
      </c>
      <c r="S535" s="37">
        <f t="array" ref="S535">IF(O535="7",IF(P535="000","N/A",INDEX(B!$E$2:$E$126,MATCH(EF!P535,B!$A$2:$A$126,0))),B!$E$127)</f>
        <v>9647</v>
      </c>
      <c r="T535" s="29"/>
      <c r="U535" s="29"/>
      <c r="V535" s="29"/>
      <c r="W535" s="29"/>
      <c r="X535" s="29"/>
      <c r="Y535" s="29"/>
      <c r="Z535" s="29"/>
    </row>
    <row r="536" spans="1:26" ht="14.25" customHeight="1">
      <c r="A536" s="29">
        <f>COUNTIF(A!$A$2:$A$1001,"&lt;="&amp;A!A536)</f>
        <v>514</v>
      </c>
      <c r="B536" s="30">
        <v>535</v>
      </c>
      <c r="C536" s="35" t="str">
        <f t="array" ref="C536">INDEX(A!$A$2:$A$1001,MATCH(EF!B536,EF!$A$2:$A$1001,0))</f>
        <v>Tizapán el Alto</v>
      </c>
      <c r="D536" s="35" t="str">
        <f t="array" ref="D536">INDEX(A!$B$2:$B$1001,MATCH(EF!C536,A!$A$2:$A$1001,0))</f>
        <v>Municipal</v>
      </c>
      <c r="E536" s="35" t="str">
        <f t="array" ref="E536">INDEX(A!$C$2:$C$1001,MATCH(EF!C536,A!$A$2:$A$1001,0))</f>
        <v>Sí</v>
      </c>
      <c r="F536" s="35" t="str">
        <f t="array" ref="F536">INDEX(A!$D$2:$D$1001,MATCH(EF!C536,A!$A$2:$A$1001,0))</f>
        <v>096</v>
      </c>
      <c r="G536" s="35" t="str">
        <f t="array" ref="G536">INDEX(A!$E$2:$E$1001,MATCH(EF!C536,A!$A$2:$A$1001,0))</f>
        <v>Gobierno</v>
      </c>
      <c r="H536" s="35" t="str">
        <f t="array" ref="H536">INDEX(A!$F$2:$F$1001,MATCH(EF!C536,A!$A$2:$A$1001,0))</f>
        <v>Ejecutivo</v>
      </c>
      <c r="I536" s="35" t="str">
        <f t="array" ref="I536">INDEX(A!$G$2:$G$1001,MATCH(EF!C536,A!$A$2:$A$1001,0))</f>
        <v>Dependencia</v>
      </c>
      <c r="J536" s="35">
        <f t="array" ref="J536">INDEX(A!$H$2:$H$1001,MATCH(EF!C536,A!$A$2:$A$1001,0))</f>
        <v>1824</v>
      </c>
      <c r="K536" s="35" t="str">
        <f t="array" ref="K536">INDEX(A!$I$2:$I$1001,MATCH(EF!C536,A!$A$2:$A$1001,0))</f>
        <v>NA</v>
      </c>
      <c r="L536" s="35" t="str">
        <f t="array" ref="L536">INDEX(A!$J$2:$J$1001,MATCH(EF!C536,A!$A$2:$A$1001,0))</f>
        <v>NA</v>
      </c>
      <c r="M536" s="35">
        <f t="array" ref="M536">INDEX(A!$K$2:$K$1001,MATCH(EF!C536,A!$A$2:$A$1001,0))</f>
        <v>709600</v>
      </c>
      <c r="N536" s="35">
        <f t="array" ref="N536">INDEX(A!$L$2:$L$1001,MATCH(EF!C536,A!$A$2:$A$1001,0))</f>
        <v>0</v>
      </c>
      <c r="O536" s="36" t="str">
        <f t="shared" si="0"/>
        <v>7</v>
      </c>
      <c r="P536" s="36" t="str">
        <f t="shared" si="1"/>
        <v>096</v>
      </c>
      <c r="Q536" s="36" t="str">
        <f t="array" ref="Q536">IF(O536="7",IF(P536="000","Sin región al ser un intermunicipal",INDEX(B!$C$2:$C$126,MATCH(EF!P536,B!$A$2:$A$126,0))),"Sin región al ser un ente Estatal")</f>
        <v>Sureste</v>
      </c>
      <c r="R536" s="37">
        <f t="array" ref="R536">IF(O536="7",IF(P536="000","N/A",INDEX(B!$D$2:$D$126,MATCH(EF!P536,B!$A$2:$A$126,0))),B!$D$127)</f>
        <v>20961</v>
      </c>
      <c r="S536" s="37">
        <f t="array" ref="S536">IF(O536="7",IF(P536="000","N/A",INDEX(B!$E$2:$E$126,MATCH(EF!P536,B!$A$2:$A$126,0))),B!$E$127)</f>
        <v>22758</v>
      </c>
      <c r="T536" s="29"/>
      <c r="U536" s="29"/>
      <c r="V536" s="29"/>
      <c r="W536" s="29"/>
      <c r="X536" s="29"/>
      <c r="Y536" s="29"/>
      <c r="Z536" s="29"/>
    </row>
    <row r="537" spans="1:26" ht="14.25" customHeight="1">
      <c r="A537" s="29">
        <f>COUNTIF(A!$A$2:$A$1001,"&lt;="&amp;A!A537)</f>
        <v>74</v>
      </c>
      <c r="B537" s="30">
        <v>536</v>
      </c>
      <c r="C537" s="35" t="str">
        <f t="array" ref="C537">INDEX(A!$A$2:$A$1001,MATCH(EF!B537,EF!$A$2:$A$1001,0))</f>
        <v>Tlajomulco de Zúñiga</v>
      </c>
      <c r="D537" s="35" t="str">
        <f t="array" ref="D537">INDEX(A!$B$2:$B$1001,MATCH(EF!C537,A!$A$2:$A$1001,0))</f>
        <v>Municipal</v>
      </c>
      <c r="E537" s="35" t="str">
        <f t="array" ref="E537">INDEX(A!$C$2:$C$1001,MATCH(EF!C537,A!$A$2:$A$1001,0))</f>
        <v>Sí</v>
      </c>
      <c r="F537" s="35" t="str">
        <f t="array" ref="F537">INDEX(A!$D$2:$D$1001,MATCH(EF!C537,A!$A$2:$A$1001,0))</f>
        <v>097</v>
      </c>
      <c r="G537" s="35" t="str">
        <f t="array" ref="G537">INDEX(A!$E$2:$E$1001,MATCH(EF!C537,A!$A$2:$A$1001,0))</f>
        <v>Gobierno</v>
      </c>
      <c r="H537" s="35" t="str">
        <f t="array" ref="H537">INDEX(A!$F$2:$F$1001,MATCH(EF!C537,A!$A$2:$A$1001,0))</f>
        <v>Ejecutivo</v>
      </c>
      <c r="I537" s="35" t="str">
        <f t="array" ref="I537">INDEX(A!$G$2:$G$1001,MATCH(EF!C537,A!$A$2:$A$1001,0))</f>
        <v>Dependencia</v>
      </c>
      <c r="J537" s="35">
        <f t="array" ref="J537">INDEX(A!$H$2:$H$1001,MATCH(EF!C537,A!$A$2:$A$1001,0))</f>
        <v>1824</v>
      </c>
      <c r="K537" s="35" t="str">
        <f t="array" ref="K537">INDEX(A!$I$2:$I$1001,MATCH(EF!C537,A!$A$2:$A$1001,0))</f>
        <v>NA</v>
      </c>
      <c r="L537" s="35" t="str">
        <f t="array" ref="L537">INDEX(A!$J$2:$J$1001,MATCH(EF!C537,A!$A$2:$A$1001,0))</f>
        <v>NA</v>
      </c>
      <c r="M537" s="35">
        <f t="array" ref="M537">INDEX(A!$K$2:$K$1001,MATCH(EF!C537,A!$A$2:$A$1001,0))</f>
        <v>709700</v>
      </c>
      <c r="N537" s="35">
        <f t="array" ref="N537">INDEX(A!$L$2:$L$1001,MATCH(EF!C537,A!$A$2:$A$1001,0))</f>
        <v>0</v>
      </c>
      <c r="O537" s="36" t="str">
        <f t="shared" si="0"/>
        <v>7</v>
      </c>
      <c r="P537" s="36" t="str">
        <f t="shared" si="1"/>
        <v>097</v>
      </c>
      <c r="Q537" s="36" t="str">
        <f t="array" ref="Q537">IF(O537="7",IF(P537="000","Sin región al ser un intermunicipal",INDEX(B!$C$2:$C$126,MATCH(EF!P537,B!$A$2:$A$126,0))),"Sin región al ser un ente Estatal")</f>
        <v>Centro</v>
      </c>
      <c r="R537" s="37">
        <f t="array" ref="R537">IF(O537="7",IF(P537="000","N/A",INDEX(B!$D$2:$D$126,MATCH(EF!P537,B!$A$2:$A$126,0))),B!$D$127)</f>
        <v>549442</v>
      </c>
      <c r="S537" s="37">
        <f t="array" ref="S537">IF(O537="7",IF(P537="000","N/A",INDEX(B!$E$2:$E$126,MATCH(EF!P537,B!$A$2:$A$126,0))),B!$E$127)</f>
        <v>727750</v>
      </c>
      <c r="T537" s="29"/>
      <c r="U537" s="29"/>
      <c r="V537" s="29"/>
      <c r="W537" s="29"/>
      <c r="X537" s="29"/>
      <c r="Y537" s="29"/>
      <c r="Z537" s="29"/>
    </row>
    <row r="538" spans="1:26" ht="14.25" customHeight="1">
      <c r="A538" s="29">
        <f>COUNTIF(A!$A$2:$A$1001,"&lt;="&amp;A!A538)</f>
        <v>231</v>
      </c>
      <c r="B538" s="30">
        <v>537</v>
      </c>
      <c r="C538" s="35" t="str">
        <f t="array" ref="C538">INDEX(A!$A$2:$A$1001,MATCH(EF!B538,EF!$A$2:$A$1001,0))</f>
        <v>Tolimán</v>
      </c>
      <c r="D538" s="35" t="str">
        <f t="array" ref="D538">INDEX(A!$B$2:$B$1001,MATCH(EF!C538,A!$A$2:$A$1001,0))</f>
        <v>Municipal</v>
      </c>
      <c r="E538" s="35" t="str">
        <f t="array" ref="E538">INDEX(A!$C$2:$C$1001,MATCH(EF!C538,A!$A$2:$A$1001,0))</f>
        <v>Sí</v>
      </c>
      <c r="F538" s="35" t="str">
        <f t="array" ref="F538">INDEX(A!$D$2:$D$1001,MATCH(EF!C538,A!$A$2:$A$1001,0))</f>
        <v>099</v>
      </c>
      <c r="G538" s="35" t="str">
        <f t="array" ref="G538">INDEX(A!$E$2:$E$1001,MATCH(EF!C538,A!$A$2:$A$1001,0))</f>
        <v>Gobierno</v>
      </c>
      <c r="H538" s="35" t="str">
        <f t="array" ref="H538">INDEX(A!$F$2:$F$1001,MATCH(EF!C538,A!$A$2:$A$1001,0))</f>
        <v>Ejecutivo</v>
      </c>
      <c r="I538" s="35" t="str">
        <f t="array" ref="I538">INDEX(A!$G$2:$G$1001,MATCH(EF!C538,A!$A$2:$A$1001,0))</f>
        <v>Dependencia</v>
      </c>
      <c r="J538" s="35">
        <f t="array" ref="J538">INDEX(A!$H$2:$H$1001,MATCH(EF!C538,A!$A$2:$A$1001,0))</f>
        <v>1895</v>
      </c>
      <c r="K538" s="35" t="str">
        <f t="array" ref="K538">INDEX(A!$I$2:$I$1001,MATCH(EF!C538,A!$A$2:$A$1001,0))</f>
        <v>NA</v>
      </c>
      <c r="L538" s="35" t="str">
        <f t="array" ref="L538">INDEX(A!$J$2:$J$1001,MATCH(EF!C538,A!$A$2:$A$1001,0))</f>
        <v>NA</v>
      </c>
      <c r="M538" s="35">
        <f t="array" ref="M538">INDEX(A!$K$2:$K$1001,MATCH(EF!C538,A!$A$2:$A$1001,0))</f>
        <v>709900</v>
      </c>
      <c r="N538" s="35">
        <f t="array" ref="N538">INDEX(A!$L$2:$L$1001,MATCH(EF!C538,A!$A$2:$A$1001,0))</f>
        <v>0</v>
      </c>
      <c r="O538" s="36" t="str">
        <f t="shared" si="0"/>
        <v>7</v>
      </c>
      <c r="P538" s="36" t="str">
        <f t="shared" si="1"/>
        <v>099</v>
      </c>
      <c r="Q538" s="36" t="str">
        <f t="array" ref="Q538">IF(O538="7",IF(P538="000","Sin región al ser un intermunicipal",INDEX(B!$C$2:$C$126,MATCH(EF!P538,B!$A$2:$A$126,0))),"Sin región al ser un ente Estatal")</f>
        <v>Sur</v>
      </c>
      <c r="R538" s="37">
        <f t="array" ref="R538">IF(O538="7",IF(P538="000","N/A",INDEX(B!$D$2:$D$126,MATCH(EF!P538,B!$A$2:$A$126,0))),B!$D$127)</f>
        <v>10310</v>
      </c>
      <c r="S538" s="37">
        <f t="array" ref="S538">IF(O538="7",IF(P538="000","N/A",INDEX(B!$E$2:$E$126,MATCH(EF!P538,B!$A$2:$A$126,0))),B!$E$127)</f>
        <v>11219</v>
      </c>
      <c r="T538" s="29"/>
      <c r="U538" s="29"/>
      <c r="V538" s="29"/>
      <c r="W538" s="29"/>
      <c r="X538" s="29"/>
      <c r="Y538" s="29"/>
      <c r="Z538" s="29"/>
    </row>
    <row r="539" spans="1:26" ht="14.25" customHeight="1">
      <c r="A539" s="29">
        <f>COUNTIF(A!$A$2:$A$1001,"&lt;="&amp;A!A539)</f>
        <v>566</v>
      </c>
      <c r="B539" s="30">
        <v>538</v>
      </c>
      <c r="C539" s="35" t="str">
        <f t="array" ref="C539">INDEX(A!$A$2:$A$1001,MATCH(EF!B539,EF!$A$2:$A$1001,0))</f>
        <v>Tomatlán</v>
      </c>
      <c r="D539" s="35" t="str">
        <f t="array" ref="D539">INDEX(A!$B$2:$B$1001,MATCH(EF!C539,A!$A$2:$A$1001,0))</f>
        <v>Municipal</v>
      </c>
      <c r="E539" s="35" t="str">
        <f t="array" ref="E539">INDEX(A!$C$2:$C$1001,MATCH(EF!C539,A!$A$2:$A$1001,0))</f>
        <v>Sí</v>
      </c>
      <c r="F539" s="35">
        <f t="array" ref="F539">INDEX(A!$D$2:$D$1001,MATCH(EF!C539,A!$A$2:$A$1001,0))</f>
        <v>100</v>
      </c>
      <c r="G539" s="35" t="str">
        <f t="array" ref="G539">INDEX(A!$E$2:$E$1001,MATCH(EF!C539,A!$A$2:$A$1001,0))</f>
        <v>Gobierno</v>
      </c>
      <c r="H539" s="35" t="str">
        <f t="array" ref="H539">INDEX(A!$F$2:$F$1001,MATCH(EF!C539,A!$A$2:$A$1001,0))</f>
        <v>Ejecutivo</v>
      </c>
      <c r="I539" s="35" t="str">
        <f t="array" ref="I539">INDEX(A!$G$2:$G$1001,MATCH(EF!C539,A!$A$2:$A$1001,0))</f>
        <v>Dependencia</v>
      </c>
      <c r="J539" s="35">
        <f t="array" ref="J539">INDEX(A!$H$2:$H$1001,MATCH(EF!C539,A!$A$2:$A$1001,0))</f>
        <v>1824</v>
      </c>
      <c r="K539" s="35" t="str">
        <f t="array" ref="K539">INDEX(A!$I$2:$I$1001,MATCH(EF!C539,A!$A$2:$A$1001,0))</f>
        <v>NA</v>
      </c>
      <c r="L539" s="35" t="str">
        <f t="array" ref="L539">INDEX(A!$J$2:$J$1001,MATCH(EF!C539,A!$A$2:$A$1001,0))</f>
        <v>NA</v>
      </c>
      <c r="M539" s="35">
        <f t="array" ref="M539">INDEX(A!$K$2:$K$1001,MATCH(EF!C539,A!$A$2:$A$1001,0))</f>
        <v>710000</v>
      </c>
      <c r="N539" s="35">
        <f t="array" ref="N539">INDEX(A!$L$2:$L$1001,MATCH(EF!C539,A!$A$2:$A$1001,0))</f>
        <v>0</v>
      </c>
      <c r="O539" s="36" t="str">
        <f t="shared" si="0"/>
        <v>7</v>
      </c>
      <c r="P539" s="36" t="str">
        <f t="shared" si="1"/>
        <v>100</v>
      </c>
      <c r="Q539" s="36" t="str">
        <f t="array" ref="Q539">IF(O539="7",IF(P539="000","Sin región al ser un intermunicipal",INDEX(B!$C$2:$C$126,MATCH(EF!P539,B!$A$2:$A$126,0))),"Sin región al ser un ente Estatal")</f>
        <v>Costa Sur</v>
      </c>
      <c r="R539" s="37">
        <f t="array" ref="R539">IF(O539="7",IF(P539="000","N/A",INDEX(B!$D$2:$D$126,MATCH(EF!P539,B!$A$2:$A$126,0))),B!$D$127)</f>
        <v>35824</v>
      </c>
      <c r="S539" s="37">
        <f t="array" ref="S539">IF(O539="7",IF(P539="000","N/A",INDEX(B!$E$2:$E$126,MATCH(EF!P539,B!$A$2:$A$126,0))),B!$E$127)</f>
        <v>36316</v>
      </c>
      <c r="T539" s="29"/>
      <c r="U539" s="29"/>
      <c r="V539" s="29"/>
      <c r="W539" s="29"/>
      <c r="X539" s="29"/>
      <c r="Y539" s="29"/>
      <c r="Z539" s="29"/>
    </row>
    <row r="540" spans="1:26" ht="14.25" customHeight="1">
      <c r="A540" s="29">
        <f>COUNTIF(A!$A$2:$A$1001,"&lt;="&amp;A!A540)</f>
        <v>515</v>
      </c>
      <c r="B540" s="30">
        <v>539</v>
      </c>
      <c r="C540" s="35" t="str">
        <f t="array" ref="C540">INDEX(A!$A$2:$A$1001,MATCH(EF!B540,EF!$A$2:$A$1001,0))</f>
        <v>Tonalá</v>
      </c>
      <c r="D540" s="35" t="str">
        <f t="array" ref="D540">INDEX(A!$B$2:$B$1001,MATCH(EF!C540,A!$A$2:$A$1001,0))</f>
        <v>Municipal</v>
      </c>
      <c r="E540" s="35" t="str">
        <f t="array" ref="E540">INDEX(A!$C$2:$C$1001,MATCH(EF!C540,A!$A$2:$A$1001,0))</f>
        <v>Sí</v>
      </c>
      <c r="F540" s="35">
        <f t="array" ref="F540">INDEX(A!$D$2:$D$1001,MATCH(EF!C540,A!$A$2:$A$1001,0))</f>
        <v>101</v>
      </c>
      <c r="G540" s="35" t="str">
        <f t="array" ref="G540">INDEX(A!$E$2:$E$1001,MATCH(EF!C540,A!$A$2:$A$1001,0))</f>
        <v>Gobierno</v>
      </c>
      <c r="H540" s="35" t="str">
        <f t="array" ref="H540">INDEX(A!$F$2:$F$1001,MATCH(EF!C540,A!$A$2:$A$1001,0))</f>
        <v>Ejecutivo</v>
      </c>
      <c r="I540" s="35" t="str">
        <f t="array" ref="I540">INDEX(A!$G$2:$G$1001,MATCH(EF!C540,A!$A$2:$A$1001,0))</f>
        <v>Dependencia</v>
      </c>
      <c r="J540" s="35">
        <f t="array" ref="J540">INDEX(A!$H$2:$H$1001,MATCH(EF!C540,A!$A$2:$A$1001,0))</f>
        <v>1824</v>
      </c>
      <c r="K540" s="35" t="str">
        <f t="array" ref="K540">INDEX(A!$I$2:$I$1001,MATCH(EF!C540,A!$A$2:$A$1001,0))</f>
        <v>NA</v>
      </c>
      <c r="L540" s="35" t="str">
        <f t="array" ref="L540">INDEX(A!$J$2:$J$1001,MATCH(EF!C540,A!$A$2:$A$1001,0))</f>
        <v>NA</v>
      </c>
      <c r="M540" s="35">
        <f t="array" ref="M540">INDEX(A!$K$2:$K$1001,MATCH(EF!C540,A!$A$2:$A$1001,0))</f>
        <v>710100</v>
      </c>
      <c r="N540" s="35">
        <f t="array" ref="N540">INDEX(A!$L$2:$L$1001,MATCH(EF!C540,A!$A$2:$A$1001,0))</f>
        <v>0</v>
      </c>
      <c r="O540" s="36" t="str">
        <f t="shared" si="0"/>
        <v>7</v>
      </c>
      <c r="P540" s="36" t="str">
        <f t="shared" si="1"/>
        <v>101</v>
      </c>
      <c r="Q540" s="36" t="str">
        <f t="array" ref="Q540">IF(O540="7",IF(P540="000","Sin región al ser un intermunicipal",INDEX(B!$C$2:$C$126,MATCH(EF!P540,B!$A$2:$A$126,0))),"Sin región al ser un ente Estatal")</f>
        <v>Centro</v>
      </c>
      <c r="R540" s="37">
        <f t="array" ref="R540">IF(O540="7",IF(P540="000","N/A",INDEX(B!$D$2:$D$126,MATCH(EF!P540,B!$A$2:$A$126,0))),B!$D$127)</f>
        <v>536111</v>
      </c>
      <c r="S540" s="37">
        <f t="array" ref="S540">IF(O540="7",IF(P540="000","N/A",INDEX(B!$E$2:$E$126,MATCH(EF!P540,B!$A$2:$A$126,0))),B!$E$127)</f>
        <v>569913</v>
      </c>
      <c r="T540" s="29"/>
      <c r="U540" s="29"/>
      <c r="V540" s="29"/>
      <c r="W540" s="29"/>
      <c r="X540" s="29"/>
      <c r="Y540" s="29"/>
      <c r="Z540" s="29"/>
    </row>
    <row r="541" spans="1:26" ht="14.25" customHeight="1">
      <c r="A541" s="29">
        <f>COUNTIF(A!$A$2:$A$1001,"&lt;="&amp;A!A541)</f>
        <v>567</v>
      </c>
      <c r="B541" s="30">
        <v>540</v>
      </c>
      <c r="C541" s="35" t="str">
        <f t="array" ref="C541">INDEX(A!$A$2:$A$1001,MATCH(EF!B541,EF!$A$2:$A$1001,0))</f>
        <v>Tonaya</v>
      </c>
      <c r="D541" s="35" t="str">
        <f t="array" ref="D541">INDEX(A!$B$2:$B$1001,MATCH(EF!C541,A!$A$2:$A$1001,0))</f>
        <v>Municipal</v>
      </c>
      <c r="E541" s="35" t="str">
        <f t="array" ref="E541">INDEX(A!$C$2:$C$1001,MATCH(EF!C541,A!$A$2:$A$1001,0))</f>
        <v>Sí</v>
      </c>
      <c r="F541" s="35">
        <f t="array" ref="F541">INDEX(A!$D$2:$D$1001,MATCH(EF!C541,A!$A$2:$A$1001,0))</f>
        <v>102</v>
      </c>
      <c r="G541" s="35" t="str">
        <f t="array" ref="G541">INDEX(A!$E$2:$E$1001,MATCH(EF!C541,A!$A$2:$A$1001,0))</f>
        <v>Gobierno</v>
      </c>
      <c r="H541" s="35" t="str">
        <f t="array" ref="H541">INDEX(A!$F$2:$F$1001,MATCH(EF!C541,A!$A$2:$A$1001,0))</f>
        <v>Ejecutivo</v>
      </c>
      <c r="I541" s="35" t="str">
        <f t="array" ref="I541">INDEX(A!$G$2:$G$1001,MATCH(EF!C541,A!$A$2:$A$1001,0))</f>
        <v>Dependencia</v>
      </c>
      <c r="J541" s="35">
        <f t="array" ref="J541">INDEX(A!$H$2:$H$1001,MATCH(EF!C541,A!$A$2:$A$1001,0))</f>
        <v>1824</v>
      </c>
      <c r="K541" s="35" t="str">
        <f t="array" ref="K541">INDEX(A!$I$2:$I$1001,MATCH(EF!C541,A!$A$2:$A$1001,0))</f>
        <v>NA</v>
      </c>
      <c r="L541" s="35" t="str">
        <f t="array" ref="L541">INDEX(A!$J$2:$J$1001,MATCH(EF!C541,A!$A$2:$A$1001,0))</f>
        <v>NA</v>
      </c>
      <c r="M541" s="35">
        <f t="array" ref="M541">INDEX(A!$K$2:$K$1001,MATCH(EF!C541,A!$A$2:$A$1001,0))</f>
        <v>710200</v>
      </c>
      <c r="N541" s="35">
        <f t="array" ref="N541">INDEX(A!$L$2:$L$1001,MATCH(EF!C541,A!$A$2:$A$1001,0))</f>
        <v>0</v>
      </c>
      <c r="O541" s="36" t="str">
        <f t="shared" si="0"/>
        <v>7</v>
      </c>
      <c r="P541" s="36" t="str">
        <f t="shared" si="1"/>
        <v>102</v>
      </c>
      <c r="Q541" s="36" t="str">
        <f t="array" ref="Q541">IF(O541="7",IF(P541="000","Sin región al ser un intermunicipal",INDEX(B!$C$2:$C$126,MATCH(EF!P541,B!$A$2:$A$126,0))),"Sin región al ser un ente Estatal")</f>
        <v>Sierra de Amula</v>
      </c>
      <c r="R541" s="37">
        <f t="array" ref="R541">IF(O541="7",IF(P541="000","N/A",INDEX(B!$D$2:$D$126,MATCH(EF!P541,B!$A$2:$A$126,0))),B!$D$127)</f>
        <v>5960</v>
      </c>
      <c r="S541" s="37">
        <f t="array" ref="S541">IF(O541="7",IF(P541="000","N/A",INDEX(B!$E$2:$E$126,MATCH(EF!P541,B!$A$2:$A$126,0))),B!$E$127)</f>
        <v>5961</v>
      </c>
      <c r="T541" s="29"/>
      <c r="U541" s="29"/>
      <c r="V541" s="29"/>
      <c r="W541" s="29"/>
      <c r="X541" s="29"/>
      <c r="Y541" s="29"/>
      <c r="Z541" s="29"/>
    </row>
    <row r="542" spans="1:26" ht="14.25" customHeight="1">
      <c r="A542" s="29">
        <f>COUNTIF(A!$A$2:$A$1001,"&lt;="&amp;A!A542)</f>
        <v>516</v>
      </c>
      <c r="B542" s="30">
        <v>541</v>
      </c>
      <c r="C542" s="35" t="str">
        <f t="array" ref="C542">INDEX(A!$A$2:$A$1001,MATCH(EF!B542,EF!$A$2:$A$1001,0))</f>
        <v>Tonila</v>
      </c>
      <c r="D542" s="35" t="str">
        <f t="array" ref="D542">INDEX(A!$B$2:$B$1001,MATCH(EF!C542,A!$A$2:$A$1001,0))</f>
        <v>Municipal</v>
      </c>
      <c r="E542" s="35" t="str">
        <f t="array" ref="E542">INDEX(A!$C$2:$C$1001,MATCH(EF!C542,A!$A$2:$A$1001,0))</f>
        <v>Sí</v>
      </c>
      <c r="F542" s="35">
        <f t="array" ref="F542">INDEX(A!$D$2:$D$1001,MATCH(EF!C542,A!$A$2:$A$1001,0))</f>
        <v>103</v>
      </c>
      <c r="G542" s="35" t="str">
        <f t="array" ref="G542">INDEX(A!$E$2:$E$1001,MATCH(EF!C542,A!$A$2:$A$1001,0))</f>
        <v>Gobierno</v>
      </c>
      <c r="H542" s="35" t="str">
        <f t="array" ref="H542">INDEX(A!$F$2:$F$1001,MATCH(EF!C542,A!$A$2:$A$1001,0))</f>
        <v>Ejecutivo</v>
      </c>
      <c r="I542" s="35" t="str">
        <f t="array" ref="I542">INDEX(A!$G$2:$G$1001,MATCH(EF!C542,A!$A$2:$A$1001,0))</f>
        <v>Dependencia</v>
      </c>
      <c r="J542" s="35">
        <f t="array" ref="J542">INDEX(A!$H$2:$H$1001,MATCH(EF!C542,A!$A$2:$A$1001,0))</f>
        <v>1824</v>
      </c>
      <c r="K542" s="35" t="str">
        <f t="array" ref="K542">INDEX(A!$I$2:$I$1001,MATCH(EF!C542,A!$A$2:$A$1001,0))</f>
        <v>NA</v>
      </c>
      <c r="L542" s="35" t="str">
        <f t="array" ref="L542">INDEX(A!$J$2:$J$1001,MATCH(EF!C542,A!$A$2:$A$1001,0))</f>
        <v>NA</v>
      </c>
      <c r="M542" s="35">
        <f t="array" ref="M542">INDEX(A!$K$2:$K$1001,MATCH(EF!C542,A!$A$2:$A$1001,0))</f>
        <v>710300</v>
      </c>
      <c r="N542" s="35">
        <f t="array" ref="N542">INDEX(A!$L$2:$L$1001,MATCH(EF!C542,A!$A$2:$A$1001,0))</f>
        <v>0</v>
      </c>
      <c r="O542" s="36" t="str">
        <f t="shared" si="0"/>
        <v>7</v>
      </c>
      <c r="P542" s="36" t="str">
        <f t="shared" si="1"/>
        <v>103</v>
      </c>
      <c r="Q542" s="36" t="str">
        <f t="array" ref="Q542">IF(O542="7",IF(P542="000","Sin región al ser un intermunicipal",INDEX(B!$C$2:$C$126,MATCH(EF!P542,B!$A$2:$A$126,0))),"Sin región al ser un ente Estatal")</f>
        <v>Sur</v>
      </c>
      <c r="R542" s="37">
        <f t="array" ref="R542">IF(O542="7",IF(P542="000","N/A",INDEX(B!$D$2:$D$126,MATCH(EF!P542,B!$A$2:$A$126,0))),B!$D$127)</f>
        <v>7256</v>
      </c>
      <c r="S542" s="37">
        <f t="array" ref="S542">IF(O542="7",IF(P542="000","N/A",INDEX(B!$E$2:$E$126,MATCH(EF!P542,B!$A$2:$A$126,0))),B!$E$127)</f>
        <v>7565</v>
      </c>
      <c r="T542" s="29"/>
      <c r="U542" s="29"/>
      <c r="V542" s="29"/>
      <c r="W542" s="29"/>
      <c r="X542" s="29"/>
      <c r="Y542" s="29"/>
      <c r="Z542" s="29"/>
    </row>
    <row r="543" spans="1:26" ht="14.25" customHeight="1">
      <c r="A543" s="29">
        <f>COUNTIF(A!$A$2:$A$1001,"&lt;="&amp;A!A543)</f>
        <v>75</v>
      </c>
      <c r="B543" s="30">
        <v>542</v>
      </c>
      <c r="C543" s="35" t="str">
        <f t="array" ref="C543">INDEX(A!$A$2:$A$1001,MATCH(EF!B543,EF!$A$2:$A$1001,0))</f>
        <v>Totatiche</v>
      </c>
      <c r="D543" s="35" t="str">
        <f t="array" ref="D543">INDEX(A!$B$2:$B$1001,MATCH(EF!C543,A!$A$2:$A$1001,0))</f>
        <v>Municipal</v>
      </c>
      <c r="E543" s="35" t="str">
        <f t="array" ref="E543">INDEX(A!$C$2:$C$1001,MATCH(EF!C543,A!$A$2:$A$1001,0))</f>
        <v>Sí</v>
      </c>
      <c r="F543" s="35">
        <f t="array" ref="F543">INDEX(A!$D$2:$D$1001,MATCH(EF!C543,A!$A$2:$A$1001,0))</f>
        <v>104</v>
      </c>
      <c r="G543" s="35" t="str">
        <f t="array" ref="G543">INDEX(A!$E$2:$E$1001,MATCH(EF!C543,A!$A$2:$A$1001,0))</f>
        <v>Gobierno</v>
      </c>
      <c r="H543" s="35" t="str">
        <f t="array" ref="H543">INDEX(A!$F$2:$F$1001,MATCH(EF!C543,A!$A$2:$A$1001,0))</f>
        <v>Ejecutivo</v>
      </c>
      <c r="I543" s="35" t="str">
        <f t="array" ref="I543">INDEX(A!$G$2:$G$1001,MATCH(EF!C543,A!$A$2:$A$1001,0))</f>
        <v>Dependencia</v>
      </c>
      <c r="J543" s="35">
        <f t="array" ref="J543">INDEX(A!$H$2:$H$1001,MATCH(EF!C543,A!$A$2:$A$1001,0))</f>
        <v>1861</v>
      </c>
      <c r="K543" s="35" t="str">
        <f t="array" ref="K543">INDEX(A!$I$2:$I$1001,MATCH(EF!C543,A!$A$2:$A$1001,0))</f>
        <v>NA</v>
      </c>
      <c r="L543" s="35" t="str">
        <f t="array" ref="L543">INDEX(A!$J$2:$J$1001,MATCH(EF!C543,A!$A$2:$A$1001,0))</f>
        <v>NA</v>
      </c>
      <c r="M543" s="35">
        <f t="array" ref="M543">INDEX(A!$K$2:$K$1001,MATCH(EF!C543,A!$A$2:$A$1001,0))</f>
        <v>710400</v>
      </c>
      <c r="N543" s="35">
        <f t="array" ref="N543">INDEX(A!$L$2:$L$1001,MATCH(EF!C543,A!$A$2:$A$1001,0))</f>
        <v>0</v>
      </c>
      <c r="O543" s="36" t="str">
        <f t="shared" si="0"/>
        <v>7</v>
      </c>
      <c r="P543" s="36" t="str">
        <f t="shared" si="1"/>
        <v>104</v>
      </c>
      <c r="Q543" s="36" t="str">
        <f t="array" ref="Q543">IF(O543="7",IF(P543="000","Sin región al ser un intermunicipal",INDEX(B!$C$2:$C$126,MATCH(EF!P543,B!$A$2:$A$126,0))),"Sin región al ser un ente Estatal")</f>
        <v>Norte</v>
      </c>
      <c r="R543" s="37">
        <f t="array" ref="R543">IF(O543="7",IF(P543="000","N/A",INDEX(B!$D$2:$D$126,MATCH(EF!P543,B!$A$2:$A$126,0))),B!$D$127)</f>
        <v>4412</v>
      </c>
      <c r="S543" s="37">
        <f t="array" ref="S543">IF(O543="7",IF(P543="000","N/A",INDEX(B!$E$2:$E$126,MATCH(EF!P543,B!$A$2:$A$126,0))),B!$E$127)</f>
        <v>4180</v>
      </c>
      <c r="T543" s="29"/>
      <c r="U543" s="29"/>
      <c r="V543" s="29"/>
      <c r="W543" s="29"/>
      <c r="X543" s="29"/>
      <c r="Y543" s="29"/>
      <c r="Z543" s="29"/>
    </row>
    <row r="544" spans="1:26" ht="14.25" customHeight="1">
      <c r="A544" s="29">
        <f>COUNTIF(A!$A$2:$A$1001,"&lt;="&amp;A!A544)</f>
        <v>298</v>
      </c>
      <c r="B544" s="30">
        <v>543</v>
      </c>
      <c r="C544" s="35" t="str">
        <f t="array" ref="C544">INDEX(A!$A$2:$A$1001,MATCH(EF!B544,EF!$A$2:$A$1001,0))</f>
        <v>Tototlán</v>
      </c>
      <c r="D544" s="35" t="str">
        <f t="array" ref="D544">INDEX(A!$B$2:$B$1001,MATCH(EF!C544,A!$A$2:$A$1001,0))</f>
        <v>Municipal</v>
      </c>
      <c r="E544" s="35" t="str">
        <f t="array" ref="E544">INDEX(A!$C$2:$C$1001,MATCH(EF!C544,A!$A$2:$A$1001,0))</f>
        <v>Sí</v>
      </c>
      <c r="F544" s="35">
        <f t="array" ref="F544">INDEX(A!$D$2:$D$1001,MATCH(EF!C544,A!$A$2:$A$1001,0))</f>
        <v>105</v>
      </c>
      <c r="G544" s="35" t="str">
        <f t="array" ref="G544">INDEX(A!$E$2:$E$1001,MATCH(EF!C544,A!$A$2:$A$1001,0))</f>
        <v>Gobierno</v>
      </c>
      <c r="H544" s="35" t="str">
        <f t="array" ref="H544">INDEX(A!$F$2:$F$1001,MATCH(EF!C544,A!$A$2:$A$1001,0))</f>
        <v>Ejecutivo</v>
      </c>
      <c r="I544" s="35" t="str">
        <f t="array" ref="I544">INDEX(A!$G$2:$G$1001,MATCH(EF!C544,A!$A$2:$A$1001,0))</f>
        <v>Dependencia</v>
      </c>
      <c r="J544" s="35">
        <f t="array" ref="J544">INDEX(A!$H$2:$H$1001,MATCH(EF!C544,A!$A$2:$A$1001,0))</f>
        <v>1824</v>
      </c>
      <c r="K544" s="35" t="str">
        <f t="array" ref="K544">INDEX(A!$I$2:$I$1001,MATCH(EF!C544,A!$A$2:$A$1001,0))</f>
        <v>NA</v>
      </c>
      <c r="L544" s="35" t="str">
        <f t="array" ref="L544">INDEX(A!$J$2:$J$1001,MATCH(EF!C544,A!$A$2:$A$1001,0))</f>
        <v>NA</v>
      </c>
      <c r="M544" s="35">
        <f t="array" ref="M544">INDEX(A!$K$2:$K$1001,MATCH(EF!C544,A!$A$2:$A$1001,0))</f>
        <v>710500</v>
      </c>
      <c r="N544" s="35">
        <f t="array" ref="N544">INDEX(A!$L$2:$L$1001,MATCH(EF!C544,A!$A$2:$A$1001,0))</f>
        <v>0</v>
      </c>
      <c r="O544" s="36" t="str">
        <f t="shared" si="0"/>
        <v>7</v>
      </c>
      <c r="P544" s="36" t="str">
        <f t="shared" si="1"/>
        <v>105</v>
      </c>
      <c r="Q544" s="36" t="str">
        <f t="array" ref="Q544">IF(O544="7",IF(P544="000","Sin región al ser un intermunicipal",INDEX(B!$C$2:$C$126,MATCH(EF!P544,B!$A$2:$A$126,0))),"Sin región al ser un ente Estatal")</f>
        <v>Ciénega</v>
      </c>
      <c r="R544" s="37">
        <f t="array" ref="R544">IF(O544="7",IF(P544="000","N/A",INDEX(B!$D$2:$D$126,MATCH(EF!P544,B!$A$2:$A$126,0))),B!$D$127)</f>
        <v>23171</v>
      </c>
      <c r="S544" s="37">
        <f t="array" ref="S544">IF(O544="7",IF(P544="000","N/A",INDEX(B!$E$2:$E$126,MATCH(EF!P544,B!$A$2:$A$126,0))),B!$E$127)</f>
        <v>23573</v>
      </c>
      <c r="T544" s="29"/>
      <c r="U544" s="29"/>
      <c r="V544" s="29"/>
      <c r="W544" s="29"/>
      <c r="X544" s="29"/>
      <c r="Y544" s="29"/>
      <c r="Z544" s="29"/>
    </row>
    <row r="545" spans="1:26" ht="14.25" customHeight="1">
      <c r="A545" s="29">
        <f>COUNTIF(A!$A$2:$A$1001,"&lt;="&amp;A!A545)</f>
        <v>144</v>
      </c>
      <c r="B545" s="30">
        <v>544</v>
      </c>
      <c r="C545" s="35" t="str">
        <f t="array" ref="C545">INDEX(A!$A$2:$A$1001,MATCH(EF!B545,EF!$A$2:$A$1001,0))</f>
        <v>Tribunal de Arbitraje y Escalafón</v>
      </c>
      <c r="D545" s="35" t="str">
        <f t="array" ref="D545">INDEX(A!$B$2:$B$1001,MATCH(EF!C545,A!$A$2:$A$1001,0))</f>
        <v>Estatal</v>
      </c>
      <c r="E545" s="35" t="str">
        <f t="array" ref="E545">INDEX(A!$C$2:$C$1001,MATCH(EF!C545,A!$A$2:$A$1001,0))</f>
        <v>Sí</v>
      </c>
      <c r="F545" s="35" t="str">
        <f t="array" ref="F545">INDEX(A!$D$2:$D$1001,MATCH(EF!C545,A!$A$2:$A$1001,0))</f>
        <v>000</v>
      </c>
      <c r="G545" s="35" t="str">
        <f t="array" ref="G545">INDEX(A!$E$2:$E$1001,MATCH(EF!C545,A!$A$2:$A$1001,0))</f>
        <v>Justicia</v>
      </c>
      <c r="H545" s="35" t="str">
        <f t="array" ref="H545">INDEX(A!$F$2:$F$1001,MATCH(EF!C545,A!$A$2:$A$1001,0))</f>
        <v>Ejecutivo</v>
      </c>
      <c r="I545" s="35" t="str">
        <f t="array" ref="I545">INDEX(A!$G$2:$G$1001,MATCH(EF!C545,A!$A$2:$A$1001,0))</f>
        <v>Dependencia</v>
      </c>
      <c r="J545" s="35">
        <f t="array" ref="J545">INDEX(A!$H$2:$H$1001,MATCH(EF!C545,A!$A$2:$A$1001,0))</f>
        <v>2003</v>
      </c>
      <c r="K545" s="35" t="str">
        <f t="array" ref="K545">INDEX(A!$I$2:$I$1001,MATCH(EF!C545,A!$A$2:$A$1001,0))</f>
        <v>NA</v>
      </c>
      <c r="L545" s="35" t="str">
        <f t="array" ref="L545">INDEX(A!$J$2:$J$1001,MATCH(EF!C545,A!$A$2:$A$1001,0))</f>
        <v>NA</v>
      </c>
      <c r="M545" s="35">
        <f t="array" ref="M545">INDEX(A!$K$2:$K$1001,MATCH(EF!C545,A!$A$2:$A$1001,0))</f>
        <v>102000</v>
      </c>
      <c r="N545" s="35">
        <f t="array" ref="N545">INDEX(A!$L$2:$L$1001,MATCH(EF!C545,A!$A$2:$A$1001,0))</f>
        <v>0</v>
      </c>
      <c r="O545" s="36" t="str">
        <f t="shared" si="0"/>
        <v>1</v>
      </c>
      <c r="P545" s="36" t="str">
        <f t="shared" si="1"/>
        <v>020</v>
      </c>
      <c r="Q545" s="36" t="str">
        <f t="array" ref="Q545">IF(O545="7",IF(P545="000","Sin región al ser un intermunicipal",INDEX(B!$C$2:$C$126,MATCH(EF!P545,B!$A$2:$A$126,0))),"Sin región al ser un ente Estatal")</f>
        <v>Sin región al ser un ente Estatal</v>
      </c>
      <c r="R545" s="37">
        <f t="array" ref="R545">IF(O545="7",IF(P545="000","N/A",INDEX(B!$D$2:$D$126,MATCH(EF!P545,B!$A$2:$A$126,0))),B!$D$127)</f>
        <v>7842822</v>
      </c>
      <c r="S545" s="37">
        <f t="array" ref="S545">IF(O545="7",IF(P545="000","N/A",INDEX(B!$E$2:$E$126,MATCH(EF!P545,B!$A$2:$A$126,0))),B!$E$127)</f>
        <v>8348151</v>
      </c>
      <c r="T545" s="29"/>
      <c r="U545" s="29"/>
      <c r="V545" s="29"/>
      <c r="W545" s="29"/>
      <c r="X545" s="29"/>
      <c r="Y545" s="29"/>
      <c r="Z545" s="29"/>
    </row>
    <row r="546" spans="1:26" ht="14.25" customHeight="1">
      <c r="A546" s="29">
        <f>COUNTIF(A!$A$2:$A$1001,"&lt;="&amp;A!A546)</f>
        <v>245</v>
      </c>
      <c r="B546" s="30">
        <v>545</v>
      </c>
      <c r="C546" s="35" t="str">
        <f t="array" ref="C546">INDEX(A!$A$2:$A$1001,MATCH(EF!B546,EF!$A$2:$A$1001,0))</f>
        <v>Tribunal de Justicia Administrativa</v>
      </c>
      <c r="D546" s="35" t="str">
        <f t="array" ref="D546">INDEX(A!$B$2:$B$1001,MATCH(EF!C546,A!$A$2:$A$1001,0))</f>
        <v>Estatal</v>
      </c>
      <c r="E546" s="35" t="str">
        <f t="array" ref="E546">INDEX(A!$C$2:$C$1001,MATCH(EF!C546,A!$A$2:$A$1001,0))</f>
        <v>Sí</v>
      </c>
      <c r="F546" s="35" t="str">
        <f t="array" ref="F546">INDEX(A!$D$2:$D$1001,MATCH(EF!C546,A!$A$2:$A$1001,0))</f>
        <v>000</v>
      </c>
      <c r="G546" s="35" t="str">
        <f t="array" ref="G546">INDEX(A!$E$2:$E$1001,MATCH(EF!C546,A!$A$2:$A$1001,0))</f>
        <v>Justicia</v>
      </c>
      <c r="H546" s="35" t="str">
        <f t="array" ref="H546">INDEX(A!$F$2:$F$1001,MATCH(EF!C546,A!$A$2:$A$1001,0))</f>
        <v>Autónomo</v>
      </c>
      <c r="I546" s="35" t="str">
        <f t="array" ref="I546">INDEX(A!$G$2:$G$1001,MATCH(EF!C546,A!$A$2:$A$1001,0))</f>
        <v>Órgano</v>
      </c>
      <c r="J546" s="35">
        <f t="array" ref="J546">INDEX(A!$H$2:$H$1001,MATCH(EF!C546,A!$A$2:$A$1001,0))</f>
        <v>2018</v>
      </c>
      <c r="K546" s="35" t="str">
        <f t="array" ref="K546">INDEX(A!$I$2:$I$1001,MATCH(EF!C546,A!$A$2:$A$1001,0))</f>
        <v>NA</v>
      </c>
      <c r="L546" s="35" t="str">
        <f t="array" ref="L546">INDEX(A!$J$2:$J$1001,MATCH(EF!C546,A!$A$2:$A$1001,0))</f>
        <v>NA</v>
      </c>
      <c r="M546" s="35">
        <f t="array" ref="M546">INDEX(A!$K$2:$K$1001,MATCH(EF!C546,A!$A$2:$A$1001,0))</f>
        <v>600500</v>
      </c>
      <c r="N546" s="35">
        <f t="array" ref="N546">INDEX(A!$L$2:$L$1001,MATCH(EF!C546,A!$A$2:$A$1001,0))</f>
        <v>0</v>
      </c>
      <c r="O546" s="36" t="str">
        <f t="shared" si="0"/>
        <v>6</v>
      </c>
      <c r="P546" s="36" t="str">
        <f t="shared" si="1"/>
        <v>005</v>
      </c>
      <c r="Q546" s="36" t="str">
        <f t="array" ref="Q546">IF(O546="7",IF(P546="000","Sin región al ser un intermunicipal",INDEX(B!$C$2:$C$126,MATCH(EF!P546,B!$A$2:$A$126,0))),"Sin región al ser un ente Estatal")</f>
        <v>Sin región al ser un ente Estatal</v>
      </c>
      <c r="R546" s="37">
        <f t="array" ref="R546">IF(O546="7",IF(P546="000","N/A",INDEX(B!$D$2:$D$126,MATCH(EF!P546,B!$A$2:$A$126,0))),B!$D$127)</f>
        <v>7842822</v>
      </c>
      <c r="S546" s="37">
        <f t="array" ref="S546">IF(O546="7",IF(P546="000","N/A",INDEX(B!$E$2:$E$126,MATCH(EF!P546,B!$A$2:$A$126,0))),B!$E$127)</f>
        <v>8348151</v>
      </c>
      <c r="T546" s="29"/>
      <c r="U546" s="29"/>
      <c r="V546" s="29"/>
      <c r="W546" s="29"/>
      <c r="X546" s="29"/>
      <c r="Y546" s="29"/>
      <c r="Z546" s="29"/>
    </row>
    <row r="547" spans="1:26" ht="14.25" customHeight="1">
      <c r="A547" s="29">
        <f>COUNTIF(A!$A$2:$A$1001,"&lt;="&amp;A!A547)</f>
        <v>113</v>
      </c>
      <c r="B547" s="30">
        <v>546</v>
      </c>
      <c r="C547" s="35" t="str">
        <f t="array" ref="C547">INDEX(A!$A$2:$A$1001,MATCH(EF!B547,EF!$A$2:$A$1001,0))</f>
        <v>Tribunal Electoral del Estado de Jalisco</v>
      </c>
      <c r="D547" s="35" t="str">
        <f t="array" ref="D547">INDEX(A!$B$2:$B$1001,MATCH(EF!C547,A!$A$2:$A$1001,0))</f>
        <v>Estatal</v>
      </c>
      <c r="E547" s="35" t="str">
        <f t="array" ref="E547">INDEX(A!$C$2:$C$1001,MATCH(EF!C547,A!$A$2:$A$1001,0))</f>
        <v>Sí</v>
      </c>
      <c r="F547" s="35" t="str">
        <f t="array" ref="F547">INDEX(A!$D$2:$D$1001,MATCH(EF!C547,A!$A$2:$A$1001,0))</f>
        <v>000</v>
      </c>
      <c r="G547" s="35" t="str">
        <f t="array" ref="G547">INDEX(A!$E$2:$E$1001,MATCH(EF!C547,A!$A$2:$A$1001,0))</f>
        <v>Justicia</v>
      </c>
      <c r="H547" s="35" t="str">
        <f t="array" ref="H547">INDEX(A!$F$2:$F$1001,MATCH(EF!C547,A!$A$2:$A$1001,0))</f>
        <v>Autónomo</v>
      </c>
      <c r="I547" s="35" t="str">
        <f t="array" ref="I547">INDEX(A!$G$2:$G$1001,MATCH(EF!C547,A!$A$2:$A$1001,0))</f>
        <v>Órgano</v>
      </c>
      <c r="J547" s="35">
        <f t="array" ref="J547">INDEX(A!$H$2:$H$1001,MATCH(EF!C547,A!$A$2:$A$1001,0))</f>
        <v>2014</v>
      </c>
      <c r="K547" s="35" t="str">
        <f t="array" ref="K547">INDEX(A!$I$2:$I$1001,MATCH(EF!C547,A!$A$2:$A$1001,0))</f>
        <v>NA</v>
      </c>
      <c r="L547" s="35" t="str">
        <f t="array" ref="L547">INDEX(A!$J$2:$J$1001,MATCH(EF!C547,A!$A$2:$A$1001,0))</f>
        <v>Decreto número 24906/LX/14. Periódico número 34. Sección VI Tomo CCCLXXIX</v>
      </c>
      <c r="M547" s="35">
        <f t="array" ref="M547">INDEX(A!$K$2:$K$1001,MATCH(EF!C547,A!$A$2:$A$1001,0))</f>
        <v>600300</v>
      </c>
      <c r="N547" s="35">
        <f t="array" ref="N547">INDEX(A!$L$2:$L$1001,MATCH(EF!C547,A!$A$2:$A$1001,0))</f>
        <v>0</v>
      </c>
      <c r="O547" s="36" t="str">
        <f t="shared" si="0"/>
        <v>6</v>
      </c>
      <c r="P547" s="36" t="str">
        <f t="shared" si="1"/>
        <v>003</v>
      </c>
      <c r="Q547" s="36" t="str">
        <f t="array" ref="Q547">IF(O547="7",IF(P547="000","Sin región al ser un intermunicipal",INDEX(B!$C$2:$C$126,MATCH(EF!P547,B!$A$2:$A$126,0))),"Sin región al ser un ente Estatal")</f>
        <v>Sin región al ser un ente Estatal</v>
      </c>
      <c r="R547" s="37">
        <f t="array" ref="R547">IF(O547="7",IF(P547="000","N/A",INDEX(B!$D$2:$D$126,MATCH(EF!P547,B!$A$2:$A$126,0))),B!$D$127)</f>
        <v>7842822</v>
      </c>
      <c r="S547" s="37">
        <f t="array" ref="S547">IF(O547="7",IF(P547="000","N/A",INDEX(B!$E$2:$E$126,MATCH(EF!P547,B!$A$2:$A$126,0))),B!$E$127)</f>
        <v>8348151</v>
      </c>
      <c r="T547" s="29"/>
      <c r="U547" s="29"/>
      <c r="V547" s="29"/>
      <c r="W547" s="29"/>
      <c r="X547" s="29"/>
      <c r="Y547" s="29"/>
      <c r="Z547" s="29"/>
    </row>
    <row r="548" spans="1:26" ht="14.25" customHeight="1">
      <c r="A548" s="29">
        <f>COUNTIF(A!$A$2:$A$1001,"&lt;="&amp;A!A548)</f>
        <v>147</v>
      </c>
      <c r="B548" s="30">
        <v>547</v>
      </c>
      <c r="C548" s="35" t="str">
        <f t="array" ref="C548">INDEX(A!$A$2:$A$1001,MATCH(EF!B548,EF!$A$2:$A$1001,0))</f>
        <v>Tribunal Electoral del Poder Judicial del Estado de Jalisco</v>
      </c>
      <c r="D548" s="35" t="str">
        <f t="array" ref="D548">INDEX(A!$B$2:$B$1001,MATCH(EF!C548,A!$A$2:$A$1001,0))</f>
        <v>Estatal</v>
      </c>
      <c r="E548" s="35" t="str">
        <f t="array" ref="E548">INDEX(A!$C$2:$C$1001,MATCH(EF!C548,A!$A$2:$A$1001,0))</f>
        <v>No</v>
      </c>
      <c r="F548" s="35" t="str">
        <f t="array" ref="F548">INDEX(A!$D$2:$D$1001,MATCH(EF!C548,A!$A$2:$A$1001,0))</f>
        <v>000</v>
      </c>
      <c r="G548" s="35" t="str">
        <f t="array" ref="G548">INDEX(A!$E$2:$E$1001,MATCH(EF!C548,A!$A$2:$A$1001,0))</f>
        <v>Justicia</v>
      </c>
      <c r="H548" s="35" t="str">
        <f t="array" ref="H548">INDEX(A!$F$2:$F$1001,MATCH(EF!C548,A!$A$2:$A$1001,0))</f>
        <v>Judicial</v>
      </c>
      <c r="I548" s="35" t="str">
        <f t="array" ref="I548">INDEX(A!$G$2:$G$1001,MATCH(EF!C548,A!$A$2:$A$1001,0))</f>
        <v>Órgano</v>
      </c>
      <c r="J548" s="35">
        <f t="array" ref="J548">INDEX(A!$H$2:$H$1001,MATCH(EF!C548,A!$A$2:$A$1001,0))</f>
        <v>1997</v>
      </c>
      <c r="K548" s="35">
        <f t="array" ref="K548">INDEX(A!$I$2:$I$1001,MATCH(EF!C548,A!$A$2:$A$1001,0))</f>
        <v>2014</v>
      </c>
      <c r="L548" s="35" t="str">
        <f t="array" ref="L548">INDEX(A!$J$2:$J$1001,MATCH(EF!C548,A!$A$2:$A$1001,0))</f>
        <v>NA</v>
      </c>
      <c r="M548" s="35">
        <f t="array" ref="M548">INDEX(A!$K$2:$K$1001,MATCH(EF!C548,A!$A$2:$A$1001,0))</f>
        <v>500300</v>
      </c>
      <c r="N548" s="35">
        <f t="array" ref="N548">INDEX(A!$L$2:$L$1001,MATCH(EF!C548,A!$A$2:$A$1001,0))</f>
        <v>0</v>
      </c>
      <c r="O548" s="36" t="str">
        <f t="shared" si="0"/>
        <v>5</v>
      </c>
      <c r="P548" s="36" t="str">
        <f t="shared" si="1"/>
        <v>003</v>
      </c>
      <c r="Q548" s="36" t="str">
        <f t="array" ref="Q548">IF(O548="7",IF(P548="000","Sin región al ser un intermunicipal",INDEX(B!$C$2:$C$126,MATCH(EF!P548,B!$A$2:$A$126,0))),"Sin región al ser un ente Estatal")</f>
        <v>Sin región al ser un ente Estatal</v>
      </c>
      <c r="R548" s="37">
        <f t="array" ref="R548">IF(O548="7",IF(P548="000","N/A",INDEX(B!$D$2:$D$126,MATCH(EF!P548,B!$A$2:$A$126,0))),B!$D$127)</f>
        <v>7842822</v>
      </c>
      <c r="S548" s="37">
        <f t="array" ref="S548">IF(O548="7",IF(P548="000","N/A",INDEX(B!$E$2:$E$126,MATCH(EF!P548,B!$A$2:$A$126,0))),B!$E$127)</f>
        <v>8348151</v>
      </c>
      <c r="T548" s="29"/>
      <c r="U548" s="29"/>
      <c r="V548" s="29"/>
      <c r="W548" s="29"/>
      <c r="X548" s="29"/>
      <c r="Y548" s="29"/>
      <c r="Z548" s="29"/>
    </row>
    <row r="549" spans="1:26" ht="14.25" customHeight="1">
      <c r="A549" s="29">
        <f>COUNTIF(A!$A$2:$A$1001,"&lt;="&amp;A!A549)</f>
        <v>166</v>
      </c>
      <c r="B549" s="30">
        <v>548</v>
      </c>
      <c r="C549" s="35" t="str">
        <f t="array" ref="C549">INDEX(A!$A$2:$A$1001,MATCH(EF!B549,EF!$A$2:$A$1001,0))</f>
        <v>Tuxcacuesco</v>
      </c>
      <c r="D549" s="35" t="str">
        <f t="array" ref="D549">INDEX(A!$B$2:$B$1001,MATCH(EF!C549,A!$A$2:$A$1001,0))</f>
        <v>Municipal</v>
      </c>
      <c r="E549" s="35" t="str">
        <f t="array" ref="E549">INDEX(A!$C$2:$C$1001,MATCH(EF!C549,A!$A$2:$A$1001,0))</f>
        <v>Sí</v>
      </c>
      <c r="F549" s="35">
        <f t="array" ref="F549">INDEX(A!$D$2:$D$1001,MATCH(EF!C549,A!$A$2:$A$1001,0))</f>
        <v>106</v>
      </c>
      <c r="G549" s="35" t="str">
        <f t="array" ref="G549">INDEX(A!$E$2:$E$1001,MATCH(EF!C549,A!$A$2:$A$1001,0))</f>
        <v>Gobierno</v>
      </c>
      <c r="H549" s="35" t="str">
        <f t="array" ref="H549">INDEX(A!$F$2:$F$1001,MATCH(EF!C549,A!$A$2:$A$1001,0))</f>
        <v>Ejecutivo</v>
      </c>
      <c r="I549" s="35" t="str">
        <f t="array" ref="I549">INDEX(A!$G$2:$G$1001,MATCH(EF!C549,A!$A$2:$A$1001,0))</f>
        <v>Dependencia</v>
      </c>
      <c r="J549" s="35">
        <f t="array" ref="J549">INDEX(A!$H$2:$H$1001,MATCH(EF!C549,A!$A$2:$A$1001,0))</f>
        <v>1824</v>
      </c>
      <c r="K549" s="35" t="str">
        <f t="array" ref="K549">INDEX(A!$I$2:$I$1001,MATCH(EF!C549,A!$A$2:$A$1001,0))</f>
        <v>NA</v>
      </c>
      <c r="L549" s="35" t="str">
        <f t="array" ref="L549">INDEX(A!$J$2:$J$1001,MATCH(EF!C549,A!$A$2:$A$1001,0))</f>
        <v>NA</v>
      </c>
      <c r="M549" s="35">
        <f t="array" ref="M549">INDEX(A!$K$2:$K$1001,MATCH(EF!C549,A!$A$2:$A$1001,0))</f>
        <v>710600</v>
      </c>
      <c r="N549" s="35">
        <f t="array" ref="N549">INDEX(A!$L$2:$L$1001,MATCH(EF!C549,A!$A$2:$A$1001,0))</f>
        <v>0</v>
      </c>
      <c r="O549" s="36" t="str">
        <f t="shared" si="0"/>
        <v>7</v>
      </c>
      <c r="P549" s="36" t="str">
        <f t="shared" si="1"/>
        <v>106</v>
      </c>
      <c r="Q549" s="36" t="str">
        <f t="array" ref="Q549">IF(O549="7",IF(P549="000","Sin región al ser un intermunicipal",INDEX(B!$C$2:$C$126,MATCH(EF!P549,B!$A$2:$A$126,0))),"Sin región al ser un ente Estatal")</f>
        <v>Sierra de Amula</v>
      </c>
      <c r="R549" s="37">
        <f t="array" ref="R549">IF(O549="7",IF(P549="000","N/A",INDEX(B!$D$2:$D$126,MATCH(EF!P549,B!$A$2:$A$126,0))),B!$D$127)</f>
        <v>4229</v>
      </c>
      <c r="S549" s="37">
        <f t="array" ref="S549">IF(O549="7",IF(P549="000","N/A",INDEX(B!$E$2:$E$126,MATCH(EF!P549,B!$A$2:$A$126,0))),B!$E$127)</f>
        <v>5482</v>
      </c>
      <c r="T549" s="29"/>
      <c r="U549" s="29"/>
      <c r="V549" s="29"/>
      <c r="W549" s="29"/>
      <c r="X549" s="29"/>
      <c r="Y549" s="29"/>
      <c r="Z549" s="29"/>
    </row>
    <row r="550" spans="1:26" ht="14.25" customHeight="1">
      <c r="A550" s="29">
        <f>COUNTIF(A!$A$2:$A$1001,"&lt;="&amp;A!A550)</f>
        <v>108</v>
      </c>
      <c r="B550" s="30">
        <v>549</v>
      </c>
      <c r="C550" s="35" t="str">
        <f t="array" ref="C550">INDEX(A!$A$2:$A$1001,MATCH(EF!B550,EF!$A$2:$A$1001,0))</f>
        <v>Tuxcueca</v>
      </c>
      <c r="D550" s="35" t="str">
        <f t="array" ref="D550">INDEX(A!$B$2:$B$1001,MATCH(EF!C550,A!$A$2:$A$1001,0))</f>
        <v>Municipal</v>
      </c>
      <c r="E550" s="35" t="str">
        <f t="array" ref="E550">INDEX(A!$C$2:$C$1001,MATCH(EF!C550,A!$A$2:$A$1001,0))</f>
        <v>Sí</v>
      </c>
      <c r="F550" s="35">
        <f t="array" ref="F550">INDEX(A!$D$2:$D$1001,MATCH(EF!C550,A!$A$2:$A$1001,0))</f>
        <v>107</v>
      </c>
      <c r="G550" s="35" t="str">
        <f t="array" ref="G550">INDEX(A!$E$2:$E$1001,MATCH(EF!C550,A!$A$2:$A$1001,0))</f>
        <v>Gobierno</v>
      </c>
      <c r="H550" s="35" t="str">
        <f t="array" ref="H550">INDEX(A!$F$2:$F$1001,MATCH(EF!C550,A!$A$2:$A$1001,0))</f>
        <v>Ejecutivo</v>
      </c>
      <c r="I550" s="35" t="str">
        <f t="array" ref="I550">INDEX(A!$G$2:$G$1001,MATCH(EF!C550,A!$A$2:$A$1001,0))</f>
        <v>Dependencia</v>
      </c>
      <c r="J550" s="35">
        <f t="array" ref="J550">INDEX(A!$H$2:$H$1001,MATCH(EF!C550,A!$A$2:$A$1001,0))</f>
        <v>1886</v>
      </c>
      <c r="K550" s="35" t="str">
        <f t="array" ref="K550">INDEX(A!$I$2:$I$1001,MATCH(EF!C550,A!$A$2:$A$1001,0))</f>
        <v>NA</v>
      </c>
      <c r="L550" s="35" t="str">
        <f t="array" ref="L550">INDEX(A!$J$2:$J$1001,MATCH(EF!C550,A!$A$2:$A$1001,0))</f>
        <v>NA</v>
      </c>
      <c r="M550" s="35">
        <f t="array" ref="M550">INDEX(A!$K$2:$K$1001,MATCH(EF!C550,A!$A$2:$A$1001,0))</f>
        <v>710700</v>
      </c>
      <c r="N550" s="35">
        <f t="array" ref="N550">INDEX(A!$L$2:$L$1001,MATCH(EF!C550,A!$A$2:$A$1001,0))</f>
        <v>0</v>
      </c>
      <c r="O550" s="36" t="str">
        <f t="shared" si="0"/>
        <v>7</v>
      </c>
      <c r="P550" s="36" t="str">
        <f t="shared" si="1"/>
        <v>107</v>
      </c>
      <c r="Q550" s="36" t="str">
        <f t="array" ref="Q550">IF(O550="7",IF(P550="000","Sin región al ser un intermunicipal",INDEX(B!$C$2:$C$126,MATCH(EF!P550,B!$A$2:$A$126,0))),"Sin región al ser un ente Estatal")</f>
        <v>Sureste</v>
      </c>
      <c r="R550" s="37">
        <f t="array" ref="R550">IF(O550="7",IF(P550="000","N/A",INDEX(B!$D$2:$D$126,MATCH(EF!P550,B!$A$2:$A$126,0))),B!$D$127)</f>
        <v>6156</v>
      </c>
      <c r="S550" s="37">
        <f t="array" ref="S550">IF(O550="7",IF(P550="000","N/A",INDEX(B!$E$2:$E$126,MATCH(EF!P550,B!$A$2:$A$126,0))),B!$E$127)</f>
        <v>6702</v>
      </c>
      <c r="T550" s="29"/>
      <c r="U550" s="29"/>
      <c r="V550" s="29"/>
      <c r="W550" s="29"/>
      <c r="X550" s="29"/>
      <c r="Y550" s="29"/>
      <c r="Z550" s="29"/>
    </row>
    <row r="551" spans="1:26" ht="14.25" customHeight="1">
      <c r="A551" s="29">
        <f>COUNTIF(A!$A$2:$A$1001,"&lt;="&amp;A!A551)</f>
        <v>131</v>
      </c>
      <c r="B551" s="30">
        <v>550</v>
      </c>
      <c r="C551" s="35" t="str">
        <f t="array" ref="C551">INDEX(A!$A$2:$A$1001,MATCH(EF!B551,EF!$A$2:$A$1001,0))</f>
        <v>Tuxpan</v>
      </c>
      <c r="D551" s="35" t="str">
        <f t="array" ref="D551">INDEX(A!$B$2:$B$1001,MATCH(EF!C551,A!$A$2:$A$1001,0))</f>
        <v>Municipal</v>
      </c>
      <c r="E551" s="35" t="str">
        <f t="array" ref="E551">INDEX(A!$C$2:$C$1001,MATCH(EF!C551,A!$A$2:$A$1001,0))</f>
        <v>Sí</v>
      </c>
      <c r="F551" s="35">
        <f t="array" ref="F551">INDEX(A!$D$2:$D$1001,MATCH(EF!C551,A!$A$2:$A$1001,0))</f>
        <v>108</v>
      </c>
      <c r="G551" s="35" t="str">
        <f t="array" ref="G551">INDEX(A!$E$2:$E$1001,MATCH(EF!C551,A!$A$2:$A$1001,0))</f>
        <v>Gobierno</v>
      </c>
      <c r="H551" s="35" t="str">
        <f t="array" ref="H551">INDEX(A!$F$2:$F$1001,MATCH(EF!C551,A!$A$2:$A$1001,0))</f>
        <v>Ejecutivo</v>
      </c>
      <c r="I551" s="35" t="str">
        <f t="array" ref="I551">INDEX(A!$G$2:$G$1001,MATCH(EF!C551,A!$A$2:$A$1001,0))</f>
        <v>Dependencia</v>
      </c>
      <c r="J551" s="35">
        <f t="array" ref="J551">INDEX(A!$H$2:$H$1001,MATCH(EF!C551,A!$A$2:$A$1001,0))</f>
        <v>1825</v>
      </c>
      <c r="K551" s="35" t="str">
        <f t="array" ref="K551">INDEX(A!$I$2:$I$1001,MATCH(EF!C551,A!$A$2:$A$1001,0))</f>
        <v>NA</v>
      </c>
      <c r="L551" s="35" t="str">
        <f t="array" ref="L551">INDEX(A!$J$2:$J$1001,MATCH(EF!C551,A!$A$2:$A$1001,0))</f>
        <v>NA</v>
      </c>
      <c r="M551" s="35">
        <f t="array" ref="M551">INDEX(A!$K$2:$K$1001,MATCH(EF!C551,A!$A$2:$A$1001,0))</f>
        <v>710800</v>
      </c>
      <c r="N551" s="35">
        <f t="array" ref="N551">INDEX(A!$L$2:$L$1001,MATCH(EF!C551,A!$A$2:$A$1001,0))</f>
        <v>0</v>
      </c>
      <c r="O551" s="36" t="str">
        <f t="shared" si="0"/>
        <v>7</v>
      </c>
      <c r="P551" s="36" t="str">
        <f t="shared" si="1"/>
        <v>108</v>
      </c>
      <c r="Q551" s="36" t="str">
        <f t="array" ref="Q551">IF(O551="7",IF(P551="000","Sin región al ser un intermunicipal",INDEX(B!$C$2:$C$126,MATCH(EF!P551,B!$A$2:$A$126,0))),"Sin región al ser un ente Estatal")</f>
        <v>Sur</v>
      </c>
      <c r="R551" s="37">
        <f t="array" ref="R551">IF(O551="7",IF(P551="000","N/A",INDEX(B!$D$2:$D$126,MATCH(EF!P551,B!$A$2:$A$126,0))),B!$D$127)</f>
        <v>34182</v>
      </c>
      <c r="S551" s="37">
        <f t="array" ref="S551">IF(O551="7",IF(P551="000","N/A",INDEX(B!$E$2:$E$126,MATCH(EF!P551,B!$A$2:$A$126,0))),B!$E$127)</f>
        <v>37518</v>
      </c>
      <c r="T551" s="29"/>
      <c r="U551" s="29"/>
      <c r="V551" s="29"/>
      <c r="W551" s="29"/>
      <c r="X551" s="29"/>
      <c r="Y551" s="29"/>
      <c r="Z551" s="29"/>
    </row>
    <row r="552" spans="1:26" ht="14.25" customHeight="1">
      <c r="A552" s="29">
        <f>COUNTIF(A!$A$2:$A$1001,"&lt;="&amp;A!A552)</f>
        <v>160</v>
      </c>
      <c r="B552" s="30">
        <v>551</v>
      </c>
      <c r="C552" s="35" t="str">
        <f t="array" ref="C552">INDEX(A!$A$2:$A$1001,MATCH(EF!B552,EF!$A$2:$A$1001,0))</f>
        <v>Unidad Estatal de Protección Civil y Bomberos</v>
      </c>
      <c r="D552" s="35" t="str">
        <f t="array" ref="D552">INDEX(A!$B$2:$B$1001,MATCH(EF!C552,A!$A$2:$A$1001,0))</f>
        <v>Estatal</v>
      </c>
      <c r="E552" s="35" t="str">
        <f t="array" ref="E552">INDEX(A!$C$2:$C$1001,MATCH(EF!C552,A!$A$2:$A$1001,0))</f>
        <v>Sí</v>
      </c>
      <c r="F552" s="35" t="str">
        <f t="array" ref="F552">INDEX(A!$D$2:$D$1001,MATCH(EF!C552,A!$A$2:$A$1001,0))</f>
        <v>000</v>
      </c>
      <c r="G552" s="35" t="str">
        <f t="array" ref="G552">INDEX(A!$E$2:$E$1001,MATCH(EF!C552,A!$A$2:$A$1001,0))</f>
        <v>Seguridad</v>
      </c>
      <c r="H552" s="35" t="str">
        <f t="array" ref="H552">INDEX(A!$F$2:$F$1001,MATCH(EF!C552,A!$A$2:$A$1001,0))</f>
        <v>Ejecutivo</v>
      </c>
      <c r="I552" s="35" t="str">
        <f t="array" ref="I552">INDEX(A!$G$2:$G$1001,MATCH(EF!C552,A!$A$2:$A$1001,0))</f>
        <v>OPD</v>
      </c>
      <c r="J552" s="35">
        <f t="array" ref="J552">INDEX(A!$H$2:$H$1001,MATCH(EF!C552,A!$A$2:$A$1001,0))</f>
        <v>1999</v>
      </c>
      <c r="K552" s="35" t="str">
        <f t="array" ref="K552">INDEX(A!$I$2:$I$1001,MATCH(EF!C552,A!$A$2:$A$1001,0))</f>
        <v>NA</v>
      </c>
      <c r="L552" s="35" t="str">
        <f t="array" ref="L552">INDEX(A!$J$2:$J$1001,MATCH(EF!C552,A!$A$2:$A$1001,0))</f>
        <v>NA</v>
      </c>
      <c r="M552" s="35">
        <f t="array" ref="M552">INDEX(A!$K$2:$K$1001,MATCH(EF!C552,A!$A$2:$A$1001,0))</f>
        <v>203100</v>
      </c>
      <c r="N552" s="35">
        <f t="array" ref="N552">INDEX(A!$L$2:$L$1001,MATCH(EF!C552,A!$A$2:$A$1001,0))</f>
        <v>0</v>
      </c>
      <c r="O552" s="36" t="str">
        <f t="shared" si="0"/>
        <v>2</v>
      </c>
      <c r="P552" s="36" t="str">
        <f t="shared" si="1"/>
        <v>031</v>
      </c>
      <c r="Q552" s="36" t="str">
        <f t="array" ref="Q552">IF(O552="7",IF(P552="000","Sin región al ser un intermunicipal",INDEX(B!$C$2:$C$126,MATCH(EF!P552,B!$A$2:$A$126,0))),"Sin región al ser un ente Estatal")</f>
        <v>Sin región al ser un ente Estatal</v>
      </c>
      <c r="R552" s="37">
        <f t="array" ref="R552">IF(O552="7",IF(P552="000","N/A",INDEX(B!$D$2:$D$126,MATCH(EF!P552,B!$A$2:$A$126,0))),B!$D$127)</f>
        <v>7842822</v>
      </c>
      <c r="S552" s="37">
        <f t="array" ref="S552">IF(O552="7",IF(P552="000","N/A",INDEX(B!$E$2:$E$126,MATCH(EF!P552,B!$A$2:$A$126,0))),B!$E$127)</f>
        <v>8348151</v>
      </c>
      <c r="T552" s="29"/>
      <c r="U552" s="29"/>
      <c r="V552" s="29"/>
      <c r="W552" s="29"/>
      <c r="X552" s="29"/>
      <c r="Y552" s="29"/>
      <c r="Z552" s="29"/>
    </row>
    <row r="553" spans="1:26" ht="14.25" customHeight="1">
      <c r="A553" s="29">
        <f>COUNTIF(A!$A$2:$A$1001,"&lt;="&amp;A!A553)</f>
        <v>568</v>
      </c>
      <c r="B553" s="30">
        <v>552</v>
      </c>
      <c r="C553" s="35" t="str">
        <f t="array" ref="C553">INDEX(A!$A$2:$A$1001,MATCH(EF!B553,EF!$A$2:$A$1001,0))</f>
        <v>Unidades Administrativas de Apoyo al Gobernador del Estado</v>
      </c>
      <c r="D553" s="35" t="str">
        <f t="array" ref="D553">INDEX(A!$B$2:$B$1001,MATCH(EF!C553,A!$A$2:$A$1001,0))</f>
        <v>Estatal</v>
      </c>
      <c r="E553" s="35" t="str">
        <f t="array" ref="E553">INDEX(A!$C$2:$C$1001,MATCH(EF!C553,A!$A$2:$A$1001,0))</f>
        <v>Sí</v>
      </c>
      <c r="F553" s="35" t="str">
        <f t="array" ref="F553">INDEX(A!$D$2:$D$1001,MATCH(EF!C553,A!$A$2:$A$1001,0))</f>
        <v>000</v>
      </c>
      <c r="G553" s="35" t="str">
        <f t="array" ref="G553">INDEX(A!$E$2:$E$1001,MATCH(EF!C553,A!$A$2:$A$1001,0))</f>
        <v>Gobierno</v>
      </c>
      <c r="H553" s="35" t="str">
        <f t="array" ref="H553">INDEX(A!$F$2:$F$1001,MATCH(EF!C553,A!$A$2:$A$1001,0))</f>
        <v>Ejecutivo</v>
      </c>
      <c r="I553" s="35" t="str">
        <f t="array" ref="I553">INDEX(A!$G$2:$G$1001,MATCH(EF!C553,A!$A$2:$A$1001,0))</f>
        <v>Dependencia</v>
      </c>
      <c r="J553" s="35">
        <f t="array" ref="J553">INDEX(A!$H$2:$H$1001,MATCH(EF!C553,A!$A$2:$A$1001,0))</f>
        <v>1983</v>
      </c>
      <c r="K553" s="35" t="str">
        <f t="array" ref="K553">INDEX(A!$I$2:$I$1001,MATCH(EF!C553,A!$A$2:$A$1001,0))</f>
        <v>NA</v>
      </c>
      <c r="L553" s="35" t="str">
        <f t="array" ref="L553">INDEX(A!$J$2:$J$1001,MATCH(EF!C553,A!$A$2:$A$1001,0))</f>
        <v>NA</v>
      </c>
      <c r="M553" s="35">
        <f t="array" ref="M553">INDEX(A!$K$2:$K$1001,MATCH(EF!C553,A!$A$2:$A$1001,0))</f>
        <v>101900</v>
      </c>
      <c r="N553" s="35">
        <f t="array" ref="N553">INDEX(A!$L$2:$L$1001,MATCH(EF!C553,A!$A$2:$A$1001,0))</f>
        <v>0</v>
      </c>
      <c r="O553" s="36" t="str">
        <f t="shared" si="0"/>
        <v>1</v>
      </c>
      <c r="P553" s="36" t="str">
        <f t="shared" si="1"/>
        <v>019</v>
      </c>
      <c r="Q553" s="36" t="str">
        <f t="array" ref="Q553">IF(O553="7",IF(P553="000","Sin región al ser un intermunicipal",INDEX(B!$C$2:$C$126,MATCH(EF!P553,B!$A$2:$A$126,0))),"Sin región al ser un ente Estatal")</f>
        <v>Sin región al ser un ente Estatal</v>
      </c>
      <c r="R553" s="37">
        <f t="array" ref="R553">IF(O553="7",IF(P553="000","N/A",INDEX(B!$D$2:$D$126,MATCH(EF!P553,B!$A$2:$A$126,0))),B!$D$127)</f>
        <v>7842822</v>
      </c>
      <c r="S553" s="37">
        <f t="array" ref="S553">IF(O553="7",IF(P553="000","N/A",INDEX(B!$E$2:$E$126,MATCH(EF!P553,B!$A$2:$A$126,0))),B!$E$127)</f>
        <v>8348151</v>
      </c>
      <c r="T553" s="29"/>
      <c r="U553" s="29"/>
      <c r="V553" s="29"/>
      <c r="W553" s="29"/>
      <c r="X553" s="29"/>
      <c r="Y553" s="29"/>
      <c r="Z553" s="29"/>
    </row>
    <row r="554" spans="1:26" ht="14.25" customHeight="1">
      <c r="A554" s="29">
        <f>COUNTIF(A!$A$2:$A$1001,"&lt;="&amp;A!A554)</f>
        <v>517</v>
      </c>
      <c r="B554" s="30">
        <v>553</v>
      </c>
      <c r="C554" s="35" t="str">
        <f t="array" ref="C554">INDEX(A!$A$2:$A$1001,MATCH(EF!B554,EF!$A$2:$A$1001,0))</f>
        <v>Unión de San Antonio</v>
      </c>
      <c r="D554" s="35" t="str">
        <f t="array" ref="D554">INDEX(A!$B$2:$B$1001,MATCH(EF!C554,A!$A$2:$A$1001,0))</f>
        <v>Municipal</v>
      </c>
      <c r="E554" s="35" t="str">
        <f t="array" ref="E554">INDEX(A!$C$2:$C$1001,MATCH(EF!C554,A!$A$2:$A$1001,0))</f>
        <v>Sí</v>
      </c>
      <c r="F554" s="35">
        <f t="array" ref="F554">INDEX(A!$D$2:$D$1001,MATCH(EF!C554,A!$A$2:$A$1001,0))</f>
        <v>109</v>
      </c>
      <c r="G554" s="35" t="str">
        <f t="array" ref="G554">INDEX(A!$E$2:$E$1001,MATCH(EF!C554,A!$A$2:$A$1001,0))</f>
        <v>Gobierno</v>
      </c>
      <c r="H554" s="35" t="str">
        <f t="array" ref="H554">INDEX(A!$F$2:$F$1001,MATCH(EF!C554,A!$A$2:$A$1001,0))</f>
        <v>Ejecutivo</v>
      </c>
      <c r="I554" s="35" t="str">
        <f t="array" ref="I554">INDEX(A!$G$2:$G$1001,MATCH(EF!C554,A!$A$2:$A$1001,0))</f>
        <v>Dependencia</v>
      </c>
      <c r="J554" s="35">
        <f t="array" ref="J554">INDEX(A!$H$2:$H$1001,MATCH(EF!C554,A!$A$2:$A$1001,0))</f>
        <v>1824</v>
      </c>
      <c r="K554" s="35" t="str">
        <f t="array" ref="K554">INDEX(A!$I$2:$I$1001,MATCH(EF!C554,A!$A$2:$A$1001,0))</f>
        <v>NA</v>
      </c>
      <c r="L554" s="35" t="str">
        <f t="array" ref="L554">INDEX(A!$J$2:$J$1001,MATCH(EF!C554,A!$A$2:$A$1001,0))</f>
        <v>NA</v>
      </c>
      <c r="M554" s="35">
        <f t="array" ref="M554">INDEX(A!$K$2:$K$1001,MATCH(EF!C554,A!$A$2:$A$1001,0))</f>
        <v>710900</v>
      </c>
      <c r="N554" s="35">
        <f t="array" ref="N554">INDEX(A!$L$2:$L$1001,MATCH(EF!C554,A!$A$2:$A$1001,0))</f>
        <v>0</v>
      </c>
      <c r="O554" s="36" t="str">
        <f t="shared" si="0"/>
        <v>7</v>
      </c>
      <c r="P554" s="36" t="str">
        <f t="shared" si="1"/>
        <v>109</v>
      </c>
      <c r="Q554" s="36" t="str">
        <f t="array" ref="Q554">IF(O554="7",IF(P554="000","Sin región al ser un intermunicipal",INDEX(B!$C$2:$C$126,MATCH(EF!P554,B!$A$2:$A$126,0))),"Sin región al ser un ente Estatal")</f>
        <v xml:space="preserve">Altos Norte  </v>
      </c>
      <c r="R554" s="37">
        <f t="array" ref="R554">IF(O554="7",IF(P554="000","N/A",INDEX(B!$D$2:$D$126,MATCH(EF!P554,B!$A$2:$A$126,0))),B!$D$127)</f>
        <v>17325</v>
      </c>
      <c r="S554" s="37">
        <f t="array" ref="S554">IF(O554="7",IF(P554="000","N/A",INDEX(B!$E$2:$E$126,MATCH(EF!P554,B!$A$2:$A$126,0))),B!$E$127)</f>
        <v>19069</v>
      </c>
      <c r="T554" s="29"/>
      <c r="U554" s="29"/>
      <c r="V554" s="29"/>
      <c r="W554" s="29"/>
      <c r="X554" s="29"/>
      <c r="Y554" s="29"/>
      <c r="Z554" s="29"/>
    </row>
    <row r="555" spans="1:26" ht="14.25" customHeight="1">
      <c r="A555" s="29">
        <f>COUNTIF(A!$A$2:$A$1001,"&lt;="&amp;A!A555)</f>
        <v>569</v>
      </c>
      <c r="B555" s="30">
        <v>554</v>
      </c>
      <c r="C555" s="35" t="str">
        <f t="array" ref="C555">INDEX(A!$A$2:$A$1001,MATCH(EF!B555,EF!$A$2:$A$1001,0))</f>
        <v>Unión de Tula</v>
      </c>
      <c r="D555" s="35" t="str">
        <f t="array" ref="D555">INDEX(A!$B$2:$B$1001,MATCH(EF!C555,A!$A$2:$A$1001,0))</f>
        <v>Municipal</v>
      </c>
      <c r="E555" s="35" t="str">
        <f t="array" ref="E555">INDEX(A!$C$2:$C$1001,MATCH(EF!C555,A!$A$2:$A$1001,0))</f>
        <v>Sí</v>
      </c>
      <c r="F555" s="35">
        <f t="array" ref="F555">INDEX(A!$D$2:$D$1001,MATCH(EF!C555,A!$A$2:$A$1001,0))</f>
        <v>110</v>
      </c>
      <c r="G555" s="35" t="str">
        <f t="array" ref="G555">INDEX(A!$E$2:$E$1001,MATCH(EF!C555,A!$A$2:$A$1001,0))</f>
        <v>Gobierno</v>
      </c>
      <c r="H555" s="35" t="str">
        <f t="array" ref="H555">INDEX(A!$F$2:$F$1001,MATCH(EF!C555,A!$A$2:$A$1001,0))</f>
        <v>Ejecutivo</v>
      </c>
      <c r="I555" s="35" t="str">
        <f t="array" ref="I555">INDEX(A!$G$2:$G$1001,MATCH(EF!C555,A!$A$2:$A$1001,0))</f>
        <v>Dependencia</v>
      </c>
      <c r="J555" s="35">
        <f t="array" ref="J555">INDEX(A!$H$2:$H$1001,MATCH(EF!C555,A!$A$2:$A$1001,0))</f>
        <v>1824</v>
      </c>
      <c r="K555" s="35" t="str">
        <f t="array" ref="K555">INDEX(A!$I$2:$I$1001,MATCH(EF!C555,A!$A$2:$A$1001,0))</f>
        <v>NA</v>
      </c>
      <c r="L555" s="35" t="str">
        <f t="array" ref="L555">INDEX(A!$J$2:$J$1001,MATCH(EF!C555,A!$A$2:$A$1001,0))</f>
        <v>NA</v>
      </c>
      <c r="M555" s="35">
        <f t="array" ref="M555">INDEX(A!$K$2:$K$1001,MATCH(EF!C555,A!$A$2:$A$1001,0))</f>
        <v>711000</v>
      </c>
      <c r="N555" s="35">
        <f t="array" ref="N555">INDEX(A!$L$2:$L$1001,MATCH(EF!C555,A!$A$2:$A$1001,0))</f>
        <v>0</v>
      </c>
      <c r="O555" s="36" t="str">
        <f t="shared" si="0"/>
        <v>7</v>
      </c>
      <c r="P555" s="36" t="str">
        <f t="shared" si="1"/>
        <v>110</v>
      </c>
      <c r="Q555" s="36" t="str">
        <f t="array" ref="Q555">IF(O555="7",IF(P555="000","Sin región al ser un intermunicipal",INDEX(B!$C$2:$C$126,MATCH(EF!P555,B!$A$2:$A$126,0))),"Sin región al ser un ente Estatal")</f>
        <v>Sierra de Amula</v>
      </c>
      <c r="R555" s="37">
        <f t="array" ref="R555">IF(O555="7",IF(P555="000","N/A",INDEX(B!$D$2:$D$126,MATCH(EF!P555,B!$A$2:$A$126,0))),B!$D$127)</f>
        <v>13446</v>
      </c>
      <c r="S555" s="37">
        <f t="array" ref="S555">IF(O555="7",IF(P555="000","N/A",INDEX(B!$E$2:$E$126,MATCH(EF!P555,B!$A$2:$A$126,0))),B!$E$127)</f>
        <v>13799</v>
      </c>
      <c r="T555" s="29"/>
      <c r="U555" s="29"/>
      <c r="V555" s="29"/>
      <c r="W555" s="29"/>
      <c r="X555" s="29"/>
      <c r="Y555" s="29"/>
      <c r="Z555" s="29"/>
    </row>
    <row r="556" spans="1:26" ht="14.25" customHeight="1">
      <c r="A556" s="29">
        <f>COUNTIF(A!$A$2:$A$1001,"&lt;="&amp;A!A556)</f>
        <v>518</v>
      </c>
      <c r="B556" s="30">
        <v>555</v>
      </c>
      <c r="C556" s="35" t="str">
        <f t="array" ref="C556">INDEX(A!$A$2:$A$1001,MATCH(EF!B556,EF!$A$2:$A$1001,0))</f>
        <v>Universidad de Guadalajara</v>
      </c>
      <c r="D556" s="35" t="str">
        <f t="array" ref="D556">INDEX(A!$B$2:$B$1001,MATCH(EF!C556,A!$A$2:$A$1001,0))</f>
        <v>Estatal</v>
      </c>
      <c r="E556" s="35" t="str">
        <f t="array" ref="E556">INDEX(A!$C$2:$C$1001,MATCH(EF!C556,A!$A$2:$A$1001,0))</f>
        <v>Sí</v>
      </c>
      <c r="F556" s="35" t="str">
        <f t="array" ref="F556">INDEX(A!$D$2:$D$1001,MATCH(EF!C556,A!$A$2:$A$1001,0))</f>
        <v>000</v>
      </c>
      <c r="G556" s="35" t="str">
        <f t="array" ref="G556">INDEX(A!$E$2:$E$1001,MATCH(EF!C556,A!$A$2:$A$1001,0))</f>
        <v>Educación</v>
      </c>
      <c r="H556" s="35" t="str">
        <f t="array" ref="H556">INDEX(A!$F$2:$F$1001,MATCH(EF!C556,A!$A$2:$A$1001,0))</f>
        <v>Ejecutivo</v>
      </c>
      <c r="I556" s="35" t="str">
        <f t="array" ref="I556">INDEX(A!$G$2:$G$1001,MATCH(EF!C556,A!$A$2:$A$1001,0))</f>
        <v>OPD</v>
      </c>
      <c r="J556" s="35">
        <f t="array" ref="J556">INDEX(A!$H$2:$H$1001,MATCH(EF!C556,A!$A$2:$A$1001,0))</f>
        <v>1925</v>
      </c>
      <c r="K556" s="35" t="str">
        <f t="array" ref="K556">INDEX(A!$I$2:$I$1001,MATCH(EF!C556,A!$A$2:$A$1001,0))</f>
        <v>NA</v>
      </c>
      <c r="L556" s="35" t="str">
        <f t="array" ref="L556">INDEX(A!$J$2:$J$1001,MATCH(EF!C556,A!$A$2:$A$1001,0))</f>
        <v>Decreto 15319</v>
      </c>
      <c r="M556" s="35">
        <f t="array" ref="M556">INDEX(A!$K$2:$K$1001,MATCH(EF!C556,A!$A$2:$A$1001,0))</f>
        <v>200100</v>
      </c>
      <c r="N556" s="35">
        <f t="array" ref="N556">INDEX(A!$L$2:$L$1001,MATCH(EF!C556,A!$A$2:$A$1001,0))</f>
        <v>0</v>
      </c>
      <c r="O556" s="36" t="str">
        <f t="shared" si="0"/>
        <v>2</v>
      </c>
      <c r="P556" s="36" t="str">
        <f t="shared" si="1"/>
        <v>001</v>
      </c>
      <c r="Q556" s="36" t="str">
        <f t="array" ref="Q556">IF(O556="7",IF(P556="000","Sin región al ser un intermunicipal",INDEX(B!$C$2:$C$126,MATCH(EF!P556,B!$A$2:$A$126,0))),"Sin región al ser un ente Estatal")</f>
        <v>Sin región al ser un ente Estatal</v>
      </c>
      <c r="R556" s="37">
        <f t="array" ref="R556">IF(O556="7",IF(P556="000","N/A",INDEX(B!$D$2:$D$126,MATCH(EF!P556,B!$A$2:$A$126,0))),B!$D$127)</f>
        <v>7842822</v>
      </c>
      <c r="S556" s="37">
        <f t="array" ref="S556">IF(O556="7",IF(P556="000","N/A",INDEX(B!$E$2:$E$126,MATCH(EF!P556,B!$A$2:$A$126,0))),B!$E$127)</f>
        <v>8348151</v>
      </c>
      <c r="T556" s="29"/>
      <c r="U556" s="29"/>
      <c r="V556" s="29"/>
      <c r="W556" s="29"/>
      <c r="X556" s="29"/>
      <c r="Y556" s="29"/>
      <c r="Z556" s="29"/>
    </row>
    <row r="557" spans="1:26" ht="14.25" customHeight="1">
      <c r="A557" s="29">
        <f>COUNTIF(A!$A$2:$A$1001,"&lt;="&amp;A!A557)</f>
        <v>570</v>
      </c>
      <c r="B557" s="30">
        <v>556</v>
      </c>
      <c r="C557" s="35" t="str">
        <f t="array" ref="C557">INDEX(A!$A$2:$A$1001,MATCH(EF!B557,EF!$A$2:$A$1001,0))</f>
        <v>Universidad Politécnica de la Zona Metropolitana de Guadalajara</v>
      </c>
      <c r="D557" s="35" t="str">
        <f t="array" ref="D557">INDEX(A!$B$2:$B$1001,MATCH(EF!C557,A!$A$2:$A$1001,0))</f>
        <v>Estatal</v>
      </c>
      <c r="E557" s="35" t="str">
        <f t="array" ref="E557">INDEX(A!$C$2:$C$1001,MATCH(EF!C557,A!$A$2:$A$1001,0))</f>
        <v>Sí</v>
      </c>
      <c r="F557" s="35" t="str">
        <f t="array" ref="F557">INDEX(A!$D$2:$D$1001,MATCH(EF!C557,A!$A$2:$A$1001,0))</f>
        <v>000</v>
      </c>
      <c r="G557" s="35" t="str">
        <f t="array" ref="G557">INDEX(A!$E$2:$E$1001,MATCH(EF!C557,A!$A$2:$A$1001,0))</f>
        <v>Educación</v>
      </c>
      <c r="H557" s="35" t="str">
        <f t="array" ref="H557">INDEX(A!$F$2:$F$1001,MATCH(EF!C557,A!$A$2:$A$1001,0))</f>
        <v>Ejecutivo</v>
      </c>
      <c r="I557" s="35" t="str">
        <f t="array" ref="I557">INDEX(A!$G$2:$G$1001,MATCH(EF!C557,A!$A$2:$A$1001,0))</f>
        <v>OPD</v>
      </c>
      <c r="J557" s="35">
        <f t="array" ref="J557">INDEX(A!$H$2:$H$1001,MATCH(EF!C557,A!$A$2:$A$1001,0))</f>
        <v>2004</v>
      </c>
      <c r="K557" s="35" t="str">
        <f t="array" ref="K557">INDEX(A!$I$2:$I$1001,MATCH(EF!C557,A!$A$2:$A$1001,0))</f>
        <v>NA</v>
      </c>
      <c r="L557" s="35" t="str">
        <f t="array" ref="L557">INDEX(A!$J$2:$J$1001,MATCH(EF!C557,A!$A$2:$A$1001,0))</f>
        <v>Decreto 20449. Periódico Número 1 Sección V Tomo CCCXLVII</v>
      </c>
      <c r="M557" s="35">
        <f t="array" ref="M557">INDEX(A!$K$2:$K$1001,MATCH(EF!C557,A!$A$2:$A$1001,0))</f>
        <v>205200</v>
      </c>
      <c r="N557" s="35">
        <f t="array" ref="N557">INDEX(A!$L$2:$L$1001,MATCH(EF!C557,A!$A$2:$A$1001,0))</f>
        <v>0</v>
      </c>
      <c r="O557" s="36" t="str">
        <f t="shared" si="0"/>
        <v>2</v>
      </c>
      <c r="P557" s="36" t="str">
        <f t="shared" si="1"/>
        <v>052</v>
      </c>
      <c r="Q557" s="36" t="str">
        <f t="array" ref="Q557">IF(O557="7",IF(P557="000","Sin región al ser un intermunicipal",INDEX(B!$C$2:$C$126,MATCH(EF!P557,B!$A$2:$A$126,0))),"Sin región al ser un ente Estatal")</f>
        <v>Sin región al ser un ente Estatal</v>
      </c>
      <c r="R557" s="37">
        <f t="array" ref="R557">IF(O557="7",IF(P557="000","N/A",INDEX(B!$D$2:$D$126,MATCH(EF!P557,B!$A$2:$A$126,0))),B!$D$127)</f>
        <v>7842822</v>
      </c>
      <c r="S557" s="37">
        <f t="array" ref="S557">IF(O557="7",IF(P557="000","N/A",INDEX(B!$E$2:$E$126,MATCH(EF!P557,B!$A$2:$A$126,0))),B!$E$127)</f>
        <v>8348151</v>
      </c>
      <c r="T557" s="29"/>
      <c r="U557" s="29"/>
      <c r="V557" s="29"/>
      <c r="W557" s="29"/>
      <c r="X557" s="29"/>
      <c r="Y557" s="29"/>
      <c r="Z557" s="29"/>
    </row>
    <row r="558" spans="1:26" ht="14.25" customHeight="1">
      <c r="A558" s="29">
        <f>COUNTIF(A!$A$2:$A$1001,"&lt;="&amp;A!A558)</f>
        <v>519</v>
      </c>
      <c r="B558" s="30">
        <v>557</v>
      </c>
      <c r="C558" s="35" t="str">
        <f t="array" ref="C558">INDEX(A!$A$2:$A$1001,MATCH(EF!B558,EF!$A$2:$A$1001,0))</f>
        <v>Universidad Tecnológica de Jalisco</v>
      </c>
      <c r="D558" s="35" t="str">
        <f t="array" ref="D558">INDEX(A!$B$2:$B$1001,MATCH(EF!C558,A!$A$2:$A$1001,0))</f>
        <v>Estatal</v>
      </c>
      <c r="E558" s="35" t="str">
        <f t="array" ref="E558">INDEX(A!$C$2:$C$1001,MATCH(EF!C558,A!$A$2:$A$1001,0))</f>
        <v>Sí</v>
      </c>
      <c r="F558" s="35" t="str">
        <f t="array" ref="F558">INDEX(A!$D$2:$D$1001,MATCH(EF!C558,A!$A$2:$A$1001,0))</f>
        <v>000</v>
      </c>
      <c r="G558" s="35" t="str">
        <f t="array" ref="G558">INDEX(A!$E$2:$E$1001,MATCH(EF!C558,A!$A$2:$A$1001,0))</f>
        <v>Educación</v>
      </c>
      <c r="H558" s="35" t="str">
        <f t="array" ref="H558">INDEX(A!$F$2:$F$1001,MATCH(EF!C558,A!$A$2:$A$1001,0))</f>
        <v>Ejecutivo</v>
      </c>
      <c r="I558" s="35" t="str">
        <f t="array" ref="I558">INDEX(A!$G$2:$G$1001,MATCH(EF!C558,A!$A$2:$A$1001,0))</f>
        <v>OPD</v>
      </c>
      <c r="J558" s="35">
        <f t="array" ref="J558">INDEX(A!$H$2:$H$1001,MATCH(EF!C558,A!$A$2:$A$1001,0))</f>
        <v>1999</v>
      </c>
      <c r="K558" s="35" t="str">
        <f t="array" ref="K558">INDEX(A!$I$2:$I$1001,MATCH(EF!C558,A!$A$2:$A$1001,0))</f>
        <v>NA</v>
      </c>
      <c r="L558" s="35" t="str">
        <f t="array" ref="L558">INDEX(A!$J$2:$J$1001,MATCH(EF!C558,A!$A$2:$A$1001,0))</f>
        <v>Decreto número 17879. Periódico número 5. Sección III Tomo CCCXXXII</v>
      </c>
      <c r="M558" s="35">
        <f t="array" ref="M558">INDEX(A!$K$2:$K$1001,MATCH(EF!C558,A!$A$2:$A$1001,0))</f>
        <v>203200</v>
      </c>
      <c r="N558" s="35">
        <f t="array" ref="N558">INDEX(A!$L$2:$L$1001,MATCH(EF!C558,A!$A$2:$A$1001,0))</f>
        <v>0</v>
      </c>
      <c r="O558" s="36" t="str">
        <f t="shared" si="0"/>
        <v>2</v>
      </c>
      <c r="P558" s="36" t="str">
        <f t="shared" si="1"/>
        <v>032</v>
      </c>
      <c r="Q558" s="36" t="str">
        <f t="array" ref="Q558">IF(O558="7",IF(P558="000","Sin región al ser un intermunicipal",INDEX(B!$C$2:$C$126,MATCH(EF!P558,B!$A$2:$A$126,0))),"Sin región al ser un ente Estatal")</f>
        <v>Sin región al ser un ente Estatal</v>
      </c>
      <c r="R558" s="37">
        <f t="array" ref="R558">IF(O558="7",IF(P558="000","N/A",INDEX(B!$D$2:$D$126,MATCH(EF!P558,B!$A$2:$A$126,0))),B!$D$127)</f>
        <v>7842822</v>
      </c>
      <c r="S558" s="37">
        <f t="array" ref="S558">IF(O558="7",IF(P558="000","N/A",INDEX(B!$E$2:$E$126,MATCH(EF!P558,B!$A$2:$A$126,0))),B!$E$127)</f>
        <v>8348151</v>
      </c>
      <c r="T558" s="29"/>
      <c r="U558" s="29"/>
      <c r="V558" s="29"/>
      <c r="W558" s="29"/>
      <c r="X558" s="29"/>
      <c r="Y558" s="29"/>
      <c r="Z558" s="29"/>
    </row>
    <row r="559" spans="1:26" ht="14.25" customHeight="1">
      <c r="A559" s="29">
        <f>COUNTIF(A!$A$2:$A$1001,"&lt;="&amp;A!A559)</f>
        <v>572</v>
      </c>
      <c r="B559" s="30">
        <v>558</v>
      </c>
      <c r="C559" s="35" t="str">
        <f t="array" ref="C559">INDEX(A!$A$2:$A$1001,MATCH(EF!B559,EF!$A$2:$A$1001,0))</f>
        <v>Universidad Tecnológica de la Zona Metropolitana de Guadalajara</v>
      </c>
      <c r="D559" s="35" t="str">
        <f t="array" ref="D559">INDEX(A!$B$2:$B$1001,MATCH(EF!C559,A!$A$2:$A$1001,0))</f>
        <v>Estatal</v>
      </c>
      <c r="E559" s="35" t="str">
        <f t="array" ref="E559">INDEX(A!$C$2:$C$1001,MATCH(EF!C559,A!$A$2:$A$1001,0))</f>
        <v>Sí</v>
      </c>
      <c r="F559" s="35" t="str">
        <f t="array" ref="F559">INDEX(A!$D$2:$D$1001,MATCH(EF!C559,A!$A$2:$A$1001,0))</f>
        <v>000</v>
      </c>
      <c r="G559" s="35" t="str">
        <f t="array" ref="G559">INDEX(A!$E$2:$E$1001,MATCH(EF!C559,A!$A$2:$A$1001,0))</f>
        <v>Educación</v>
      </c>
      <c r="H559" s="35" t="str">
        <f t="array" ref="H559">INDEX(A!$F$2:$F$1001,MATCH(EF!C559,A!$A$2:$A$1001,0))</f>
        <v>Ejecutivo</v>
      </c>
      <c r="I559" s="35" t="str">
        <f t="array" ref="I559">INDEX(A!$G$2:$G$1001,MATCH(EF!C559,A!$A$2:$A$1001,0))</f>
        <v>OPD</v>
      </c>
      <c r="J559" s="35">
        <f t="array" ref="J559">INDEX(A!$H$2:$H$1001,MATCH(EF!C559,A!$A$2:$A$1001,0))</f>
        <v>2003</v>
      </c>
      <c r="K559" s="35" t="str">
        <f t="array" ref="K559">INDEX(A!$I$2:$I$1001,MATCH(EF!C559,A!$A$2:$A$1001,0))</f>
        <v>NA</v>
      </c>
      <c r="L559" s="35" t="str">
        <f t="array" ref="L559">INDEX(A!$J$2:$J$1001,MATCH(EF!C559,A!$A$2:$A$1001,0))</f>
        <v>Decreto número DIGELAG/ACU001/2003</v>
      </c>
      <c r="M559" s="35">
        <f t="array" ref="M559">INDEX(A!$K$2:$K$1001,MATCH(EF!C559,A!$A$2:$A$1001,0))</f>
        <v>204600</v>
      </c>
      <c r="N559" s="35">
        <f t="array" ref="N559">INDEX(A!$L$2:$L$1001,MATCH(EF!C559,A!$A$2:$A$1001,0))</f>
        <v>0</v>
      </c>
      <c r="O559" s="36" t="str">
        <f t="shared" si="0"/>
        <v>2</v>
      </c>
      <c r="P559" s="36" t="str">
        <f t="shared" si="1"/>
        <v>046</v>
      </c>
      <c r="Q559" s="36" t="str">
        <f t="array" ref="Q559">IF(O559="7",IF(P559="000","Sin región al ser un intermunicipal",INDEX(B!$C$2:$C$126,MATCH(EF!P559,B!$A$2:$A$126,0))),"Sin región al ser un ente Estatal")</f>
        <v>Sin región al ser un ente Estatal</v>
      </c>
      <c r="R559" s="37">
        <f t="array" ref="R559">IF(O559="7",IF(P559="000","N/A",INDEX(B!$D$2:$D$126,MATCH(EF!P559,B!$A$2:$A$126,0))),B!$D$127)</f>
        <v>7842822</v>
      </c>
      <c r="S559" s="37">
        <f t="array" ref="S559">IF(O559="7",IF(P559="000","N/A",INDEX(B!$E$2:$E$126,MATCH(EF!P559,B!$A$2:$A$126,0))),B!$E$127)</f>
        <v>8348151</v>
      </c>
      <c r="T559" s="29"/>
      <c r="U559" s="29"/>
      <c r="V559" s="29"/>
      <c r="W559" s="29"/>
      <c r="X559" s="29"/>
      <c r="Y559" s="29"/>
      <c r="Z559" s="29"/>
    </row>
    <row r="560" spans="1:26" ht="14.25" customHeight="1">
      <c r="A560" s="29">
        <f>COUNTIF(A!$A$2:$A$1001,"&lt;="&amp;A!A560)</f>
        <v>520</v>
      </c>
      <c r="B560" s="30">
        <v>559</v>
      </c>
      <c r="C560" s="35" t="str">
        <f t="array" ref="C560">INDEX(A!$A$2:$A$1001,MATCH(EF!B560,EF!$A$2:$A$1001,0))</f>
        <v>Valle de Guadalupe</v>
      </c>
      <c r="D560" s="35" t="str">
        <f t="array" ref="D560">INDEX(A!$B$2:$B$1001,MATCH(EF!C560,A!$A$2:$A$1001,0))</f>
        <v>Municipal</v>
      </c>
      <c r="E560" s="35" t="str">
        <f t="array" ref="E560">INDEX(A!$C$2:$C$1001,MATCH(EF!C560,A!$A$2:$A$1001,0))</f>
        <v>Sí</v>
      </c>
      <c r="F560" s="35">
        <f t="array" ref="F560">INDEX(A!$D$2:$D$1001,MATCH(EF!C560,A!$A$2:$A$1001,0))</f>
        <v>111</v>
      </c>
      <c r="G560" s="35" t="str">
        <f t="array" ref="G560">INDEX(A!$E$2:$E$1001,MATCH(EF!C560,A!$A$2:$A$1001,0))</f>
        <v>Gobierno</v>
      </c>
      <c r="H560" s="35" t="str">
        <f t="array" ref="H560">INDEX(A!$F$2:$F$1001,MATCH(EF!C560,A!$A$2:$A$1001,0))</f>
        <v>Ejecutivo</v>
      </c>
      <c r="I560" s="35" t="str">
        <f t="array" ref="I560">INDEX(A!$G$2:$G$1001,MATCH(EF!C560,A!$A$2:$A$1001,0))</f>
        <v>Dependencia</v>
      </c>
      <c r="J560" s="35">
        <f t="array" ref="J560">INDEX(A!$H$2:$H$1001,MATCH(EF!C560,A!$A$2:$A$1001,0))</f>
        <v>1922</v>
      </c>
      <c r="K560" s="35" t="str">
        <f t="array" ref="K560">INDEX(A!$I$2:$I$1001,MATCH(EF!C560,A!$A$2:$A$1001,0))</f>
        <v>NA</v>
      </c>
      <c r="L560" s="35" t="str">
        <f t="array" ref="L560">INDEX(A!$J$2:$J$1001,MATCH(EF!C560,A!$A$2:$A$1001,0))</f>
        <v>NA</v>
      </c>
      <c r="M560" s="35">
        <f t="array" ref="M560">INDEX(A!$K$2:$K$1001,MATCH(EF!C560,A!$A$2:$A$1001,0))</f>
        <v>711100</v>
      </c>
      <c r="N560" s="35">
        <f t="array" ref="N560">INDEX(A!$L$2:$L$1001,MATCH(EF!C560,A!$A$2:$A$1001,0))</f>
        <v>0</v>
      </c>
      <c r="O560" s="36" t="str">
        <f t="shared" si="0"/>
        <v>7</v>
      </c>
      <c r="P560" s="36" t="str">
        <f t="shared" si="1"/>
        <v>111</v>
      </c>
      <c r="Q560" s="36" t="str">
        <f t="array" ref="Q560">IF(O560="7",IF(P560="000","Sin región al ser un intermunicipal",INDEX(B!$C$2:$C$126,MATCH(EF!P560,B!$A$2:$A$126,0))),"Sin región al ser un ente Estatal")</f>
        <v>Altos Sur</v>
      </c>
      <c r="R560" s="37">
        <f t="array" ref="R560">IF(O560="7",IF(P560="000","N/A",INDEX(B!$D$2:$D$126,MATCH(EF!P560,B!$A$2:$A$126,0))),B!$D$127)</f>
        <v>6924</v>
      </c>
      <c r="S560" s="37">
        <f t="array" ref="S560">IF(O560="7",IF(P560="000","N/A",INDEX(B!$E$2:$E$126,MATCH(EF!P560,B!$A$2:$A$126,0))),B!$E$127)</f>
        <v>6627</v>
      </c>
      <c r="T560" s="29"/>
      <c r="U560" s="29"/>
      <c r="V560" s="29"/>
      <c r="W560" s="29"/>
      <c r="X560" s="29"/>
      <c r="Y560" s="29"/>
      <c r="Z560" s="29"/>
    </row>
    <row r="561" spans="1:26" ht="14.25" customHeight="1">
      <c r="A561" s="29">
        <f>COUNTIF(A!$A$2:$A$1001,"&lt;="&amp;A!A561)</f>
        <v>370</v>
      </c>
      <c r="B561" s="30">
        <v>560</v>
      </c>
      <c r="C561" s="35" t="str">
        <f t="array" ref="C561">INDEX(A!$A$2:$A$1001,MATCH(EF!B561,EF!$A$2:$A$1001,0))</f>
        <v>Valle de Juárez</v>
      </c>
      <c r="D561" s="35" t="str">
        <f t="array" ref="D561">INDEX(A!$B$2:$B$1001,MATCH(EF!C561,A!$A$2:$A$1001,0))</f>
        <v>Municipal</v>
      </c>
      <c r="E561" s="35" t="str">
        <f t="array" ref="E561">INDEX(A!$C$2:$C$1001,MATCH(EF!C561,A!$A$2:$A$1001,0))</f>
        <v>Sí</v>
      </c>
      <c r="F561" s="35">
        <f t="array" ref="F561">INDEX(A!$D$2:$D$1001,MATCH(EF!C561,A!$A$2:$A$1001,0))</f>
        <v>112</v>
      </c>
      <c r="G561" s="35" t="str">
        <f t="array" ref="G561">INDEX(A!$E$2:$E$1001,MATCH(EF!C561,A!$A$2:$A$1001,0))</f>
        <v>Gobierno</v>
      </c>
      <c r="H561" s="35" t="str">
        <f t="array" ref="H561">INDEX(A!$F$2:$F$1001,MATCH(EF!C561,A!$A$2:$A$1001,0))</f>
        <v>Ejecutivo</v>
      </c>
      <c r="I561" s="35" t="str">
        <f t="array" ref="I561">INDEX(A!$G$2:$G$1001,MATCH(EF!C561,A!$A$2:$A$1001,0))</f>
        <v>Dependencia</v>
      </c>
      <c r="J561" s="35">
        <f t="array" ref="J561">INDEX(A!$H$2:$H$1001,MATCH(EF!C561,A!$A$2:$A$1001,0))</f>
        <v>1895</v>
      </c>
      <c r="K561" s="35" t="str">
        <f t="array" ref="K561">INDEX(A!$I$2:$I$1001,MATCH(EF!C561,A!$A$2:$A$1001,0))</f>
        <v>NA</v>
      </c>
      <c r="L561" s="35" t="str">
        <f t="array" ref="L561">INDEX(A!$J$2:$J$1001,MATCH(EF!C561,A!$A$2:$A$1001,0))</f>
        <v>NA</v>
      </c>
      <c r="M561" s="35">
        <f t="array" ref="M561">INDEX(A!$K$2:$K$1001,MATCH(EF!C561,A!$A$2:$A$1001,0))</f>
        <v>711200</v>
      </c>
      <c r="N561" s="35">
        <f t="array" ref="N561">INDEX(A!$L$2:$L$1001,MATCH(EF!C561,A!$A$2:$A$1001,0))</f>
        <v>0</v>
      </c>
      <c r="O561" s="36" t="str">
        <f t="shared" si="0"/>
        <v>7</v>
      </c>
      <c r="P561" s="36" t="str">
        <f t="shared" si="1"/>
        <v>112</v>
      </c>
      <c r="Q561" s="36" t="str">
        <f t="array" ref="Q561">IF(O561="7",IF(P561="000","Sin región al ser un intermunicipal",INDEX(B!$C$2:$C$126,MATCH(EF!P561,B!$A$2:$A$126,0))),"Sin región al ser un ente Estatal")</f>
        <v>Sureste</v>
      </c>
      <c r="R561" s="37">
        <f t="array" ref="R561">IF(O561="7",IF(P561="000","N/A",INDEX(B!$D$2:$D$126,MATCH(EF!P561,B!$A$2:$A$126,0))),B!$D$127)</f>
        <v>5389</v>
      </c>
      <c r="S561" s="37">
        <f t="array" ref="S561">IF(O561="7",IF(P561="000","N/A",INDEX(B!$E$2:$E$126,MATCH(EF!P561,B!$A$2:$A$126,0))),B!$E$127)</f>
        <v>6151</v>
      </c>
      <c r="T561" s="29"/>
      <c r="U561" s="29"/>
      <c r="V561" s="29"/>
      <c r="W561" s="29"/>
      <c r="X561" s="29"/>
      <c r="Y561" s="29"/>
      <c r="Z561" s="29"/>
    </row>
    <row r="562" spans="1:26" ht="14.25" customHeight="1">
      <c r="A562" s="29">
        <f>COUNTIF(A!$A$2:$A$1001,"&lt;="&amp;A!A562)</f>
        <v>321</v>
      </c>
      <c r="B562" s="30">
        <v>561</v>
      </c>
      <c r="C562" s="35" t="str">
        <f t="array" ref="C562">INDEX(A!$A$2:$A$1001,MATCH(EF!B562,EF!$A$2:$A$1001,0))</f>
        <v>Villa Corona</v>
      </c>
      <c r="D562" s="35" t="str">
        <f t="array" ref="D562">INDEX(A!$B$2:$B$1001,MATCH(EF!C562,A!$A$2:$A$1001,0))</f>
        <v>Municipal</v>
      </c>
      <c r="E562" s="35" t="str">
        <f t="array" ref="E562">INDEX(A!$C$2:$C$1001,MATCH(EF!C562,A!$A$2:$A$1001,0))</f>
        <v>Sí</v>
      </c>
      <c r="F562" s="35">
        <f t="array" ref="F562">INDEX(A!$D$2:$D$1001,MATCH(EF!C562,A!$A$2:$A$1001,0))</f>
        <v>114</v>
      </c>
      <c r="G562" s="35" t="str">
        <f t="array" ref="G562">INDEX(A!$E$2:$E$1001,MATCH(EF!C562,A!$A$2:$A$1001,0))</f>
        <v>Gobierno</v>
      </c>
      <c r="H562" s="35" t="str">
        <f t="array" ref="H562">INDEX(A!$F$2:$F$1001,MATCH(EF!C562,A!$A$2:$A$1001,0))</f>
        <v>Ejecutivo</v>
      </c>
      <c r="I562" s="35" t="str">
        <f t="array" ref="I562">INDEX(A!$G$2:$G$1001,MATCH(EF!C562,A!$A$2:$A$1001,0))</f>
        <v>Dependencia</v>
      </c>
      <c r="J562" s="35">
        <f t="array" ref="J562">INDEX(A!$H$2:$H$1001,MATCH(EF!C562,A!$A$2:$A$1001,0))</f>
        <v>1918</v>
      </c>
      <c r="K562" s="35" t="str">
        <f t="array" ref="K562">INDEX(A!$I$2:$I$1001,MATCH(EF!C562,A!$A$2:$A$1001,0))</f>
        <v>NA</v>
      </c>
      <c r="L562" s="35" t="str">
        <f t="array" ref="L562">INDEX(A!$J$2:$J$1001,MATCH(EF!C562,A!$A$2:$A$1001,0))</f>
        <v>NA</v>
      </c>
      <c r="M562" s="35">
        <f t="array" ref="M562">INDEX(A!$K$2:$K$1001,MATCH(EF!C562,A!$A$2:$A$1001,0))</f>
        <v>711400</v>
      </c>
      <c r="N562" s="35">
        <f t="array" ref="N562">INDEX(A!$L$2:$L$1001,MATCH(EF!C562,A!$A$2:$A$1001,0))</f>
        <v>0</v>
      </c>
      <c r="O562" s="36" t="str">
        <f t="shared" si="0"/>
        <v>7</v>
      </c>
      <c r="P562" s="36" t="str">
        <f t="shared" si="1"/>
        <v>114</v>
      </c>
      <c r="Q562" s="36" t="str">
        <f t="array" ref="Q562">IF(O562="7",IF(P562="000","Sin región al ser un intermunicipal",INDEX(B!$C$2:$C$126,MATCH(EF!P562,B!$A$2:$A$126,0))),"Sin región al ser un ente Estatal")</f>
        <v>Lagunas</v>
      </c>
      <c r="R562" s="37">
        <f t="array" ref="R562">IF(O562="7",IF(P562="000","N/A",INDEX(B!$D$2:$D$126,MATCH(EF!P562,B!$A$2:$A$126,0))),B!$D$127)</f>
        <v>17824</v>
      </c>
      <c r="S562" s="37">
        <f t="array" ref="S562">IF(O562="7",IF(P562="000","N/A",INDEX(B!$E$2:$E$126,MATCH(EF!P562,B!$A$2:$A$126,0))),B!$E$127)</f>
        <v>19063</v>
      </c>
      <c r="T562" s="29"/>
      <c r="U562" s="29"/>
      <c r="V562" s="29"/>
      <c r="W562" s="29"/>
      <c r="X562" s="29"/>
      <c r="Y562" s="29"/>
      <c r="Z562" s="29"/>
    </row>
    <row r="563" spans="1:26" ht="14.25" customHeight="1">
      <c r="A563" s="29">
        <f>COUNTIF(A!$A$2:$A$1001,"&lt;="&amp;A!A563)</f>
        <v>474</v>
      </c>
      <c r="B563" s="30">
        <v>562</v>
      </c>
      <c r="C563" s="35" t="str">
        <f t="array" ref="C563">INDEX(A!$A$2:$A$1001,MATCH(EF!B563,EF!$A$2:$A$1001,0))</f>
        <v>Villa Guerrero</v>
      </c>
      <c r="D563" s="35" t="str">
        <f t="array" ref="D563">INDEX(A!$B$2:$B$1001,MATCH(EF!C563,A!$A$2:$A$1001,0))</f>
        <v>Municipal</v>
      </c>
      <c r="E563" s="35" t="str">
        <f t="array" ref="E563">INDEX(A!$C$2:$C$1001,MATCH(EF!C563,A!$A$2:$A$1001,0))</f>
        <v>Sí</v>
      </c>
      <c r="F563" s="35">
        <f t="array" ref="F563">INDEX(A!$D$2:$D$1001,MATCH(EF!C563,A!$A$2:$A$1001,0))</f>
        <v>115</v>
      </c>
      <c r="G563" s="35" t="str">
        <f t="array" ref="G563">INDEX(A!$E$2:$E$1001,MATCH(EF!C563,A!$A$2:$A$1001,0))</f>
        <v>Gobierno</v>
      </c>
      <c r="H563" s="35" t="str">
        <f t="array" ref="H563">INDEX(A!$F$2:$F$1001,MATCH(EF!C563,A!$A$2:$A$1001,0))</f>
        <v>Ejecutivo</v>
      </c>
      <c r="I563" s="35" t="str">
        <f t="array" ref="I563">INDEX(A!$G$2:$G$1001,MATCH(EF!C563,A!$A$2:$A$1001,0))</f>
        <v>Dependencia</v>
      </c>
      <c r="J563" s="35">
        <f t="array" ref="J563">INDEX(A!$H$2:$H$1001,MATCH(EF!C563,A!$A$2:$A$1001,0))</f>
        <v>1921</v>
      </c>
      <c r="K563" s="35" t="str">
        <f t="array" ref="K563">INDEX(A!$I$2:$I$1001,MATCH(EF!C563,A!$A$2:$A$1001,0))</f>
        <v>NA</v>
      </c>
      <c r="L563" s="35" t="str">
        <f t="array" ref="L563">INDEX(A!$J$2:$J$1001,MATCH(EF!C563,A!$A$2:$A$1001,0))</f>
        <v>NA</v>
      </c>
      <c r="M563" s="35">
        <f t="array" ref="M563">INDEX(A!$K$2:$K$1001,MATCH(EF!C563,A!$A$2:$A$1001,0))</f>
        <v>711500</v>
      </c>
      <c r="N563" s="35">
        <f t="array" ref="N563">INDEX(A!$L$2:$L$1001,MATCH(EF!C563,A!$A$2:$A$1001,0))</f>
        <v>0</v>
      </c>
      <c r="O563" s="36" t="str">
        <f t="shared" si="0"/>
        <v>7</v>
      </c>
      <c r="P563" s="36" t="str">
        <f t="shared" si="1"/>
        <v>115</v>
      </c>
      <c r="Q563" s="36" t="str">
        <f t="array" ref="Q563">IF(O563="7",IF(P563="000","Sin región al ser un intermunicipal",INDEX(B!$C$2:$C$126,MATCH(EF!P563,B!$A$2:$A$126,0))),"Sin región al ser un ente Estatal")</f>
        <v>Norte</v>
      </c>
      <c r="R563" s="37">
        <f t="array" ref="R563">IF(O563="7",IF(P563="000","N/A",INDEX(B!$D$2:$D$126,MATCH(EF!P563,B!$A$2:$A$126,0))),B!$D$127)</f>
        <v>5417</v>
      </c>
      <c r="S563" s="37">
        <f t="array" ref="S563">IF(O563="7",IF(P563="000","N/A",INDEX(B!$E$2:$E$126,MATCH(EF!P563,B!$A$2:$A$126,0))),B!$E$127)</f>
        <v>5525</v>
      </c>
      <c r="T563" s="29"/>
      <c r="U563" s="29"/>
      <c r="V563" s="29"/>
      <c r="W563" s="29"/>
      <c r="X563" s="29"/>
      <c r="Y563" s="29"/>
      <c r="Z563" s="29"/>
    </row>
    <row r="564" spans="1:26" ht="14.25" customHeight="1">
      <c r="A564" s="29">
        <f>COUNTIF(A!$A$2:$A$1001,"&lt;="&amp;A!A564)</f>
        <v>383</v>
      </c>
      <c r="B564" s="30">
        <v>563</v>
      </c>
      <c r="C564" s="35" t="str">
        <f t="array" ref="C564">INDEX(A!$A$2:$A$1001,MATCH(EF!B564,EF!$A$2:$A$1001,0))</f>
        <v>Villa Hidalgo</v>
      </c>
      <c r="D564" s="35" t="str">
        <f t="array" ref="D564">INDEX(A!$B$2:$B$1001,MATCH(EF!C564,A!$A$2:$A$1001,0))</f>
        <v>Municipal</v>
      </c>
      <c r="E564" s="35" t="str">
        <f t="array" ref="E564">INDEX(A!$C$2:$C$1001,MATCH(EF!C564,A!$A$2:$A$1001,0))</f>
        <v>Sí</v>
      </c>
      <c r="F564" s="35">
        <f t="array" ref="F564">INDEX(A!$D$2:$D$1001,MATCH(EF!C564,A!$A$2:$A$1001,0))</f>
        <v>116</v>
      </c>
      <c r="G564" s="35" t="str">
        <f t="array" ref="G564">INDEX(A!$E$2:$E$1001,MATCH(EF!C564,A!$A$2:$A$1001,0))</f>
        <v>Gobierno</v>
      </c>
      <c r="H564" s="35" t="str">
        <f t="array" ref="H564">INDEX(A!$F$2:$F$1001,MATCH(EF!C564,A!$A$2:$A$1001,0))</f>
        <v>Ejecutivo</v>
      </c>
      <c r="I564" s="35" t="str">
        <f t="array" ref="I564">INDEX(A!$G$2:$G$1001,MATCH(EF!C564,A!$A$2:$A$1001,0))</f>
        <v>Dependencia</v>
      </c>
      <c r="J564" s="35">
        <f t="array" ref="J564">INDEX(A!$H$2:$H$1001,MATCH(EF!C564,A!$A$2:$A$1001,0))</f>
        <v>1869</v>
      </c>
      <c r="K564" s="35" t="str">
        <f t="array" ref="K564">INDEX(A!$I$2:$I$1001,MATCH(EF!C564,A!$A$2:$A$1001,0))</f>
        <v>NA</v>
      </c>
      <c r="L564" s="35" t="str">
        <f t="array" ref="L564">INDEX(A!$J$2:$J$1001,MATCH(EF!C564,A!$A$2:$A$1001,0))</f>
        <v>NA</v>
      </c>
      <c r="M564" s="35">
        <f t="array" ref="M564">INDEX(A!$K$2:$K$1001,MATCH(EF!C564,A!$A$2:$A$1001,0))</f>
        <v>711600</v>
      </c>
      <c r="N564" s="35">
        <f t="array" ref="N564">INDEX(A!$L$2:$L$1001,MATCH(EF!C564,A!$A$2:$A$1001,0))</f>
        <v>0</v>
      </c>
      <c r="O564" s="36" t="str">
        <f t="shared" si="0"/>
        <v>7</v>
      </c>
      <c r="P564" s="36" t="str">
        <f t="shared" si="1"/>
        <v>116</v>
      </c>
      <c r="Q564" s="36" t="str">
        <f t="array" ref="Q564">IF(O564="7",IF(P564="000","Sin región al ser un intermunicipal",INDEX(B!$C$2:$C$126,MATCH(EF!P564,B!$A$2:$A$126,0))),"Sin región al ser un ente Estatal")</f>
        <v>Altos Norte</v>
      </c>
      <c r="R564" s="37">
        <f t="array" ref="R564">IF(O564="7",IF(P564="000","N/A",INDEX(B!$D$2:$D$126,MATCH(EF!P564,B!$A$2:$A$126,0))),B!$D$127)</f>
        <v>20257</v>
      </c>
      <c r="S564" s="37">
        <f t="array" ref="S564">IF(O564="7",IF(P564="000","N/A",INDEX(B!$E$2:$E$126,MATCH(EF!P564,B!$A$2:$A$126,0))),B!$E$127)</f>
        <v>20088</v>
      </c>
      <c r="T564" s="29"/>
      <c r="U564" s="29"/>
      <c r="V564" s="29"/>
      <c r="W564" s="29"/>
      <c r="X564" s="29"/>
      <c r="Y564" s="29"/>
      <c r="Z564" s="29"/>
    </row>
    <row r="565" spans="1:26" ht="14.25" customHeight="1">
      <c r="A565" s="29">
        <f>COUNTIF(A!$A$2:$A$1001,"&lt;="&amp;A!A565)</f>
        <v>238</v>
      </c>
      <c r="B565" s="30">
        <v>564</v>
      </c>
      <c r="C565" s="35" t="str">
        <f t="array" ref="C565">INDEX(A!$A$2:$A$1001,MATCH(EF!B565,EF!$A$2:$A$1001,0))</f>
        <v>Villa Purificación</v>
      </c>
      <c r="D565" s="35" t="str">
        <f t="array" ref="D565">INDEX(A!$B$2:$B$1001,MATCH(EF!C565,A!$A$2:$A$1001,0))</f>
        <v>Municipal</v>
      </c>
      <c r="E565" s="35" t="str">
        <f t="array" ref="E565">INDEX(A!$C$2:$C$1001,MATCH(EF!C565,A!$A$2:$A$1001,0))</f>
        <v>Sí</v>
      </c>
      <c r="F565" s="35" t="str">
        <f t="array" ref="F565">INDEX(A!$D$2:$D$1001,MATCH(EF!C565,A!$A$2:$A$1001,0))</f>
        <v>068</v>
      </c>
      <c r="G565" s="35" t="str">
        <f t="array" ref="G565">INDEX(A!$E$2:$E$1001,MATCH(EF!C565,A!$A$2:$A$1001,0))</f>
        <v>Gobierno</v>
      </c>
      <c r="H565" s="35" t="str">
        <f t="array" ref="H565">INDEX(A!$F$2:$F$1001,MATCH(EF!C565,A!$A$2:$A$1001,0))</f>
        <v>Ejecutivo</v>
      </c>
      <c r="I565" s="35" t="str">
        <f t="array" ref="I565">INDEX(A!$G$2:$G$1001,MATCH(EF!C565,A!$A$2:$A$1001,0))</f>
        <v>Dependencia</v>
      </c>
      <c r="J565" s="35">
        <f t="array" ref="J565">INDEX(A!$H$2:$H$1001,MATCH(EF!C565,A!$A$2:$A$1001,0))</f>
        <v>1871</v>
      </c>
      <c r="K565" s="35" t="str">
        <f t="array" ref="K565">INDEX(A!$I$2:$I$1001,MATCH(EF!C565,A!$A$2:$A$1001,0))</f>
        <v>NA</v>
      </c>
      <c r="L565" s="35" t="str">
        <f t="array" ref="L565">INDEX(A!$J$2:$J$1001,MATCH(EF!C565,A!$A$2:$A$1001,0))</f>
        <v>NA</v>
      </c>
      <c r="M565" s="35">
        <f t="array" ref="M565">INDEX(A!$K$2:$K$1001,MATCH(EF!C565,A!$A$2:$A$1001,0))</f>
        <v>706800</v>
      </c>
      <c r="N565" s="35">
        <f t="array" ref="N565">INDEX(A!$L$2:$L$1001,MATCH(EF!C565,A!$A$2:$A$1001,0))</f>
        <v>0</v>
      </c>
      <c r="O565" s="36" t="str">
        <f t="shared" si="0"/>
        <v>7</v>
      </c>
      <c r="P565" s="36" t="str">
        <f t="shared" si="1"/>
        <v>068</v>
      </c>
      <c r="Q565" s="36" t="str">
        <f t="array" ref="Q565">IF(O565="7",IF(P565="000","Sin región al ser un intermunicipal",INDEX(B!$C$2:$C$126,MATCH(EF!P565,B!$A$2:$A$126,0))),"Sin región al ser un ente Estatal")</f>
        <v>Costa Sur</v>
      </c>
      <c r="R565" s="37">
        <f t="array" ref="R565">IF(O565="7",IF(P565="000","N/A",INDEX(B!$D$2:$D$126,MATCH(EF!P565,B!$A$2:$A$126,0))),B!$D$127)</f>
        <v>10704</v>
      </c>
      <c r="S565" s="37">
        <f t="array" ref="S565">IF(O565="7",IF(P565="000","N/A",INDEX(B!$E$2:$E$126,MATCH(EF!P565,B!$A$2:$A$126,0))),B!$E$127)</f>
        <v>11303</v>
      </c>
      <c r="T565" s="29"/>
      <c r="U565" s="29"/>
      <c r="V565" s="29"/>
      <c r="W565" s="29"/>
      <c r="X565" s="29"/>
      <c r="Y565" s="29"/>
      <c r="Z565" s="29"/>
    </row>
    <row r="566" spans="1:26" ht="14.25" customHeight="1">
      <c r="A566" s="29">
        <f>COUNTIF(A!$A$2:$A$1001,"&lt;="&amp;A!A566)</f>
        <v>105</v>
      </c>
      <c r="B566" s="30">
        <v>565</v>
      </c>
      <c r="C566" s="35" t="str">
        <f t="array" ref="C566">INDEX(A!$A$2:$A$1001,MATCH(EF!B566,EF!$A$2:$A$1001,0))</f>
        <v>Yahualica de González Gallo</v>
      </c>
      <c r="D566" s="35" t="str">
        <f t="array" ref="D566">INDEX(A!$B$2:$B$1001,MATCH(EF!C566,A!$A$2:$A$1001,0))</f>
        <v>Municipal</v>
      </c>
      <c r="E566" s="35" t="str">
        <f t="array" ref="E566">INDEX(A!$C$2:$C$1001,MATCH(EF!C566,A!$A$2:$A$1001,0))</f>
        <v>Sí</v>
      </c>
      <c r="F566" s="35">
        <f t="array" ref="F566">INDEX(A!$D$2:$D$1001,MATCH(EF!C566,A!$A$2:$A$1001,0))</f>
        <v>118</v>
      </c>
      <c r="G566" s="35" t="str">
        <f t="array" ref="G566">INDEX(A!$E$2:$E$1001,MATCH(EF!C566,A!$A$2:$A$1001,0))</f>
        <v>Gobierno</v>
      </c>
      <c r="H566" s="35" t="str">
        <f t="array" ref="H566">INDEX(A!$F$2:$F$1001,MATCH(EF!C566,A!$A$2:$A$1001,0))</f>
        <v>Ejecutivo</v>
      </c>
      <c r="I566" s="35" t="str">
        <f t="array" ref="I566">INDEX(A!$G$2:$G$1001,MATCH(EF!C566,A!$A$2:$A$1001,0))</f>
        <v>Dependencia</v>
      </c>
      <c r="J566" s="35">
        <f t="array" ref="J566">INDEX(A!$H$2:$H$1001,MATCH(EF!C566,A!$A$2:$A$1001,0))</f>
        <v>1824</v>
      </c>
      <c r="K566" s="35" t="str">
        <f t="array" ref="K566">INDEX(A!$I$2:$I$1001,MATCH(EF!C566,A!$A$2:$A$1001,0))</f>
        <v>NA</v>
      </c>
      <c r="L566" s="35" t="str">
        <f t="array" ref="L566">INDEX(A!$J$2:$J$1001,MATCH(EF!C566,A!$A$2:$A$1001,0))</f>
        <v>NA</v>
      </c>
      <c r="M566" s="35">
        <f t="array" ref="M566">INDEX(A!$K$2:$K$1001,MATCH(EF!C566,A!$A$2:$A$1001,0))</f>
        <v>711800</v>
      </c>
      <c r="N566" s="35">
        <f t="array" ref="N566">INDEX(A!$L$2:$L$1001,MATCH(EF!C566,A!$A$2:$A$1001,0))</f>
        <v>0</v>
      </c>
      <c r="O566" s="36" t="str">
        <f t="shared" si="0"/>
        <v>7</v>
      </c>
      <c r="P566" s="36" t="str">
        <f t="shared" si="1"/>
        <v>118</v>
      </c>
      <c r="Q566" s="36" t="str">
        <f t="array" ref="Q566">IF(O566="7",IF(P566="000","Sin región al ser un intermunicipal",INDEX(B!$C$2:$C$126,MATCH(EF!P566,B!$A$2:$A$126,0))),"Sin región al ser un ente Estatal")</f>
        <v xml:space="preserve">Altos Sur </v>
      </c>
      <c r="R566" s="37">
        <f t="array" ref="R566">IF(O566="7",IF(P566="000","N/A",INDEX(B!$D$2:$D$126,MATCH(EF!P566,B!$A$2:$A$126,0))),B!$D$127)</f>
        <v>22586</v>
      </c>
      <c r="S566" s="37">
        <f t="array" ref="S566">IF(O566="7",IF(P566="000","N/A",INDEX(B!$E$2:$E$126,MATCH(EF!P566,B!$A$2:$A$126,0))),B!$E$127)</f>
        <v>22394</v>
      </c>
      <c r="T566" s="29"/>
      <c r="U566" s="29"/>
      <c r="V566" s="29"/>
      <c r="W566" s="29"/>
      <c r="X566" s="29"/>
      <c r="Y566" s="29"/>
      <c r="Z566" s="29"/>
    </row>
    <row r="567" spans="1:26" ht="14.25" customHeight="1">
      <c r="A567" s="29">
        <f>COUNTIF(A!$A$2:$A$1001,"&lt;="&amp;A!A567)</f>
        <v>82</v>
      </c>
      <c r="B567" s="30">
        <v>566</v>
      </c>
      <c r="C567" s="35" t="str">
        <f t="array" ref="C567">INDEX(A!$A$2:$A$1001,MATCH(EF!B567,EF!$A$2:$A$1001,0))</f>
        <v>Zacoalco de Torres</v>
      </c>
      <c r="D567" s="35" t="str">
        <f t="array" ref="D567">INDEX(A!$B$2:$B$1001,MATCH(EF!C567,A!$A$2:$A$1001,0))</f>
        <v>Municipal</v>
      </c>
      <c r="E567" s="35" t="str">
        <f t="array" ref="E567">INDEX(A!$C$2:$C$1001,MATCH(EF!C567,A!$A$2:$A$1001,0))</f>
        <v>Sí</v>
      </c>
      <c r="F567" s="35">
        <f t="array" ref="F567">INDEX(A!$D$2:$D$1001,MATCH(EF!C567,A!$A$2:$A$1001,0))</f>
        <v>119</v>
      </c>
      <c r="G567" s="35" t="str">
        <f t="array" ref="G567">INDEX(A!$E$2:$E$1001,MATCH(EF!C567,A!$A$2:$A$1001,0))</f>
        <v>Gobierno</v>
      </c>
      <c r="H567" s="35" t="str">
        <f t="array" ref="H567">INDEX(A!$F$2:$F$1001,MATCH(EF!C567,A!$A$2:$A$1001,0))</f>
        <v>Ejecutivo</v>
      </c>
      <c r="I567" s="35" t="str">
        <f t="array" ref="I567">INDEX(A!$G$2:$G$1001,MATCH(EF!C567,A!$A$2:$A$1001,0))</f>
        <v>Dependencia</v>
      </c>
      <c r="J567" s="35">
        <f t="array" ref="J567">INDEX(A!$H$2:$H$1001,MATCH(EF!C567,A!$A$2:$A$1001,0))</f>
        <v>1824</v>
      </c>
      <c r="K567" s="35" t="str">
        <f t="array" ref="K567">INDEX(A!$I$2:$I$1001,MATCH(EF!C567,A!$A$2:$A$1001,0))</f>
        <v>NA</v>
      </c>
      <c r="L567" s="35" t="str">
        <f t="array" ref="L567">INDEX(A!$J$2:$J$1001,MATCH(EF!C567,A!$A$2:$A$1001,0))</f>
        <v>NA</v>
      </c>
      <c r="M567" s="35">
        <f t="array" ref="M567">INDEX(A!$K$2:$K$1001,MATCH(EF!C567,A!$A$2:$A$1001,0))</f>
        <v>711900</v>
      </c>
      <c r="N567" s="35">
        <f t="array" ref="N567">INDEX(A!$L$2:$L$1001,MATCH(EF!C567,A!$A$2:$A$1001,0))</f>
        <v>0</v>
      </c>
      <c r="O567" s="36" t="str">
        <f t="shared" si="0"/>
        <v>7</v>
      </c>
      <c r="P567" s="36" t="str">
        <f t="shared" si="1"/>
        <v>119</v>
      </c>
      <c r="Q567" s="36" t="str">
        <f t="array" ref="Q567">IF(O567="7",IF(P567="000","Sin región al ser un intermunicipal",INDEX(B!$C$2:$C$126,MATCH(EF!P567,B!$A$2:$A$126,0))),"Sin región al ser un ente Estatal")</f>
        <v>Lagunas</v>
      </c>
      <c r="R567" s="37">
        <f t="array" ref="R567">IF(O567="7",IF(P567="000","N/A",INDEX(B!$D$2:$D$126,MATCH(EF!P567,B!$A$2:$A$126,0))),B!$D$127)</f>
        <v>28205</v>
      </c>
      <c r="S567" s="37">
        <f t="array" ref="S567">IF(O567="7",IF(P567="000","N/A",INDEX(B!$E$2:$E$126,MATCH(EF!P567,B!$A$2:$A$126,0))),B!$E$127)</f>
        <v>30472</v>
      </c>
      <c r="T567" s="29"/>
      <c r="U567" s="29"/>
      <c r="V567" s="29"/>
      <c r="W567" s="29"/>
      <c r="X567" s="29"/>
      <c r="Y567" s="29"/>
      <c r="Z567" s="29"/>
    </row>
    <row r="568" spans="1:26" ht="14.25" customHeight="1">
      <c r="A568" s="29">
        <f>COUNTIF(A!$A$2:$A$1001,"&lt;="&amp;A!A568)</f>
        <v>99</v>
      </c>
      <c r="B568" s="30">
        <v>567</v>
      </c>
      <c r="C568" s="35" t="str">
        <f t="array" ref="C568">INDEX(A!$A$2:$A$1001,MATCH(EF!B568,EF!$A$2:$A$1001,0))</f>
        <v>Zapopan</v>
      </c>
      <c r="D568" s="35" t="str">
        <f t="array" ref="D568">INDEX(A!$B$2:$B$1001,MATCH(EF!C568,A!$A$2:$A$1001,0))</f>
        <v>Municipal</v>
      </c>
      <c r="E568" s="35" t="str">
        <f t="array" ref="E568">INDEX(A!$C$2:$C$1001,MATCH(EF!C568,A!$A$2:$A$1001,0))</f>
        <v>Sí</v>
      </c>
      <c r="F568" s="35">
        <f t="array" ref="F568">INDEX(A!$D$2:$D$1001,MATCH(EF!C568,A!$A$2:$A$1001,0))</f>
        <v>120</v>
      </c>
      <c r="G568" s="35" t="str">
        <f t="array" ref="G568">INDEX(A!$E$2:$E$1001,MATCH(EF!C568,A!$A$2:$A$1001,0))</f>
        <v>Gobierno</v>
      </c>
      <c r="H568" s="35" t="str">
        <f t="array" ref="H568">INDEX(A!$F$2:$F$1001,MATCH(EF!C568,A!$A$2:$A$1001,0))</f>
        <v>Ejecutivo</v>
      </c>
      <c r="I568" s="35" t="str">
        <f t="array" ref="I568">INDEX(A!$G$2:$G$1001,MATCH(EF!C568,A!$A$2:$A$1001,0))</f>
        <v>Dependencia</v>
      </c>
      <c r="J568" s="35">
        <f t="array" ref="J568">INDEX(A!$H$2:$H$1001,MATCH(EF!C568,A!$A$2:$A$1001,0))</f>
        <v>1824</v>
      </c>
      <c r="K568" s="35" t="str">
        <f t="array" ref="K568">INDEX(A!$I$2:$I$1001,MATCH(EF!C568,A!$A$2:$A$1001,0))</f>
        <v>NA</v>
      </c>
      <c r="L568" s="35" t="str">
        <f t="array" ref="L568">INDEX(A!$J$2:$J$1001,MATCH(EF!C568,A!$A$2:$A$1001,0))</f>
        <v>NA</v>
      </c>
      <c r="M568" s="35">
        <f t="array" ref="M568">INDEX(A!$K$2:$K$1001,MATCH(EF!C568,A!$A$2:$A$1001,0))</f>
        <v>712000</v>
      </c>
      <c r="N568" s="35">
        <f t="array" ref="N568">INDEX(A!$L$2:$L$1001,MATCH(EF!C568,A!$A$2:$A$1001,0))</f>
        <v>0</v>
      </c>
      <c r="O568" s="36" t="str">
        <f t="shared" si="0"/>
        <v>7</v>
      </c>
      <c r="P568" s="36" t="str">
        <f t="shared" si="1"/>
        <v>120</v>
      </c>
      <c r="Q568" s="36" t="str">
        <f t="array" ref="Q568">IF(O568="7",IF(P568="000","Sin región al ser un intermunicipal",INDEX(B!$C$2:$C$126,MATCH(EF!P568,B!$A$2:$A$126,0))),"Sin región al ser un ente Estatal")</f>
        <v>Centro</v>
      </c>
      <c r="R568" s="37">
        <f t="array" ref="R568">IF(O568="7",IF(P568="000","N/A",INDEX(B!$D$2:$D$126,MATCH(EF!P568,B!$A$2:$A$126,0))),B!$D$127)</f>
        <v>1332272</v>
      </c>
      <c r="S568" s="37">
        <f t="array" ref="S568">IF(O568="7",IF(P568="000","N/A",INDEX(B!$E$2:$E$126,MATCH(EF!P568,B!$A$2:$A$126,0))),B!$E$127)</f>
        <v>1476491</v>
      </c>
      <c r="T568" s="29"/>
      <c r="U568" s="29"/>
      <c r="V568" s="29"/>
      <c r="W568" s="29"/>
      <c r="X568" s="29"/>
      <c r="Y568" s="29"/>
      <c r="Z568" s="29"/>
    </row>
    <row r="569" spans="1:26" ht="14.25" customHeight="1">
      <c r="A569" s="29">
        <f>COUNTIF(A!$A$2:$A$1001,"&lt;="&amp;A!A569)</f>
        <v>200</v>
      </c>
      <c r="B569" s="30">
        <v>568</v>
      </c>
      <c r="C569" s="35" t="str">
        <f t="array" ref="C569">INDEX(A!$A$2:$A$1001,MATCH(EF!B569,EF!$A$2:$A$1001,0))</f>
        <v>Zapotiltic</v>
      </c>
      <c r="D569" s="35" t="str">
        <f t="array" ref="D569">INDEX(A!$B$2:$B$1001,MATCH(EF!C569,A!$A$2:$A$1001,0))</f>
        <v>Municipal</v>
      </c>
      <c r="E569" s="35" t="str">
        <f t="array" ref="E569">INDEX(A!$C$2:$C$1001,MATCH(EF!C569,A!$A$2:$A$1001,0))</f>
        <v>Sí</v>
      </c>
      <c r="F569" s="35">
        <f t="array" ref="F569">INDEX(A!$D$2:$D$1001,MATCH(EF!C569,A!$A$2:$A$1001,0))</f>
        <v>121</v>
      </c>
      <c r="G569" s="35" t="str">
        <f t="array" ref="G569">INDEX(A!$E$2:$E$1001,MATCH(EF!C569,A!$A$2:$A$1001,0))</f>
        <v>Gobierno</v>
      </c>
      <c r="H569" s="35" t="str">
        <f t="array" ref="H569">INDEX(A!$F$2:$F$1001,MATCH(EF!C569,A!$A$2:$A$1001,0))</f>
        <v>Ejecutivo</v>
      </c>
      <c r="I569" s="35" t="str">
        <f t="array" ref="I569">INDEX(A!$G$2:$G$1001,MATCH(EF!C569,A!$A$2:$A$1001,0))</f>
        <v>Dependencia</v>
      </c>
      <c r="J569" s="35">
        <f t="array" ref="J569">INDEX(A!$H$2:$H$1001,MATCH(EF!C569,A!$A$2:$A$1001,0))</f>
        <v>1824</v>
      </c>
      <c r="K569" s="35" t="str">
        <f t="array" ref="K569">INDEX(A!$I$2:$I$1001,MATCH(EF!C569,A!$A$2:$A$1001,0))</f>
        <v>NA</v>
      </c>
      <c r="L569" s="35" t="str">
        <f t="array" ref="L569">INDEX(A!$J$2:$J$1001,MATCH(EF!C569,A!$A$2:$A$1001,0))</f>
        <v>NA</v>
      </c>
      <c r="M569" s="35">
        <f t="array" ref="M569">INDEX(A!$K$2:$K$1001,MATCH(EF!C569,A!$A$2:$A$1001,0))</f>
        <v>712100</v>
      </c>
      <c r="N569" s="35">
        <f t="array" ref="N569">INDEX(A!$L$2:$L$1001,MATCH(EF!C569,A!$A$2:$A$1001,0))</f>
        <v>0</v>
      </c>
      <c r="O569" s="36" t="str">
        <f t="shared" si="0"/>
        <v>7</v>
      </c>
      <c r="P569" s="36" t="str">
        <f t="shared" si="1"/>
        <v>121</v>
      </c>
      <c r="Q569" s="36" t="str">
        <f t="array" ref="Q569">IF(O569="7",IF(P569="000","Sin región al ser un intermunicipal",INDEX(B!$C$2:$C$126,MATCH(EF!P569,B!$A$2:$A$126,0))),"Sin región al ser un ente Estatal")</f>
        <v>Sur</v>
      </c>
      <c r="R569" s="37">
        <f t="array" ref="R569">IF(O569="7",IF(P569="000","N/A",INDEX(B!$D$2:$D$126,MATCH(EF!P569,B!$A$2:$A$126,0))),B!$D$127)</f>
        <v>29190</v>
      </c>
      <c r="S569" s="37">
        <f t="array" ref="S569">IF(O569="7",IF(P569="000","N/A",INDEX(B!$E$2:$E$126,MATCH(EF!P569,B!$A$2:$A$126,0))),B!$E$127)</f>
        <v>33713</v>
      </c>
      <c r="T569" s="29"/>
      <c r="U569" s="29"/>
      <c r="V569" s="29"/>
      <c r="W569" s="29"/>
      <c r="X569" s="29"/>
      <c r="Y569" s="29"/>
      <c r="Z569" s="29"/>
    </row>
    <row r="570" spans="1:26" ht="14.25" customHeight="1">
      <c r="A570" s="29">
        <f>COUNTIF(A!$A$2:$A$1001,"&lt;="&amp;A!A570)</f>
        <v>203</v>
      </c>
      <c r="B570" s="30">
        <v>569</v>
      </c>
      <c r="C570" s="35" t="str">
        <f t="array" ref="C570">INDEX(A!$A$2:$A$1001,MATCH(EF!B570,EF!$A$2:$A$1001,0))</f>
        <v>Zapotitlán de Vadillo</v>
      </c>
      <c r="D570" s="35" t="str">
        <f t="array" ref="D570">INDEX(A!$B$2:$B$1001,MATCH(EF!C570,A!$A$2:$A$1001,0))</f>
        <v>Municipal</v>
      </c>
      <c r="E570" s="35" t="str">
        <f t="array" ref="E570">INDEX(A!$C$2:$C$1001,MATCH(EF!C570,A!$A$2:$A$1001,0))</f>
        <v>Sí</v>
      </c>
      <c r="F570" s="35">
        <f t="array" ref="F570">INDEX(A!$D$2:$D$1001,MATCH(EF!C570,A!$A$2:$A$1001,0))</f>
        <v>122</v>
      </c>
      <c r="G570" s="35" t="str">
        <f t="array" ref="G570">INDEX(A!$E$2:$E$1001,MATCH(EF!C570,A!$A$2:$A$1001,0))</f>
        <v>Gobierno</v>
      </c>
      <c r="H570" s="35" t="str">
        <f t="array" ref="H570">INDEX(A!$F$2:$F$1001,MATCH(EF!C570,A!$A$2:$A$1001,0))</f>
        <v>Ejecutivo</v>
      </c>
      <c r="I570" s="35" t="str">
        <f t="array" ref="I570">INDEX(A!$G$2:$G$1001,MATCH(EF!C570,A!$A$2:$A$1001,0))</f>
        <v>Dependencia</v>
      </c>
      <c r="J570" s="35">
        <f t="array" ref="J570">INDEX(A!$H$2:$H$1001,MATCH(EF!C570,A!$A$2:$A$1001,0))</f>
        <v>1886</v>
      </c>
      <c r="K570" s="35" t="str">
        <f t="array" ref="K570">INDEX(A!$I$2:$I$1001,MATCH(EF!C570,A!$A$2:$A$1001,0))</f>
        <v>NA</v>
      </c>
      <c r="L570" s="35" t="str">
        <f t="array" ref="L570">INDEX(A!$J$2:$J$1001,MATCH(EF!C570,A!$A$2:$A$1001,0))</f>
        <v>NA</v>
      </c>
      <c r="M570" s="35">
        <f t="array" ref="M570">INDEX(A!$K$2:$K$1001,MATCH(EF!C570,A!$A$2:$A$1001,0))</f>
        <v>712200</v>
      </c>
      <c r="N570" s="35">
        <f t="array" ref="N570">INDEX(A!$L$2:$L$1001,MATCH(EF!C570,A!$A$2:$A$1001,0))</f>
        <v>0</v>
      </c>
      <c r="O570" s="36" t="str">
        <f t="shared" si="0"/>
        <v>7</v>
      </c>
      <c r="P570" s="36" t="str">
        <f t="shared" si="1"/>
        <v>122</v>
      </c>
      <c r="Q570" s="36" t="str">
        <f t="array" ref="Q570">IF(O570="7",IF(P570="000","Sin región al ser un intermunicipal",INDEX(B!$C$2:$C$126,MATCH(EF!P570,B!$A$2:$A$126,0))),"Sin región al ser un ente Estatal")</f>
        <v>Sur</v>
      </c>
      <c r="R570" s="37">
        <f t="array" ref="R570">IF(O570="7",IF(P570="000","N/A",INDEX(B!$D$2:$D$126,MATCH(EF!P570,B!$A$2:$A$126,0))),B!$D$127)</f>
        <v>7027</v>
      </c>
      <c r="S570" s="37">
        <f t="array" ref="S570">IF(O570="7",IF(P570="000","N/A",INDEX(B!$E$2:$E$126,MATCH(EF!P570,B!$A$2:$A$126,0))),B!$E$127)</f>
        <v>7466</v>
      </c>
      <c r="T570" s="29"/>
      <c r="U570" s="29"/>
      <c r="V570" s="29"/>
      <c r="W570" s="29"/>
      <c r="X570" s="29"/>
      <c r="Y570" s="29"/>
      <c r="Z570" s="29"/>
    </row>
    <row r="571" spans="1:26" ht="14.25" customHeight="1">
      <c r="A571" s="29">
        <f>COUNTIF(A!$A$2:$A$1001,"&lt;="&amp;A!A571)</f>
        <v>223</v>
      </c>
      <c r="B571" s="30">
        <v>570</v>
      </c>
      <c r="C571" s="35" t="str">
        <f t="array" ref="C571">INDEX(A!$A$2:$A$1001,MATCH(EF!B571,EF!$A$2:$A$1001,0))</f>
        <v>Zapotlán del Rey</v>
      </c>
      <c r="D571" s="35" t="str">
        <f t="array" ref="D571">INDEX(A!$B$2:$B$1001,MATCH(EF!C571,A!$A$2:$A$1001,0))</f>
        <v>Municipal</v>
      </c>
      <c r="E571" s="35" t="str">
        <f t="array" ref="E571">INDEX(A!$C$2:$C$1001,MATCH(EF!C571,A!$A$2:$A$1001,0))</f>
        <v>Sí</v>
      </c>
      <c r="F571" s="35">
        <f t="array" ref="F571">INDEX(A!$D$2:$D$1001,MATCH(EF!C571,A!$A$2:$A$1001,0))</f>
        <v>123</v>
      </c>
      <c r="G571" s="35" t="str">
        <f t="array" ref="G571">INDEX(A!$E$2:$E$1001,MATCH(EF!C571,A!$A$2:$A$1001,0))</f>
        <v>Gobierno</v>
      </c>
      <c r="H571" s="35" t="str">
        <f t="array" ref="H571">INDEX(A!$F$2:$F$1001,MATCH(EF!C571,A!$A$2:$A$1001,0))</f>
        <v>Ejecutivo</v>
      </c>
      <c r="I571" s="35" t="str">
        <f t="array" ref="I571">INDEX(A!$G$2:$G$1001,MATCH(EF!C571,A!$A$2:$A$1001,0))</f>
        <v>Dependencia</v>
      </c>
      <c r="J571" s="35">
        <f t="array" ref="J571">INDEX(A!$H$2:$H$1001,MATCH(EF!C571,A!$A$2:$A$1001,0))</f>
        <v>1913</v>
      </c>
      <c r="K571" s="35" t="str">
        <f t="array" ref="K571">INDEX(A!$I$2:$I$1001,MATCH(EF!C571,A!$A$2:$A$1001,0))</f>
        <v>NA</v>
      </c>
      <c r="L571" s="35" t="str">
        <f t="array" ref="L571">INDEX(A!$J$2:$J$1001,MATCH(EF!C571,A!$A$2:$A$1001,0))</f>
        <v>NA</v>
      </c>
      <c r="M571" s="35">
        <f t="array" ref="M571">INDEX(A!$K$2:$K$1001,MATCH(EF!C571,A!$A$2:$A$1001,0))</f>
        <v>712300</v>
      </c>
      <c r="N571" s="35">
        <f t="array" ref="N571">INDEX(A!$L$2:$L$1001,MATCH(EF!C571,A!$A$2:$A$1001,0))</f>
        <v>0</v>
      </c>
      <c r="O571" s="36" t="str">
        <f t="shared" si="0"/>
        <v>7</v>
      </c>
      <c r="P571" s="36" t="str">
        <f t="shared" si="1"/>
        <v>123</v>
      </c>
      <c r="Q571" s="36" t="str">
        <f t="array" ref="Q571">IF(O571="7",IF(P571="000","Sin región al ser un intermunicipal",INDEX(B!$C$2:$C$126,MATCH(EF!P571,B!$A$2:$A$126,0))),"Sin región al ser un ente Estatal")</f>
        <v xml:space="preserve">Ciénega </v>
      </c>
      <c r="R571" s="37">
        <f t="array" ref="R571">IF(O571="7",IF(P571="000","N/A",INDEX(B!$D$2:$D$126,MATCH(EF!P571,B!$A$2:$A$126,0))),B!$D$127)</f>
        <v>17893</v>
      </c>
      <c r="S571" s="37">
        <f t="array" ref="S571">IF(O571="7",IF(P571="000","N/A",INDEX(B!$E$2:$E$126,MATCH(EF!P571,B!$A$2:$A$126,0))),B!$E$127)</f>
        <v>19279</v>
      </c>
      <c r="T571" s="29"/>
      <c r="U571" s="29"/>
      <c r="V571" s="29"/>
      <c r="W571" s="29"/>
      <c r="X571" s="29"/>
      <c r="Y571" s="29"/>
      <c r="Z571" s="29"/>
    </row>
    <row r="572" spans="1:26" ht="14.25" customHeight="1">
      <c r="A572" s="29">
        <f>COUNTIF(A!$A$2:$A$1001,"&lt;="&amp;A!A572)</f>
        <v>225</v>
      </c>
      <c r="B572" s="30">
        <v>571</v>
      </c>
      <c r="C572" s="35" t="str">
        <f t="array" ref="C572">INDEX(A!$A$2:$A$1001,MATCH(EF!B572,EF!$A$2:$A$1001,0))</f>
        <v>Zapotlán el Grande</v>
      </c>
      <c r="D572" s="35" t="str">
        <f t="array" ref="D572">INDEX(A!$B$2:$B$1001,MATCH(EF!C572,A!$A$2:$A$1001,0))</f>
        <v>Municipal</v>
      </c>
      <c r="E572" s="35" t="str">
        <f t="array" ref="E572">INDEX(A!$C$2:$C$1001,MATCH(EF!C572,A!$A$2:$A$1001,0))</f>
        <v>Sí</v>
      </c>
      <c r="F572" s="35" t="str">
        <f t="array" ref="F572">INDEX(A!$D$2:$D$1001,MATCH(EF!C572,A!$A$2:$A$1001,0))</f>
        <v>023</v>
      </c>
      <c r="G572" s="35" t="str">
        <f t="array" ref="G572">INDEX(A!$E$2:$E$1001,MATCH(EF!C572,A!$A$2:$A$1001,0))</f>
        <v>Gobierno</v>
      </c>
      <c r="H572" s="35" t="str">
        <f t="array" ref="H572">INDEX(A!$F$2:$F$1001,MATCH(EF!C572,A!$A$2:$A$1001,0))</f>
        <v>Ejecutivo</v>
      </c>
      <c r="I572" s="35" t="str">
        <f t="array" ref="I572">INDEX(A!$G$2:$G$1001,MATCH(EF!C572,A!$A$2:$A$1001,0))</f>
        <v>Dependencia</v>
      </c>
      <c r="J572" s="35">
        <f t="array" ref="J572">INDEX(A!$H$2:$H$1001,MATCH(EF!C572,A!$A$2:$A$1001,0))</f>
        <v>1824</v>
      </c>
      <c r="K572" s="35" t="str">
        <f t="array" ref="K572">INDEX(A!$I$2:$I$1001,MATCH(EF!C572,A!$A$2:$A$1001,0))</f>
        <v>NA</v>
      </c>
      <c r="L572" s="35" t="str">
        <f t="array" ref="L572">INDEX(A!$J$2:$J$1001,MATCH(EF!C572,A!$A$2:$A$1001,0))</f>
        <v xml:space="preserve">Zapotlán el Grande
Decreto número 16474
Ciudad Guzmán
Decreto número </v>
      </c>
      <c r="M572" s="35">
        <f t="array" ref="M572">INDEX(A!$K$2:$K$1001,MATCH(EF!C572,A!$A$2:$A$1001,0))</f>
        <v>702300</v>
      </c>
      <c r="N572" s="35">
        <f t="array" ref="N572">INDEX(A!$L$2:$L$1001,MATCH(EF!C572,A!$A$2:$A$1001,0))</f>
        <v>0</v>
      </c>
      <c r="O572" s="36" t="str">
        <f t="shared" si="0"/>
        <v>7</v>
      </c>
      <c r="P572" s="36" t="str">
        <f t="shared" si="1"/>
        <v>023</v>
      </c>
      <c r="Q572" s="36" t="str">
        <f t="array" ref="Q572">IF(O572="7",IF(P572="000","Sin región al ser un intermunicipal",INDEX(B!$C$2:$C$126,MATCH(EF!P572,B!$A$2:$A$126,0))),"Sin región al ser un ente Estatal")</f>
        <v>Sur</v>
      </c>
      <c r="R572" s="37">
        <f t="array" ref="R572">IF(O572="7",IF(P572="000","N/A",INDEX(B!$D$2:$D$126,MATCH(EF!P572,B!$A$2:$A$126,0))),B!$D$127)</f>
        <v>105423</v>
      </c>
      <c r="S572" s="37">
        <f t="array" ref="S572">IF(O572="7",IF(P572="000","N/A",INDEX(B!$E$2:$E$126,MATCH(EF!P572,B!$A$2:$A$126,0))),B!$E$127)</f>
        <v>115141</v>
      </c>
      <c r="T572" s="29"/>
      <c r="U572" s="29"/>
      <c r="V572" s="29"/>
      <c r="W572" s="29"/>
      <c r="X572" s="29"/>
      <c r="Y572" s="29"/>
      <c r="Z572" s="29"/>
    </row>
    <row r="573" spans="1:26" ht="14.25" customHeight="1">
      <c r="A573" s="29">
        <f>COUNTIF(A!$A$2:$A$1001,"&lt;="&amp;A!A573)</f>
        <v>237</v>
      </c>
      <c r="B573" s="30">
        <v>572</v>
      </c>
      <c r="C573" s="35" t="str">
        <f t="array" ref="C573">INDEX(A!$A$2:$A$1001,MATCH(EF!B573,EF!$A$2:$A$1001,0))</f>
        <v>Zapotlanejo</v>
      </c>
      <c r="D573" s="35" t="str">
        <f t="array" ref="D573">INDEX(A!$B$2:$B$1001,MATCH(EF!C573,A!$A$2:$A$1001,0))</f>
        <v>Municipal</v>
      </c>
      <c r="E573" s="35" t="str">
        <f t="array" ref="E573">INDEX(A!$C$2:$C$1001,MATCH(EF!C573,A!$A$2:$A$1001,0))</f>
        <v>Sí</v>
      </c>
      <c r="F573" s="35">
        <f t="array" ref="F573">INDEX(A!$D$2:$D$1001,MATCH(EF!C573,A!$A$2:$A$1001,0))</f>
        <v>124</v>
      </c>
      <c r="G573" s="35" t="str">
        <f t="array" ref="G573">INDEX(A!$E$2:$E$1001,MATCH(EF!C573,A!$A$2:$A$1001,0))</f>
        <v>Gobierno</v>
      </c>
      <c r="H573" s="35" t="str">
        <f t="array" ref="H573">INDEX(A!$F$2:$F$1001,MATCH(EF!C573,A!$A$2:$A$1001,0))</f>
        <v>Ejecutivo</v>
      </c>
      <c r="I573" s="35" t="str">
        <f t="array" ref="I573">INDEX(A!$G$2:$G$1001,MATCH(EF!C573,A!$A$2:$A$1001,0))</f>
        <v>Dependencia</v>
      </c>
      <c r="J573" s="35">
        <f t="array" ref="J573">INDEX(A!$H$2:$H$1001,MATCH(EF!C573,A!$A$2:$A$1001,0))</f>
        <v>1824</v>
      </c>
      <c r="K573" s="35" t="str">
        <f t="array" ref="K573">INDEX(A!$I$2:$I$1001,MATCH(EF!C573,A!$A$2:$A$1001,0))</f>
        <v>NA</v>
      </c>
      <c r="L573" s="35" t="str">
        <f t="array" ref="L573">INDEX(A!$J$2:$J$1001,MATCH(EF!C573,A!$A$2:$A$1001,0))</f>
        <v>NA</v>
      </c>
      <c r="M573" s="35">
        <f t="array" ref="M573">INDEX(A!$K$2:$K$1001,MATCH(EF!C573,A!$A$2:$A$1001,0))</f>
        <v>712400</v>
      </c>
      <c r="N573" s="35">
        <f t="array" ref="N573">INDEX(A!$L$2:$L$1001,MATCH(EF!C573,A!$A$2:$A$1001,0))</f>
        <v>0</v>
      </c>
      <c r="O573" s="36" t="str">
        <f t="shared" si="0"/>
        <v>7</v>
      </c>
      <c r="P573" s="36" t="str">
        <f t="shared" si="1"/>
        <v>124</v>
      </c>
      <c r="Q573" s="36" t="str">
        <f t="array" ref="Q573">IF(O573="7",IF(P573="000","Sin región al ser un intermunicipal",INDEX(B!$C$2:$C$126,MATCH(EF!P573,B!$A$2:$A$126,0))),"Sin región al ser un ente Estatal")</f>
        <v>Centro</v>
      </c>
      <c r="R573" s="37">
        <f t="array" ref="R573">IF(O573="7",IF(P573="000","N/A",INDEX(B!$D$2:$D$126,MATCH(EF!P573,B!$A$2:$A$126,0))),B!$D$127)</f>
        <v>68519</v>
      </c>
      <c r="S573" s="37">
        <f t="array" ref="S573">IF(O573="7",IF(P573="000","N/A",INDEX(B!$E$2:$E$126,MATCH(EF!P573,B!$A$2:$A$126,0))),B!$E$127)</f>
        <v>64806</v>
      </c>
      <c r="T573" s="29"/>
      <c r="U573" s="29"/>
      <c r="V573" s="29"/>
      <c r="W573" s="29"/>
      <c r="X573" s="29"/>
      <c r="Y573" s="29"/>
      <c r="Z573" s="29"/>
    </row>
    <row r="574" spans="1:26" ht="14.25" customHeight="1">
      <c r="A574" s="29">
        <f>COUNTIF(A!$A$2:$A$1001,"&lt;="&amp;A!A574)</f>
        <v>0</v>
      </c>
      <c r="B574" s="30">
        <v>573</v>
      </c>
      <c r="C574" s="35" t="e">
        <f t="array" ref="C574">INDEX(A!$A$2:$A$1001,MATCH(EF!B574,EF!$A$2:$A$1001,0))</f>
        <v>#N/A</v>
      </c>
      <c r="D574" s="35" t="e">
        <f t="array" ref="D574">INDEX(A!$B$2:$B$1001,MATCH(EF!C574,A!$A$2:$A$1001,0))</f>
        <v>#N/A</v>
      </c>
      <c r="E574" s="35" t="e">
        <f t="array" ref="E574">INDEX(A!$C$2:$C$1001,MATCH(EF!C574,A!$A$2:$A$1001,0))</f>
        <v>#N/A</v>
      </c>
      <c r="F574" s="35" t="e">
        <f t="array" ref="F574">INDEX(A!$D$2:$D$1001,MATCH(EF!C574,A!$A$2:$A$1001,0))</f>
        <v>#N/A</v>
      </c>
      <c r="G574" s="35" t="e">
        <f t="array" ref="G574">INDEX(A!$E$2:$E$1001,MATCH(EF!C574,A!$A$2:$A$1001,0))</f>
        <v>#N/A</v>
      </c>
      <c r="H574" s="35" t="e">
        <f t="array" ref="H574">INDEX(A!$F$2:$F$1001,MATCH(EF!C574,A!$A$2:$A$1001,0))</f>
        <v>#N/A</v>
      </c>
      <c r="I574" s="35" t="e">
        <f t="array" ref="I574">INDEX(A!$G$2:$G$1001,MATCH(EF!C574,A!$A$2:$A$1001,0))</f>
        <v>#N/A</v>
      </c>
      <c r="J574" s="35" t="e">
        <f t="array" ref="J574">INDEX(A!$H$2:$H$1001,MATCH(EF!C574,A!$A$2:$A$1001,0))</f>
        <v>#N/A</v>
      </c>
      <c r="K574" s="35" t="e">
        <f t="array" ref="K574">INDEX(A!$I$2:$I$1001,MATCH(EF!C574,A!$A$2:$A$1001,0))</f>
        <v>#N/A</v>
      </c>
      <c r="L574" s="35" t="e">
        <f t="array" ref="L574">INDEX(A!$J$2:$J$1001,MATCH(EF!C574,A!$A$2:$A$1001,0))</f>
        <v>#N/A</v>
      </c>
      <c r="M574" s="35" t="e">
        <f t="array" ref="M574">INDEX(A!$K$2:$K$1001,MATCH(EF!C574,A!$A$2:$A$1001,0))</f>
        <v>#N/A</v>
      </c>
      <c r="N574" s="35" t="e">
        <f t="array" ref="N574">INDEX(A!$L$2:$L$1001,MATCH(EF!C574,A!$A$2:$A$1001,0))</f>
        <v>#N/A</v>
      </c>
      <c r="O574" s="36" t="e">
        <f t="shared" si="0"/>
        <v>#N/A</v>
      </c>
      <c r="P574" s="36" t="e">
        <f t="shared" si="1"/>
        <v>#N/A</v>
      </c>
      <c r="Q574" s="36" t="e">
        <f t="array" ref="Q574">IF(O574="7",IF(P574="000","Sin región al ser un intermunicipal",INDEX(B!$C$2:$C$126,MATCH(EF!P574,B!$A$2:$A$126,0))),"Sin región al ser un ente Estatal")</f>
        <v>#N/A</v>
      </c>
      <c r="R574" s="37" t="e">
        <f t="array" ref="R574">IF(O574="7",IF(P574="000","N/A",INDEX(B!$D$2:$D$126,MATCH(EF!P574,B!$A$2:$A$126,0))),B!$D$127)</f>
        <v>#N/A</v>
      </c>
      <c r="S574" s="37" t="e">
        <f t="array" ref="S574">IF(O574="7",IF(P574="000","N/A",INDEX(B!$E$2:$E$126,MATCH(EF!P574,B!$A$2:$A$126,0))),B!$E$127)</f>
        <v>#N/A</v>
      </c>
      <c r="T574" s="29"/>
      <c r="U574" s="29"/>
      <c r="V574" s="29"/>
      <c r="W574" s="29"/>
      <c r="X574" s="29"/>
      <c r="Y574" s="29"/>
      <c r="Z574" s="29"/>
    </row>
    <row r="575" spans="1:26" ht="14.25" customHeight="1">
      <c r="A575" s="29">
        <f>COUNTIF(A!$A$2:$A$1001,"&lt;="&amp;A!A575)</f>
        <v>0</v>
      </c>
      <c r="B575" s="30">
        <v>574</v>
      </c>
      <c r="C575" s="35" t="e">
        <f t="array" ref="C575">INDEX(A!$A$2:$A$1001,MATCH(EF!B575,EF!$A$2:$A$1001,0))</f>
        <v>#N/A</v>
      </c>
      <c r="D575" s="35" t="e">
        <f t="array" ref="D575">INDEX(A!$B$2:$B$1001,MATCH(EF!C575,A!$A$2:$A$1001,0))</f>
        <v>#N/A</v>
      </c>
      <c r="E575" s="35" t="e">
        <f t="array" ref="E575">INDEX(A!$C$2:$C$1001,MATCH(EF!C575,A!$A$2:$A$1001,0))</f>
        <v>#N/A</v>
      </c>
      <c r="F575" s="35" t="e">
        <f t="array" ref="F575">INDEX(A!$D$2:$D$1001,MATCH(EF!C575,A!$A$2:$A$1001,0))</f>
        <v>#N/A</v>
      </c>
      <c r="G575" s="35" t="e">
        <f t="array" ref="G575">INDEX(A!$E$2:$E$1001,MATCH(EF!C575,A!$A$2:$A$1001,0))</f>
        <v>#N/A</v>
      </c>
      <c r="H575" s="35" t="e">
        <f t="array" ref="H575">INDEX(A!$F$2:$F$1001,MATCH(EF!C575,A!$A$2:$A$1001,0))</f>
        <v>#N/A</v>
      </c>
      <c r="I575" s="35" t="e">
        <f t="array" ref="I575">INDEX(A!$G$2:$G$1001,MATCH(EF!C575,A!$A$2:$A$1001,0))</f>
        <v>#N/A</v>
      </c>
      <c r="J575" s="35" t="e">
        <f t="array" ref="J575">INDEX(A!$H$2:$H$1001,MATCH(EF!C575,A!$A$2:$A$1001,0))</f>
        <v>#N/A</v>
      </c>
      <c r="K575" s="35" t="e">
        <f t="array" ref="K575">INDEX(A!$I$2:$I$1001,MATCH(EF!C575,A!$A$2:$A$1001,0))</f>
        <v>#N/A</v>
      </c>
      <c r="L575" s="35" t="e">
        <f t="array" ref="L575">INDEX(A!$J$2:$J$1001,MATCH(EF!C575,A!$A$2:$A$1001,0))</f>
        <v>#N/A</v>
      </c>
      <c r="M575" s="35" t="e">
        <f t="array" ref="M575">INDEX(A!$K$2:$K$1001,MATCH(EF!C575,A!$A$2:$A$1001,0))</f>
        <v>#N/A</v>
      </c>
      <c r="N575" s="35" t="e">
        <f t="array" ref="N575">INDEX(A!$L$2:$L$1001,MATCH(EF!C575,A!$A$2:$A$1001,0))</f>
        <v>#N/A</v>
      </c>
      <c r="O575" s="36" t="e">
        <f t="shared" si="0"/>
        <v>#N/A</v>
      </c>
      <c r="P575" s="36" t="e">
        <f t="shared" si="1"/>
        <v>#N/A</v>
      </c>
      <c r="Q575" s="36" t="e">
        <f t="array" ref="Q575">IF(O575="7",IF(P575="000","Sin región al ser un intermunicipal",INDEX(B!$C$2:$C$126,MATCH(EF!P575,B!$A$2:$A$126,0))),"Sin región al ser un ente Estatal")</f>
        <v>#N/A</v>
      </c>
      <c r="R575" s="37" t="e">
        <f t="array" ref="R575">IF(O575="7",IF(P575="000","N/A",INDEX(B!$D$2:$D$126,MATCH(EF!P575,B!$A$2:$A$126,0))),B!$D$127)</f>
        <v>#N/A</v>
      </c>
      <c r="S575" s="37" t="e">
        <f t="array" ref="S575">IF(O575="7",IF(P575="000","N/A",INDEX(B!$E$2:$E$126,MATCH(EF!P575,B!$A$2:$A$126,0))),B!$E$127)</f>
        <v>#N/A</v>
      </c>
      <c r="T575" s="29"/>
      <c r="U575" s="29"/>
      <c r="V575" s="29"/>
      <c r="W575" s="29"/>
      <c r="X575" s="29"/>
      <c r="Y575" s="29"/>
      <c r="Z575" s="29"/>
    </row>
    <row r="576" spans="1:26" ht="14.25" customHeight="1">
      <c r="A576" s="29">
        <f>COUNTIF(A!$A$2:$A$1001,"&lt;="&amp;A!A576)</f>
        <v>0</v>
      </c>
      <c r="B576" s="30">
        <v>575</v>
      </c>
      <c r="C576" s="35" t="e">
        <f t="array" ref="C576">INDEX(A!$A$2:$A$1001,MATCH(EF!B576,EF!$A$2:$A$1001,0))</f>
        <v>#N/A</v>
      </c>
      <c r="D576" s="35" t="e">
        <f t="array" ref="D576">INDEX(A!$B$2:$B$1001,MATCH(EF!C576,A!$A$2:$A$1001,0))</f>
        <v>#N/A</v>
      </c>
      <c r="E576" s="35" t="e">
        <f t="array" ref="E576">INDEX(A!$C$2:$C$1001,MATCH(EF!C576,A!$A$2:$A$1001,0))</f>
        <v>#N/A</v>
      </c>
      <c r="F576" s="35" t="e">
        <f t="array" ref="F576">INDEX(A!$D$2:$D$1001,MATCH(EF!C576,A!$A$2:$A$1001,0))</f>
        <v>#N/A</v>
      </c>
      <c r="G576" s="35" t="e">
        <f t="array" ref="G576">INDEX(A!$E$2:$E$1001,MATCH(EF!C576,A!$A$2:$A$1001,0))</f>
        <v>#N/A</v>
      </c>
      <c r="H576" s="35" t="e">
        <f t="array" ref="H576">INDEX(A!$F$2:$F$1001,MATCH(EF!C576,A!$A$2:$A$1001,0))</f>
        <v>#N/A</v>
      </c>
      <c r="I576" s="35" t="e">
        <f t="array" ref="I576">INDEX(A!$G$2:$G$1001,MATCH(EF!C576,A!$A$2:$A$1001,0))</f>
        <v>#N/A</v>
      </c>
      <c r="J576" s="35" t="e">
        <f t="array" ref="J576">INDEX(A!$H$2:$H$1001,MATCH(EF!C576,A!$A$2:$A$1001,0))</f>
        <v>#N/A</v>
      </c>
      <c r="K576" s="35" t="e">
        <f t="array" ref="K576">INDEX(A!$I$2:$I$1001,MATCH(EF!C576,A!$A$2:$A$1001,0))</f>
        <v>#N/A</v>
      </c>
      <c r="L576" s="35" t="e">
        <f t="array" ref="L576">INDEX(A!$J$2:$J$1001,MATCH(EF!C576,A!$A$2:$A$1001,0))</f>
        <v>#N/A</v>
      </c>
      <c r="M576" s="35" t="e">
        <f t="array" ref="M576">INDEX(A!$K$2:$K$1001,MATCH(EF!C576,A!$A$2:$A$1001,0))</f>
        <v>#N/A</v>
      </c>
      <c r="N576" s="35" t="e">
        <f t="array" ref="N576">INDEX(A!$L$2:$L$1001,MATCH(EF!C576,A!$A$2:$A$1001,0))</f>
        <v>#N/A</v>
      </c>
      <c r="O576" s="36" t="e">
        <f t="shared" si="0"/>
        <v>#N/A</v>
      </c>
      <c r="P576" s="36" t="e">
        <f t="shared" si="1"/>
        <v>#N/A</v>
      </c>
      <c r="Q576" s="36" t="e">
        <f t="array" ref="Q576">IF(O576="7",IF(P576="000","Sin región al ser un intermunicipal",INDEX(B!$C$2:$C$126,MATCH(EF!P576,B!$A$2:$A$126,0))),"Sin región al ser un ente Estatal")</f>
        <v>#N/A</v>
      </c>
      <c r="R576" s="37" t="e">
        <f t="array" ref="R576">IF(O576="7",IF(P576="000","N/A",INDEX(B!$D$2:$D$126,MATCH(EF!P576,B!$A$2:$A$126,0))),B!$D$127)</f>
        <v>#N/A</v>
      </c>
      <c r="S576" s="37" t="e">
        <f t="array" ref="S576">IF(O576="7",IF(P576="000","N/A",INDEX(B!$E$2:$E$126,MATCH(EF!P576,B!$A$2:$A$126,0))),B!$E$127)</f>
        <v>#N/A</v>
      </c>
      <c r="T576" s="29"/>
      <c r="U576" s="29"/>
      <c r="V576" s="29"/>
      <c r="W576" s="29"/>
      <c r="X576" s="29"/>
      <c r="Y576" s="29"/>
      <c r="Z576" s="29"/>
    </row>
    <row r="577" spans="1:26" ht="14.25" customHeight="1">
      <c r="A577" s="29">
        <f>COUNTIF(A!$A$2:$A$1001,"&lt;="&amp;A!A577)</f>
        <v>0</v>
      </c>
      <c r="B577" s="30">
        <v>576</v>
      </c>
      <c r="C577" s="35" t="e">
        <f t="array" ref="C577">INDEX(A!$A$2:$A$1001,MATCH(EF!B577,EF!$A$2:$A$1001,0))</f>
        <v>#N/A</v>
      </c>
      <c r="D577" s="35" t="e">
        <f t="array" ref="D577">INDEX(A!$B$2:$B$1001,MATCH(EF!C577,A!$A$2:$A$1001,0))</f>
        <v>#N/A</v>
      </c>
      <c r="E577" s="35" t="e">
        <f t="array" ref="E577">INDEX(A!$C$2:$C$1001,MATCH(EF!C577,A!$A$2:$A$1001,0))</f>
        <v>#N/A</v>
      </c>
      <c r="F577" s="35" t="e">
        <f t="array" ref="F577">INDEX(A!$D$2:$D$1001,MATCH(EF!C577,A!$A$2:$A$1001,0))</f>
        <v>#N/A</v>
      </c>
      <c r="G577" s="35" t="e">
        <f t="array" ref="G577">INDEX(A!$E$2:$E$1001,MATCH(EF!C577,A!$A$2:$A$1001,0))</f>
        <v>#N/A</v>
      </c>
      <c r="H577" s="35" t="e">
        <f t="array" ref="H577">INDEX(A!$F$2:$F$1001,MATCH(EF!C577,A!$A$2:$A$1001,0))</f>
        <v>#N/A</v>
      </c>
      <c r="I577" s="35" t="e">
        <f t="array" ref="I577">INDEX(A!$G$2:$G$1001,MATCH(EF!C577,A!$A$2:$A$1001,0))</f>
        <v>#N/A</v>
      </c>
      <c r="J577" s="35" t="e">
        <f t="array" ref="J577">INDEX(A!$H$2:$H$1001,MATCH(EF!C577,A!$A$2:$A$1001,0))</f>
        <v>#N/A</v>
      </c>
      <c r="K577" s="35" t="e">
        <f t="array" ref="K577">INDEX(A!$I$2:$I$1001,MATCH(EF!C577,A!$A$2:$A$1001,0))</f>
        <v>#N/A</v>
      </c>
      <c r="L577" s="35" t="e">
        <f t="array" ref="L577">INDEX(A!$J$2:$J$1001,MATCH(EF!C577,A!$A$2:$A$1001,0))</f>
        <v>#N/A</v>
      </c>
      <c r="M577" s="35" t="e">
        <f t="array" ref="M577">INDEX(A!$K$2:$K$1001,MATCH(EF!C577,A!$A$2:$A$1001,0))</f>
        <v>#N/A</v>
      </c>
      <c r="N577" s="35" t="e">
        <f t="array" ref="N577">INDEX(A!$L$2:$L$1001,MATCH(EF!C577,A!$A$2:$A$1001,0))</f>
        <v>#N/A</v>
      </c>
      <c r="O577" s="36" t="e">
        <f t="shared" si="0"/>
        <v>#N/A</v>
      </c>
      <c r="P577" s="36" t="e">
        <f t="shared" si="1"/>
        <v>#N/A</v>
      </c>
      <c r="Q577" s="36" t="e">
        <f t="array" ref="Q577">IF(O577="7",IF(P577="000","Sin región al ser un intermunicipal",INDEX(B!$C$2:$C$126,MATCH(EF!P577,B!$A$2:$A$126,0))),"Sin región al ser un ente Estatal")</f>
        <v>#N/A</v>
      </c>
      <c r="R577" s="37" t="e">
        <f t="array" ref="R577">IF(O577="7",IF(P577="000","N/A",INDEX(B!$D$2:$D$126,MATCH(EF!P577,B!$A$2:$A$126,0))),B!$D$127)</f>
        <v>#N/A</v>
      </c>
      <c r="S577" s="37" t="e">
        <f t="array" ref="S577">IF(O577="7",IF(P577="000","N/A",INDEX(B!$E$2:$E$126,MATCH(EF!P577,B!$A$2:$A$126,0))),B!$E$127)</f>
        <v>#N/A</v>
      </c>
      <c r="T577" s="29"/>
      <c r="U577" s="29"/>
      <c r="V577" s="29"/>
      <c r="W577" s="29"/>
      <c r="X577" s="29"/>
      <c r="Y577" s="29"/>
      <c r="Z577" s="29"/>
    </row>
    <row r="578" spans="1:26" ht="14.25" customHeight="1">
      <c r="A578" s="29">
        <f>COUNTIF(A!$A$2:$A$1001,"&lt;="&amp;A!A578)</f>
        <v>0</v>
      </c>
      <c r="B578" s="30">
        <v>577</v>
      </c>
      <c r="C578" s="35" t="e">
        <f t="array" ref="C578">INDEX(A!$A$2:$A$1001,MATCH(EF!B578,EF!$A$2:$A$1001,0))</f>
        <v>#N/A</v>
      </c>
      <c r="D578" s="35" t="e">
        <f t="array" ref="D578">INDEX(A!$B$2:$B$1001,MATCH(EF!C578,A!$A$2:$A$1001,0))</f>
        <v>#N/A</v>
      </c>
      <c r="E578" s="35" t="e">
        <f t="array" ref="E578">INDEX(A!$C$2:$C$1001,MATCH(EF!C578,A!$A$2:$A$1001,0))</f>
        <v>#N/A</v>
      </c>
      <c r="F578" s="35" t="e">
        <f t="array" ref="F578">INDEX(A!$D$2:$D$1001,MATCH(EF!C578,A!$A$2:$A$1001,0))</f>
        <v>#N/A</v>
      </c>
      <c r="G578" s="35" t="e">
        <f t="array" ref="G578">INDEX(A!$E$2:$E$1001,MATCH(EF!C578,A!$A$2:$A$1001,0))</f>
        <v>#N/A</v>
      </c>
      <c r="H578" s="35" t="e">
        <f t="array" ref="H578">INDEX(A!$F$2:$F$1001,MATCH(EF!C578,A!$A$2:$A$1001,0))</f>
        <v>#N/A</v>
      </c>
      <c r="I578" s="35" t="e">
        <f t="array" ref="I578">INDEX(A!$G$2:$G$1001,MATCH(EF!C578,A!$A$2:$A$1001,0))</f>
        <v>#N/A</v>
      </c>
      <c r="J578" s="35" t="e">
        <f t="array" ref="J578">INDEX(A!$H$2:$H$1001,MATCH(EF!C578,A!$A$2:$A$1001,0))</f>
        <v>#N/A</v>
      </c>
      <c r="K578" s="35" t="e">
        <f t="array" ref="K578">INDEX(A!$I$2:$I$1001,MATCH(EF!C578,A!$A$2:$A$1001,0))</f>
        <v>#N/A</v>
      </c>
      <c r="L578" s="35" t="e">
        <f t="array" ref="L578">INDEX(A!$J$2:$J$1001,MATCH(EF!C578,A!$A$2:$A$1001,0))</f>
        <v>#N/A</v>
      </c>
      <c r="M578" s="35" t="e">
        <f t="array" ref="M578">INDEX(A!$K$2:$K$1001,MATCH(EF!C578,A!$A$2:$A$1001,0))</f>
        <v>#N/A</v>
      </c>
      <c r="N578" s="35" t="e">
        <f t="array" ref="N578">INDEX(A!$L$2:$L$1001,MATCH(EF!C578,A!$A$2:$A$1001,0))</f>
        <v>#N/A</v>
      </c>
      <c r="O578" s="36" t="e">
        <f t="shared" si="0"/>
        <v>#N/A</v>
      </c>
      <c r="P578" s="36" t="e">
        <f t="shared" si="1"/>
        <v>#N/A</v>
      </c>
      <c r="Q578" s="36" t="e">
        <f t="array" ref="Q578">IF(O578="7",IF(P578="000","Sin región al ser un intermunicipal",INDEX(B!$C$2:$C$126,MATCH(EF!P578,B!$A$2:$A$126,0))),"Sin región al ser un ente Estatal")</f>
        <v>#N/A</v>
      </c>
      <c r="R578" s="37" t="e">
        <f t="array" ref="R578">IF(O578="7",IF(P578="000","N/A",INDEX(B!$D$2:$D$126,MATCH(EF!P578,B!$A$2:$A$126,0))),B!$D$127)</f>
        <v>#N/A</v>
      </c>
      <c r="S578" s="37" t="e">
        <f t="array" ref="S578">IF(O578="7",IF(P578="000","N/A",INDEX(B!$E$2:$E$126,MATCH(EF!P578,B!$A$2:$A$126,0))),B!$E$127)</f>
        <v>#N/A</v>
      </c>
      <c r="T578" s="29"/>
      <c r="U578" s="29"/>
      <c r="V578" s="29"/>
      <c r="W578" s="29"/>
      <c r="X578" s="29"/>
      <c r="Y578" s="29"/>
      <c r="Z578" s="29"/>
    </row>
    <row r="579" spans="1:26" ht="14.25" customHeight="1">
      <c r="A579" s="29">
        <f>COUNTIF(A!$A$2:$A$1001,"&lt;="&amp;A!A579)</f>
        <v>0</v>
      </c>
      <c r="B579" s="30">
        <v>578</v>
      </c>
      <c r="C579" s="35" t="e">
        <f t="array" ref="C579">INDEX(A!$A$2:$A$1001,MATCH(EF!B579,EF!$A$2:$A$1001,0))</f>
        <v>#N/A</v>
      </c>
      <c r="D579" s="35" t="e">
        <f t="array" ref="D579">INDEX(A!$B$2:$B$1001,MATCH(EF!C579,A!$A$2:$A$1001,0))</f>
        <v>#N/A</v>
      </c>
      <c r="E579" s="35" t="e">
        <f t="array" ref="E579">INDEX(A!$C$2:$C$1001,MATCH(EF!C579,A!$A$2:$A$1001,0))</f>
        <v>#N/A</v>
      </c>
      <c r="F579" s="35" t="e">
        <f t="array" ref="F579">INDEX(A!$D$2:$D$1001,MATCH(EF!C579,A!$A$2:$A$1001,0))</f>
        <v>#N/A</v>
      </c>
      <c r="G579" s="35" t="e">
        <f t="array" ref="G579">INDEX(A!$E$2:$E$1001,MATCH(EF!C579,A!$A$2:$A$1001,0))</f>
        <v>#N/A</v>
      </c>
      <c r="H579" s="35" t="e">
        <f t="array" ref="H579">INDEX(A!$F$2:$F$1001,MATCH(EF!C579,A!$A$2:$A$1001,0))</f>
        <v>#N/A</v>
      </c>
      <c r="I579" s="35" t="e">
        <f t="array" ref="I579">INDEX(A!$G$2:$G$1001,MATCH(EF!C579,A!$A$2:$A$1001,0))</f>
        <v>#N/A</v>
      </c>
      <c r="J579" s="35" t="e">
        <f t="array" ref="J579">INDEX(A!$H$2:$H$1001,MATCH(EF!C579,A!$A$2:$A$1001,0))</f>
        <v>#N/A</v>
      </c>
      <c r="K579" s="35" t="e">
        <f t="array" ref="K579">INDEX(A!$I$2:$I$1001,MATCH(EF!C579,A!$A$2:$A$1001,0))</f>
        <v>#N/A</v>
      </c>
      <c r="L579" s="35" t="e">
        <f t="array" ref="L579">INDEX(A!$J$2:$J$1001,MATCH(EF!C579,A!$A$2:$A$1001,0))</f>
        <v>#N/A</v>
      </c>
      <c r="M579" s="35" t="e">
        <f t="array" ref="M579">INDEX(A!$K$2:$K$1001,MATCH(EF!C579,A!$A$2:$A$1001,0))</f>
        <v>#N/A</v>
      </c>
      <c r="N579" s="35" t="e">
        <f t="array" ref="N579">INDEX(A!$L$2:$L$1001,MATCH(EF!C579,A!$A$2:$A$1001,0))</f>
        <v>#N/A</v>
      </c>
      <c r="O579" s="36" t="e">
        <f t="shared" si="0"/>
        <v>#N/A</v>
      </c>
      <c r="P579" s="36" t="e">
        <f t="shared" si="1"/>
        <v>#N/A</v>
      </c>
      <c r="Q579" s="36" t="e">
        <f t="array" ref="Q579">IF(O579="7",IF(P579="000","Sin región al ser un intermunicipal",INDEX(B!$C$2:$C$126,MATCH(EF!P579,B!$A$2:$A$126,0))),"Sin región al ser un ente Estatal")</f>
        <v>#N/A</v>
      </c>
      <c r="R579" s="37" t="e">
        <f t="array" ref="R579">IF(O579="7",IF(P579="000","N/A",INDEX(B!$D$2:$D$126,MATCH(EF!P579,B!$A$2:$A$126,0))),B!$D$127)</f>
        <v>#N/A</v>
      </c>
      <c r="S579" s="37" t="e">
        <f t="array" ref="S579">IF(O579="7",IF(P579="000","N/A",INDEX(B!$E$2:$E$126,MATCH(EF!P579,B!$A$2:$A$126,0))),B!$E$127)</f>
        <v>#N/A</v>
      </c>
      <c r="T579" s="29"/>
      <c r="U579" s="29"/>
      <c r="V579" s="29"/>
      <c r="W579" s="29"/>
      <c r="X579" s="29"/>
      <c r="Y579" s="29"/>
      <c r="Z579" s="29"/>
    </row>
    <row r="580" spans="1:26" ht="14.25" customHeight="1">
      <c r="A580" s="29">
        <f>COUNTIF(A!$A$2:$A$1001,"&lt;="&amp;A!A580)</f>
        <v>0</v>
      </c>
      <c r="B580" s="30">
        <v>579</v>
      </c>
      <c r="C580" s="35" t="e">
        <f t="array" ref="C580">INDEX(A!$A$2:$A$1001,MATCH(EF!B580,EF!$A$2:$A$1001,0))</f>
        <v>#N/A</v>
      </c>
      <c r="D580" s="35" t="e">
        <f t="array" ref="D580">INDEX(A!$B$2:$B$1001,MATCH(EF!C580,A!$A$2:$A$1001,0))</f>
        <v>#N/A</v>
      </c>
      <c r="E580" s="35" t="e">
        <f t="array" ref="E580">INDEX(A!$C$2:$C$1001,MATCH(EF!C580,A!$A$2:$A$1001,0))</f>
        <v>#N/A</v>
      </c>
      <c r="F580" s="35" t="e">
        <f t="array" ref="F580">INDEX(A!$D$2:$D$1001,MATCH(EF!C580,A!$A$2:$A$1001,0))</f>
        <v>#N/A</v>
      </c>
      <c r="G580" s="35" t="e">
        <f t="array" ref="G580">INDEX(A!$E$2:$E$1001,MATCH(EF!C580,A!$A$2:$A$1001,0))</f>
        <v>#N/A</v>
      </c>
      <c r="H580" s="35" t="e">
        <f t="array" ref="H580">INDEX(A!$F$2:$F$1001,MATCH(EF!C580,A!$A$2:$A$1001,0))</f>
        <v>#N/A</v>
      </c>
      <c r="I580" s="35" t="e">
        <f t="array" ref="I580">INDEX(A!$G$2:$G$1001,MATCH(EF!C580,A!$A$2:$A$1001,0))</f>
        <v>#N/A</v>
      </c>
      <c r="J580" s="35" t="e">
        <f t="array" ref="J580">INDEX(A!$H$2:$H$1001,MATCH(EF!C580,A!$A$2:$A$1001,0))</f>
        <v>#N/A</v>
      </c>
      <c r="K580" s="35" t="e">
        <f t="array" ref="K580">INDEX(A!$I$2:$I$1001,MATCH(EF!C580,A!$A$2:$A$1001,0))</f>
        <v>#N/A</v>
      </c>
      <c r="L580" s="35" t="e">
        <f t="array" ref="L580">INDEX(A!$J$2:$J$1001,MATCH(EF!C580,A!$A$2:$A$1001,0))</f>
        <v>#N/A</v>
      </c>
      <c r="M580" s="35" t="e">
        <f t="array" ref="M580">INDEX(A!$K$2:$K$1001,MATCH(EF!C580,A!$A$2:$A$1001,0))</f>
        <v>#N/A</v>
      </c>
      <c r="N580" s="35" t="e">
        <f t="array" ref="N580">INDEX(A!$L$2:$L$1001,MATCH(EF!C580,A!$A$2:$A$1001,0))</f>
        <v>#N/A</v>
      </c>
      <c r="O580" s="36" t="e">
        <f t="shared" si="0"/>
        <v>#N/A</v>
      </c>
      <c r="P580" s="36" t="e">
        <f t="shared" si="1"/>
        <v>#N/A</v>
      </c>
      <c r="Q580" s="36" t="e">
        <f t="array" ref="Q580">IF(O580="7",IF(P580="000","Sin región al ser un intermunicipal",INDEX(B!$C$2:$C$126,MATCH(EF!P580,B!$A$2:$A$126,0))),"Sin región al ser un ente Estatal")</f>
        <v>#N/A</v>
      </c>
      <c r="R580" s="37" t="e">
        <f t="array" ref="R580">IF(O580="7",IF(P580="000","N/A",INDEX(B!$D$2:$D$126,MATCH(EF!P580,B!$A$2:$A$126,0))),B!$D$127)</f>
        <v>#N/A</v>
      </c>
      <c r="S580" s="37" t="e">
        <f t="array" ref="S580">IF(O580="7",IF(P580="000","N/A",INDEX(B!$E$2:$E$126,MATCH(EF!P580,B!$A$2:$A$126,0))),B!$E$127)</f>
        <v>#N/A</v>
      </c>
      <c r="T580" s="29"/>
      <c r="U580" s="29"/>
      <c r="V580" s="29"/>
      <c r="W580" s="29"/>
      <c r="X580" s="29"/>
      <c r="Y580" s="29"/>
      <c r="Z580" s="29"/>
    </row>
    <row r="581" spans="1:26" ht="14.25" customHeight="1">
      <c r="A581" s="29">
        <f>COUNTIF(A!$A$2:$A$1001,"&lt;="&amp;A!A581)</f>
        <v>0</v>
      </c>
      <c r="B581" s="30">
        <v>580</v>
      </c>
      <c r="C581" s="35" t="e">
        <f t="array" ref="C581">INDEX(A!$A$2:$A$1001,MATCH(EF!B581,EF!$A$2:$A$1001,0))</f>
        <v>#N/A</v>
      </c>
      <c r="D581" s="35" t="e">
        <f t="array" ref="D581">INDEX(A!$B$2:$B$1001,MATCH(EF!C581,A!$A$2:$A$1001,0))</f>
        <v>#N/A</v>
      </c>
      <c r="E581" s="35" t="e">
        <f t="array" ref="E581">INDEX(A!$C$2:$C$1001,MATCH(EF!C581,A!$A$2:$A$1001,0))</f>
        <v>#N/A</v>
      </c>
      <c r="F581" s="35" t="e">
        <f t="array" ref="F581">INDEX(A!$D$2:$D$1001,MATCH(EF!C581,A!$A$2:$A$1001,0))</f>
        <v>#N/A</v>
      </c>
      <c r="G581" s="35" t="e">
        <f t="array" ref="G581">INDEX(A!$E$2:$E$1001,MATCH(EF!C581,A!$A$2:$A$1001,0))</f>
        <v>#N/A</v>
      </c>
      <c r="H581" s="35" t="e">
        <f t="array" ref="H581">INDEX(A!$F$2:$F$1001,MATCH(EF!C581,A!$A$2:$A$1001,0))</f>
        <v>#N/A</v>
      </c>
      <c r="I581" s="35" t="e">
        <f t="array" ref="I581">INDEX(A!$G$2:$G$1001,MATCH(EF!C581,A!$A$2:$A$1001,0))</f>
        <v>#N/A</v>
      </c>
      <c r="J581" s="35" t="e">
        <f t="array" ref="J581">INDEX(A!$H$2:$H$1001,MATCH(EF!C581,A!$A$2:$A$1001,0))</f>
        <v>#N/A</v>
      </c>
      <c r="K581" s="35" t="e">
        <f t="array" ref="K581">INDEX(A!$I$2:$I$1001,MATCH(EF!C581,A!$A$2:$A$1001,0))</f>
        <v>#N/A</v>
      </c>
      <c r="L581" s="35" t="e">
        <f t="array" ref="L581">INDEX(A!$J$2:$J$1001,MATCH(EF!C581,A!$A$2:$A$1001,0))</f>
        <v>#N/A</v>
      </c>
      <c r="M581" s="35" t="e">
        <f t="array" ref="M581">INDEX(A!$K$2:$K$1001,MATCH(EF!C581,A!$A$2:$A$1001,0))</f>
        <v>#N/A</v>
      </c>
      <c r="N581" s="35" t="e">
        <f t="array" ref="N581">INDEX(A!$L$2:$L$1001,MATCH(EF!C581,A!$A$2:$A$1001,0))</f>
        <v>#N/A</v>
      </c>
      <c r="O581" s="36" t="e">
        <f t="shared" si="0"/>
        <v>#N/A</v>
      </c>
      <c r="P581" s="36" t="e">
        <f t="shared" si="1"/>
        <v>#N/A</v>
      </c>
      <c r="Q581" s="36" t="e">
        <f t="array" ref="Q581">IF(O581="7",IF(P581="000","Sin región al ser un intermunicipal",INDEX(B!$C$2:$C$126,MATCH(EF!P581,B!$A$2:$A$126,0))),"Sin región al ser un ente Estatal")</f>
        <v>#N/A</v>
      </c>
      <c r="R581" s="37" t="e">
        <f t="array" ref="R581">IF(O581="7",IF(P581="000","N/A",INDEX(B!$D$2:$D$126,MATCH(EF!P581,B!$A$2:$A$126,0))),B!$D$127)</f>
        <v>#N/A</v>
      </c>
      <c r="S581" s="37" t="e">
        <f t="array" ref="S581">IF(O581="7",IF(P581="000","N/A",INDEX(B!$E$2:$E$126,MATCH(EF!P581,B!$A$2:$A$126,0))),B!$E$127)</f>
        <v>#N/A</v>
      </c>
      <c r="T581" s="29"/>
      <c r="U581" s="29"/>
      <c r="V581" s="29"/>
      <c r="W581" s="29"/>
      <c r="X581" s="29"/>
      <c r="Y581" s="29"/>
      <c r="Z581" s="29"/>
    </row>
    <row r="582" spans="1:26" ht="14.25" customHeight="1">
      <c r="A582" s="29">
        <f>COUNTIF(A!$A$2:$A$1001,"&lt;="&amp;A!A582)</f>
        <v>0</v>
      </c>
      <c r="B582" s="30">
        <v>581</v>
      </c>
      <c r="C582" s="35" t="e">
        <f t="array" ref="C582">INDEX(A!$A$2:$A$1001,MATCH(EF!B582,EF!$A$2:$A$1001,0))</f>
        <v>#N/A</v>
      </c>
      <c r="D582" s="35" t="e">
        <f t="array" ref="D582">INDEX(A!$B$2:$B$1001,MATCH(EF!C582,A!$A$2:$A$1001,0))</f>
        <v>#N/A</v>
      </c>
      <c r="E582" s="35" t="e">
        <f t="array" ref="E582">INDEX(A!$C$2:$C$1001,MATCH(EF!C582,A!$A$2:$A$1001,0))</f>
        <v>#N/A</v>
      </c>
      <c r="F582" s="35" t="e">
        <f t="array" ref="F582">INDEX(A!$D$2:$D$1001,MATCH(EF!C582,A!$A$2:$A$1001,0))</f>
        <v>#N/A</v>
      </c>
      <c r="G582" s="35" t="e">
        <f t="array" ref="G582">INDEX(A!$E$2:$E$1001,MATCH(EF!C582,A!$A$2:$A$1001,0))</f>
        <v>#N/A</v>
      </c>
      <c r="H582" s="35" t="e">
        <f t="array" ref="H582">INDEX(A!$F$2:$F$1001,MATCH(EF!C582,A!$A$2:$A$1001,0))</f>
        <v>#N/A</v>
      </c>
      <c r="I582" s="35" t="e">
        <f t="array" ref="I582">INDEX(A!$G$2:$G$1001,MATCH(EF!C582,A!$A$2:$A$1001,0))</f>
        <v>#N/A</v>
      </c>
      <c r="J582" s="35" t="e">
        <f t="array" ref="J582">INDEX(A!$H$2:$H$1001,MATCH(EF!C582,A!$A$2:$A$1001,0))</f>
        <v>#N/A</v>
      </c>
      <c r="K582" s="35" t="e">
        <f t="array" ref="K582">INDEX(A!$I$2:$I$1001,MATCH(EF!C582,A!$A$2:$A$1001,0))</f>
        <v>#N/A</v>
      </c>
      <c r="L582" s="35" t="e">
        <f t="array" ref="L582">INDEX(A!$J$2:$J$1001,MATCH(EF!C582,A!$A$2:$A$1001,0))</f>
        <v>#N/A</v>
      </c>
      <c r="M582" s="35" t="e">
        <f t="array" ref="M582">INDEX(A!$K$2:$K$1001,MATCH(EF!C582,A!$A$2:$A$1001,0))</f>
        <v>#N/A</v>
      </c>
      <c r="N582" s="35" t="e">
        <f t="array" ref="N582">INDEX(A!$L$2:$L$1001,MATCH(EF!C582,A!$A$2:$A$1001,0))</f>
        <v>#N/A</v>
      </c>
      <c r="O582" s="36" t="e">
        <f t="shared" si="0"/>
        <v>#N/A</v>
      </c>
      <c r="P582" s="36" t="e">
        <f t="shared" si="1"/>
        <v>#N/A</v>
      </c>
      <c r="Q582" s="36" t="e">
        <f t="array" ref="Q582">IF(O582="7",IF(P582="000","Sin región al ser un intermunicipal",INDEX(B!$C$2:$C$126,MATCH(EF!P582,B!$A$2:$A$126,0))),"Sin región al ser un ente Estatal")</f>
        <v>#N/A</v>
      </c>
      <c r="R582" s="37" t="e">
        <f t="array" ref="R582">IF(O582="7",IF(P582="000","N/A",INDEX(B!$D$2:$D$126,MATCH(EF!P582,B!$A$2:$A$126,0))),B!$D$127)</f>
        <v>#N/A</v>
      </c>
      <c r="S582" s="37" t="e">
        <f t="array" ref="S582">IF(O582="7",IF(P582="000","N/A",INDEX(B!$E$2:$E$126,MATCH(EF!P582,B!$A$2:$A$126,0))),B!$E$127)</f>
        <v>#N/A</v>
      </c>
      <c r="T582" s="29"/>
      <c r="U582" s="29"/>
      <c r="V582" s="29"/>
      <c r="W582" s="29"/>
      <c r="X582" s="29"/>
      <c r="Y582" s="29"/>
      <c r="Z582" s="29"/>
    </row>
    <row r="583" spans="1:26" ht="14.25" customHeight="1">
      <c r="A583" s="29">
        <f>COUNTIF(A!$A$2:$A$1001,"&lt;="&amp;A!A583)</f>
        <v>0</v>
      </c>
      <c r="B583" s="30">
        <v>582</v>
      </c>
      <c r="C583" s="35" t="e">
        <f t="array" ref="C583">INDEX(A!$A$2:$A$1001,MATCH(EF!B583,EF!$A$2:$A$1001,0))</f>
        <v>#N/A</v>
      </c>
      <c r="D583" s="35" t="e">
        <f t="array" ref="D583">INDEX(A!$B$2:$B$1001,MATCH(EF!C583,A!$A$2:$A$1001,0))</f>
        <v>#N/A</v>
      </c>
      <c r="E583" s="35" t="e">
        <f t="array" ref="E583">INDEX(A!$C$2:$C$1001,MATCH(EF!C583,A!$A$2:$A$1001,0))</f>
        <v>#N/A</v>
      </c>
      <c r="F583" s="35" t="e">
        <f t="array" ref="F583">INDEX(A!$D$2:$D$1001,MATCH(EF!C583,A!$A$2:$A$1001,0))</f>
        <v>#N/A</v>
      </c>
      <c r="G583" s="35" t="e">
        <f t="array" ref="G583">INDEX(A!$E$2:$E$1001,MATCH(EF!C583,A!$A$2:$A$1001,0))</f>
        <v>#N/A</v>
      </c>
      <c r="H583" s="35" t="e">
        <f t="array" ref="H583">INDEX(A!$F$2:$F$1001,MATCH(EF!C583,A!$A$2:$A$1001,0))</f>
        <v>#N/A</v>
      </c>
      <c r="I583" s="35" t="e">
        <f t="array" ref="I583">INDEX(A!$G$2:$G$1001,MATCH(EF!C583,A!$A$2:$A$1001,0))</f>
        <v>#N/A</v>
      </c>
      <c r="J583" s="35" t="e">
        <f t="array" ref="J583">INDEX(A!$H$2:$H$1001,MATCH(EF!C583,A!$A$2:$A$1001,0))</f>
        <v>#N/A</v>
      </c>
      <c r="K583" s="35" t="e">
        <f t="array" ref="K583">INDEX(A!$I$2:$I$1001,MATCH(EF!C583,A!$A$2:$A$1001,0))</f>
        <v>#N/A</v>
      </c>
      <c r="L583" s="35" t="e">
        <f t="array" ref="L583">INDEX(A!$J$2:$J$1001,MATCH(EF!C583,A!$A$2:$A$1001,0))</f>
        <v>#N/A</v>
      </c>
      <c r="M583" s="35" t="e">
        <f t="array" ref="M583">INDEX(A!$K$2:$K$1001,MATCH(EF!C583,A!$A$2:$A$1001,0))</f>
        <v>#N/A</v>
      </c>
      <c r="N583" s="35" t="e">
        <f t="array" ref="N583">INDEX(A!$L$2:$L$1001,MATCH(EF!C583,A!$A$2:$A$1001,0))</f>
        <v>#N/A</v>
      </c>
      <c r="O583" s="36" t="e">
        <f t="shared" si="0"/>
        <v>#N/A</v>
      </c>
      <c r="P583" s="36" t="e">
        <f t="shared" si="1"/>
        <v>#N/A</v>
      </c>
      <c r="Q583" s="36" t="e">
        <f t="array" ref="Q583">IF(O583="7",IF(P583="000","Sin región al ser un intermunicipal",INDEX(B!$C$2:$C$126,MATCH(EF!P583,B!$A$2:$A$126,0))),"Sin región al ser un ente Estatal")</f>
        <v>#N/A</v>
      </c>
      <c r="R583" s="37" t="e">
        <f t="array" ref="R583">IF(O583="7",IF(P583="000","N/A",INDEX(B!$D$2:$D$126,MATCH(EF!P583,B!$A$2:$A$126,0))),B!$D$127)</f>
        <v>#N/A</v>
      </c>
      <c r="S583" s="37" t="e">
        <f t="array" ref="S583">IF(O583="7",IF(P583="000","N/A",INDEX(B!$E$2:$E$126,MATCH(EF!P583,B!$A$2:$A$126,0))),B!$E$127)</f>
        <v>#N/A</v>
      </c>
      <c r="T583" s="29"/>
      <c r="U583" s="29"/>
      <c r="V583" s="29"/>
      <c r="W583" s="29"/>
      <c r="X583" s="29"/>
      <c r="Y583" s="29"/>
      <c r="Z583" s="29"/>
    </row>
    <row r="584" spans="1:26" ht="14.25" customHeight="1">
      <c r="A584" s="29">
        <f>COUNTIF(A!$A$2:$A$1001,"&lt;="&amp;A!A584)</f>
        <v>0</v>
      </c>
      <c r="B584" s="30">
        <v>583</v>
      </c>
      <c r="C584" s="35" t="e">
        <f t="array" ref="C584">INDEX(A!$A$2:$A$1001,MATCH(EF!B584,EF!$A$2:$A$1001,0))</f>
        <v>#N/A</v>
      </c>
      <c r="D584" s="35" t="e">
        <f t="array" ref="D584">INDEX(A!$B$2:$B$1001,MATCH(EF!C584,A!$A$2:$A$1001,0))</f>
        <v>#N/A</v>
      </c>
      <c r="E584" s="35" t="e">
        <f t="array" ref="E584">INDEX(A!$C$2:$C$1001,MATCH(EF!C584,A!$A$2:$A$1001,0))</f>
        <v>#N/A</v>
      </c>
      <c r="F584" s="35" t="e">
        <f t="array" ref="F584">INDEX(A!$D$2:$D$1001,MATCH(EF!C584,A!$A$2:$A$1001,0))</f>
        <v>#N/A</v>
      </c>
      <c r="G584" s="35" t="e">
        <f t="array" ref="G584">INDEX(A!$E$2:$E$1001,MATCH(EF!C584,A!$A$2:$A$1001,0))</f>
        <v>#N/A</v>
      </c>
      <c r="H584" s="35" t="e">
        <f t="array" ref="H584">INDEX(A!$F$2:$F$1001,MATCH(EF!C584,A!$A$2:$A$1001,0))</f>
        <v>#N/A</v>
      </c>
      <c r="I584" s="35" t="e">
        <f t="array" ref="I584">INDEX(A!$G$2:$G$1001,MATCH(EF!C584,A!$A$2:$A$1001,0))</f>
        <v>#N/A</v>
      </c>
      <c r="J584" s="35" t="e">
        <f t="array" ref="J584">INDEX(A!$H$2:$H$1001,MATCH(EF!C584,A!$A$2:$A$1001,0))</f>
        <v>#N/A</v>
      </c>
      <c r="K584" s="35" t="e">
        <f t="array" ref="K584">INDEX(A!$I$2:$I$1001,MATCH(EF!C584,A!$A$2:$A$1001,0))</f>
        <v>#N/A</v>
      </c>
      <c r="L584" s="35" t="e">
        <f t="array" ref="L584">INDEX(A!$J$2:$J$1001,MATCH(EF!C584,A!$A$2:$A$1001,0))</f>
        <v>#N/A</v>
      </c>
      <c r="M584" s="35" t="e">
        <f t="array" ref="M584">INDEX(A!$K$2:$K$1001,MATCH(EF!C584,A!$A$2:$A$1001,0))</f>
        <v>#N/A</v>
      </c>
      <c r="N584" s="35" t="e">
        <f t="array" ref="N584">INDEX(A!$L$2:$L$1001,MATCH(EF!C584,A!$A$2:$A$1001,0))</f>
        <v>#N/A</v>
      </c>
      <c r="O584" s="36" t="e">
        <f t="shared" si="0"/>
        <v>#N/A</v>
      </c>
      <c r="P584" s="36" t="e">
        <f t="shared" si="1"/>
        <v>#N/A</v>
      </c>
      <c r="Q584" s="36" t="e">
        <f t="array" ref="Q584">IF(O584="7",IF(P584="000","Sin región al ser un intermunicipal",INDEX(B!$C$2:$C$126,MATCH(EF!P584,B!$A$2:$A$126,0))),"Sin región al ser un ente Estatal")</f>
        <v>#N/A</v>
      </c>
      <c r="R584" s="37" t="e">
        <f t="array" ref="R584">IF(O584="7",IF(P584="000","N/A",INDEX(B!$D$2:$D$126,MATCH(EF!P584,B!$A$2:$A$126,0))),B!$D$127)</f>
        <v>#N/A</v>
      </c>
      <c r="S584" s="37" t="e">
        <f t="array" ref="S584">IF(O584="7",IF(P584="000","N/A",INDEX(B!$E$2:$E$126,MATCH(EF!P584,B!$A$2:$A$126,0))),B!$E$127)</f>
        <v>#N/A</v>
      </c>
      <c r="T584" s="29"/>
      <c r="U584" s="29"/>
      <c r="V584" s="29"/>
      <c r="W584" s="29"/>
      <c r="X584" s="29"/>
      <c r="Y584" s="29"/>
      <c r="Z584" s="29"/>
    </row>
    <row r="585" spans="1:26" ht="14.25" customHeight="1">
      <c r="A585" s="29">
        <f>COUNTIF(A!$A$2:$A$1001,"&lt;="&amp;A!A585)</f>
        <v>0</v>
      </c>
      <c r="B585" s="30">
        <v>584</v>
      </c>
      <c r="C585" s="35" t="e">
        <f t="array" ref="C585">INDEX(A!$A$2:$A$1001,MATCH(EF!B585,EF!$A$2:$A$1001,0))</f>
        <v>#N/A</v>
      </c>
      <c r="D585" s="35" t="e">
        <f t="array" ref="D585">INDEX(A!$B$2:$B$1001,MATCH(EF!C585,A!$A$2:$A$1001,0))</f>
        <v>#N/A</v>
      </c>
      <c r="E585" s="35" t="e">
        <f t="array" ref="E585">INDEX(A!$C$2:$C$1001,MATCH(EF!C585,A!$A$2:$A$1001,0))</f>
        <v>#N/A</v>
      </c>
      <c r="F585" s="35" t="e">
        <f t="array" ref="F585">INDEX(A!$D$2:$D$1001,MATCH(EF!C585,A!$A$2:$A$1001,0))</f>
        <v>#N/A</v>
      </c>
      <c r="G585" s="35" t="e">
        <f t="array" ref="G585">INDEX(A!$E$2:$E$1001,MATCH(EF!C585,A!$A$2:$A$1001,0))</f>
        <v>#N/A</v>
      </c>
      <c r="H585" s="35" t="e">
        <f t="array" ref="H585">INDEX(A!$F$2:$F$1001,MATCH(EF!C585,A!$A$2:$A$1001,0))</f>
        <v>#N/A</v>
      </c>
      <c r="I585" s="35" t="e">
        <f t="array" ref="I585">INDEX(A!$G$2:$G$1001,MATCH(EF!C585,A!$A$2:$A$1001,0))</f>
        <v>#N/A</v>
      </c>
      <c r="J585" s="35" t="e">
        <f t="array" ref="J585">INDEX(A!$H$2:$H$1001,MATCH(EF!C585,A!$A$2:$A$1001,0))</f>
        <v>#N/A</v>
      </c>
      <c r="K585" s="35" t="e">
        <f t="array" ref="K585">INDEX(A!$I$2:$I$1001,MATCH(EF!C585,A!$A$2:$A$1001,0))</f>
        <v>#N/A</v>
      </c>
      <c r="L585" s="35" t="e">
        <f t="array" ref="L585">INDEX(A!$J$2:$J$1001,MATCH(EF!C585,A!$A$2:$A$1001,0))</f>
        <v>#N/A</v>
      </c>
      <c r="M585" s="35" t="e">
        <f t="array" ref="M585">INDEX(A!$K$2:$K$1001,MATCH(EF!C585,A!$A$2:$A$1001,0))</f>
        <v>#N/A</v>
      </c>
      <c r="N585" s="35" t="e">
        <f t="array" ref="N585">INDEX(A!$L$2:$L$1001,MATCH(EF!C585,A!$A$2:$A$1001,0))</f>
        <v>#N/A</v>
      </c>
      <c r="O585" s="36" t="e">
        <f t="shared" si="0"/>
        <v>#N/A</v>
      </c>
      <c r="P585" s="36" t="e">
        <f t="shared" si="1"/>
        <v>#N/A</v>
      </c>
      <c r="Q585" s="36" t="e">
        <f t="array" ref="Q585">IF(O585="7",IF(P585="000","Sin región al ser un intermunicipal",INDEX(B!$C$2:$C$126,MATCH(EF!P585,B!$A$2:$A$126,0))),"Sin región al ser un ente Estatal")</f>
        <v>#N/A</v>
      </c>
      <c r="R585" s="37" t="e">
        <f t="array" ref="R585">IF(O585="7",IF(P585="000","N/A",INDEX(B!$D$2:$D$126,MATCH(EF!P585,B!$A$2:$A$126,0))),B!$D$127)</f>
        <v>#N/A</v>
      </c>
      <c r="S585" s="37" t="e">
        <f t="array" ref="S585">IF(O585="7",IF(P585="000","N/A",INDEX(B!$E$2:$E$126,MATCH(EF!P585,B!$A$2:$A$126,0))),B!$E$127)</f>
        <v>#N/A</v>
      </c>
      <c r="T585" s="29"/>
      <c r="U585" s="29"/>
      <c r="V585" s="29"/>
      <c r="W585" s="29"/>
      <c r="X585" s="29"/>
      <c r="Y585" s="29"/>
      <c r="Z585" s="29"/>
    </row>
    <row r="586" spans="1:26" ht="14.25" customHeight="1">
      <c r="A586" s="29">
        <f>COUNTIF(A!$A$2:$A$1001,"&lt;="&amp;A!A586)</f>
        <v>0</v>
      </c>
      <c r="B586" s="30">
        <v>585</v>
      </c>
      <c r="C586" s="35" t="e">
        <f t="array" ref="C586">INDEX(A!$A$2:$A$1001,MATCH(EF!B586,EF!$A$2:$A$1001,0))</f>
        <v>#N/A</v>
      </c>
      <c r="D586" s="35" t="e">
        <f t="array" ref="D586">INDEX(A!$B$2:$B$1001,MATCH(EF!C586,A!$A$2:$A$1001,0))</f>
        <v>#N/A</v>
      </c>
      <c r="E586" s="35" t="e">
        <f t="array" ref="E586">INDEX(A!$C$2:$C$1001,MATCH(EF!C586,A!$A$2:$A$1001,0))</f>
        <v>#N/A</v>
      </c>
      <c r="F586" s="35" t="e">
        <f t="array" ref="F586">INDEX(A!$D$2:$D$1001,MATCH(EF!C586,A!$A$2:$A$1001,0))</f>
        <v>#N/A</v>
      </c>
      <c r="G586" s="35" t="e">
        <f t="array" ref="G586">INDEX(A!$E$2:$E$1001,MATCH(EF!C586,A!$A$2:$A$1001,0))</f>
        <v>#N/A</v>
      </c>
      <c r="H586" s="35" t="e">
        <f t="array" ref="H586">INDEX(A!$F$2:$F$1001,MATCH(EF!C586,A!$A$2:$A$1001,0))</f>
        <v>#N/A</v>
      </c>
      <c r="I586" s="35" t="e">
        <f t="array" ref="I586">INDEX(A!$G$2:$G$1001,MATCH(EF!C586,A!$A$2:$A$1001,0))</f>
        <v>#N/A</v>
      </c>
      <c r="J586" s="35" t="e">
        <f t="array" ref="J586">INDEX(A!$H$2:$H$1001,MATCH(EF!C586,A!$A$2:$A$1001,0))</f>
        <v>#N/A</v>
      </c>
      <c r="K586" s="35" t="e">
        <f t="array" ref="K586">INDEX(A!$I$2:$I$1001,MATCH(EF!C586,A!$A$2:$A$1001,0))</f>
        <v>#N/A</v>
      </c>
      <c r="L586" s="35" t="e">
        <f t="array" ref="L586">INDEX(A!$J$2:$J$1001,MATCH(EF!C586,A!$A$2:$A$1001,0))</f>
        <v>#N/A</v>
      </c>
      <c r="M586" s="35" t="e">
        <f t="array" ref="M586">INDEX(A!$K$2:$K$1001,MATCH(EF!C586,A!$A$2:$A$1001,0))</f>
        <v>#N/A</v>
      </c>
      <c r="N586" s="35" t="e">
        <f t="array" ref="N586">INDEX(A!$L$2:$L$1001,MATCH(EF!C586,A!$A$2:$A$1001,0))</f>
        <v>#N/A</v>
      </c>
      <c r="O586" s="36" t="e">
        <f t="shared" si="0"/>
        <v>#N/A</v>
      </c>
      <c r="P586" s="36" t="e">
        <f t="shared" si="1"/>
        <v>#N/A</v>
      </c>
      <c r="Q586" s="36" t="e">
        <f t="array" ref="Q586">IF(O586="7",IF(P586="000","Sin región al ser un intermunicipal",INDEX(B!$C$2:$C$126,MATCH(EF!P586,B!$A$2:$A$126,0))),"Sin región al ser un ente Estatal")</f>
        <v>#N/A</v>
      </c>
      <c r="R586" s="37" t="e">
        <f t="array" ref="R586">IF(O586="7",IF(P586="000","N/A",INDEX(B!$D$2:$D$126,MATCH(EF!P586,B!$A$2:$A$126,0))),B!$D$127)</f>
        <v>#N/A</v>
      </c>
      <c r="S586" s="37" t="e">
        <f t="array" ref="S586">IF(O586="7",IF(P586="000","N/A",INDEX(B!$E$2:$E$126,MATCH(EF!P586,B!$A$2:$A$126,0))),B!$E$127)</f>
        <v>#N/A</v>
      </c>
      <c r="T586" s="29"/>
      <c r="U586" s="29"/>
      <c r="V586" s="29"/>
      <c r="W586" s="29"/>
      <c r="X586" s="29"/>
      <c r="Y586" s="29"/>
      <c r="Z586" s="29"/>
    </row>
    <row r="587" spans="1:26" ht="14.25" customHeight="1">
      <c r="A587" s="29">
        <f>COUNTIF(A!$A$2:$A$1001,"&lt;="&amp;A!A587)</f>
        <v>0</v>
      </c>
      <c r="B587" s="30">
        <v>586</v>
      </c>
      <c r="C587" s="35" t="e">
        <f t="array" ref="C587">INDEX(A!$A$2:$A$1001,MATCH(EF!B587,EF!$A$2:$A$1001,0))</f>
        <v>#N/A</v>
      </c>
      <c r="D587" s="35" t="e">
        <f t="array" ref="D587">INDEX(A!$B$2:$B$1001,MATCH(EF!C587,A!$A$2:$A$1001,0))</f>
        <v>#N/A</v>
      </c>
      <c r="E587" s="35" t="e">
        <f t="array" ref="E587">INDEX(A!$C$2:$C$1001,MATCH(EF!C587,A!$A$2:$A$1001,0))</f>
        <v>#N/A</v>
      </c>
      <c r="F587" s="35" t="e">
        <f t="array" ref="F587">INDEX(A!$D$2:$D$1001,MATCH(EF!C587,A!$A$2:$A$1001,0))</f>
        <v>#N/A</v>
      </c>
      <c r="G587" s="35" t="e">
        <f t="array" ref="G587">INDEX(A!$E$2:$E$1001,MATCH(EF!C587,A!$A$2:$A$1001,0))</f>
        <v>#N/A</v>
      </c>
      <c r="H587" s="35" t="e">
        <f t="array" ref="H587">INDEX(A!$F$2:$F$1001,MATCH(EF!C587,A!$A$2:$A$1001,0))</f>
        <v>#N/A</v>
      </c>
      <c r="I587" s="35" t="e">
        <f t="array" ref="I587">INDEX(A!$G$2:$G$1001,MATCH(EF!C587,A!$A$2:$A$1001,0))</f>
        <v>#N/A</v>
      </c>
      <c r="J587" s="35" t="e">
        <f t="array" ref="J587">INDEX(A!$H$2:$H$1001,MATCH(EF!C587,A!$A$2:$A$1001,0))</f>
        <v>#N/A</v>
      </c>
      <c r="K587" s="35" t="e">
        <f t="array" ref="K587">INDEX(A!$I$2:$I$1001,MATCH(EF!C587,A!$A$2:$A$1001,0))</f>
        <v>#N/A</v>
      </c>
      <c r="L587" s="35" t="e">
        <f t="array" ref="L587">INDEX(A!$J$2:$J$1001,MATCH(EF!C587,A!$A$2:$A$1001,0))</f>
        <v>#N/A</v>
      </c>
      <c r="M587" s="35" t="e">
        <f t="array" ref="M587">INDEX(A!$K$2:$K$1001,MATCH(EF!C587,A!$A$2:$A$1001,0))</f>
        <v>#N/A</v>
      </c>
      <c r="N587" s="35" t="e">
        <f t="array" ref="N587">INDEX(A!$L$2:$L$1001,MATCH(EF!C587,A!$A$2:$A$1001,0))</f>
        <v>#N/A</v>
      </c>
      <c r="O587" s="36" t="e">
        <f t="shared" si="0"/>
        <v>#N/A</v>
      </c>
      <c r="P587" s="36" t="e">
        <f t="shared" si="1"/>
        <v>#N/A</v>
      </c>
      <c r="Q587" s="36" t="e">
        <f t="array" ref="Q587">IF(O587="7",IF(P587="000","Sin región al ser un intermunicipal",INDEX(B!$C$2:$C$126,MATCH(EF!P587,B!$A$2:$A$126,0))),"Sin región al ser un ente Estatal")</f>
        <v>#N/A</v>
      </c>
      <c r="R587" s="37" t="e">
        <f t="array" ref="R587">IF(O587="7",IF(P587="000","N/A",INDEX(B!$D$2:$D$126,MATCH(EF!P587,B!$A$2:$A$126,0))),B!$D$127)</f>
        <v>#N/A</v>
      </c>
      <c r="S587" s="37" t="e">
        <f t="array" ref="S587">IF(O587="7",IF(P587="000","N/A",INDEX(B!$E$2:$E$126,MATCH(EF!P587,B!$A$2:$A$126,0))),B!$E$127)</f>
        <v>#N/A</v>
      </c>
      <c r="T587" s="29"/>
      <c r="U587" s="29"/>
      <c r="V587" s="29"/>
      <c r="W587" s="29"/>
      <c r="X587" s="29"/>
      <c r="Y587" s="29"/>
      <c r="Z587" s="29"/>
    </row>
    <row r="588" spans="1:26" ht="14.25" customHeight="1">
      <c r="A588" s="29">
        <f>COUNTIF(A!$A$2:$A$1001,"&lt;="&amp;A!A588)</f>
        <v>0</v>
      </c>
      <c r="B588" s="30">
        <v>587</v>
      </c>
      <c r="C588" s="35" t="e">
        <f t="array" ref="C588">INDEX(A!$A$2:$A$1001,MATCH(EF!B588,EF!$A$2:$A$1001,0))</f>
        <v>#N/A</v>
      </c>
      <c r="D588" s="35" t="e">
        <f t="array" ref="D588">INDEX(A!$B$2:$B$1001,MATCH(EF!C588,A!$A$2:$A$1001,0))</f>
        <v>#N/A</v>
      </c>
      <c r="E588" s="35" t="e">
        <f t="array" ref="E588">INDEX(A!$C$2:$C$1001,MATCH(EF!C588,A!$A$2:$A$1001,0))</f>
        <v>#N/A</v>
      </c>
      <c r="F588" s="35" t="e">
        <f t="array" ref="F588">INDEX(A!$D$2:$D$1001,MATCH(EF!C588,A!$A$2:$A$1001,0))</f>
        <v>#N/A</v>
      </c>
      <c r="G588" s="35" t="e">
        <f t="array" ref="G588">INDEX(A!$E$2:$E$1001,MATCH(EF!C588,A!$A$2:$A$1001,0))</f>
        <v>#N/A</v>
      </c>
      <c r="H588" s="35" t="e">
        <f t="array" ref="H588">INDEX(A!$F$2:$F$1001,MATCH(EF!C588,A!$A$2:$A$1001,0))</f>
        <v>#N/A</v>
      </c>
      <c r="I588" s="35" t="e">
        <f t="array" ref="I588">INDEX(A!$G$2:$G$1001,MATCH(EF!C588,A!$A$2:$A$1001,0))</f>
        <v>#N/A</v>
      </c>
      <c r="J588" s="35" t="e">
        <f t="array" ref="J588">INDEX(A!$H$2:$H$1001,MATCH(EF!C588,A!$A$2:$A$1001,0))</f>
        <v>#N/A</v>
      </c>
      <c r="K588" s="35" t="e">
        <f t="array" ref="K588">INDEX(A!$I$2:$I$1001,MATCH(EF!C588,A!$A$2:$A$1001,0))</f>
        <v>#N/A</v>
      </c>
      <c r="L588" s="35" t="e">
        <f t="array" ref="L588">INDEX(A!$J$2:$J$1001,MATCH(EF!C588,A!$A$2:$A$1001,0))</f>
        <v>#N/A</v>
      </c>
      <c r="M588" s="35" t="e">
        <f t="array" ref="M588">INDEX(A!$K$2:$K$1001,MATCH(EF!C588,A!$A$2:$A$1001,0))</f>
        <v>#N/A</v>
      </c>
      <c r="N588" s="35" t="e">
        <f t="array" ref="N588">INDEX(A!$L$2:$L$1001,MATCH(EF!C588,A!$A$2:$A$1001,0))</f>
        <v>#N/A</v>
      </c>
      <c r="O588" s="36" t="e">
        <f t="shared" si="0"/>
        <v>#N/A</v>
      </c>
      <c r="P588" s="36" t="e">
        <f t="shared" si="1"/>
        <v>#N/A</v>
      </c>
      <c r="Q588" s="36" t="e">
        <f t="array" ref="Q588">IF(O588="7",IF(P588="000","Sin región al ser un intermunicipal",INDEX(B!$C$2:$C$126,MATCH(EF!P588,B!$A$2:$A$126,0))),"Sin región al ser un ente Estatal")</f>
        <v>#N/A</v>
      </c>
      <c r="R588" s="37" t="e">
        <f t="array" ref="R588">IF(O588="7",IF(P588="000","N/A",INDEX(B!$D$2:$D$126,MATCH(EF!P588,B!$A$2:$A$126,0))),B!$D$127)</f>
        <v>#N/A</v>
      </c>
      <c r="S588" s="37" t="e">
        <f t="array" ref="S588">IF(O588="7",IF(P588="000","N/A",INDEX(B!$E$2:$E$126,MATCH(EF!P588,B!$A$2:$A$126,0))),B!$E$127)</f>
        <v>#N/A</v>
      </c>
      <c r="T588" s="29"/>
      <c r="U588" s="29"/>
      <c r="V588" s="29"/>
      <c r="W588" s="29"/>
      <c r="X588" s="29"/>
      <c r="Y588" s="29"/>
      <c r="Z588" s="29"/>
    </row>
    <row r="589" spans="1:26" ht="14.25" customHeight="1">
      <c r="A589" s="29">
        <f>COUNTIF(A!$A$2:$A$1001,"&lt;="&amp;A!A589)</f>
        <v>0</v>
      </c>
      <c r="B589" s="30">
        <v>588</v>
      </c>
      <c r="C589" s="35" t="e">
        <f t="array" ref="C589">INDEX(A!$A$2:$A$1001,MATCH(EF!B589,EF!$A$2:$A$1001,0))</f>
        <v>#N/A</v>
      </c>
      <c r="D589" s="35" t="e">
        <f t="array" ref="D589">INDEX(A!$B$2:$B$1001,MATCH(EF!C589,A!$A$2:$A$1001,0))</f>
        <v>#N/A</v>
      </c>
      <c r="E589" s="35" t="e">
        <f t="array" ref="E589">INDEX(A!$C$2:$C$1001,MATCH(EF!C589,A!$A$2:$A$1001,0))</f>
        <v>#N/A</v>
      </c>
      <c r="F589" s="35" t="e">
        <f t="array" ref="F589">INDEX(A!$D$2:$D$1001,MATCH(EF!C589,A!$A$2:$A$1001,0))</f>
        <v>#N/A</v>
      </c>
      <c r="G589" s="35" t="e">
        <f t="array" ref="G589">INDEX(A!$E$2:$E$1001,MATCH(EF!C589,A!$A$2:$A$1001,0))</f>
        <v>#N/A</v>
      </c>
      <c r="H589" s="35" t="e">
        <f t="array" ref="H589">INDEX(A!$F$2:$F$1001,MATCH(EF!C589,A!$A$2:$A$1001,0))</f>
        <v>#N/A</v>
      </c>
      <c r="I589" s="35" t="e">
        <f t="array" ref="I589">INDEX(A!$G$2:$G$1001,MATCH(EF!C589,A!$A$2:$A$1001,0))</f>
        <v>#N/A</v>
      </c>
      <c r="J589" s="35" t="e">
        <f t="array" ref="J589">INDEX(A!$H$2:$H$1001,MATCH(EF!C589,A!$A$2:$A$1001,0))</f>
        <v>#N/A</v>
      </c>
      <c r="K589" s="35" t="e">
        <f t="array" ref="K589">INDEX(A!$I$2:$I$1001,MATCH(EF!C589,A!$A$2:$A$1001,0))</f>
        <v>#N/A</v>
      </c>
      <c r="L589" s="35" t="e">
        <f t="array" ref="L589">INDEX(A!$J$2:$J$1001,MATCH(EF!C589,A!$A$2:$A$1001,0))</f>
        <v>#N/A</v>
      </c>
      <c r="M589" s="35" t="e">
        <f t="array" ref="M589">INDEX(A!$K$2:$K$1001,MATCH(EF!C589,A!$A$2:$A$1001,0))</f>
        <v>#N/A</v>
      </c>
      <c r="N589" s="35" t="e">
        <f t="array" ref="N589">INDEX(A!$L$2:$L$1001,MATCH(EF!C589,A!$A$2:$A$1001,0))</f>
        <v>#N/A</v>
      </c>
      <c r="O589" s="36" t="e">
        <f t="shared" si="0"/>
        <v>#N/A</v>
      </c>
      <c r="P589" s="36" t="e">
        <f t="shared" si="1"/>
        <v>#N/A</v>
      </c>
      <c r="Q589" s="36" t="e">
        <f t="array" ref="Q589">IF(O589="7",IF(P589="000","Sin región al ser un intermunicipal",INDEX(B!$C$2:$C$126,MATCH(EF!P589,B!$A$2:$A$126,0))),"Sin región al ser un ente Estatal")</f>
        <v>#N/A</v>
      </c>
      <c r="R589" s="37" t="e">
        <f t="array" ref="R589">IF(O589="7",IF(P589="000","N/A",INDEX(B!$D$2:$D$126,MATCH(EF!P589,B!$A$2:$A$126,0))),B!$D$127)</f>
        <v>#N/A</v>
      </c>
      <c r="S589" s="37" t="e">
        <f t="array" ref="S589">IF(O589="7",IF(P589="000","N/A",INDEX(B!$E$2:$E$126,MATCH(EF!P589,B!$A$2:$A$126,0))),B!$E$127)</f>
        <v>#N/A</v>
      </c>
      <c r="T589" s="29"/>
      <c r="U589" s="29"/>
      <c r="V589" s="29"/>
      <c r="W589" s="29"/>
      <c r="X589" s="29"/>
      <c r="Y589" s="29"/>
      <c r="Z589" s="29"/>
    </row>
    <row r="590" spans="1:26" ht="14.25" customHeight="1">
      <c r="A590" s="29">
        <f>COUNTIF(A!$A$2:$A$1001,"&lt;="&amp;A!A590)</f>
        <v>0</v>
      </c>
      <c r="B590" s="30">
        <v>589</v>
      </c>
      <c r="C590" s="35" t="e">
        <f t="array" ref="C590">INDEX(A!$A$2:$A$1001,MATCH(EF!B590,EF!$A$2:$A$1001,0))</f>
        <v>#N/A</v>
      </c>
      <c r="D590" s="35" t="e">
        <f t="array" ref="D590">INDEX(A!$B$2:$B$1001,MATCH(EF!C590,A!$A$2:$A$1001,0))</f>
        <v>#N/A</v>
      </c>
      <c r="E590" s="35" t="e">
        <f t="array" ref="E590">INDEX(A!$C$2:$C$1001,MATCH(EF!C590,A!$A$2:$A$1001,0))</f>
        <v>#N/A</v>
      </c>
      <c r="F590" s="35" t="e">
        <f t="array" ref="F590">INDEX(A!$D$2:$D$1001,MATCH(EF!C590,A!$A$2:$A$1001,0))</f>
        <v>#N/A</v>
      </c>
      <c r="G590" s="35" t="e">
        <f t="array" ref="G590">INDEX(A!$E$2:$E$1001,MATCH(EF!C590,A!$A$2:$A$1001,0))</f>
        <v>#N/A</v>
      </c>
      <c r="H590" s="35" t="e">
        <f t="array" ref="H590">INDEX(A!$F$2:$F$1001,MATCH(EF!C590,A!$A$2:$A$1001,0))</f>
        <v>#N/A</v>
      </c>
      <c r="I590" s="35" t="e">
        <f t="array" ref="I590">INDEX(A!$G$2:$G$1001,MATCH(EF!C590,A!$A$2:$A$1001,0))</f>
        <v>#N/A</v>
      </c>
      <c r="J590" s="35" t="e">
        <f t="array" ref="J590">INDEX(A!$H$2:$H$1001,MATCH(EF!C590,A!$A$2:$A$1001,0))</f>
        <v>#N/A</v>
      </c>
      <c r="K590" s="35" t="e">
        <f t="array" ref="K590">INDEX(A!$I$2:$I$1001,MATCH(EF!C590,A!$A$2:$A$1001,0))</f>
        <v>#N/A</v>
      </c>
      <c r="L590" s="35" t="e">
        <f t="array" ref="L590">INDEX(A!$J$2:$J$1001,MATCH(EF!C590,A!$A$2:$A$1001,0))</f>
        <v>#N/A</v>
      </c>
      <c r="M590" s="35" t="e">
        <f t="array" ref="M590">INDEX(A!$K$2:$K$1001,MATCH(EF!C590,A!$A$2:$A$1001,0))</f>
        <v>#N/A</v>
      </c>
      <c r="N590" s="35" t="e">
        <f t="array" ref="N590">INDEX(A!$L$2:$L$1001,MATCH(EF!C590,A!$A$2:$A$1001,0))</f>
        <v>#N/A</v>
      </c>
      <c r="O590" s="36" t="e">
        <f t="shared" si="0"/>
        <v>#N/A</v>
      </c>
      <c r="P590" s="36" t="e">
        <f t="shared" si="1"/>
        <v>#N/A</v>
      </c>
      <c r="Q590" s="36" t="e">
        <f t="array" ref="Q590">IF(O590="7",IF(P590="000","Sin región al ser un intermunicipal",INDEX(B!$C$2:$C$126,MATCH(EF!P590,B!$A$2:$A$126,0))),"Sin región al ser un ente Estatal")</f>
        <v>#N/A</v>
      </c>
      <c r="R590" s="37" t="e">
        <f t="array" ref="R590">IF(O590="7",IF(P590="000","N/A",INDEX(B!$D$2:$D$126,MATCH(EF!P590,B!$A$2:$A$126,0))),B!$D$127)</f>
        <v>#N/A</v>
      </c>
      <c r="S590" s="37" t="e">
        <f t="array" ref="S590">IF(O590="7",IF(P590="000","N/A",INDEX(B!$E$2:$E$126,MATCH(EF!P590,B!$A$2:$A$126,0))),B!$E$127)</f>
        <v>#N/A</v>
      </c>
      <c r="T590" s="29"/>
      <c r="U590" s="29"/>
      <c r="V590" s="29"/>
      <c r="W590" s="29"/>
      <c r="X590" s="29"/>
      <c r="Y590" s="29"/>
      <c r="Z590" s="29"/>
    </row>
    <row r="591" spans="1:26" ht="14.25" customHeight="1">
      <c r="A591" s="29">
        <f>COUNTIF(A!$A$2:$A$1001,"&lt;="&amp;A!A591)</f>
        <v>0</v>
      </c>
      <c r="B591" s="30">
        <v>590</v>
      </c>
      <c r="C591" s="35" t="e">
        <f t="array" ref="C591">INDEX(A!$A$2:$A$1001,MATCH(EF!B591,EF!$A$2:$A$1001,0))</f>
        <v>#N/A</v>
      </c>
      <c r="D591" s="35" t="e">
        <f t="array" ref="D591">INDEX(A!$B$2:$B$1001,MATCH(EF!C591,A!$A$2:$A$1001,0))</f>
        <v>#N/A</v>
      </c>
      <c r="E591" s="35" t="e">
        <f t="array" ref="E591">INDEX(A!$C$2:$C$1001,MATCH(EF!C591,A!$A$2:$A$1001,0))</f>
        <v>#N/A</v>
      </c>
      <c r="F591" s="35" t="e">
        <f t="array" ref="F591">INDEX(A!$D$2:$D$1001,MATCH(EF!C591,A!$A$2:$A$1001,0))</f>
        <v>#N/A</v>
      </c>
      <c r="G591" s="35" t="e">
        <f t="array" ref="G591">INDEX(A!$E$2:$E$1001,MATCH(EF!C591,A!$A$2:$A$1001,0))</f>
        <v>#N/A</v>
      </c>
      <c r="H591" s="35" t="e">
        <f t="array" ref="H591">INDEX(A!$F$2:$F$1001,MATCH(EF!C591,A!$A$2:$A$1001,0))</f>
        <v>#N/A</v>
      </c>
      <c r="I591" s="35" t="e">
        <f t="array" ref="I591">INDEX(A!$G$2:$G$1001,MATCH(EF!C591,A!$A$2:$A$1001,0))</f>
        <v>#N/A</v>
      </c>
      <c r="J591" s="35" t="e">
        <f t="array" ref="J591">INDEX(A!$H$2:$H$1001,MATCH(EF!C591,A!$A$2:$A$1001,0))</f>
        <v>#N/A</v>
      </c>
      <c r="K591" s="35" t="e">
        <f t="array" ref="K591">INDEX(A!$I$2:$I$1001,MATCH(EF!C591,A!$A$2:$A$1001,0))</f>
        <v>#N/A</v>
      </c>
      <c r="L591" s="35" t="e">
        <f t="array" ref="L591">INDEX(A!$J$2:$J$1001,MATCH(EF!C591,A!$A$2:$A$1001,0))</f>
        <v>#N/A</v>
      </c>
      <c r="M591" s="35" t="e">
        <f t="array" ref="M591">INDEX(A!$K$2:$K$1001,MATCH(EF!C591,A!$A$2:$A$1001,0))</f>
        <v>#N/A</v>
      </c>
      <c r="N591" s="35" t="e">
        <f t="array" ref="N591">INDEX(A!$L$2:$L$1001,MATCH(EF!C591,A!$A$2:$A$1001,0))</f>
        <v>#N/A</v>
      </c>
      <c r="O591" s="36" t="e">
        <f t="shared" si="0"/>
        <v>#N/A</v>
      </c>
      <c r="P591" s="36" t="e">
        <f t="shared" si="1"/>
        <v>#N/A</v>
      </c>
      <c r="Q591" s="36" t="e">
        <f t="array" ref="Q591">IF(O591="7",IF(P591="000","Sin región al ser un intermunicipal",INDEX(B!$C$2:$C$126,MATCH(EF!P591,B!$A$2:$A$126,0))),"Sin región al ser un ente Estatal")</f>
        <v>#N/A</v>
      </c>
      <c r="R591" s="37" t="e">
        <f t="array" ref="R591">IF(O591="7",IF(P591="000","N/A",INDEX(B!$D$2:$D$126,MATCH(EF!P591,B!$A$2:$A$126,0))),B!$D$127)</f>
        <v>#N/A</v>
      </c>
      <c r="S591" s="37" t="e">
        <f t="array" ref="S591">IF(O591="7",IF(P591="000","N/A",INDEX(B!$E$2:$E$126,MATCH(EF!P591,B!$A$2:$A$126,0))),B!$E$127)</f>
        <v>#N/A</v>
      </c>
      <c r="T591" s="29"/>
      <c r="U591" s="29"/>
      <c r="V591" s="29"/>
      <c r="W591" s="29"/>
      <c r="X591" s="29"/>
      <c r="Y591" s="29"/>
      <c r="Z591" s="29"/>
    </row>
    <row r="592" spans="1:26" ht="14.25" customHeight="1">
      <c r="A592" s="29">
        <f>COUNTIF(A!$A$2:$A$1001,"&lt;="&amp;A!A592)</f>
        <v>0</v>
      </c>
      <c r="B592" s="30">
        <v>591</v>
      </c>
      <c r="C592" s="35" t="e">
        <f t="array" ref="C592">INDEX(A!$A$2:$A$1001,MATCH(EF!B592,EF!$A$2:$A$1001,0))</f>
        <v>#N/A</v>
      </c>
      <c r="D592" s="35" t="e">
        <f t="array" ref="D592">INDEX(A!$B$2:$B$1001,MATCH(EF!C592,A!$A$2:$A$1001,0))</f>
        <v>#N/A</v>
      </c>
      <c r="E592" s="35" t="e">
        <f t="array" ref="E592">INDEX(A!$C$2:$C$1001,MATCH(EF!C592,A!$A$2:$A$1001,0))</f>
        <v>#N/A</v>
      </c>
      <c r="F592" s="35" t="e">
        <f t="array" ref="F592">INDEX(A!$D$2:$D$1001,MATCH(EF!C592,A!$A$2:$A$1001,0))</f>
        <v>#N/A</v>
      </c>
      <c r="G592" s="35" t="e">
        <f t="array" ref="G592">INDEX(A!$E$2:$E$1001,MATCH(EF!C592,A!$A$2:$A$1001,0))</f>
        <v>#N/A</v>
      </c>
      <c r="H592" s="35" t="e">
        <f t="array" ref="H592">INDEX(A!$F$2:$F$1001,MATCH(EF!C592,A!$A$2:$A$1001,0))</f>
        <v>#N/A</v>
      </c>
      <c r="I592" s="35" t="e">
        <f t="array" ref="I592">INDEX(A!$G$2:$G$1001,MATCH(EF!C592,A!$A$2:$A$1001,0))</f>
        <v>#N/A</v>
      </c>
      <c r="J592" s="35" t="e">
        <f t="array" ref="J592">INDEX(A!$H$2:$H$1001,MATCH(EF!C592,A!$A$2:$A$1001,0))</f>
        <v>#N/A</v>
      </c>
      <c r="K592" s="35" t="e">
        <f t="array" ref="K592">INDEX(A!$I$2:$I$1001,MATCH(EF!C592,A!$A$2:$A$1001,0))</f>
        <v>#N/A</v>
      </c>
      <c r="L592" s="35" t="e">
        <f t="array" ref="L592">INDEX(A!$J$2:$J$1001,MATCH(EF!C592,A!$A$2:$A$1001,0))</f>
        <v>#N/A</v>
      </c>
      <c r="M592" s="35" t="e">
        <f t="array" ref="M592">INDEX(A!$K$2:$K$1001,MATCH(EF!C592,A!$A$2:$A$1001,0))</f>
        <v>#N/A</v>
      </c>
      <c r="N592" s="35" t="e">
        <f t="array" ref="N592">INDEX(A!$L$2:$L$1001,MATCH(EF!C592,A!$A$2:$A$1001,0))</f>
        <v>#N/A</v>
      </c>
      <c r="O592" s="36" t="e">
        <f t="shared" si="0"/>
        <v>#N/A</v>
      </c>
      <c r="P592" s="36" t="e">
        <f t="shared" si="1"/>
        <v>#N/A</v>
      </c>
      <c r="Q592" s="36" t="e">
        <f t="array" ref="Q592">IF(O592="7",IF(P592="000","Sin región al ser un intermunicipal",INDEX(B!$C$2:$C$126,MATCH(EF!P592,B!$A$2:$A$126,0))),"Sin región al ser un ente Estatal")</f>
        <v>#N/A</v>
      </c>
      <c r="R592" s="37" t="e">
        <f t="array" ref="R592">IF(O592="7",IF(P592="000","N/A",INDEX(B!$D$2:$D$126,MATCH(EF!P592,B!$A$2:$A$126,0))),B!$D$127)</f>
        <v>#N/A</v>
      </c>
      <c r="S592" s="37" t="e">
        <f t="array" ref="S592">IF(O592="7",IF(P592="000","N/A",INDEX(B!$E$2:$E$126,MATCH(EF!P592,B!$A$2:$A$126,0))),B!$E$127)</f>
        <v>#N/A</v>
      </c>
      <c r="T592" s="29"/>
      <c r="U592" s="29"/>
      <c r="V592" s="29"/>
      <c r="W592" s="29"/>
      <c r="X592" s="29"/>
      <c r="Y592" s="29"/>
      <c r="Z592" s="29"/>
    </row>
    <row r="593" spans="1:26" ht="14.25" customHeight="1">
      <c r="A593" s="29">
        <f>COUNTIF(A!$A$2:$A$1001,"&lt;="&amp;A!A593)</f>
        <v>0</v>
      </c>
      <c r="B593" s="30">
        <v>592</v>
      </c>
      <c r="C593" s="35" t="e">
        <f t="array" ref="C593">INDEX(A!$A$2:$A$1001,MATCH(EF!B593,EF!$A$2:$A$1001,0))</f>
        <v>#N/A</v>
      </c>
      <c r="D593" s="35" t="e">
        <f t="array" ref="D593">INDEX(A!$B$2:$B$1001,MATCH(EF!C593,A!$A$2:$A$1001,0))</f>
        <v>#N/A</v>
      </c>
      <c r="E593" s="35" t="e">
        <f t="array" ref="E593">INDEX(A!$C$2:$C$1001,MATCH(EF!C593,A!$A$2:$A$1001,0))</f>
        <v>#N/A</v>
      </c>
      <c r="F593" s="35" t="e">
        <f t="array" ref="F593">INDEX(A!$D$2:$D$1001,MATCH(EF!C593,A!$A$2:$A$1001,0))</f>
        <v>#N/A</v>
      </c>
      <c r="G593" s="35" t="e">
        <f t="array" ref="G593">INDEX(A!$E$2:$E$1001,MATCH(EF!C593,A!$A$2:$A$1001,0))</f>
        <v>#N/A</v>
      </c>
      <c r="H593" s="35" t="e">
        <f t="array" ref="H593">INDEX(A!$F$2:$F$1001,MATCH(EF!C593,A!$A$2:$A$1001,0))</f>
        <v>#N/A</v>
      </c>
      <c r="I593" s="35" t="e">
        <f t="array" ref="I593">INDEX(A!$G$2:$G$1001,MATCH(EF!C593,A!$A$2:$A$1001,0))</f>
        <v>#N/A</v>
      </c>
      <c r="J593" s="35" t="e">
        <f t="array" ref="J593">INDEX(A!$H$2:$H$1001,MATCH(EF!C593,A!$A$2:$A$1001,0))</f>
        <v>#N/A</v>
      </c>
      <c r="K593" s="35" t="e">
        <f t="array" ref="K593">INDEX(A!$I$2:$I$1001,MATCH(EF!C593,A!$A$2:$A$1001,0))</f>
        <v>#N/A</v>
      </c>
      <c r="L593" s="35" t="e">
        <f t="array" ref="L593">INDEX(A!$J$2:$J$1001,MATCH(EF!C593,A!$A$2:$A$1001,0))</f>
        <v>#N/A</v>
      </c>
      <c r="M593" s="35" t="e">
        <f t="array" ref="M593">INDEX(A!$K$2:$K$1001,MATCH(EF!C593,A!$A$2:$A$1001,0))</f>
        <v>#N/A</v>
      </c>
      <c r="N593" s="35" t="e">
        <f t="array" ref="N593">INDEX(A!$L$2:$L$1001,MATCH(EF!C593,A!$A$2:$A$1001,0))</f>
        <v>#N/A</v>
      </c>
      <c r="O593" s="36" t="e">
        <f t="shared" si="0"/>
        <v>#N/A</v>
      </c>
      <c r="P593" s="36" t="e">
        <f t="shared" si="1"/>
        <v>#N/A</v>
      </c>
      <c r="Q593" s="36" t="e">
        <f t="array" ref="Q593">IF(O593="7",IF(P593="000","Sin región al ser un intermunicipal",INDEX(B!$C$2:$C$126,MATCH(EF!P593,B!$A$2:$A$126,0))),"Sin región al ser un ente Estatal")</f>
        <v>#N/A</v>
      </c>
      <c r="R593" s="37" t="e">
        <f t="array" ref="R593">IF(O593="7",IF(P593="000","N/A",INDEX(B!$D$2:$D$126,MATCH(EF!P593,B!$A$2:$A$126,0))),B!$D$127)</f>
        <v>#N/A</v>
      </c>
      <c r="S593" s="37" t="e">
        <f t="array" ref="S593">IF(O593="7",IF(P593="000","N/A",INDEX(B!$E$2:$E$126,MATCH(EF!P593,B!$A$2:$A$126,0))),B!$E$127)</f>
        <v>#N/A</v>
      </c>
      <c r="T593" s="29"/>
      <c r="U593" s="29"/>
      <c r="V593" s="29"/>
      <c r="W593" s="29"/>
      <c r="X593" s="29"/>
      <c r="Y593" s="29"/>
      <c r="Z593" s="29"/>
    </row>
    <row r="594" spans="1:26" ht="14.25" customHeight="1">
      <c r="A594" s="29">
        <f>COUNTIF(A!$A$2:$A$1001,"&lt;="&amp;A!A594)</f>
        <v>0</v>
      </c>
      <c r="B594" s="30">
        <v>593</v>
      </c>
      <c r="C594" s="35" t="e">
        <f t="array" ref="C594">INDEX(A!$A$2:$A$1001,MATCH(EF!B594,EF!$A$2:$A$1001,0))</f>
        <v>#N/A</v>
      </c>
      <c r="D594" s="35" t="e">
        <f t="array" ref="D594">INDEX(A!$B$2:$B$1001,MATCH(EF!C594,A!$A$2:$A$1001,0))</f>
        <v>#N/A</v>
      </c>
      <c r="E594" s="35" t="e">
        <f t="array" ref="E594">INDEX(A!$C$2:$C$1001,MATCH(EF!C594,A!$A$2:$A$1001,0))</f>
        <v>#N/A</v>
      </c>
      <c r="F594" s="35" t="e">
        <f t="array" ref="F594">INDEX(A!$D$2:$D$1001,MATCH(EF!C594,A!$A$2:$A$1001,0))</f>
        <v>#N/A</v>
      </c>
      <c r="G594" s="35" t="e">
        <f t="array" ref="G594">INDEX(A!$E$2:$E$1001,MATCH(EF!C594,A!$A$2:$A$1001,0))</f>
        <v>#N/A</v>
      </c>
      <c r="H594" s="35" t="e">
        <f t="array" ref="H594">INDEX(A!$F$2:$F$1001,MATCH(EF!C594,A!$A$2:$A$1001,0))</f>
        <v>#N/A</v>
      </c>
      <c r="I594" s="35" t="e">
        <f t="array" ref="I594">INDEX(A!$G$2:$G$1001,MATCH(EF!C594,A!$A$2:$A$1001,0))</f>
        <v>#N/A</v>
      </c>
      <c r="J594" s="35" t="e">
        <f t="array" ref="J594">INDEX(A!$H$2:$H$1001,MATCH(EF!C594,A!$A$2:$A$1001,0))</f>
        <v>#N/A</v>
      </c>
      <c r="K594" s="35" t="e">
        <f t="array" ref="K594">INDEX(A!$I$2:$I$1001,MATCH(EF!C594,A!$A$2:$A$1001,0))</f>
        <v>#N/A</v>
      </c>
      <c r="L594" s="35" t="e">
        <f t="array" ref="L594">INDEX(A!$J$2:$J$1001,MATCH(EF!C594,A!$A$2:$A$1001,0))</f>
        <v>#N/A</v>
      </c>
      <c r="M594" s="35" t="e">
        <f t="array" ref="M594">INDEX(A!$K$2:$K$1001,MATCH(EF!C594,A!$A$2:$A$1001,0))</f>
        <v>#N/A</v>
      </c>
      <c r="N594" s="35" t="e">
        <f t="array" ref="N594">INDEX(A!$L$2:$L$1001,MATCH(EF!C594,A!$A$2:$A$1001,0))</f>
        <v>#N/A</v>
      </c>
      <c r="O594" s="36" t="e">
        <f t="shared" si="0"/>
        <v>#N/A</v>
      </c>
      <c r="P594" s="36" t="e">
        <f t="shared" si="1"/>
        <v>#N/A</v>
      </c>
      <c r="Q594" s="36" t="e">
        <f t="array" ref="Q594">IF(O594="7",IF(P594="000","Sin región al ser un intermunicipal",INDEX(B!$C$2:$C$126,MATCH(EF!P594,B!$A$2:$A$126,0))),"Sin región al ser un ente Estatal")</f>
        <v>#N/A</v>
      </c>
      <c r="R594" s="37" t="e">
        <f t="array" ref="R594">IF(O594="7",IF(P594="000","N/A",INDEX(B!$D$2:$D$126,MATCH(EF!P594,B!$A$2:$A$126,0))),B!$D$127)</f>
        <v>#N/A</v>
      </c>
      <c r="S594" s="37" t="e">
        <f t="array" ref="S594">IF(O594="7",IF(P594="000","N/A",INDEX(B!$E$2:$E$126,MATCH(EF!P594,B!$A$2:$A$126,0))),B!$E$127)</f>
        <v>#N/A</v>
      </c>
      <c r="T594" s="29"/>
      <c r="U594" s="29"/>
      <c r="V594" s="29"/>
      <c r="W594" s="29"/>
      <c r="X594" s="29"/>
      <c r="Y594" s="29"/>
      <c r="Z594" s="29"/>
    </row>
    <row r="595" spans="1:26" ht="14.25" customHeight="1">
      <c r="A595" s="29">
        <f>COUNTIF(A!$A$2:$A$1001,"&lt;="&amp;A!A595)</f>
        <v>0</v>
      </c>
      <c r="B595" s="30">
        <v>594</v>
      </c>
      <c r="C595" s="35" t="e">
        <f t="array" ref="C595">INDEX(A!$A$2:$A$1001,MATCH(EF!B595,EF!$A$2:$A$1001,0))</f>
        <v>#N/A</v>
      </c>
      <c r="D595" s="35" t="e">
        <f t="array" ref="D595">INDEX(A!$B$2:$B$1001,MATCH(EF!C595,A!$A$2:$A$1001,0))</f>
        <v>#N/A</v>
      </c>
      <c r="E595" s="35" t="e">
        <f t="array" ref="E595">INDEX(A!$C$2:$C$1001,MATCH(EF!C595,A!$A$2:$A$1001,0))</f>
        <v>#N/A</v>
      </c>
      <c r="F595" s="35" t="e">
        <f t="array" ref="F595">INDEX(A!$D$2:$D$1001,MATCH(EF!C595,A!$A$2:$A$1001,0))</f>
        <v>#N/A</v>
      </c>
      <c r="G595" s="35" t="e">
        <f t="array" ref="G595">INDEX(A!$E$2:$E$1001,MATCH(EF!C595,A!$A$2:$A$1001,0))</f>
        <v>#N/A</v>
      </c>
      <c r="H595" s="35" t="e">
        <f t="array" ref="H595">INDEX(A!$F$2:$F$1001,MATCH(EF!C595,A!$A$2:$A$1001,0))</f>
        <v>#N/A</v>
      </c>
      <c r="I595" s="35" t="e">
        <f t="array" ref="I595">INDEX(A!$G$2:$G$1001,MATCH(EF!C595,A!$A$2:$A$1001,0))</f>
        <v>#N/A</v>
      </c>
      <c r="J595" s="35" t="e">
        <f t="array" ref="J595">INDEX(A!$H$2:$H$1001,MATCH(EF!C595,A!$A$2:$A$1001,0))</f>
        <v>#N/A</v>
      </c>
      <c r="K595" s="35" t="e">
        <f t="array" ref="K595">INDEX(A!$I$2:$I$1001,MATCH(EF!C595,A!$A$2:$A$1001,0))</f>
        <v>#N/A</v>
      </c>
      <c r="L595" s="35" t="e">
        <f t="array" ref="L595">INDEX(A!$J$2:$J$1001,MATCH(EF!C595,A!$A$2:$A$1001,0))</f>
        <v>#N/A</v>
      </c>
      <c r="M595" s="35" t="e">
        <f t="array" ref="M595">INDEX(A!$K$2:$K$1001,MATCH(EF!C595,A!$A$2:$A$1001,0))</f>
        <v>#N/A</v>
      </c>
      <c r="N595" s="35" t="e">
        <f t="array" ref="N595">INDEX(A!$L$2:$L$1001,MATCH(EF!C595,A!$A$2:$A$1001,0))</f>
        <v>#N/A</v>
      </c>
      <c r="O595" s="36" t="e">
        <f t="shared" si="0"/>
        <v>#N/A</v>
      </c>
      <c r="P595" s="36" t="e">
        <f t="shared" si="1"/>
        <v>#N/A</v>
      </c>
      <c r="Q595" s="36" t="e">
        <f t="array" ref="Q595">IF(O595="7",IF(P595="000","Sin región al ser un intermunicipal",INDEX(B!$C$2:$C$126,MATCH(EF!P595,B!$A$2:$A$126,0))),"Sin región al ser un ente Estatal")</f>
        <v>#N/A</v>
      </c>
      <c r="R595" s="37" t="e">
        <f t="array" ref="R595">IF(O595="7",IF(P595="000","N/A",INDEX(B!$D$2:$D$126,MATCH(EF!P595,B!$A$2:$A$126,0))),B!$D$127)</f>
        <v>#N/A</v>
      </c>
      <c r="S595" s="37" t="e">
        <f t="array" ref="S595">IF(O595="7",IF(P595="000","N/A",INDEX(B!$E$2:$E$126,MATCH(EF!P595,B!$A$2:$A$126,0))),B!$E$127)</f>
        <v>#N/A</v>
      </c>
      <c r="T595" s="29"/>
      <c r="U595" s="29"/>
      <c r="V595" s="29"/>
      <c r="W595" s="29"/>
      <c r="X595" s="29"/>
      <c r="Y595" s="29"/>
      <c r="Z595" s="29"/>
    </row>
    <row r="596" spans="1:26" ht="14.25" customHeight="1">
      <c r="A596" s="29">
        <f>COUNTIF(A!$A$2:$A$1001,"&lt;="&amp;A!A596)</f>
        <v>0</v>
      </c>
      <c r="B596" s="30">
        <v>595</v>
      </c>
      <c r="C596" s="35" t="e">
        <f t="array" ref="C596">INDEX(A!$A$2:$A$1001,MATCH(EF!B596,EF!$A$2:$A$1001,0))</f>
        <v>#N/A</v>
      </c>
      <c r="D596" s="35" t="e">
        <f t="array" ref="D596">INDEX(A!$B$2:$B$1001,MATCH(EF!C596,A!$A$2:$A$1001,0))</f>
        <v>#N/A</v>
      </c>
      <c r="E596" s="35" t="e">
        <f t="array" ref="E596">INDEX(A!$C$2:$C$1001,MATCH(EF!C596,A!$A$2:$A$1001,0))</f>
        <v>#N/A</v>
      </c>
      <c r="F596" s="35" t="e">
        <f t="array" ref="F596">INDEX(A!$D$2:$D$1001,MATCH(EF!C596,A!$A$2:$A$1001,0))</f>
        <v>#N/A</v>
      </c>
      <c r="G596" s="35" t="e">
        <f t="array" ref="G596">INDEX(A!$E$2:$E$1001,MATCH(EF!C596,A!$A$2:$A$1001,0))</f>
        <v>#N/A</v>
      </c>
      <c r="H596" s="35" t="e">
        <f t="array" ref="H596">INDEX(A!$F$2:$F$1001,MATCH(EF!C596,A!$A$2:$A$1001,0))</f>
        <v>#N/A</v>
      </c>
      <c r="I596" s="35" t="e">
        <f t="array" ref="I596">INDEX(A!$G$2:$G$1001,MATCH(EF!C596,A!$A$2:$A$1001,0))</f>
        <v>#N/A</v>
      </c>
      <c r="J596" s="35" t="e">
        <f t="array" ref="J596">INDEX(A!$H$2:$H$1001,MATCH(EF!C596,A!$A$2:$A$1001,0))</f>
        <v>#N/A</v>
      </c>
      <c r="K596" s="35" t="e">
        <f t="array" ref="K596">INDEX(A!$I$2:$I$1001,MATCH(EF!C596,A!$A$2:$A$1001,0))</f>
        <v>#N/A</v>
      </c>
      <c r="L596" s="35" t="e">
        <f t="array" ref="L596">INDEX(A!$J$2:$J$1001,MATCH(EF!C596,A!$A$2:$A$1001,0))</f>
        <v>#N/A</v>
      </c>
      <c r="M596" s="35" t="e">
        <f t="array" ref="M596">INDEX(A!$K$2:$K$1001,MATCH(EF!C596,A!$A$2:$A$1001,0))</f>
        <v>#N/A</v>
      </c>
      <c r="N596" s="35" t="e">
        <f t="array" ref="N596">INDEX(A!$L$2:$L$1001,MATCH(EF!C596,A!$A$2:$A$1001,0))</f>
        <v>#N/A</v>
      </c>
      <c r="O596" s="36" t="e">
        <f t="shared" si="0"/>
        <v>#N/A</v>
      </c>
      <c r="P596" s="36" t="e">
        <f t="shared" si="1"/>
        <v>#N/A</v>
      </c>
      <c r="Q596" s="36" t="e">
        <f t="array" ref="Q596">IF(O596="7",IF(P596="000","Sin región al ser un intermunicipal",INDEX(B!$C$2:$C$126,MATCH(EF!P596,B!$A$2:$A$126,0))),"Sin región al ser un ente Estatal")</f>
        <v>#N/A</v>
      </c>
      <c r="R596" s="37" t="e">
        <f t="array" ref="R596">IF(O596="7",IF(P596="000","N/A",INDEX(B!$D$2:$D$126,MATCH(EF!P596,B!$A$2:$A$126,0))),B!$D$127)</f>
        <v>#N/A</v>
      </c>
      <c r="S596" s="37" t="e">
        <f t="array" ref="S596">IF(O596="7",IF(P596="000","N/A",INDEX(B!$E$2:$E$126,MATCH(EF!P596,B!$A$2:$A$126,0))),B!$E$127)</f>
        <v>#N/A</v>
      </c>
      <c r="T596" s="29"/>
      <c r="U596" s="29"/>
      <c r="V596" s="29"/>
      <c r="W596" s="29"/>
      <c r="X596" s="29"/>
      <c r="Y596" s="29"/>
      <c r="Z596" s="29"/>
    </row>
    <row r="597" spans="1:26" ht="14.25" customHeight="1">
      <c r="A597" s="29">
        <f>COUNTIF(A!$A$2:$A$1001,"&lt;="&amp;A!A597)</f>
        <v>0</v>
      </c>
      <c r="B597" s="30">
        <v>596</v>
      </c>
      <c r="C597" s="35" t="e">
        <f t="array" ref="C597">INDEX(A!$A$2:$A$1001,MATCH(EF!B597,EF!$A$2:$A$1001,0))</f>
        <v>#N/A</v>
      </c>
      <c r="D597" s="35" t="e">
        <f t="array" ref="D597">INDEX(A!$B$2:$B$1001,MATCH(EF!C597,A!$A$2:$A$1001,0))</f>
        <v>#N/A</v>
      </c>
      <c r="E597" s="35" t="e">
        <f t="array" ref="E597">INDEX(A!$C$2:$C$1001,MATCH(EF!C597,A!$A$2:$A$1001,0))</f>
        <v>#N/A</v>
      </c>
      <c r="F597" s="35" t="e">
        <f t="array" ref="F597">INDEX(A!$D$2:$D$1001,MATCH(EF!C597,A!$A$2:$A$1001,0))</f>
        <v>#N/A</v>
      </c>
      <c r="G597" s="35" t="e">
        <f t="array" ref="G597">INDEX(A!$E$2:$E$1001,MATCH(EF!C597,A!$A$2:$A$1001,0))</f>
        <v>#N/A</v>
      </c>
      <c r="H597" s="35" t="e">
        <f t="array" ref="H597">INDEX(A!$F$2:$F$1001,MATCH(EF!C597,A!$A$2:$A$1001,0))</f>
        <v>#N/A</v>
      </c>
      <c r="I597" s="35" t="e">
        <f t="array" ref="I597">INDEX(A!$G$2:$G$1001,MATCH(EF!C597,A!$A$2:$A$1001,0))</f>
        <v>#N/A</v>
      </c>
      <c r="J597" s="35" t="e">
        <f t="array" ref="J597">INDEX(A!$H$2:$H$1001,MATCH(EF!C597,A!$A$2:$A$1001,0))</f>
        <v>#N/A</v>
      </c>
      <c r="K597" s="35" t="e">
        <f t="array" ref="K597">INDEX(A!$I$2:$I$1001,MATCH(EF!C597,A!$A$2:$A$1001,0))</f>
        <v>#N/A</v>
      </c>
      <c r="L597" s="35" t="e">
        <f t="array" ref="L597">INDEX(A!$J$2:$J$1001,MATCH(EF!C597,A!$A$2:$A$1001,0))</f>
        <v>#N/A</v>
      </c>
      <c r="M597" s="35" t="e">
        <f t="array" ref="M597">INDEX(A!$K$2:$K$1001,MATCH(EF!C597,A!$A$2:$A$1001,0))</f>
        <v>#N/A</v>
      </c>
      <c r="N597" s="35" t="e">
        <f t="array" ref="N597">INDEX(A!$L$2:$L$1001,MATCH(EF!C597,A!$A$2:$A$1001,0))</f>
        <v>#N/A</v>
      </c>
      <c r="O597" s="36" t="e">
        <f t="shared" si="0"/>
        <v>#N/A</v>
      </c>
      <c r="P597" s="36" t="e">
        <f t="shared" si="1"/>
        <v>#N/A</v>
      </c>
      <c r="Q597" s="36" t="e">
        <f t="array" ref="Q597">IF(O597="7",IF(P597="000","Sin región al ser un intermunicipal",INDEX(B!$C$2:$C$126,MATCH(EF!P597,B!$A$2:$A$126,0))),"Sin región al ser un ente Estatal")</f>
        <v>#N/A</v>
      </c>
      <c r="R597" s="37" t="e">
        <f t="array" ref="R597">IF(O597="7",IF(P597="000","N/A",INDEX(B!$D$2:$D$126,MATCH(EF!P597,B!$A$2:$A$126,0))),B!$D$127)</f>
        <v>#N/A</v>
      </c>
      <c r="S597" s="37" t="e">
        <f t="array" ref="S597">IF(O597="7",IF(P597="000","N/A",INDEX(B!$E$2:$E$126,MATCH(EF!P597,B!$A$2:$A$126,0))),B!$E$127)</f>
        <v>#N/A</v>
      </c>
      <c r="T597" s="29"/>
      <c r="U597" s="29"/>
      <c r="V597" s="29"/>
      <c r="W597" s="29"/>
      <c r="X597" s="29"/>
      <c r="Y597" s="29"/>
      <c r="Z597" s="29"/>
    </row>
    <row r="598" spans="1:26" ht="14.25" customHeight="1">
      <c r="A598" s="29">
        <f>COUNTIF(A!$A$2:$A$1001,"&lt;="&amp;A!A598)</f>
        <v>0</v>
      </c>
      <c r="B598" s="30">
        <v>597</v>
      </c>
      <c r="C598" s="35" t="e">
        <f t="array" ref="C598">INDEX(A!$A$2:$A$1001,MATCH(EF!B598,EF!$A$2:$A$1001,0))</f>
        <v>#N/A</v>
      </c>
      <c r="D598" s="35" t="e">
        <f t="array" ref="D598">INDEX(A!$B$2:$B$1001,MATCH(EF!C598,A!$A$2:$A$1001,0))</f>
        <v>#N/A</v>
      </c>
      <c r="E598" s="35" t="e">
        <f t="array" ref="E598">INDEX(A!$C$2:$C$1001,MATCH(EF!C598,A!$A$2:$A$1001,0))</f>
        <v>#N/A</v>
      </c>
      <c r="F598" s="35" t="e">
        <f t="array" ref="F598">INDEX(A!$D$2:$D$1001,MATCH(EF!C598,A!$A$2:$A$1001,0))</f>
        <v>#N/A</v>
      </c>
      <c r="G598" s="35" t="e">
        <f t="array" ref="G598">INDEX(A!$E$2:$E$1001,MATCH(EF!C598,A!$A$2:$A$1001,0))</f>
        <v>#N/A</v>
      </c>
      <c r="H598" s="35" t="e">
        <f t="array" ref="H598">INDEX(A!$F$2:$F$1001,MATCH(EF!C598,A!$A$2:$A$1001,0))</f>
        <v>#N/A</v>
      </c>
      <c r="I598" s="35" t="e">
        <f t="array" ref="I598">INDEX(A!$G$2:$G$1001,MATCH(EF!C598,A!$A$2:$A$1001,0))</f>
        <v>#N/A</v>
      </c>
      <c r="J598" s="35" t="e">
        <f t="array" ref="J598">INDEX(A!$H$2:$H$1001,MATCH(EF!C598,A!$A$2:$A$1001,0))</f>
        <v>#N/A</v>
      </c>
      <c r="K598" s="35" t="e">
        <f t="array" ref="K598">INDEX(A!$I$2:$I$1001,MATCH(EF!C598,A!$A$2:$A$1001,0))</f>
        <v>#N/A</v>
      </c>
      <c r="L598" s="35" t="e">
        <f t="array" ref="L598">INDEX(A!$J$2:$J$1001,MATCH(EF!C598,A!$A$2:$A$1001,0))</f>
        <v>#N/A</v>
      </c>
      <c r="M598" s="35" t="e">
        <f t="array" ref="M598">INDEX(A!$K$2:$K$1001,MATCH(EF!C598,A!$A$2:$A$1001,0))</f>
        <v>#N/A</v>
      </c>
      <c r="N598" s="35" t="e">
        <f t="array" ref="N598">INDEX(A!$L$2:$L$1001,MATCH(EF!C598,A!$A$2:$A$1001,0))</f>
        <v>#N/A</v>
      </c>
      <c r="O598" s="36" t="e">
        <f t="shared" si="0"/>
        <v>#N/A</v>
      </c>
      <c r="P598" s="36" t="e">
        <f t="shared" si="1"/>
        <v>#N/A</v>
      </c>
      <c r="Q598" s="36" t="e">
        <f t="array" ref="Q598">IF(O598="7",IF(P598="000","Sin región al ser un intermunicipal",INDEX(B!$C$2:$C$126,MATCH(EF!P598,B!$A$2:$A$126,0))),"Sin región al ser un ente Estatal")</f>
        <v>#N/A</v>
      </c>
      <c r="R598" s="37" t="e">
        <f t="array" ref="R598">IF(O598="7",IF(P598="000","N/A",INDEX(B!$D$2:$D$126,MATCH(EF!P598,B!$A$2:$A$126,0))),B!$D$127)</f>
        <v>#N/A</v>
      </c>
      <c r="S598" s="37" t="e">
        <f t="array" ref="S598">IF(O598="7",IF(P598="000","N/A",INDEX(B!$E$2:$E$126,MATCH(EF!P598,B!$A$2:$A$126,0))),B!$E$127)</f>
        <v>#N/A</v>
      </c>
      <c r="T598" s="29"/>
      <c r="U598" s="29"/>
      <c r="V598" s="29"/>
      <c r="W598" s="29"/>
      <c r="X598" s="29"/>
      <c r="Y598" s="29"/>
      <c r="Z598" s="29"/>
    </row>
    <row r="599" spans="1:26" ht="14.25" customHeight="1">
      <c r="A599" s="29">
        <f>COUNTIF(A!$A$2:$A$1001,"&lt;="&amp;A!A599)</f>
        <v>0</v>
      </c>
      <c r="B599" s="30">
        <v>598</v>
      </c>
      <c r="C599" s="35" t="e">
        <f t="array" ref="C599">INDEX(A!$A$2:$A$1001,MATCH(EF!B599,EF!$A$2:$A$1001,0))</f>
        <v>#N/A</v>
      </c>
      <c r="D599" s="35" t="e">
        <f t="array" ref="D599">INDEX(A!$B$2:$B$1001,MATCH(EF!C599,A!$A$2:$A$1001,0))</f>
        <v>#N/A</v>
      </c>
      <c r="E599" s="35" t="e">
        <f t="array" ref="E599">INDEX(A!$C$2:$C$1001,MATCH(EF!C599,A!$A$2:$A$1001,0))</f>
        <v>#N/A</v>
      </c>
      <c r="F599" s="35" t="e">
        <f t="array" ref="F599">INDEX(A!$D$2:$D$1001,MATCH(EF!C599,A!$A$2:$A$1001,0))</f>
        <v>#N/A</v>
      </c>
      <c r="G599" s="35" t="e">
        <f t="array" ref="G599">INDEX(A!$E$2:$E$1001,MATCH(EF!C599,A!$A$2:$A$1001,0))</f>
        <v>#N/A</v>
      </c>
      <c r="H599" s="35" t="e">
        <f t="array" ref="H599">INDEX(A!$F$2:$F$1001,MATCH(EF!C599,A!$A$2:$A$1001,0))</f>
        <v>#N/A</v>
      </c>
      <c r="I599" s="35" t="e">
        <f t="array" ref="I599">INDEX(A!$G$2:$G$1001,MATCH(EF!C599,A!$A$2:$A$1001,0))</f>
        <v>#N/A</v>
      </c>
      <c r="J599" s="35" t="e">
        <f t="array" ref="J599">INDEX(A!$H$2:$H$1001,MATCH(EF!C599,A!$A$2:$A$1001,0))</f>
        <v>#N/A</v>
      </c>
      <c r="K599" s="35" t="e">
        <f t="array" ref="K599">INDEX(A!$I$2:$I$1001,MATCH(EF!C599,A!$A$2:$A$1001,0))</f>
        <v>#N/A</v>
      </c>
      <c r="L599" s="35" t="e">
        <f t="array" ref="L599">INDEX(A!$J$2:$J$1001,MATCH(EF!C599,A!$A$2:$A$1001,0))</f>
        <v>#N/A</v>
      </c>
      <c r="M599" s="35" t="e">
        <f t="array" ref="M599">INDEX(A!$K$2:$K$1001,MATCH(EF!C599,A!$A$2:$A$1001,0))</f>
        <v>#N/A</v>
      </c>
      <c r="N599" s="35" t="e">
        <f t="array" ref="N599">INDEX(A!$L$2:$L$1001,MATCH(EF!C599,A!$A$2:$A$1001,0))</f>
        <v>#N/A</v>
      </c>
      <c r="O599" s="36" t="e">
        <f t="shared" si="0"/>
        <v>#N/A</v>
      </c>
      <c r="P599" s="36" t="e">
        <f t="shared" si="1"/>
        <v>#N/A</v>
      </c>
      <c r="Q599" s="36" t="e">
        <f t="array" ref="Q599">IF(O599="7",IF(P599="000","Sin región al ser un intermunicipal",INDEX(B!$C$2:$C$126,MATCH(EF!P599,B!$A$2:$A$126,0))),"Sin región al ser un ente Estatal")</f>
        <v>#N/A</v>
      </c>
      <c r="R599" s="37" t="e">
        <f t="array" ref="R599">IF(O599="7",IF(P599="000","N/A",INDEX(B!$D$2:$D$126,MATCH(EF!P599,B!$A$2:$A$126,0))),B!$D$127)</f>
        <v>#N/A</v>
      </c>
      <c r="S599" s="37" t="e">
        <f t="array" ref="S599">IF(O599="7",IF(P599="000","N/A",INDEX(B!$E$2:$E$126,MATCH(EF!P599,B!$A$2:$A$126,0))),B!$E$127)</f>
        <v>#N/A</v>
      </c>
      <c r="T599" s="29"/>
      <c r="U599" s="29"/>
      <c r="V599" s="29"/>
      <c r="W599" s="29"/>
      <c r="X599" s="29"/>
      <c r="Y599" s="29"/>
      <c r="Z599" s="29"/>
    </row>
    <row r="600" spans="1:26" ht="14.25" customHeight="1">
      <c r="A600" s="29">
        <f>COUNTIF(A!$A$2:$A$1001,"&lt;="&amp;A!A600)</f>
        <v>0</v>
      </c>
      <c r="B600" s="30">
        <v>599</v>
      </c>
      <c r="C600" s="35" t="e">
        <f t="array" ref="C600">INDEX(A!$A$2:$A$1001,MATCH(EF!B600,EF!$A$2:$A$1001,0))</f>
        <v>#N/A</v>
      </c>
      <c r="D600" s="35" t="e">
        <f t="array" ref="D600">INDEX(A!$B$2:$B$1001,MATCH(EF!C600,A!$A$2:$A$1001,0))</f>
        <v>#N/A</v>
      </c>
      <c r="E600" s="35" t="e">
        <f t="array" ref="E600">INDEX(A!$C$2:$C$1001,MATCH(EF!C600,A!$A$2:$A$1001,0))</f>
        <v>#N/A</v>
      </c>
      <c r="F600" s="35" t="e">
        <f t="array" ref="F600">INDEX(A!$D$2:$D$1001,MATCH(EF!C600,A!$A$2:$A$1001,0))</f>
        <v>#N/A</v>
      </c>
      <c r="G600" s="35" t="e">
        <f t="array" ref="G600">INDEX(A!$E$2:$E$1001,MATCH(EF!C600,A!$A$2:$A$1001,0))</f>
        <v>#N/A</v>
      </c>
      <c r="H600" s="35" t="e">
        <f t="array" ref="H600">INDEX(A!$F$2:$F$1001,MATCH(EF!C600,A!$A$2:$A$1001,0))</f>
        <v>#N/A</v>
      </c>
      <c r="I600" s="35" t="e">
        <f t="array" ref="I600">INDEX(A!$G$2:$G$1001,MATCH(EF!C600,A!$A$2:$A$1001,0))</f>
        <v>#N/A</v>
      </c>
      <c r="J600" s="35" t="e">
        <f t="array" ref="J600">INDEX(A!$H$2:$H$1001,MATCH(EF!C600,A!$A$2:$A$1001,0))</f>
        <v>#N/A</v>
      </c>
      <c r="K600" s="35" t="e">
        <f t="array" ref="K600">INDEX(A!$I$2:$I$1001,MATCH(EF!C600,A!$A$2:$A$1001,0))</f>
        <v>#N/A</v>
      </c>
      <c r="L600" s="35" t="e">
        <f t="array" ref="L600">INDEX(A!$J$2:$J$1001,MATCH(EF!C600,A!$A$2:$A$1001,0))</f>
        <v>#N/A</v>
      </c>
      <c r="M600" s="35" t="e">
        <f t="array" ref="M600">INDEX(A!$K$2:$K$1001,MATCH(EF!C600,A!$A$2:$A$1001,0))</f>
        <v>#N/A</v>
      </c>
      <c r="N600" s="35" t="e">
        <f t="array" ref="N600">INDEX(A!$L$2:$L$1001,MATCH(EF!C600,A!$A$2:$A$1001,0))</f>
        <v>#N/A</v>
      </c>
      <c r="O600" s="36" t="e">
        <f t="shared" si="0"/>
        <v>#N/A</v>
      </c>
      <c r="P600" s="36" t="e">
        <f t="shared" si="1"/>
        <v>#N/A</v>
      </c>
      <c r="Q600" s="36" t="e">
        <f t="array" ref="Q600">IF(O600="7",IF(P600="000","Sin región al ser un intermunicipal",INDEX(B!$C$2:$C$126,MATCH(EF!P600,B!$A$2:$A$126,0))),"Sin región al ser un ente Estatal")</f>
        <v>#N/A</v>
      </c>
      <c r="R600" s="37" t="e">
        <f t="array" ref="R600">IF(O600="7",IF(P600="000","N/A",INDEX(B!$D$2:$D$126,MATCH(EF!P600,B!$A$2:$A$126,0))),B!$D$127)</f>
        <v>#N/A</v>
      </c>
      <c r="S600" s="37" t="e">
        <f t="array" ref="S600">IF(O600="7",IF(P600="000","N/A",INDEX(B!$E$2:$E$126,MATCH(EF!P600,B!$A$2:$A$126,0))),B!$E$127)</f>
        <v>#N/A</v>
      </c>
      <c r="T600" s="29"/>
      <c r="U600" s="29"/>
      <c r="V600" s="29"/>
      <c r="W600" s="29"/>
      <c r="X600" s="29"/>
      <c r="Y600" s="29"/>
      <c r="Z600" s="29"/>
    </row>
    <row r="601" spans="1:26" ht="14.25" customHeight="1">
      <c r="A601" s="29">
        <f>COUNTIF(A!$A$2:$A$1001,"&lt;="&amp;A!A601)</f>
        <v>0</v>
      </c>
      <c r="B601" s="30">
        <v>600</v>
      </c>
      <c r="C601" s="35" t="e">
        <f t="array" ref="C601">INDEX(A!$A$2:$A$1001,MATCH(EF!B601,EF!$A$2:$A$1001,0))</f>
        <v>#N/A</v>
      </c>
      <c r="D601" s="35" t="e">
        <f t="array" ref="D601">INDEX(A!$B$2:$B$1001,MATCH(EF!C601,A!$A$2:$A$1001,0))</f>
        <v>#N/A</v>
      </c>
      <c r="E601" s="35" t="e">
        <f t="array" ref="E601">INDEX(A!$C$2:$C$1001,MATCH(EF!C601,A!$A$2:$A$1001,0))</f>
        <v>#N/A</v>
      </c>
      <c r="F601" s="35" t="e">
        <f t="array" ref="F601">INDEX(A!$D$2:$D$1001,MATCH(EF!C601,A!$A$2:$A$1001,0))</f>
        <v>#N/A</v>
      </c>
      <c r="G601" s="35" t="e">
        <f t="array" ref="G601">INDEX(A!$E$2:$E$1001,MATCH(EF!C601,A!$A$2:$A$1001,0))</f>
        <v>#N/A</v>
      </c>
      <c r="H601" s="35" t="e">
        <f t="array" ref="H601">INDEX(A!$F$2:$F$1001,MATCH(EF!C601,A!$A$2:$A$1001,0))</f>
        <v>#N/A</v>
      </c>
      <c r="I601" s="35" t="e">
        <f t="array" ref="I601">INDEX(A!$G$2:$G$1001,MATCH(EF!C601,A!$A$2:$A$1001,0))</f>
        <v>#N/A</v>
      </c>
      <c r="J601" s="35" t="e">
        <f t="array" ref="J601">INDEX(A!$H$2:$H$1001,MATCH(EF!C601,A!$A$2:$A$1001,0))</f>
        <v>#N/A</v>
      </c>
      <c r="K601" s="35" t="e">
        <f t="array" ref="K601">INDEX(A!$I$2:$I$1001,MATCH(EF!C601,A!$A$2:$A$1001,0))</f>
        <v>#N/A</v>
      </c>
      <c r="L601" s="35" t="e">
        <f t="array" ref="L601">INDEX(A!$J$2:$J$1001,MATCH(EF!C601,A!$A$2:$A$1001,0))</f>
        <v>#N/A</v>
      </c>
      <c r="M601" s="35" t="e">
        <f t="array" ref="M601">INDEX(A!$K$2:$K$1001,MATCH(EF!C601,A!$A$2:$A$1001,0))</f>
        <v>#N/A</v>
      </c>
      <c r="N601" s="35" t="e">
        <f t="array" ref="N601">INDEX(A!$L$2:$L$1001,MATCH(EF!C601,A!$A$2:$A$1001,0))</f>
        <v>#N/A</v>
      </c>
      <c r="O601" s="36" t="e">
        <f t="shared" si="0"/>
        <v>#N/A</v>
      </c>
      <c r="P601" s="36" t="e">
        <f t="shared" si="1"/>
        <v>#N/A</v>
      </c>
      <c r="Q601" s="36" t="e">
        <f t="array" ref="Q601">IF(O601="7",IF(P601="000","Sin región al ser un intermunicipal",INDEX(B!$C$2:$C$126,MATCH(EF!P601,B!$A$2:$A$126,0))),"Sin región al ser un ente Estatal")</f>
        <v>#N/A</v>
      </c>
      <c r="R601" s="37" t="e">
        <f t="array" ref="R601">IF(O601="7",IF(P601="000","N/A",INDEX(B!$D$2:$D$126,MATCH(EF!P601,B!$A$2:$A$126,0))),B!$D$127)</f>
        <v>#N/A</v>
      </c>
      <c r="S601" s="37" t="e">
        <f t="array" ref="S601">IF(O601="7",IF(P601="000","N/A",INDEX(B!$E$2:$E$126,MATCH(EF!P601,B!$A$2:$A$126,0))),B!$E$127)</f>
        <v>#N/A</v>
      </c>
      <c r="T601" s="29"/>
      <c r="U601" s="29"/>
      <c r="V601" s="29"/>
      <c r="W601" s="29"/>
      <c r="X601" s="29"/>
      <c r="Y601" s="29"/>
      <c r="Z601" s="29"/>
    </row>
    <row r="602" spans="1:26" ht="14.25" customHeight="1">
      <c r="A602" s="29">
        <f>COUNTIF(A!$A$2:$A$1001,"&lt;="&amp;A!A602)</f>
        <v>0</v>
      </c>
      <c r="B602" s="30">
        <v>601</v>
      </c>
      <c r="C602" s="35" t="e">
        <f t="array" ref="C602">INDEX(A!$A$2:$A$1001,MATCH(EF!B602,EF!$A$2:$A$1001,0))</f>
        <v>#N/A</v>
      </c>
      <c r="D602" s="35" t="e">
        <f t="array" ref="D602">INDEX(A!$B$2:$B$1001,MATCH(EF!C602,A!$A$2:$A$1001,0))</f>
        <v>#N/A</v>
      </c>
      <c r="E602" s="35" t="e">
        <f t="array" ref="E602">INDEX(A!$C$2:$C$1001,MATCH(EF!C602,A!$A$2:$A$1001,0))</f>
        <v>#N/A</v>
      </c>
      <c r="F602" s="35" t="e">
        <f t="array" ref="F602">INDEX(A!$D$2:$D$1001,MATCH(EF!C602,A!$A$2:$A$1001,0))</f>
        <v>#N/A</v>
      </c>
      <c r="G602" s="35" t="e">
        <f t="array" ref="G602">INDEX(A!$E$2:$E$1001,MATCH(EF!C602,A!$A$2:$A$1001,0))</f>
        <v>#N/A</v>
      </c>
      <c r="H602" s="35" t="e">
        <f t="array" ref="H602">INDEX(A!$F$2:$F$1001,MATCH(EF!C602,A!$A$2:$A$1001,0))</f>
        <v>#N/A</v>
      </c>
      <c r="I602" s="35" t="e">
        <f t="array" ref="I602">INDEX(A!$G$2:$G$1001,MATCH(EF!C602,A!$A$2:$A$1001,0))</f>
        <v>#N/A</v>
      </c>
      <c r="J602" s="35" t="e">
        <f t="array" ref="J602">INDEX(A!$H$2:$H$1001,MATCH(EF!C602,A!$A$2:$A$1001,0))</f>
        <v>#N/A</v>
      </c>
      <c r="K602" s="35" t="e">
        <f t="array" ref="K602">INDEX(A!$I$2:$I$1001,MATCH(EF!C602,A!$A$2:$A$1001,0))</f>
        <v>#N/A</v>
      </c>
      <c r="L602" s="35" t="e">
        <f t="array" ref="L602">INDEX(A!$J$2:$J$1001,MATCH(EF!C602,A!$A$2:$A$1001,0))</f>
        <v>#N/A</v>
      </c>
      <c r="M602" s="35" t="e">
        <f t="array" ref="M602">INDEX(A!$K$2:$K$1001,MATCH(EF!C602,A!$A$2:$A$1001,0))</f>
        <v>#N/A</v>
      </c>
      <c r="N602" s="35" t="e">
        <f t="array" ref="N602">INDEX(A!$L$2:$L$1001,MATCH(EF!C602,A!$A$2:$A$1001,0))</f>
        <v>#N/A</v>
      </c>
      <c r="O602" s="36" t="e">
        <f t="shared" si="0"/>
        <v>#N/A</v>
      </c>
      <c r="P602" s="36" t="e">
        <f t="shared" si="1"/>
        <v>#N/A</v>
      </c>
      <c r="Q602" s="36" t="e">
        <f t="array" ref="Q602">IF(O602="7",IF(P602="000","Sin región al ser un intermunicipal",INDEX(B!$C$2:$C$126,MATCH(EF!P602,B!$A$2:$A$126,0))),"Sin región al ser un ente Estatal")</f>
        <v>#N/A</v>
      </c>
      <c r="R602" s="37" t="e">
        <f t="array" ref="R602">IF(O602="7",IF(P602="000","N/A",INDEX(B!$D$2:$D$126,MATCH(EF!P602,B!$A$2:$A$126,0))),B!$D$127)</f>
        <v>#N/A</v>
      </c>
      <c r="S602" s="37" t="e">
        <f t="array" ref="S602">IF(O602="7",IF(P602="000","N/A",INDEX(B!$E$2:$E$126,MATCH(EF!P602,B!$A$2:$A$126,0))),B!$E$127)</f>
        <v>#N/A</v>
      </c>
      <c r="T602" s="29"/>
      <c r="U602" s="29"/>
      <c r="V602" s="29"/>
      <c r="W602" s="29"/>
      <c r="X602" s="29"/>
      <c r="Y602" s="29"/>
      <c r="Z602" s="29"/>
    </row>
    <row r="603" spans="1:26" ht="14.25" customHeight="1">
      <c r="A603" s="29">
        <f>COUNTIF(A!$A$2:$A$1001,"&lt;="&amp;A!A603)</f>
        <v>0</v>
      </c>
      <c r="B603" s="30">
        <v>602</v>
      </c>
      <c r="C603" s="35" t="e">
        <f t="array" ref="C603">INDEX(A!$A$2:$A$1001,MATCH(EF!B603,EF!$A$2:$A$1001,0))</f>
        <v>#N/A</v>
      </c>
      <c r="D603" s="35" t="e">
        <f t="array" ref="D603">INDEX(A!$B$2:$B$1001,MATCH(EF!C603,A!$A$2:$A$1001,0))</f>
        <v>#N/A</v>
      </c>
      <c r="E603" s="35" t="e">
        <f t="array" ref="E603">INDEX(A!$C$2:$C$1001,MATCH(EF!C603,A!$A$2:$A$1001,0))</f>
        <v>#N/A</v>
      </c>
      <c r="F603" s="35" t="e">
        <f t="array" ref="F603">INDEX(A!$D$2:$D$1001,MATCH(EF!C603,A!$A$2:$A$1001,0))</f>
        <v>#N/A</v>
      </c>
      <c r="G603" s="35" t="e">
        <f t="array" ref="G603">INDEX(A!$E$2:$E$1001,MATCH(EF!C603,A!$A$2:$A$1001,0))</f>
        <v>#N/A</v>
      </c>
      <c r="H603" s="35" t="e">
        <f t="array" ref="H603">INDEX(A!$F$2:$F$1001,MATCH(EF!C603,A!$A$2:$A$1001,0))</f>
        <v>#N/A</v>
      </c>
      <c r="I603" s="35" t="e">
        <f t="array" ref="I603">INDEX(A!$G$2:$G$1001,MATCH(EF!C603,A!$A$2:$A$1001,0))</f>
        <v>#N/A</v>
      </c>
      <c r="J603" s="35" t="e">
        <f t="array" ref="J603">INDEX(A!$H$2:$H$1001,MATCH(EF!C603,A!$A$2:$A$1001,0))</f>
        <v>#N/A</v>
      </c>
      <c r="K603" s="35" t="e">
        <f t="array" ref="K603">INDEX(A!$I$2:$I$1001,MATCH(EF!C603,A!$A$2:$A$1001,0))</f>
        <v>#N/A</v>
      </c>
      <c r="L603" s="35" t="e">
        <f t="array" ref="L603">INDEX(A!$J$2:$J$1001,MATCH(EF!C603,A!$A$2:$A$1001,0))</f>
        <v>#N/A</v>
      </c>
      <c r="M603" s="35" t="e">
        <f t="array" ref="M603">INDEX(A!$K$2:$K$1001,MATCH(EF!C603,A!$A$2:$A$1001,0))</f>
        <v>#N/A</v>
      </c>
      <c r="N603" s="35" t="e">
        <f t="array" ref="N603">INDEX(A!$L$2:$L$1001,MATCH(EF!C603,A!$A$2:$A$1001,0))</f>
        <v>#N/A</v>
      </c>
      <c r="O603" s="36" t="e">
        <f t="shared" si="0"/>
        <v>#N/A</v>
      </c>
      <c r="P603" s="36" t="e">
        <f t="shared" si="1"/>
        <v>#N/A</v>
      </c>
      <c r="Q603" s="36" t="e">
        <f t="array" ref="Q603">IF(O603="7",IF(P603="000","Sin región al ser un intermunicipal",INDEX(B!$C$2:$C$126,MATCH(EF!P603,B!$A$2:$A$126,0))),"Sin región al ser un ente Estatal")</f>
        <v>#N/A</v>
      </c>
      <c r="R603" s="37" t="e">
        <f t="array" ref="R603">IF(O603="7",IF(P603="000","N/A",INDEX(B!$D$2:$D$126,MATCH(EF!P603,B!$A$2:$A$126,0))),B!$D$127)</f>
        <v>#N/A</v>
      </c>
      <c r="S603" s="37" t="e">
        <f t="array" ref="S603">IF(O603="7",IF(P603="000","N/A",INDEX(B!$E$2:$E$126,MATCH(EF!P603,B!$A$2:$A$126,0))),B!$E$127)</f>
        <v>#N/A</v>
      </c>
      <c r="T603" s="29"/>
      <c r="U603" s="29"/>
      <c r="V603" s="29"/>
      <c r="W603" s="29"/>
      <c r="X603" s="29"/>
      <c r="Y603" s="29"/>
      <c r="Z603" s="29"/>
    </row>
    <row r="604" spans="1:26" ht="14.25" customHeight="1">
      <c r="A604" s="29">
        <f>COUNTIF(A!$A$2:$A$1001,"&lt;="&amp;A!A604)</f>
        <v>0</v>
      </c>
      <c r="B604" s="30">
        <v>603</v>
      </c>
      <c r="C604" s="35" t="e">
        <f t="array" ref="C604">INDEX(A!$A$2:$A$1001,MATCH(EF!B604,EF!$A$2:$A$1001,0))</f>
        <v>#N/A</v>
      </c>
      <c r="D604" s="35" t="e">
        <f t="array" ref="D604">INDEX(A!$B$2:$B$1001,MATCH(EF!C604,A!$A$2:$A$1001,0))</f>
        <v>#N/A</v>
      </c>
      <c r="E604" s="35" t="e">
        <f t="array" ref="E604">INDEX(A!$C$2:$C$1001,MATCH(EF!C604,A!$A$2:$A$1001,0))</f>
        <v>#N/A</v>
      </c>
      <c r="F604" s="35" t="e">
        <f t="array" ref="F604">INDEX(A!$D$2:$D$1001,MATCH(EF!C604,A!$A$2:$A$1001,0))</f>
        <v>#N/A</v>
      </c>
      <c r="G604" s="35" t="e">
        <f t="array" ref="G604">INDEX(A!$E$2:$E$1001,MATCH(EF!C604,A!$A$2:$A$1001,0))</f>
        <v>#N/A</v>
      </c>
      <c r="H604" s="35" t="e">
        <f t="array" ref="H604">INDEX(A!$F$2:$F$1001,MATCH(EF!C604,A!$A$2:$A$1001,0))</f>
        <v>#N/A</v>
      </c>
      <c r="I604" s="35" t="e">
        <f t="array" ref="I604">INDEX(A!$G$2:$G$1001,MATCH(EF!C604,A!$A$2:$A$1001,0))</f>
        <v>#N/A</v>
      </c>
      <c r="J604" s="35" t="e">
        <f t="array" ref="J604">INDEX(A!$H$2:$H$1001,MATCH(EF!C604,A!$A$2:$A$1001,0))</f>
        <v>#N/A</v>
      </c>
      <c r="K604" s="35" t="e">
        <f t="array" ref="K604">INDEX(A!$I$2:$I$1001,MATCH(EF!C604,A!$A$2:$A$1001,0))</f>
        <v>#N/A</v>
      </c>
      <c r="L604" s="35" t="e">
        <f t="array" ref="L604">INDEX(A!$J$2:$J$1001,MATCH(EF!C604,A!$A$2:$A$1001,0))</f>
        <v>#N/A</v>
      </c>
      <c r="M604" s="35" t="e">
        <f t="array" ref="M604">INDEX(A!$K$2:$K$1001,MATCH(EF!C604,A!$A$2:$A$1001,0))</f>
        <v>#N/A</v>
      </c>
      <c r="N604" s="35" t="e">
        <f t="array" ref="N604">INDEX(A!$L$2:$L$1001,MATCH(EF!C604,A!$A$2:$A$1001,0))</f>
        <v>#N/A</v>
      </c>
      <c r="O604" s="36" t="e">
        <f t="shared" si="0"/>
        <v>#N/A</v>
      </c>
      <c r="P604" s="36" t="e">
        <f t="shared" si="1"/>
        <v>#N/A</v>
      </c>
      <c r="Q604" s="36" t="e">
        <f t="array" ref="Q604">IF(O604="7",IF(P604="000","Sin región al ser un intermunicipal",INDEX(B!$C$2:$C$126,MATCH(EF!P604,B!$A$2:$A$126,0))),"Sin región al ser un ente Estatal")</f>
        <v>#N/A</v>
      </c>
      <c r="R604" s="37" t="e">
        <f t="array" ref="R604">IF(O604="7",IF(P604="000","N/A",INDEX(B!$D$2:$D$126,MATCH(EF!P604,B!$A$2:$A$126,0))),B!$D$127)</f>
        <v>#N/A</v>
      </c>
      <c r="S604" s="37" t="e">
        <f t="array" ref="S604">IF(O604="7",IF(P604="000","N/A",INDEX(B!$E$2:$E$126,MATCH(EF!P604,B!$A$2:$A$126,0))),B!$E$127)</f>
        <v>#N/A</v>
      </c>
      <c r="T604" s="29"/>
      <c r="U604" s="29"/>
      <c r="V604" s="29"/>
      <c r="W604" s="29"/>
      <c r="X604" s="29"/>
      <c r="Y604" s="29"/>
      <c r="Z604" s="29"/>
    </row>
    <row r="605" spans="1:26" ht="14.25" customHeight="1">
      <c r="A605" s="29">
        <f>COUNTIF(A!$A$2:$A$1001,"&lt;="&amp;A!A605)</f>
        <v>0</v>
      </c>
      <c r="B605" s="30">
        <v>604</v>
      </c>
      <c r="C605" s="35" t="e">
        <f t="array" ref="C605">INDEX(A!$A$2:$A$1001,MATCH(EF!B605,EF!$A$2:$A$1001,0))</f>
        <v>#N/A</v>
      </c>
      <c r="D605" s="35" t="e">
        <f t="array" ref="D605">INDEX(A!$B$2:$B$1001,MATCH(EF!C605,A!$A$2:$A$1001,0))</f>
        <v>#N/A</v>
      </c>
      <c r="E605" s="35" t="e">
        <f t="array" ref="E605">INDEX(A!$C$2:$C$1001,MATCH(EF!C605,A!$A$2:$A$1001,0))</f>
        <v>#N/A</v>
      </c>
      <c r="F605" s="35" t="e">
        <f t="array" ref="F605">INDEX(A!$D$2:$D$1001,MATCH(EF!C605,A!$A$2:$A$1001,0))</f>
        <v>#N/A</v>
      </c>
      <c r="G605" s="35" t="e">
        <f t="array" ref="G605">INDEX(A!$E$2:$E$1001,MATCH(EF!C605,A!$A$2:$A$1001,0))</f>
        <v>#N/A</v>
      </c>
      <c r="H605" s="35" t="e">
        <f t="array" ref="H605">INDEX(A!$F$2:$F$1001,MATCH(EF!C605,A!$A$2:$A$1001,0))</f>
        <v>#N/A</v>
      </c>
      <c r="I605" s="35" t="e">
        <f t="array" ref="I605">INDEX(A!$G$2:$G$1001,MATCH(EF!C605,A!$A$2:$A$1001,0))</f>
        <v>#N/A</v>
      </c>
      <c r="J605" s="35" t="e">
        <f t="array" ref="J605">INDEX(A!$H$2:$H$1001,MATCH(EF!C605,A!$A$2:$A$1001,0))</f>
        <v>#N/A</v>
      </c>
      <c r="K605" s="35" t="e">
        <f t="array" ref="K605">INDEX(A!$I$2:$I$1001,MATCH(EF!C605,A!$A$2:$A$1001,0))</f>
        <v>#N/A</v>
      </c>
      <c r="L605" s="35" t="e">
        <f t="array" ref="L605">INDEX(A!$J$2:$J$1001,MATCH(EF!C605,A!$A$2:$A$1001,0))</f>
        <v>#N/A</v>
      </c>
      <c r="M605" s="35" t="e">
        <f t="array" ref="M605">INDEX(A!$K$2:$K$1001,MATCH(EF!C605,A!$A$2:$A$1001,0))</f>
        <v>#N/A</v>
      </c>
      <c r="N605" s="35" t="e">
        <f t="array" ref="N605">INDEX(A!$L$2:$L$1001,MATCH(EF!C605,A!$A$2:$A$1001,0))</f>
        <v>#N/A</v>
      </c>
      <c r="O605" s="36" t="e">
        <f t="shared" si="0"/>
        <v>#N/A</v>
      </c>
      <c r="P605" s="36" t="e">
        <f t="shared" si="1"/>
        <v>#N/A</v>
      </c>
      <c r="Q605" s="36" t="e">
        <f t="array" ref="Q605">IF(O605="7",IF(P605="000","Sin región al ser un intermunicipal",INDEX(B!$C$2:$C$126,MATCH(EF!P605,B!$A$2:$A$126,0))),"Sin región al ser un ente Estatal")</f>
        <v>#N/A</v>
      </c>
      <c r="R605" s="37" t="e">
        <f t="array" ref="R605">IF(O605="7",IF(P605="000","N/A",INDEX(B!$D$2:$D$126,MATCH(EF!P605,B!$A$2:$A$126,0))),B!$D$127)</f>
        <v>#N/A</v>
      </c>
      <c r="S605" s="37" t="e">
        <f t="array" ref="S605">IF(O605="7",IF(P605="000","N/A",INDEX(B!$E$2:$E$126,MATCH(EF!P605,B!$A$2:$A$126,0))),B!$E$127)</f>
        <v>#N/A</v>
      </c>
      <c r="T605" s="29"/>
      <c r="U605" s="29"/>
      <c r="V605" s="29"/>
      <c r="W605" s="29"/>
      <c r="X605" s="29"/>
      <c r="Y605" s="29"/>
      <c r="Z605" s="29"/>
    </row>
    <row r="606" spans="1:26" ht="14.25" customHeight="1">
      <c r="A606" s="29">
        <f>COUNTIF(A!$A$2:$A$1001,"&lt;="&amp;A!A606)</f>
        <v>0</v>
      </c>
      <c r="B606" s="30">
        <v>605</v>
      </c>
      <c r="C606" s="35" t="e">
        <f t="array" ref="C606">INDEX(A!$A$2:$A$1001,MATCH(EF!B606,EF!$A$2:$A$1001,0))</f>
        <v>#N/A</v>
      </c>
      <c r="D606" s="35" t="e">
        <f t="array" ref="D606">INDEX(A!$B$2:$B$1001,MATCH(EF!C606,A!$A$2:$A$1001,0))</f>
        <v>#N/A</v>
      </c>
      <c r="E606" s="35" t="e">
        <f t="array" ref="E606">INDEX(A!$C$2:$C$1001,MATCH(EF!C606,A!$A$2:$A$1001,0))</f>
        <v>#N/A</v>
      </c>
      <c r="F606" s="35" t="e">
        <f t="array" ref="F606">INDEX(A!$D$2:$D$1001,MATCH(EF!C606,A!$A$2:$A$1001,0))</f>
        <v>#N/A</v>
      </c>
      <c r="G606" s="35" t="e">
        <f t="array" ref="G606">INDEX(A!$E$2:$E$1001,MATCH(EF!C606,A!$A$2:$A$1001,0))</f>
        <v>#N/A</v>
      </c>
      <c r="H606" s="35" t="e">
        <f t="array" ref="H606">INDEX(A!$F$2:$F$1001,MATCH(EF!C606,A!$A$2:$A$1001,0))</f>
        <v>#N/A</v>
      </c>
      <c r="I606" s="35" t="e">
        <f t="array" ref="I606">INDEX(A!$G$2:$G$1001,MATCH(EF!C606,A!$A$2:$A$1001,0))</f>
        <v>#N/A</v>
      </c>
      <c r="J606" s="35" t="e">
        <f t="array" ref="J606">INDEX(A!$H$2:$H$1001,MATCH(EF!C606,A!$A$2:$A$1001,0))</f>
        <v>#N/A</v>
      </c>
      <c r="K606" s="35" t="e">
        <f t="array" ref="K606">INDEX(A!$I$2:$I$1001,MATCH(EF!C606,A!$A$2:$A$1001,0))</f>
        <v>#N/A</v>
      </c>
      <c r="L606" s="35" t="e">
        <f t="array" ref="L606">INDEX(A!$J$2:$J$1001,MATCH(EF!C606,A!$A$2:$A$1001,0))</f>
        <v>#N/A</v>
      </c>
      <c r="M606" s="35" t="e">
        <f t="array" ref="M606">INDEX(A!$K$2:$K$1001,MATCH(EF!C606,A!$A$2:$A$1001,0))</f>
        <v>#N/A</v>
      </c>
      <c r="N606" s="35" t="e">
        <f t="array" ref="N606">INDEX(A!$L$2:$L$1001,MATCH(EF!C606,A!$A$2:$A$1001,0))</f>
        <v>#N/A</v>
      </c>
      <c r="O606" s="36" t="e">
        <f t="shared" si="0"/>
        <v>#N/A</v>
      </c>
      <c r="P606" s="36" t="e">
        <f t="shared" si="1"/>
        <v>#N/A</v>
      </c>
      <c r="Q606" s="36" t="e">
        <f t="array" ref="Q606">IF(O606="7",IF(P606="000","Sin región al ser un intermunicipal",INDEX(B!$C$2:$C$126,MATCH(EF!P606,B!$A$2:$A$126,0))),"Sin región al ser un ente Estatal")</f>
        <v>#N/A</v>
      </c>
      <c r="R606" s="37" t="e">
        <f t="array" ref="R606">IF(O606="7",IF(P606="000","N/A",INDEX(B!$D$2:$D$126,MATCH(EF!P606,B!$A$2:$A$126,0))),B!$D$127)</f>
        <v>#N/A</v>
      </c>
      <c r="S606" s="37" t="e">
        <f t="array" ref="S606">IF(O606="7",IF(P606="000","N/A",INDEX(B!$E$2:$E$126,MATCH(EF!P606,B!$A$2:$A$126,0))),B!$E$127)</f>
        <v>#N/A</v>
      </c>
      <c r="T606" s="29"/>
      <c r="U606" s="29"/>
      <c r="V606" s="29"/>
      <c r="W606" s="29"/>
      <c r="X606" s="29"/>
      <c r="Y606" s="29"/>
      <c r="Z606" s="29"/>
    </row>
    <row r="607" spans="1:26" ht="14.25" customHeight="1">
      <c r="A607" s="29">
        <f>COUNTIF(A!$A$2:$A$1001,"&lt;="&amp;A!A607)</f>
        <v>0</v>
      </c>
      <c r="B607" s="30">
        <v>606</v>
      </c>
      <c r="C607" s="35" t="e">
        <f t="array" ref="C607">INDEX(A!$A$2:$A$1001,MATCH(EF!B607,EF!$A$2:$A$1001,0))</f>
        <v>#N/A</v>
      </c>
      <c r="D607" s="35" t="e">
        <f t="array" ref="D607">INDEX(A!$B$2:$B$1001,MATCH(EF!C607,A!$A$2:$A$1001,0))</f>
        <v>#N/A</v>
      </c>
      <c r="E607" s="35" t="e">
        <f t="array" ref="E607">INDEX(A!$C$2:$C$1001,MATCH(EF!C607,A!$A$2:$A$1001,0))</f>
        <v>#N/A</v>
      </c>
      <c r="F607" s="35" t="e">
        <f t="array" ref="F607">INDEX(A!$D$2:$D$1001,MATCH(EF!C607,A!$A$2:$A$1001,0))</f>
        <v>#N/A</v>
      </c>
      <c r="G607" s="35" t="e">
        <f t="array" ref="G607">INDEX(A!$E$2:$E$1001,MATCH(EF!C607,A!$A$2:$A$1001,0))</f>
        <v>#N/A</v>
      </c>
      <c r="H607" s="35" t="e">
        <f t="array" ref="H607">INDEX(A!$F$2:$F$1001,MATCH(EF!C607,A!$A$2:$A$1001,0))</f>
        <v>#N/A</v>
      </c>
      <c r="I607" s="35" t="e">
        <f t="array" ref="I607">INDEX(A!$G$2:$G$1001,MATCH(EF!C607,A!$A$2:$A$1001,0))</f>
        <v>#N/A</v>
      </c>
      <c r="J607" s="35" t="e">
        <f t="array" ref="J607">INDEX(A!$H$2:$H$1001,MATCH(EF!C607,A!$A$2:$A$1001,0))</f>
        <v>#N/A</v>
      </c>
      <c r="K607" s="35" t="e">
        <f t="array" ref="K607">INDEX(A!$I$2:$I$1001,MATCH(EF!C607,A!$A$2:$A$1001,0))</f>
        <v>#N/A</v>
      </c>
      <c r="L607" s="35" t="e">
        <f t="array" ref="L607">INDEX(A!$J$2:$J$1001,MATCH(EF!C607,A!$A$2:$A$1001,0))</f>
        <v>#N/A</v>
      </c>
      <c r="M607" s="35" t="e">
        <f t="array" ref="M607">INDEX(A!$K$2:$K$1001,MATCH(EF!C607,A!$A$2:$A$1001,0))</f>
        <v>#N/A</v>
      </c>
      <c r="N607" s="35" t="e">
        <f t="array" ref="N607">INDEX(A!$L$2:$L$1001,MATCH(EF!C607,A!$A$2:$A$1001,0))</f>
        <v>#N/A</v>
      </c>
      <c r="O607" s="36" t="e">
        <f t="shared" si="0"/>
        <v>#N/A</v>
      </c>
      <c r="P607" s="36" t="e">
        <f t="shared" si="1"/>
        <v>#N/A</v>
      </c>
      <c r="Q607" s="36" t="e">
        <f t="array" ref="Q607">IF(O607="7",IF(P607="000","Sin región al ser un intermunicipal",INDEX(B!$C$2:$C$126,MATCH(EF!P607,B!$A$2:$A$126,0))),"Sin región al ser un ente Estatal")</f>
        <v>#N/A</v>
      </c>
      <c r="R607" s="37" t="e">
        <f t="array" ref="R607">IF(O607="7",IF(P607="000","N/A",INDEX(B!$D$2:$D$126,MATCH(EF!P607,B!$A$2:$A$126,0))),B!$D$127)</f>
        <v>#N/A</v>
      </c>
      <c r="S607" s="37" t="e">
        <f t="array" ref="S607">IF(O607="7",IF(P607="000","N/A",INDEX(B!$E$2:$E$126,MATCH(EF!P607,B!$A$2:$A$126,0))),B!$E$127)</f>
        <v>#N/A</v>
      </c>
      <c r="T607" s="29"/>
      <c r="U607" s="29"/>
      <c r="V607" s="29"/>
      <c r="W607" s="29"/>
      <c r="X607" s="29"/>
      <c r="Y607" s="29"/>
      <c r="Z607" s="29"/>
    </row>
    <row r="608" spans="1:26" ht="14.25" customHeight="1">
      <c r="A608" s="29">
        <f>COUNTIF(A!$A$2:$A$1001,"&lt;="&amp;A!A608)</f>
        <v>0</v>
      </c>
      <c r="B608" s="30">
        <v>607</v>
      </c>
      <c r="C608" s="35" t="e">
        <f t="array" ref="C608">INDEX(A!$A$2:$A$1001,MATCH(EF!B608,EF!$A$2:$A$1001,0))</f>
        <v>#N/A</v>
      </c>
      <c r="D608" s="35" t="e">
        <f t="array" ref="D608">INDEX(A!$B$2:$B$1001,MATCH(EF!C608,A!$A$2:$A$1001,0))</f>
        <v>#N/A</v>
      </c>
      <c r="E608" s="35" t="e">
        <f t="array" ref="E608">INDEX(A!$C$2:$C$1001,MATCH(EF!C608,A!$A$2:$A$1001,0))</f>
        <v>#N/A</v>
      </c>
      <c r="F608" s="35" t="e">
        <f t="array" ref="F608">INDEX(A!$D$2:$D$1001,MATCH(EF!C608,A!$A$2:$A$1001,0))</f>
        <v>#N/A</v>
      </c>
      <c r="G608" s="35" t="e">
        <f t="array" ref="G608">INDEX(A!$E$2:$E$1001,MATCH(EF!C608,A!$A$2:$A$1001,0))</f>
        <v>#N/A</v>
      </c>
      <c r="H608" s="35" t="e">
        <f t="array" ref="H608">INDEX(A!$F$2:$F$1001,MATCH(EF!C608,A!$A$2:$A$1001,0))</f>
        <v>#N/A</v>
      </c>
      <c r="I608" s="35" t="e">
        <f t="array" ref="I608">INDEX(A!$G$2:$G$1001,MATCH(EF!C608,A!$A$2:$A$1001,0))</f>
        <v>#N/A</v>
      </c>
      <c r="J608" s="35" t="e">
        <f t="array" ref="J608">INDEX(A!$H$2:$H$1001,MATCH(EF!C608,A!$A$2:$A$1001,0))</f>
        <v>#N/A</v>
      </c>
      <c r="K608" s="35" t="e">
        <f t="array" ref="K608">INDEX(A!$I$2:$I$1001,MATCH(EF!C608,A!$A$2:$A$1001,0))</f>
        <v>#N/A</v>
      </c>
      <c r="L608" s="35" t="e">
        <f t="array" ref="L608">INDEX(A!$J$2:$J$1001,MATCH(EF!C608,A!$A$2:$A$1001,0))</f>
        <v>#N/A</v>
      </c>
      <c r="M608" s="35" t="e">
        <f t="array" ref="M608">INDEX(A!$K$2:$K$1001,MATCH(EF!C608,A!$A$2:$A$1001,0))</f>
        <v>#N/A</v>
      </c>
      <c r="N608" s="35" t="e">
        <f t="array" ref="N608">INDEX(A!$L$2:$L$1001,MATCH(EF!C608,A!$A$2:$A$1001,0))</f>
        <v>#N/A</v>
      </c>
      <c r="O608" s="36" t="e">
        <f t="shared" si="0"/>
        <v>#N/A</v>
      </c>
      <c r="P608" s="36" t="e">
        <f t="shared" si="1"/>
        <v>#N/A</v>
      </c>
      <c r="Q608" s="36" t="e">
        <f t="array" ref="Q608">IF(O608="7",IF(P608="000","Sin región al ser un intermunicipal",INDEX(B!$C$2:$C$126,MATCH(EF!P608,B!$A$2:$A$126,0))),"Sin región al ser un ente Estatal")</f>
        <v>#N/A</v>
      </c>
      <c r="R608" s="37" t="e">
        <f t="array" ref="R608">IF(O608="7",IF(P608="000","N/A",INDEX(B!$D$2:$D$126,MATCH(EF!P608,B!$A$2:$A$126,0))),B!$D$127)</f>
        <v>#N/A</v>
      </c>
      <c r="S608" s="37" t="e">
        <f t="array" ref="S608">IF(O608="7",IF(P608="000","N/A",INDEX(B!$E$2:$E$126,MATCH(EF!P608,B!$A$2:$A$126,0))),B!$E$127)</f>
        <v>#N/A</v>
      </c>
      <c r="T608" s="29"/>
      <c r="U608" s="29"/>
      <c r="V608" s="29"/>
      <c r="W608" s="29"/>
      <c r="X608" s="29"/>
      <c r="Y608" s="29"/>
      <c r="Z608" s="29"/>
    </row>
    <row r="609" spans="1:26" ht="14.25" customHeight="1">
      <c r="A609" s="29">
        <f>COUNTIF(A!$A$2:$A$1001,"&lt;="&amp;A!A609)</f>
        <v>0</v>
      </c>
      <c r="B609" s="30">
        <v>608</v>
      </c>
      <c r="C609" s="35" t="e">
        <f t="array" ref="C609">INDEX(A!$A$2:$A$1001,MATCH(EF!B609,EF!$A$2:$A$1001,0))</f>
        <v>#N/A</v>
      </c>
      <c r="D609" s="35" t="e">
        <f t="array" ref="D609">INDEX(A!$B$2:$B$1001,MATCH(EF!C609,A!$A$2:$A$1001,0))</f>
        <v>#N/A</v>
      </c>
      <c r="E609" s="35" t="e">
        <f t="array" ref="E609">INDEX(A!$C$2:$C$1001,MATCH(EF!C609,A!$A$2:$A$1001,0))</f>
        <v>#N/A</v>
      </c>
      <c r="F609" s="35" t="e">
        <f t="array" ref="F609">INDEX(A!$D$2:$D$1001,MATCH(EF!C609,A!$A$2:$A$1001,0))</f>
        <v>#N/A</v>
      </c>
      <c r="G609" s="35" t="e">
        <f t="array" ref="G609">INDEX(A!$E$2:$E$1001,MATCH(EF!C609,A!$A$2:$A$1001,0))</f>
        <v>#N/A</v>
      </c>
      <c r="H609" s="35" t="e">
        <f t="array" ref="H609">INDEX(A!$F$2:$F$1001,MATCH(EF!C609,A!$A$2:$A$1001,0))</f>
        <v>#N/A</v>
      </c>
      <c r="I609" s="35" t="e">
        <f t="array" ref="I609">INDEX(A!$G$2:$G$1001,MATCH(EF!C609,A!$A$2:$A$1001,0))</f>
        <v>#N/A</v>
      </c>
      <c r="J609" s="35" t="e">
        <f t="array" ref="J609">INDEX(A!$H$2:$H$1001,MATCH(EF!C609,A!$A$2:$A$1001,0))</f>
        <v>#N/A</v>
      </c>
      <c r="K609" s="35" t="e">
        <f t="array" ref="K609">INDEX(A!$I$2:$I$1001,MATCH(EF!C609,A!$A$2:$A$1001,0))</f>
        <v>#N/A</v>
      </c>
      <c r="L609" s="35" t="e">
        <f t="array" ref="L609">INDEX(A!$J$2:$J$1001,MATCH(EF!C609,A!$A$2:$A$1001,0))</f>
        <v>#N/A</v>
      </c>
      <c r="M609" s="35" t="e">
        <f t="array" ref="M609">INDEX(A!$K$2:$K$1001,MATCH(EF!C609,A!$A$2:$A$1001,0))</f>
        <v>#N/A</v>
      </c>
      <c r="N609" s="35" t="e">
        <f t="array" ref="N609">INDEX(A!$L$2:$L$1001,MATCH(EF!C609,A!$A$2:$A$1001,0))</f>
        <v>#N/A</v>
      </c>
      <c r="O609" s="36" t="e">
        <f t="shared" si="0"/>
        <v>#N/A</v>
      </c>
      <c r="P609" s="36" t="e">
        <f t="shared" si="1"/>
        <v>#N/A</v>
      </c>
      <c r="Q609" s="36" t="e">
        <f t="array" ref="Q609">IF(O609="7",IF(P609="000","Sin región al ser un intermunicipal",INDEX(B!$C$2:$C$126,MATCH(EF!P609,B!$A$2:$A$126,0))),"Sin región al ser un ente Estatal")</f>
        <v>#N/A</v>
      </c>
      <c r="R609" s="37" t="e">
        <f t="array" ref="R609">IF(O609="7",IF(P609="000","N/A",INDEX(B!$D$2:$D$126,MATCH(EF!P609,B!$A$2:$A$126,0))),B!$D$127)</f>
        <v>#N/A</v>
      </c>
      <c r="S609" s="37" t="e">
        <f t="array" ref="S609">IF(O609="7",IF(P609="000","N/A",INDEX(B!$E$2:$E$126,MATCH(EF!P609,B!$A$2:$A$126,0))),B!$E$127)</f>
        <v>#N/A</v>
      </c>
      <c r="T609" s="29"/>
      <c r="U609" s="29"/>
      <c r="V609" s="29"/>
      <c r="W609" s="29"/>
      <c r="X609" s="29"/>
      <c r="Y609" s="29"/>
      <c r="Z609" s="29"/>
    </row>
    <row r="610" spans="1:26" ht="14.25" customHeight="1">
      <c r="A610" s="29">
        <f>COUNTIF(A!$A$2:$A$1001,"&lt;="&amp;A!A610)</f>
        <v>0</v>
      </c>
      <c r="B610" s="30">
        <v>609</v>
      </c>
      <c r="C610" s="35" t="e">
        <f t="array" ref="C610">INDEX(A!$A$2:$A$1001,MATCH(EF!B610,EF!$A$2:$A$1001,0))</f>
        <v>#N/A</v>
      </c>
      <c r="D610" s="35" t="e">
        <f t="array" ref="D610">INDEX(A!$B$2:$B$1001,MATCH(EF!C610,A!$A$2:$A$1001,0))</f>
        <v>#N/A</v>
      </c>
      <c r="E610" s="35" t="e">
        <f t="array" ref="E610">INDEX(A!$C$2:$C$1001,MATCH(EF!C610,A!$A$2:$A$1001,0))</f>
        <v>#N/A</v>
      </c>
      <c r="F610" s="35" t="e">
        <f t="array" ref="F610">INDEX(A!$D$2:$D$1001,MATCH(EF!C610,A!$A$2:$A$1001,0))</f>
        <v>#N/A</v>
      </c>
      <c r="G610" s="35" t="e">
        <f t="array" ref="G610">INDEX(A!$E$2:$E$1001,MATCH(EF!C610,A!$A$2:$A$1001,0))</f>
        <v>#N/A</v>
      </c>
      <c r="H610" s="35" t="e">
        <f t="array" ref="H610">INDEX(A!$F$2:$F$1001,MATCH(EF!C610,A!$A$2:$A$1001,0))</f>
        <v>#N/A</v>
      </c>
      <c r="I610" s="35" t="e">
        <f t="array" ref="I610">INDEX(A!$G$2:$G$1001,MATCH(EF!C610,A!$A$2:$A$1001,0))</f>
        <v>#N/A</v>
      </c>
      <c r="J610" s="35" t="e">
        <f t="array" ref="J610">INDEX(A!$H$2:$H$1001,MATCH(EF!C610,A!$A$2:$A$1001,0))</f>
        <v>#N/A</v>
      </c>
      <c r="K610" s="35" t="e">
        <f t="array" ref="K610">INDEX(A!$I$2:$I$1001,MATCH(EF!C610,A!$A$2:$A$1001,0))</f>
        <v>#N/A</v>
      </c>
      <c r="L610" s="35" t="e">
        <f t="array" ref="L610">INDEX(A!$J$2:$J$1001,MATCH(EF!C610,A!$A$2:$A$1001,0))</f>
        <v>#N/A</v>
      </c>
      <c r="M610" s="35" t="e">
        <f t="array" ref="M610">INDEX(A!$K$2:$K$1001,MATCH(EF!C610,A!$A$2:$A$1001,0))</f>
        <v>#N/A</v>
      </c>
      <c r="N610" s="35" t="e">
        <f t="array" ref="N610">INDEX(A!$L$2:$L$1001,MATCH(EF!C610,A!$A$2:$A$1001,0))</f>
        <v>#N/A</v>
      </c>
      <c r="O610" s="36" t="e">
        <f t="shared" si="0"/>
        <v>#N/A</v>
      </c>
      <c r="P610" s="36" t="e">
        <f t="shared" si="1"/>
        <v>#N/A</v>
      </c>
      <c r="Q610" s="36" t="e">
        <f t="array" ref="Q610">IF(O610="7",IF(P610="000","Sin región al ser un intermunicipal",INDEX(B!$C$2:$C$126,MATCH(EF!P610,B!$A$2:$A$126,0))),"Sin región al ser un ente Estatal")</f>
        <v>#N/A</v>
      </c>
      <c r="R610" s="37" t="e">
        <f t="array" ref="R610">IF(O610="7",IF(P610="000","N/A",INDEX(B!$D$2:$D$126,MATCH(EF!P610,B!$A$2:$A$126,0))),B!$D$127)</f>
        <v>#N/A</v>
      </c>
      <c r="S610" s="37" t="e">
        <f t="array" ref="S610">IF(O610="7",IF(P610="000","N/A",INDEX(B!$E$2:$E$126,MATCH(EF!P610,B!$A$2:$A$126,0))),B!$E$127)</f>
        <v>#N/A</v>
      </c>
      <c r="T610" s="29"/>
      <c r="U610" s="29"/>
      <c r="V610" s="29"/>
      <c r="W610" s="29"/>
      <c r="X610" s="29"/>
      <c r="Y610" s="29"/>
      <c r="Z610" s="29"/>
    </row>
    <row r="611" spans="1:26" ht="14.25" customHeight="1">
      <c r="A611" s="29">
        <f>COUNTIF(A!$A$2:$A$1001,"&lt;="&amp;A!A611)</f>
        <v>0</v>
      </c>
      <c r="B611" s="30">
        <v>610</v>
      </c>
      <c r="C611" s="35" t="e">
        <f t="array" ref="C611">INDEX(A!$A$2:$A$1001,MATCH(EF!B611,EF!$A$2:$A$1001,0))</f>
        <v>#N/A</v>
      </c>
      <c r="D611" s="35" t="e">
        <f t="array" ref="D611">INDEX(A!$B$2:$B$1001,MATCH(EF!C611,A!$A$2:$A$1001,0))</f>
        <v>#N/A</v>
      </c>
      <c r="E611" s="35" t="e">
        <f t="array" ref="E611">INDEX(A!$C$2:$C$1001,MATCH(EF!C611,A!$A$2:$A$1001,0))</f>
        <v>#N/A</v>
      </c>
      <c r="F611" s="35" t="e">
        <f t="array" ref="F611">INDEX(A!$D$2:$D$1001,MATCH(EF!C611,A!$A$2:$A$1001,0))</f>
        <v>#N/A</v>
      </c>
      <c r="G611" s="35" t="e">
        <f t="array" ref="G611">INDEX(A!$E$2:$E$1001,MATCH(EF!C611,A!$A$2:$A$1001,0))</f>
        <v>#N/A</v>
      </c>
      <c r="H611" s="35" t="e">
        <f t="array" ref="H611">INDEX(A!$F$2:$F$1001,MATCH(EF!C611,A!$A$2:$A$1001,0))</f>
        <v>#N/A</v>
      </c>
      <c r="I611" s="35" t="e">
        <f t="array" ref="I611">INDEX(A!$G$2:$G$1001,MATCH(EF!C611,A!$A$2:$A$1001,0))</f>
        <v>#N/A</v>
      </c>
      <c r="J611" s="35" t="e">
        <f t="array" ref="J611">INDEX(A!$H$2:$H$1001,MATCH(EF!C611,A!$A$2:$A$1001,0))</f>
        <v>#N/A</v>
      </c>
      <c r="K611" s="35" t="e">
        <f t="array" ref="K611">INDEX(A!$I$2:$I$1001,MATCH(EF!C611,A!$A$2:$A$1001,0))</f>
        <v>#N/A</v>
      </c>
      <c r="L611" s="35" t="e">
        <f t="array" ref="L611">INDEX(A!$J$2:$J$1001,MATCH(EF!C611,A!$A$2:$A$1001,0))</f>
        <v>#N/A</v>
      </c>
      <c r="M611" s="35" t="e">
        <f t="array" ref="M611">INDEX(A!$K$2:$K$1001,MATCH(EF!C611,A!$A$2:$A$1001,0))</f>
        <v>#N/A</v>
      </c>
      <c r="N611" s="35" t="e">
        <f t="array" ref="N611">INDEX(A!$L$2:$L$1001,MATCH(EF!C611,A!$A$2:$A$1001,0))</f>
        <v>#N/A</v>
      </c>
      <c r="O611" s="36" t="e">
        <f t="shared" si="0"/>
        <v>#N/A</v>
      </c>
      <c r="P611" s="36" t="e">
        <f t="shared" si="1"/>
        <v>#N/A</v>
      </c>
      <c r="Q611" s="36" t="e">
        <f t="array" ref="Q611">IF(O611="7",IF(P611="000","Sin región al ser un intermunicipal",INDEX(B!$C$2:$C$126,MATCH(EF!P611,B!$A$2:$A$126,0))),"Sin región al ser un ente Estatal")</f>
        <v>#N/A</v>
      </c>
      <c r="R611" s="37" t="e">
        <f t="array" ref="R611">IF(O611="7",IF(P611="000","N/A",INDEX(B!$D$2:$D$126,MATCH(EF!P611,B!$A$2:$A$126,0))),B!$D$127)</f>
        <v>#N/A</v>
      </c>
      <c r="S611" s="37" t="e">
        <f t="array" ref="S611">IF(O611="7",IF(P611="000","N/A",INDEX(B!$E$2:$E$126,MATCH(EF!P611,B!$A$2:$A$126,0))),B!$E$127)</f>
        <v>#N/A</v>
      </c>
      <c r="T611" s="29"/>
      <c r="U611" s="29"/>
      <c r="V611" s="29"/>
      <c r="W611" s="29"/>
      <c r="X611" s="29"/>
      <c r="Y611" s="29"/>
      <c r="Z611" s="29"/>
    </row>
    <row r="612" spans="1:26" ht="14.25" customHeight="1">
      <c r="A612" s="29">
        <f>COUNTIF(A!$A$2:$A$1001,"&lt;="&amp;A!A612)</f>
        <v>0</v>
      </c>
      <c r="B612" s="30">
        <v>611</v>
      </c>
      <c r="C612" s="35" t="e">
        <f t="array" ref="C612">INDEX(A!$A$2:$A$1001,MATCH(EF!B612,EF!$A$2:$A$1001,0))</f>
        <v>#N/A</v>
      </c>
      <c r="D612" s="35" t="e">
        <f t="array" ref="D612">INDEX(A!$B$2:$B$1001,MATCH(EF!C612,A!$A$2:$A$1001,0))</f>
        <v>#N/A</v>
      </c>
      <c r="E612" s="35" t="e">
        <f t="array" ref="E612">INDEX(A!$C$2:$C$1001,MATCH(EF!C612,A!$A$2:$A$1001,0))</f>
        <v>#N/A</v>
      </c>
      <c r="F612" s="35" t="e">
        <f t="array" ref="F612">INDEX(A!$D$2:$D$1001,MATCH(EF!C612,A!$A$2:$A$1001,0))</f>
        <v>#N/A</v>
      </c>
      <c r="G612" s="35" t="e">
        <f t="array" ref="G612">INDEX(A!$E$2:$E$1001,MATCH(EF!C612,A!$A$2:$A$1001,0))</f>
        <v>#N/A</v>
      </c>
      <c r="H612" s="35" t="e">
        <f t="array" ref="H612">INDEX(A!$F$2:$F$1001,MATCH(EF!C612,A!$A$2:$A$1001,0))</f>
        <v>#N/A</v>
      </c>
      <c r="I612" s="35" t="e">
        <f t="array" ref="I612">INDEX(A!$G$2:$G$1001,MATCH(EF!C612,A!$A$2:$A$1001,0))</f>
        <v>#N/A</v>
      </c>
      <c r="J612" s="35" t="e">
        <f t="array" ref="J612">INDEX(A!$H$2:$H$1001,MATCH(EF!C612,A!$A$2:$A$1001,0))</f>
        <v>#N/A</v>
      </c>
      <c r="K612" s="35" t="e">
        <f t="array" ref="K612">INDEX(A!$I$2:$I$1001,MATCH(EF!C612,A!$A$2:$A$1001,0))</f>
        <v>#N/A</v>
      </c>
      <c r="L612" s="35" t="e">
        <f t="array" ref="L612">INDEX(A!$J$2:$J$1001,MATCH(EF!C612,A!$A$2:$A$1001,0))</f>
        <v>#N/A</v>
      </c>
      <c r="M612" s="35" t="e">
        <f t="array" ref="M612">INDEX(A!$K$2:$K$1001,MATCH(EF!C612,A!$A$2:$A$1001,0))</f>
        <v>#N/A</v>
      </c>
      <c r="N612" s="35" t="e">
        <f t="array" ref="N612">INDEX(A!$L$2:$L$1001,MATCH(EF!C612,A!$A$2:$A$1001,0))</f>
        <v>#N/A</v>
      </c>
      <c r="O612" s="36" t="e">
        <f t="shared" si="0"/>
        <v>#N/A</v>
      </c>
      <c r="P612" s="36" t="e">
        <f t="shared" si="1"/>
        <v>#N/A</v>
      </c>
      <c r="Q612" s="36" t="e">
        <f t="array" ref="Q612">IF(O612="7",IF(P612="000","Sin región al ser un intermunicipal",INDEX(B!$C$2:$C$126,MATCH(EF!P612,B!$A$2:$A$126,0))),"Sin región al ser un ente Estatal")</f>
        <v>#N/A</v>
      </c>
      <c r="R612" s="37" t="e">
        <f t="array" ref="R612">IF(O612="7",IF(P612="000","N/A",INDEX(B!$D$2:$D$126,MATCH(EF!P612,B!$A$2:$A$126,0))),B!$D$127)</f>
        <v>#N/A</v>
      </c>
      <c r="S612" s="37" t="e">
        <f t="array" ref="S612">IF(O612="7",IF(P612="000","N/A",INDEX(B!$E$2:$E$126,MATCH(EF!P612,B!$A$2:$A$126,0))),B!$E$127)</f>
        <v>#N/A</v>
      </c>
      <c r="T612" s="29"/>
      <c r="U612" s="29"/>
      <c r="V612" s="29"/>
      <c r="W612" s="29"/>
      <c r="X612" s="29"/>
      <c r="Y612" s="29"/>
      <c r="Z612" s="29"/>
    </row>
    <row r="613" spans="1:26" ht="14.25" customHeight="1">
      <c r="A613" s="29">
        <f>COUNTIF(A!$A$2:$A$1001,"&lt;="&amp;A!A613)</f>
        <v>0</v>
      </c>
      <c r="B613" s="30">
        <v>612</v>
      </c>
      <c r="C613" s="35" t="e">
        <f t="array" ref="C613">INDEX(A!$A$2:$A$1001,MATCH(EF!B613,EF!$A$2:$A$1001,0))</f>
        <v>#N/A</v>
      </c>
      <c r="D613" s="35" t="e">
        <f t="array" ref="D613">INDEX(A!$B$2:$B$1001,MATCH(EF!C613,A!$A$2:$A$1001,0))</f>
        <v>#N/A</v>
      </c>
      <c r="E613" s="35" t="e">
        <f t="array" ref="E613">INDEX(A!$C$2:$C$1001,MATCH(EF!C613,A!$A$2:$A$1001,0))</f>
        <v>#N/A</v>
      </c>
      <c r="F613" s="35" t="e">
        <f t="array" ref="F613">INDEX(A!$D$2:$D$1001,MATCH(EF!C613,A!$A$2:$A$1001,0))</f>
        <v>#N/A</v>
      </c>
      <c r="G613" s="35" t="e">
        <f t="array" ref="G613">INDEX(A!$E$2:$E$1001,MATCH(EF!C613,A!$A$2:$A$1001,0))</f>
        <v>#N/A</v>
      </c>
      <c r="H613" s="35" t="e">
        <f t="array" ref="H613">INDEX(A!$F$2:$F$1001,MATCH(EF!C613,A!$A$2:$A$1001,0))</f>
        <v>#N/A</v>
      </c>
      <c r="I613" s="35" t="e">
        <f t="array" ref="I613">INDEX(A!$G$2:$G$1001,MATCH(EF!C613,A!$A$2:$A$1001,0))</f>
        <v>#N/A</v>
      </c>
      <c r="J613" s="35" t="e">
        <f t="array" ref="J613">INDEX(A!$H$2:$H$1001,MATCH(EF!C613,A!$A$2:$A$1001,0))</f>
        <v>#N/A</v>
      </c>
      <c r="K613" s="35" t="e">
        <f t="array" ref="K613">INDEX(A!$I$2:$I$1001,MATCH(EF!C613,A!$A$2:$A$1001,0))</f>
        <v>#N/A</v>
      </c>
      <c r="L613" s="35" t="e">
        <f t="array" ref="L613">INDEX(A!$J$2:$J$1001,MATCH(EF!C613,A!$A$2:$A$1001,0))</f>
        <v>#N/A</v>
      </c>
      <c r="M613" s="35" t="e">
        <f t="array" ref="M613">INDEX(A!$K$2:$K$1001,MATCH(EF!C613,A!$A$2:$A$1001,0))</f>
        <v>#N/A</v>
      </c>
      <c r="N613" s="35" t="e">
        <f t="array" ref="N613">INDEX(A!$L$2:$L$1001,MATCH(EF!C613,A!$A$2:$A$1001,0))</f>
        <v>#N/A</v>
      </c>
      <c r="O613" s="36" t="e">
        <f t="shared" si="0"/>
        <v>#N/A</v>
      </c>
      <c r="P613" s="36" t="e">
        <f t="shared" si="1"/>
        <v>#N/A</v>
      </c>
      <c r="Q613" s="36" t="e">
        <f t="array" ref="Q613">IF(O613="7",IF(P613="000","Sin región al ser un intermunicipal",INDEX(B!$C$2:$C$126,MATCH(EF!P613,B!$A$2:$A$126,0))),"Sin región al ser un ente Estatal")</f>
        <v>#N/A</v>
      </c>
      <c r="R613" s="37" t="e">
        <f t="array" ref="R613">IF(O613="7",IF(P613="000","N/A",INDEX(B!$D$2:$D$126,MATCH(EF!P613,B!$A$2:$A$126,0))),B!$D$127)</f>
        <v>#N/A</v>
      </c>
      <c r="S613" s="37" t="e">
        <f t="array" ref="S613">IF(O613="7",IF(P613="000","N/A",INDEX(B!$E$2:$E$126,MATCH(EF!P613,B!$A$2:$A$126,0))),B!$E$127)</f>
        <v>#N/A</v>
      </c>
      <c r="T613" s="29"/>
      <c r="U613" s="29"/>
      <c r="V613" s="29"/>
      <c r="W613" s="29"/>
      <c r="X613" s="29"/>
      <c r="Y613" s="29"/>
      <c r="Z613" s="29"/>
    </row>
    <row r="614" spans="1:26" ht="14.25" customHeight="1">
      <c r="A614" s="29">
        <f>COUNTIF(A!$A$2:$A$1001,"&lt;="&amp;A!A614)</f>
        <v>0</v>
      </c>
      <c r="B614" s="30">
        <v>613</v>
      </c>
      <c r="C614" s="35" t="e">
        <f t="array" ref="C614">INDEX(A!$A$2:$A$1001,MATCH(EF!B614,EF!$A$2:$A$1001,0))</f>
        <v>#N/A</v>
      </c>
      <c r="D614" s="35" t="e">
        <f t="array" ref="D614">INDEX(A!$B$2:$B$1001,MATCH(EF!C614,A!$A$2:$A$1001,0))</f>
        <v>#N/A</v>
      </c>
      <c r="E614" s="35" t="e">
        <f t="array" ref="E614">INDEX(A!$C$2:$C$1001,MATCH(EF!C614,A!$A$2:$A$1001,0))</f>
        <v>#N/A</v>
      </c>
      <c r="F614" s="35" t="e">
        <f t="array" ref="F614">INDEX(A!$D$2:$D$1001,MATCH(EF!C614,A!$A$2:$A$1001,0))</f>
        <v>#N/A</v>
      </c>
      <c r="G614" s="35" t="e">
        <f t="array" ref="G614">INDEX(A!$E$2:$E$1001,MATCH(EF!C614,A!$A$2:$A$1001,0))</f>
        <v>#N/A</v>
      </c>
      <c r="H614" s="35" t="e">
        <f t="array" ref="H614">INDEX(A!$F$2:$F$1001,MATCH(EF!C614,A!$A$2:$A$1001,0))</f>
        <v>#N/A</v>
      </c>
      <c r="I614" s="35" t="e">
        <f t="array" ref="I614">INDEX(A!$G$2:$G$1001,MATCH(EF!C614,A!$A$2:$A$1001,0))</f>
        <v>#N/A</v>
      </c>
      <c r="J614" s="35" t="e">
        <f t="array" ref="J614">INDEX(A!$H$2:$H$1001,MATCH(EF!C614,A!$A$2:$A$1001,0))</f>
        <v>#N/A</v>
      </c>
      <c r="K614" s="35" t="e">
        <f t="array" ref="K614">INDEX(A!$I$2:$I$1001,MATCH(EF!C614,A!$A$2:$A$1001,0))</f>
        <v>#N/A</v>
      </c>
      <c r="L614" s="35" t="e">
        <f t="array" ref="L614">INDEX(A!$J$2:$J$1001,MATCH(EF!C614,A!$A$2:$A$1001,0))</f>
        <v>#N/A</v>
      </c>
      <c r="M614" s="35" t="e">
        <f t="array" ref="M614">INDEX(A!$K$2:$K$1001,MATCH(EF!C614,A!$A$2:$A$1001,0))</f>
        <v>#N/A</v>
      </c>
      <c r="N614" s="35" t="e">
        <f t="array" ref="N614">INDEX(A!$L$2:$L$1001,MATCH(EF!C614,A!$A$2:$A$1001,0))</f>
        <v>#N/A</v>
      </c>
      <c r="O614" s="36" t="e">
        <f t="shared" si="0"/>
        <v>#N/A</v>
      </c>
      <c r="P614" s="36" t="e">
        <f t="shared" si="1"/>
        <v>#N/A</v>
      </c>
      <c r="Q614" s="36" t="e">
        <f t="array" ref="Q614">IF(O614="7",IF(P614="000","Sin región al ser un intermunicipal",INDEX(B!$C$2:$C$126,MATCH(EF!P614,B!$A$2:$A$126,0))),"Sin región al ser un ente Estatal")</f>
        <v>#N/A</v>
      </c>
      <c r="R614" s="37" t="e">
        <f t="array" ref="R614">IF(O614="7",IF(P614="000","N/A",INDEX(B!$D$2:$D$126,MATCH(EF!P614,B!$A$2:$A$126,0))),B!$D$127)</f>
        <v>#N/A</v>
      </c>
      <c r="S614" s="37" t="e">
        <f t="array" ref="S614">IF(O614="7",IF(P614="000","N/A",INDEX(B!$E$2:$E$126,MATCH(EF!P614,B!$A$2:$A$126,0))),B!$E$127)</f>
        <v>#N/A</v>
      </c>
      <c r="T614" s="29"/>
      <c r="U614" s="29"/>
      <c r="V614" s="29"/>
      <c r="W614" s="29"/>
      <c r="X614" s="29"/>
      <c r="Y614" s="29"/>
      <c r="Z614" s="29"/>
    </row>
    <row r="615" spans="1:26" ht="14.25" customHeight="1">
      <c r="A615" s="29">
        <f>COUNTIF(A!$A$2:$A$1001,"&lt;="&amp;A!A615)</f>
        <v>0</v>
      </c>
      <c r="B615" s="30">
        <v>614</v>
      </c>
      <c r="C615" s="35" t="e">
        <f t="array" ref="C615">INDEX(A!$A$2:$A$1001,MATCH(EF!B615,EF!$A$2:$A$1001,0))</f>
        <v>#N/A</v>
      </c>
      <c r="D615" s="35" t="e">
        <f t="array" ref="D615">INDEX(A!$B$2:$B$1001,MATCH(EF!C615,A!$A$2:$A$1001,0))</f>
        <v>#N/A</v>
      </c>
      <c r="E615" s="35" t="e">
        <f t="array" ref="E615">INDEX(A!$C$2:$C$1001,MATCH(EF!C615,A!$A$2:$A$1001,0))</f>
        <v>#N/A</v>
      </c>
      <c r="F615" s="35" t="e">
        <f t="array" ref="F615">INDEX(A!$D$2:$D$1001,MATCH(EF!C615,A!$A$2:$A$1001,0))</f>
        <v>#N/A</v>
      </c>
      <c r="G615" s="35" t="e">
        <f t="array" ref="G615">INDEX(A!$E$2:$E$1001,MATCH(EF!C615,A!$A$2:$A$1001,0))</f>
        <v>#N/A</v>
      </c>
      <c r="H615" s="35" t="e">
        <f t="array" ref="H615">INDEX(A!$F$2:$F$1001,MATCH(EF!C615,A!$A$2:$A$1001,0))</f>
        <v>#N/A</v>
      </c>
      <c r="I615" s="35" t="e">
        <f t="array" ref="I615">INDEX(A!$G$2:$G$1001,MATCH(EF!C615,A!$A$2:$A$1001,0))</f>
        <v>#N/A</v>
      </c>
      <c r="J615" s="35" t="e">
        <f t="array" ref="J615">INDEX(A!$H$2:$H$1001,MATCH(EF!C615,A!$A$2:$A$1001,0))</f>
        <v>#N/A</v>
      </c>
      <c r="K615" s="35" t="e">
        <f t="array" ref="K615">INDEX(A!$I$2:$I$1001,MATCH(EF!C615,A!$A$2:$A$1001,0))</f>
        <v>#N/A</v>
      </c>
      <c r="L615" s="35" t="e">
        <f t="array" ref="L615">INDEX(A!$J$2:$J$1001,MATCH(EF!C615,A!$A$2:$A$1001,0))</f>
        <v>#N/A</v>
      </c>
      <c r="M615" s="35" t="e">
        <f t="array" ref="M615">INDEX(A!$K$2:$K$1001,MATCH(EF!C615,A!$A$2:$A$1001,0))</f>
        <v>#N/A</v>
      </c>
      <c r="N615" s="35" t="e">
        <f t="array" ref="N615">INDEX(A!$L$2:$L$1001,MATCH(EF!C615,A!$A$2:$A$1001,0))</f>
        <v>#N/A</v>
      </c>
      <c r="O615" s="36" t="e">
        <f t="shared" si="0"/>
        <v>#N/A</v>
      </c>
      <c r="P615" s="36" t="e">
        <f t="shared" si="1"/>
        <v>#N/A</v>
      </c>
      <c r="Q615" s="36" t="e">
        <f t="array" ref="Q615">IF(O615="7",IF(P615="000","Sin región al ser un intermunicipal",INDEX(B!$C$2:$C$126,MATCH(EF!P615,B!$A$2:$A$126,0))),"Sin región al ser un ente Estatal")</f>
        <v>#N/A</v>
      </c>
      <c r="R615" s="37" t="e">
        <f t="array" ref="R615">IF(O615="7",IF(P615="000","N/A",INDEX(B!$D$2:$D$126,MATCH(EF!P615,B!$A$2:$A$126,0))),B!$D$127)</f>
        <v>#N/A</v>
      </c>
      <c r="S615" s="37" t="e">
        <f t="array" ref="S615">IF(O615="7",IF(P615="000","N/A",INDEX(B!$E$2:$E$126,MATCH(EF!P615,B!$A$2:$A$126,0))),B!$E$127)</f>
        <v>#N/A</v>
      </c>
      <c r="T615" s="29"/>
      <c r="U615" s="29"/>
      <c r="V615" s="29"/>
      <c r="W615" s="29"/>
      <c r="X615" s="29"/>
      <c r="Y615" s="29"/>
      <c r="Z615" s="29"/>
    </row>
    <row r="616" spans="1:26" ht="14.25" customHeight="1">
      <c r="A616" s="29">
        <f>COUNTIF(A!$A$2:$A$1001,"&lt;="&amp;A!A616)</f>
        <v>0</v>
      </c>
      <c r="B616" s="30">
        <v>615</v>
      </c>
      <c r="C616" s="35" t="e">
        <f t="array" ref="C616">INDEX(A!$A$2:$A$1001,MATCH(EF!B616,EF!$A$2:$A$1001,0))</f>
        <v>#N/A</v>
      </c>
      <c r="D616" s="35" t="e">
        <f t="array" ref="D616">INDEX(A!$B$2:$B$1001,MATCH(EF!C616,A!$A$2:$A$1001,0))</f>
        <v>#N/A</v>
      </c>
      <c r="E616" s="35" t="e">
        <f t="array" ref="E616">INDEX(A!$C$2:$C$1001,MATCH(EF!C616,A!$A$2:$A$1001,0))</f>
        <v>#N/A</v>
      </c>
      <c r="F616" s="35" t="e">
        <f t="array" ref="F616">INDEX(A!$D$2:$D$1001,MATCH(EF!C616,A!$A$2:$A$1001,0))</f>
        <v>#N/A</v>
      </c>
      <c r="G616" s="35" t="e">
        <f t="array" ref="G616">INDEX(A!$E$2:$E$1001,MATCH(EF!C616,A!$A$2:$A$1001,0))</f>
        <v>#N/A</v>
      </c>
      <c r="H616" s="35" t="e">
        <f t="array" ref="H616">INDEX(A!$F$2:$F$1001,MATCH(EF!C616,A!$A$2:$A$1001,0))</f>
        <v>#N/A</v>
      </c>
      <c r="I616" s="35" t="e">
        <f t="array" ref="I616">INDEX(A!$G$2:$G$1001,MATCH(EF!C616,A!$A$2:$A$1001,0))</f>
        <v>#N/A</v>
      </c>
      <c r="J616" s="35" t="e">
        <f t="array" ref="J616">INDEX(A!$H$2:$H$1001,MATCH(EF!C616,A!$A$2:$A$1001,0))</f>
        <v>#N/A</v>
      </c>
      <c r="K616" s="35" t="e">
        <f t="array" ref="K616">INDEX(A!$I$2:$I$1001,MATCH(EF!C616,A!$A$2:$A$1001,0))</f>
        <v>#N/A</v>
      </c>
      <c r="L616" s="35" t="e">
        <f t="array" ref="L616">INDEX(A!$J$2:$J$1001,MATCH(EF!C616,A!$A$2:$A$1001,0))</f>
        <v>#N/A</v>
      </c>
      <c r="M616" s="35" t="e">
        <f t="array" ref="M616">INDEX(A!$K$2:$K$1001,MATCH(EF!C616,A!$A$2:$A$1001,0))</f>
        <v>#N/A</v>
      </c>
      <c r="N616" s="35" t="e">
        <f t="array" ref="N616">INDEX(A!$L$2:$L$1001,MATCH(EF!C616,A!$A$2:$A$1001,0))</f>
        <v>#N/A</v>
      </c>
      <c r="O616" s="36" t="e">
        <f t="shared" si="0"/>
        <v>#N/A</v>
      </c>
      <c r="P616" s="36" t="e">
        <f t="shared" si="1"/>
        <v>#N/A</v>
      </c>
      <c r="Q616" s="36" t="e">
        <f t="array" ref="Q616">IF(O616="7",IF(P616="000","Sin región al ser un intermunicipal",INDEX(B!$C$2:$C$126,MATCH(EF!P616,B!$A$2:$A$126,0))),"Sin región al ser un ente Estatal")</f>
        <v>#N/A</v>
      </c>
      <c r="R616" s="37" t="e">
        <f t="array" ref="R616">IF(O616="7",IF(P616="000","N/A",INDEX(B!$D$2:$D$126,MATCH(EF!P616,B!$A$2:$A$126,0))),B!$D$127)</f>
        <v>#N/A</v>
      </c>
      <c r="S616" s="37" t="e">
        <f t="array" ref="S616">IF(O616="7",IF(P616="000","N/A",INDEX(B!$E$2:$E$126,MATCH(EF!P616,B!$A$2:$A$126,0))),B!$E$127)</f>
        <v>#N/A</v>
      </c>
      <c r="T616" s="29"/>
      <c r="U616" s="29"/>
      <c r="V616" s="29"/>
      <c r="W616" s="29"/>
      <c r="X616" s="29"/>
      <c r="Y616" s="29"/>
      <c r="Z616" s="29"/>
    </row>
    <row r="617" spans="1:26" ht="14.25" customHeight="1">
      <c r="A617" s="29">
        <f>COUNTIF(A!$A$2:$A$1001,"&lt;="&amp;A!A617)</f>
        <v>0</v>
      </c>
      <c r="B617" s="30">
        <v>616</v>
      </c>
      <c r="C617" s="35" t="e">
        <f t="array" ref="C617">INDEX(A!$A$2:$A$1001,MATCH(EF!B617,EF!$A$2:$A$1001,0))</f>
        <v>#N/A</v>
      </c>
      <c r="D617" s="35" t="e">
        <f t="array" ref="D617">INDEX(A!$B$2:$B$1001,MATCH(EF!C617,A!$A$2:$A$1001,0))</f>
        <v>#N/A</v>
      </c>
      <c r="E617" s="35" t="e">
        <f t="array" ref="E617">INDEX(A!$C$2:$C$1001,MATCH(EF!C617,A!$A$2:$A$1001,0))</f>
        <v>#N/A</v>
      </c>
      <c r="F617" s="35" t="e">
        <f t="array" ref="F617">INDEX(A!$D$2:$D$1001,MATCH(EF!C617,A!$A$2:$A$1001,0))</f>
        <v>#N/A</v>
      </c>
      <c r="G617" s="35" t="e">
        <f t="array" ref="G617">INDEX(A!$E$2:$E$1001,MATCH(EF!C617,A!$A$2:$A$1001,0))</f>
        <v>#N/A</v>
      </c>
      <c r="H617" s="35" t="e">
        <f t="array" ref="H617">INDEX(A!$F$2:$F$1001,MATCH(EF!C617,A!$A$2:$A$1001,0))</f>
        <v>#N/A</v>
      </c>
      <c r="I617" s="35" t="e">
        <f t="array" ref="I617">INDEX(A!$G$2:$G$1001,MATCH(EF!C617,A!$A$2:$A$1001,0))</f>
        <v>#N/A</v>
      </c>
      <c r="J617" s="35" t="e">
        <f t="array" ref="J617">INDEX(A!$H$2:$H$1001,MATCH(EF!C617,A!$A$2:$A$1001,0))</f>
        <v>#N/A</v>
      </c>
      <c r="K617" s="35" t="e">
        <f t="array" ref="K617">INDEX(A!$I$2:$I$1001,MATCH(EF!C617,A!$A$2:$A$1001,0))</f>
        <v>#N/A</v>
      </c>
      <c r="L617" s="35" t="e">
        <f t="array" ref="L617">INDEX(A!$J$2:$J$1001,MATCH(EF!C617,A!$A$2:$A$1001,0))</f>
        <v>#N/A</v>
      </c>
      <c r="M617" s="35" t="e">
        <f t="array" ref="M617">INDEX(A!$K$2:$K$1001,MATCH(EF!C617,A!$A$2:$A$1001,0))</f>
        <v>#N/A</v>
      </c>
      <c r="N617" s="35" t="e">
        <f t="array" ref="N617">INDEX(A!$L$2:$L$1001,MATCH(EF!C617,A!$A$2:$A$1001,0))</f>
        <v>#N/A</v>
      </c>
      <c r="O617" s="36" t="e">
        <f t="shared" si="0"/>
        <v>#N/A</v>
      </c>
      <c r="P617" s="36" t="e">
        <f t="shared" si="1"/>
        <v>#N/A</v>
      </c>
      <c r="Q617" s="36" t="e">
        <f t="array" ref="Q617">IF(O617="7",IF(P617="000","Sin región al ser un intermunicipal",INDEX(B!$C$2:$C$126,MATCH(EF!P617,B!$A$2:$A$126,0))),"Sin región al ser un ente Estatal")</f>
        <v>#N/A</v>
      </c>
      <c r="R617" s="37" t="e">
        <f t="array" ref="R617">IF(O617="7",IF(P617="000","N/A",INDEX(B!$D$2:$D$126,MATCH(EF!P617,B!$A$2:$A$126,0))),B!$D$127)</f>
        <v>#N/A</v>
      </c>
      <c r="S617" s="37" t="e">
        <f t="array" ref="S617">IF(O617="7",IF(P617="000","N/A",INDEX(B!$E$2:$E$126,MATCH(EF!P617,B!$A$2:$A$126,0))),B!$E$127)</f>
        <v>#N/A</v>
      </c>
      <c r="T617" s="29"/>
      <c r="U617" s="29"/>
      <c r="V617" s="29"/>
      <c r="W617" s="29"/>
      <c r="X617" s="29"/>
      <c r="Y617" s="29"/>
      <c r="Z617" s="29"/>
    </row>
    <row r="618" spans="1:26" ht="14.25" customHeight="1">
      <c r="A618" s="29">
        <f>COUNTIF(A!$A$2:$A$1001,"&lt;="&amp;A!A618)</f>
        <v>0</v>
      </c>
      <c r="B618" s="30">
        <v>617</v>
      </c>
      <c r="C618" s="35" t="e">
        <f t="array" ref="C618">INDEX(A!$A$2:$A$1001,MATCH(EF!B618,EF!$A$2:$A$1001,0))</f>
        <v>#N/A</v>
      </c>
      <c r="D618" s="35" t="e">
        <f t="array" ref="D618">INDEX(A!$B$2:$B$1001,MATCH(EF!C618,A!$A$2:$A$1001,0))</f>
        <v>#N/A</v>
      </c>
      <c r="E618" s="35" t="e">
        <f t="array" ref="E618">INDEX(A!$C$2:$C$1001,MATCH(EF!C618,A!$A$2:$A$1001,0))</f>
        <v>#N/A</v>
      </c>
      <c r="F618" s="35" t="e">
        <f t="array" ref="F618">INDEX(A!$D$2:$D$1001,MATCH(EF!C618,A!$A$2:$A$1001,0))</f>
        <v>#N/A</v>
      </c>
      <c r="G618" s="35" t="e">
        <f t="array" ref="G618">INDEX(A!$E$2:$E$1001,MATCH(EF!C618,A!$A$2:$A$1001,0))</f>
        <v>#N/A</v>
      </c>
      <c r="H618" s="35" t="e">
        <f t="array" ref="H618">INDEX(A!$F$2:$F$1001,MATCH(EF!C618,A!$A$2:$A$1001,0))</f>
        <v>#N/A</v>
      </c>
      <c r="I618" s="35" t="e">
        <f t="array" ref="I618">INDEX(A!$G$2:$G$1001,MATCH(EF!C618,A!$A$2:$A$1001,0))</f>
        <v>#N/A</v>
      </c>
      <c r="J618" s="35" t="e">
        <f t="array" ref="J618">INDEX(A!$H$2:$H$1001,MATCH(EF!C618,A!$A$2:$A$1001,0))</f>
        <v>#N/A</v>
      </c>
      <c r="K618" s="35" t="e">
        <f t="array" ref="K618">INDEX(A!$I$2:$I$1001,MATCH(EF!C618,A!$A$2:$A$1001,0))</f>
        <v>#N/A</v>
      </c>
      <c r="L618" s="35" t="e">
        <f t="array" ref="L618">INDEX(A!$J$2:$J$1001,MATCH(EF!C618,A!$A$2:$A$1001,0))</f>
        <v>#N/A</v>
      </c>
      <c r="M618" s="35" t="e">
        <f t="array" ref="M618">INDEX(A!$K$2:$K$1001,MATCH(EF!C618,A!$A$2:$A$1001,0))</f>
        <v>#N/A</v>
      </c>
      <c r="N618" s="35" t="e">
        <f t="array" ref="N618">INDEX(A!$L$2:$L$1001,MATCH(EF!C618,A!$A$2:$A$1001,0))</f>
        <v>#N/A</v>
      </c>
      <c r="O618" s="36" t="e">
        <f t="shared" si="0"/>
        <v>#N/A</v>
      </c>
      <c r="P618" s="36" t="e">
        <f t="shared" si="1"/>
        <v>#N/A</v>
      </c>
      <c r="Q618" s="36" t="e">
        <f t="array" ref="Q618">IF(O618="7",IF(P618="000","Sin región al ser un intermunicipal",INDEX(B!$C$2:$C$126,MATCH(EF!P618,B!$A$2:$A$126,0))),"Sin región al ser un ente Estatal")</f>
        <v>#N/A</v>
      </c>
      <c r="R618" s="37" t="e">
        <f t="array" ref="R618">IF(O618="7",IF(P618="000","N/A",INDEX(B!$D$2:$D$126,MATCH(EF!P618,B!$A$2:$A$126,0))),B!$D$127)</f>
        <v>#N/A</v>
      </c>
      <c r="S618" s="37" t="e">
        <f t="array" ref="S618">IF(O618="7",IF(P618="000","N/A",INDEX(B!$E$2:$E$126,MATCH(EF!P618,B!$A$2:$A$126,0))),B!$E$127)</f>
        <v>#N/A</v>
      </c>
      <c r="T618" s="29"/>
      <c r="U618" s="29"/>
      <c r="V618" s="29"/>
      <c r="W618" s="29"/>
      <c r="X618" s="29"/>
      <c r="Y618" s="29"/>
      <c r="Z618" s="29"/>
    </row>
    <row r="619" spans="1:26" ht="14.25" customHeight="1">
      <c r="A619" s="29">
        <f>COUNTIF(A!$A$2:$A$1001,"&lt;="&amp;A!A619)</f>
        <v>0</v>
      </c>
      <c r="B619" s="30">
        <v>618</v>
      </c>
      <c r="C619" s="35" t="e">
        <f t="array" ref="C619">INDEX(A!$A$2:$A$1001,MATCH(EF!B619,EF!$A$2:$A$1001,0))</f>
        <v>#N/A</v>
      </c>
      <c r="D619" s="35" t="e">
        <f t="array" ref="D619">INDEX(A!$B$2:$B$1001,MATCH(EF!C619,A!$A$2:$A$1001,0))</f>
        <v>#N/A</v>
      </c>
      <c r="E619" s="35" t="e">
        <f t="array" ref="E619">INDEX(A!$C$2:$C$1001,MATCH(EF!C619,A!$A$2:$A$1001,0))</f>
        <v>#N/A</v>
      </c>
      <c r="F619" s="35" t="e">
        <f t="array" ref="F619">INDEX(A!$D$2:$D$1001,MATCH(EF!C619,A!$A$2:$A$1001,0))</f>
        <v>#N/A</v>
      </c>
      <c r="G619" s="35" t="e">
        <f t="array" ref="G619">INDEX(A!$E$2:$E$1001,MATCH(EF!C619,A!$A$2:$A$1001,0))</f>
        <v>#N/A</v>
      </c>
      <c r="H619" s="35" t="e">
        <f t="array" ref="H619">INDEX(A!$F$2:$F$1001,MATCH(EF!C619,A!$A$2:$A$1001,0))</f>
        <v>#N/A</v>
      </c>
      <c r="I619" s="35" t="e">
        <f t="array" ref="I619">INDEX(A!$G$2:$G$1001,MATCH(EF!C619,A!$A$2:$A$1001,0))</f>
        <v>#N/A</v>
      </c>
      <c r="J619" s="35" t="e">
        <f t="array" ref="J619">INDEX(A!$H$2:$H$1001,MATCH(EF!C619,A!$A$2:$A$1001,0))</f>
        <v>#N/A</v>
      </c>
      <c r="K619" s="35" t="e">
        <f t="array" ref="K619">INDEX(A!$I$2:$I$1001,MATCH(EF!C619,A!$A$2:$A$1001,0))</f>
        <v>#N/A</v>
      </c>
      <c r="L619" s="35" t="e">
        <f t="array" ref="L619">INDEX(A!$J$2:$J$1001,MATCH(EF!C619,A!$A$2:$A$1001,0))</f>
        <v>#N/A</v>
      </c>
      <c r="M619" s="35" t="e">
        <f t="array" ref="M619">INDEX(A!$K$2:$K$1001,MATCH(EF!C619,A!$A$2:$A$1001,0))</f>
        <v>#N/A</v>
      </c>
      <c r="N619" s="35" t="e">
        <f t="array" ref="N619">INDEX(A!$L$2:$L$1001,MATCH(EF!C619,A!$A$2:$A$1001,0))</f>
        <v>#N/A</v>
      </c>
      <c r="O619" s="36" t="e">
        <f t="shared" si="0"/>
        <v>#N/A</v>
      </c>
      <c r="P619" s="36" t="e">
        <f t="shared" si="1"/>
        <v>#N/A</v>
      </c>
      <c r="Q619" s="36" t="e">
        <f t="array" ref="Q619">IF(O619="7",IF(P619="000","Sin región al ser un intermunicipal",INDEX(B!$C$2:$C$126,MATCH(EF!P619,B!$A$2:$A$126,0))),"Sin región al ser un ente Estatal")</f>
        <v>#N/A</v>
      </c>
      <c r="R619" s="37" t="e">
        <f t="array" ref="R619">IF(O619="7",IF(P619="000","N/A",INDEX(B!$D$2:$D$126,MATCH(EF!P619,B!$A$2:$A$126,0))),B!$D$127)</f>
        <v>#N/A</v>
      </c>
      <c r="S619" s="37" t="e">
        <f t="array" ref="S619">IF(O619="7",IF(P619="000","N/A",INDEX(B!$E$2:$E$126,MATCH(EF!P619,B!$A$2:$A$126,0))),B!$E$127)</f>
        <v>#N/A</v>
      </c>
      <c r="T619" s="29"/>
      <c r="U619" s="29"/>
      <c r="V619" s="29"/>
      <c r="W619" s="29"/>
      <c r="X619" s="29"/>
      <c r="Y619" s="29"/>
      <c r="Z619" s="29"/>
    </row>
    <row r="620" spans="1:26" ht="14.25" customHeight="1">
      <c r="A620" s="29">
        <f>COUNTIF(A!$A$2:$A$1001,"&lt;="&amp;A!A620)</f>
        <v>0</v>
      </c>
      <c r="B620" s="30">
        <v>619</v>
      </c>
      <c r="C620" s="35" t="e">
        <f t="array" ref="C620">INDEX(A!$A$2:$A$1001,MATCH(EF!B620,EF!$A$2:$A$1001,0))</f>
        <v>#N/A</v>
      </c>
      <c r="D620" s="35" t="e">
        <f t="array" ref="D620">INDEX(A!$B$2:$B$1001,MATCH(EF!C620,A!$A$2:$A$1001,0))</f>
        <v>#N/A</v>
      </c>
      <c r="E620" s="35" t="e">
        <f t="array" ref="E620">INDEX(A!$C$2:$C$1001,MATCH(EF!C620,A!$A$2:$A$1001,0))</f>
        <v>#N/A</v>
      </c>
      <c r="F620" s="35" t="e">
        <f t="array" ref="F620">INDEX(A!$D$2:$D$1001,MATCH(EF!C620,A!$A$2:$A$1001,0))</f>
        <v>#N/A</v>
      </c>
      <c r="G620" s="35" t="e">
        <f t="array" ref="G620">INDEX(A!$E$2:$E$1001,MATCH(EF!C620,A!$A$2:$A$1001,0))</f>
        <v>#N/A</v>
      </c>
      <c r="H620" s="35" t="e">
        <f t="array" ref="H620">INDEX(A!$F$2:$F$1001,MATCH(EF!C620,A!$A$2:$A$1001,0))</f>
        <v>#N/A</v>
      </c>
      <c r="I620" s="35" t="e">
        <f t="array" ref="I620">INDEX(A!$G$2:$G$1001,MATCH(EF!C620,A!$A$2:$A$1001,0))</f>
        <v>#N/A</v>
      </c>
      <c r="J620" s="35" t="e">
        <f t="array" ref="J620">INDEX(A!$H$2:$H$1001,MATCH(EF!C620,A!$A$2:$A$1001,0))</f>
        <v>#N/A</v>
      </c>
      <c r="K620" s="35" t="e">
        <f t="array" ref="K620">INDEX(A!$I$2:$I$1001,MATCH(EF!C620,A!$A$2:$A$1001,0))</f>
        <v>#N/A</v>
      </c>
      <c r="L620" s="35" t="e">
        <f t="array" ref="L620">INDEX(A!$J$2:$J$1001,MATCH(EF!C620,A!$A$2:$A$1001,0))</f>
        <v>#N/A</v>
      </c>
      <c r="M620" s="35" t="e">
        <f t="array" ref="M620">INDEX(A!$K$2:$K$1001,MATCH(EF!C620,A!$A$2:$A$1001,0))</f>
        <v>#N/A</v>
      </c>
      <c r="N620" s="35" t="e">
        <f t="array" ref="N620">INDEX(A!$L$2:$L$1001,MATCH(EF!C620,A!$A$2:$A$1001,0))</f>
        <v>#N/A</v>
      </c>
      <c r="O620" s="36" t="e">
        <f t="shared" si="0"/>
        <v>#N/A</v>
      </c>
      <c r="P620" s="36" t="e">
        <f t="shared" si="1"/>
        <v>#N/A</v>
      </c>
      <c r="Q620" s="36" t="e">
        <f t="array" ref="Q620">IF(O620="7",IF(P620="000","Sin región al ser un intermunicipal",INDEX(B!$C$2:$C$126,MATCH(EF!P620,B!$A$2:$A$126,0))),"Sin región al ser un ente Estatal")</f>
        <v>#N/A</v>
      </c>
      <c r="R620" s="37" t="e">
        <f t="array" ref="R620">IF(O620="7",IF(P620="000","N/A",INDEX(B!$D$2:$D$126,MATCH(EF!P620,B!$A$2:$A$126,0))),B!$D$127)</f>
        <v>#N/A</v>
      </c>
      <c r="S620" s="37" t="e">
        <f t="array" ref="S620">IF(O620="7",IF(P620="000","N/A",INDEX(B!$E$2:$E$126,MATCH(EF!P620,B!$A$2:$A$126,0))),B!$E$127)</f>
        <v>#N/A</v>
      </c>
      <c r="T620" s="29"/>
      <c r="U620" s="29"/>
      <c r="V620" s="29"/>
      <c r="W620" s="29"/>
      <c r="X620" s="29"/>
      <c r="Y620" s="29"/>
      <c r="Z620" s="29"/>
    </row>
    <row r="621" spans="1:26" ht="14.25" customHeight="1">
      <c r="A621" s="29">
        <f>COUNTIF(A!$A$2:$A$1001,"&lt;="&amp;A!A621)</f>
        <v>0</v>
      </c>
      <c r="B621" s="30">
        <v>620</v>
      </c>
      <c r="C621" s="35" t="e">
        <f t="array" ref="C621">INDEX(A!$A$2:$A$1001,MATCH(EF!B621,EF!$A$2:$A$1001,0))</f>
        <v>#N/A</v>
      </c>
      <c r="D621" s="35" t="e">
        <f t="array" ref="D621">INDEX(A!$B$2:$B$1001,MATCH(EF!C621,A!$A$2:$A$1001,0))</f>
        <v>#N/A</v>
      </c>
      <c r="E621" s="35" t="e">
        <f t="array" ref="E621">INDEX(A!$C$2:$C$1001,MATCH(EF!C621,A!$A$2:$A$1001,0))</f>
        <v>#N/A</v>
      </c>
      <c r="F621" s="35" t="e">
        <f t="array" ref="F621">INDEX(A!$D$2:$D$1001,MATCH(EF!C621,A!$A$2:$A$1001,0))</f>
        <v>#N/A</v>
      </c>
      <c r="G621" s="35" t="e">
        <f t="array" ref="G621">INDEX(A!$E$2:$E$1001,MATCH(EF!C621,A!$A$2:$A$1001,0))</f>
        <v>#N/A</v>
      </c>
      <c r="H621" s="35" t="e">
        <f t="array" ref="H621">INDEX(A!$F$2:$F$1001,MATCH(EF!C621,A!$A$2:$A$1001,0))</f>
        <v>#N/A</v>
      </c>
      <c r="I621" s="35" t="e">
        <f t="array" ref="I621">INDEX(A!$G$2:$G$1001,MATCH(EF!C621,A!$A$2:$A$1001,0))</f>
        <v>#N/A</v>
      </c>
      <c r="J621" s="35" t="e">
        <f t="array" ref="J621">INDEX(A!$H$2:$H$1001,MATCH(EF!C621,A!$A$2:$A$1001,0))</f>
        <v>#N/A</v>
      </c>
      <c r="K621" s="35" t="e">
        <f t="array" ref="K621">INDEX(A!$I$2:$I$1001,MATCH(EF!C621,A!$A$2:$A$1001,0))</f>
        <v>#N/A</v>
      </c>
      <c r="L621" s="35" t="e">
        <f t="array" ref="L621">INDEX(A!$J$2:$J$1001,MATCH(EF!C621,A!$A$2:$A$1001,0))</f>
        <v>#N/A</v>
      </c>
      <c r="M621" s="35" t="e">
        <f t="array" ref="M621">INDEX(A!$K$2:$K$1001,MATCH(EF!C621,A!$A$2:$A$1001,0))</f>
        <v>#N/A</v>
      </c>
      <c r="N621" s="35" t="e">
        <f t="array" ref="N621">INDEX(A!$L$2:$L$1001,MATCH(EF!C621,A!$A$2:$A$1001,0))</f>
        <v>#N/A</v>
      </c>
      <c r="O621" s="36" t="e">
        <f t="shared" si="0"/>
        <v>#N/A</v>
      </c>
      <c r="P621" s="36" t="e">
        <f t="shared" si="1"/>
        <v>#N/A</v>
      </c>
      <c r="Q621" s="36" t="e">
        <f t="array" ref="Q621">IF(O621="7",IF(P621="000","Sin región al ser un intermunicipal",INDEX(B!$C$2:$C$126,MATCH(EF!P621,B!$A$2:$A$126,0))),"Sin región al ser un ente Estatal")</f>
        <v>#N/A</v>
      </c>
      <c r="R621" s="37" t="e">
        <f t="array" ref="R621">IF(O621="7",IF(P621="000","N/A",INDEX(B!$D$2:$D$126,MATCH(EF!P621,B!$A$2:$A$126,0))),B!$D$127)</f>
        <v>#N/A</v>
      </c>
      <c r="S621" s="37" t="e">
        <f t="array" ref="S621">IF(O621="7",IF(P621="000","N/A",INDEX(B!$E$2:$E$126,MATCH(EF!P621,B!$A$2:$A$126,0))),B!$E$127)</f>
        <v>#N/A</v>
      </c>
      <c r="T621" s="29"/>
      <c r="U621" s="29"/>
      <c r="V621" s="29"/>
      <c r="W621" s="29"/>
      <c r="X621" s="29"/>
      <c r="Y621" s="29"/>
      <c r="Z621" s="29"/>
    </row>
    <row r="622" spans="1:26" ht="14.25" customHeight="1">
      <c r="A622" s="29">
        <f>COUNTIF(A!$A$2:$A$1001,"&lt;="&amp;A!A622)</f>
        <v>0</v>
      </c>
      <c r="B622" s="30">
        <v>621</v>
      </c>
      <c r="C622" s="35" t="e">
        <f t="array" ref="C622">INDEX(A!$A$2:$A$1001,MATCH(EF!B622,EF!$A$2:$A$1001,0))</f>
        <v>#N/A</v>
      </c>
      <c r="D622" s="35" t="e">
        <f t="array" ref="D622">INDEX(A!$B$2:$B$1001,MATCH(EF!C622,A!$A$2:$A$1001,0))</f>
        <v>#N/A</v>
      </c>
      <c r="E622" s="35" t="e">
        <f t="array" ref="E622">INDEX(A!$C$2:$C$1001,MATCH(EF!C622,A!$A$2:$A$1001,0))</f>
        <v>#N/A</v>
      </c>
      <c r="F622" s="35" t="e">
        <f t="array" ref="F622">INDEX(A!$D$2:$D$1001,MATCH(EF!C622,A!$A$2:$A$1001,0))</f>
        <v>#N/A</v>
      </c>
      <c r="G622" s="35" t="e">
        <f t="array" ref="G622">INDEX(A!$E$2:$E$1001,MATCH(EF!C622,A!$A$2:$A$1001,0))</f>
        <v>#N/A</v>
      </c>
      <c r="H622" s="35" t="e">
        <f t="array" ref="H622">INDEX(A!$F$2:$F$1001,MATCH(EF!C622,A!$A$2:$A$1001,0))</f>
        <v>#N/A</v>
      </c>
      <c r="I622" s="35" t="e">
        <f t="array" ref="I622">INDEX(A!$G$2:$G$1001,MATCH(EF!C622,A!$A$2:$A$1001,0))</f>
        <v>#N/A</v>
      </c>
      <c r="J622" s="35" t="e">
        <f t="array" ref="J622">INDEX(A!$H$2:$H$1001,MATCH(EF!C622,A!$A$2:$A$1001,0))</f>
        <v>#N/A</v>
      </c>
      <c r="K622" s="35" t="e">
        <f t="array" ref="K622">INDEX(A!$I$2:$I$1001,MATCH(EF!C622,A!$A$2:$A$1001,0))</f>
        <v>#N/A</v>
      </c>
      <c r="L622" s="35" t="e">
        <f t="array" ref="L622">INDEX(A!$J$2:$J$1001,MATCH(EF!C622,A!$A$2:$A$1001,0))</f>
        <v>#N/A</v>
      </c>
      <c r="M622" s="35" t="e">
        <f t="array" ref="M622">INDEX(A!$K$2:$K$1001,MATCH(EF!C622,A!$A$2:$A$1001,0))</f>
        <v>#N/A</v>
      </c>
      <c r="N622" s="35" t="e">
        <f t="array" ref="N622">INDEX(A!$L$2:$L$1001,MATCH(EF!C622,A!$A$2:$A$1001,0))</f>
        <v>#N/A</v>
      </c>
      <c r="O622" s="36" t="e">
        <f t="shared" si="0"/>
        <v>#N/A</v>
      </c>
      <c r="P622" s="36" t="e">
        <f t="shared" si="1"/>
        <v>#N/A</v>
      </c>
      <c r="Q622" s="36" t="e">
        <f t="array" ref="Q622">IF(O622="7",IF(P622="000","Sin región al ser un intermunicipal",INDEX(B!$C$2:$C$126,MATCH(EF!P622,B!$A$2:$A$126,0))),"Sin región al ser un ente Estatal")</f>
        <v>#N/A</v>
      </c>
      <c r="R622" s="37" t="e">
        <f t="array" ref="R622">IF(O622="7",IF(P622="000","N/A",INDEX(B!$D$2:$D$126,MATCH(EF!P622,B!$A$2:$A$126,0))),B!$D$127)</f>
        <v>#N/A</v>
      </c>
      <c r="S622" s="37" t="e">
        <f t="array" ref="S622">IF(O622="7",IF(P622="000","N/A",INDEX(B!$E$2:$E$126,MATCH(EF!P622,B!$A$2:$A$126,0))),B!$E$127)</f>
        <v>#N/A</v>
      </c>
      <c r="T622" s="29"/>
      <c r="U622" s="29"/>
      <c r="V622" s="29"/>
      <c r="W622" s="29"/>
      <c r="X622" s="29"/>
      <c r="Y622" s="29"/>
      <c r="Z622" s="29"/>
    </row>
    <row r="623" spans="1:26" ht="14.25" customHeight="1">
      <c r="A623" s="29">
        <f>COUNTIF(A!$A$2:$A$1001,"&lt;="&amp;A!A623)</f>
        <v>0</v>
      </c>
      <c r="B623" s="30">
        <v>622</v>
      </c>
      <c r="C623" s="35" t="e">
        <f t="array" ref="C623">INDEX(A!$A$2:$A$1001,MATCH(EF!B623,EF!$A$2:$A$1001,0))</f>
        <v>#N/A</v>
      </c>
      <c r="D623" s="35" t="e">
        <f t="array" ref="D623">INDEX(A!$B$2:$B$1001,MATCH(EF!C623,A!$A$2:$A$1001,0))</f>
        <v>#N/A</v>
      </c>
      <c r="E623" s="35" t="e">
        <f t="array" ref="E623">INDEX(A!$C$2:$C$1001,MATCH(EF!C623,A!$A$2:$A$1001,0))</f>
        <v>#N/A</v>
      </c>
      <c r="F623" s="35" t="e">
        <f t="array" ref="F623">INDEX(A!$D$2:$D$1001,MATCH(EF!C623,A!$A$2:$A$1001,0))</f>
        <v>#N/A</v>
      </c>
      <c r="G623" s="35" t="e">
        <f t="array" ref="G623">INDEX(A!$E$2:$E$1001,MATCH(EF!C623,A!$A$2:$A$1001,0))</f>
        <v>#N/A</v>
      </c>
      <c r="H623" s="35" t="e">
        <f t="array" ref="H623">INDEX(A!$F$2:$F$1001,MATCH(EF!C623,A!$A$2:$A$1001,0))</f>
        <v>#N/A</v>
      </c>
      <c r="I623" s="35" t="e">
        <f t="array" ref="I623">INDEX(A!$G$2:$G$1001,MATCH(EF!C623,A!$A$2:$A$1001,0))</f>
        <v>#N/A</v>
      </c>
      <c r="J623" s="35" t="e">
        <f t="array" ref="J623">INDEX(A!$H$2:$H$1001,MATCH(EF!C623,A!$A$2:$A$1001,0))</f>
        <v>#N/A</v>
      </c>
      <c r="K623" s="35" t="e">
        <f t="array" ref="K623">INDEX(A!$I$2:$I$1001,MATCH(EF!C623,A!$A$2:$A$1001,0))</f>
        <v>#N/A</v>
      </c>
      <c r="L623" s="35" t="e">
        <f t="array" ref="L623">INDEX(A!$J$2:$J$1001,MATCH(EF!C623,A!$A$2:$A$1001,0))</f>
        <v>#N/A</v>
      </c>
      <c r="M623" s="35" t="e">
        <f t="array" ref="M623">INDEX(A!$K$2:$K$1001,MATCH(EF!C623,A!$A$2:$A$1001,0))</f>
        <v>#N/A</v>
      </c>
      <c r="N623" s="35" t="e">
        <f t="array" ref="N623">INDEX(A!$L$2:$L$1001,MATCH(EF!C623,A!$A$2:$A$1001,0))</f>
        <v>#N/A</v>
      </c>
      <c r="O623" s="36" t="e">
        <f t="shared" si="0"/>
        <v>#N/A</v>
      </c>
      <c r="P623" s="36" t="e">
        <f t="shared" si="1"/>
        <v>#N/A</v>
      </c>
      <c r="Q623" s="36" t="e">
        <f t="array" ref="Q623">IF(O623="7",IF(P623="000","Sin región al ser un intermunicipal",INDEX(B!$C$2:$C$126,MATCH(EF!P623,B!$A$2:$A$126,0))),"Sin región al ser un ente Estatal")</f>
        <v>#N/A</v>
      </c>
      <c r="R623" s="37" t="e">
        <f t="array" ref="R623">IF(O623="7",IF(P623="000","N/A",INDEX(B!$D$2:$D$126,MATCH(EF!P623,B!$A$2:$A$126,0))),B!$D$127)</f>
        <v>#N/A</v>
      </c>
      <c r="S623" s="37" t="e">
        <f t="array" ref="S623">IF(O623="7",IF(P623="000","N/A",INDEX(B!$E$2:$E$126,MATCH(EF!P623,B!$A$2:$A$126,0))),B!$E$127)</f>
        <v>#N/A</v>
      </c>
      <c r="T623" s="29"/>
      <c r="U623" s="29"/>
      <c r="V623" s="29"/>
      <c r="W623" s="29"/>
      <c r="X623" s="29"/>
      <c r="Y623" s="29"/>
      <c r="Z623" s="29"/>
    </row>
    <row r="624" spans="1:26" ht="14.25" customHeight="1">
      <c r="A624" s="29">
        <f>COUNTIF(A!$A$2:$A$1001,"&lt;="&amp;A!A624)</f>
        <v>0</v>
      </c>
      <c r="B624" s="30">
        <v>623</v>
      </c>
      <c r="C624" s="35" t="e">
        <f t="array" ref="C624">INDEX(A!$A$2:$A$1001,MATCH(EF!B624,EF!$A$2:$A$1001,0))</f>
        <v>#N/A</v>
      </c>
      <c r="D624" s="35" t="e">
        <f t="array" ref="D624">INDEX(A!$B$2:$B$1001,MATCH(EF!C624,A!$A$2:$A$1001,0))</f>
        <v>#N/A</v>
      </c>
      <c r="E624" s="35" t="e">
        <f t="array" ref="E624">INDEX(A!$C$2:$C$1001,MATCH(EF!C624,A!$A$2:$A$1001,0))</f>
        <v>#N/A</v>
      </c>
      <c r="F624" s="35" t="e">
        <f t="array" ref="F624">INDEX(A!$D$2:$D$1001,MATCH(EF!C624,A!$A$2:$A$1001,0))</f>
        <v>#N/A</v>
      </c>
      <c r="G624" s="35" t="e">
        <f t="array" ref="G624">INDEX(A!$E$2:$E$1001,MATCH(EF!C624,A!$A$2:$A$1001,0))</f>
        <v>#N/A</v>
      </c>
      <c r="H624" s="35" t="e">
        <f t="array" ref="H624">INDEX(A!$F$2:$F$1001,MATCH(EF!C624,A!$A$2:$A$1001,0))</f>
        <v>#N/A</v>
      </c>
      <c r="I624" s="35" t="e">
        <f t="array" ref="I624">INDEX(A!$G$2:$G$1001,MATCH(EF!C624,A!$A$2:$A$1001,0))</f>
        <v>#N/A</v>
      </c>
      <c r="J624" s="35" t="e">
        <f t="array" ref="J624">INDEX(A!$H$2:$H$1001,MATCH(EF!C624,A!$A$2:$A$1001,0))</f>
        <v>#N/A</v>
      </c>
      <c r="K624" s="35" t="e">
        <f t="array" ref="K624">INDEX(A!$I$2:$I$1001,MATCH(EF!C624,A!$A$2:$A$1001,0))</f>
        <v>#N/A</v>
      </c>
      <c r="L624" s="35" t="e">
        <f t="array" ref="L624">INDEX(A!$J$2:$J$1001,MATCH(EF!C624,A!$A$2:$A$1001,0))</f>
        <v>#N/A</v>
      </c>
      <c r="M624" s="35" t="e">
        <f t="array" ref="M624">INDEX(A!$K$2:$K$1001,MATCH(EF!C624,A!$A$2:$A$1001,0))</f>
        <v>#N/A</v>
      </c>
      <c r="N624" s="35" t="e">
        <f t="array" ref="N624">INDEX(A!$L$2:$L$1001,MATCH(EF!C624,A!$A$2:$A$1001,0))</f>
        <v>#N/A</v>
      </c>
      <c r="O624" s="36" t="e">
        <f t="shared" si="0"/>
        <v>#N/A</v>
      </c>
      <c r="P624" s="36" t="e">
        <f t="shared" si="1"/>
        <v>#N/A</v>
      </c>
      <c r="Q624" s="36" t="e">
        <f t="array" ref="Q624">IF(O624="7",IF(P624="000","Sin región al ser un intermunicipal",INDEX(B!$C$2:$C$126,MATCH(EF!P624,B!$A$2:$A$126,0))),"Sin región al ser un ente Estatal")</f>
        <v>#N/A</v>
      </c>
      <c r="R624" s="37" t="e">
        <f t="array" ref="R624">IF(O624="7",IF(P624="000","N/A",INDEX(B!$D$2:$D$126,MATCH(EF!P624,B!$A$2:$A$126,0))),B!$D$127)</f>
        <v>#N/A</v>
      </c>
      <c r="S624" s="37" t="e">
        <f t="array" ref="S624">IF(O624="7",IF(P624="000","N/A",INDEX(B!$E$2:$E$126,MATCH(EF!P624,B!$A$2:$A$126,0))),B!$E$127)</f>
        <v>#N/A</v>
      </c>
      <c r="T624" s="29"/>
      <c r="U624" s="29"/>
      <c r="V624" s="29"/>
      <c r="W624" s="29"/>
      <c r="X624" s="29"/>
      <c r="Y624" s="29"/>
      <c r="Z624" s="29"/>
    </row>
    <row r="625" spans="1:26" ht="14.25" customHeight="1">
      <c r="A625" s="29">
        <f>COUNTIF(A!$A$2:$A$1001,"&lt;="&amp;A!A625)</f>
        <v>0</v>
      </c>
      <c r="B625" s="30">
        <v>624</v>
      </c>
      <c r="C625" s="35" t="e">
        <f t="array" ref="C625">INDEX(A!$A$2:$A$1001,MATCH(EF!B625,EF!$A$2:$A$1001,0))</f>
        <v>#N/A</v>
      </c>
      <c r="D625" s="35" t="e">
        <f t="array" ref="D625">INDEX(A!$B$2:$B$1001,MATCH(EF!C625,A!$A$2:$A$1001,0))</f>
        <v>#N/A</v>
      </c>
      <c r="E625" s="35" t="e">
        <f t="array" ref="E625">INDEX(A!$C$2:$C$1001,MATCH(EF!C625,A!$A$2:$A$1001,0))</f>
        <v>#N/A</v>
      </c>
      <c r="F625" s="35" t="e">
        <f t="array" ref="F625">INDEX(A!$D$2:$D$1001,MATCH(EF!C625,A!$A$2:$A$1001,0))</f>
        <v>#N/A</v>
      </c>
      <c r="G625" s="35" t="e">
        <f t="array" ref="G625">INDEX(A!$E$2:$E$1001,MATCH(EF!C625,A!$A$2:$A$1001,0))</f>
        <v>#N/A</v>
      </c>
      <c r="H625" s="35" t="e">
        <f t="array" ref="H625">INDEX(A!$F$2:$F$1001,MATCH(EF!C625,A!$A$2:$A$1001,0))</f>
        <v>#N/A</v>
      </c>
      <c r="I625" s="35" t="e">
        <f t="array" ref="I625">INDEX(A!$G$2:$G$1001,MATCH(EF!C625,A!$A$2:$A$1001,0))</f>
        <v>#N/A</v>
      </c>
      <c r="J625" s="35" t="e">
        <f t="array" ref="J625">INDEX(A!$H$2:$H$1001,MATCH(EF!C625,A!$A$2:$A$1001,0))</f>
        <v>#N/A</v>
      </c>
      <c r="K625" s="35" t="e">
        <f t="array" ref="K625">INDEX(A!$I$2:$I$1001,MATCH(EF!C625,A!$A$2:$A$1001,0))</f>
        <v>#N/A</v>
      </c>
      <c r="L625" s="35" t="e">
        <f t="array" ref="L625">INDEX(A!$J$2:$J$1001,MATCH(EF!C625,A!$A$2:$A$1001,0))</f>
        <v>#N/A</v>
      </c>
      <c r="M625" s="35" t="e">
        <f t="array" ref="M625">INDEX(A!$K$2:$K$1001,MATCH(EF!C625,A!$A$2:$A$1001,0))</f>
        <v>#N/A</v>
      </c>
      <c r="N625" s="35" t="e">
        <f t="array" ref="N625">INDEX(A!$L$2:$L$1001,MATCH(EF!C625,A!$A$2:$A$1001,0))</f>
        <v>#N/A</v>
      </c>
      <c r="O625" s="36" t="e">
        <f t="shared" si="0"/>
        <v>#N/A</v>
      </c>
      <c r="P625" s="36" t="e">
        <f t="shared" si="1"/>
        <v>#N/A</v>
      </c>
      <c r="Q625" s="36" t="e">
        <f t="array" ref="Q625">IF(O625="7",IF(P625="000","Sin región al ser un intermunicipal",INDEX(B!$C$2:$C$126,MATCH(EF!P625,B!$A$2:$A$126,0))),"Sin región al ser un ente Estatal")</f>
        <v>#N/A</v>
      </c>
      <c r="R625" s="37" t="e">
        <f t="array" ref="R625">IF(O625="7",IF(P625="000","N/A",INDEX(B!$D$2:$D$126,MATCH(EF!P625,B!$A$2:$A$126,0))),B!$D$127)</f>
        <v>#N/A</v>
      </c>
      <c r="S625" s="37" t="e">
        <f t="array" ref="S625">IF(O625="7",IF(P625="000","N/A",INDEX(B!$E$2:$E$126,MATCH(EF!P625,B!$A$2:$A$126,0))),B!$E$127)</f>
        <v>#N/A</v>
      </c>
      <c r="T625" s="29"/>
      <c r="U625" s="29"/>
      <c r="V625" s="29"/>
      <c r="W625" s="29"/>
      <c r="X625" s="29"/>
      <c r="Y625" s="29"/>
      <c r="Z625" s="29"/>
    </row>
    <row r="626" spans="1:26" ht="14.25" customHeight="1">
      <c r="A626" s="29">
        <f>COUNTIF(A!$A$2:$A$1001,"&lt;="&amp;A!A626)</f>
        <v>0</v>
      </c>
      <c r="B626" s="30">
        <v>625</v>
      </c>
      <c r="C626" s="35" t="e">
        <f t="array" ref="C626">INDEX(A!$A$2:$A$1001,MATCH(EF!B626,EF!$A$2:$A$1001,0))</f>
        <v>#N/A</v>
      </c>
      <c r="D626" s="35" t="e">
        <f t="array" ref="D626">INDEX(A!$B$2:$B$1001,MATCH(EF!C626,A!$A$2:$A$1001,0))</f>
        <v>#N/A</v>
      </c>
      <c r="E626" s="35" t="e">
        <f t="array" ref="E626">INDEX(A!$C$2:$C$1001,MATCH(EF!C626,A!$A$2:$A$1001,0))</f>
        <v>#N/A</v>
      </c>
      <c r="F626" s="35" t="e">
        <f t="array" ref="F626">INDEX(A!$D$2:$D$1001,MATCH(EF!C626,A!$A$2:$A$1001,0))</f>
        <v>#N/A</v>
      </c>
      <c r="G626" s="35" t="e">
        <f t="array" ref="G626">INDEX(A!$E$2:$E$1001,MATCH(EF!C626,A!$A$2:$A$1001,0))</f>
        <v>#N/A</v>
      </c>
      <c r="H626" s="35" t="e">
        <f t="array" ref="H626">INDEX(A!$F$2:$F$1001,MATCH(EF!C626,A!$A$2:$A$1001,0))</f>
        <v>#N/A</v>
      </c>
      <c r="I626" s="35" t="e">
        <f t="array" ref="I626">INDEX(A!$G$2:$G$1001,MATCH(EF!C626,A!$A$2:$A$1001,0))</f>
        <v>#N/A</v>
      </c>
      <c r="J626" s="35" t="e">
        <f t="array" ref="J626">INDEX(A!$H$2:$H$1001,MATCH(EF!C626,A!$A$2:$A$1001,0))</f>
        <v>#N/A</v>
      </c>
      <c r="K626" s="35" t="e">
        <f t="array" ref="K626">INDEX(A!$I$2:$I$1001,MATCH(EF!C626,A!$A$2:$A$1001,0))</f>
        <v>#N/A</v>
      </c>
      <c r="L626" s="35" t="e">
        <f t="array" ref="L626">INDEX(A!$J$2:$J$1001,MATCH(EF!C626,A!$A$2:$A$1001,0))</f>
        <v>#N/A</v>
      </c>
      <c r="M626" s="35" t="e">
        <f t="array" ref="M626">INDEX(A!$K$2:$K$1001,MATCH(EF!C626,A!$A$2:$A$1001,0))</f>
        <v>#N/A</v>
      </c>
      <c r="N626" s="35" t="e">
        <f t="array" ref="N626">INDEX(A!$L$2:$L$1001,MATCH(EF!C626,A!$A$2:$A$1001,0))</f>
        <v>#N/A</v>
      </c>
      <c r="O626" s="36" t="e">
        <f t="shared" si="0"/>
        <v>#N/A</v>
      </c>
      <c r="P626" s="36" t="e">
        <f t="shared" si="1"/>
        <v>#N/A</v>
      </c>
      <c r="Q626" s="36" t="e">
        <f t="array" ref="Q626">IF(O626="7",IF(P626="000","Sin región al ser un intermunicipal",INDEX(B!$C$2:$C$126,MATCH(EF!P626,B!$A$2:$A$126,0))),"Sin región al ser un ente Estatal")</f>
        <v>#N/A</v>
      </c>
      <c r="R626" s="37" t="e">
        <f t="array" ref="R626">IF(O626="7",IF(P626="000","N/A",INDEX(B!$D$2:$D$126,MATCH(EF!P626,B!$A$2:$A$126,0))),B!$D$127)</f>
        <v>#N/A</v>
      </c>
      <c r="S626" s="37" t="e">
        <f t="array" ref="S626">IF(O626="7",IF(P626="000","N/A",INDEX(B!$E$2:$E$126,MATCH(EF!P626,B!$A$2:$A$126,0))),B!$E$127)</f>
        <v>#N/A</v>
      </c>
      <c r="T626" s="29"/>
      <c r="U626" s="29"/>
      <c r="V626" s="29"/>
      <c r="W626" s="29"/>
      <c r="X626" s="29"/>
      <c r="Y626" s="29"/>
      <c r="Z626" s="29"/>
    </row>
    <row r="627" spans="1:26" ht="14.25" customHeight="1">
      <c r="A627" s="29">
        <f>COUNTIF(A!$A$2:$A$1001,"&lt;="&amp;A!A627)</f>
        <v>0</v>
      </c>
      <c r="B627" s="30">
        <v>626</v>
      </c>
      <c r="C627" s="35" t="e">
        <f t="array" ref="C627">INDEX(A!$A$2:$A$1001,MATCH(EF!B627,EF!$A$2:$A$1001,0))</f>
        <v>#N/A</v>
      </c>
      <c r="D627" s="35" t="e">
        <f t="array" ref="D627">INDEX(A!$B$2:$B$1001,MATCH(EF!C627,A!$A$2:$A$1001,0))</f>
        <v>#N/A</v>
      </c>
      <c r="E627" s="35" t="e">
        <f t="array" ref="E627">INDEX(A!$C$2:$C$1001,MATCH(EF!C627,A!$A$2:$A$1001,0))</f>
        <v>#N/A</v>
      </c>
      <c r="F627" s="35" t="e">
        <f t="array" ref="F627">INDEX(A!$D$2:$D$1001,MATCH(EF!C627,A!$A$2:$A$1001,0))</f>
        <v>#N/A</v>
      </c>
      <c r="G627" s="35" t="e">
        <f t="array" ref="G627">INDEX(A!$E$2:$E$1001,MATCH(EF!C627,A!$A$2:$A$1001,0))</f>
        <v>#N/A</v>
      </c>
      <c r="H627" s="35" t="e">
        <f t="array" ref="H627">INDEX(A!$F$2:$F$1001,MATCH(EF!C627,A!$A$2:$A$1001,0))</f>
        <v>#N/A</v>
      </c>
      <c r="I627" s="35" t="e">
        <f t="array" ref="I627">INDEX(A!$G$2:$G$1001,MATCH(EF!C627,A!$A$2:$A$1001,0))</f>
        <v>#N/A</v>
      </c>
      <c r="J627" s="35" t="e">
        <f t="array" ref="J627">INDEX(A!$H$2:$H$1001,MATCH(EF!C627,A!$A$2:$A$1001,0))</f>
        <v>#N/A</v>
      </c>
      <c r="K627" s="35" t="e">
        <f t="array" ref="K627">INDEX(A!$I$2:$I$1001,MATCH(EF!C627,A!$A$2:$A$1001,0))</f>
        <v>#N/A</v>
      </c>
      <c r="L627" s="35" t="e">
        <f t="array" ref="L627">INDEX(A!$J$2:$J$1001,MATCH(EF!C627,A!$A$2:$A$1001,0))</f>
        <v>#N/A</v>
      </c>
      <c r="M627" s="35" t="e">
        <f t="array" ref="M627">INDEX(A!$K$2:$K$1001,MATCH(EF!C627,A!$A$2:$A$1001,0))</f>
        <v>#N/A</v>
      </c>
      <c r="N627" s="35" t="e">
        <f t="array" ref="N627">INDEX(A!$L$2:$L$1001,MATCH(EF!C627,A!$A$2:$A$1001,0))</f>
        <v>#N/A</v>
      </c>
      <c r="O627" s="36" t="e">
        <f t="shared" si="0"/>
        <v>#N/A</v>
      </c>
      <c r="P627" s="36" t="e">
        <f t="shared" si="1"/>
        <v>#N/A</v>
      </c>
      <c r="Q627" s="36" t="e">
        <f t="array" ref="Q627">IF(O627="7",IF(P627="000","Sin región al ser un intermunicipal",INDEX(B!$C$2:$C$126,MATCH(EF!P627,B!$A$2:$A$126,0))),"Sin región al ser un ente Estatal")</f>
        <v>#N/A</v>
      </c>
      <c r="R627" s="37" t="e">
        <f t="array" ref="R627">IF(O627="7",IF(P627="000","N/A",INDEX(B!$D$2:$D$126,MATCH(EF!P627,B!$A$2:$A$126,0))),B!$D$127)</f>
        <v>#N/A</v>
      </c>
      <c r="S627" s="37" t="e">
        <f t="array" ref="S627">IF(O627="7",IF(P627="000","N/A",INDEX(B!$E$2:$E$126,MATCH(EF!P627,B!$A$2:$A$126,0))),B!$E$127)</f>
        <v>#N/A</v>
      </c>
      <c r="T627" s="29"/>
      <c r="U627" s="29"/>
      <c r="V627" s="29"/>
      <c r="W627" s="29"/>
      <c r="X627" s="29"/>
      <c r="Y627" s="29"/>
      <c r="Z627" s="29"/>
    </row>
    <row r="628" spans="1:26" ht="14.25" customHeight="1">
      <c r="A628" s="29">
        <f>COUNTIF(A!$A$2:$A$1001,"&lt;="&amp;A!A628)</f>
        <v>0</v>
      </c>
      <c r="B628" s="30">
        <v>627</v>
      </c>
      <c r="C628" s="35" t="e">
        <f t="array" ref="C628">INDEX(A!$A$2:$A$1001,MATCH(EF!B628,EF!$A$2:$A$1001,0))</f>
        <v>#N/A</v>
      </c>
      <c r="D628" s="35" t="e">
        <f t="array" ref="D628">INDEX(A!$B$2:$B$1001,MATCH(EF!C628,A!$A$2:$A$1001,0))</f>
        <v>#N/A</v>
      </c>
      <c r="E628" s="35" t="e">
        <f t="array" ref="E628">INDEX(A!$C$2:$C$1001,MATCH(EF!C628,A!$A$2:$A$1001,0))</f>
        <v>#N/A</v>
      </c>
      <c r="F628" s="35" t="e">
        <f t="array" ref="F628">INDEX(A!$D$2:$D$1001,MATCH(EF!C628,A!$A$2:$A$1001,0))</f>
        <v>#N/A</v>
      </c>
      <c r="G628" s="35" t="e">
        <f t="array" ref="G628">INDEX(A!$E$2:$E$1001,MATCH(EF!C628,A!$A$2:$A$1001,0))</f>
        <v>#N/A</v>
      </c>
      <c r="H628" s="35" t="e">
        <f t="array" ref="H628">INDEX(A!$F$2:$F$1001,MATCH(EF!C628,A!$A$2:$A$1001,0))</f>
        <v>#N/A</v>
      </c>
      <c r="I628" s="35" t="e">
        <f t="array" ref="I628">INDEX(A!$G$2:$G$1001,MATCH(EF!C628,A!$A$2:$A$1001,0))</f>
        <v>#N/A</v>
      </c>
      <c r="J628" s="35" t="e">
        <f t="array" ref="J628">INDEX(A!$H$2:$H$1001,MATCH(EF!C628,A!$A$2:$A$1001,0))</f>
        <v>#N/A</v>
      </c>
      <c r="K628" s="35" t="e">
        <f t="array" ref="K628">INDEX(A!$I$2:$I$1001,MATCH(EF!C628,A!$A$2:$A$1001,0))</f>
        <v>#N/A</v>
      </c>
      <c r="L628" s="35" t="e">
        <f t="array" ref="L628">INDEX(A!$J$2:$J$1001,MATCH(EF!C628,A!$A$2:$A$1001,0))</f>
        <v>#N/A</v>
      </c>
      <c r="M628" s="35" t="e">
        <f t="array" ref="M628">INDEX(A!$K$2:$K$1001,MATCH(EF!C628,A!$A$2:$A$1001,0))</f>
        <v>#N/A</v>
      </c>
      <c r="N628" s="35" t="e">
        <f t="array" ref="N628">INDEX(A!$L$2:$L$1001,MATCH(EF!C628,A!$A$2:$A$1001,0))</f>
        <v>#N/A</v>
      </c>
      <c r="O628" s="36" t="e">
        <f t="shared" si="0"/>
        <v>#N/A</v>
      </c>
      <c r="P628" s="36" t="e">
        <f t="shared" si="1"/>
        <v>#N/A</v>
      </c>
      <c r="Q628" s="36" t="e">
        <f t="array" ref="Q628">IF(O628="7",IF(P628="000","Sin región al ser un intermunicipal",INDEX(B!$C$2:$C$126,MATCH(EF!P628,B!$A$2:$A$126,0))),"Sin región al ser un ente Estatal")</f>
        <v>#N/A</v>
      </c>
      <c r="R628" s="37" t="e">
        <f t="array" ref="R628">IF(O628="7",IF(P628="000","N/A",INDEX(B!$D$2:$D$126,MATCH(EF!P628,B!$A$2:$A$126,0))),B!$D$127)</f>
        <v>#N/A</v>
      </c>
      <c r="S628" s="37" t="e">
        <f t="array" ref="S628">IF(O628="7",IF(P628="000","N/A",INDEX(B!$E$2:$E$126,MATCH(EF!P628,B!$A$2:$A$126,0))),B!$E$127)</f>
        <v>#N/A</v>
      </c>
      <c r="T628" s="29"/>
      <c r="U628" s="29"/>
      <c r="V628" s="29"/>
      <c r="W628" s="29"/>
      <c r="X628" s="29"/>
      <c r="Y628" s="29"/>
      <c r="Z628" s="29"/>
    </row>
    <row r="629" spans="1:26" ht="14.25" customHeight="1">
      <c r="A629" s="29">
        <f>COUNTIF(A!$A$2:$A$1001,"&lt;="&amp;A!A629)</f>
        <v>0</v>
      </c>
      <c r="B629" s="30">
        <v>628</v>
      </c>
      <c r="C629" s="35" t="e">
        <f t="array" ref="C629">INDEX(A!$A$2:$A$1001,MATCH(EF!B629,EF!$A$2:$A$1001,0))</f>
        <v>#N/A</v>
      </c>
      <c r="D629" s="35" t="e">
        <f t="array" ref="D629">INDEX(A!$B$2:$B$1001,MATCH(EF!C629,A!$A$2:$A$1001,0))</f>
        <v>#N/A</v>
      </c>
      <c r="E629" s="35" t="e">
        <f t="array" ref="E629">INDEX(A!$C$2:$C$1001,MATCH(EF!C629,A!$A$2:$A$1001,0))</f>
        <v>#N/A</v>
      </c>
      <c r="F629" s="35" t="e">
        <f t="array" ref="F629">INDEX(A!$D$2:$D$1001,MATCH(EF!C629,A!$A$2:$A$1001,0))</f>
        <v>#N/A</v>
      </c>
      <c r="G629" s="35" t="e">
        <f t="array" ref="G629">INDEX(A!$E$2:$E$1001,MATCH(EF!C629,A!$A$2:$A$1001,0))</f>
        <v>#N/A</v>
      </c>
      <c r="H629" s="35" t="e">
        <f t="array" ref="H629">INDEX(A!$F$2:$F$1001,MATCH(EF!C629,A!$A$2:$A$1001,0))</f>
        <v>#N/A</v>
      </c>
      <c r="I629" s="35" t="e">
        <f t="array" ref="I629">INDEX(A!$G$2:$G$1001,MATCH(EF!C629,A!$A$2:$A$1001,0))</f>
        <v>#N/A</v>
      </c>
      <c r="J629" s="35" t="e">
        <f t="array" ref="J629">INDEX(A!$H$2:$H$1001,MATCH(EF!C629,A!$A$2:$A$1001,0))</f>
        <v>#N/A</v>
      </c>
      <c r="K629" s="35" t="e">
        <f t="array" ref="K629">INDEX(A!$I$2:$I$1001,MATCH(EF!C629,A!$A$2:$A$1001,0))</f>
        <v>#N/A</v>
      </c>
      <c r="L629" s="35" t="e">
        <f t="array" ref="L629">INDEX(A!$J$2:$J$1001,MATCH(EF!C629,A!$A$2:$A$1001,0))</f>
        <v>#N/A</v>
      </c>
      <c r="M629" s="35" t="e">
        <f t="array" ref="M629">INDEX(A!$K$2:$K$1001,MATCH(EF!C629,A!$A$2:$A$1001,0))</f>
        <v>#N/A</v>
      </c>
      <c r="N629" s="35" t="e">
        <f t="array" ref="N629">INDEX(A!$L$2:$L$1001,MATCH(EF!C629,A!$A$2:$A$1001,0))</f>
        <v>#N/A</v>
      </c>
      <c r="O629" s="36" t="e">
        <f t="shared" si="0"/>
        <v>#N/A</v>
      </c>
      <c r="P629" s="36" t="e">
        <f t="shared" si="1"/>
        <v>#N/A</v>
      </c>
      <c r="Q629" s="36" t="e">
        <f t="array" ref="Q629">IF(O629="7",IF(P629="000","Sin región al ser un intermunicipal",INDEX(B!$C$2:$C$126,MATCH(EF!P629,B!$A$2:$A$126,0))),"Sin región al ser un ente Estatal")</f>
        <v>#N/A</v>
      </c>
      <c r="R629" s="37" t="e">
        <f t="array" ref="R629">IF(O629="7",IF(P629="000","N/A",INDEX(B!$D$2:$D$126,MATCH(EF!P629,B!$A$2:$A$126,0))),B!$D$127)</f>
        <v>#N/A</v>
      </c>
      <c r="S629" s="37" t="e">
        <f t="array" ref="S629">IF(O629="7",IF(P629="000","N/A",INDEX(B!$E$2:$E$126,MATCH(EF!P629,B!$A$2:$A$126,0))),B!$E$127)</f>
        <v>#N/A</v>
      </c>
      <c r="T629" s="29"/>
      <c r="U629" s="29"/>
      <c r="V629" s="29"/>
      <c r="W629" s="29"/>
      <c r="X629" s="29"/>
      <c r="Y629" s="29"/>
      <c r="Z629" s="29"/>
    </row>
    <row r="630" spans="1:26" ht="14.25" customHeight="1">
      <c r="A630" s="29">
        <f>COUNTIF(A!$A$2:$A$1001,"&lt;="&amp;A!A630)</f>
        <v>0</v>
      </c>
      <c r="B630" s="30">
        <v>629</v>
      </c>
      <c r="C630" s="35" t="e">
        <f t="array" ref="C630">INDEX(A!$A$2:$A$1001,MATCH(EF!B630,EF!$A$2:$A$1001,0))</f>
        <v>#N/A</v>
      </c>
      <c r="D630" s="35" t="e">
        <f t="array" ref="D630">INDEX(A!$B$2:$B$1001,MATCH(EF!C630,A!$A$2:$A$1001,0))</f>
        <v>#N/A</v>
      </c>
      <c r="E630" s="35" t="e">
        <f t="array" ref="E630">INDEX(A!$C$2:$C$1001,MATCH(EF!C630,A!$A$2:$A$1001,0))</f>
        <v>#N/A</v>
      </c>
      <c r="F630" s="35" t="e">
        <f t="array" ref="F630">INDEX(A!$D$2:$D$1001,MATCH(EF!C630,A!$A$2:$A$1001,0))</f>
        <v>#N/A</v>
      </c>
      <c r="G630" s="35" t="e">
        <f t="array" ref="G630">INDEX(A!$E$2:$E$1001,MATCH(EF!C630,A!$A$2:$A$1001,0))</f>
        <v>#N/A</v>
      </c>
      <c r="H630" s="35" t="e">
        <f t="array" ref="H630">INDEX(A!$F$2:$F$1001,MATCH(EF!C630,A!$A$2:$A$1001,0))</f>
        <v>#N/A</v>
      </c>
      <c r="I630" s="35" t="e">
        <f t="array" ref="I630">INDEX(A!$G$2:$G$1001,MATCH(EF!C630,A!$A$2:$A$1001,0))</f>
        <v>#N/A</v>
      </c>
      <c r="J630" s="35" t="e">
        <f t="array" ref="J630">INDEX(A!$H$2:$H$1001,MATCH(EF!C630,A!$A$2:$A$1001,0))</f>
        <v>#N/A</v>
      </c>
      <c r="K630" s="35" t="e">
        <f t="array" ref="K630">INDEX(A!$I$2:$I$1001,MATCH(EF!C630,A!$A$2:$A$1001,0))</f>
        <v>#N/A</v>
      </c>
      <c r="L630" s="35" t="e">
        <f t="array" ref="L630">INDEX(A!$J$2:$J$1001,MATCH(EF!C630,A!$A$2:$A$1001,0))</f>
        <v>#N/A</v>
      </c>
      <c r="M630" s="35" t="e">
        <f t="array" ref="M630">INDEX(A!$K$2:$K$1001,MATCH(EF!C630,A!$A$2:$A$1001,0))</f>
        <v>#N/A</v>
      </c>
      <c r="N630" s="35" t="e">
        <f t="array" ref="N630">INDEX(A!$L$2:$L$1001,MATCH(EF!C630,A!$A$2:$A$1001,0))</f>
        <v>#N/A</v>
      </c>
      <c r="O630" s="36" t="e">
        <f t="shared" si="0"/>
        <v>#N/A</v>
      </c>
      <c r="P630" s="36" t="e">
        <f t="shared" si="1"/>
        <v>#N/A</v>
      </c>
      <c r="Q630" s="36" t="e">
        <f t="array" ref="Q630">IF(O630="7",IF(P630="000","Sin región al ser un intermunicipal",INDEX(B!$C$2:$C$126,MATCH(EF!P630,B!$A$2:$A$126,0))),"Sin región al ser un ente Estatal")</f>
        <v>#N/A</v>
      </c>
      <c r="R630" s="37" t="e">
        <f t="array" ref="R630">IF(O630="7",IF(P630="000","N/A",INDEX(B!$D$2:$D$126,MATCH(EF!P630,B!$A$2:$A$126,0))),B!$D$127)</f>
        <v>#N/A</v>
      </c>
      <c r="S630" s="37" t="e">
        <f t="array" ref="S630">IF(O630="7",IF(P630="000","N/A",INDEX(B!$E$2:$E$126,MATCH(EF!P630,B!$A$2:$A$126,0))),B!$E$127)</f>
        <v>#N/A</v>
      </c>
      <c r="T630" s="29"/>
      <c r="U630" s="29"/>
      <c r="V630" s="29"/>
      <c r="W630" s="29"/>
      <c r="X630" s="29"/>
      <c r="Y630" s="29"/>
      <c r="Z630" s="29"/>
    </row>
    <row r="631" spans="1:26" ht="14.25" customHeight="1">
      <c r="A631" s="29">
        <f>COUNTIF(A!$A$2:$A$1001,"&lt;="&amp;A!A631)</f>
        <v>0</v>
      </c>
      <c r="B631" s="30">
        <v>630</v>
      </c>
      <c r="C631" s="35" t="e">
        <f t="array" ref="C631">INDEX(A!$A$2:$A$1001,MATCH(EF!B631,EF!$A$2:$A$1001,0))</f>
        <v>#N/A</v>
      </c>
      <c r="D631" s="35" t="e">
        <f t="array" ref="D631">INDEX(A!$B$2:$B$1001,MATCH(EF!C631,A!$A$2:$A$1001,0))</f>
        <v>#N/A</v>
      </c>
      <c r="E631" s="35" t="e">
        <f t="array" ref="E631">INDEX(A!$C$2:$C$1001,MATCH(EF!C631,A!$A$2:$A$1001,0))</f>
        <v>#N/A</v>
      </c>
      <c r="F631" s="35" t="e">
        <f t="array" ref="F631">INDEX(A!$D$2:$D$1001,MATCH(EF!C631,A!$A$2:$A$1001,0))</f>
        <v>#N/A</v>
      </c>
      <c r="G631" s="35" t="e">
        <f t="array" ref="G631">INDEX(A!$E$2:$E$1001,MATCH(EF!C631,A!$A$2:$A$1001,0))</f>
        <v>#N/A</v>
      </c>
      <c r="H631" s="35" t="e">
        <f t="array" ref="H631">INDEX(A!$F$2:$F$1001,MATCH(EF!C631,A!$A$2:$A$1001,0))</f>
        <v>#N/A</v>
      </c>
      <c r="I631" s="35" t="e">
        <f t="array" ref="I631">INDEX(A!$G$2:$G$1001,MATCH(EF!C631,A!$A$2:$A$1001,0))</f>
        <v>#N/A</v>
      </c>
      <c r="J631" s="35" t="e">
        <f t="array" ref="J631">INDEX(A!$H$2:$H$1001,MATCH(EF!C631,A!$A$2:$A$1001,0))</f>
        <v>#N/A</v>
      </c>
      <c r="K631" s="35" t="e">
        <f t="array" ref="K631">INDEX(A!$I$2:$I$1001,MATCH(EF!C631,A!$A$2:$A$1001,0))</f>
        <v>#N/A</v>
      </c>
      <c r="L631" s="35" t="e">
        <f t="array" ref="L631">INDEX(A!$J$2:$J$1001,MATCH(EF!C631,A!$A$2:$A$1001,0))</f>
        <v>#N/A</v>
      </c>
      <c r="M631" s="35" t="e">
        <f t="array" ref="M631">INDEX(A!$K$2:$K$1001,MATCH(EF!C631,A!$A$2:$A$1001,0))</f>
        <v>#N/A</v>
      </c>
      <c r="N631" s="35" t="e">
        <f t="array" ref="N631">INDEX(A!$L$2:$L$1001,MATCH(EF!C631,A!$A$2:$A$1001,0))</f>
        <v>#N/A</v>
      </c>
      <c r="O631" s="36" t="e">
        <f t="shared" si="0"/>
        <v>#N/A</v>
      </c>
      <c r="P631" s="36" t="e">
        <f t="shared" si="1"/>
        <v>#N/A</v>
      </c>
      <c r="Q631" s="36" t="e">
        <f t="array" ref="Q631">IF(O631="7",IF(P631="000","Sin región al ser un intermunicipal",INDEX(B!$C$2:$C$126,MATCH(EF!P631,B!$A$2:$A$126,0))),"Sin región al ser un ente Estatal")</f>
        <v>#N/A</v>
      </c>
      <c r="R631" s="37" t="e">
        <f t="array" ref="R631">IF(O631="7",IF(P631="000","N/A",INDEX(B!$D$2:$D$126,MATCH(EF!P631,B!$A$2:$A$126,0))),B!$D$127)</f>
        <v>#N/A</v>
      </c>
      <c r="S631" s="37" t="e">
        <f t="array" ref="S631">IF(O631="7",IF(P631="000","N/A",INDEX(B!$E$2:$E$126,MATCH(EF!P631,B!$A$2:$A$126,0))),B!$E$127)</f>
        <v>#N/A</v>
      </c>
      <c r="T631" s="29"/>
      <c r="U631" s="29"/>
      <c r="V631" s="29"/>
      <c r="W631" s="29"/>
      <c r="X631" s="29"/>
      <c r="Y631" s="29"/>
      <c r="Z631" s="29"/>
    </row>
    <row r="632" spans="1:26" ht="14.25" customHeight="1">
      <c r="A632" s="29">
        <f>COUNTIF(A!$A$2:$A$1001,"&lt;="&amp;A!A632)</f>
        <v>0</v>
      </c>
      <c r="B632" s="30">
        <v>631</v>
      </c>
      <c r="C632" s="35" t="e">
        <f t="array" ref="C632">INDEX(A!$A$2:$A$1001,MATCH(EF!B632,EF!$A$2:$A$1001,0))</f>
        <v>#N/A</v>
      </c>
      <c r="D632" s="35" t="e">
        <f t="array" ref="D632">INDEX(A!$B$2:$B$1001,MATCH(EF!C632,A!$A$2:$A$1001,0))</f>
        <v>#N/A</v>
      </c>
      <c r="E632" s="35" t="e">
        <f t="array" ref="E632">INDEX(A!$C$2:$C$1001,MATCH(EF!C632,A!$A$2:$A$1001,0))</f>
        <v>#N/A</v>
      </c>
      <c r="F632" s="35" t="e">
        <f t="array" ref="F632">INDEX(A!$D$2:$D$1001,MATCH(EF!C632,A!$A$2:$A$1001,0))</f>
        <v>#N/A</v>
      </c>
      <c r="G632" s="35" t="e">
        <f t="array" ref="G632">INDEX(A!$E$2:$E$1001,MATCH(EF!C632,A!$A$2:$A$1001,0))</f>
        <v>#N/A</v>
      </c>
      <c r="H632" s="35" t="e">
        <f t="array" ref="H632">INDEX(A!$F$2:$F$1001,MATCH(EF!C632,A!$A$2:$A$1001,0))</f>
        <v>#N/A</v>
      </c>
      <c r="I632" s="35" t="e">
        <f t="array" ref="I632">INDEX(A!$G$2:$G$1001,MATCH(EF!C632,A!$A$2:$A$1001,0))</f>
        <v>#N/A</v>
      </c>
      <c r="J632" s="35" t="e">
        <f t="array" ref="J632">INDEX(A!$H$2:$H$1001,MATCH(EF!C632,A!$A$2:$A$1001,0))</f>
        <v>#N/A</v>
      </c>
      <c r="K632" s="35" t="e">
        <f t="array" ref="K632">INDEX(A!$I$2:$I$1001,MATCH(EF!C632,A!$A$2:$A$1001,0))</f>
        <v>#N/A</v>
      </c>
      <c r="L632" s="35" t="e">
        <f t="array" ref="L632">INDEX(A!$J$2:$J$1001,MATCH(EF!C632,A!$A$2:$A$1001,0))</f>
        <v>#N/A</v>
      </c>
      <c r="M632" s="35" t="e">
        <f t="array" ref="M632">INDEX(A!$K$2:$K$1001,MATCH(EF!C632,A!$A$2:$A$1001,0))</f>
        <v>#N/A</v>
      </c>
      <c r="N632" s="35" t="e">
        <f t="array" ref="N632">INDEX(A!$L$2:$L$1001,MATCH(EF!C632,A!$A$2:$A$1001,0))</f>
        <v>#N/A</v>
      </c>
      <c r="O632" s="36" t="e">
        <f t="shared" si="0"/>
        <v>#N/A</v>
      </c>
      <c r="P632" s="36" t="e">
        <f t="shared" si="1"/>
        <v>#N/A</v>
      </c>
      <c r="Q632" s="36" t="e">
        <f t="array" ref="Q632">IF(O632="7",IF(P632="000","Sin región al ser un intermunicipal",INDEX(B!$C$2:$C$126,MATCH(EF!P632,B!$A$2:$A$126,0))),"Sin región al ser un ente Estatal")</f>
        <v>#N/A</v>
      </c>
      <c r="R632" s="37" t="e">
        <f t="array" ref="R632">IF(O632="7",IF(P632="000","N/A",INDEX(B!$D$2:$D$126,MATCH(EF!P632,B!$A$2:$A$126,0))),B!$D$127)</f>
        <v>#N/A</v>
      </c>
      <c r="S632" s="37" t="e">
        <f t="array" ref="S632">IF(O632="7",IF(P632="000","N/A",INDEX(B!$E$2:$E$126,MATCH(EF!P632,B!$A$2:$A$126,0))),B!$E$127)</f>
        <v>#N/A</v>
      </c>
      <c r="T632" s="29"/>
      <c r="U632" s="29"/>
      <c r="V632" s="29"/>
      <c r="W632" s="29"/>
      <c r="X632" s="29"/>
      <c r="Y632" s="29"/>
      <c r="Z632" s="29"/>
    </row>
    <row r="633" spans="1:26" ht="14.25" customHeight="1">
      <c r="A633" s="29">
        <f>COUNTIF(A!$A$2:$A$1001,"&lt;="&amp;A!A633)</f>
        <v>0</v>
      </c>
      <c r="B633" s="30">
        <v>632</v>
      </c>
      <c r="C633" s="35" t="e">
        <f t="array" ref="C633">INDEX(A!$A$2:$A$1001,MATCH(EF!B633,EF!$A$2:$A$1001,0))</f>
        <v>#N/A</v>
      </c>
      <c r="D633" s="35" t="e">
        <f t="array" ref="D633">INDEX(A!$B$2:$B$1001,MATCH(EF!C633,A!$A$2:$A$1001,0))</f>
        <v>#N/A</v>
      </c>
      <c r="E633" s="35" t="e">
        <f t="array" ref="E633">INDEX(A!$C$2:$C$1001,MATCH(EF!C633,A!$A$2:$A$1001,0))</f>
        <v>#N/A</v>
      </c>
      <c r="F633" s="35" t="e">
        <f t="array" ref="F633">INDEX(A!$D$2:$D$1001,MATCH(EF!C633,A!$A$2:$A$1001,0))</f>
        <v>#N/A</v>
      </c>
      <c r="G633" s="35" t="e">
        <f t="array" ref="G633">INDEX(A!$E$2:$E$1001,MATCH(EF!C633,A!$A$2:$A$1001,0))</f>
        <v>#N/A</v>
      </c>
      <c r="H633" s="35" t="e">
        <f t="array" ref="H633">INDEX(A!$F$2:$F$1001,MATCH(EF!C633,A!$A$2:$A$1001,0))</f>
        <v>#N/A</v>
      </c>
      <c r="I633" s="35" t="e">
        <f t="array" ref="I633">INDEX(A!$G$2:$G$1001,MATCH(EF!C633,A!$A$2:$A$1001,0))</f>
        <v>#N/A</v>
      </c>
      <c r="J633" s="35" t="e">
        <f t="array" ref="J633">INDEX(A!$H$2:$H$1001,MATCH(EF!C633,A!$A$2:$A$1001,0))</f>
        <v>#N/A</v>
      </c>
      <c r="K633" s="35" t="e">
        <f t="array" ref="K633">INDEX(A!$I$2:$I$1001,MATCH(EF!C633,A!$A$2:$A$1001,0))</f>
        <v>#N/A</v>
      </c>
      <c r="L633" s="35" t="e">
        <f t="array" ref="L633">INDEX(A!$J$2:$J$1001,MATCH(EF!C633,A!$A$2:$A$1001,0))</f>
        <v>#N/A</v>
      </c>
      <c r="M633" s="35" t="e">
        <f t="array" ref="M633">INDEX(A!$K$2:$K$1001,MATCH(EF!C633,A!$A$2:$A$1001,0))</f>
        <v>#N/A</v>
      </c>
      <c r="N633" s="35" t="e">
        <f t="array" ref="N633">INDEX(A!$L$2:$L$1001,MATCH(EF!C633,A!$A$2:$A$1001,0))</f>
        <v>#N/A</v>
      </c>
      <c r="O633" s="36" t="e">
        <f t="shared" si="0"/>
        <v>#N/A</v>
      </c>
      <c r="P633" s="36" t="e">
        <f t="shared" si="1"/>
        <v>#N/A</v>
      </c>
      <c r="Q633" s="36" t="e">
        <f t="array" ref="Q633">IF(O633="7",IF(P633="000","Sin región al ser un intermunicipal",INDEX(B!$C$2:$C$126,MATCH(EF!P633,B!$A$2:$A$126,0))),"Sin región al ser un ente Estatal")</f>
        <v>#N/A</v>
      </c>
      <c r="R633" s="37" t="e">
        <f t="array" ref="R633">IF(O633="7",IF(P633="000","N/A",INDEX(B!$D$2:$D$126,MATCH(EF!P633,B!$A$2:$A$126,0))),B!$D$127)</f>
        <v>#N/A</v>
      </c>
      <c r="S633" s="37" t="e">
        <f t="array" ref="S633">IF(O633="7",IF(P633="000","N/A",INDEX(B!$E$2:$E$126,MATCH(EF!P633,B!$A$2:$A$126,0))),B!$E$127)</f>
        <v>#N/A</v>
      </c>
      <c r="T633" s="29"/>
      <c r="U633" s="29"/>
      <c r="V633" s="29"/>
      <c r="W633" s="29"/>
      <c r="X633" s="29"/>
      <c r="Y633" s="29"/>
      <c r="Z633" s="29"/>
    </row>
    <row r="634" spans="1:26" ht="14.25" customHeight="1">
      <c r="A634" s="29">
        <f>COUNTIF(A!$A$2:$A$1001,"&lt;="&amp;A!A634)</f>
        <v>0</v>
      </c>
      <c r="B634" s="30">
        <v>633</v>
      </c>
      <c r="C634" s="35" t="e">
        <f t="array" ref="C634">INDEX(A!$A$2:$A$1001,MATCH(EF!B634,EF!$A$2:$A$1001,0))</f>
        <v>#N/A</v>
      </c>
      <c r="D634" s="35" t="e">
        <f t="array" ref="D634">INDEX(A!$B$2:$B$1001,MATCH(EF!C634,A!$A$2:$A$1001,0))</f>
        <v>#N/A</v>
      </c>
      <c r="E634" s="35" t="e">
        <f t="array" ref="E634">INDEX(A!$C$2:$C$1001,MATCH(EF!C634,A!$A$2:$A$1001,0))</f>
        <v>#N/A</v>
      </c>
      <c r="F634" s="35" t="e">
        <f t="array" ref="F634">INDEX(A!$D$2:$D$1001,MATCH(EF!C634,A!$A$2:$A$1001,0))</f>
        <v>#N/A</v>
      </c>
      <c r="G634" s="35" t="e">
        <f t="array" ref="G634">INDEX(A!$E$2:$E$1001,MATCH(EF!C634,A!$A$2:$A$1001,0))</f>
        <v>#N/A</v>
      </c>
      <c r="H634" s="35" t="e">
        <f t="array" ref="H634">INDEX(A!$F$2:$F$1001,MATCH(EF!C634,A!$A$2:$A$1001,0))</f>
        <v>#N/A</v>
      </c>
      <c r="I634" s="35" t="e">
        <f t="array" ref="I634">INDEX(A!$G$2:$G$1001,MATCH(EF!C634,A!$A$2:$A$1001,0))</f>
        <v>#N/A</v>
      </c>
      <c r="J634" s="35" t="e">
        <f t="array" ref="J634">INDEX(A!$H$2:$H$1001,MATCH(EF!C634,A!$A$2:$A$1001,0))</f>
        <v>#N/A</v>
      </c>
      <c r="K634" s="35" t="e">
        <f t="array" ref="K634">INDEX(A!$I$2:$I$1001,MATCH(EF!C634,A!$A$2:$A$1001,0))</f>
        <v>#N/A</v>
      </c>
      <c r="L634" s="35" t="e">
        <f t="array" ref="L634">INDEX(A!$J$2:$J$1001,MATCH(EF!C634,A!$A$2:$A$1001,0))</f>
        <v>#N/A</v>
      </c>
      <c r="M634" s="35" t="e">
        <f t="array" ref="M634">INDEX(A!$K$2:$K$1001,MATCH(EF!C634,A!$A$2:$A$1001,0))</f>
        <v>#N/A</v>
      </c>
      <c r="N634" s="35" t="e">
        <f t="array" ref="N634">INDEX(A!$L$2:$L$1001,MATCH(EF!C634,A!$A$2:$A$1001,0))</f>
        <v>#N/A</v>
      </c>
      <c r="O634" s="36" t="e">
        <f t="shared" si="0"/>
        <v>#N/A</v>
      </c>
      <c r="P634" s="36" t="e">
        <f t="shared" si="1"/>
        <v>#N/A</v>
      </c>
      <c r="Q634" s="36" t="e">
        <f t="array" ref="Q634">IF(O634="7",IF(P634="000","Sin región al ser un intermunicipal",INDEX(B!$C$2:$C$126,MATCH(EF!P634,B!$A$2:$A$126,0))),"Sin región al ser un ente Estatal")</f>
        <v>#N/A</v>
      </c>
      <c r="R634" s="37" t="e">
        <f t="array" ref="R634">IF(O634="7",IF(P634="000","N/A",INDEX(B!$D$2:$D$126,MATCH(EF!P634,B!$A$2:$A$126,0))),B!$D$127)</f>
        <v>#N/A</v>
      </c>
      <c r="S634" s="37" t="e">
        <f t="array" ref="S634">IF(O634="7",IF(P634="000","N/A",INDEX(B!$E$2:$E$126,MATCH(EF!P634,B!$A$2:$A$126,0))),B!$E$127)</f>
        <v>#N/A</v>
      </c>
      <c r="T634" s="29"/>
      <c r="U634" s="29"/>
      <c r="V634" s="29"/>
      <c r="W634" s="29"/>
      <c r="X634" s="29"/>
      <c r="Y634" s="29"/>
      <c r="Z634" s="29"/>
    </row>
    <row r="635" spans="1:26" ht="14.25" customHeight="1">
      <c r="A635" s="29">
        <f>COUNTIF(A!$A$2:$A$1001,"&lt;="&amp;A!A635)</f>
        <v>0</v>
      </c>
      <c r="B635" s="30">
        <v>634</v>
      </c>
      <c r="C635" s="35" t="e">
        <f t="array" ref="C635">INDEX(A!$A$2:$A$1001,MATCH(EF!B635,EF!$A$2:$A$1001,0))</f>
        <v>#N/A</v>
      </c>
      <c r="D635" s="35" t="e">
        <f t="array" ref="D635">INDEX(A!$B$2:$B$1001,MATCH(EF!C635,A!$A$2:$A$1001,0))</f>
        <v>#N/A</v>
      </c>
      <c r="E635" s="35" t="e">
        <f t="array" ref="E635">INDEX(A!$C$2:$C$1001,MATCH(EF!C635,A!$A$2:$A$1001,0))</f>
        <v>#N/A</v>
      </c>
      <c r="F635" s="35" t="e">
        <f t="array" ref="F635">INDEX(A!$D$2:$D$1001,MATCH(EF!C635,A!$A$2:$A$1001,0))</f>
        <v>#N/A</v>
      </c>
      <c r="G635" s="35" t="e">
        <f t="array" ref="G635">INDEX(A!$E$2:$E$1001,MATCH(EF!C635,A!$A$2:$A$1001,0))</f>
        <v>#N/A</v>
      </c>
      <c r="H635" s="35" t="e">
        <f t="array" ref="H635">INDEX(A!$F$2:$F$1001,MATCH(EF!C635,A!$A$2:$A$1001,0))</f>
        <v>#N/A</v>
      </c>
      <c r="I635" s="35" t="e">
        <f t="array" ref="I635">INDEX(A!$G$2:$G$1001,MATCH(EF!C635,A!$A$2:$A$1001,0))</f>
        <v>#N/A</v>
      </c>
      <c r="J635" s="35" t="e">
        <f t="array" ref="J635">INDEX(A!$H$2:$H$1001,MATCH(EF!C635,A!$A$2:$A$1001,0))</f>
        <v>#N/A</v>
      </c>
      <c r="K635" s="35" t="e">
        <f t="array" ref="K635">INDEX(A!$I$2:$I$1001,MATCH(EF!C635,A!$A$2:$A$1001,0))</f>
        <v>#N/A</v>
      </c>
      <c r="L635" s="35" t="e">
        <f t="array" ref="L635">INDEX(A!$J$2:$J$1001,MATCH(EF!C635,A!$A$2:$A$1001,0))</f>
        <v>#N/A</v>
      </c>
      <c r="M635" s="35" t="e">
        <f t="array" ref="M635">INDEX(A!$K$2:$K$1001,MATCH(EF!C635,A!$A$2:$A$1001,0))</f>
        <v>#N/A</v>
      </c>
      <c r="N635" s="35" t="e">
        <f t="array" ref="N635">INDEX(A!$L$2:$L$1001,MATCH(EF!C635,A!$A$2:$A$1001,0))</f>
        <v>#N/A</v>
      </c>
      <c r="O635" s="36" t="e">
        <f t="shared" si="0"/>
        <v>#N/A</v>
      </c>
      <c r="P635" s="36" t="e">
        <f t="shared" si="1"/>
        <v>#N/A</v>
      </c>
      <c r="Q635" s="36" t="e">
        <f t="array" ref="Q635">IF(O635="7",IF(P635="000","Sin región al ser un intermunicipal",INDEX(B!$C$2:$C$126,MATCH(EF!P635,B!$A$2:$A$126,0))),"Sin región al ser un ente Estatal")</f>
        <v>#N/A</v>
      </c>
      <c r="R635" s="37" t="e">
        <f t="array" ref="R635">IF(O635="7",IF(P635="000","N/A",INDEX(B!$D$2:$D$126,MATCH(EF!P635,B!$A$2:$A$126,0))),B!$D$127)</f>
        <v>#N/A</v>
      </c>
      <c r="S635" s="37" t="e">
        <f t="array" ref="S635">IF(O635="7",IF(P635="000","N/A",INDEX(B!$E$2:$E$126,MATCH(EF!P635,B!$A$2:$A$126,0))),B!$E$127)</f>
        <v>#N/A</v>
      </c>
      <c r="T635" s="29"/>
      <c r="U635" s="29"/>
      <c r="V635" s="29"/>
      <c r="W635" s="29"/>
      <c r="X635" s="29"/>
      <c r="Y635" s="29"/>
      <c r="Z635" s="29"/>
    </row>
    <row r="636" spans="1:26" ht="14.25" customHeight="1">
      <c r="A636" s="29">
        <f>COUNTIF(A!$A$2:$A$1001,"&lt;="&amp;A!A636)</f>
        <v>0</v>
      </c>
      <c r="B636" s="30">
        <v>635</v>
      </c>
      <c r="C636" s="35" t="e">
        <f t="array" ref="C636">INDEX(A!$A$2:$A$1001,MATCH(EF!B636,EF!$A$2:$A$1001,0))</f>
        <v>#N/A</v>
      </c>
      <c r="D636" s="35" t="e">
        <f t="array" ref="D636">INDEX(A!$B$2:$B$1001,MATCH(EF!C636,A!$A$2:$A$1001,0))</f>
        <v>#N/A</v>
      </c>
      <c r="E636" s="35" t="e">
        <f t="array" ref="E636">INDEX(A!$C$2:$C$1001,MATCH(EF!C636,A!$A$2:$A$1001,0))</f>
        <v>#N/A</v>
      </c>
      <c r="F636" s="35" t="e">
        <f t="array" ref="F636">INDEX(A!$D$2:$D$1001,MATCH(EF!C636,A!$A$2:$A$1001,0))</f>
        <v>#N/A</v>
      </c>
      <c r="G636" s="35" t="e">
        <f t="array" ref="G636">INDEX(A!$E$2:$E$1001,MATCH(EF!C636,A!$A$2:$A$1001,0))</f>
        <v>#N/A</v>
      </c>
      <c r="H636" s="35" t="e">
        <f t="array" ref="H636">INDEX(A!$F$2:$F$1001,MATCH(EF!C636,A!$A$2:$A$1001,0))</f>
        <v>#N/A</v>
      </c>
      <c r="I636" s="35" t="e">
        <f t="array" ref="I636">INDEX(A!$G$2:$G$1001,MATCH(EF!C636,A!$A$2:$A$1001,0))</f>
        <v>#N/A</v>
      </c>
      <c r="J636" s="35" t="e">
        <f t="array" ref="J636">INDEX(A!$H$2:$H$1001,MATCH(EF!C636,A!$A$2:$A$1001,0))</f>
        <v>#N/A</v>
      </c>
      <c r="K636" s="35" t="e">
        <f t="array" ref="K636">INDEX(A!$I$2:$I$1001,MATCH(EF!C636,A!$A$2:$A$1001,0))</f>
        <v>#N/A</v>
      </c>
      <c r="L636" s="35" t="e">
        <f t="array" ref="L636">INDEX(A!$J$2:$J$1001,MATCH(EF!C636,A!$A$2:$A$1001,0))</f>
        <v>#N/A</v>
      </c>
      <c r="M636" s="35" t="e">
        <f t="array" ref="M636">INDEX(A!$K$2:$K$1001,MATCH(EF!C636,A!$A$2:$A$1001,0))</f>
        <v>#N/A</v>
      </c>
      <c r="N636" s="35" t="e">
        <f t="array" ref="N636">INDEX(A!$L$2:$L$1001,MATCH(EF!C636,A!$A$2:$A$1001,0))</f>
        <v>#N/A</v>
      </c>
      <c r="O636" s="36" t="e">
        <f t="shared" si="0"/>
        <v>#N/A</v>
      </c>
      <c r="P636" s="36" t="e">
        <f t="shared" si="1"/>
        <v>#N/A</v>
      </c>
      <c r="Q636" s="36" t="e">
        <f t="array" ref="Q636">IF(O636="7",IF(P636="000","Sin región al ser un intermunicipal",INDEX(B!$C$2:$C$126,MATCH(EF!P636,B!$A$2:$A$126,0))),"Sin región al ser un ente Estatal")</f>
        <v>#N/A</v>
      </c>
      <c r="R636" s="37" t="e">
        <f t="array" ref="R636">IF(O636="7",IF(P636="000","N/A",INDEX(B!$D$2:$D$126,MATCH(EF!P636,B!$A$2:$A$126,0))),B!$D$127)</f>
        <v>#N/A</v>
      </c>
      <c r="S636" s="37" t="e">
        <f t="array" ref="S636">IF(O636="7",IF(P636="000","N/A",INDEX(B!$E$2:$E$126,MATCH(EF!P636,B!$A$2:$A$126,0))),B!$E$127)</f>
        <v>#N/A</v>
      </c>
      <c r="T636" s="29"/>
      <c r="U636" s="29"/>
      <c r="V636" s="29"/>
      <c r="W636" s="29"/>
      <c r="X636" s="29"/>
      <c r="Y636" s="29"/>
      <c r="Z636" s="29"/>
    </row>
    <row r="637" spans="1:26" ht="14.25" customHeight="1">
      <c r="A637" s="29">
        <f>COUNTIF(A!$A$2:$A$1001,"&lt;="&amp;A!A637)</f>
        <v>0</v>
      </c>
      <c r="B637" s="30">
        <v>636</v>
      </c>
      <c r="C637" s="35" t="e">
        <f t="array" ref="C637">INDEX(A!$A$2:$A$1001,MATCH(EF!B637,EF!$A$2:$A$1001,0))</f>
        <v>#N/A</v>
      </c>
      <c r="D637" s="35" t="e">
        <f t="array" ref="D637">INDEX(A!$B$2:$B$1001,MATCH(EF!C637,A!$A$2:$A$1001,0))</f>
        <v>#N/A</v>
      </c>
      <c r="E637" s="35" t="e">
        <f t="array" ref="E637">INDEX(A!$C$2:$C$1001,MATCH(EF!C637,A!$A$2:$A$1001,0))</f>
        <v>#N/A</v>
      </c>
      <c r="F637" s="35" t="e">
        <f t="array" ref="F637">INDEX(A!$D$2:$D$1001,MATCH(EF!C637,A!$A$2:$A$1001,0))</f>
        <v>#N/A</v>
      </c>
      <c r="G637" s="35" t="e">
        <f t="array" ref="G637">INDEX(A!$E$2:$E$1001,MATCH(EF!C637,A!$A$2:$A$1001,0))</f>
        <v>#N/A</v>
      </c>
      <c r="H637" s="35" t="e">
        <f t="array" ref="H637">INDEX(A!$F$2:$F$1001,MATCH(EF!C637,A!$A$2:$A$1001,0))</f>
        <v>#N/A</v>
      </c>
      <c r="I637" s="35" t="e">
        <f t="array" ref="I637">INDEX(A!$G$2:$G$1001,MATCH(EF!C637,A!$A$2:$A$1001,0))</f>
        <v>#N/A</v>
      </c>
      <c r="J637" s="35" t="e">
        <f t="array" ref="J637">INDEX(A!$H$2:$H$1001,MATCH(EF!C637,A!$A$2:$A$1001,0))</f>
        <v>#N/A</v>
      </c>
      <c r="K637" s="35" t="e">
        <f t="array" ref="K637">INDEX(A!$I$2:$I$1001,MATCH(EF!C637,A!$A$2:$A$1001,0))</f>
        <v>#N/A</v>
      </c>
      <c r="L637" s="35" t="e">
        <f t="array" ref="L637">INDEX(A!$J$2:$J$1001,MATCH(EF!C637,A!$A$2:$A$1001,0))</f>
        <v>#N/A</v>
      </c>
      <c r="M637" s="35" t="e">
        <f t="array" ref="M637">INDEX(A!$K$2:$K$1001,MATCH(EF!C637,A!$A$2:$A$1001,0))</f>
        <v>#N/A</v>
      </c>
      <c r="N637" s="35" t="e">
        <f t="array" ref="N637">INDEX(A!$L$2:$L$1001,MATCH(EF!C637,A!$A$2:$A$1001,0))</f>
        <v>#N/A</v>
      </c>
      <c r="O637" s="36" t="e">
        <f t="shared" si="0"/>
        <v>#N/A</v>
      </c>
      <c r="P637" s="36" t="e">
        <f t="shared" si="1"/>
        <v>#N/A</v>
      </c>
      <c r="Q637" s="36" t="e">
        <f t="array" ref="Q637">IF(O637="7",IF(P637="000","Sin región al ser un intermunicipal",INDEX(B!$C$2:$C$126,MATCH(EF!P637,B!$A$2:$A$126,0))),"Sin región al ser un ente Estatal")</f>
        <v>#N/A</v>
      </c>
      <c r="R637" s="37" t="e">
        <f t="array" ref="R637">IF(O637="7",IF(P637="000","N/A",INDEX(B!$D$2:$D$126,MATCH(EF!P637,B!$A$2:$A$126,0))),B!$D$127)</f>
        <v>#N/A</v>
      </c>
      <c r="S637" s="37" t="e">
        <f t="array" ref="S637">IF(O637="7",IF(P637="000","N/A",INDEX(B!$E$2:$E$126,MATCH(EF!P637,B!$A$2:$A$126,0))),B!$E$127)</f>
        <v>#N/A</v>
      </c>
      <c r="T637" s="29"/>
      <c r="U637" s="29"/>
      <c r="V637" s="29"/>
      <c r="W637" s="29"/>
      <c r="X637" s="29"/>
      <c r="Y637" s="29"/>
      <c r="Z637" s="29"/>
    </row>
    <row r="638" spans="1:26" ht="14.25" customHeight="1">
      <c r="A638" s="29">
        <f>COUNTIF(A!$A$2:$A$1001,"&lt;="&amp;A!A638)</f>
        <v>0</v>
      </c>
      <c r="B638" s="30">
        <v>637</v>
      </c>
      <c r="C638" s="35" t="e">
        <f t="array" ref="C638">INDEX(A!$A$2:$A$1001,MATCH(EF!B638,EF!$A$2:$A$1001,0))</f>
        <v>#N/A</v>
      </c>
      <c r="D638" s="35" t="e">
        <f t="array" ref="D638">INDEX(A!$B$2:$B$1001,MATCH(EF!C638,A!$A$2:$A$1001,0))</f>
        <v>#N/A</v>
      </c>
      <c r="E638" s="35" t="e">
        <f t="array" ref="E638">INDEX(A!$C$2:$C$1001,MATCH(EF!C638,A!$A$2:$A$1001,0))</f>
        <v>#N/A</v>
      </c>
      <c r="F638" s="35" t="e">
        <f t="array" ref="F638">INDEX(A!$D$2:$D$1001,MATCH(EF!C638,A!$A$2:$A$1001,0))</f>
        <v>#N/A</v>
      </c>
      <c r="G638" s="35" t="e">
        <f t="array" ref="G638">INDEX(A!$E$2:$E$1001,MATCH(EF!C638,A!$A$2:$A$1001,0))</f>
        <v>#N/A</v>
      </c>
      <c r="H638" s="35" t="e">
        <f t="array" ref="H638">INDEX(A!$F$2:$F$1001,MATCH(EF!C638,A!$A$2:$A$1001,0))</f>
        <v>#N/A</v>
      </c>
      <c r="I638" s="35" t="e">
        <f t="array" ref="I638">INDEX(A!$G$2:$G$1001,MATCH(EF!C638,A!$A$2:$A$1001,0))</f>
        <v>#N/A</v>
      </c>
      <c r="J638" s="35" t="e">
        <f t="array" ref="J638">INDEX(A!$H$2:$H$1001,MATCH(EF!C638,A!$A$2:$A$1001,0))</f>
        <v>#N/A</v>
      </c>
      <c r="K638" s="35" t="e">
        <f t="array" ref="K638">INDEX(A!$I$2:$I$1001,MATCH(EF!C638,A!$A$2:$A$1001,0))</f>
        <v>#N/A</v>
      </c>
      <c r="L638" s="35" t="e">
        <f t="array" ref="L638">INDEX(A!$J$2:$J$1001,MATCH(EF!C638,A!$A$2:$A$1001,0))</f>
        <v>#N/A</v>
      </c>
      <c r="M638" s="35" t="e">
        <f t="array" ref="M638">INDEX(A!$K$2:$K$1001,MATCH(EF!C638,A!$A$2:$A$1001,0))</f>
        <v>#N/A</v>
      </c>
      <c r="N638" s="35" t="e">
        <f t="array" ref="N638">INDEX(A!$L$2:$L$1001,MATCH(EF!C638,A!$A$2:$A$1001,0))</f>
        <v>#N/A</v>
      </c>
      <c r="O638" s="36" t="e">
        <f t="shared" si="0"/>
        <v>#N/A</v>
      </c>
      <c r="P638" s="36" t="e">
        <f t="shared" si="1"/>
        <v>#N/A</v>
      </c>
      <c r="Q638" s="36" t="e">
        <f t="array" ref="Q638">IF(O638="7",IF(P638="000","Sin región al ser un intermunicipal",INDEX(B!$C$2:$C$126,MATCH(EF!P638,B!$A$2:$A$126,0))),"Sin región al ser un ente Estatal")</f>
        <v>#N/A</v>
      </c>
      <c r="R638" s="37" t="e">
        <f t="array" ref="R638">IF(O638="7",IF(P638="000","N/A",INDEX(B!$D$2:$D$126,MATCH(EF!P638,B!$A$2:$A$126,0))),B!$D$127)</f>
        <v>#N/A</v>
      </c>
      <c r="S638" s="37" t="e">
        <f t="array" ref="S638">IF(O638="7",IF(P638="000","N/A",INDEX(B!$E$2:$E$126,MATCH(EF!P638,B!$A$2:$A$126,0))),B!$E$127)</f>
        <v>#N/A</v>
      </c>
      <c r="T638" s="29"/>
      <c r="U638" s="29"/>
      <c r="V638" s="29"/>
      <c r="W638" s="29"/>
      <c r="X638" s="29"/>
      <c r="Y638" s="29"/>
      <c r="Z638" s="29"/>
    </row>
    <row r="639" spans="1:26" ht="14.25" customHeight="1">
      <c r="A639" s="29">
        <f>COUNTIF(A!$A$2:$A$1001,"&lt;="&amp;A!A639)</f>
        <v>0</v>
      </c>
      <c r="B639" s="30">
        <v>638</v>
      </c>
      <c r="C639" s="35" t="e">
        <f t="array" ref="C639">INDEX(A!$A$2:$A$1001,MATCH(EF!B639,EF!$A$2:$A$1001,0))</f>
        <v>#N/A</v>
      </c>
      <c r="D639" s="35" t="e">
        <f t="array" ref="D639">INDEX(A!$B$2:$B$1001,MATCH(EF!C639,A!$A$2:$A$1001,0))</f>
        <v>#N/A</v>
      </c>
      <c r="E639" s="35" t="e">
        <f t="array" ref="E639">INDEX(A!$C$2:$C$1001,MATCH(EF!C639,A!$A$2:$A$1001,0))</f>
        <v>#N/A</v>
      </c>
      <c r="F639" s="35" t="e">
        <f t="array" ref="F639">INDEX(A!$D$2:$D$1001,MATCH(EF!C639,A!$A$2:$A$1001,0))</f>
        <v>#N/A</v>
      </c>
      <c r="G639" s="35" t="e">
        <f t="array" ref="G639">INDEX(A!$E$2:$E$1001,MATCH(EF!C639,A!$A$2:$A$1001,0))</f>
        <v>#N/A</v>
      </c>
      <c r="H639" s="35" t="e">
        <f t="array" ref="H639">INDEX(A!$F$2:$F$1001,MATCH(EF!C639,A!$A$2:$A$1001,0))</f>
        <v>#N/A</v>
      </c>
      <c r="I639" s="35" t="e">
        <f t="array" ref="I639">INDEX(A!$G$2:$G$1001,MATCH(EF!C639,A!$A$2:$A$1001,0))</f>
        <v>#N/A</v>
      </c>
      <c r="J639" s="35" t="e">
        <f t="array" ref="J639">INDEX(A!$H$2:$H$1001,MATCH(EF!C639,A!$A$2:$A$1001,0))</f>
        <v>#N/A</v>
      </c>
      <c r="K639" s="35" t="e">
        <f t="array" ref="K639">INDEX(A!$I$2:$I$1001,MATCH(EF!C639,A!$A$2:$A$1001,0))</f>
        <v>#N/A</v>
      </c>
      <c r="L639" s="35" t="e">
        <f t="array" ref="L639">INDEX(A!$J$2:$J$1001,MATCH(EF!C639,A!$A$2:$A$1001,0))</f>
        <v>#N/A</v>
      </c>
      <c r="M639" s="35" t="e">
        <f t="array" ref="M639">INDEX(A!$K$2:$K$1001,MATCH(EF!C639,A!$A$2:$A$1001,0))</f>
        <v>#N/A</v>
      </c>
      <c r="N639" s="35" t="e">
        <f t="array" ref="N639">INDEX(A!$L$2:$L$1001,MATCH(EF!C639,A!$A$2:$A$1001,0))</f>
        <v>#N/A</v>
      </c>
      <c r="O639" s="36" t="e">
        <f t="shared" si="0"/>
        <v>#N/A</v>
      </c>
      <c r="P639" s="36" t="e">
        <f t="shared" si="1"/>
        <v>#N/A</v>
      </c>
      <c r="Q639" s="36" t="e">
        <f t="array" ref="Q639">IF(O639="7",IF(P639="000","Sin región al ser un intermunicipal",INDEX(B!$C$2:$C$126,MATCH(EF!P639,B!$A$2:$A$126,0))),"Sin región al ser un ente Estatal")</f>
        <v>#N/A</v>
      </c>
      <c r="R639" s="37" t="e">
        <f t="array" ref="R639">IF(O639="7",IF(P639="000","N/A",INDEX(B!$D$2:$D$126,MATCH(EF!P639,B!$A$2:$A$126,0))),B!$D$127)</f>
        <v>#N/A</v>
      </c>
      <c r="S639" s="37" t="e">
        <f t="array" ref="S639">IF(O639="7",IF(P639="000","N/A",INDEX(B!$E$2:$E$126,MATCH(EF!P639,B!$A$2:$A$126,0))),B!$E$127)</f>
        <v>#N/A</v>
      </c>
      <c r="T639" s="29"/>
      <c r="U639" s="29"/>
      <c r="V639" s="29"/>
      <c r="W639" s="29"/>
      <c r="X639" s="29"/>
      <c r="Y639" s="29"/>
      <c r="Z639" s="29"/>
    </row>
    <row r="640" spans="1:26" ht="14.25" customHeight="1">
      <c r="A640" s="29">
        <f>COUNTIF(A!$A$2:$A$1001,"&lt;="&amp;A!A640)</f>
        <v>0</v>
      </c>
      <c r="B640" s="30">
        <v>639</v>
      </c>
      <c r="C640" s="35" t="e">
        <f t="array" ref="C640">INDEX(A!$A$2:$A$1001,MATCH(EF!B640,EF!$A$2:$A$1001,0))</f>
        <v>#N/A</v>
      </c>
      <c r="D640" s="35" t="e">
        <f t="array" ref="D640">INDEX(A!$B$2:$B$1001,MATCH(EF!C640,A!$A$2:$A$1001,0))</f>
        <v>#N/A</v>
      </c>
      <c r="E640" s="35" t="e">
        <f t="array" ref="E640">INDEX(A!$C$2:$C$1001,MATCH(EF!C640,A!$A$2:$A$1001,0))</f>
        <v>#N/A</v>
      </c>
      <c r="F640" s="35" t="e">
        <f t="array" ref="F640">INDEX(A!$D$2:$D$1001,MATCH(EF!C640,A!$A$2:$A$1001,0))</f>
        <v>#N/A</v>
      </c>
      <c r="G640" s="35" t="e">
        <f t="array" ref="G640">INDEX(A!$E$2:$E$1001,MATCH(EF!C640,A!$A$2:$A$1001,0))</f>
        <v>#N/A</v>
      </c>
      <c r="H640" s="35" t="e">
        <f t="array" ref="H640">INDEX(A!$F$2:$F$1001,MATCH(EF!C640,A!$A$2:$A$1001,0))</f>
        <v>#N/A</v>
      </c>
      <c r="I640" s="35" t="e">
        <f t="array" ref="I640">INDEX(A!$G$2:$G$1001,MATCH(EF!C640,A!$A$2:$A$1001,0))</f>
        <v>#N/A</v>
      </c>
      <c r="J640" s="35" t="e">
        <f t="array" ref="J640">INDEX(A!$H$2:$H$1001,MATCH(EF!C640,A!$A$2:$A$1001,0))</f>
        <v>#N/A</v>
      </c>
      <c r="K640" s="35" t="e">
        <f t="array" ref="K640">INDEX(A!$I$2:$I$1001,MATCH(EF!C640,A!$A$2:$A$1001,0))</f>
        <v>#N/A</v>
      </c>
      <c r="L640" s="35" t="e">
        <f t="array" ref="L640">INDEX(A!$J$2:$J$1001,MATCH(EF!C640,A!$A$2:$A$1001,0))</f>
        <v>#N/A</v>
      </c>
      <c r="M640" s="35" t="e">
        <f t="array" ref="M640">INDEX(A!$K$2:$K$1001,MATCH(EF!C640,A!$A$2:$A$1001,0))</f>
        <v>#N/A</v>
      </c>
      <c r="N640" s="35" t="e">
        <f t="array" ref="N640">INDEX(A!$L$2:$L$1001,MATCH(EF!C640,A!$A$2:$A$1001,0))</f>
        <v>#N/A</v>
      </c>
      <c r="O640" s="36" t="e">
        <f t="shared" si="0"/>
        <v>#N/A</v>
      </c>
      <c r="P640" s="36" t="e">
        <f t="shared" si="1"/>
        <v>#N/A</v>
      </c>
      <c r="Q640" s="36" t="e">
        <f t="array" ref="Q640">IF(O640="7",IF(P640="000","Sin región al ser un intermunicipal",INDEX(B!$C$2:$C$126,MATCH(EF!P640,B!$A$2:$A$126,0))),"Sin región al ser un ente Estatal")</f>
        <v>#N/A</v>
      </c>
      <c r="R640" s="37" t="e">
        <f t="array" ref="R640">IF(O640="7",IF(P640="000","N/A",INDEX(B!$D$2:$D$126,MATCH(EF!P640,B!$A$2:$A$126,0))),B!$D$127)</f>
        <v>#N/A</v>
      </c>
      <c r="S640" s="37" t="e">
        <f t="array" ref="S640">IF(O640="7",IF(P640="000","N/A",INDEX(B!$E$2:$E$126,MATCH(EF!P640,B!$A$2:$A$126,0))),B!$E$127)</f>
        <v>#N/A</v>
      </c>
      <c r="T640" s="29"/>
      <c r="U640" s="29"/>
      <c r="V640" s="29"/>
      <c r="W640" s="29"/>
      <c r="X640" s="29"/>
      <c r="Y640" s="29"/>
      <c r="Z640" s="29"/>
    </row>
    <row r="641" spans="1:26" ht="14.25" customHeight="1">
      <c r="A641" s="29">
        <f>COUNTIF(A!$A$2:$A$1001,"&lt;="&amp;A!A641)</f>
        <v>0</v>
      </c>
      <c r="B641" s="30">
        <v>640</v>
      </c>
      <c r="C641" s="35" t="e">
        <f t="array" ref="C641">INDEX(A!$A$2:$A$1001,MATCH(EF!B641,EF!$A$2:$A$1001,0))</f>
        <v>#N/A</v>
      </c>
      <c r="D641" s="35" t="e">
        <f t="array" ref="D641">INDEX(A!$B$2:$B$1001,MATCH(EF!C641,A!$A$2:$A$1001,0))</f>
        <v>#N/A</v>
      </c>
      <c r="E641" s="35" t="e">
        <f t="array" ref="E641">INDEX(A!$C$2:$C$1001,MATCH(EF!C641,A!$A$2:$A$1001,0))</f>
        <v>#N/A</v>
      </c>
      <c r="F641" s="35" t="e">
        <f t="array" ref="F641">INDEX(A!$D$2:$D$1001,MATCH(EF!C641,A!$A$2:$A$1001,0))</f>
        <v>#N/A</v>
      </c>
      <c r="G641" s="35" t="e">
        <f t="array" ref="G641">INDEX(A!$E$2:$E$1001,MATCH(EF!C641,A!$A$2:$A$1001,0))</f>
        <v>#N/A</v>
      </c>
      <c r="H641" s="35" t="e">
        <f t="array" ref="H641">INDEX(A!$F$2:$F$1001,MATCH(EF!C641,A!$A$2:$A$1001,0))</f>
        <v>#N/A</v>
      </c>
      <c r="I641" s="35" t="e">
        <f t="array" ref="I641">INDEX(A!$G$2:$G$1001,MATCH(EF!C641,A!$A$2:$A$1001,0))</f>
        <v>#N/A</v>
      </c>
      <c r="J641" s="35" t="e">
        <f t="array" ref="J641">INDEX(A!$H$2:$H$1001,MATCH(EF!C641,A!$A$2:$A$1001,0))</f>
        <v>#N/A</v>
      </c>
      <c r="K641" s="35" t="e">
        <f t="array" ref="K641">INDEX(A!$I$2:$I$1001,MATCH(EF!C641,A!$A$2:$A$1001,0))</f>
        <v>#N/A</v>
      </c>
      <c r="L641" s="35" t="e">
        <f t="array" ref="L641">INDEX(A!$J$2:$J$1001,MATCH(EF!C641,A!$A$2:$A$1001,0))</f>
        <v>#N/A</v>
      </c>
      <c r="M641" s="35" t="e">
        <f t="array" ref="M641">INDEX(A!$K$2:$K$1001,MATCH(EF!C641,A!$A$2:$A$1001,0))</f>
        <v>#N/A</v>
      </c>
      <c r="N641" s="35" t="e">
        <f t="array" ref="N641">INDEX(A!$L$2:$L$1001,MATCH(EF!C641,A!$A$2:$A$1001,0))</f>
        <v>#N/A</v>
      </c>
      <c r="O641" s="36" t="e">
        <f t="shared" si="0"/>
        <v>#N/A</v>
      </c>
      <c r="P641" s="36" t="e">
        <f t="shared" si="1"/>
        <v>#N/A</v>
      </c>
      <c r="Q641" s="36" t="e">
        <f t="array" ref="Q641">IF(O641="7",IF(P641="000","Sin región al ser un intermunicipal",INDEX(B!$C$2:$C$126,MATCH(EF!P641,B!$A$2:$A$126,0))),"Sin región al ser un ente Estatal")</f>
        <v>#N/A</v>
      </c>
      <c r="R641" s="37" t="e">
        <f t="array" ref="R641">IF(O641="7",IF(P641="000","N/A",INDEX(B!$D$2:$D$126,MATCH(EF!P641,B!$A$2:$A$126,0))),B!$D$127)</f>
        <v>#N/A</v>
      </c>
      <c r="S641" s="37" t="e">
        <f t="array" ref="S641">IF(O641="7",IF(P641="000","N/A",INDEX(B!$E$2:$E$126,MATCH(EF!P641,B!$A$2:$A$126,0))),B!$E$127)</f>
        <v>#N/A</v>
      </c>
      <c r="T641" s="29"/>
      <c r="U641" s="29"/>
      <c r="V641" s="29"/>
      <c r="W641" s="29"/>
      <c r="X641" s="29"/>
      <c r="Y641" s="29"/>
      <c r="Z641" s="29"/>
    </row>
    <row r="642" spans="1:26" ht="14.25" customHeight="1">
      <c r="A642" s="29">
        <f>COUNTIF(A!$A$2:$A$1001,"&lt;="&amp;A!A642)</f>
        <v>0</v>
      </c>
      <c r="B642" s="30">
        <v>641</v>
      </c>
      <c r="C642" s="35" t="e">
        <f t="array" ref="C642">INDEX(A!$A$2:$A$1001,MATCH(EF!B642,EF!$A$2:$A$1001,0))</f>
        <v>#N/A</v>
      </c>
      <c r="D642" s="35" t="e">
        <f t="array" ref="D642">INDEX(A!$B$2:$B$1001,MATCH(EF!C642,A!$A$2:$A$1001,0))</f>
        <v>#N/A</v>
      </c>
      <c r="E642" s="35" t="e">
        <f t="array" ref="E642">INDEX(A!$C$2:$C$1001,MATCH(EF!C642,A!$A$2:$A$1001,0))</f>
        <v>#N/A</v>
      </c>
      <c r="F642" s="35" t="e">
        <f t="array" ref="F642">INDEX(A!$D$2:$D$1001,MATCH(EF!C642,A!$A$2:$A$1001,0))</f>
        <v>#N/A</v>
      </c>
      <c r="G642" s="35" t="e">
        <f t="array" ref="G642">INDEX(A!$E$2:$E$1001,MATCH(EF!C642,A!$A$2:$A$1001,0))</f>
        <v>#N/A</v>
      </c>
      <c r="H642" s="35" t="e">
        <f t="array" ref="H642">INDEX(A!$F$2:$F$1001,MATCH(EF!C642,A!$A$2:$A$1001,0))</f>
        <v>#N/A</v>
      </c>
      <c r="I642" s="35" t="e">
        <f t="array" ref="I642">INDEX(A!$G$2:$G$1001,MATCH(EF!C642,A!$A$2:$A$1001,0))</f>
        <v>#N/A</v>
      </c>
      <c r="J642" s="35" t="e">
        <f t="array" ref="J642">INDEX(A!$H$2:$H$1001,MATCH(EF!C642,A!$A$2:$A$1001,0))</f>
        <v>#N/A</v>
      </c>
      <c r="K642" s="35" t="e">
        <f t="array" ref="K642">INDEX(A!$I$2:$I$1001,MATCH(EF!C642,A!$A$2:$A$1001,0))</f>
        <v>#N/A</v>
      </c>
      <c r="L642" s="35" t="e">
        <f t="array" ref="L642">INDEX(A!$J$2:$J$1001,MATCH(EF!C642,A!$A$2:$A$1001,0))</f>
        <v>#N/A</v>
      </c>
      <c r="M642" s="35" t="e">
        <f t="array" ref="M642">INDEX(A!$K$2:$K$1001,MATCH(EF!C642,A!$A$2:$A$1001,0))</f>
        <v>#N/A</v>
      </c>
      <c r="N642" s="35" t="e">
        <f t="array" ref="N642">INDEX(A!$L$2:$L$1001,MATCH(EF!C642,A!$A$2:$A$1001,0))</f>
        <v>#N/A</v>
      </c>
      <c r="O642" s="36" t="e">
        <f t="shared" si="0"/>
        <v>#N/A</v>
      </c>
      <c r="P642" s="36" t="e">
        <f t="shared" si="1"/>
        <v>#N/A</v>
      </c>
      <c r="Q642" s="36" t="e">
        <f t="array" ref="Q642">IF(O642="7",IF(P642="000","Sin región al ser un intermunicipal",INDEX(B!$C$2:$C$126,MATCH(EF!P642,B!$A$2:$A$126,0))),"Sin región al ser un ente Estatal")</f>
        <v>#N/A</v>
      </c>
      <c r="R642" s="37" t="e">
        <f t="array" ref="R642">IF(O642="7",IF(P642="000","N/A",INDEX(B!$D$2:$D$126,MATCH(EF!P642,B!$A$2:$A$126,0))),B!$D$127)</f>
        <v>#N/A</v>
      </c>
      <c r="S642" s="37" t="e">
        <f t="array" ref="S642">IF(O642="7",IF(P642="000","N/A",INDEX(B!$E$2:$E$126,MATCH(EF!P642,B!$A$2:$A$126,0))),B!$E$127)</f>
        <v>#N/A</v>
      </c>
      <c r="T642" s="29"/>
      <c r="U642" s="29"/>
      <c r="V642" s="29"/>
      <c r="W642" s="29"/>
      <c r="X642" s="29"/>
      <c r="Y642" s="29"/>
      <c r="Z642" s="29"/>
    </row>
    <row r="643" spans="1:26" ht="14.25" customHeight="1">
      <c r="A643" s="29">
        <f>COUNTIF(A!$A$2:$A$1001,"&lt;="&amp;A!A643)</f>
        <v>0</v>
      </c>
      <c r="B643" s="30">
        <v>642</v>
      </c>
      <c r="C643" s="35" t="e">
        <f t="array" ref="C643">INDEX(A!$A$2:$A$1001,MATCH(EF!B643,EF!$A$2:$A$1001,0))</f>
        <v>#N/A</v>
      </c>
      <c r="D643" s="35" t="e">
        <f t="array" ref="D643">INDEX(A!$B$2:$B$1001,MATCH(EF!C643,A!$A$2:$A$1001,0))</f>
        <v>#N/A</v>
      </c>
      <c r="E643" s="35" t="e">
        <f t="array" ref="E643">INDEX(A!$C$2:$C$1001,MATCH(EF!C643,A!$A$2:$A$1001,0))</f>
        <v>#N/A</v>
      </c>
      <c r="F643" s="35" t="e">
        <f t="array" ref="F643">INDEX(A!$D$2:$D$1001,MATCH(EF!C643,A!$A$2:$A$1001,0))</f>
        <v>#N/A</v>
      </c>
      <c r="G643" s="35" t="e">
        <f t="array" ref="G643">INDEX(A!$E$2:$E$1001,MATCH(EF!C643,A!$A$2:$A$1001,0))</f>
        <v>#N/A</v>
      </c>
      <c r="H643" s="35" t="e">
        <f t="array" ref="H643">INDEX(A!$F$2:$F$1001,MATCH(EF!C643,A!$A$2:$A$1001,0))</f>
        <v>#N/A</v>
      </c>
      <c r="I643" s="35" t="e">
        <f t="array" ref="I643">INDEX(A!$G$2:$G$1001,MATCH(EF!C643,A!$A$2:$A$1001,0))</f>
        <v>#N/A</v>
      </c>
      <c r="J643" s="35" t="e">
        <f t="array" ref="J643">INDEX(A!$H$2:$H$1001,MATCH(EF!C643,A!$A$2:$A$1001,0))</f>
        <v>#N/A</v>
      </c>
      <c r="K643" s="35" t="e">
        <f t="array" ref="K643">INDEX(A!$I$2:$I$1001,MATCH(EF!C643,A!$A$2:$A$1001,0))</f>
        <v>#N/A</v>
      </c>
      <c r="L643" s="35" t="e">
        <f t="array" ref="L643">INDEX(A!$J$2:$J$1001,MATCH(EF!C643,A!$A$2:$A$1001,0))</f>
        <v>#N/A</v>
      </c>
      <c r="M643" s="35" t="e">
        <f t="array" ref="M643">INDEX(A!$K$2:$K$1001,MATCH(EF!C643,A!$A$2:$A$1001,0))</f>
        <v>#N/A</v>
      </c>
      <c r="N643" s="35" t="e">
        <f t="array" ref="N643">INDEX(A!$L$2:$L$1001,MATCH(EF!C643,A!$A$2:$A$1001,0))</f>
        <v>#N/A</v>
      </c>
      <c r="O643" s="36" t="e">
        <f t="shared" si="0"/>
        <v>#N/A</v>
      </c>
      <c r="P643" s="36" t="e">
        <f t="shared" si="1"/>
        <v>#N/A</v>
      </c>
      <c r="Q643" s="36" t="e">
        <f t="array" ref="Q643">IF(O643="7",IF(P643="000","Sin región al ser un intermunicipal",INDEX(B!$C$2:$C$126,MATCH(EF!P643,B!$A$2:$A$126,0))),"Sin región al ser un ente Estatal")</f>
        <v>#N/A</v>
      </c>
      <c r="R643" s="37" t="e">
        <f t="array" ref="R643">IF(O643="7",IF(P643="000","N/A",INDEX(B!$D$2:$D$126,MATCH(EF!P643,B!$A$2:$A$126,0))),B!$D$127)</f>
        <v>#N/A</v>
      </c>
      <c r="S643" s="37" t="e">
        <f t="array" ref="S643">IF(O643="7",IF(P643="000","N/A",INDEX(B!$E$2:$E$126,MATCH(EF!P643,B!$A$2:$A$126,0))),B!$E$127)</f>
        <v>#N/A</v>
      </c>
      <c r="T643" s="29"/>
      <c r="U643" s="29"/>
      <c r="V643" s="29"/>
      <c r="W643" s="29"/>
      <c r="X643" s="29"/>
      <c r="Y643" s="29"/>
      <c r="Z643" s="29"/>
    </row>
    <row r="644" spans="1:26" ht="14.25" customHeight="1">
      <c r="A644" s="29">
        <f>COUNTIF(A!$A$2:$A$1001,"&lt;="&amp;A!A644)</f>
        <v>0</v>
      </c>
      <c r="B644" s="30">
        <v>643</v>
      </c>
      <c r="C644" s="35" t="e">
        <f t="array" ref="C644">INDEX(A!$A$2:$A$1001,MATCH(EF!B644,EF!$A$2:$A$1001,0))</f>
        <v>#N/A</v>
      </c>
      <c r="D644" s="35" t="e">
        <f t="array" ref="D644">INDEX(A!$B$2:$B$1001,MATCH(EF!C644,A!$A$2:$A$1001,0))</f>
        <v>#N/A</v>
      </c>
      <c r="E644" s="35" t="e">
        <f t="array" ref="E644">INDEX(A!$C$2:$C$1001,MATCH(EF!C644,A!$A$2:$A$1001,0))</f>
        <v>#N/A</v>
      </c>
      <c r="F644" s="35" t="e">
        <f t="array" ref="F644">INDEX(A!$D$2:$D$1001,MATCH(EF!C644,A!$A$2:$A$1001,0))</f>
        <v>#N/A</v>
      </c>
      <c r="G644" s="35" t="e">
        <f t="array" ref="G644">INDEX(A!$E$2:$E$1001,MATCH(EF!C644,A!$A$2:$A$1001,0))</f>
        <v>#N/A</v>
      </c>
      <c r="H644" s="35" t="e">
        <f t="array" ref="H644">INDEX(A!$F$2:$F$1001,MATCH(EF!C644,A!$A$2:$A$1001,0))</f>
        <v>#N/A</v>
      </c>
      <c r="I644" s="35" t="e">
        <f t="array" ref="I644">INDEX(A!$G$2:$G$1001,MATCH(EF!C644,A!$A$2:$A$1001,0))</f>
        <v>#N/A</v>
      </c>
      <c r="J644" s="35" t="e">
        <f t="array" ref="J644">INDEX(A!$H$2:$H$1001,MATCH(EF!C644,A!$A$2:$A$1001,0))</f>
        <v>#N/A</v>
      </c>
      <c r="K644" s="35" t="e">
        <f t="array" ref="K644">INDEX(A!$I$2:$I$1001,MATCH(EF!C644,A!$A$2:$A$1001,0))</f>
        <v>#N/A</v>
      </c>
      <c r="L644" s="35" t="e">
        <f t="array" ref="L644">INDEX(A!$J$2:$J$1001,MATCH(EF!C644,A!$A$2:$A$1001,0))</f>
        <v>#N/A</v>
      </c>
      <c r="M644" s="35" t="e">
        <f t="array" ref="M644">INDEX(A!$K$2:$K$1001,MATCH(EF!C644,A!$A$2:$A$1001,0))</f>
        <v>#N/A</v>
      </c>
      <c r="N644" s="35" t="e">
        <f t="array" ref="N644">INDEX(A!$L$2:$L$1001,MATCH(EF!C644,A!$A$2:$A$1001,0))</f>
        <v>#N/A</v>
      </c>
      <c r="O644" s="36" t="e">
        <f t="shared" si="0"/>
        <v>#N/A</v>
      </c>
      <c r="P644" s="36" t="e">
        <f t="shared" si="1"/>
        <v>#N/A</v>
      </c>
      <c r="Q644" s="36" t="e">
        <f t="array" ref="Q644">IF(O644="7",IF(P644="000","Sin región al ser un intermunicipal",INDEX(B!$C$2:$C$126,MATCH(EF!P644,B!$A$2:$A$126,0))),"Sin región al ser un ente Estatal")</f>
        <v>#N/A</v>
      </c>
      <c r="R644" s="37" t="e">
        <f t="array" ref="R644">IF(O644="7",IF(P644="000","N/A",INDEX(B!$D$2:$D$126,MATCH(EF!P644,B!$A$2:$A$126,0))),B!$D$127)</f>
        <v>#N/A</v>
      </c>
      <c r="S644" s="37" t="e">
        <f t="array" ref="S644">IF(O644="7",IF(P644="000","N/A",INDEX(B!$E$2:$E$126,MATCH(EF!P644,B!$A$2:$A$126,0))),B!$E$127)</f>
        <v>#N/A</v>
      </c>
      <c r="T644" s="29"/>
      <c r="U644" s="29"/>
      <c r="V644" s="29"/>
      <c r="W644" s="29"/>
      <c r="X644" s="29"/>
      <c r="Y644" s="29"/>
      <c r="Z644" s="29"/>
    </row>
    <row r="645" spans="1:26" ht="14.25" customHeight="1">
      <c r="A645" s="29">
        <f>COUNTIF(A!$A$2:$A$1001,"&lt;="&amp;A!A645)</f>
        <v>0</v>
      </c>
      <c r="B645" s="30">
        <v>644</v>
      </c>
      <c r="C645" s="35" t="e">
        <f t="array" ref="C645">INDEX(A!$A$2:$A$1001,MATCH(EF!B645,EF!$A$2:$A$1001,0))</f>
        <v>#N/A</v>
      </c>
      <c r="D645" s="35" t="e">
        <f t="array" ref="D645">INDEX(A!$B$2:$B$1001,MATCH(EF!C645,A!$A$2:$A$1001,0))</f>
        <v>#N/A</v>
      </c>
      <c r="E645" s="35" t="e">
        <f t="array" ref="E645">INDEX(A!$C$2:$C$1001,MATCH(EF!C645,A!$A$2:$A$1001,0))</f>
        <v>#N/A</v>
      </c>
      <c r="F645" s="35" t="e">
        <f t="array" ref="F645">INDEX(A!$D$2:$D$1001,MATCH(EF!C645,A!$A$2:$A$1001,0))</f>
        <v>#N/A</v>
      </c>
      <c r="G645" s="35" t="e">
        <f t="array" ref="G645">INDEX(A!$E$2:$E$1001,MATCH(EF!C645,A!$A$2:$A$1001,0))</f>
        <v>#N/A</v>
      </c>
      <c r="H645" s="35" t="e">
        <f t="array" ref="H645">INDEX(A!$F$2:$F$1001,MATCH(EF!C645,A!$A$2:$A$1001,0))</f>
        <v>#N/A</v>
      </c>
      <c r="I645" s="35" t="e">
        <f t="array" ref="I645">INDEX(A!$G$2:$G$1001,MATCH(EF!C645,A!$A$2:$A$1001,0))</f>
        <v>#N/A</v>
      </c>
      <c r="J645" s="35" t="e">
        <f t="array" ref="J645">INDEX(A!$H$2:$H$1001,MATCH(EF!C645,A!$A$2:$A$1001,0))</f>
        <v>#N/A</v>
      </c>
      <c r="K645" s="35" t="e">
        <f t="array" ref="K645">INDEX(A!$I$2:$I$1001,MATCH(EF!C645,A!$A$2:$A$1001,0))</f>
        <v>#N/A</v>
      </c>
      <c r="L645" s="35" t="e">
        <f t="array" ref="L645">INDEX(A!$J$2:$J$1001,MATCH(EF!C645,A!$A$2:$A$1001,0))</f>
        <v>#N/A</v>
      </c>
      <c r="M645" s="35" t="e">
        <f t="array" ref="M645">INDEX(A!$K$2:$K$1001,MATCH(EF!C645,A!$A$2:$A$1001,0))</f>
        <v>#N/A</v>
      </c>
      <c r="N645" s="35" t="e">
        <f t="array" ref="N645">INDEX(A!$L$2:$L$1001,MATCH(EF!C645,A!$A$2:$A$1001,0))</f>
        <v>#N/A</v>
      </c>
      <c r="O645" s="36" t="e">
        <f t="shared" si="0"/>
        <v>#N/A</v>
      </c>
      <c r="P645" s="36" t="e">
        <f t="shared" si="1"/>
        <v>#N/A</v>
      </c>
      <c r="Q645" s="36" t="e">
        <f t="array" ref="Q645">IF(O645="7",IF(P645="000","Sin región al ser un intermunicipal",INDEX(B!$C$2:$C$126,MATCH(EF!P645,B!$A$2:$A$126,0))),"Sin región al ser un ente Estatal")</f>
        <v>#N/A</v>
      </c>
      <c r="R645" s="37" t="e">
        <f t="array" ref="R645">IF(O645="7",IF(P645="000","N/A",INDEX(B!$D$2:$D$126,MATCH(EF!P645,B!$A$2:$A$126,0))),B!$D$127)</f>
        <v>#N/A</v>
      </c>
      <c r="S645" s="37" t="e">
        <f t="array" ref="S645">IF(O645="7",IF(P645="000","N/A",INDEX(B!$E$2:$E$126,MATCH(EF!P645,B!$A$2:$A$126,0))),B!$E$127)</f>
        <v>#N/A</v>
      </c>
      <c r="T645" s="29"/>
      <c r="U645" s="29"/>
      <c r="V645" s="29"/>
      <c r="W645" s="29"/>
      <c r="X645" s="29"/>
      <c r="Y645" s="29"/>
      <c r="Z645" s="29"/>
    </row>
    <row r="646" spans="1:26" ht="14.25" customHeight="1">
      <c r="A646" s="29">
        <f>COUNTIF(A!$A$2:$A$1001,"&lt;="&amp;A!A646)</f>
        <v>0</v>
      </c>
      <c r="B646" s="30">
        <v>645</v>
      </c>
      <c r="C646" s="35" t="e">
        <f t="array" ref="C646">INDEX(A!$A$2:$A$1001,MATCH(EF!B646,EF!$A$2:$A$1001,0))</f>
        <v>#N/A</v>
      </c>
      <c r="D646" s="35" t="e">
        <f t="array" ref="D646">INDEX(A!$B$2:$B$1001,MATCH(EF!C646,A!$A$2:$A$1001,0))</f>
        <v>#N/A</v>
      </c>
      <c r="E646" s="35" t="e">
        <f t="array" ref="E646">INDEX(A!$C$2:$C$1001,MATCH(EF!C646,A!$A$2:$A$1001,0))</f>
        <v>#N/A</v>
      </c>
      <c r="F646" s="35" t="e">
        <f t="array" ref="F646">INDEX(A!$D$2:$D$1001,MATCH(EF!C646,A!$A$2:$A$1001,0))</f>
        <v>#N/A</v>
      </c>
      <c r="G646" s="35" t="e">
        <f t="array" ref="G646">INDEX(A!$E$2:$E$1001,MATCH(EF!C646,A!$A$2:$A$1001,0))</f>
        <v>#N/A</v>
      </c>
      <c r="H646" s="35" t="e">
        <f t="array" ref="H646">INDEX(A!$F$2:$F$1001,MATCH(EF!C646,A!$A$2:$A$1001,0))</f>
        <v>#N/A</v>
      </c>
      <c r="I646" s="35" t="e">
        <f t="array" ref="I646">INDEX(A!$G$2:$G$1001,MATCH(EF!C646,A!$A$2:$A$1001,0))</f>
        <v>#N/A</v>
      </c>
      <c r="J646" s="35" t="e">
        <f t="array" ref="J646">INDEX(A!$H$2:$H$1001,MATCH(EF!C646,A!$A$2:$A$1001,0))</f>
        <v>#N/A</v>
      </c>
      <c r="K646" s="35" t="e">
        <f t="array" ref="K646">INDEX(A!$I$2:$I$1001,MATCH(EF!C646,A!$A$2:$A$1001,0))</f>
        <v>#N/A</v>
      </c>
      <c r="L646" s="35" t="e">
        <f t="array" ref="L646">INDEX(A!$J$2:$J$1001,MATCH(EF!C646,A!$A$2:$A$1001,0))</f>
        <v>#N/A</v>
      </c>
      <c r="M646" s="35" t="e">
        <f t="array" ref="M646">INDEX(A!$K$2:$K$1001,MATCH(EF!C646,A!$A$2:$A$1001,0))</f>
        <v>#N/A</v>
      </c>
      <c r="N646" s="35" t="e">
        <f t="array" ref="N646">INDEX(A!$L$2:$L$1001,MATCH(EF!C646,A!$A$2:$A$1001,0))</f>
        <v>#N/A</v>
      </c>
      <c r="O646" s="36" t="e">
        <f t="shared" si="0"/>
        <v>#N/A</v>
      </c>
      <c r="P646" s="36" t="e">
        <f t="shared" si="1"/>
        <v>#N/A</v>
      </c>
      <c r="Q646" s="36" t="e">
        <f t="array" ref="Q646">IF(O646="7",IF(P646="000","Sin región al ser un intermunicipal",INDEX(B!$C$2:$C$126,MATCH(EF!P646,B!$A$2:$A$126,0))),"Sin región al ser un ente Estatal")</f>
        <v>#N/A</v>
      </c>
      <c r="R646" s="37" t="e">
        <f t="array" ref="R646">IF(O646="7",IF(P646="000","N/A",INDEX(B!$D$2:$D$126,MATCH(EF!P646,B!$A$2:$A$126,0))),B!$D$127)</f>
        <v>#N/A</v>
      </c>
      <c r="S646" s="37" t="e">
        <f t="array" ref="S646">IF(O646="7",IF(P646="000","N/A",INDEX(B!$E$2:$E$126,MATCH(EF!P646,B!$A$2:$A$126,0))),B!$E$127)</f>
        <v>#N/A</v>
      </c>
      <c r="T646" s="29"/>
      <c r="U646" s="29"/>
      <c r="V646" s="29"/>
      <c r="W646" s="29"/>
      <c r="X646" s="29"/>
      <c r="Y646" s="29"/>
      <c r="Z646" s="29"/>
    </row>
    <row r="647" spans="1:26" ht="14.25" customHeight="1">
      <c r="A647" s="29">
        <f>COUNTIF(A!$A$2:$A$1001,"&lt;="&amp;A!A647)</f>
        <v>0</v>
      </c>
      <c r="B647" s="30">
        <v>646</v>
      </c>
      <c r="C647" s="35" t="e">
        <f t="array" ref="C647">INDEX(A!$A$2:$A$1001,MATCH(EF!B647,EF!$A$2:$A$1001,0))</f>
        <v>#N/A</v>
      </c>
      <c r="D647" s="35" t="e">
        <f t="array" ref="D647">INDEX(A!$B$2:$B$1001,MATCH(EF!C647,A!$A$2:$A$1001,0))</f>
        <v>#N/A</v>
      </c>
      <c r="E647" s="35" t="e">
        <f t="array" ref="E647">INDEX(A!$C$2:$C$1001,MATCH(EF!C647,A!$A$2:$A$1001,0))</f>
        <v>#N/A</v>
      </c>
      <c r="F647" s="35" t="e">
        <f t="array" ref="F647">INDEX(A!$D$2:$D$1001,MATCH(EF!C647,A!$A$2:$A$1001,0))</f>
        <v>#N/A</v>
      </c>
      <c r="G647" s="35" t="e">
        <f t="array" ref="G647">INDEX(A!$E$2:$E$1001,MATCH(EF!C647,A!$A$2:$A$1001,0))</f>
        <v>#N/A</v>
      </c>
      <c r="H647" s="35" t="e">
        <f t="array" ref="H647">INDEX(A!$F$2:$F$1001,MATCH(EF!C647,A!$A$2:$A$1001,0))</f>
        <v>#N/A</v>
      </c>
      <c r="I647" s="35" t="e">
        <f t="array" ref="I647">INDEX(A!$G$2:$G$1001,MATCH(EF!C647,A!$A$2:$A$1001,0))</f>
        <v>#N/A</v>
      </c>
      <c r="J647" s="35" t="e">
        <f t="array" ref="J647">INDEX(A!$H$2:$H$1001,MATCH(EF!C647,A!$A$2:$A$1001,0))</f>
        <v>#N/A</v>
      </c>
      <c r="K647" s="35" t="e">
        <f t="array" ref="K647">INDEX(A!$I$2:$I$1001,MATCH(EF!C647,A!$A$2:$A$1001,0))</f>
        <v>#N/A</v>
      </c>
      <c r="L647" s="35" t="e">
        <f t="array" ref="L647">INDEX(A!$J$2:$J$1001,MATCH(EF!C647,A!$A$2:$A$1001,0))</f>
        <v>#N/A</v>
      </c>
      <c r="M647" s="35" t="e">
        <f t="array" ref="M647">INDEX(A!$K$2:$K$1001,MATCH(EF!C647,A!$A$2:$A$1001,0))</f>
        <v>#N/A</v>
      </c>
      <c r="N647" s="35" t="e">
        <f t="array" ref="N647">INDEX(A!$L$2:$L$1001,MATCH(EF!C647,A!$A$2:$A$1001,0))</f>
        <v>#N/A</v>
      </c>
      <c r="O647" s="36" t="e">
        <f t="shared" si="0"/>
        <v>#N/A</v>
      </c>
      <c r="P647" s="36" t="e">
        <f t="shared" si="1"/>
        <v>#N/A</v>
      </c>
      <c r="Q647" s="36" t="e">
        <f t="array" ref="Q647">IF(O647="7",IF(P647="000","Sin región al ser un intermunicipal",INDEX(B!$C$2:$C$126,MATCH(EF!P647,B!$A$2:$A$126,0))),"Sin región al ser un ente Estatal")</f>
        <v>#N/A</v>
      </c>
      <c r="R647" s="37" t="e">
        <f t="array" ref="R647">IF(O647="7",IF(P647="000","N/A",INDEX(B!$D$2:$D$126,MATCH(EF!P647,B!$A$2:$A$126,0))),B!$D$127)</f>
        <v>#N/A</v>
      </c>
      <c r="S647" s="37" t="e">
        <f t="array" ref="S647">IF(O647="7",IF(P647="000","N/A",INDEX(B!$E$2:$E$126,MATCH(EF!P647,B!$A$2:$A$126,0))),B!$E$127)</f>
        <v>#N/A</v>
      </c>
      <c r="T647" s="29"/>
      <c r="U647" s="29"/>
      <c r="V647" s="29"/>
      <c r="W647" s="29"/>
      <c r="X647" s="29"/>
      <c r="Y647" s="29"/>
      <c r="Z647" s="29"/>
    </row>
    <row r="648" spans="1:26" ht="14.25" customHeight="1">
      <c r="A648" s="29">
        <f>COUNTIF(A!$A$2:$A$1001,"&lt;="&amp;A!A648)</f>
        <v>0</v>
      </c>
      <c r="B648" s="30">
        <v>647</v>
      </c>
      <c r="C648" s="35" t="e">
        <f t="array" ref="C648">INDEX(A!$A$2:$A$1001,MATCH(EF!B648,EF!$A$2:$A$1001,0))</f>
        <v>#N/A</v>
      </c>
      <c r="D648" s="35" t="e">
        <f t="array" ref="D648">INDEX(A!$B$2:$B$1001,MATCH(EF!C648,A!$A$2:$A$1001,0))</f>
        <v>#N/A</v>
      </c>
      <c r="E648" s="35" t="e">
        <f t="array" ref="E648">INDEX(A!$C$2:$C$1001,MATCH(EF!C648,A!$A$2:$A$1001,0))</f>
        <v>#N/A</v>
      </c>
      <c r="F648" s="35" t="e">
        <f t="array" ref="F648">INDEX(A!$D$2:$D$1001,MATCH(EF!C648,A!$A$2:$A$1001,0))</f>
        <v>#N/A</v>
      </c>
      <c r="G648" s="35" t="e">
        <f t="array" ref="G648">INDEX(A!$E$2:$E$1001,MATCH(EF!C648,A!$A$2:$A$1001,0))</f>
        <v>#N/A</v>
      </c>
      <c r="H648" s="35" t="e">
        <f t="array" ref="H648">INDEX(A!$F$2:$F$1001,MATCH(EF!C648,A!$A$2:$A$1001,0))</f>
        <v>#N/A</v>
      </c>
      <c r="I648" s="35" t="e">
        <f t="array" ref="I648">INDEX(A!$G$2:$G$1001,MATCH(EF!C648,A!$A$2:$A$1001,0))</f>
        <v>#N/A</v>
      </c>
      <c r="J648" s="35" t="e">
        <f t="array" ref="J648">INDEX(A!$H$2:$H$1001,MATCH(EF!C648,A!$A$2:$A$1001,0))</f>
        <v>#N/A</v>
      </c>
      <c r="K648" s="35" t="e">
        <f t="array" ref="K648">INDEX(A!$I$2:$I$1001,MATCH(EF!C648,A!$A$2:$A$1001,0))</f>
        <v>#N/A</v>
      </c>
      <c r="L648" s="35" t="e">
        <f t="array" ref="L648">INDEX(A!$J$2:$J$1001,MATCH(EF!C648,A!$A$2:$A$1001,0))</f>
        <v>#N/A</v>
      </c>
      <c r="M648" s="35" t="e">
        <f t="array" ref="M648">INDEX(A!$K$2:$K$1001,MATCH(EF!C648,A!$A$2:$A$1001,0))</f>
        <v>#N/A</v>
      </c>
      <c r="N648" s="35" t="e">
        <f t="array" ref="N648">INDEX(A!$L$2:$L$1001,MATCH(EF!C648,A!$A$2:$A$1001,0))</f>
        <v>#N/A</v>
      </c>
      <c r="O648" s="36" t="e">
        <f t="shared" si="0"/>
        <v>#N/A</v>
      </c>
      <c r="P648" s="36" t="e">
        <f t="shared" si="1"/>
        <v>#N/A</v>
      </c>
      <c r="Q648" s="36" t="e">
        <f t="array" ref="Q648">IF(O648="7",IF(P648="000","Sin región al ser un intermunicipal",INDEX(B!$C$2:$C$126,MATCH(EF!P648,B!$A$2:$A$126,0))),"Sin región al ser un ente Estatal")</f>
        <v>#N/A</v>
      </c>
      <c r="R648" s="37" t="e">
        <f t="array" ref="R648">IF(O648="7",IF(P648="000","N/A",INDEX(B!$D$2:$D$126,MATCH(EF!P648,B!$A$2:$A$126,0))),B!$D$127)</f>
        <v>#N/A</v>
      </c>
      <c r="S648" s="37" t="e">
        <f t="array" ref="S648">IF(O648="7",IF(P648="000","N/A",INDEX(B!$E$2:$E$126,MATCH(EF!P648,B!$A$2:$A$126,0))),B!$E$127)</f>
        <v>#N/A</v>
      </c>
      <c r="T648" s="29"/>
      <c r="U648" s="29"/>
      <c r="V648" s="29"/>
      <c r="W648" s="29"/>
      <c r="X648" s="29"/>
      <c r="Y648" s="29"/>
      <c r="Z648" s="29"/>
    </row>
    <row r="649" spans="1:26" ht="14.25" customHeight="1">
      <c r="A649" s="29">
        <f>COUNTIF(A!$A$2:$A$1001,"&lt;="&amp;A!A649)</f>
        <v>0</v>
      </c>
      <c r="B649" s="30">
        <v>648</v>
      </c>
      <c r="C649" s="35" t="e">
        <f t="array" ref="C649">INDEX(A!$A$2:$A$1001,MATCH(EF!B649,EF!$A$2:$A$1001,0))</f>
        <v>#N/A</v>
      </c>
      <c r="D649" s="35" t="e">
        <f t="array" ref="D649">INDEX(A!$B$2:$B$1001,MATCH(EF!C649,A!$A$2:$A$1001,0))</f>
        <v>#N/A</v>
      </c>
      <c r="E649" s="35" t="e">
        <f t="array" ref="E649">INDEX(A!$C$2:$C$1001,MATCH(EF!C649,A!$A$2:$A$1001,0))</f>
        <v>#N/A</v>
      </c>
      <c r="F649" s="35" t="e">
        <f t="array" ref="F649">INDEX(A!$D$2:$D$1001,MATCH(EF!C649,A!$A$2:$A$1001,0))</f>
        <v>#N/A</v>
      </c>
      <c r="G649" s="35" t="e">
        <f t="array" ref="G649">INDEX(A!$E$2:$E$1001,MATCH(EF!C649,A!$A$2:$A$1001,0))</f>
        <v>#N/A</v>
      </c>
      <c r="H649" s="35" t="e">
        <f t="array" ref="H649">INDEX(A!$F$2:$F$1001,MATCH(EF!C649,A!$A$2:$A$1001,0))</f>
        <v>#N/A</v>
      </c>
      <c r="I649" s="35" t="e">
        <f t="array" ref="I649">INDEX(A!$G$2:$G$1001,MATCH(EF!C649,A!$A$2:$A$1001,0))</f>
        <v>#N/A</v>
      </c>
      <c r="J649" s="35" t="e">
        <f t="array" ref="J649">INDEX(A!$H$2:$H$1001,MATCH(EF!C649,A!$A$2:$A$1001,0))</f>
        <v>#N/A</v>
      </c>
      <c r="K649" s="35" t="e">
        <f t="array" ref="K649">INDEX(A!$I$2:$I$1001,MATCH(EF!C649,A!$A$2:$A$1001,0))</f>
        <v>#N/A</v>
      </c>
      <c r="L649" s="35" t="e">
        <f t="array" ref="L649">INDEX(A!$J$2:$J$1001,MATCH(EF!C649,A!$A$2:$A$1001,0))</f>
        <v>#N/A</v>
      </c>
      <c r="M649" s="35" t="e">
        <f t="array" ref="M649">INDEX(A!$K$2:$K$1001,MATCH(EF!C649,A!$A$2:$A$1001,0))</f>
        <v>#N/A</v>
      </c>
      <c r="N649" s="35" t="e">
        <f t="array" ref="N649">INDEX(A!$L$2:$L$1001,MATCH(EF!C649,A!$A$2:$A$1001,0))</f>
        <v>#N/A</v>
      </c>
      <c r="O649" s="36" t="e">
        <f t="shared" si="0"/>
        <v>#N/A</v>
      </c>
      <c r="P649" s="36" t="e">
        <f t="shared" si="1"/>
        <v>#N/A</v>
      </c>
      <c r="Q649" s="36" t="e">
        <f t="array" ref="Q649">IF(O649="7",IF(P649="000","Sin región al ser un intermunicipal",INDEX(B!$C$2:$C$126,MATCH(EF!P649,B!$A$2:$A$126,0))),"Sin región al ser un ente Estatal")</f>
        <v>#N/A</v>
      </c>
      <c r="R649" s="37" t="e">
        <f t="array" ref="R649">IF(O649="7",IF(P649="000","N/A",INDEX(B!$D$2:$D$126,MATCH(EF!P649,B!$A$2:$A$126,0))),B!$D$127)</f>
        <v>#N/A</v>
      </c>
      <c r="S649" s="37" t="e">
        <f t="array" ref="S649">IF(O649="7",IF(P649="000","N/A",INDEX(B!$E$2:$E$126,MATCH(EF!P649,B!$A$2:$A$126,0))),B!$E$127)</f>
        <v>#N/A</v>
      </c>
      <c r="T649" s="29"/>
      <c r="U649" s="29"/>
      <c r="V649" s="29"/>
      <c r="W649" s="29"/>
      <c r="X649" s="29"/>
      <c r="Y649" s="29"/>
      <c r="Z649" s="29"/>
    </row>
    <row r="650" spans="1:26" ht="14.25" customHeight="1">
      <c r="A650" s="29">
        <f>COUNTIF(A!$A$2:$A$1001,"&lt;="&amp;A!A650)</f>
        <v>0</v>
      </c>
      <c r="B650" s="30">
        <v>649</v>
      </c>
      <c r="C650" s="35" t="e">
        <f t="array" ref="C650">INDEX(A!$A$2:$A$1001,MATCH(EF!B650,EF!$A$2:$A$1001,0))</f>
        <v>#N/A</v>
      </c>
      <c r="D650" s="35" t="e">
        <f t="array" ref="D650">INDEX(A!$B$2:$B$1001,MATCH(EF!C650,A!$A$2:$A$1001,0))</f>
        <v>#N/A</v>
      </c>
      <c r="E650" s="35" t="e">
        <f t="array" ref="E650">INDEX(A!$C$2:$C$1001,MATCH(EF!C650,A!$A$2:$A$1001,0))</f>
        <v>#N/A</v>
      </c>
      <c r="F650" s="35" t="e">
        <f t="array" ref="F650">INDEX(A!$D$2:$D$1001,MATCH(EF!C650,A!$A$2:$A$1001,0))</f>
        <v>#N/A</v>
      </c>
      <c r="G650" s="35" t="e">
        <f t="array" ref="G650">INDEX(A!$E$2:$E$1001,MATCH(EF!C650,A!$A$2:$A$1001,0))</f>
        <v>#N/A</v>
      </c>
      <c r="H650" s="35" t="e">
        <f t="array" ref="H650">INDEX(A!$F$2:$F$1001,MATCH(EF!C650,A!$A$2:$A$1001,0))</f>
        <v>#N/A</v>
      </c>
      <c r="I650" s="35" t="e">
        <f t="array" ref="I650">INDEX(A!$G$2:$G$1001,MATCH(EF!C650,A!$A$2:$A$1001,0))</f>
        <v>#N/A</v>
      </c>
      <c r="J650" s="35" t="e">
        <f t="array" ref="J650">INDEX(A!$H$2:$H$1001,MATCH(EF!C650,A!$A$2:$A$1001,0))</f>
        <v>#N/A</v>
      </c>
      <c r="K650" s="35" t="e">
        <f t="array" ref="K650">INDEX(A!$I$2:$I$1001,MATCH(EF!C650,A!$A$2:$A$1001,0))</f>
        <v>#N/A</v>
      </c>
      <c r="L650" s="35" t="e">
        <f t="array" ref="L650">INDEX(A!$J$2:$J$1001,MATCH(EF!C650,A!$A$2:$A$1001,0))</f>
        <v>#N/A</v>
      </c>
      <c r="M650" s="35" t="e">
        <f t="array" ref="M650">INDEX(A!$K$2:$K$1001,MATCH(EF!C650,A!$A$2:$A$1001,0))</f>
        <v>#N/A</v>
      </c>
      <c r="N650" s="35" t="e">
        <f t="array" ref="N650">INDEX(A!$L$2:$L$1001,MATCH(EF!C650,A!$A$2:$A$1001,0))</f>
        <v>#N/A</v>
      </c>
      <c r="O650" s="36" t="e">
        <f t="shared" si="0"/>
        <v>#N/A</v>
      </c>
      <c r="P650" s="36" t="e">
        <f t="shared" si="1"/>
        <v>#N/A</v>
      </c>
      <c r="Q650" s="36" t="e">
        <f t="array" ref="Q650">IF(O650="7",IF(P650="000","Sin región al ser un intermunicipal",INDEX(B!$C$2:$C$126,MATCH(EF!P650,B!$A$2:$A$126,0))),"Sin región al ser un ente Estatal")</f>
        <v>#N/A</v>
      </c>
      <c r="R650" s="37" t="e">
        <f t="array" ref="R650">IF(O650="7",IF(P650="000","N/A",INDEX(B!$D$2:$D$126,MATCH(EF!P650,B!$A$2:$A$126,0))),B!$D$127)</f>
        <v>#N/A</v>
      </c>
      <c r="S650" s="37" t="e">
        <f t="array" ref="S650">IF(O650="7",IF(P650="000","N/A",INDEX(B!$E$2:$E$126,MATCH(EF!P650,B!$A$2:$A$126,0))),B!$E$127)</f>
        <v>#N/A</v>
      </c>
      <c r="T650" s="29"/>
      <c r="U650" s="29"/>
      <c r="V650" s="29"/>
      <c r="W650" s="29"/>
      <c r="X650" s="29"/>
      <c r="Y650" s="29"/>
      <c r="Z650" s="29"/>
    </row>
    <row r="651" spans="1:26" ht="14.25" customHeight="1">
      <c r="A651" s="29">
        <f>COUNTIF(A!$A$2:$A$1001,"&lt;="&amp;A!A651)</f>
        <v>0</v>
      </c>
      <c r="B651" s="30">
        <v>650</v>
      </c>
      <c r="C651" s="35" t="e">
        <f t="array" ref="C651">INDEX(A!$A$2:$A$1001,MATCH(EF!B651,EF!$A$2:$A$1001,0))</f>
        <v>#N/A</v>
      </c>
      <c r="D651" s="35" t="e">
        <f t="array" ref="D651">INDEX(A!$B$2:$B$1001,MATCH(EF!C651,A!$A$2:$A$1001,0))</f>
        <v>#N/A</v>
      </c>
      <c r="E651" s="35" t="e">
        <f t="array" ref="E651">INDEX(A!$C$2:$C$1001,MATCH(EF!C651,A!$A$2:$A$1001,0))</f>
        <v>#N/A</v>
      </c>
      <c r="F651" s="35" t="e">
        <f t="array" ref="F651">INDEX(A!$D$2:$D$1001,MATCH(EF!C651,A!$A$2:$A$1001,0))</f>
        <v>#N/A</v>
      </c>
      <c r="G651" s="35" t="e">
        <f t="array" ref="G651">INDEX(A!$E$2:$E$1001,MATCH(EF!C651,A!$A$2:$A$1001,0))</f>
        <v>#N/A</v>
      </c>
      <c r="H651" s="35" t="e">
        <f t="array" ref="H651">INDEX(A!$F$2:$F$1001,MATCH(EF!C651,A!$A$2:$A$1001,0))</f>
        <v>#N/A</v>
      </c>
      <c r="I651" s="35" t="e">
        <f t="array" ref="I651">INDEX(A!$G$2:$G$1001,MATCH(EF!C651,A!$A$2:$A$1001,0))</f>
        <v>#N/A</v>
      </c>
      <c r="J651" s="35" t="e">
        <f t="array" ref="J651">INDEX(A!$H$2:$H$1001,MATCH(EF!C651,A!$A$2:$A$1001,0))</f>
        <v>#N/A</v>
      </c>
      <c r="K651" s="35" t="e">
        <f t="array" ref="K651">INDEX(A!$I$2:$I$1001,MATCH(EF!C651,A!$A$2:$A$1001,0))</f>
        <v>#N/A</v>
      </c>
      <c r="L651" s="35" t="e">
        <f t="array" ref="L651">INDEX(A!$J$2:$J$1001,MATCH(EF!C651,A!$A$2:$A$1001,0))</f>
        <v>#N/A</v>
      </c>
      <c r="M651" s="35" t="e">
        <f t="array" ref="M651">INDEX(A!$K$2:$K$1001,MATCH(EF!C651,A!$A$2:$A$1001,0))</f>
        <v>#N/A</v>
      </c>
      <c r="N651" s="35" t="e">
        <f t="array" ref="N651">INDEX(A!$L$2:$L$1001,MATCH(EF!C651,A!$A$2:$A$1001,0))</f>
        <v>#N/A</v>
      </c>
      <c r="O651" s="36" t="e">
        <f t="shared" si="0"/>
        <v>#N/A</v>
      </c>
      <c r="P651" s="36" t="e">
        <f t="shared" si="1"/>
        <v>#N/A</v>
      </c>
      <c r="Q651" s="36" t="e">
        <f t="array" ref="Q651">IF(O651="7",IF(P651="000","Sin región al ser un intermunicipal",INDEX(B!$C$2:$C$126,MATCH(EF!P651,B!$A$2:$A$126,0))),"Sin región al ser un ente Estatal")</f>
        <v>#N/A</v>
      </c>
      <c r="R651" s="37" t="e">
        <f t="array" ref="R651">IF(O651="7",IF(P651="000","N/A",INDEX(B!$D$2:$D$126,MATCH(EF!P651,B!$A$2:$A$126,0))),B!$D$127)</f>
        <v>#N/A</v>
      </c>
      <c r="S651" s="37" t="e">
        <f t="array" ref="S651">IF(O651="7",IF(P651="000","N/A",INDEX(B!$E$2:$E$126,MATCH(EF!P651,B!$A$2:$A$126,0))),B!$E$127)</f>
        <v>#N/A</v>
      </c>
      <c r="T651" s="29"/>
      <c r="U651" s="29"/>
      <c r="V651" s="29"/>
      <c r="W651" s="29"/>
      <c r="X651" s="29"/>
      <c r="Y651" s="29"/>
      <c r="Z651" s="29"/>
    </row>
    <row r="652" spans="1:26" ht="14.25" customHeight="1">
      <c r="A652" s="29">
        <f>COUNTIF(A!$A$2:$A$1001,"&lt;="&amp;A!A652)</f>
        <v>0</v>
      </c>
      <c r="B652" s="30">
        <v>651</v>
      </c>
      <c r="C652" s="35" t="e">
        <f t="array" ref="C652">INDEX(A!$A$2:$A$1001,MATCH(EF!B652,EF!$A$2:$A$1001,0))</f>
        <v>#N/A</v>
      </c>
      <c r="D652" s="35" t="e">
        <f t="array" ref="D652">INDEX(A!$B$2:$B$1001,MATCH(EF!C652,A!$A$2:$A$1001,0))</f>
        <v>#N/A</v>
      </c>
      <c r="E652" s="35" t="e">
        <f t="array" ref="E652">INDEX(A!$C$2:$C$1001,MATCH(EF!C652,A!$A$2:$A$1001,0))</f>
        <v>#N/A</v>
      </c>
      <c r="F652" s="35" t="e">
        <f t="array" ref="F652">INDEX(A!$D$2:$D$1001,MATCH(EF!C652,A!$A$2:$A$1001,0))</f>
        <v>#N/A</v>
      </c>
      <c r="G652" s="35" t="e">
        <f t="array" ref="G652">INDEX(A!$E$2:$E$1001,MATCH(EF!C652,A!$A$2:$A$1001,0))</f>
        <v>#N/A</v>
      </c>
      <c r="H652" s="35" t="e">
        <f t="array" ref="H652">INDEX(A!$F$2:$F$1001,MATCH(EF!C652,A!$A$2:$A$1001,0))</f>
        <v>#N/A</v>
      </c>
      <c r="I652" s="35" t="e">
        <f t="array" ref="I652">INDEX(A!$G$2:$G$1001,MATCH(EF!C652,A!$A$2:$A$1001,0))</f>
        <v>#N/A</v>
      </c>
      <c r="J652" s="35" t="e">
        <f t="array" ref="J652">INDEX(A!$H$2:$H$1001,MATCH(EF!C652,A!$A$2:$A$1001,0))</f>
        <v>#N/A</v>
      </c>
      <c r="K652" s="35" t="e">
        <f t="array" ref="K652">INDEX(A!$I$2:$I$1001,MATCH(EF!C652,A!$A$2:$A$1001,0))</f>
        <v>#N/A</v>
      </c>
      <c r="L652" s="35" t="e">
        <f t="array" ref="L652">INDEX(A!$J$2:$J$1001,MATCH(EF!C652,A!$A$2:$A$1001,0))</f>
        <v>#N/A</v>
      </c>
      <c r="M652" s="35" t="e">
        <f t="array" ref="M652">INDEX(A!$K$2:$K$1001,MATCH(EF!C652,A!$A$2:$A$1001,0))</f>
        <v>#N/A</v>
      </c>
      <c r="N652" s="35" t="e">
        <f t="array" ref="N652">INDEX(A!$L$2:$L$1001,MATCH(EF!C652,A!$A$2:$A$1001,0))</f>
        <v>#N/A</v>
      </c>
      <c r="O652" s="36" t="e">
        <f t="shared" si="0"/>
        <v>#N/A</v>
      </c>
      <c r="P652" s="36" t="e">
        <f t="shared" si="1"/>
        <v>#N/A</v>
      </c>
      <c r="Q652" s="36" t="e">
        <f t="array" ref="Q652">IF(O652="7",IF(P652="000","Sin región al ser un intermunicipal",INDEX(B!$C$2:$C$126,MATCH(EF!P652,B!$A$2:$A$126,0))),"Sin región al ser un ente Estatal")</f>
        <v>#N/A</v>
      </c>
      <c r="R652" s="37" t="e">
        <f t="array" ref="R652">IF(O652="7",IF(P652="000","N/A",INDEX(B!$D$2:$D$126,MATCH(EF!P652,B!$A$2:$A$126,0))),B!$D$127)</f>
        <v>#N/A</v>
      </c>
      <c r="S652" s="37" t="e">
        <f t="array" ref="S652">IF(O652="7",IF(P652="000","N/A",INDEX(B!$E$2:$E$126,MATCH(EF!P652,B!$A$2:$A$126,0))),B!$E$127)</f>
        <v>#N/A</v>
      </c>
      <c r="T652" s="29"/>
      <c r="U652" s="29"/>
      <c r="V652" s="29"/>
      <c r="W652" s="29"/>
      <c r="X652" s="29"/>
      <c r="Y652" s="29"/>
      <c r="Z652" s="29"/>
    </row>
    <row r="653" spans="1:26" ht="14.25" customHeight="1">
      <c r="A653" s="29">
        <f>COUNTIF(A!$A$2:$A$1001,"&lt;="&amp;A!A653)</f>
        <v>0</v>
      </c>
      <c r="B653" s="30">
        <v>652</v>
      </c>
      <c r="C653" s="35" t="e">
        <f t="array" ref="C653">INDEX(A!$A$2:$A$1001,MATCH(EF!B653,EF!$A$2:$A$1001,0))</f>
        <v>#N/A</v>
      </c>
      <c r="D653" s="35" t="e">
        <f t="array" ref="D653">INDEX(A!$B$2:$B$1001,MATCH(EF!C653,A!$A$2:$A$1001,0))</f>
        <v>#N/A</v>
      </c>
      <c r="E653" s="35" t="e">
        <f t="array" ref="E653">INDEX(A!$C$2:$C$1001,MATCH(EF!C653,A!$A$2:$A$1001,0))</f>
        <v>#N/A</v>
      </c>
      <c r="F653" s="35" t="e">
        <f t="array" ref="F653">INDEX(A!$D$2:$D$1001,MATCH(EF!C653,A!$A$2:$A$1001,0))</f>
        <v>#N/A</v>
      </c>
      <c r="G653" s="35" t="e">
        <f t="array" ref="G653">INDEX(A!$E$2:$E$1001,MATCH(EF!C653,A!$A$2:$A$1001,0))</f>
        <v>#N/A</v>
      </c>
      <c r="H653" s="35" t="e">
        <f t="array" ref="H653">INDEX(A!$F$2:$F$1001,MATCH(EF!C653,A!$A$2:$A$1001,0))</f>
        <v>#N/A</v>
      </c>
      <c r="I653" s="35" t="e">
        <f t="array" ref="I653">INDEX(A!$G$2:$G$1001,MATCH(EF!C653,A!$A$2:$A$1001,0))</f>
        <v>#N/A</v>
      </c>
      <c r="J653" s="35" t="e">
        <f t="array" ref="J653">INDEX(A!$H$2:$H$1001,MATCH(EF!C653,A!$A$2:$A$1001,0))</f>
        <v>#N/A</v>
      </c>
      <c r="K653" s="35" t="e">
        <f t="array" ref="K653">INDEX(A!$I$2:$I$1001,MATCH(EF!C653,A!$A$2:$A$1001,0))</f>
        <v>#N/A</v>
      </c>
      <c r="L653" s="35" t="e">
        <f t="array" ref="L653">INDEX(A!$J$2:$J$1001,MATCH(EF!C653,A!$A$2:$A$1001,0))</f>
        <v>#N/A</v>
      </c>
      <c r="M653" s="35" t="e">
        <f t="array" ref="M653">INDEX(A!$K$2:$K$1001,MATCH(EF!C653,A!$A$2:$A$1001,0))</f>
        <v>#N/A</v>
      </c>
      <c r="N653" s="35" t="e">
        <f t="array" ref="N653">INDEX(A!$L$2:$L$1001,MATCH(EF!C653,A!$A$2:$A$1001,0))</f>
        <v>#N/A</v>
      </c>
      <c r="O653" s="36" t="e">
        <f t="shared" si="0"/>
        <v>#N/A</v>
      </c>
      <c r="P653" s="36" t="e">
        <f t="shared" si="1"/>
        <v>#N/A</v>
      </c>
      <c r="Q653" s="36" t="e">
        <f t="array" ref="Q653">IF(O653="7",IF(P653="000","Sin región al ser un intermunicipal",INDEX(B!$C$2:$C$126,MATCH(EF!P653,B!$A$2:$A$126,0))),"Sin región al ser un ente Estatal")</f>
        <v>#N/A</v>
      </c>
      <c r="R653" s="37" t="e">
        <f t="array" ref="R653">IF(O653="7",IF(P653="000","N/A",INDEX(B!$D$2:$D$126,MATCH(EF!P653,B!$A$2:$A$126,0))),B!$D$127)</f>
        <v>#N/A</v>
      </c>
      <c r="S653" s="37" t="e">
        <f t="array" ref="S653">IF(O653="7",IF(P653="000","N/A",INDEX(B!$E$2:$E$126,MATCH(EF!P653,B!$A$2:$A$126,0))),B!$E$127)</f>
        <v>#N/A</v>
      </c>
      <c r="T653" s="29"/>
      <c r="U653" s="29"/>
      <c r="V653" s="29"/>
      <c r="W653" s="29"/>
      <c r="X653" s="29"/>
      <c r="Y653" s="29"/>
      <c r="Z653" s="29"/>
    </row>
    <row r="654" spans="1:26" ht="14.25" customHeight="1">
      <c r="A654" s="29">
        <f>COUNTIF(A!$A$2:$A$1001,"&lt;="&amp;A!A654)</f>
        <v>0</v>
      </c>
      <c r="B654" s="30">
        <v>653</v>
      </c>
      <c r="C654" s="35" t="e">
        <f t="array" ref="C654">INDEX(A!$A$2:$A$1001,MATCH(EF!B654,EF!$A$2:$A$1001,0))</f>
        <v>#N/A</v>
      </c>
      <c r="D654" s="35" t="e">
        <f t="array" ref="D654">INDEX(A!$B$2:$B$1001,MATCH(EF!C654,A!$A$2:$A$1001,0))</f>
        <v>#N/A</v>
      </c>
      <c r="E654" s="35" t="e">
        <f t="array" ref="E654">INDEX(A!$C$2:$C$1001,MATCH(EF!C654,A!$A$2:$A$1001,0))</f>
        <v>#N/A</v>
      </c>
      <c r="F654" s="35" t="e">
        <f t="array" ref="F654">INDEX(A!$D$2:$D$1001,MATCH(EF!C654,A!$A$2:$A$1001,0))</f>
        <v>#N/A</v>
      </c>
      <c r="G654" s="35" t="e">
        <f t="array" ref="G654">INDEX(A!$E$2:$E$1001,MATCH(EF!C654,A!$A$2:$A$1001,0))</f>
        <v>#N/A</v>
      </c>
      <c r="H654" s="35" t="e">
        <f t="array" ref="H654">INDEX(A!$F$2:$F$1001,MATCH(EF!C654,A!$A$2:$A$1001,0))</f>
        <v>#N/A</v>
      </c>
      <c r="I654" s="35" t="e">
        <f t="array" ref="I654">INDEX(A!$G$2:$G$1001,MATCH(EF!C654,A!$A$2:$A$1001,0))</f>
        <v>#N/A</v>
      </c>
      <c r="J654" s="35" t="e">
        <f t="array" ref="J654">INDEX(A!$H$2:$H$1001,MATCH(EF!C654,A!$A$2:$A$1001,0))</f>
        <v>#N/A</v>
      </c>
      <c r="K654" s="35" t="e">
        <f t="array" ref="K654">INDEX(A!$I$2:$I$1001,MATCH(EF!C654,A!$A$2:$A$1001,0))</f>
        <v>#N/A</v>
      </c>
      <c r="L654" s="35" t="e">
        <f t="array" ref="L654">INDEX(A!$J$2:$J$1001,MATCH(EF!C654,A!$A$2:$A$1001,0))</f>
        <v>#N/A</v>
      </c>
      <c r="M654" s="35" t="e">
        <f t="array" ref="M654">INDEX(A!$K$2:$K$1001,MATCH(EF!C654,A!$A$2:$A$1001,0))</f>
        <v>#N/A</v>
      </c>
      <c r="N654" s="35" t="e">
        <f t="array" ref="N654">INDEX(A!$L$2:$L$1001,MATCH(EF!C654,A!$A$2:$A$1001,0))</f>
        <v>#N/A</v>
      </c>
      <c r="O654" s="36" t="e">
        <f t="shared" si="0"/>
        <v>#N/A</v>
      </c>
      <c r="P654" s="36" t="e">
        <f t="shared" si="1"/>
        <v>#N/A</v>
      </c>
      <c r="Q654" s="36" t="e">
        <f t="array" ref="Q654">IF(O654="7",IF(P654="000","Sin región al ser un intermunicipal",INDEX(B!$C$2:$C$126,MATCH(EF!P654,B!$A$2:$A$126,0))),"Sin región al ser un ente Estatal")</f>
        <v>#N/A</v>
      </c>
      <c r="R654" s="37" t="e">
        <f t="array" ref="R654">IF(O654="7",IF(P654="000","N/A",INDEX(B!$D$2:$D$126,MATCH(EF!P654,B!$A$2:$A$126,0))),B!$D$127)</f>
        <v>#N/A</v>
      </c>
      <c r="S654" s="37" t="e">
        <f t="array" ref="S654">IF(O654="7",IF(P654="000","N/A",INDEX(B!$E$2:$E$126,MATCH(EF!P654,B!$A$2:$A$126,0))),B!$E$127)</f>
        <v>#N/A</v>
      </c>
      <c r="T654" s="29"/>
      <c r="U654" s="29"/>
      <c r="V654" s="29"/>
      <c r="W654" s="29"/>
      <c r="X654" s="29"/>
      <c r="Y654" s="29"/>
      <c r="Z654" s="29"/>
    </row>
    <row r="655" spans="1:26" ht="14.25" customHeight="1">
      <c r="A655" s="29">
        <f>COUNTIF(A!$A$2:$A$1001,"&lt;="&amp;A!A655)</f>
        <v>0</v>
      </c>
      <c r="B655" s="30">
        <v>654</v>
      </c>
      <c r="C655" s="35" t="e">
        <f t="array" ref="C655">INDEX(A!$A$2:$A$1001,MATCH(EF!B655,EF!$A$2:$A$1001,0))</f>
        <v>#N/A</v>
      </c>
      <c r="D655" s="35" t="e">
        <f t="array" ref="D655">INDEX(A!$B$2:$B$1001,MATCH(EF!C655,A!$A$2:$A$1001,0))</f>
        <v>#N/A</v>
      </c>
      <c r="E655" s="35" t="e">
        <f t="array" ref="E655">INDEX(A!$C$2:$C$1001,MATCH(EF!C655,A!$A$2:$A$1001,0))</f>
        <v>#N/A</v>
      </c>
      <c r="F655" s="35" t="e">
        <f t="array" ref="F655">INDEX(A!$D$2:$D$1001,MATCH(EF!C655,A!$A$2:$A$1001,0))</f>
        <v>#N/A</v>
      </c>
      <c r="G655" s="35" t="e">
        <f t="array" ref="G655">INDEX(A!$E$2:$E$1001,MATCH(EF!C655,A!$A$2:$A$1001,0))</f>
        <v>#N/A</v>
      </c>
      <c r="H655" s="35" t="e">
        <f t="array" ref="H655">INDEX(A!$F$2:$F$1001,MATCH(EF!C655,A!$A$2:$A$1001,0))</f>
        <v>#N/A</v>
      </c>
      <c r="I655" s="35" t="e">
        <f t="array" ref="I655">INDEX(A!$G$2:$G$1001,MATCH(EF!C655,A!$A$2:$A$1001,0))</f>
        <v>#N/A</v>
      </c>
      <c r="J655" s="35" t="e">
        <f t="array" ref="J655">INDEX(A!$H$2:$H$1001,MATCH(EF!C655,A!$A$2:$A$1001,0))</f>
        <v>#N/A</v>
      </c>
      <c r="K655" s="35" t="e">
        <f t="array" ref="K655">INDEX(A!$I$2:$I$1001,MATCH(EF!C655,A!$A$2:$A$1001,0))</f>
        <v>#N/A</v>
      </c>
      <c r="L655" s="35" t="e">
        <f t="array" ref="L655">INDEX(A!$J$2:$J$1001,MATCH(EF!C655,A!$A$2:$A$1001,0))</f>
        <v>#N/A</v>
      </c>
      <c r="M655" s="35" t="e">
        <f t="array" ref="M655">INDEX(A!$K$2:$K$1001,MATCH(EF!C655,A!$A$2:$A$1001,0))</f>
        <v>#N/A</v>
      </c>
      <c r="N655" s="35" t="e">
        <f t="array" ref="N655">INDEX(A!$L$2:$L$1001,MATCH(EF!C655,A!$A$2:$A$1001,0))</f>
        <v>#N/A</v>
      </c>
      <c r="O655" s="36" t="e">
        <f t="shared" si="0"/>
        <v>#N/A</v>
      </c>
      <c r="P655" s="36" t="e">
        <f t="shared" si="1"/>
        <v>#N/A</v>
      </c>
      <c r="Q655" s="36" t="e">
        <f t="array" ref="Q655">IF(O655="7",IF(P655="000","Sin región al ser un intermunicipal",INDEX(B!$C$2:$C$126,MATCH(EF!P655,B!$A$2:$A$126,0))),"Sin región al ser un ente Estatal")</f>
        <v>#N/A</v>
      </c>
      <c r="R655" s="37" t="e">
        <f t="array" ref="R655">IF(O655="7",IF(P655="000","N/A",INDEX(B!$D$2:$D$126,MATCH(EF!P655,B!$A$2:$A$126,0))),B!$D$127)</f>
        <v>#N/A</v>
      </c>
      <c r="S655" s="37" t="e">
        <f t="array" ref="S655">IF(O655="7",IF(P655="000","N/A",INDEX(B!$E$2:$E$126,MATCH(EF!P655,B!$A$2:$A$126,0))),B!$E$127)</f>
        <v>#N/A</v>
      </c>
      <c r="T655" s="29"/>
      <c r="U655" s="29"/>
      <c r="V655" s="29"/>
      <c r="W655" s="29"/>
      <c r="X655" s="29"/>
      <c r="Y655" s="29"/>
      <c r="Z655" s="29"/>
    </row>
    <row r="656" spans="1:26" ht="14.25" customHeight="1">
      <c r="A656" s="29">
        <f>COUNTIF(A!$A$2:$A$1001,"&lt;="&amp;A!A656)</f>
        <v>0</v>
      </c>
      <c r="B656" s="30">
        <v>655</v>
      </c>
      <c r="C656" s="35" t="e">
        <f t="array" ref="C656">INDEX(A!$A$2:$A$1001,MATCH(EF!B656,EF!$A$2:$A$1001,0))</f>
        <v>#N/A</v>
      </c>
      <c r="D656" s="35" t="e">
        <f t="array" ref="D656">INDEX(A!$B$2:$B$1001,MATCH(EF!C656,A!$A$2:$A$1001,0))</f>
        <v>#N/A</v>
      </c>
      <c r="E656" s="35" t="e">
        <f t="array" ref="E656">INDEX(A!$C$2:$C$1001,MATCH(EF!C656,A!$A$2:$A$1001,0))</f>
        <v>#N/A</v>
      </c>
      <c r="F656" s="35" t="e">
        <f t="array" ref="F656">INDEX(A!$D$2:$D$1001,MATCH(EF!C656,A!$A$2:$A$1001,0))</f>
        <v>#N/A</v>
      </c>
      <c r="G656" s="35" t="e">
        <f t="array" ref="G656">INDEX(A!$E$2:$E$1001,MATCH(EF!C656,A!$A$2:$A$1001,0))</f>
        <v>#N/A</v>
      </c>
      <c r="H656" s="35" t="e">
        <f t="array" ref="H656">INDEX(A!$F$2:$F$1001,MATCH(EF!C656,A!$A$2:$A$1001,0))</f>
        <v>#N/A</v>
      </c>
      <c r="I656" s="35" t="e">
        <f t="array" ref="I656">INDEX(A!$G$2:$G$1001,MATCH(EF!C656,A!$A$2:$A$1001,0))</f>
        <v>#N/A</v>
      </c>
      <c r="J656" s="35" t="e">
        <f t="array" ref="J656">INDEX(A!$H$2:$H$1001,MATCH(EF!C656,A!$A$2:$A$1001,0))</f>
        <v>#N/A</v>
      </c>
      <c r="K656" s="35" t="e">
        <f t="array" ref="K656">INDEX(A!$I$2:$I$1001,MATCH(EF!C656,A!$A$2:$A$1001,0))</f>
        <v>#N/A</v>
      </c>
      <c r="L656" s="35" t="e">
        <f t="array" ref="L656">INDEX(A!$J$2:$J$1001,MATCH(EF!C656,A!$A$2:$A$1001,0))</f>
        <v>#N/A</v>
      </c>
      <c r="M656" s="35" t="e">
        <f t="array" ref="M656">INDEX(A!$K$2:$K$1001,MATCH(EF!C656,A!$A$2:$A$1001,0))</f>
        <v>#N/A</v>
      </c>
      <c r="N656" s="35" t="e">
        <f t="array" ref="N656">INDEX(A!$L$2:$L$1001,MATCH(EF!C656,A!$A$2:$A$1001,0))</f>
        <v>#N/A</v>
      </c>
      <c r="O656" s="36" t="e">
        <f t="shared" si="0"/>
        <v>#N/A</v>
      </c>
      <c r="P656" s="36" t="e">
        <f t="shared" si="1"/>
        <v>#N/A</v>
      </c>
      <c r="Q656" s="36" t="e">
        <f t="array" ref="Q656">IF(O656="7",IF(P656="000","Sin región al ser un intermunicipal",INDEX(B!$C$2:$C$126,MATCH(EF!P656,B!$A$2:$A$126,0))),"Sin región al ser un ente Estatal")</f>
        <v>#N/A</v>
      </c>
      <c r="R656" s="37" t="e">
        <f t="array" ref="R656">IF(O656="7",IF(P656="000","N/A",INDEX(B!$D$2:$D$126,MATCH(EF!P656,B!$A$2:$A$126,0))),B!$D$127)</f>
        <v>#N/A</v>
      </c>
      <c r="S656" s="37" t="e">
        <f t="array" ref="S656">IF(O656="7",IF(P656="000","N/A",INDEX(B!$E$2:$E$126,MATCH(EF!P656,B!$A$2:$A$126,0))),B!$E$127)</f>
        <v>#N/A</v>
      </c>
      <c r="T656" s="29"/>
      <c r="U656" s="29"/>
      <c r="V656" s="29"/>
      <c r="W656" s="29"/>
      <c r="X656" s="29"/>
      <c r="Y656" s="29"/>
      <c r="Z656" s="29"/>
    </row>
    <row r="657" spans="1:26" ht="14.25" customHeight="1">
      <c r="A657" s="29">
        <f>COUNTIF(A!$A$2:$A$1001,"&lt;="&amp;A!A657)</f>
        <v>0</v>
      </c>
      <c r="B657" s="30">
        <v>656</v>
      </c>
      <c r="C657" s="35" t="e">
        <f t="array" ref="C657">INDEX(A!$A$2:$A$1001,MATCH(EF!B657,EF!$A$2:$A$1001,0))</f>
        <v>#N/A</v>
      </c>
      <c r="D657" s="35" t="e">
        <f t="array" ref="D657">INDEX(A!$B$2:$B$1001,MATCH(EF!C657,A!$A$2:$A$1001,0))</f>
        <v>#N/A</v>
      </c>
      <c r="E657" s="35" t="e">
        <f t="array" ref="E657">INDEX(A!$C$2:$C$1001,MATCH(EF!C657,A!$A$2:$A$1001,0))</f>
        <v>#N/A</v>
      </c>
      <c r="F657" s="35" t="e">
        <f t="array" ref="F657">INDEX(A!$D$2:$D$1001,MATCH(EF!C657,A!$A$2:$A$1001,0))</f>
        <v>#N/A</v>
      </c>
      <c r="G657" s="35" t="e">
        <f t="array" ref="G657">INDEX(A!$E$2:$E$1001,MATCH(EF!C657,A!$A$2:$A$1001,0))</f>
        <v>#N/A</v>
      </c>
      <c r="H657" s="35" t="e">
        <f t="array" ref="H657">INDEX(A!$F$2:$F$1001,MATCH(EF!C657,A!$A$2:$A$1001,0))</f>
        <v>#N/A</v>
      </c>
      <c r="I657" s="35" t="e">
        <f t="array" ref="I657">INDEX(A!$G$2:$G$1001,MATCH(EF!C657,A!$A$2:$A$1001,0))</f>
        <v>#N/A</v>
      </c>
      <c r="J657" s="35" t="e">
        <f t="array" ref="J657">INDEX(A!$H$2:$H$1001,MATCH(EF!C657,A!$A$2:$A$1001,0))</f>
        <v>#N/A</v>
      </c>
      <c r="K657" s="35" t="e">
        <f t="array" ref="K657">INDEX(A!$I$2:$I$1001,MATCH(EF!C657,A!$A$2:$A$1001,0))</f>
        <v>#N/A</v>
      </c>
      <c r="L657" s="35" t="e">
        <f t="array" ref="L657">INDEX(A!$J$2:$J$1001,MATCH(EF!C657,A!$A$2:$A$1001,0))</f>
        <v>#N/A</v>
      </c>
      <c r="M657" s="35" t="e">
        <f t="array" ref="M657">INDEX(A!$K$2:$K$1001,MATCH(EF!C657,A!$A$2:$A$1001,0))</f>
        <v>#N/A</v>
      </c>
      <c r="N657" s="35" t="e">
        <f t="array" ref="N657">INDEX(A!$L$2:$L$1001,MATCH(EF!C657,A!$A$2:$A$1001,0))</f>
        <v>#N/A</v>
      </c>
      <c r="O657" s="36" t="e">
        <f t="shared" si="0"/>
        <v>#N/A</v>
      </c>
      <c r="P657" s="36" t="e">
        <f t="shared" si="1"/>
        <v>#N/A</v>
      </c>
      <c r="Q657" s="36" t="e">
        <f t="array" ref="Q657">IF(O657="7",IF(P657="000","Sin región al ser un intermunicipal",INDEX(B!$C$2:$C$126,MATCH(EF!P657,B!$A$2:$A$126,0))),"Sin región al ser un ente Estatal")</f>
        <v>#N/A</v>
      </c>
      <c r="R657" s="37" t="e">
        <f t="array" ref="R657">IF(O657="7",IF(P657="000","N/A",INDEX(B!$D$2:$D$126,MATCH(EF!P657,B!$A$2:$A$126,0))),B!$D$127)</f>
        <v>#N/A</v>
      </c>
      <c r="S657" s="37" t="e">
        <f t="array" ref="S657">IF(O657="7",IF(P657="000","N/A",INDEX(B!$E$2:$E$126,MATCH(EF!P657,B!$A$2:$A$126,0))),B!$E$127)</f>
        <v>#N/A</v>
      </c>
      <c r="T657" s="29"/>
      <c r="U657" s="29"/>
      <c r="V657" s="29"/>
      <c r="W657" s="29"/>
      <c r="X657" s="29"/>
      <c r="Y657" s="29"/>
      <c r="Z657" s="29"/>
    </row>
    <row r="658" spans="1:26" ht="14.25" customHeight="1">
      <c r="A658" s="29">
        <f>COUNTIF(A!$A$2:$A$1001,"&lt;="&amp;A!A658)</f>
        <v>0</v>
      </c>
      <c r="B658" s="30">
        <v>657</v>
      </c>
      <c r="C658" s="35" t="e">
        <f t="array" ref="C658">INDEX(A!$A$2:$A$1001,MATCH(EF!B658,EF!$A$2:$A$1001,0))</f>
        <v>#N/A</v>
      </c>
      <c r="D658" s="35" t="e">
        <f t="array" ref="D658">INDEX(A!$B$2:$B$1001,MATCH(EF!C658,A!$A$2:$A$1001,0))</f>
        <v>#N/A</v>
      </c>
      <c r="E658" s="35" t="e">
        <f t="array" ref="E658">INDEX(A!$C$2:$C$1001,MATCH(EF!C658,A!$A$2:$A$1001,0))</f>
        <v>#N/A</v>
      </c>
      <c r="F658" s="35" t="e">
        <f t="array" ref="F658">INDEX(A!$D$2:$D$1001,MATCH(EF!C658,A!$A$2:$A$1001,0))</f>
        <v>#N/A</v>
      </c>
      <c r="G658" s="35" t="e">
        <f t="array" ref="G658">INDEX(A!$E$2:$E$1001,MATCH(EF!C658,A!$A$2:$A$1001,0))</f>
        <v>#N/A</v>
      </c>
      <c r="H658" s="35" t="e">
        <f t="array" ref="H658">INDEX(A!$F$2:$F$1001,MATCH(EF!C658,A!$A$2:$A$1001,0))</f>
        <v>#N/A</v>
      </c>
      <c r="I658" s="35" t="e">
        <f t="array" ref="I658">INDEX(A!$G$2:$G$1001,MATCH(EF!C658,A!$A$2:$A$1001,0))</f>
        <v>#N/A</v>
      </c>
      <c r="J658" s="35" t="e">
        <f t="array" ref="J658">INDEX(A!$H$2:$H$1001,MATCH(EF!C658,A!$A$2:$A$1001,0))</f>
        <v>#N/A</v>
      </c>
      <c r="K658" s="35" t="e">
        <f t="array" ref="K658">INDEX(A!$I$2:$I$1001,MATCH(EF!C658,A!$A$2:$A$1001,0))</f>
        <v>#N/A</v>
      </c>
      <c r="L658" s="35" t="e">
        <f t="array" ref="L658">INDEX(A!$J$2:$J$1001,MATCH(EF!C658,A!$A$2:$A$1001,0))</f>
        <v>#N/A</v>
      </c>
      <c r="M658" s="35" t="e">
        <f t="array" ref="M658">INDEX(A!$K$2:$K$1001,MATCH(EF!C658,A!$A$2:$A$1001,0))</f>
        <v>#N/A</v>
      </c>
      <c r="N658" s="35" t="e">
        <f t="array" ref="N658">INDEX(A!$L$2:$L$1001,MATCH(EF!C658,A!$A$2:$A$1001,0))</f>
        <v>#N/A</v>
      </c>
      <c r="O658" s="36" t="e">
        <f t="shared" si="0"/>
        <v>#N/A</v>
      </c>
      <c r="P658" s="36" t="e">
        <f t="shared" si="1"/>
        <v>#N/A</v>
      </c>
      <c r="Q658" s="36" t="e">
        <f t="array" ref="Q658">IF(O658="7",IF(P658="000","Sin región al ser un intermunicipal",INDEX(B!$C$2:$C$126,MATCH(EF!P658,B!$A$2:$A$126,0))),"Sin región al ser un ente Estatal")</f>
        <v>#N/A</v>
      </c>
      <c r="R658" s="37" t="e">
        <f t="array" ref="R658">IF(O658="7",IF(P658="000","N/A",INDEX(B!$D$2:$D$126,MATCH(EF!P658,B!$A$2:$A$126,0))),B!$D$127)</f>
        <v>#N/A</v>
      </c>
      <c r="S658" s="37" t="e">
        <f t="array" ref="S658">IF(O658="7",IF(P658="000","N/A",INDEX(B!$E$2:$E$126,MATCH(EF!P658,B!$A$2:$A$126,0))),B!$E$127)</f>
        <v>#N/A</v>
      </c>
      <c r="T658" s="29"/>
      <c r="U658" s="29"/>
      <c r="V658" s="29"/>
      <c r="W658" s="29"/>
      <c r="X658" s="29"/>
      <c r="Y658" s="29"/>
      <c r="Z658" s="29"/>
    </row>
    <row r="659" spans="1:26" ht="14.25" customHeight="1">
      <c r="A659" s="29">
        <f>COUNTIF(A!$A$2:$A$1001,"&lt;="&amp;A!A659)</f>
        <v>0</v>
      </c>
      <c r="B659" s="30">
        <v>658</v>
      </c>
      <c r="C659" s="35" t="e">
        <f t="array" ref="C659">INDEX(A!$A$2:$A$1001,MATCH(EF!B659,EF!$A$2:$A$1001,0))</f>
        <v>#N/A</v>
      </c>
      <c r="D659" s="35" t="e">
        <f t="array" ref="D659">INDEX(A!$B$2:$B$1001,MATCH(EF!C659,A!$A$2:$A$1001,0))</f>
        <v>#N/A</v>
      </c>
      <c r="E659" s="35" t="e">
        <f t="array" ref="E659">INDEX(A!$C$2:$C$1001,MATCH(EF!C659,A!$A$2:$A$1001,0))</f>
        <v>#N/A</v>
      </c>
      <c r="F659" s="35" t="e">
        <f t="array" ref="F659">INDEX(A!$D$2:$D$1001,MATCH(EF!C659,A!$A$2:$A$1001,0))</f>
        <v>#N/A</v>
      </c>
      <c r="G659" s="35" t="e">
        <f t="array" ref="G659">INDEX(A!$E$2:$E$1001,MATCH(EF!C659,A!$A$2:$A$1001,0))</f>
        <v>#N/A</v>
      </c>
      <c r="H659" s="35" t="e">
        <f t="array" ref="H659">INDEX(A!$F$2:$F$1001,MATCH(EF!C659,A!$A$2:$A$1001,0))</f>
        <v>#N/A</v>
      </c>
      <c r="I659" s="35" t="e">
        <f t="array" ref="I659">INDEX(A!$G$2:$G$1001,MATCH(EF!C659,A!$A$2:$A$1001,0))</f>
        <v>#N/A</v>
      </c>
      <c r="J659" s="35" t="e">
        <f t="array" ref="J659">INDEX(A!$H$2:$H$1001,MATCH(EF!C659,A!$A$2:$A$1001,0))</f>
        <v>#N/A</v>
      </c>
      <c r="K659" s="35" t="e">
        <f t="array" ref="K659">INDEX(A!$I$2:$I$1001,MATCH(EF!C659,A!$A$2:$A$1001,0))</f>
        <v>#N/A</v>
      </c>
      <c r="L659" s="35" t="e">
        <f t="array" ref="L659">INDEX(A!$J$2:$J$1001,MATCH(EF!C659,A!$A$2:$A$1001,0))</f>
        <v>#N/A</v>
      </c>
      <c r="M659" s="35" t="e">
        <f t="array" ref="M659">INDEX(A!$K$2:$K$1001,MATCH(EF!C659,A!$A$2:$A$1001,0))</f>
        <v>#N/A</v>
      </c>
      <c r="N659" s="35" t="e">
        <f t="array" ref="N659">INDEX(A!$L$2:$L$1001,MATCH(EF!C659,A!$A$2:$A$1001,0))</f>
        <v>#N/A</v>
      </c>
      <c r="O659" s="36" t="e">
        <f t="shared" si="0"/>
        <v>#N/A</v>
      </c>
      <c r="P659" s="36" t="e">
        <f t="shared" si="1"/>
        <v>#N/A</v>
      </c>
      <c r="Q659" s="36" t="e">
        <f t="array" ref="Q659">IF(O659="7",IF(P659="000","Sin región al ser un intermunicipal",INDEX(B!$C$2:$C$126,MATCH(EF!P659,B!$A$2:$A$126,0))),"Sin región al ser un ente Estatal")</f>
        <v>#N/A</v>
      </c>
      <c r="R659" s="37" t="e">
        <f t="array" ref="R659">IF(O659="7",IF(P659="000","N/A",INDEX(B!$D$2:$D$126,MATCH(EF!P659,B!$A$2:$A$126,0))),B!$D$127)</f>
        <v>#N/A</v>
      </c>
      <c r="S659" s="37" t="e">
        <f t="array" ref="S659">IF(O659="7",IF(P659="000","N/A",INDEX(B!$E$2:$E$126,MATCH(EF!P659,B!$A$2:$A$126,0))),B!$E$127)</f>
        <v>#N/A</v>
      </c>
      <c r="T659" s="29"/>
      <c r="U659" s="29"/>
      <c r="V659" s="29"/>
      <c r="W659" s="29"/>
      <c r="X659" s="29"/>
      <c r="Y659" s="29"/>
      <c r="Z659" s="29"/>
    </row>
    <row r="660" spans="1:26" ht="14.25" customHeight="1">
      <c r="A660" s="29">
        <f>COUNTIF(A!$A$2:$A$1001,"&lt;="&amp;A!A660)</f>
        <v>0</v>
      </c>
      <c r="B660" s="30">
        <v>659</v>
      </c>
      <c r="C660" s="35" t="e">
        <f t="array" ref="C660">INDEX(A!$A$2:$A$1001,MATCH(EF!B660,EF!$A$2:$A$1001,0))</f>
        <v>#N/A</v>
      </c>
      <c r="D660" s="35" t="e">
        <f t="array" ref="D660">INDEX(A!$B$2:$B$1001,MATCH(EF!C660,A!$A$2:$A$1001,0))</f>
        <v>#N/A</v>
      </c>
      <c r="E660" s="35" t="e">
        <f t="array" ref="E660">INDEX(A!$C$2:$C$1001,MATCH(EF!C660,A!$A$2:$A$1001,0))</f>
        <v>#N/A</v>
      </c>
      <c r="F660" s="35" t="e">
        <f t="array" ref="F660">INDEX(A!$D$2:$D$1001,MATCH(EF!C660,A!$A$2:$A$1001,0))</f>
        <v>#N/A</v>
      </c>
      <c r="G660" s="35" t="e">
        <f t="array" ref="G660">INDEX(A!$E$2:$E$1001,MATCH(EF!C660,A!$A$2:$A$1001,0))</f>
        <v>#N/A</v>
      </c>
      <c r="H660" s="35" t="e">
        <f t="array" ref="H660">INDEX(A!$F$2:$F$1001,MATCH(EF!C660,A!$A$2:$A$1001,0))</f>
        <v>#N/A</v>
      </c>
      <c r="I660" s="35" t="e">
        <f t="array" ref="I660">INDEX(A!$G$2:$G$1001,MATCH(EF!C660,A!$A$2:$A$1001,0))</f>
        <v>#N/A</v>
      </c>
      <c r="J660" s="35" t="e">
        <f t="array" ref="J660">INDEX(A!$H$2:$H$1001,MATCH(EF!C660,A!$A$2:$A$1001,0))</f>
        <v>#N/A</v>
      </c>
      <c r="K660" s="35" t="e">
        <f t="array" ref="K660">INDEX(A!$I$2:$I$1001,MATCH(EF!C660,A!$A$2:$A$1001,0))</f>
        <v>#N/A</v>
      </c>
      <c r="L660" s="35" t="e">
        <f t="array" ref="L660">INDEX(A!$J$2:$J$1001,MATCH(EF!C660,A!$A$2:$A$1001,0))</f>
        <v>#N/A</v>
      </c>
      <c r="M660" s="35" t="e">
        <f t="array" ref="M660">INDEX(A!$K$2:$K$1001,MATCH(EF!C660,A!$A$2:$A$1001,0))</f>
        <v>#N/A</v>
      </c>
      <c r="N660" s="35" t="e">
        <f t="array" ref="N660">INDEX(A!$L$2:$L$1001,MATCH(EF!C660,A!$A$2:$A$1001,0))</f>
        <v>#N/A</v>
      </c>
      <c r="O660" s="36" t="e">
        <f t="shared" si="0"/>
        <v>#N/A</v>
      </c>
      <c r="P660" s="36" t="e">
        <f t="shared" si="1"/>
        <v>#N/A</v>
      </c>
      <c r="Q660" s="36" t="e">
        <f t="array" ref="Q660">IF(O660="7",IF(P660="000","Sin región al ser un intermunicipal",INDEX(B!$C$2:$C$126,MATCH(EF!P660,B!$A$2:$A$126,0))),"Sin región al ser un ente Estatal")</f>
        <v>#N/A</v>
      </c>
      <c r="R660" s="37" t="e">
        <f t="array" ref="R660">IF(O660="7",IF(P660="000","N/A",INDEX(B!$D$2:$D$126,MATCH(EF!P660,B!$A$2:$A$126,0))),B!$D$127)</f>
        <v>#N/A</v>
      </c>
      <c r="S660" s="37" t="e">
        <f t="array" ref="S660">IF(O660="7",IF(P660="000","N/A",INDEX(B!$E$2:$E$126,MATCH(EF!P660,B!$A$2:$A$126,0))),B!$E$127)</f>
        <v>#N/A</v>
      </c>
      <c r="T660" s="29"/>
      <c r="U660" s="29"/>
      <c r="V660" s="29"/>
      <c r="W660" s="29"/>
      <c r="X660" s="29"/>
      <c r="Y660" s="29"/>
      <c r="Z660" s="29"/>
    </row>
    <row r="661" spans="1:26" ht="14.25" customHeight="1">
      <c r="A661" s="29">
        <f>COUNTIF(A!$A$2:$A$1001,"&lt;="&amp;A!A661)</f>
        <v>0</v>
      </c>
      <c r="B661" s="30">
        <v>660</v>
      </c>
      <c r="C661" s="35" t="e">
        <f t="array" ref="C661">INDEX(A!$A$2:$A$1001,MATCH(EF!B661,EF!$A$2:$A$1001,0))</f>
        <v>#N/A</v>
      </c>
      <c r="D661" s="35" t="e">
        <f t="array" ref="D661">INDEX(A!$B$2:$B$1001,MATCH(EF!C661,A!$A$2:$A$1001,0))</f>
        <v>#N/A</v>
      </c>
      <c r="E661" s="35" t="e">
        <f t="array" ref="E661">INDEX(A!$C$2:$C$1001,MATCH(EF!C661,A!$A$2:$A$1001,0))</f>
        <v>#N/A</v>
      </c>
      <c r="F661" s="35" t="e">
        <f t="array" ref="F661">INDEX(A!$D$2:$D$1001,MATCH(EF!C661,A!$A$2:$A$1001,0))</f>
        <v>#N/A</v>
      </c>
      <c r="G661" s="35" t="e">
        <f t="array" ref="G661">INDEX(A!$E$2:$E$1001,MATCH(EF!C661,A!$A$2:$A$1001,0))</f>
        <v>#N/A</v>
      </c>
      <c r="H661" s="35" t="e">
        <f t="array" ref="H661">INDEX(A!$F$2:$F$1001,MATCH(EF!C661,A!$A$2:$A$1001,0))</f>
        <v>#N/A</v>
      </c>
      <c r="I661" s="35" t="e">
        <f t="array" ref="I661">INDEX(A!$G$2:$G$1001,MATCH(EF!C661,A!$A$2:$A$1001,0))</f>
        <v>#N/A</v>
      </c>
      <c r="J661" s="35" t="e">
        <f t="array" ref="J661">INDEX(A!$H$2:$H$1001,MATCH(EF!C661,A!$A$2:$A$1001,0))</f>
        <v>#N/A</v>
      </c>
      <c r="K661" s="35" t="e">
        <f t="array" ref="K661">INDEX(A!$I$2:$I$1001,MATCH(EF!C661,A!$A$2:$A$1001,0))</f>
        <v>#N/A</v>
      </c>
      <c r="L661" s="35" t="e">
        <f t="array" ref="L661">INDEX(A!$J$2:$J$1001,MATCH(EF!C661,A!$A$2:$A$1001,0))</f>
        <v>#N/A</v>
      </c>
      <c r="M661" s="35" t="e">
        <f t="array" ref="M661">INDEX(A!$K$2:$K$1001,MATCH(EF!C661,A!$A$2:$A$1001,0))</f>
        <v>#N/A</v>
      </c>
      <c r="N661" s="35" t="e">
        <f t="array" ref="N661">INDEX(A!$L$2:$L$1001,MATCH(EF!C661,A!$A$2:$A$1001,0))</f>
        <v>#N/A</v>
      </c>
      <c r="O661" s="36" t="e">
        <f t="shared" si="0"/>
        <v>#N/A</v>
      </c>
      <c r="P661" s="36" t="e">
        <f t="shared" si="1"/>
        <v>#N/A</v>
      </c>
      <c r="Q661" s="36" t="e">
        <f t="array" ref="Q661">IF(O661="7",IF(P661="000","Sin región al ser un intermunicipal",INDEX(B!$C$2:$C$126,MATCH(EF!P661,B!$A$2:$A$126,0))),"Sin región al ser un ente Estatal")</f>
        <v>#N/A</v>
      </c>
      <c r="R661" s="37" t="e">
        <f t="array" ref="R661">IF(O661="7",IF(P661="000","N/A",INDEX(B!$D$2:$D$126,MATCH(EF!P661,B!$A$2:$A$126,0))),B!$D$127)</f>
        <v>#N/A</v>
      </c>
      <c r="S661" s="37" t="e">
        <f t="array" ref="S661">IF(O661="7",IF(P661="000","N/A",INDEX(B!$E$2:$E$126,MATCH(EF!P661,B!$A$2:$A$126,0))),B!$E$127)</f>
        <v>#N/A</v>
      </c>
      <c r="T661" s="29"/>
      <c r="U661" s="29"/>
      <c r="V661" s="29"/>
      <c r="W661" s="29"/>
      <c r="X661" s="29"/>
      <c r="Y661" s="29"/>
      <c r="Z661" s="29"/>
    </row>
    <row r="662" spans="1:26" ht="14.25" customHeight="1">
      <c r="A662" s="29">
        <f>COUNTIF(A!$A$2:$A$1001,"&lt;="&amp;A!A662)</f>
        <v>0</v>
      </c>
      <c r="B662" s="30">
        <v>661</v>
      </c>
      <c r="C662" s="35" t="e">
        <f t="array" ref="C662">INDEX(A!$A$2:$A$1001,MATCH(EF!B662,EF!$A$2:$A$1001,0))</f>
        <v>#N/A</v>
      </c>
      <c r="D662" s="35" t="e">
        <f t="array" ref="D662">INDEX(A!$B$2:$B$1001,MATCH(EF!C662,A!$A$2:$A$1001,0))</f>
        <v>#N/A</v>
      </c>
      <c r="E662" s="35" t="e">
        <f t="array" ref="E662">INDEX(A!$C$2:$C$1001,MATCH(EF!C662,A!$A$2:$A$1001,0))</f>
        <v>#N/A</v>
      </c>
      <c r="F662" s="35" t="e">
        <f t="array" ref="F662">INDEX(A!$D$2:$D$1001,MATCH(EF!C662,A!$A$2:$A$1001,0))</f>
        <v>#N/A</v>
      </c>
      <c r="G662" s="35" t="e">
        <f t="array" ref="G662">INDEX(A!$E$2:$E$1001,MATCH(EF!C662,A!$A$2:$A$1001,0))</f>
        <v>#N/A</v>
      </c>
      <c r="H662" s="35" t="e">
        <f t="array" ref="H662">INDEX(A!$F$2:$F$1001,MATCH(EF!C662,A!$A$2:$A$1001,0))</f>
        <v>#N/A</v>
      </c>
      <c r="I662" s="35" t="e">
        <f t="array" ref="I662">INDEX(A!$G$2:$G$1001,MATCH(EF!C662,A!$A$2:$A$1001,0))</f>
        <v>#N/A</v>
      </c>
      <c r="J662" s="35" t="e">
        <f t="array" ref="J662">INDEX(A!$H$2:$H$1001,MATCH(EF!C662,A!$A$2:$A$1001,0))</f>
        <v>#N/A</v>
      </c>
      <c r="K662" s="35" t="e">
        <f t="array" ref="K662">INDEX(A!$I$2:$I$1001,MATCH(EF!C662,A!$A$2:$A$1001,0))</f>
        <v>#N/A</v>
      </c>
      <c r="L662" s="35" t="e">
        <f t="array" ref="L662">INDEX(A!$J$2:$J$1001,MATCH(EF!C662,A!$A$2:$A$1001,0))</f>
        <v>#N/A</v>
      </c>
      <c r="M662" s="35" t="e">
        <f t="array" ref="M662">INDEX(A!$K$2:$K$1001,MATCH(EF!C662,A!$A$2:$A$1001,0))</f>
        <v>#N/A</v>
      </c>
      <c r="N662" s="35" t="e">
        <f t="array" ref="N662">INDEX(A!$L$2:$L$1001,MATCH(EF!C662,A!$A$2:$A$1001,0))</f>
        <v>#N/A</v>
      </c>
      <c r="O662" s="36" t="e">
        <f t="shared" si="0"/>
        <v>#N/A</v>
      </c>
      <c r="P662" s="36" t="e">
        <f t="shared" si="1"/>
        <v>#N/A</v>
      </c>
      <c r="Q662" s="36" t="e">
        <f t="array" ref="Q662">IF(O662="7",IF(P662="000","Sin región al ser un intermunicipal",INDEX(B!$C$2:$C$126,MATCH(EF!P662,B!$A$2:$A$126,0))),"Sin región al ser un ente Estatal")</f>
        <v>#N/A</v>
      </c>
      <c r="R662" s="37" t="e">
        <f t="array" ref="R662">IF(O662="7",IF(P662="000","N/A",INDEX(B!$D$2:$D$126,MATCH(EF!P662,B!$A$2:$A$126,0))),B!$D$127)</f>
        <v>#N/A</v>
      </c>
      <c r="S662" s="37" t="e">
        <f t="array" ref="S662">IF(O662="7",IF(P662="000","N/A",INDEX(B!$E$2:$E$126,MATCH(EF!P662,B!$A$2:$A$126,0))),B!$E$127)</f>
        <v>#N/A</v>
      </c>
      <c r="T662" s="29"/>
      <c r="U662" s="29"/>
      <c r="V662" s="29"/>
      <c r="W662" s="29"/>
      <c r="X662" s="29"/>
      <c r="Y662" s="29"/>
      <c r="Z662" s="29"/>
    </row>
    <row r="663" spans="1:26" ht="14.25" customHeight="1">
      <c r="A663" s="29">
        <f>COUNTIF(A!$A$2:$A$1001,"&lt;="&amp;A!A663)</f>
        <v>0</v>
      </c>
      <c r="B663" s="30">
        <v>662</v>
      </c>
      <c r="C663" s="35" t="e">
        <f t="array" ref="C663">INDEX(A!$A$2:$A$1001,MATCH(EF!B663,EF!$A$2:$A$1001,0))</f>
        <v>#N/A</v>
      </c>
      <c r="D663" s="35" t="e">
        <f t="array" ref="D663">INDEX(A!$B$2:$B$1001,MATCH(EF!C663,A!$A$2:$A$1001,0))</f>
        <v>#N/A</v>
      </c>
      <c r="E663" s="35" t="e">
        <f t="array" ref="E663">INDEX(A!$C$2:$C$1001,MATCH(EF!C663,A!$A$2:$A$1001,0))</f>
        <v>#N/A</v>
      </c>
      <c r="F663" s="35" t="e">
        <f t="array" ref="F663">INDEX(A!$D$2:$D$1001,MATCH(EF!C663,A!$A$2:$A$1001,0))</f>
        <v>#N/A</v>
      </c>
      <c r="G663" s="35" t="e">
        <f t="array" ref="G663">INDEX(A!$E$2:$E$1001,MATCH(EF!C663,A!$A$2:$A$1001,0))</f>
        <v>#N/A</v>
      </c>
      <c r="H663" s="35" t="e">
        <f t="array" ref="H663">INDEX(A!$F$2:$F$1001,MATCH(EF!C663,A!$A$2:$A$1001,0))</f>
        <v>#N/A</v>
      </c>
      <c r="I663" s="35" t="e">
        <f t="array" ref="I663">INDEX(A!$G$2:$G$1001,MATCH(EF!C663,A!$A$2:$A$1001,0))</f>
        <v>#N/A</v>
      </c>
      <c r="J663" s="35" t="e">
        <f t="array" ref="J663">INDEX(A!$H$2:$H$1001,MATCH(EF!C663,A!$A$2:$A$1001,0))</f>
        <v>#N/A</v>
      </c>
      <c r="K663" s="35" t="e">
        <f t="array" ref="K663">INDEX(A!$I$2:$I$1001,MATCH(EF!C663,A!$A$2:$A$1001,0))</f>
        <v>#N/A</v>
      </c>
      <c r="L663" s="35" t="e">
        <f t="array" ref="L663">INDEX(A!$J$2:$J$1001,MATCH(EF!C663,A!$A$2:$A$1001,0))</f>
        <v>#N/A</v>
      </c>
      <c r="M663" s="35" t="e">
        <f t="array" ref="M663">INDEX(A!$K$2:$K$1001,MATCH(EF!C663,A!$A$2:$A$1001,0))</f>
        <v>#N/A</v>
      </c>
      <c r="N663" s="35" t="e">
        <f t="array" ref="N663">INDEX(A!$L$2:$L$1001,MATCH(EF!C663,A!$A$2:$A$1001,0))</f>
        <v>#N/A</v>
      </c>
      <c r="O663" s="36" t="e">
        <f t="shared" si="0"/>
        <v>#N/A</v>
      </c>
      <c r="P663" s="36" t="e">
        <f t="shared" si="1"/>
        <v>#N/A</v>
      </c>
      <c r="Q663" s="36" t="e">
        <f t="array" ref="Q663">IF(O663="7",IF(P663="000","Sin región al ser un intermunicipal",INDEX(B!$C$2:$C$126,MATCH(EF!P663,B!$A$2:$A$126,0))),"Sin región al ser un ente Estatal")</f>
        <v>#N/A</v>
      </c>
      <c r="R663" s="37" t="e">
        <f t="array" ref="R663">IF(O663="7",IF(P663="000","N/A",INDEX(B!$D$2:$D$126,MATCH(EF!P663,B!$A$2:$A$126,0))),B!$D$127)</f>
        <v>#N/A</v>
      </c>
      <c r="S663" s="37" t="e">
        <f t="array" ref="S663">IF(O663="7",IF(P663="000","N/A",INDEX(B!$E$2:$E$126,MATCH(EF!P663,B!$A$2:$A$126,0))),B!$E$127)</f>
        <v>#N/A</v>
      </c>
      <c r="T663" s="29"/>
      <c r="U663" s="29"/>
      <c r="V663" s="29"/>
      <c r="W663" s="29"/>
      <c r="X663" s="29"/>
      <c r="Y663" s="29"/>
      <c r="Z663" s="29"/>
    </row>
    <row r="664" spans="1:26" ht="14.25" customHeight="1">
      <c r="A664" s="29">
        <f>COUNTIF(A!$A$2:$A$1001,"&lt;="&amp;A!A664)</f>
        <v>0</v>
      </c>
      <c r="B664" s="30">
        <v>663</v>
      </c>
      <c r="C664" s="35" t="e">
        <f t="array" ref="C664">INDEX(A!$A$2:$A$1001,MATCH(EF!B664,EF!$A$2:$A$1001,0))</f>
        <v>#N/A</v>
      </c>
      <c r="D664" s="35" t="e">
        <f t="array" ref="D664">INDEX(A!$B$2:$B$1001,MATCH(EF!C664,A!$A$2:$A$1001,0))</f>
        <v>#N/A</v>
      </c>
      <c r="E664" s="35" t="e">
        <f t="array" ref="E664">INDEX(A!$C$2:$C$1001,MATCH(EF!C664,A!$A$2:$A$1001,0))</f>
        <v>#N/A</v>
      </c>
      <c r="F664" s="35" t="e">
        <f t="array" ref="F664">INDEX(A!$D$2:$D$1001,MATCH(EF!C664,A!$A$2:$A$1001,0))</f>
        <v>#N/A</v>
      </c>
      <c r="G664" s="35" t="e">
        <f t="array" ref="G664">INDEX(A!$E$2:$E$1001,MATCH(EF!C664,A!$A$2:$A$1001,0))</f>
        <v>#N/A</v>
      </c>
      <c r="H664" s="35" t="e">
        <f t="array" ref="H664">INDEX(A!$F$2:$F$1001,MATCH(EF!C664,A!$A$2:$A$1001,0))</f>
        <v>#N/A</v>
      </c>
      <c r="I664" s="35" t="e">
        <f t="array" ref="I664">INDEX(A!$G$2:$G$1001,MATCH(EF!C664,A!$A$2:$A$1001,0))</f>
        <v>#N/A</v>
      </c>
      <c r="J664" s="35" t="e">
        <f t="array" ref="J664">INDEX(A!$H$2:$H$1001,MATCH(EF!C664,A!$A$2:$A$1001,0))</f>
        <v>#N/A</v>
      </c>
      <c r="K664" s="35" t="e">
        <f t="array" ref="K664">INDEX(A!$I$2:$I$1001,MATCH(EF!C664,A!$A$2:$A$1001,0))</f>
        <v>#N/A</v>
      </c>
      <c r="L664" s="35" t="e">
        <f t="array" ref="L664">INDEX(A!$J$2:$J$1001,MATCH(EF!C664,A!$A$2:$A$1001,0))</f>
        <v>#N/A</v>
      </c>
      <c r="M664" s="35" t="e">
        <f t="array" ref="M664">INDEX(A!$K$2:$K$1001,MATCH(EF!C664,A!$A$2:$A$1001,0))</f>
        <v>#N/A</v>
      </c>
      <c r="N664" s="35" t="e">
        <f t="array" ref="N664">INDEX(A!$L$2:$L$1001,MATCH(EF!C664,A!$A$2:$A$1001,0))</f>
        <v>#N/A</v>
      </c>
      <c r="O664" s="36" t="e">
        <f t="shared" si="0"/>
        <v>#N/A</v>
      </c>
      <c r="P664" s="36" t="e">
        <f t="shared" si="1"/>
        <v>#N/A</v>
      </c>
      <c r="Q664" s="36" t="e">
        <f t="array" ref="Q664">IF(O664="7",IF(P664="000","Sin región al ser un intermunicipal",INDEX(B!$C$2:$C$126,MATCH(EF!P664,B!$A$2:$A$126,0))),"Sin región al ser un ente Estatal")</f>
        <v>#N/A</v>
      </c>
      <c r="R664" s="37" t="e">
        <f t="array" ref="R664">IF(O664="7",IF(P664="000","N/A",INDEX(B!$D$2:$D$126,MATCH(EF!P664,B!$A$2:$A$126,0))),B!$D$127)</f>
        <v>#N/A</v>
      </c>
      <c r="S664" s="37" t="e">
        <f t="array" ref="S664">IF(O664="7",IF(P664="000","N/A",INDEX(B!$E$2:$E$126,MATCH(EF!P664,B!$A$2:$A$126,0))),B!$E$127)</f>
        <v>#N/A</v>
      </c>
      <c r="T664" s="29"/>
      <c r="U664" s="29"/>
      <c r="V664" s="29"/>
      <c r="W664" s="29"/>
      <c r="X664" s="29"/>
      <c r="Y664" s="29"/>
      <c r="Z664" s="29"/>
    </row>
    <row r="665" spans="1:26" ht="14.25" customHeight="1">
      <c r="A665" s="29">
        <f>COUNTIF(A!$A$2:$A$1001,"&lt;="&amp;A!A665)</f>
        <v>0</v>
      </c>
      <c r="B665" s="30">
        <v>664</v>
      </c>
      <c r="C665" s="35" t="e">
        <f t="array" ref="C665">INDEX(A!$A$2:$A$1001,MATCH(EF!B665,EF!$A$2:$A$1001,0))</f>
        <v>#N/A</v>
      </c>
      <c r="D665" s="35" t="e">
        <f t="array" ref="D665">INDEX(A!$B$2:$B$1001,MATCH(EF!C665,A!$A$2:$A$1001,0))</f>
        <v>#N/A</v>
      </c>
      <c r="E665" s="35" t="e">
        <f t="array" ref="E665">INDEX(A!$C$2:$C$1001,MATCH(EF!C665,A!$A$2:$A$1001,0))</f>
        <v>#N/A</v>
      </c>
      <c r="F665" s="35" t="e">
        <f t="array" ref="F665">INDEX(A!$D$2:$D$1001,MATCH(EF!C665,A!$A$2:$A$1001,0))</f>
        <v>#N/A</v>
      </c>
      <c r="G665" s="35" t="e">
        <f t="array" ref="G665">INDEX(A!$E$2:$E$1001,MATCH(EF!C665,A!$A$2:$A$1001,0))</f>
        <v>#N/A</v>
      </c>
      <c r="H665" s="35" t="e">
        <f t="array" ref="H665">INDEX(A!$F$2:$F$1001,MATCH(EF!C665,A!$A$2:$A$1001,0))</f>
        <v>#N/A</v>
      </c>
      <c r="I665" s="35" t="e">
        <f t="array" ref="I665">INDEX(A!$G$2:$G$1001,MATCH(EF!C665,A!$A$2:$A$1001,0))</f>
        <v>#N/A</v>
      </c>
      <c r="J665" s="35" t="e">
        <f t="array" ref="J665">INDEX(A!$H$2:$H$1001,MATCH(EF!C665,A!$A$2:$A$1001,0))</f>
        <v>#N/A</v>
      </c>
      <c r="K665" s="35" t="e">
        <f t="array" ref="K665">INDEX(A!$I$2:$I$1001,MATCH(EF!C665,A!$A$2:$A$1001,0))</f>
        <v>#N/A</v>
      </c>
      <c r="L665" s="35" t="e">
        <f t="array" ref="L665">INDEX(A!$J$2:$J$1001,MATCH(EF!C665,A!$A$2:$A$1001,0))</f>
        <v>#N/A</v>
      </c>
      <c r="M665" s="35" t="e">
        <f t="array" ref="M665">INDEX(A!$K$2:$K$1001,MATCH(EF!C665,A!$A$2:$A$1001,0))</f>
        <v>#N/A</v>
      </c>
      <c r="N665" s="35" t="e">
        <f t="array" ref="N665">INDEX(A!$L$2:$L$1001,MATCH(EF!C665,A!$A$2:$A$1001,0))</f>
        <v>#N/A</v>
      </c>
      <c r="O665" s="36" t="e">
        <f t="shared" si="0"/>
        <v>#N/A</v>
      </c>
      <c r="P665" s="36" t="e">
        <f t="shared" si="1"/>
        <v>#N/A</v>
      </c>
      <c r="Q665" s="36" t="e">
        <f t="array" ref="Q665">IF(O665="7",IF(P665="000","Sin región al ser un intermunicipal",INDEX(B!$C$2:$C$126,MATCH(EF!P665,B!$A$2:$A$126,0))),"Sin región al ser un ente Estatal")</f>
        <v>#N/A</v>
      </c>
      <c r="R665" s="37" t="e">
        <f t="array" ref="R665">IF(O665="7",IF(P665="000","N/A",INDEX(B!$D$2:$D$126,MATCH(EF!P665,B!$A$2:$A$126,0))),B!$D$127)</f>
        <v>#N/A</v>
      </c>
      <c r="S665" s="37" t="e">
        <f t="array" ref="S665">IF(O665="7",IF(P665="000","N/A",INDEX(B!$E$2:$E$126,MATCH(EF!P665,B!$A$2:$A$126,0))),B!$E$127)</f>
        <v>#N/A</v>
      </c>
      <c r="T665" s="29"/>
      <c r="U665" s="29"/>
      <c r="V665" s="29"/>
      <c r="W665" s="29"/>
      <c r="X665" s="29"/>
      <c r="Y665" s="29"/>
      <c r="Z665" s="29"/>
    </row>
    <row r="666" spans="1:26" ht="14.25" customHeight="1">
      <c r="A666" s="29">
        <f>COUNTIF(A!$A$2:$A$1001,"&lt;="&amp;A!A666)</f>
        <v>0</v>
      </c>
      <c r="B666" s="30">
        <v>665</v>
      </c>
      <c r="C666" s="35" t="e">
        <f t="array" ref="C666">INDEX(A!$A$2:$A$1001,MATCH(EF!B666,EF!$A$2:$A$1001,0))</f>
        <v>#N/A</v>
      </c>
      <c r="D666" s="35" t="e">
        <f t="array" ref="D666">INDEX(A!$B$2:$B$1001,MATCH(EF!C666,A!$A$2:$A$1001,0))</f>
        <v>#N/A</v>
      </c>
      <c r="E666" s="35" t="e">
        <f t="array" ref="E666">INDEX(A!$C$2:$C$1001,MATCH(EF!C666,A!$A$2:$A$1001,0))</f>
        <v>#N/A</v>
      </c>
      <c r="F666" s="35" t="e">
        <f t="array" ref="F666">INDEX(A!$D$2:$D$1001,MATCH(EF!C666,A!$A$2:$A$1001,0))</f>
        <v>#N/A</v>
      </c>
      <c r="G666" s="35" t="e">
        <f t="array" ref="G666">INDEX(A!$E$2:$E$1001,MATCH(EF!C666,A!$A$2:$A$1001,0))</f>
        <v>#N/A</v>
      </c>
      <c r="H666" s="35" t="e">
        <f t="array" ref="H666">INDEX(A!$F$2:$F$1001,MATCH(EF!C666,A!$A$2:$A$1001,0))</f>
        <v>#N/A</v>
      </c>
      <c r="I666" s="35" t="e">
        <f t="array" ref="I666">INDEX(A!$G$2:$G$1001,MATCH(EF!C666,A!$A$2:$A$1001,0))</f>
        <v>#N/A</v>
      </c>
      <c r="J666" s="35" t="e">
        <f t="array" ref="J666">INDEX(A!$H$2:$H$1001,MATCH(EF!C666,A!$A$2:$A$1001,0))</f>
        <v>#N/A</v>
      </c>
      <c r="K666" s="35" t="e">
        <f t="array" ref="K666">INDEX(A!$I$2:$I$1001,MATCH(EF!C666,A!$A$2:$A$1001,0))</f>
        <v>#N/A</v>
      </c>
      <c r="L666" s="35" t="e">
        <f t="array" ref="L666">INDEX(A!$J$2:$J$1001,MATCH(EF!C666,A!$A$2:$A$1001,0))</f>
        <v>#N/A</v>
      </c>
      <c r="M666" s="35" t="e">
        <f t="array" ref="M666">INDEX(A!$K$2:$K$1001,MATCH(EF!C666,A!$A$2:$A$1001,0))</f>
        <v>#N/A</v>
      </c>
      <c r="N666" s="35" t="e">
        <f t="array" ref="N666">INDEX(A!$L$2:$L$1001,MATCH(EF!C666,A!$A$2:$A$1001,0))</f>
        <v>#N/A</v>
      </c>
      <c r="O666" s="36" t="e">
        <f t="shared" si="0"/>
        <v>#N/A</v>
      </c>
      <c r="P666" s="36" t="e">
        <f t="shared" si="1"/>
        <v>#N/A</v>
      </c>
      <c r="Q666" s="36" t="e">
        <f t="array" ref="Q666">IF(O666="7",IF(P666="000","Sin región al ser un intermunicipal",INDEX(B!$C$2:$C$126,MATCH(EF!P666,B!$A$2:$A$126,0))),"Sin región al ser un ente Estatal")</f>
        <v>#N/A</v>
      </c>
      <c r="R666" s="37" t="e">
        <f t="array" ref="R666">IF(O666="7",IF(P666="000","N/A",INDEX(B!$D$2:$D$126,MATCH(EF!P666,B!$A$2:$A$126,0))),B!$D$127)</f>
        <v>#N/A</v>
      </c>
      <c r="S666" s="37" t="e">
        <f t="array" ref="S666">IF(O666="7",IF(P666="000","N/A",INDEX(B!$E$2:$E$126,MATCH(EF!P666,B!$A$2:$A$126,0))),B!$E$127)</f>
        <v>#N/A</v>
      </c>
      <c r="T666" s="29"/>
      <c r="U666" s="29"/>
      <c r="V666" s="29"/>
      <c r="W666" s="29"/>
      <c r="X666" s="29"/>
      <c r="Y666" s="29"/>
      <c r="Z666" s="29"/>
    </row>
    <row r="667" spans="1:26" ht="14.25" customHeight="1">
      <c r="A667" s="29">
        <f>COUNTIF(A!$A$2:$A$1001,"&lt;="&amp;A!A667)</f>
        <v>0</v>
      </c>
      <c r="B667" s="30">
        <v>666</v>
      </c>
      <c r="C667" s="35" t="e">
        <f t="array" ref="C667">INDEX(A!$A$2:$A$1001,MATCH(EF!B667,EF!$A$2:$A$1001,0))</f>
        <v>#N/A</v>
      </c>
      <c r="D667" s="35" t="e">
        <f t="array" ref="D667">INDEX(A!$B$2:$B$1001,MATCH(EF!C667,A!$A$2:$A$1001,0))</f>
        <v>#N/A</v>
      </c>
      <c r="E667" s="35" t="e">
        <f t="array" ref="E667">INDEX(A!$C$2:$C$1001,MATCH(EF!C667,A!$A$2:$A$1001,0))</f>
        <v>#N/A</v>
      </c>
      <c r="F667" s="35" t="e">
        <f t="array" ref="F667">INDEX(A!$D$2:$D$1001,MATCH(EF!C667,A!$A$2:$A$1001,0))</f>
        <v>#N/A</v>
      </c>
      <c r="G667" s="35" t="e">
        <f t="array" ref="G667">INDEX(A!$E$2:$E$1001,MATCH(EF!C667,A!$A$2:$A$1001,0))</f>
        <v>#N/A</v>
      </c>
      <c r="H667" s="35" t="e">
        <f t="array" ref="H667">INDEX(A!$F$2:$F$1001,MATCH(EF!C667,A!$A$2:$A$1001,0))</f>
        <v>#N/A</v>
      </c>
      <c r="I667" s="35" t="e">
        <f t="array" ref="I667">INDEX(A!$G$2:$G$1001,MATCH(EF!C667,A!$A$2:$A$1001,0))</f>
        <v>#N/A</v>
      </c>
      <c r="J667" s="35" t="e">
        <f t="array" ref="J667">INDEX(A!$H$2:$H$1001,MATCH(EF!C667,A!$A$2:$A$1001,0))</f>
        <v>#N/A</v>
      </c>
      <c r="K667" s="35" t="e">
        <f t="array" ref="K667">INDEX(A!$I$2:$I$1001,MATCH(EF!C667,A!$A$2:$A$1001,0))</f>
        <v>#N/A</v>
      </c>
      <c r="L667" s="35" t="e">
        <f t="array" ref="L667">INDEX(A!$J$2:$J$1001,MATCH(EF!C667,A!$A$2:$A$1001,0))</f>
        <v>#N/A</v>
      </c>
      <c r="M667" s="35" t="e">
        <f t="array" ref="M667">INDEX(A!$K$2:$K$1001,MATCH(EF!C667,A!$A$2:$A$1001,0))</f>
        <v>#N/A</v>
      </c>
      <c r="N667" s="35" t="e">
        <f t="array" ref="N667">INDEX(A!$L$2:$L$1001,MATCH(EF!C667,A!$A$2:$A$1001,0))</f>
        <v>#N/A</v>
      </c>
      <c r="O667" s="36" t="e">
        <f t="shared" si="0"/>
        <v>#N/A</v>
      </c>
      <c r="P667" s="36" t="e">
        <f t="shared" si="1"/>
        <v>#N/A</v>
      </c>
      <c r="Q667" s="36" t="e">
        <f t="array" ref="Q667">IF(O667="7",IF(P667="000","Sin región al ser un intermunicipal",INDEX(B!$C$2:$C$126,MATCH(EF!P667,B!$A$2:$A$126,0))),"Sin región al ser un ente Estatal")</f>
        <v>#N/A</v>
      </c>
      <c r="R667" s="37" t="e">
        <f t="array" ref="R667">IF(O667="7",IF(P667="000","N/A",INDEX(B!$D$2:$D$126,MATCH(EF!P667,B!$A$2:$A$126,0))),B!$D$127)</f>
        <v>#N/A</v>
      </c>
      <c r="S667" s="37" t="e">
        <f t="array" ref="S667">IF(O667="7",IF(P667="000","N/A",INDEX(B!$E$2:$E$126,MATCH(EF!P667,B!$A$2:$A$126,0))),B!$E$127)</f>
        <v>#N/A</v>
      </c>
      <c r="T667" s="29"/>
      <c r="U667" s="29"/>
      <c r="V667" s="29"/>
      <c r="W667" s="29"/>
      <c r="X667" s="29"/>
      <c r="Y667" s="29"/>
      <c r="Z667" s="29"/>
    </row>
    <row r="668" spans="1:26" ht="14.25" customHeight="1">
      <c r="A668" s="29">
        <f>COUNTIF(A!$A$2:$A$1001,"&lt;="&amp;A!A668)</f>
        <v>0</v>
      </c>
      <c r="B668" s="30">
        <v>667</v>
      </c>
      <c r="C668" s="35" t="e">
        <f t="array" ref="C668">INDEX(A!$A$2:$A$1001,MATCH(EF!B668,EF!$A$2:$A$1001,0))</f>
        <v>#N/A</v>
      </c>
      <c r="D668" s="35" t="e">
        <f t="array" ref="D668">INDEX(A!$B$2:$B$1001,MATCH(EF!C668,A!$A$2:$A$1001,0))</f>
        <v>#N/A</v>
      </c>
      <c r="E668" s="35" t="e">
        <f t="array" ref="E668">INDEX(A!$C$2:$C$1001,MATCH(EF!C668,A!$A$2:$A$1001,0))</f>
        <v>#N/A</v>
      </c>
      <c r="F668" s="35" t="e">
        <f t="array" ref="F668">INDEX(A!$D$2:$D$1001,MATCH(EF!C668,A!$A$2:$A$1001,0))</f>
        <v>#N/A</v>
      </c>
      <c r="G668" s="35" t="e">
        <f t="array" ref="G668">INDEX(A!$E$2:$E$1001,MATCH(EF!C668,A!$A$2:$A$1001,0))</f>
        <v>#N/A</v>
      </c>
      <c r="H668" s="35" t="e">
        <f t="array" ref="H668">INDEX(A!$F$2:$F$1001,MATCH(EF!C668,A!$A$2:$A$1001,0))</f>
        <v>#N/A</v>
      </c>
      <c r="I668" s="35" t="e">
        <f t="array" ref="I668">INDEX(A!$G$2:$G$1001,MATCH(EF!C668,A!$A$2:$A$1001,0))</f>
        <v>#N/A</v>
      </c>
      <c r="J668" s="35" t="e">
        <f t="array" ref="J668">INDEX(A!$H$2:$H$1001,MATCH(EF!C668,A!$A$2:$A$1001,0))</f>
        <v>#N/A</v>
      </c>
      <c r="K668" s="35" t="e">
        <f t="array" ref="K668">INDEX(A!$I$2:$I$1001,MATCH(EF!C668,A!$A$2:$A$1001,0))</f>
        <v>#N/A</v>
      </c>
      <c r="L668" s="35" t="e">
        <f t="array" ref="L668">INDEX(A!$J$2:$J$1001,MATCH(EF!C668,A!$A$2:$A$1001,0))</f>
        <v>#N/A</v>
      </c>
      <c r="M668" s="35" t="e">
        <f t="array" ref="M668">INDEX(A!$K$2:$K$1001,MATCH(EF!C668,A!$A$2:$A$1001,0))</f>
        <v>#N/A</v>
      </c>
      <c r="N668" s="35" t="e">
        <f t="array" ref="N668">INDEX(A!$L$2:$L$1001,MATCH(EF!C668,A!$A$2:$A$1001,0))</f>
        <v>#N/A</v>
      </c>
      <c r="O668" s="36" t="e">
        <f t="shared" si="0"/>
        <v>#N/A</v>
      </c>
      <c r="P668" s="36" t="e">
        <f t="shared" si="1"/>
        <v>#N/A</v>
      </c>
      <c r="Q668" s="36" t="e">
        <f t="array" ref="Q668">IF(O668="7",IF(P668="000","Sin región al ser un intermunicipal",INDEX(B!$C$2:$C$126,MATCH(EF!P668,B!$A$2:$A$126,0))),"Sin región al ser un ente Estatal")</f>
        <v>#N/A</v>
      </c>
      <c r="R668" s="37" t="e">
        <f t="array" ref="R668">IF(O668="7",IF(P668="000","N/A",INDEX(B!$D$2:$D$126,MATCH(EF!P668,B!$A$2:$A$126,0))),B!$D$127)</f>
        <v>#N/A</v>
      </c>
      <c r="S668" s="37" t="e">
        <f t="array" ref="S668">IF(O668="7",IF(P668="000","N/A",INDEX(B!$E$2:$E$126,MATCH(EF!P668,B!$A$2:$A$126,0))),B!$E$127)</f>
        <v>#N/A</v>
      </c>
      <c r="T668" s="29"/>
      <c r="U668" s="29"/>
      <c r="V668" s="29"/>
      <c r="W668" s="29"/>
      <c r="X668" s="29"/>
      <c r="Y668" s="29"/>
      <c r="Z668" s="29"/>
    </row>
    <row r="669" spans="1:26" ht="14.25" customHeight="1">
      <c r="A669" s="29">
        <f>COUNTIF(A!$A$2:$A$1001,"&lt;="&amp;A!A669)</f>
        <v>0</v>
      </c>
      <c r="B669" s="30">
        <v>668</v>
      </c>
      <c r="C669" s="35" t="e">
        <f t="array" ref="C669">INDEX(A!$A$2:$A$1001,MATCH(EF!B669,EF!$A$2:$A$1001,0))</f>
        <v>#N/A</v>
      </c>
      <c r="D669" s="35" t="e">
        <f t="array" ref="D669">INDEX(A!$B$2:$B$1001,MATCH(EF!C669,A!$A$2:$A$1001,0))</f>
        <v>#N/A</v>
      </c>
      <c r="E669" s="35" t="e">
        <f t="array" ref="E669">INDEX(A!$C$2:$C$1001,MATCH(EF!C669,A!$A$2:$A$1001,0))</f>
        <v>#N/A</v>
      </c>
      <c r="F669" s="35" t="e">
        <f t="array" ref="F669">INDEX(A!$D$2:$D$1001,MATCH(EF!C669,A!$A$2:$A$1001,0))</f>
        <v>#N/A</v>
      </c>
      <c r="G669" s="35" t="e">
        <f t="array" ref="G669">INDEX(A!$E$2:$E$1001,MATCH(EF!C669,A!$A$2:$A$1001,0))</f>
        <v>#N/A</v>
      </c>
      <c r="H669" s="35" t="e">
        <f t="array" ref="H669">INDEX(A!$F$2:$F$1001,MATCH(EF!C669,A!$A$2:$A$1001,0))</f>
        <v>#N/A</v>
      </c>
      <c r="I669" s="35" t="e">
        <f t="array" ref="I669">INDEX(A!$G$2:$G$1001,MATCH(EF!C669,A!$A$2:$A$1001,0))</f>
        <v>#N/A</v>
      </c>
      <c r="J669" s="35" t="e">
        <f t="array" ref="J669">INDEX(A!$H$2:$H$1001,MATCH(EF!C669,A!$A$2:$A$1001,0))</f>
        <v>#N/A</v>
      </c>
      <c r="K669" s="35" t="e">
        <f t="array" ref="K669">INDEX(A!$I$2:$I$1001,MATCH(EF!C669,A!$A$2:$A$1001,0))</f>
        <v>#N/A</v>
      </c>
      <c r="L669" s="35" t="e">
        <f t="array" ref="L669">INDEX(A!$J$2:$J$1001,MATCH(EF!C669,A!$A$2:$A$1001,0))</f>
        <v>#N/A</v>
      </c>
      <c r="M669" s="35" t="e">
        <f t="array" ref="M669">INDEX(A!$K$2:$K$1001,MATCH(EF!C669,A!$A$2:$A$1001,0))</f>
        <v>#N/A</v>
      </c>
      <c r="N669" s="35" t="e">
        <f t="array" ref="N669">INDEX(A!$L$2:$L$1001,MATCH(EF!C669,A!$A$2:$A$1001,0))</f>
        <v>#N/A</v>
      </c>
      <c r="O669" s="36" t="e">
        <f t="shared" si="0"/>
        <v>#N/A</v>
      </c>
      <c r="P669" s="36" t="e">
        <f t="shared" si="1"/>
        <v>#N/A</v>
      </c>
      <c r="Q669" s="36" t="e">
        <f t="array" ref="Q669">IF(O669="7",IF(P669="000","Sin región al ser un intermunicipal",INDEX(B!$C$2:$C$126,MATCH(EF!P669,B!$A$2:$A$126,0))),"Sin región al ser un ente Estatal")</f>
        <v>#N/A</v>
      </c>
      <c r="R669" s="37" t="e">
        <f t="array" ref="R669">IF(O669="7",IF(P669="000","N/A",INDEX(B!$D$2:$D$126,MATCH(EF!P669,B!$A$2:$A$126,0))),B!$D$127)</f>
        <v>#N/A</v>
      </c>
      <c r="S669" s="37" t="e">
        <f t="array" ref="S669">IF(O669="7",IF(P669="000","N/A",INDEX(B!$E$2:$E$126,MATCH(EF!P669,B!$A$2:$A$126,0))),B!$E$127)</f>
        <v>#N/A</v>
      </c>
      <c r="T669" s="29"/>
      <c r="U669" s="29"/>
      <c r="V669" s="29"/>
      <c r="W669" s="29"/>
      <c r="X669" s="29"/>
      <c r="Y669" s="29"/>
      <c r="Z669" s="29"/>
    </row>
    <row r="670" spans="1:26" ht="14.25" customHeight="1">
      <c r="A670" s="29">
        <f>COUNTIF(A!$A$2:$A$1001,"&lt;="&amp;A!A670)</f>
        <v>0</v>
      </c>
      <c r="B670" s="30">
        <v>669</v>
      </c>
      <c r="C670" s="35" t="e">
        <f t="array" ref="C670">INDEX(A!$A$2:$A$1001,MATCH(EF!B670,EF!$A$2:$A$1001,0))</f>
        <v>#N/A</v>
      </c>
      <c r="D670" s="35" t="e">
        <f t="array" ref="D670">INDEX(A!$B$2:$B$1001,MATCH(EF!C670,A!$A$2:$A$1001,0))</f>
        <v>#N/A</v>
      </c>
      <c r="E670" s="35" t="e">
        <f t="array" ref="E670">INDEX(A!$C$2:$C$1001,MATCH(EF!C670,A!$A$2:$A$1001,0))</f>
        <v>#N/A</v>
      </c>
      <c r="F670" s="35" t="e">
        <f t="array" ref="F670">INDEX(A!$D$2:$D$1001,MATCH(EF!C670,A!$A$2:$A$1001,0))</f>
        <v>#N/A</v>
      </c>
      <c r="G670" s="35" t="e">
        <f t="array" ref="G670">INDEX(A!$E$2:$E$1001,MATCH(EF!C670,A!$A$2:$A$1001,0))</f>
        <v>#N/A</v>
      </c>
      <c r="H670" s="35" t="e">
        <f t="array" ref="H670">INDEX(A!$F$2:$F$1001,MATCH(EF!C670,A!$A$2:$A$1001,0))</f>
        <v>#N/A</v>
      </c>
      <c r="I670" s="35" t="e">
        <f t="array" ref="I670">INDEX(A!$G$2:$G$1001,MATCH(EF!C670,A!$A$2:$A$1001,0))</f>
        <v>#N/A</v>
      </c>
      <c r="J670" s="35" t="e">
        <f t="array" ref="J670">INDEX(A!$H$2:$H$1001,MATCH(EF!C670,A!$A$2:$A$1001,0))</f>
        <v>#N/A</v>
      </c>
      <c r="K670" s="35" t="e">
        <f t="array" ref="K670">INDEX(A!$I$2:$I$1001,MATCH(EF!C670,A!$A$2:$A$1001,0))</f>
        <v>#N/A</v>
      </c>
      <c r="L670" s="35" t="e">
        <f t="array" ref="L670">INDEX(A!$J$2:$J$1001,MATCH(EF!C670,A!$A$2:$A$1001,0))</f>
        <v>#N/A</v>
      </c>
      <c r="M670" s="35" t="e">
        <f t="array" ref="M670">INDEX(A!$K$2:$K$1001,MATCH(EF!C670,A!$A$2:$A$1001,0))</f>
        <v>#N/A</v>
      </c>
      <c r="N670" s="35" t="e">
        <f t="array" ref="N670">INDEX(A!$L$2:$L$1001,MATCH(EF!C670,A!$A$2:$A$1001,0))</f>
        <v>#N/A</v>
      </c>
      <c r="O670" s="36" t="e">
        <f t="shared" si="0"/>
        <v>#N/A</v>
      </c>
      <c r="P670" s="36" t="e">
        <f t="shared" si="1"/>
        <v>#N/A</v>
      </c>
      <c r="Q670" s="36" t="e">
        <f t="array" ref="Q670">IF(O670="7",IF(P670="000","Sin región al ser un intermunicipal",INDEX(B!$C$2:$C$126,MATCH(EF!P670,B!$A$2:$A$126,0))),"Sin región al ser un ente Estatal")</f>
        <v>#N/A</v>
      </c>
      <c r="R670" s="37" t="e">
        <f t="array" ref="R670">IF(O670="7",IF(P670="000","N/A",INDEX(B!$D$2:$D$126,MATCH(EF!P670,B!$A$2:$A$126,0))),B!$D$127)</f>
        <v>#N/A</v>
      </c>
      <c r="S670" s="37" t="e">
        <f t="array" ref="S670">IF(O670="7",IF(P670="000","N/A",INDEX(B!$E$2:$E$126,MATCH(EF!P670,B!$A$2:$A$126,0))),B!$E$127)</f>
        <v>#N/A</v>
      </c>
      <c r="T670" s="29"/>
      <c r="U670" s="29"/>
      <c r="V670" s="29"/>
      <c r="W670" s="29"/>
      <c r="X670" s="29"/>
      <c r="Y670" s="29"/>
      <c r="Z670" s="29"/>
    </row>
    <row r="671" spans="1:26" ht="14.25" customHeight="1">
      <c r="A671" s="29">
        <f>COUNTIF(A!$A$2:$A$1001,"&lt;="&amp;A!A671)</f>
        <v>0</v>
      </c>
      <c r="B671" s="30">
        <v>670</v>
      </c>
      <c r="C671" s="35" t="e">
        <f t="array" ref="C671">INDEX(A!$A$2:$A$1001,MATCH(EF!B671,EF!$A$2:$A$1001,0))</f>
        <v>#N/A</v>
      </c>
      <c r="D671" s="35" t="e">
        <f t="array" ref="D671">INDEX(A!$B$2:$B$1001,MATCH(EF!C671,A!$A$2:$A$1001,0))</f>
        <v>#N/A</v>
      </c>
      <c r="E671" s="35" t="e">
        <f t="array" ref="E671">INDEX(A!$C$2:$C$1001,MATCH(EF!C671,A!$A$2:$A$1001,0))</f>
        <v>#N/A</v>
      </c>
      <c r="F671" s="35" t="e">
        <f t="array" ref="F671">INDEX(A!$D$2:$D$1001,MATCH(EF!C671,A!$A$2:$A$1001,0))</f>
        <v>#N/A</v>
      </c>
      <c r="G671" s="35" t="e">
        <f t="array" ref="G671">INDEX(A!$E$2:$E$1001,MATCH(EF!C671,A!$A$2:$A$1001,0))</f>
        <v>#N/A</v>
      </c>
      <c r="H671" s="35" t="e">
        <f t="array" ref="H671">INDEX(A!$F$2:$F$1001,MATCH(EF!C671,A!$A$2:$A$1001,0))</f>
        <v>#N/A</v>
      </c>
      <c r="I671" s="35" t="e">
        <f t="array" ref="I671">INDEX(A!$G$2:$G$1001,MATCH(EF!C671,A!$A$2:$A$1001,0))</f>
        <v>#N/A</v>
      </c>
      <c r="J671" s="35" t="e">
        <f t="array" ref="J671">INDEX(A!$H$2:$H$1001,MATCH(EF!C671,A!$A$2:$A$1001,0))</f>
        <v>#N/A</v>
      </c>
      <c r="K671" s="35" t="e">
        <f t="array" ref="K671">INDEX(A!$I$2:$I$1001,MATCH(EF!C671,A!$A$2:$A$1001,0))</f>
        <v>#N/A</v>
      </c>
      <c r="L671" s="35" t="e">
        <f t="array" ref="L671">INDEX(A!$J$2:$J$1001,MATCH(EF!C671,A!$A$2:$A$1001,0))</f>
        <v>#N/A</v>
      </c>
      <c r="M671" s="35" t="e">
        <f t="array" ref="M671">INDEX(A!$K$2:$K$1001,MATCH(EF!C671,A!$A$2:$A$1001,0))</f>
        <v>#N/A</v>
      </c>
      <c r="N671" s="35" t="e">
        <f t="array" ref="N671">INDEX(A!$L$2:$L$1001,MATCH(EF!C671,A!$A$2:$A$1001,0))</f>
        <v>#N/A</v>
      </c>
      <c r="O671" s="36" t="e">
        <f t="shared" si="0"/>
        <v>#N/A</v>
      </c>
      <c r="P671" s="36" t="e">
        <f t="shared" si="1"/>
        <v>#N/A</v>
      </c>
      <c r="Q671" s="36" t="e">
        <f t="array" ref="Q671">IF(O671="7",IF(P671="000","Sin región al ser un intermunicipal",INDEX(B!$C$2:$C$126,MATCH(EF!P671,B!$A$2:$A$126,0))),"Sin región al ser un ente Estatal")</f>
        <v>#N/A</v>
      </c>
      <c r="R671" s="37" t="e">
        <f t="array" ref="R671">IF(O671="7",IF(P671="000","N/A",INDEX(B!$D$2:$D$126,MATCH(EF!P671,B!$A$2:$A$126,0))),B!$D$127)</f>
        <v>#N/A</v>
      </c>
      <c r="S671" s="37" t="e">
        <f t="array" ref="S671">IF(O671="7",IF(P671="000","N/A",INDEX(B!$E$2:$E$126,MATCH(EF!P671,B!$A$2:$A$126,0))),B!$E$127)</f>
        <v>#N/A</v>
      </c>
      <c r="T671" s="29"/>
      <c r="U671" s="29"/>
      <c r="V671" s="29"/>
      <c r="W671" s="29"/>
      <c r="X671" s="29"/>
      <c r="Y671" s="29"/>
      <c r="Z671" s="29"/>
    </row>
    <row r="672" spans="1:26" ht="14.25" customHeight="1">
      <c r="A672" s="29">
        <f>COUNTIF(A!$A$2:$A$1001,"&lt;="&amp;A!A672)</f>
        <v>0</v>
      </c>
      <c r="B672" s="30">
        <v>671</v>
      </c>
      <c r="C672" s="35" t="e">
        <f t="array" ref="C672">INDEX(A!$A$2:$A$1001,MATCH(EF!B672,EF!$A$2:$A$1001,0))</f>
        <v>#N/A</v>
      </c>
      <c r="D672" s="35" t="e">
        <f t="array" ref="D672">INDEX(A!$B$2:$B$1001,MATCH(EF!C672,A!$A$2:$A$1001,0))</f>
        <v>#N/A</v>
      </c>
      <c r="E672" s="35" t="e">
        <f t="array" ref="E672">INDEX(A!$C$2:$C$1001,MATCH(EF!C672,A!$A$2:$A$1001,0))</f>
        <v>#N/A</v>
      </c>
      <c r="F672" s="35" t="e">
        <f t="array" ref="F672">INDEX(A!$D$2:$D$1001,MATCH(EF!C672,A!$A$2:$A$1001,0))</f>
        <v>#N/A</v>
      </c>
      <c r="G672" s="35" t="e">
        <f t="array" ref="G672">INDEX(A!$E$2:$E$1001,MATCH(EF!C672,A!$A$2:$A$1001,0))</f>
        <v>#N/A</v>
      </c>
      <c r="H672" s="35" t="e">
        <f t="array" ref="H672">INDEX(A!$F$2:$F$1001,MATCH(EF!C672,A!$A$2:$A$1001,0))</f>
        <v>#N/A</v>
      </c>
      <c r="I672" s="35" t="e">
        <f t="array" ref="I672">INDEX(A!$G$2:$G$1001,MATCH(EF!C672,A!$A$2:$A$1001,0))</f>
        <v>#N/A</v>
      </c>
      <c r="J672" s="35" t="e">
        <f t="array" ref="J672">INDEX(A!$H$2:$H$1001,MATCH(EF!C672,A!$A$2:$A$1001,0))</f>
        <v>#N/A</v>
      </c>
      <c r="K672" s="35" t="e">
        <f t="array" ref="K672">INDEX(A!$I$2:$I$1001,MATCH(EF!C672,A!$A$2:$A$1001,0))</f>
        <v>#N/A</v>
      </c>
      <c r="L672" s="35" t="e">
        <f t="array" ref="L672">INDEX(A!$J$2:$J$1001,MATCH(EF!C672,A!$A$2:$A$1001,0))</f>
        <v>#N/A</v>
      </c>
      <c r="M672" s="35" t="e">
        <f t="array" ref="M672">INDEX(A!$K$2:$K$1001,MATCH(EF!C672,A!$A$2:$A$1001,0))</f>
        <v>#N/A</v>
      </c>
      <c r="N672" s="35" t="e">
        <f t="array" ref="N672">INDEX(A!$L$2:$L$1001,MATCH(EF!C672,A!$A$2:$A$1001,0))</f>
        <v>#N/A</v>
      </c>
      <c r="O672" s="36" t="e">
        <f t="shared" si="0"/>
        <v>#N/A</v>
      </c>
      <c r="P672" s="36" t="e">
        <f t="shared" si="1"/>
        <v>#N/A</v>
      </c>
      <c r="Q672" s="36" t="e">
        <f t="array" ref="Q672">IF(O672="7",IF(P672="000","Sin región al ser un intermunicipal",INDEX(B!$C$2:$C$126,MATCH(EF!P672,B!$A$2:$A$126,0))),"Sin región al ser un ente Estatal")</f>
        <v>#N/A</v>
      </c>
      <c r="R672" s="37" t="e">
        <f t="array" ref="R672">IF(O672="7",IF(P672="000","N/A",INDEX(B!$D$2:$D$126,MATCH(EF!P672,B!$A$2:$A$126,0))),B!$D$127)</f>
        <v>#N/A</v>
      </c>
      <c r="S672" s="37" t="e">
        <f t="array" ref="S672">IF(O672="7",IF(P672="000","N/A",INDEX(B!$E$2:$E$126,MATCH(EF!P672,B!$A$2:$A$126,0))),B!$E$127)</f>
        <v>#N/A</v>
      </c>
      <c r="T672" s="29"/>
      <c r="U672" s="29"/>
      <c r="V672" s="29"/>
      <c r="W672" s="29"/>
      <c r="X672" s="29"/>
      <c r="Y672" s="29"/>
      <c r="Z672" s="29"/>
    </row>
    <row r="673" spans="1:26" ht="14.25" customHeight="1">
      <c r="A673" s="29">
        <f>COUNTIF(A!$A$2:$A$1001,"&lt;="&amp;A!A673)</f>
        <v>0</v>
      </c>
      <c r="B673" s="30">
        <v>672</v>
      </c>
      <c r="C673" s="35" t="e">
        <f t="array" ref="C673">INDEX(A!$A$2:$A$1001,MATCH(EF!B673,EF!$A$2:$A$1001,0))</f>
        <v>#N/A</v>
      </c>
      <c r="D673" s="35" t="e">
        <f t="array" ref="D673">INDEX(A!$B$2:$B$1001,MATCH(EF!C673,A!$A$2:$A$1001,0))</f>
        <v>#N/A</v>
      </c>
      <c r="E673" s="35" t="e">
        <f t="array" ref="E673">INDEX(A!$C$2:$C$1001,MATCH(EF!C673,A!$A$2:$A$1001,0))</f>
        <v>#N/A</v>
      </c>
      <c r="F673" s="35" t="e">
        <f t="array" ref="F673">INDEX(A!$D$2:$D$1001,MATCH(EF!C673,A!$A$2:$A$1001,0))</f>
        <v>#N/A</v>
      </c>
      <c r="G673" s="35" t="e">
        <f t="array" ref="G673">INDEX(A!$E$2:$E$1001,MATCH(EF!C673,A!$A$2:$A$1001,0))</f>
        <v>#N/A</v>
      </c>
      <c r="H673" s="35" t="e">
        <f t="array" ref="H673">INDEX(A!$F$2:$F$1001,MATCH(EF!C673,A!$A$2:$A$1001,0))</f>
        <v>#N/A</v>
      </c>
      <c r="I673" s="35" t="e">
        <f t="array" ref="I673">INDEX(A!$G$2:$G$1001,MATCH(EF!C673,A!$A$2:$A$1001,0))</f>
        <v>#N/A</v>
      </c>
      <c r="J673" s="35" t="e">
        <f t="array" ref="J673">INDEX(A!$H$2:$H$1001,MATCH(EF!C673,A!$A$2:$A$1001,0))</f>
        <v>#N/A</v>
      </c>
      <c r="K673" s="35" t="e">
        <f t="array" ref="K673">INDEX(A!$I$2:$I$1001,MATCH(EF!C673,A!$A$2:$A$1001,0))</f>
        <v>#N/A</v>
      </c>
      <c r="L673" s="35" t="e">
        <f t="array" ref="L673">INDEX(A!$J$2:$J$1001,MATCH(EF!C673,A!$A$2:$A$1001,0))</f>
        <v>#N/A</v>
      </c>
      <c r="M673" s="35" t="e">
        <f t="array" ref="M673">INDEX(A!$K$2:$K$1001,MATCH(EF!C673,A!$A$2:$A$1001,0))</f>
        <v>#N/A</v>
      </c>
      <c r="N673" s="35" t="e">
        <f t="array" ref="N673">INDEX(A!$L$2:$L$1001,MATCH(EF!C673,A!$A$2:$A$1001,0))</f>
        <v>#N/A</v>
      </c>
      <c r="O673" s="36" t="e">
        <f t="shared" si="0"/>
        <v>#N/A</v>
      </c>
      <c r="P673" s="36" t="e">
        <f t="shared" si="1"/>
        <v>#N/A</v>
      </c>
      <c r="Q673" s="36" t="e">
        <f t="array" ref="Q673">IF(O673="7",IF(P673="000","Sin región al ser un intermunicipal",INDEX(B!$C$2:$C$126,MATCH(EF!P673,B!$A$2:$A$126,0))),"Sin región al ser un ente Estatal")</f>
        <v>#N/A</v>
      </c>
      <c r="R673" s="37" t="e">
        <f t="array" ref="R673">IF(O673="7",IF(P673="000","N/A",INDEX(B!$D$2:$D$126,MATCH(EF!P673,B!$A$2:$A$126,0))),B!$D$127)</f>
        <v>#N/A</v>
      </c>
      <c r="S673" s="37" t="e">
        <f t="array" ref="S673">IF(O673="7",IF(P673="000","N/A",INDEX(B!$E$2:$E$126,MATCH(EF!P673,B!$A$2:$A$126,0))),B!$E$127)</f>
        <v>#N/A</v>
      </c>
      <c r="T673" s="29"/>
      <c r="U673" s="29"/>
      <c r="V673" s="29"/>
      <c r="W673" s="29"/>
      <c r="X673" s="29"/>
      <c r="Y673" s="29"/>
      <c r="Z673" s="29"/>
    </row>
    <row r="674" spans="1:26" ht="14.25" customHeight="1">
      <c r="A674" s="29">
        <f>COUNTIF(A!$A$2:$A$1001,"&lt;="&amp;A!A674)</f>
        <v>0</v>
      </c>
      <c r="B674" s="30">
        <v>673</v>
      </c>
      <c r="C674" s="35" t="e">
        <f t="array" ref="C674">INDEX(A!$A$2:$A$1001,MATCH(EF!B674,EF!$A$2:$A$1001,0))</f>
        <v>#N/A</v>
      </c>
      <c r="D674" s="35" t="e">
        <f t="array" ref="D674">INDEX(A!$B$2:$B$1001,MATCH(EF!C674,A!$A$2:$A$1001,0))</f>
        <v>#N/A</v>
      </c>
      <c r="E674" s="35" t="e">
        <f t="array" ref="E674">INDEX(A!$C$2:$C$1001,MATCH(EF!C674,A!$A$2:$A$1001,0))</f>
        <v>#N/A</v>
      </c>
      <c r="F674" s="35" t="e">
        <f t="array" ref="F674">INDEX(A!$D$2:$D$1001,MATCH(EF!C674,A!$A$2:$A$1001,0))</f>
        <v>#N/A</v>
      </c>
      <c r="G674" s="35" t="e">
        <f t="array" ref="G674">INDEX(A!$E$2:$E$1001,MATCH(EF!C674,A!$A$2:$A$1001,0))</f>
        <v>#N/A</v>
      </c>
      <c r="H674" s="35" t="e">
        <f t="array" ref="H674">INDEX(A!$F$2:$F$1001,MATCH(EF!C674,A!$A$2:$A$1001,0))</f>
        <v>#N/A</v>
      </c>
      <c r="I674" s="35" t="e">
        <f t="array" ref="I674">INDEX(A!$G$2:$G$1001,MATCH(EF!C674,A!$A$2:$A$1001,0))</f>
        <v>#N/A</v>
      </c>
      <c r="J674" s="35" t="e">
        <f t="array" ref="J674">INDEX(A!$H$2:$H$1001,MATCH(EF!C674,A!$A$2:$A$1001,0))</f>
        <v>#N/A</v>
      </c>
      <c r="K674" s="35" t="e">
        <f t="array" ref="K674">INDEX(A!$I$2:$I$1001,MATCH(EF!C674,A!$A$2:$A$1001,0))</f>
        <v>#N/A</v>
      </c>
      <c r="L674" s="35" t="e">
        <f t="array" ref="L674">INDEX(A!$J$2:$J$1001,MATCH(EF!C674,A!$A$2:$A$1001,0))</f>
        <v>#N/A</v>
      </c>
      <c r="M674" s="35" t="e">
        <f t="array" ref="M674">INDEX(A!$K$2:$K$1001,MATCH(EF!C674,A!$A$2:$A$1001,0))</f>
        <v>#N/A</v>
      </c>
      <c r="N674" s="35" t="e">
        <f t="array" ref="N674">INDEX(A!$L$2:$L$1001,MATCH(EF!C674,A!$A$2:$A$1001,0))</f>
        <v>#N/A</v>
      </c>
      <c r="O674" s="36" t="e">
        <f t="shared" si="0"/>
        <v>#N/A</v>
      </c>
      <c r="P674" s="36" t="e">
        <f t="shared" si="1"/>
        <v>#N/A</v>
      </c>
      <c r="Q674" s="36" t="e">
        <f t="array" ref="Q674">IF(O674="7",IF(P674="000","Sin región al ser un intermunicipal",INDEX(B!$C$2:$C$126,MATCH(EF!P674,B!$A$2:$A$126,0))),"Sin región al ser un ente Estatal")</f>
        <v>#N/A</v>
      </c>
      <c r="R674" s="37" t="e">
        <f t="array" ref="R674">IF(O674="7",IF(P674="000","N/A",INDEX(B!$D$2:$D$126,MATCH(EF!P674,B!$A$2:$A$126,0))),B!$D$127)</f>
        <v>#N/A</v>
      </c>
      <c r="S674" s="37" t="e">
        <f t="array" ref="S674">IF(O674="7",IF(P674="000","N/A",INDEX(B!$E$2:$E$126,MATCH(EF!P674,B!$A$2:$A$126,0))),B!$E$127)</f>
        <v>#N/A</v>
      </c>
      <c r="T674" s="29"/>
      <c r="U674" s="29"/>
      <c r="V674" s="29"/>
      <c r="W674" s="29"/>
      <c r="X674" s="29"/>
      <c r="Y674" s="29"/>
      <c r="Z674" s="29"/>
    </row>
    <row r="675" spans="1:26" ht="14.25" customHeight="1">
      <c r="A675" s="29">
        <f>COUNTIF(A!$A$2:$A$1001,"&lt;="&amp;A!A675)</f>
        <v>0</v>
      </c>
      <c r="B675" s="30">
        <v>674</v>
      </c>
      <c r="C675" s="35" t="e">
        <f t="array" ref="C675">INDEX(A!$A$2:$A$1001,MATCH(EF!B675,EF!$A$2:$A$1001,0))</f>
        <v>#N/A</v>
      </c>
      <c r="D675" s="35" t="e">
        <f t="array" ref="D675">INDEX(A!$B$2:$B$1001,MATCH(EF!C675,A!$A$2:$A$1001,0))</f>
        <v>#N/A</v>
      </c>
      <c r="E675" s="35" t="e">
        <f t="array" ref="E675">INDEX(A!$C$2:$C$1001,MATCH(EF!C675,A!$A$2:$A$1001,0))</f>
        <v>#N/A</v>
      </c>
      <c r="F675" s="35" t="e">
        <f t="array" ref="F675">INDEX(A!$D$2:$D$1001,MATCH(EF!C675,A!$A$2:$A$1001,0))</f>
        <v>#N/A</v>
      </c>
      <c r="G675" s="35" t="e">
        <f t="array" ref="G675">INDEX(A!$E$2:$E$1001,MATCH(EF!C675,A!$A$2:$A$1001,0))</f>
        <v>#N/A</v>
      </c>
      <c r="H675" s="35" t="e">
        <f t="array" ref="H675">INDEX(A!$F$2:$F$1001,MATCH(EF!C675,A!$A$2:$A$1001,0))</f>
        <v>#N/A</v>
      </c>
      <c r="I675" s="35" t="e">
        <f t="array" ref="I675">INDEX(A!$G$2:$G$1001,MATCH(EF!C675,A!$A$2:$A$1001,0))</f>
        <v>#N/A</v>
      </c>
      <c r="J675" s="35" t="e">
        <f t="array" ref="J675">INDEX(A!$H$2:$H$1001,MATCH(EF!C675,A!$A$2:$A$1001,0))</f>
        <v>#N/A</v>
      </c>
      <c r="K675" s="35" t="e">
        <f t="array" ref="K675">INDEX(A!$I$2:$I$1001,MATCH(EF!C675,A!$A$2:$A$1001,0))</f>
        <v>#N/A</v>
      </c>
      <c r="L675" s="35" t="e">
        <f t="array" ref="L675">INDEX(A!$J$2:$J$1001,MATCH(EF!C675,A!$A$2:$A$1001,0))</f>
        <v>#N/A</v>
      </c>
      <c r="M675" s="35" t="e">
        <f t="array" ref="M675">INDEX(A!$K$2:$K$1001,MATCH(EF!C675,A!$A$2:$A$1001,0))</f>
        <v>#N/A</v>
      </c>
      <c r="N675" s="35" t="e">
        <f t="array" ref="N675">INDEX(A!$L$2:$L$1001,MATCH(EF!C675,A!$A$2:$A$1001,0))</f>
        <v>#N/A</v>
      </c>
      <c r="O675" s="36" t="e">
        <f t="shared" si="0"/>
        <v>#N/A</v>
      </c>
      <c r="P675" s="36" t="e">
        <f t="shared" si="1"/>
        <v>#N/A</v>
      </c>
      <c r="Q675" s="36" t="e">
        <f t="array" ref="Q675">IF(O675="7",IF(P675="000","Sin región al ser un intermunicipal",INDEX(B!$C$2:$C$126,MATCH(EF!P675,B!$A$2:$A$126,0))),"Sin región al ser un ente Estatal")</f>
        <v>#N/A</v>
      </c>
      <c r="R675" s="37" t="e">
        <f t="array" ref="R675">IF(O675="7",IF(P675="000","N/A",INDEX(B!$D$2:$D$126,MATCH(EF!P675,B!$A$2:$A$126,0))),B!$D$127)</f>
        <v>#N/A</v>
      </c>
      <c r="S675" s="37" t="e">
        <f t="array" ref="S675">IF(O675="7",IF(P675="000","N/A",INDEX(B!$E$2:$E$126,MATCH(EF!P675,B!$A$2:$A$126,0))),B!$E$127)</f>
        <v>#N/A</v>
      </c>
      <c r="T675" s="29"/>
      <c r="U675" s="29"/>
      <c r="V675" s="29"/>
      <c r="W675" s="29"/>
      <c r="X675" s="29"/>
      <c r="Y675" s="29"/>
      <c r="Z675" s="29"/>
    </row>
    <row r="676" spans="1:26" ht="14.25" customHeight="1">
      <c r="A676" s="29">
        <f>COUNTIF(A!$A$2:$A$1001,"&lt;="&amp;A!A676)</f>
        <v>0</v>
      </c>
      <c r="B676" s="30">
        <v>675</v>
      </c>
      <c r="C676" s="35" t="e">
        <f t="array" ref="C676">INDEX(A!$A$2:$A$1001,MATCH(EF!B676,EF!$A$2:$A$1001,0))</f>
        <v>#N/A</v>
      </c>
      <c r="D676" s="35" t="e">
        <f t="array" ref="D676">INDEX(A!$B$2:$B$1001,MATCH(EF!C676,A!$A$2:$A$1001,0))</f>
        <v>#N/A</v>
      </c>
      <c r="E676" s="35" t="e">
        <f t="array" ref="E676">INDEX(A!$C$2:$C$1001,MATCH(EF!C676,A!$A$2:$A$1001,0))</f>
        <v>#N/A</v>
      </c>
      <c r="F676" s="35" t="e">
        <f t="array" ref="F676">INDEX(A!$D$2:$D$1001,MATCH(EF!C676,A!$A$2:$A$1001,0))</f>
        <v>#N/A</v>
      </c>
      <c r="G676" s="35" t="e">
        <f t="array" ref="G676">INDEX(A!$E$2:$E$1001,MATCH(EF!C676,A!$A$2:$A$1001,0))</f>
        <v>#N/A</v>
      </c>
      <c r="H676" s="35" t="e">
        <f t="array" ref="H676">INDEX(A!$F$2:$F$1001,MATCH(EF!C676,A!$A$2:$A$1001,0))</f>
        <v>#N/A</v>
      </c>
      <c r="I676" s="35" t="e">
        <f t="array" ref="I676">INDEX(A!$G$2:$G$1001,MATCH(EF!C676,A!$A$2:$A$1001,0))</f>
        <v>#N/A</v>
      </c>
      <c r="J676" s="35" t="e">
        <f t="array" ref="J676">INDEX(A!$H$2:$H$1001,MATCH(EF!C676,A!$A$2:$A$1001,0))</f>
        <v>#N/A</v>
      </c>
      <c r="K676" s="35" t="e">
        <f t="array" ref="K676">INDEX(A!$I$2:$I$1001,MATCH(EF!C676,A!$A$2:$A$1001,0))</f>
        <v>#N/A</v>
      </c>
      <c r="L676" s="35" t="e">
        <f t="array" ref="L676">INDEX(A!$J$2:$J$1001,MATCH(EF!C676,A!$A$2:$A$1001,0))</f>
        <v>#N/A</v>
      </c>
      <c r="M676" s="35" t="e">
        <f t="array" ref="M676">INDEX(A!$K$2:$K$1001,MATCH(EF!C676,A!$A$2:$A$1001,0))</f>
        <v>#N/A</v>
      </c>
      <c r="N676" s="35" t="e">
        <f t="array" ref="N676">INDEX(A!$L$2:$L$1001,MATCH(EF!C676,A!$A$2:$A$1001,0))</f>
        <v>#N/A</v>
      </c>
      <c r="O676" s="36" t="e">
        <f t="shared" si="0"/>
        <v>#N/A</v>
      </c>
      <c r="P676" s="36" t="e">
        <f t="shared" si="1"/>
        <v>#N/A</v>
      </c>
      <c r="Q676" s="36" t="e">
        <f t="array" ref="Q676">IF(O676="7",IF(P676="000","Sin región al ser un intermunicipal",INDEX(B!$C$2:$C$126,MATCH(EF!P676,B!$A$2:$A$126,0))),"Sin región al ser un ente Estatal")</f>
        <v>#N/A</v>
      </c>
      <c r="R676" s="37" t="e">
        <f t="array" ref="R676">IF(O676="7",IF(P676="000","N/A",INDEX(B!$D$2:$D$126,MATCH(EF!P676,B!$A$2:$A$126,0))),B!$D$127)</f>
        <v>#N/A</v>
      </c>
      <c r="S676" s="37" t="e">
        <f t="array" ref="S676">IF(O676="7",IF(P676="000","N/A",INDEX(B!$E$2:$E$126,MATCH(EF!P676,B!$A$2:$A$126,0))),B!$E$127)</f>
        <v>#N/A</v>
      </c>
      <c r="T676" s="29"/>
      <c r="U676" s="29"/>
      <c r="V676" s="29"/>
      <c r="W676" s="29"/>
      <c r="X676" s="29"/>
      <c r="Y676" s="29"/>
      <c r="Z676" s="29"/>
    </row>
    <row r="677" spans="1:26" ht="14.25" customHeight="1">
      <c r="A677" s="29">
        <f>COUNTIF(A!$A$2:$A$1001,"&lt;="&amp;A!A677)</f>
        <v>0</v>
      </c>
      <c r="B677" s="30">
        <v>676</v>
      </c>
      <c r="C677" s="35" t="e">
        <f t="array" ref="C677">INDEX(A!$A$2:$A$1001,MATCH(EF!B677,EF!$A$2:$A$1001,0))</f>
        <v>#N/A</v>
      </c>
      <c r="D677" s="35" t="e">
        <f t="array" ref="D677">INDEX(A!$B$2:$B$1001,MATCH(EF!C677,A!$A$2:$A$1001,0))</f>
        <v>#N/A</v>
      </c>
      <c r="E677" s="35" t="e">
        <f t="array" ref="E677">INDEX(A!$C$2:$C$1001,MATCH(EF!C677,A!$A$2:$A$1001,0))</f>
        <v>#N/A</v>
      </c>
      <c r="F677" s="35" t="e">
        <f t="array" ref="F677">INDEX(A!$D$2:$D$1001,MATCH(EF!C677,A!$A$2:$A$1001,0))</f>
        <v>#N/A</v>
      </c>
      <c r="G677" s="35" t="e">
        <f t="array" ref="G677">INDEX(A!$E$2:$E$1001,MATCH(EF!C677,A!$A$2:$A$1001,0))</f>
        <v>#N/A</v>
      </c>
      <c r="H677" s="35" t="e">
        <f t="array" ref="H677">INDEX(A!$F$2:$F$1001,MATCH(EF!C677,A!$A$2:$A$1001,0))</f>
        <v>#N/A</v>
      </c>
      <c r="I677" s="35" t="e">
        <f t="array" ref="I677">INDEX(A!$G$2:$G$1001,MATCH(EF!C677,A!$A$2:$A$1001,0))</f>
        <v>#N/A</v>
      </c>
      <c r="J677" s="35" t="e">
        <f t="array" ref="J677">INDEX(A!$H$2:$H$1001,MATCH(EF!C677,A!$A$2:$A$1001,0))</f>
        <v>#N/A</v>
      </c>
      <c r="K677" s="35" t="e">
        <f t="array" ref="K677">INDEX(A!$I$2:$I$1001,MATCH(EF!C677,A!$A$2:$A$1001,0))</f>
        <v>#N/A</v>
      </c>
      <c r="L677" s="35" t="e">
        <f t="array" ref="L677">INDEX(A!$J$2:$J$1001,MATCH(EF!C677,A!$A$2:$A$1001,0))</f>
        <v>#N/A</v>
      </c>
      <c r="M677" s="35" t="e">
        <f t="array" ref="M677">INDEX(A!$K$2:$K$1001,MATCH(EF!C677,A!$A$2:$A$1001,0))</f>
        <v>#N/A</v>
      </c>
      <c r="N677" s="35" t="e">
        <f t="array" ref="N677">INDEX(A!$L$2:$L$1001,MATCH(EF!C677,A!$A$2:$A$1001,0))</f>
        <v>#N/A</v>
      </c>
      <c r="O677" s="36" t="e">
        <f t="shared" si="0"/>
        <v>#N/A</v>
      </c>
      <c r="P677" s="36" t="e">
        <f t="shared" si="1"/>
        <v>#N/A</v>
      </c>
      <c r="Q677" s="36" t="e">
        <f t="array" ref="Q677">IF(O677="7",IF(P677="000","Sin región al ser un intermunicipal",INDEX(B!$C$2:$C$126,MATCH(EF!P677,B!$A$2:$A$126,0))),"Sin región al ser un ente Estatal")</f>
        <v>#N/A</v>
      </c>
      <c r="R677" s="37" t="e">
        <f t="array" ref="R677">IF(O677="7",IF(P677="000","N/A",INDEX(B!$D$2:$D$126,MATCH(EF!P677,B!$A$2:$A$126,0))),B!$D$127)</f>
        <v>#N/A</v>
      </c>
      <c r="S677" s="37" t="e">
        <f t="array" ref="S677">IF(O677="7",IF(P677="000","N/A",INDEX(B!$E$2:$E$126,MATCH(EF!P677,B!$A$2:$A$126,0))),B!$E$127)</f>
        <v>#N/A</v>
      </c>
      <c r="T677" s="29"/>
      <c r="U677" s="29"/>
      <c r="V677" s="29"/>
      <c r="W677" s="29"/>
      <c r="X677" s="29"/>
      <c r="Y677" s="29"/>
      <c r="Z677" s="29"/>
    </row>
    <row r="678" spans="1:26" ht="14.25" customHeight="1">
      <c r="A678" s="29">
        <f>COUNTIF(A!$A$2:$A$1001,"&lt;="&amp;A!A678)</f>
        <v>0</v>
      </c>
      <c r="B678" s="30">
        <v>677</v>
      </c>
      <c r="C678" s="35" t="e">
        <f t="array" ref="C678">INDEX(A!$A$2:$A$1001,MATCH(EF!B678,EF!$A$2:$A$1001,0))</f>
        <v>#N/A</v>
      </c>
      <c r="D678" s="35" t="e">
        <f t="array" ref="D678">INDEX(A!$B$2:$B$1001,MATCH(EF!C678,A!$A$2:$A$1001,0))</f>
        <v>#N/A</v>
      </c>
      <c r="E678" s="35" t="e">
        <f t="array" ref="E678">INDEX(A!$C$2:$C$1001,MATCH(EF!C678,A!$A$2:$A$1001,0))</f>
        <v>#N/A</v>
      </c>
      <c r="F678" s="35" t="e">
        <f t="array" ref="F678">INDEX(A!$D$2:$D$1001,MATCH(EF!C678,A!$A$2:$A$1001,0))</f>
        <v>#N/A</v>
      </c>
      <c r="G678" s="35" t="e">
        <f t="array" ref="G678">INDEX(A!$E$2:$E$1001,MATCH(EF!C678,A!$A$2:$A$1001,0))</f>
        <v>#N/A</v>
      </c>
      <c r="H678" s="35" t="e">
        <f t="array" ref="H678">INDEX(A!$F$2:$F$1001,MATCH(EF!C678,A!$A$2:$A$1001,0))</f>
        <v>#N/A</v>
      </c>
      <c r="I678" s="35" t="e">
        <f t="array" ref="I678">INDEX(A!$G$2:$G$1001,MATCH(EF!C678,A!$A$2:$A$1001,0))</f>
        <v>#N/A</v>
      </c>
      <c r="J678" s="35" t="e">
        <f t="array" ref="J678">INDEX(A!$H$2:$H$1001,MATCH(EF!C678,A!$A$2:$A$1001,0))</f>
        <v>#N/A</v>
      </c>
      <c r="K678" s="35" t="e">
        <f t="array" ref="K678">INDEX(A!$I$2:$I$1001,MATCH(EF!C678,A!$A$2:$A$1001,0))</f>
        <v>#N/A</v>
      </c>
      <c r="L678" s="35" t="e">
        <f t="array" ref="L678">INDEX(A!$J$2:$J$1001,MATCH(EF!C678,A!$A$2:$A$1001,0))</f>
        <v>#N/A</v>
      </c>
      <c r="M678" s="35" t="e">
        <f t="array" ref="M678">INDEX(A!$K$2:$K$1001,MATCH(EF!C678,A!$A$2:$A$1001,0))</f>
        <v>#N/A</v>
      </c>
      <c r="N678" s="35" t="e">
        <f t="array" ref="N678">INDEX(A!$L$2:$L$1001,MATCH(EF!C678,A!$A$2:$A$1001,0))</f>
        <v>#N/A</v>
      </c>
      <c r="O678" s="36" t="e">
        <f t="shared" si="0"/>
        <v>#N/A</v>
      </c>
      <c r="P678" s="36" t="e">
        <f t="shared" si="1"/>
        <v>#N/A</v>
      </c>
      <c r="Q678" s="36" t="e">
        <f t="array" ref="Q678">IF(O678="7",IF(P678="000","Sin región al ser un intermunicipal",INDEX(B!$C$2:$C$126,MATCH(EF!P678,B!$A$2:$A$126,0))),"Sin región al ser un ente Estatal")</f>
        <v>#N/A</v>
      </c>
      <c r="R678" s="37" t="e">
        <f t="array" ref="R678">IF(O678="7",IF(P678="000","N/A",INDEX(B!$D$2:$D$126,MATCH(EF!P678,B!$A$2:$A$126,0))),B!$D$127)</f>
        <v>#N/A</v>
      </c>
      <c r="S678" s="37" t="e">
        <f t="array" ref="S678">IF(O678="7",IF(P678="000","N/A",INDEX(B!$E$2:$E$126,MATCH(EF!P678,B!$A$2:$A$126,0))),B!$E$127)</f>
        <v>#N/A</v>
      </c>
      <c r="T678" s="29"/>
      <c r="U678" s="29"/>
      <c r="V678" s="29"/>
      <c r="W678" s="29"/>
      <c r="X678" s="29"/>
      <c r="Y678" s="29"/>
      <c r="Z678" s="29"/>
    </row>
    <row r="679" spans="1:26" ht="14.25" customHeight="1">
      <c r="A679" s="29">
        <f>COUNTIF(A!$A$2:$A$1001,"&lt;="&amp;A!A679)</f>
        <v>0</v>
      </c>
      <c r="B679" s="30">
        <v>678</v>
      </c>
      <c r="C679" s="35" t="e">
        <f t="array" ref="C679">INDEX(A!$A$2:$A$1001,MATCH(EF!B679,EF!$A$2:$A$1001,0))</f>
        <v>#N/A</v>
      </c>
      <c r="D679" s="35" t="e">
        <f t="array" ref="D679">INDEX(A!$B$2:$B$1001,MATCH(EF!C679,A!$A$2:$A$1001,0))</f>
        <v>#N/A</v>
      </c>
      <c r="E679" s="35" t="e">
        <f t="array" ref="E679">INDEX(A!$C$2:$C$1001,MATCH(EF!C679,A!$A$2:$A$1001,0))</f>
        <v>#N/A</v>
      </c>
      <c r="F679" s="35" t="e">
        <f t="array" ref="F679">INDEX(A!$D$2:$D$1001,MATCH(EF!C679,A!$A$2:$A$1001,0))</f>
        <v>#N/A</v>
      </c>
      <c r="G679" s="35" t="e">
        <f t="array" ref="G679">INDEX(A!$E$2:$E$1001,MATCH(EF!C679,A!$A$2:$A$1001,0))</f>
        <v>#N/A</v>
      </c>
      <c r="H679" s="35" t="e">
        <f t="array" ref="H679">INDEX(A!$F$2:$F$1001,MATCH(EF!C679,A!$A$2:$A$1001,0))</f>
        <v>#N/A</v>
      </c>
      <c r="I679" s="35" t="e">
        <f t="array" ref="I679">INDEX(A!$G$2:$G$1001,MATCH(EF!C679,A!$A$2:$A$1001,0))</f>
        <v>#N/A</v>
      </c>
      <c r="J679" s="35" t="e">
        <f t="array" ref="J679">INDEX(A!$H$2:$H$1001,MATCH(EF!C679,A!$A$2:$A$1001,0))</f>
        <v>#N/A</v>
      </c>
      <c r="K679" s="35" t="e">
        <f t="array" ref="K679">INDEX(A!$I$2:$I$1001,MATCH(EF!C679,A!$A$2:$A$1001,0))</f>
        <v>#N/A</v>
      </c>
      <c r="L679" s="35" t="e">
        <f t="array" ref="L679">INDEX(A!$J$2:$J$1001,MATCH(EF!C679,A!$A$2:$A$1001,0))</f>
        <v>#N/A</v>
      </c>
      <c r="M679" s="35" t="e">
        <f t="array" ref="M679">INDEX(A!$K$2:$K$1001,MATCH(EF!C679,A!$A$2:$A$1001,0))</f>
        <v>#N/A</v>
      </c>
      <c r="N679" s="35" t="e">
        <f t="array" ref="N679">INDEX(A!$L$2:$L$1001,MATCH(EF!C679,A!$A$2:$A$1001,0))</f>
        <v>#N/A</v>
      </c>
      <c r="O679" s="36" t="e">
        <f t="shared" si="0"/>
        <v>#N/A</v>
      </c>
      <c r="P679" s="36" t="e">
        <f t="shared" si="1"/>
        <v>#N/A</v>
      </c>
      <c r="Q679" s="36" t="e">
        <f t="array" ref="Q679">IF(O679="7",IF(P679="000","Sin región al ser un intermunicipal",INDEX(B!$C$2:$C$126,MATCH(EF!P679,B!$A$2:$A$126,0))),"Sin región al ser un ente Estatal")</f>
        <v>#N/A</v>
      </c>
      <c r="R679" s="37" t="e">
        <f t="array" ref="R679">IF(O679="7",IF(P679="000","N/A",INDEX(B!$D$2:$D$126,MATCH(EF!P679,B!$A$2:$A$126,0))),B!$D$127)</f>
        <v>#N/A</v>
      </c>
      <c r="S679" s="37" t="e">
        <f t="array" ref="S679">IF(O679="7",IF(P679="000","N/A",INDEX(B!$E$2:$E$126,MATCH(EF!P679,B!$A$2:$A$126,0))),B!$E$127)</f>
        <v>#N/A</v>
      </c>
      <c r="T679" s="29"/>
      <c r="U679" s="29"/>
      <c r="V679" s="29"/>
      <c r="W679" s="29"/>
      <c r="X679" s="29"/>
      <c r="Y679" s="29"/>
      <c r="Z679" s="29"/>
    </row>
    <row r="680" spans="1:26" ht="14.25" customHeight="1">
      <c r="A680" s="29">
        <f>COUNTIF(A!$A$2:$A$1001,"&lt;="&amp;A!A680)</f>
        <v>0</v>
      </c>
      <c r="B680" s="30">
        <v>679</v>
      </c>
      <c r="C680" s="35" t="e">
        <f t="array" ref="C680">INDEX(A!$A$2:$A$1001,MATCH(EF!B680,EF!$A$2:$A$1001,0))</f>
        <v>#N/A</v>
      </c>
      <c r="D680" s="35" t="e">
        <f t="array" ref="D680">INDEX(A!$B$2:$B$1001,MATCH(EF!C680,A!$A$2:$A$1001,0))</f>
        <v>#N/A</v>
      </c>
      <c r="E680" s="35" t="e">
        <f t="array" ref="E680">INDEX(A!$C$2:$C$1001,MATCH(EF!C680,A!$A$2:$A$1001,0))</f>
        <v>#N/A</v>
      </c>
      <c r="F680" s="35" t="e">
        <f t="array" ref="F680">INDEX(A!$D$2:$D$1001,MATCH(EF!C680,A!$A$2:$A$1001,0))</f>
        <v>#N/A</v>
      </c>
      <c r="G680" s="35" t="e">
        <f t="array" ref="G680">INDEX(A!$E$2:$E$1001,MATCH(EF!C680,A!$A$2:$A$1001,0))</f>
        <v>#N/A</v>
      </c>
      <c r="H680" s="35" t="e">
        <f t="array" ref="H680">INDEX(A!$F$2:$F$1001,MATCH(EF!C680,A!$A$2:$A$1001,0))</f>
        <v>#N/A</v>
      </c>
      <c r="I680" s="35" t="e">
        <f t="array" ref="I680">INDEX(A!$G$2:$G$1001,MATCH(EF!C680,A!$A$2:$A$1001,0))</f>
        <v>#N/A</v>
      </c>
      <c r="J680" s="35" t="e">
        <f t="array" ref="J680">INDEX(A!$H$2:$H$1001,MATCH(EF!C680,A!$A$2:$A$1001,0))</f>
        <v>#N/A</v>
      </c>
      <c r="K680" s="35" t="e">
        <f t="array" ref="K680">INDEX(A!$I$2:$I$1001,MATCH(EF!C680,A!$A$2:$A$1001,0))</f>
        <v>#N/A</v>
      </c>
      <c r="L680" s="35" t="e">
        <f t="array" ref="L680">INDEX(A!$J$2:$J$1001,MATCH(EF!C680,A!$A$2:$A$1001,0))</f>
        <v>#N/A</v>
      </c>
      <c r="M680" s="35" t="e">
        <f t="array" ref="M680">INDEX(A!$K$2:$K$1001,MATCH(EF!C680,A!$A$2:$A$1001,0))</f>
        <v>#N/A</v>
      </c>
      <c r="N680" s="35" t="e">
        <f t="array" ref="N680">INDEX(A!$L$2:$L$1001,MATCH(EF!C680,A!$A$2:$A$1001,0))</f>
        <v>#N/A</v>
      </c>
      <c r="O680" s="36" t="e">
        <f t="shared" si="0"/>
        <v>#N/A</v>
      </c>
      <c r="P680" s="36" t="e">
        <f t="shared" si="1"/>
        <v>#N/A</v>
      </c>
      <c r="Q680" s="36" t="e">
        <f t="array" ref="Q680">IF(O680="7",IF(P680="000","Sin región al ser un intermunicipal",INDEX(B!$C$2:$C$126,MATCH(EF!P680,B!$A$2:$A$126,0))),"Sin región al ser un ente Estatal")</f>
        <v>#N/A</v>
      </c>
      <c r="R680" s="37" t="e">
        <f t="array" ref="R680">IF(O680="7",IF(P680="000","N/A",INDEX(B!$D$2:$D$126,MATCH(EF!P680,B!$A$2:$A$126,0))),B!$D$127)</f>
        <v>#N/A</v>
      </c>
      <c r="S680" s="37" t="e">
        <f t="array" ref="S680">IF(O680="7",IF(P680="000","N/A",INDEX(B!$E$2:$E$126,MATCH(EF!P680,B!$A$2:$A$126,0))),B!$E$127)</f>
        <v>#N/A</v>
      </c>
      <c r="T680" s="29"/>
      <c r="U680" s="29"/>
      <c r="V680" s="29"/>
      <c r="W680" s="29"/>
      <c r="X680" s="29"/>
      <c r="Y680" s="29"/>
      <c r="Z680" s="29"/>
    </row>
    <row r="681" spans="1:26" ht="14.25" customHeight="1">
      <c r="A681" s="29">
        <f>COUNTIF(A!$A$2:$A$1001,"&lt;="&amp;A!A681)</f>
        <v>0</v>
      </c>
      <c r="B681" s="30">
        <v>680</v>
      </c>
      <c r="C681" s="35" t="e">
        <f t="array" ref="C681">INDEX(A!$A$2:$A$1001,MATCH(EF!B681,EF!$A$2:$A$1001,0))</f>
        <v>#N/A</v>
      </c>
      <c r="D681" s="35" t="e">
        <f t="array" ref="D681">INDEX(A!$B$2:$B$1001,MATCH(EF!C681,A!$A$2:$A$1001,0))</f>
        <v>#N/A</v>
      </c>
      <c r="E681" s="35" t="e">
        <f t="array" ref="E681">INDEX(A!$C$2:$C$1001,MATCH(EF!C681,A!$A$2:$A$1001,0))</f>
        <v>#N/A</v>
      </c>
      <c r="F681" s="35" t="e">
        <f t="array" ref="F681">INDEX(A!$D$2:$D$1001,MATCH(EF!C681,A!$A$2:$A$1001,0))</f>
        <v>#N/A</v>
      </c>
      <c r="G681" s="35" t="e">
        <f t="array" ref="G681">INDEX(A!$E$2:$E$1001,MATCH(EF!C681,A!$A$2:$A$1001,0))</f>
        <v>#N/A</v>
      </c>
      <c r="H681" s="35" t="e">
        <f t="array" ref="H681">INDEX(A!$F$2:$F$1001,MATCH(EF!C681,A!$A$2:$A$1001,0))</f>
        <v>#N/A</v>
      </c>
      <c r="I681" s="35" t="e">
        <f t="array" ref="I681">INDEX(A!$G$2:$G$1001,MATCH(EF!C681,A!$A$2:$A$1001,0))</f>
        <v>#N/A</v>
      </c>
      <c r="J681" s="35" t="e">
        <f t="array" ref="J681">INDEX(A!$H$2:$H$1001,MATCH(EF!C681,A!$A$2:$A$1001,0))</f>
        <v>#N/A</v>
      </c>
      <c r="K681" s="35" t="e">
        <f t="array" ref="K681">INDEX(A!$I$2:$I$1001,MATCH(EF!C681,A!$A$2:$A$1001,0))</f>
        <v>#N/A</v>
      </c>
      <c r="L681" s="35" t="e">
        <f t="array" ref="L681">INDEX(A!$J$2:$J$1001,MATCH(EF!C681,A!$A$2:$A$1001,0))</f>
        <v>#N/A</v>
      </c>
      <c r="M681" s="35" t="e">
        <f t="array" ref="M681">INDEX(A!$K$2:$K$1001,MATCH(EF!C681,A!$A$2:$A$1001,0))</f>
        <v>#N/A</v>
      </c>
      <c r="N681" s="35" t="e">
        <f t="array" ref="N681">INDEX(A!$L$2:$L$1001,MATCH(EF!C681,A!$A$2:$A$1001,0))</f>
        <v>#N/A</v>
      </c>
      <c r="O681" s="36" t="e">
        <f t="shared" si="0"/>
        <v>#N/A</v>
      </c>
      <c r="P681" s="36" t="e">
        <f t="shared" si="1"/>
        <v>#N/A</v>
      </c>
      <c r="Q681" s="36" t="e">
        <f t="array" ref="Q681">IF(O681="7",IF(P681="000","Sin región al ser un intermunicipal",INDEX(B!$C$2:$C$126,MATCH(EF!P681,B!$A$2:$A$126,0))),"Sin región al ser un ente Estatal")</f>
        <v>#N/A</v>
      </c>
      <c r="R681" s="37" t="e">
        <f t="array" ref="R681">IF(O681="7",IF(P681="000","N/A",INDEX(B!$D$2:$D$126,MATCH(EF!P681,B!$A$2:$A$126,0))),B!$D$127)</f>
        <v>#N/A</v>
      </c>
      <c r="S681" s="37" t="e">
        <f t="array" ref="S681">IF(O681="7",IF(P681="000","N/A",INDEX(B!$E$2:$E$126,MATCH(EF!P681,B!$A$2:$A$126,0))),B!$E$127)</f>
        <v>#N/A</v>
      </c>
      <c r="T681" s="29"/>
      <c r="U681" s="29"/>
      <c r="V681" s="29"/>
      <c r="W681" s="29"/>
      <c r="X681" s="29"/>
      <c r="Y681" s="29"/>
      <c r="Z681" s="29"/>
    </row>
    <row r="682" spans="1:26" ht="14.25" customHeight="1">
      <c r="A682" s="29">
        <f>COUNTIF(A!$A$2:$A$1001,"&lt;="&amp;A!A682)</f>
        <v>0</v>
      </c>
      <c r="B682" s="30">
        <v>681</v>
      </c>
      <c r="C682" s="35" t="e">
        <f t="array" ref="C682">INDEX(A!$A$2:$A$1001,MATCH(EF!B682,EF!$A$2:$A$1001,0))</f>
        <v>#N/A</v>
      </c>
      <c r="D682" s="35" t="e">
        <f t="array" ref="D682">INDEX(A!$B$2:$B$1001,MATCH(EF!C682,A!$A$2:$A$1001,0))</f>
        <v>#N/A</v>
      </c>
      <c r="E682" s="35" t="e">
        <f t="array" ref="E682">INDEX(A!$C$2:$C$1001,MATCH(EF!C682,A!$A$2:$A$1001,0))</f>
        <v>#N/A</v>
      </c>
      <c r="F682" s="35" t="e">
        <f t="array" ref="F682">INDEX(A!$D$2:$D$1001,MATCH(EF!C682,A!$A$2:$A$1001,0))</f>
        <v>#N/A</v>
      </c>
      <c r="G682" s="35" t="e">
        <f t="array" ref="G682">INDEX(A!$E$2:$E$1001,MATCH(EF!C682,A!$A$2:$A$1001,0))</f>
        <v>#N/A</v>
      </c>
      <c r="H682" s="35" t="e">
        <f t="array" ref="H682">INDEX(A!$F$2:$F$1001,MATCH(EF!C682,A!$A$2:$A$1001,0))</f>
        <v>#N/A</v>
      </c>
      <c r="I682" s="35" t="e">
        <f t="array" ref="I682">INDEX(A!$G$2:$G$1001,MATCH(EF!C682,A!$A$2:$A$1001,0))</f>
        <v>#N/A</v>
      </c>
      <c r="J682" s="35" t="e">
        <f t="array" ref="J682">INDEX(A!$H$2:$H$1001,MATCH(EF!C682,A!$A$2:$A$1001,0))</f>
        <v>#N/A</v>
      </c>
      <c r="K682" s="35" t="e">
        <f t="array" ref="K682">INDEX(A!$I$2:$I$1001,MATCH(EF!C682,A!$A$2:$A$1001,0))</f>
        <v>#N/A</v>
      </c>
      <c r="L682" s="35" t="e">
        <f t="array" ref="L682">INDEX(A!$J$2:$J$1001,MATCH(EF!C682,A!$A$2:$A$1001,0))</f>
        <v>#N/A</v>
      </c>
      <c r="M682" s="35" t="e">
        <f t="array" ref="M682">INDEX(A!$K$2:$K$1001,MATCH(EF!C682,A!$A$2:$A$1001,0))</f>
        <v>#N/A</v>
      </c>
      <c r="N682" s="35" t="e">
        <f t="array" ref="N682">INDEX(A!$L$2:$L$1001,MATCH(EF!C682,A!$A$2:$A$1001,0))</f>
        <v>#N/A</v>
      </c>
      <c r="O682" s="36" t="e">
        <f t="shared" si="0"/>
        <v>#N/A</v>
      </c>
      <c r="P682" s="36" t="e">
        <f t="shared" si="1"/>
        <v>#N/A</v>
      </c>
      <c r="Q682" s="36" t="e">
        <f t="array" ref="Q682">IF(O682="7",IF(P682="000","Sin región al ser un intermunicipal",INDEX(B!$C$2:$C$126,MATCH(EF!P682,B!$A$2:$A$126,0))),"Sin región al ser un ente Estatal")</f>
        <v>#N/A</v>
      </c>
      <c r="R682" s="37" t="e">
        <f t="array" ref="R682">IF(O682="7",IF(P682="000","N/A",INDEX(B!$D$2:$D$126,MATCH(EF!P682,B!$A$2:$A$126,0))),B!$D$127)</f>
        <v>#N/A</v>
      </c>
      <c r="S682" s="37" t="e">
        <f t="array" ref="S682">IF(O682="7",IF(P682="000","N/A",INDEX(B!$E$2:$E$126,MATCH(EF!P682,B!$A$2:$A$126,0))),B!$E$127)</f>
        <v>#N/A</v>
      </c>
      <c r="T682" s="29"/>
      <c r="U682" s="29"/>
      <c r="V682" s="29"/>
      <c r="W682" s="29"/>
      <c r="X682" s="29"/>
      <c r="Y682" s="29"/>
      <c r="Z682" s="29"/>
    </row>
    <row r="683" spans="1:26" ht="14.25" customHeight="1">
      <c r="A683" s="29">
        <f>COUNTIF(A!$A$2:$A$1001,"&lt;="&amp;A!A683)</f>
        <v>0</v>
      </c>
      <c r="B683" s="30">
        <v>682</v>
      </c>
      <c r="C683" s="35" t="e">
        <f t="array" ref="C683">INDEX(A!$A$2:$A$1001,MATCH(EF!B683,EF!$A$2:$A$1001,0))</f>
        <v>#N/A</v>
      </c>
      <c r="D683" s="35" t="e">
        <f t="array" ref="D683">INDEX(A!$B$2:$B$1001,MATCH(EF!C683,A!$A$2:$A$1001,0))</f>
        <v>#N/A</v>
      </c>
      <c r="E683" s="35" t="e">
        <f t="array" ref="E683">INDEX(A!$C$2:$C$1001,MATCH(EF!C683,A!$A$2:$A$1001,0))</f>
        <v>#N/A</v>
      </c>
      <c r="F683" s="35" t="e">
        <f t="array" ref="F683">INDEX(A!$D$2:$D$1001,MATCH(EF!C683,A!$A$2:$A$1001,0))</f>
        <v>#N/A</v>
      </c>
      <c r="G683" s="35" t="e">
        <f t="array" ref="G683">INDEX(A!$E$2:$E$1001,MATCH(EF!C683,A!$A$2:$A$1001,0))</f>
        <v>#N/A</v>
      </c>
      <c r="H683" s="35" t="e">
        <f t="array" ref="H683">INDEX(A!$F$2:$F$1001,MATCH(EF!C683,A!$A$2:$A$1001,0))</f>
        <v>#N/A</v>
      </c>
      <c r="I683" s="35" t="e">
        <f t="array" ref="I683">INDEX(A!$G$2:$G$1001,MATCH(EF!C683,A!$A$2:$A$1001,0))</f>
        <v>#N/A</v>
      </c>
      <c r="J683" s="35" t="e">
        <f t="array" ref="J683">INDEX(A!$H$2:$H$1001,MATCH(EF!C683,A!$A$2:$A$1001,0))</f>
        <v>#N/A</v>
      </c>
      <c r="K683" s="35" t="e">
        <f t="array" ref="K683">INDEX(A!$I$2:$I$1001,MATCH(EF!C683,A!$A$2:$A$1001,0))</f>
        <v>#N/A</v>
      </c>
      <c r="L683" s="35" t="e">
        <f t="array" ref="L683">INDEX(A!$J$2:$J$1001,MATCH(EF!C683,A!$A$2:$A$1001,0))</f>
        <v>#N/A</v>
      </c>
      <c r="M683" s="35" t="e">
        <f t="array" ref="M683">INDEX(A!$K$2:$K$1001,MATCH(EF!C683,A!$A$2:$A$1001,0))</f>
        <v>#N/A</v>
      </c>
      <c r="N683" s="35" t="e">
        <f t="array" ref="N683">INDEX(A!$L$2:$L$1001,MATCH(EF!C683,A!$A$2:$A$1001,0))</f>
        <v>#N/A</v>
      </c>
      <c r="O683" s="36" t="e">
        <f t="shared" si="0"/>
        <v>#N/A</v>
      </c>
      <c r="P683" s="36" t="e">
        <f t="shared" si="1"/>
        <v>#N/A</v>
      </c>
      <c r="Q683" s="36" t="e">
        <f t="array" ref="Q683">IF(O683="7",IF(P683="000","Sin región al ser un intermunicipal",INDEX(B!$C$2:$C$126,MATCH(EF!P683,B!$A$2:$A$126,0))),"Sin región al ser un ente Estatal")</f>
        <v>#N/A</v>
      </c>
      <c r="R683" s="37" t="e">
        <f t="array" ref="R683">IF(O683="7",IF(P683="000","N/A",INDEX(B!$D$2:$D$126,MATCH(EF!P683,B!$A$2:$A$126,0))),B!$D$127)</f>
        <v>#N/A</v>
      </c>
      <c r="S683" s="37" t="e">
        <f t="array" ref="S683">IF(O683="7",IF(P683="000","N/A",INDEX(B!$E$2:$E$126,MATCH(EF!P683,B!$A$2:$A$126,0))),B!$E$127)</f>
        <v>#N/A</v>
      </c>
      <c r="T683" s="29"/>
      <c r="U683" s="29"/>
      <c r="V683" s="29"/>
      <c r="W683" s="29"/>
      <c r="X683" s="29"/>
      <c r="Y683" s="29"/>
      <c r="Z683" s="29"/>
    </row>
    <row r="684" spans="1:26" ht="14.25" customHeight="1">
      <c r="A684" s="29">
        <f>COUNTIF(A!$A$2:$A$1001,"&lt;="&amp;A!A684)</f>
        <v>0</v>
      </c>
      <c r="B684" s="30">
        <v>683</v>
      </c>
      <c r="C684" s="35" t="e">
        <f t="array" ref="C684">INDEX(A!$A$2:$A$1001,MATCH(EF!B684,EF!$A$2:$A$1001,0))</f>
        <v>#N/A</v>
      </c>
      <c r="D684" s="35" t="e">
        <f t="array" ref="D684">INDEX(A!$B$2:$B$1001,MATCH(EF!C684,A!$A$2:$A$1001,0))</f>
        <v>#N/A</v>
      </c>
      <c r="E684" s="35" t="e">
        <f t="array" ref="E684">INDEX(A!$C$2:$C$1001,MATCH(EF!C684,A!$A$2:$A$1001,0))</f>
        <v>#N/A</v>
      </c>
      <c r="F684" s="35" t="e">
        <f t="array" ref="F684">INDEX(A!$D$2:$D$1001,MATCH(EF!C684,A!$A$2:$A$1001,0))</f>
        <v>#N/A</v>
      </c>
      <c r="G684" s="35" t="e">
        <f t="array" ref="G684">INDEX(A!$E$2:$E$1001,MATCH(EF!C684,A!$A$2:$A$1001,0))</f>
        <v>#N/A</v>
      </c>
      <c r="H684" s="35" t="e">
        <f t="array" ref="H684">INDEX(A!$F$2:$F$1001,MATCH(EF!C684,A!$A$2:$A$1001,0))</f>
        <v>#N/A</v>
      </c>
      <c r="I684" s="35" t="e">
        <f t="array" ref="I684">INDEX(A!$G$2:$G$1001,MATCH(EF!C684,A!$A$2:$A$1001,0))</f>
        <v>#N/A</v>
      </c>
      <c r="J684" s="35" t="e">
        <f t="array" ref="J684">INDEX(A!$H$2:$H$1001,MATCH(EF!C684,A!$A$2:$A$1001,0))</f>
        <v>#N/A</v>
      </c>
      <c r="K684" s="35" t="e">
        <f t="array" ref="K684">INDEX(A!$I$2:$I$1001,MATCH(EF!C684,A!$A$2:$A$1001,0))</f>
        <v>#N/A</v>
      </c>
      <c r="L684" s="35" t="e">
        <f t="array" ref="L684">INDEX(A!$J$2:$J$1001,MATCH(EF!C684,A!$A$2:$A$1001,0))</f>
        <v>#N/A</v>
      </c>
      <c r="M684" s="35" t="e">
        <f t="array" ref="M684">INDEX(A!$K$2:$K$1001,MATCH(EF!C684,A!$A$2:$A$1001,0))</f>
        <v>#N/A</v>
      </c>
      <c r="N684" s="35" t="e">
        <f t="array" ref="N684">INDEX(A!$L$2:$L$1001,MATCH(EF!C684,A!$A$2:$A$1001,0))</f>
        <v>#N/A</v>
      </c>
      <c r="O684" s="36" t="e">
        <f t="shared" si="0"/>
        <v>#N/A</v>
      </c>
      <c r="P684" s="36" t="e">
        <f t="shared" si="1"/>
        <v>#N/A</v>
      </c>
      <c r="Q684" s="36" t="e">
        <f t="array" ref="Q684">IF(O684="7",IF(P684="000","Sin región al ser un intermunicipal",INDEX(B!$C$2:$C$126,MATCH(EF!P684,B!$A$2:$A$126,0))),"Sin región al ser un ente Estatal")</f>
        <v>#N/A</v>
      </c>
      <c r="R684" s="37" t="e">
        <f t="array" ref="R684">IF(O684="7",IF(P684="000","N/A",INDEX(B!$D$2:$D$126,MATCH(EF!P684,B!$A$2:$A$126,0))),B!$D$127)</f>
        <v>#N/A</v>
      </c>
      <c r="S684" s="37" t="e">
        <f t="array" ref="S684">IF(O684="7",IF(P684="000","N/A",INDEX(B!$E$2:$E$126,MATCH(EF!P684,B!$A$2:$A$126,0))),B!$E$127)</f>
        <v>#N/A</v>
      </c>
      <c r="T684" s="29"/>
      <c r="U684" s="29"/>
      <c r="V684" s="29"/>
      <c r="W684" s="29"/>
      <c r="X684" s="29"/>
      <c r="Y684" s="29"/>
      <c r="Z684" s="29"/>
    </row>
    <row r="685" spans="1:26" ht="14.25" customHeight="1">
      <c r="A685" s="29">
        <f>COUNTIF(A!$A$2:$A$1001,"&lt;="&amp;A!A685)</f>
        <v>0</v>
      </c>
      <c r="B685" s="30">
        <v>684</v>
      </c>
      <c r="C685" s="35" t="e">
        <f t="array" ref="C685">INDEX(A!$A$2:$A$1001,MATCH(EF!B685,EF!$A$2:$A$1001,0))</f>
        <v>#N/A</v>
      </c>
      <c r="D685" s="35" t="e">
        <f t="array" ref="D685">INDEX(A!$B$2:$B$1001,MATCH(EF!C685,A!$A$2:$A$1001,0))</f>
        <v>#N/A</v>
      </c>
      <c r="E685" s="35" t="e">
        <f t="array" ref="E685">INDEX(A!$C$2:$C$1001,MATCH(EF!C685,A!$A$2:$A$1001,0))</f>
        <v>#N/A</v>
      </c>
      <c r="F685" s="35" t="e">
        <f t="array" ref="F685">INDEX(A!$D$2:$D$1001,MATCH(EF!C685,A!$A$2:$A$1001,0))</f>
        <v>#N/A</v>
      </c>
      <c r="G685" s="35" t="e">
        <f t="array" ref="G685">INDEX(A!$E$2:$E$1001,MATCH(EF!C685,A!$A$2:$A$1001,0))</f>
        <v>#N/A</v>
      </c>
      <c r="H685" s="35" t="e">
        <f t="array" ref="H685">INDEX(A!$F$2:$F$1001,MATCH(EF!C685,A!$A$2:$A$1001,0))</f>
        <v>#N/A</v>
      </c>
      <c r="I685" s="35" t="e">
        <f t="array" ref="I685">INDEX(A!$G$2:$G$1001,MATCH(EF!C685,A!$A$2:$A$1001,0))</f>
        <v>#N/A</v>
      </c>
      <c r="J685" s="35" t="e">
        <f t="array" ref="J685">INDEX(A!$H$2:$H$1001,MATCH(EF!C685,A!$A$2:$A$1001,0))</f>
        <v>#N/A</v>
      </c>
      <c r="K685" s="35" t="e">
        <f t="array" ref="K685">INDEX(A!$I$2:$I$1001,MATCH(EF!C685,A!$A$2:$A$1001,0))</f>
        <v>#N/A</v>
      </c>
      <c r="L685" s="35" t="e">
        <f t="array" ref="L685">INDEX(A!$J$2:$J$1001,MATCH(EF!C685,A!$A$2:$A$1001,0))</f>
        <v>#N/A</v>
      </c>
      <c r="M685" s="35" t="e">
        <f t="array" ref="M685">INDEX(A!$K$2:$K$1001,MATCH(EF!C685,A!$A$2:$A$1001,0))</f>
        <v>#N/A</v>
      </c>
      <c r="N685" s="35" t="e">
        <f t="array" ref="N685">INDEX(A!$L$2:$L$1001,MATCH(EF!C685,A!$A$2:$A$1001,0))</f>
        <v>#N/A</v>
      </c>
      <c r="O685" s="36" t="e">
        <f t="shared" si="0"/>
        <v>#N/A</v>
      </c>
      <c r="P685" s="36" t="e">
        <f t="shared" si="1"/>
        <v>#N/A</v>
      </c>
      <c r="Q685" s="36" t="e">
        <f t="array" ref="Q685">IF(O685="7",IF(P685="000","Sin región al ser un intermunicipal",INDEX(B!$C$2:$C$126,MATCH(EF!P685,B!$A$2:$A$126,0))),"Sin región al ser un ente Estatal")</f>
        <v>#N/A</v>
      </c>
      <c r="R685" s="37" t="e">
        <f t="array" ref="R685">IF(O685="7",IF(P685="000","N/A",INDEX(B!$D$2:$D$126,MATCH(EF!P685,B!$A$2:$A$126,0))),B!$D$127)</f>
        <v>#N/A</v>
      </c>
      <c r="S685" s="37" t="e">
        <f t="array" ref="S685">IF(O685="7",IF(P685="000","N/A",INDEX(B!$E$2:$E$126,MATCH(EF!P685,B!$A$2:$A$126,0))),B!$E$127)</f>
        <v>#N/A</v>
      </c>
      <c r="T685" s="29"/>
      <c r="U685" s="29"/>
      <c r="V685" s="29"/>
      <c r="W685" s="29"/>
      <c r="X685" s="29"/>
      <c r="Y685" s="29"/>
      <c r="Z685" s="29"/>
    </row>
    <row r="686" spans="1:26" ht="14.25" customHeight="1">
      <c r="A686" s="29">
        <f>COUNTIF(A!$A$2:$A$1001,"&lt;="&amp;A!A686)</f>
        <v>0</v>
      </c>
      <c r="B686" s="30">
        <v>685</v>
      </c>
      <c r="C686" s="35" t="e">
        <f t="array" ref="C686">INDEX(A!$A$2:$A$1001,MATCH(EF!B686,EF!$A$2:$A$1001,0))</f>
        <v>#N/A</v>
      </c>
      <c r="D686" s="35" t="e">
        <f t="array" ref="D686">INDEX(A!$B$2:$B$1001,MATCH(EF!C686,A!$A$2:$A$1001,0))</f>
        <v>#N/A</v>
      </c>
      <c r="E686" s="35" t="e">
        <f t="array" ref="E686">INDEX(A!$C$2:$C$1001,MATCH(EF!C686,A!$A$2:$A$1001,0))</f>
        <v>#N/A</v>
      </c>
      <c r="F686" s="35" t="e">
        <f t="array" ref="F686">INDEX(A!$D$2:$D$1001,MATCH(EF!C686,A!$A$2:$A$1001,0))</f>
        <v>#N/A</v>
      </c>
      <c r="G686" s="35" t="e">
        <f t="array" ref="G686">INDEX(A!$E$2:$E$1001,MATCH(EF!C686,A!$A$2:$A$1001,0))</f>
        <v>#N/A</v>
      </c>
      <c r="H686" s="35" t="e">
        <f t="array" ref="H686">INDEX(A!$F$2:$F$1001,MATCH(EF!C686,A!$A$2:$A$1001,0))</f>
        <v>#N/A</v>
      </c>
      <c r="I686" s="35" t="e">
        <f t="array" ref="I686">INDEX(A!$G$2:$G$1001,MATCH(EF!C686,A!$A$2:$A$1001,0))</f>
        <v>#N/A</v>
      </c>
      <c r="J686" s="35" t="e">
        <f t="array" ref="J686">INDEX(A!$H$2:$H$1001,MATCH(EF!C686,A!$A$2:$A$1001,0))</f>
        <v>#N/A</v>
      </c>
      <c r="K686" s="35" t="e">
        <f t="array" ref="K686">INDEX(A!$I$2:$I$1001,MATCH(EF!C686,A!$A$2:$A$1001,0))</f>
        <v>#N/A</v>
      </c>
      <c r="L686" s="35" t="e">
        <f t="array" ref="L686">INDEX(A!$J$2:$J$1001,MATCH(EF!C686,A!$A$2:$A$1001,0))</f>
        <v>#N/A</v>
      </c>
      <c r="M686" s="35" t="e">
        <f t="array" ref="M686">INDEX(A!$K$2:$K$1001,MATCH(EF!C686,A!$A$2:$A$1001,0))</f>
        <v>#N/A</v>
      </c>
      <c r="N686" s="35" t="e">
        <f t="array" ref="N686">INDEX(A!$L$2:$L$1001,MATCH(EF!C686,A!$A$2:$A$1001,0))</f>
        <v>#N/A</v>
      </c>
      <c r="O686" s="36" t="e">
        <f t="shared" si="0"/>
        <v>#N/A</v>
      </c>
      <c r="P686" s="36" t="e">
        <f t="shared" si="1"/>
        <v>#N/A</v>
      </c>
      <c r="Q686" s="36" t="e">
        <f t="array" ref="Q686">IF(O686="7",IF(P686="000","Sin región al ser un intermunicipal",INDEX(B!$C$2:$C$126,MATCH(EF!P686,B!$A$2:$A$126,0))),"Sin región al ser un ente Estatal")</f>
        <v>#N/A</v>
      </c>
      <c r="R686" s="37" t="e">
        <f t="array" ref="R686">IF(O686="7",IF(P686="000","N/A",INDEX(B!$D$2:$D$126,MATCH(EF!P686,B!$A$2:$A$126,0))),B!$D$127)</f>
        <v>#N/A</v>
      </c>
      <c r="S686" s="37" t="e">
        <f t="array" ref="S686">IF(O686="7",IF(P686="000","N/A",INDEX(B!$E$2:$E$126,MATCH(EF!P686,B!$A$2:$A$126,0))),B!$E$127)</f>
        <v>#N/A</v>
      </c>
      <c r="T686" s="29"/>
      <c r="U686" s="29"/>
      <c r="V686" s="29"/>
      <c r="W686" s="29"/>
      <c r="X686" s="29"/>
      <c r="Y686" s="29"/>
      <c r="Z686" s="29"/>
    </row>
    <row r="687" spans="1:26" ht="14.25" customHeight="1">
      <c r="A687" s="29">
        <f>COUNTIF(A!$A$2:$A$1001,"&lt;="&amp;A!A687)</f>
        <v>0</v>
      </c>
      <c r="B687" s="30">
        <v>686</v>
      </c>
      <c r="C687" s="35" t="e">
        <f t="array" ref="C687">INDEX(A!$A$2:$A$1001,MATCH(EF!B687,EF!$A$2:$A$1001,0))</f>
        <v>#N/A</v>
      </c>
      <c r="D687" s="35" t="e">
        <f t="array" ref="D687">INDEX(A!$B$2:$B$1001,MATCH(EF!C687,A!$A$2:$A$1001,0))</f>
        <v>#N/A</v>
      </c>
      <c r="E687" s="35" t="e">
        <f t="array" ref="E687">INDEX(A!$C$2:$C$1001,MATCH(EF!C687,A!$A$2:$A$1001,0))</f>
        <v>#N/A</v>
      </c>
      <c r="F687" s="35" t="e">
        <f t="array" ref="F687">INDEX(A!$D$2:$D$1001,MATCH(EF!C687,A!$A$2:$A$1001,0))</f>
        <v>#N/A</v>
      </c>
      <c r="G687" s="35" t="e">
        <f t="array" ref="G687">INDEX(A!$E$2:$E$1001,MATCH(EF!C687,A!$A$2:$A$1001,0))</f>
        <v>#N/A</v>
      </c>
      <c r="H687" s="35" t="e">
        <f t="array" ref="H687">INDEX(A!$F$2:$F$1001,MATCH(EF!C687,A!$A$2:$A$1001,0))</f>
        <v>#N/A</v>
      </c>
      <c r="I687" s="35" t="e">
        <f t="array" ref="I687">INDEX(A!$G$2:$G$1001,MATCH(EF!C687,A!$A$2:$A$1001,0))</f>
        <v>#N/A</v>
      </c>
      <c r="J687" s="35" t="e">
        <f t="array" ref="J687">INDEX(A!$H$2:$H$1001,MATCH(EF!C687,A!$A$2:$A$1001,0))</f>
        <v>#N/A</v>
      </c>
      <c r="K687" s="35" t="e">
        <f t="array" ref="K687">INDEX(A!$I$2:$I$1001,MATCH(EF!C687,A!$A$2:$A$1001,0))</f>
        <v>#N/A</v>
      </c>
      <c r="L687" s="35" t="e">
        <f t="array" ref="L687">INDEX(A!$J$2:$J$1001,MATCH(EF!C687,A!$A$2:$A$1001,0))</f>
        <v>#N/A</v>
      </c>
      <c r="M687" s="35" t="e">
        <f t="array" ref="M687">INDEX(A!$K$2:$K$1001,MATCH(EF!C687,A!$A$2:$A$1001,0))</f>
        <v>#N/A</v>
      </c>
      <c r="N687" s="35" t="e">
        <f t="array" ref="N687">INDEX(A!$L$2:$L$1001,MATCH(EF!C687,A!$A$2:$A$1001,0))</f>
        <v>#N/A</v>
      </c>
      <c r="O687" s="36" t="e">
        <f t="shared" si="0"/>
        <v>#N/A</v>
      </c>
      <c r="P687" s="36" t="e">
        <f t="shared" si="1"/>
        <v>#N/A</v>
      </c>
      <c r="Q687" s="36" t="e">
        <f t="array" ref="Q687">IF(O687="7",IF(P687="000","Sin región al ser un intermunicipal",INDEX(B!$C$2:$C$126,MATCH(EF!P687,B!$A$2:$A$126,0))),"Sin región al ser un ente Estatal")</f>
        <v>#N/A</v>
      </c>
      <c r="R687" s="37" t="e">
        <f t="array" ref="R687">IF(O687="7",IF(P687="000","N/A",INDEX(B!$D$2:$D$126,MATCH(EF!P687,B!$A$2:$A$126,0))),B!$D$127)</f>
        <v>#N/A</v>
      </c>
      <c r="S687" s="37" t="e">
        <f t="array" ref="S687">IF(O687="7",IF(P687="000","N/A",INDEX(B!$E$2:$E$126,MATCH(EF!P687,B!$A$2:$A$126,0))),B!$E$127)</f>
        <v>#N/A</v>
      </c>
      <c r="T687" s="29"/>
      <c r="U687" s="29"/>
      <c r="V687" s="29"/>
      <c r="W687" s="29"/>
      <c r="X687" s="29"/>
      <c r="Y687" s="29"/>
      <c r="Z687" s="29"/>
    </row>
    <row r="688" spans="1:26" ht="14.25" customHeight="1">
      <c r="A688" s="29">
        <f>COUNTIF(A!$A$2:$A$1001,"&lt;="&amp;A!A688)</f>
        <v>0</v>
      </c>
      <c r="B688" s="30">
        <v>687</v>
      </c>
      <c r="C688" s="35" t="e">
        <f t="array" ref="C688">INDEX(A!$A$2:$A$1001,MATCH(EF!B688,EF!$A$2:$A$1001,0))</f>
        <v>#N/A</v>
      </c>
      <c r="D688" s="35" t="e">
        <f t="array" ref="D688">INDEX(A!$B$2:$B$1001,MATCH(EF!C688,A!$A$2:$A$1001,0))</f>
        <v>#N/A</v>
      </c>
      <c r="E688" s="35" t="e">
        <f t="array" ref="E688">INDEX(A!$C$2:$C$1001,MATCH(EF!C688,A!$A$2:$A$1001,0))</f>
        <v>#N/A</v>
      </c>
      <c r="F688" s="35" t="e">
        <f t="array" ref="F688">INDEX(A!$D$2:$D$1001,MATCH(EF!C688,A!$A$2:$A$1001,0))</f>
        <v>#N/A</v>
      </c>
      <c r="G688" s="35" t="e">
        <f t="array" ref="G688">INDEX(A!$E$2:$E$1001,MATCH(EF!C688,A!$A$2:$A$1001,0))</f>
        <v>#N/A</v>
      </c>
      <c r="H688" s="35" t="e">
        <f t="array" ref="H688">INDEX(A!$F$2:$F$1001,MATCH(EF!C688,A!$A$2:$A$1001,0))</f>
        <v>#N/A</v>
      </c>
      <c r="I688" s="35" t="e">
        <f t="array" ref="I688">INDEX(A!$G$2:$G$1001,MATCH(EF!C688,A!$A$2:$A$1001,0))</f>
        <v>#N/A</v>
      </c>
      <c r="J688" s="35" t="e">
        <f t="array" ref="J688">INDEX(A!$H$2:$H$1001,MATCH(EF!C688,A!$A$2:$A$1001,0))</f>
        <v>#N/A</v>
      </c>
      <c r="K688" s="35" t="e">
        <f t="array" ref="K688">INDEX(A!$I$2:$I$1001,MATCH(EF!C688,A!$A$2:$A$1001,0))</f>
        <v>#N/A</v>
      </c>
      <c r="L688" s="35" t="e">
        <f t="array" ref="L688">INDEX(A!$J$2:$J$1001,MATCH(EF!C688,A!$A$2:$A$1001,0))</f>
        <v>#N/A</v>
      </c>
      <c r="M688" s="35" t="e">
        <f t="array" ref="M688">INDEX(A!$K$2:$K$1001,MATCH(EF!C688,A!$A$2:$A$1001,0))</f>
        <v>#N/A</v>
      </c>
      <c r="N688" s="35" t="e">
        <f t="array" ref="N688">INDEX(A!$L$2:$L$1001,MATCH(EF!C688,A!$A$2:$A$1001,0))</f>
        <v>#N/A</v>
      </c>
      <c r="O688" s="36" t="e">
        <f t="shared" si="0"/>
        <v>#N/A</v>
      </c>
      <c r="P688" s="36" t="e">
        <f t="shared" si="1"/>
        <v>#N/A</v>
      </c>
      <c r="Q688" s="36" t="e">
        <f t="array" ref="Q688">IF(O688="7",IF(P688="000","Sin región al ser un intermunicipal",INDEX(B!$C$2:$C$126,MATCH(EF!P688,B!$A$2:$A$126,0))),"Sin región al ser un ente Estatal")</f>
        <v>#N/A</v>
      </c>
      <c r="R688" s="37" t="e">
        <f t="array" ref="R688">IF(O688="7",IF(P688="000","N/A",INDEX(B!$D$2:$D$126,MATCH(EF!P688,B!$A$2:$A$126,0))),B!$D$127)</f>
        <v>#N/A</v>
      </c>
      <c r="S688" s="37" t="e">
        <f t="array" ref="S688">IF(O688="7",IF(P688="000","N/A",INDEX(B!$E$2:$E$126,MATCH(EF!P688,B!$A$2:$A$126,0))),B!$E$127)</f>
        <v>#N/A</v>
      </c>
      <c r="T688" s="29"/>
      <c r="U688" s="29"/>
      <c r="V688" s="29"/>
      <c r="W688" s="29"/>
      <c r="X688" s="29"/>
      <c r="Y688" s="29"/>
      <c r="Z688" s="29"/>
    </row>
    <row r="689" spans="1:26" ht="14.25" customHeight="1">
      <c r="A689" s="29">
        <f>COUNTIF(A!$A$2:$A$1001,"&lt;="&amp;A!A689)</f>
        <v>0</v>
      </c>
      <c r="B689" s="30">
        <v>688</v>
      </c>
      <c r="C689" s="35" t="e">
        <f t="array" ref="C689">INDEX(A!$A$2:$A$1001,MATCH(EF!B689,EF!$A$2:$A$1001,0))</f>
        <v>#N/A</v>
      </c>
      <c r="D689" s="35" t="e">
        <f t="array" ref="D689">INDEX(A!$B$2:$B$1001,MATCH(EF!C689,A!$A$2:$A$1001,0))</f>
        <v>#N/A</v>
      </c>
      <c r="E689" s="35" t="e">
        <f t="array" ref="E689">INDEX(A!$C$2:$C$1001,MATCH(EF!C689,A!$A$2:$A$1001,0))</f>
        <v>#N/A</v>
      </c>
      <c r="F689" s="35" t="e">
        <f t="array" ref="F689">INDEX(A!$D$2:$D$1001,MATCH(EF!C689,A!$A$2:$A$1001,0))</f>
        <v>#N/A</v>
      </c>
      <c r="G689" s="35" t="e">
        <f t="array" ref="G689">INDEX(A!$E$2:$E$1001,MATCH(EF!C689,A!$A$2:$A$1001,0))</f>
        <v>#N/A</v>
      </c>
      <c r="H689" s="35" t="e">
        <f t="array" ref="H689">INDEX(A!$F$2:$F$1001,MATCH(EF!C689,A!$A$2:$A$1001,0))</f>
        <v>#N/A</v>
      </c>
      <c r="I689" s="35" t="e">
        <f t="array" ref="I689">INDEX(A!$G$2:$G$1001,MATCH(EF!C689,A!$A$2:$A$1001,0))</f>
        <v>#N/A</v>
      </c>
      <c r="J689" s="35" t="e">
        <f t="array" ref="J689">INDEX(A!$H$2:$H$1001,MATCH(EF!C689,A!$A$2:$A$1001,0))</f>
        <v>#N/A</v>
      </c>
      <c r="K689" s="35" t="e">
        <f t="array" ref="K689">INDEX(A!$I$2:$I$1001,MATCH(EF!C689,A!$A$2:$A$1001,0))</f>
        <v>#N/A</v>
      </c>
      <c r="L689" s="35" t="e">
        <f t="array" ref="L689">INDEX(A!$J$2:$J$1001,MATCH(EF!C689,A!$A$2:$A$1001,0))</f>
        <v>#N/A</v>
      </c>
      <c r="M689" s="35" t="e">
        <f t="array" ref="M689">INDEX(A!$K$2:$K$1001,MATCH(EF!C689,A!$A$2:$A$1001,0))</f>
        <v>#N/A</v>
      </c>
      <c r="N689" s="35" t="e">
        <f t="array" ref="N689">INDEX(A!$L$2:$L$1001,MATCH(EF!C689,A!$A$2:$A$1001,0))</f>
        <v>#N/A</v>
      </c>
      <c r="O689" s="36" t="e">
        <f t="shared" si="0"/>
        <v>#N/A</v>
      </c>
      <c r="P689" s="36" t="e">
        <f t="shared" si="1"/>
        <v>#N/A</v>
      </c>
      <c r="Q689" s="36" t="e">
        <f t="array" ref="Q689">IF(O689="7",IF(P689="000","Sin región al ser un intermunicipal",INDEX(B!$C$2:$C$126,MATCH(EF!P689,B!$A$2:$A$126,0))),"Sin región al ser un ente Estatal")</f>
        <v>#N/A</v>
      </c>
      <c r="R689" s="37" t="e">
        <f t="array" ref="R689">IF(O689="7",IF(P689="000","N/A",INDEX(B!$D$2:$D$126,MATCH(EF!P689,B!$A$2:$A$126,0))),B!$D$127)</f>
        <v>#N/A</v>
      </c>
      <c r="S689" s="37" t="e">
        <f t="array" ref="S689">IF(O689="7",IF(P689="000","N/A",INDEX(B!$E$2:$E$126,MATCH(EF!P689,B!$A$2:$A$126,0))),B!$E$127)</f>
        <v>#N/A</v>
      </c>
      <c r="T689" s="29"/>
      <c r="U689" s="29"/>
      <c r="V689" s="29"/>
      <c r="W689" s="29"/>
      <c r="X689" s="29"/>
      <c r="Y689" s="29"/>
      <c r="Z689" s="29"/>
    </row>
    <row r="690" spans="1:26" ht="14.25" customHeight="1">
      <c r="A690" s="29">
        <f>COUNTIF(A!$A$2:$A$1001,"&lt;="&amp;A!A690)</f>
        <v>0</v>
      </c>
      <c r="B690" s="30">
        <v>689</v>
      </c>
      <c r="C690" s="35" t="e">
        <f t="array" ref="C690">INDEX(A!$A$2:$A$1001,MATCH(EF!B690,EF!$A$2:$A$1001,0))</f>
        <v>#N/A</v>
      </c>
      <c r="D690" s="35" t="e">
        <f t="array" ref="D690">INDEX(A!$B$2:$B$1001,MATCH(EF!C690,A!$A$2:$A$1001,0))</f>
        <v>#N/A</v>
      </c>
      <c r="E690" s="35" t="e">
        <f t="array" ref="E690">INDEX(A!$C$2:$C$1001,MATCH(EF!C690,A!$A$2:$A$1001,0))</f>
        <v>#N/A</v>
      </c>
      <c r="F690" s="35" t="e">
        <f t="array" ref="F690">INDEX(A!$D$2:$D$1001,MATCH(EF!C690,A!$A$2:$A$1001,0))</f>
        <v>#N/A</v>
      </c>
      <c r="G690" s="35" t="e">
        <f t="array" ref="G690">INDEX(A!$E$2:$E$1001,MATCH(EF!C690,A!$A$2:$A$1001,0))</f>
        <v>#N/A</v>
      </c>
      <c r="H690" s="35" t="e">
        <f t="array" ref="H690">INDEX(A!$F$2:$F$1001,MATCH(EF!C690,A!$A$2:$A$1001,0))</f>
        <v>#N/A</v>
      </c>
      <c r="I690" s="35" t="e">
        <f t="array" ref="I690">INDEX(A!$G$2:$G$1001,MATCH(EF!C690,A!$A$2:$A$1001,0))</f>
        <v>#N/A</v>
      </c>
      <c r="J690" s="35" t="e">
        <f t="array" ref="J690">INDEX(A!$H$2:$H$1001,MATCH(EF!C690,A!$A$2:$A$1001,0))</f>
        <v>#N/A</v>
      </c>
      <c r="K690" s="35" t="e">
        <f t="array" ref="K690">INDEX(A!$I$2:$I$1001,MATCH(EF!C690,A!$A$2:$A$1001,0))</f>
        <v>#N/A</v>
      </c>
      <c r="L690" s="35" t="e">
        <f t="array" ref="L690">INDEX(A!$J$2:$J$1001,MATCH(EF!C690,A!$A$2:$A$1001,0))</f>
        <v>#N/A</v>
      </c>
      <c r="M690" s="35" t="e">
        <f t="array" ref="M690">INDEX(A!$K$2:$K$1001,MATCH(EF!C690,A!$A$2:$A$1001,0))</f>
        <v>#N/A</v>
      </c>
      <c r="N690" s="35" t="e">
        <f t="array" ref="N690">INDEX(A!$L$2:$L$1001,MATCH(EF!C690,A!$A$2:$A$1001,0))</f>
        <v>#N/A</v>
      </c>
      <c r="O690" s="36" t="e">
        <f t="shared" si="0"/>
        <v>#N/A</v>
      </c>
      <c r="P690" s="36" t="e">
        <f t="shared" si="1"/>
        <v>#N/A</v>
      </c>
      <c r="Q690" s="36" t="e">
        <f t="array" ref="Q690">IF(O690="7",IF(P690="000","Sin región al ser un intermunicipal",INDEX(B!$C$2:$C$126,MATCH(EF!P690,B!$A$2:$A$126,0))),"Sin región al ser un ente Estatal")</f>
        <v>#N/A</v>
      </c>
      <c r="R690" s="37" t="e">
        <f t="array" ref="R690">IF(O690="7",IF(P690="000","N/A",INDEX(B!$D$2:$D$126,MATCH(EF!P690,B!$A$2:$A$126,0))),B!$D$127)</f>
        <v>#N/A</v>
      </c>
      <c r="S690" s="37" t="e">
        <f t="array" ref="S690">IF(O690="7",IF(P690="000","N/A",INDEX(B!$E$2:$E$126,MATCH(EF!P690,B!$A$2:$A$126,0))),B!$E$127)</f>
        <v>#N/A</v>
      </c>
      <c r="T690" s="29"/>
      <c r="U690" s="29"/>
      <c r="V690" s="29"/>
      <c r="W690" s="29"/>
      <c r="X690" s="29"/>
      <c r="Y690" s="29"/>
      <c r="Z690" s="29"/>
    </row>
    <row r="691" spans="1:26" ht="14.25" customHeight="1">
      <c r="A691" s="29">
        <f>COUNTIF(A!$A$2:$A$1001,"&lt;="&amp;A!A691)</f>
        <v>0</v>
      </c>
      <c r="B691" s="30">
        <v>690</v>
      </c>
      <c r="C691" s="35" t="e">
        <f t="array" ref="C691">INDEX(A!$A$2:$A$1001,MATCH(EF!B691,EF!$A$2:$A$1001,0))</f>
        <v>#N/A</v>
      </c>
      <c r="D691" s="35" t="e">
        <f t="array" ref="D691">INDEX(A!$B$2:$B$1001,MATCH(EF!C691,A!$A$2:$A$1001,0))</f>
        <v>#N/A</v>
      </c>
      <c r="E691" s="35" t="e">
        <f t="array" ref="E691">INDEX(A!$C$2:$C$1001,MATCH(EF!C691,A!$A$2:$A$1001,0))</f>
        <v>#N/A</v>
      </c>
      <c r="F691" s="35" t="e">
        <f t="array" ref="F691">INDEX(A!$D$2:$D$1001,MATCH(EF!C691,A!$A$2:$A$1001,0))</f>
        <v>#N/A</v>
      </c>
      <c r="G691" s="35" t="e">
        <f t="array" ref="G691">INDEX(A!$E$2:$E$1001,MATCH(EF!C691,A!$A$2:$A$1001,0))</f>
        <v>#N/A</v>
      </c>
      <c r="H691" s="35" t="e">
        <f t="array" ref="H691">INDEX(A!$F$2:$F$1001,MATCH(EF!C691,A!$A$2:$A$1001,0))</f>
        <v>#N/A</v>
      </c>
      <c r="I691" s="35" t="e">
        <f t="array" ref="I691">INDEX(A!$G$2:$G$1001,MATCH(EF!C691,A!$A$2:$A$1001,0))</f>
        <v>#N/A</v>
      </c>
      <c r="J691" s="35" t="e">
        <f t="array" ref="J691">INDEX(A!$H$2:$H$1001,MATCH(EF!C691,A!$A$2:$A$1001,0))</f>
        <v>#N/A</v>
      </c>
      <c r="K691" s="35" t="e">
        <f t="array" ref="K691">INDEX(A!$I$2:$I$1001,MATCH(EF!C691,A!$A$2:$A$1001,0))</f>
        <v>#N/A</v>
      </c>
      <c r="L691" s="35" t="e">
        <f t="array" ref="L691">INDEX(A!$J$2:$J$1001,MATCH(EF!C691,A!$A$2:$A$1001,0))</f>
        <v>#N/A</v>
      </c>
      <c r="M691" s="35" t="e">
        <f t="array" ref="M691">INDEX(A!$K$2:$K$1001,MATCH(EF!C691,A!$A$2:$A$1001,0))</f>
        <v>#N/A</v>
      </c>
      <c r="N691" s="35" t="e">
        <f t="array" ref="N691">INDEX(A!$L$2:$L$1001,MATCH(EF!C691,A!$A$2:$A$1001,0))</f>
        <v>#N/A</v>
      </c>
      <c r="O691" s="36" t="e">
        <f t="shared" si="0"/>
        <v>#N/A</v>
      </c>
      <c r="P691" s="36" t="e">
        <f t="shared" si="1"/>
        <v>#N/A</v>
      </c>
      <c r="Q691" s="36" t="e">
        <f t="array" ref="Q691">IF(O691="7",IF(P691="000","Sin región al ser un intermunicipal",INDEX(B!$C$2:$C$126,MATCH(EF!P691,B!$A$2:$A$126,0))),"Sin región al ser un ente Estatal")</f>
        <v>#N/A</v>
      </c>
      <c r="R691" s="37" t="e">
        <f t="array" ref="R691">IF(O691="7",IF(P691="000","N/A",INDEX(B!$D$2:$D$126,MATCH(EF!P691,B!$A$2:$A$126,0))),B!$D$127)</f>
        <v>#N/A</v>
      </c>
      <c r="S691" s="37" t="e">
        <f t="array" ref="S691">IF(O691="7",IF(P691="000","N/A",INDEX(B!$E$2:$E$126,MATCH(EF!P691,B!$A$2:$A$126,0))),B!$E$127)</f>
        <v>#N/A</v>
      </c>
      <c r="T691" s="29"/>
      <c r="U691" s="29"/>
      <c r="V691" s="29"/>
      <c r="W691" s="29"/>
      <c r="X691" s="29"/>
      <c r="Y691" s="29"/>
      <c r="Z691" s="29"/>
    </row>
    <row r="692" spans="1:26" ht="14.25" customHeight="1">
      <c r="A692" s="29">
        <f>COUNTIF(A!$A$2:$A$1001,"&lt;="&amp;A!A692)</f>
        <v>0</v>
      </c>
      <c r="B692" s="30">
        <v>691</v>
      </c>
      <c r="C692" s="35" t="e">
        <f t="array" ref="C692">INDEX(A!$A$2:$A$1001,MATCH(EF!B692,EF!$A$2:$A$1001,0))</f>
        <v>#N/A</v>
      </c>
      <c r="D692" s="35" t="e">
        <f t="array" ref="D692">INDEX(A!$B$2:$B$1001,MATCH(EF!C692,A!$A$2:$A$1001,0))</f>
        <v>#N/A</v>
      </c>
      <c r="E692" s="35" t="e">
        <f t="array" ref="E692">INDEX(A!$C$2:$C$1001,MATCH(EF!C692,A!$A$2:$A$1001,0))</f>
        <v>#N/A</v>
      </c>
      <c r="F692" s="35" t="e">
        <f t="array" ref="F692">INDEX(A!$D$2:$D$1001,MATCH(EF!C692,A!$A$2:$A$1001,0))</f>
        <v>#N/A</v>
      </c>
      <c r="G692" s="35" t="e">
        <f t="array" ref="G692">INDEX(A!$E$2:$E$1001,MATCH(EF!C692,A!$A$2:$A$1001,0))</f>
        <v>#N/A</v>
      </c>
      <c r="H692" s="35" t="e">
        <f t="array" ref="H692">INDEX(A!$F$2:$F$1001,MATCH(EF!C692,A!$A$2:$A$1001,0))</f>
        <v>#N/A</v>
      </c>
      <c r="I692" s="35" t="e">
        <f t="array" ref="I692">INDEX(A!$G$2:$G$1001,MATCH(EF!C692,A!$A$2:$A$1001,0))</f>
        <v>#N/A</v>
      </c>
      <c r="J692" s="35" t="e">
        <f t="array" ref="J692">INDEX(A!$H$2:$H$1001,MATCH(EF!C692,A!$A$2:$A$1001,0))</f>
        <v>#N/A</v>
      </c>
      <c r="K692" s="35" t="e">
        <f t="array" ref="K692">INDEX(A!$I$2:$I$1001,MATCH(EF!C692,A!$A$2:$A$1001,0))</f>
        <v>#N/A</v>
      </c>
      <c r="L692" s="35" t="e">
        <f t="array" ref="L692">INDEX(A!$J$2:$J$1001,MATCH(EF!C692,A!$A$2:$A$1001,0))</f>
        <v>#N/A</v>
      </c>
      <c r="M692" s="35" t="e">
        <f t="array" ref="M692">INDEX(A!$K$2:$K$1001,MATCH(EF!C692,A!$A$2:$A$1001,0))</f>
        <v>#N/A</v>
      </c>
      <c r="N692" s="35" t="e">
        <f t="array" ref="N692">INDEX(A!$L$2:$L$1001,MATCH(EF!C692,A!$A$2:$A$1001,0))</f>
        <v>#N/A</v>
      </c>
      <c r="O692" s="36" t="e">
        <f t="shared" si="0"/>
        <v>#N/A</v>
      </c>
      <c r="P692" s="36" t="e">
        <f t="shared" si="1"/>
        <v>#N/A</v>
      </c>
      <c r="Q692" s="36" t="e">
        <f t="array" ref="Q692">IF(O692="7",IF(P692="000","Sin región al ser un intermunicipal",INDEX(B!$C$2:$C$126,MATCH(EF!P692,B!$A$2:$A$126,0))),"Sin región al ser un ente Estatal")</f>
        <v>#N/A</v>
      </c>
      <c r="R692" s="37" t="e">
        <f t="array" ref="R692">IF(O692="7",IF(P692="000","N/A",INDEX(B!$D$2:$D$126,MATCH(EF!P692,B!$A$2:$A$126,0))),B!$D$127)</f>
        <v>#N/A</v>
      </c>
      <c r="S692" s="37" t="e">
        <f t="array" ref="S692">IF(O692="7",IF(P692="000","N/A",INDEX(B!$E$2:$E$126,MATCH(EF!P692,B!$A$2:$A$126,0))),B!$E$127)</f>
        <v>#N/A</v>
      </c>
      <c r="T692" s="29"/>
      <c r="U692" s="29"/>
      <c r="V692" s="29"/>
      <c r="W692" s="29"/>
      <c r="X692" s="29"/>
      <c r="Y692" s="29"/>
      <c r="Z692" s="29"/>
    </row>
    <row r="693" spans="1:26" ht="14.25" customHeight="1">
      <c r="A693" s="29">
        <f>COUNTIF(A!$A$2:$A$1001,"&lt;="&amp;A!A693)</f>
        <v>0</v>
      </c>
      <c r="B693" s="30">
        <v>692</v>
      </c>
      <c r="C693" s="35" t="e">
        <f t="array" ref="C693">INDEX(A!$A$2:$A$1001,MATCH(EF!B693,EF!$A$2:$A$1001,0))</f>
        <v>#N/A</v>
      </c>
      <c r="D693" s="35" t="e">
        <f t="array" ref="D693">INDEX(A!$B$2:$B$1001,MATCH(EF!C693,A!$A$2:$A$1001,0))</f>
        <v>#N/A</v>
      </c>
      <c r="E693" s="35" t="e">
        <f t="array" ref="E693">INDEX(A!$C$2:$C$1001,MATCH(EF!C693,A!$A$2:$A$1001,0))</f>
        <v>#N/A</v>
      </c>
      <c r="F693" s="35" t="e">
        <f t="array" ref="F693">INDEX(A!$D$2:$D$1001,MATCH(EF!C693,A!$A$2:$A$1001,0))</f>
        <v>#N/A</v>
      </c>
      <c r="G693" s="35" t="e">
        <f t="array" ref="G693">INDEX(A!$E$2:$E$1001,MATCH(EF!C693,A!$A$2:$A$1001,0))</f>
        <v>#N/A</v>
      </c>
      <c r="H693" s="35" t="e">
        <f t="array" ref="H693">INDEX(A!$F$2:$F$1001,MATCH(EF!C693,A!$A$2:$A$1001,0))</f>
        <v>#N/A</v>
      </c>
      <c r="I693" s="35" t="e">
        <f t="array" ref="I693">INDEX(A!$G$2:$G$1001,MATCH(EF!C693,A!$A$2:$A$1001,0))</f>
        <v>#N/A</v>
      </c>
      <c r="J693" s="35" t="e">
        <f t="array" ref="J693">INDEX(A!$H$2:$H$1001,MATCH(EF!C693,A!$A$2:$A$1001,0))</f>
        <v>#N/A</v>
      </c>
      <c r="K693" s="35" t="e">
        <f t="array" ref="K693">INDEX(A!$I$2:$I$1001,MATCH(EF!C693,A!$A$2:$A$1001,0))</f>
        <v>#N/A</v>
      </c>
      <c r="L693" s="35" t="e">
        <f t="array" ref="L693">INDEX(A!$J$2:$J$1001,MATCH(EF!C693,A!$A$2:$A$1001,0))</f>
        <v>#N/A</v>
      </c>
      <c r="M693" s="35" t="e">
        <f t="array" ref="M693">INDEX(A!$K$2:$K$1001,MATCH(EF!C693,A!$A$2:$A$1001,0))</f>
        <v>#N/A</v>
      </c>
      <c r="N693" s="35" t="e">
        <f t="array" ref="N693">INDEX(A!$L$2:$L$1001,MATCH(EF!C693,A!$A$2:$A$1001,0))</f>
        <v>#N/A</v>
      </c>
      <c r="O693" s="36" t="e">
        <f t="shared" si="0"/>
        <v>#N/A</v>
      </c>
      <c r="P693" s="36" t="e">
        <f t="shared" si="1"/>
        <v>#N/A</v>
      </c>
      <c r="Q693" s="36" t="e">
        <f t="array" ref="Q693">IF(O693="7",IF(P693="000","Sin región al ser un intermunicipal",INDEX(B!$C$2:$C$126,MATCH(EF!P693,B!$A$2:$A$126,0))),"Sin región al ser un ente Estatal")</f>
        <v>#N/A</v>
      </c>
      <c r="R693" s="37" t="e">
        <f t="array" ref="R693">IF(O693="7",IF(P693="000","N/A",INDEX(B!$D$2:$D$126,MATCH(EF!P693,B!$A$2:$A$126,0))),B!$D$127)</f>
        <v>#N/A</v>
      </c>
      <c r="S693" s="37" t="e">
        <f t="array" ref="S693">IF(O693="7",IF(P693="000","N/A",INDEX(B!$E$2:$E$126,MATCH(EF!P693,B!$A$2:$A$126,0))),B!$E$127)</f>
        <v>#N/A</v>
      </c>
      <c r="T693" s="29"/>
      <c r="U693" s="29"/>
      <c r="V693" s="29"/>
      <c r="W693" s="29"/>
      <c r="X693" s="29"/>
      <c r="Y693" s="29"/>
      <c r="Z693" s="29"/>
    </row>
    <row r="694" spans="1:26" ht="14.25" customHeight="1">
      <c r="A694" s="29">
        <f>COUNTIF(A!$A$2:$A$1001,"&lt;="&amp;A!A694)</f>
        <v>0</v>
      </c>
      <c r="B694" s="30">
        <v>693</v>
      </c>
      <c r="C694" s="35" t="e">
        <f t="array" ref="C694">INDEX(A!$A$2:$A$1001,MATCH(EF!B694,EF!$A$2:$A$1001,0))</f>
        <v>#N/A</v>
      </c>
      <c r="D694" s="35" t="e">
        <f t="array" ref="D694">INDEX(A!$B$2:$B$1001,MATCH(EF!C694,A!$A$2:$A$1001,0))</f>
        <v>#N/A</v>
      </c>
      <c r="E694" s="35" t="e">
        <f t="array" ref="E694">INDEX(A!$C$2:$C$1001,MATCH(EF!C694,A!$A$2:$A$1001,0))</f>
        <v>#N/A</v>
      </c>
      <c r="F694" s="35" t="e">
        <f t="array" ref="F694">INDEX(A!$D$2:$D$1001,MATCH(EF!C694,A!$A$2:$A$1001,0))</f>
        <v>#N/A</v>
      </c>
      <c r="G694" s="35" t="e">
        <f t="array" ref="G694">INDEX(A!$E$2:$E$1001,MATCH(EF!C694,A!$A$2:$A$1001,0))</f>
        <v>#N/A</v>
      </c>
      <c r="H694" s="35" t="e">
        <f t="array" ref="H694">INDEX(A!$F$2:$F$1001,MATCH(EF!C694,A!$A$2:$A$1001,0))</f>
        <v>#N/A</v>
      </c>
      <c r="I694" s="35" t="e">
        <f t="array" ref="I694">INDEX(A!$G$2:$G$1001,MATCH(EF!C694,A!$A$2:$A$1001,0))</f>
        <v>#N/A</v>
      </c>
      <c r="J694" s="35" t="e">
        <f t="array" ref="J694">INDEX(A!$H$2:$H$1001,MATCH(EF!C694,A!$A$2:$A$1001,0))</f>
        <v>#N/A</v>
      </c>
      <c r="K694" s="35" t="e">
        <f t="array" ref="K694">INDEX(A!$I$2:$I$1001,MATCH(EF!C694,A!$A$2:$A$1001,0))</f>
        <v>#N/A</v>
      </c>
      <c r="L694" s="35" t="e">
        <f t="array" ref="L694">INDEX(A!$J$2:$J$1001,MATCH(EF!C694,A!$A$2:$A$1001,0))</f>
        <v>#N/A</v>
      </c>
      <c r="M694" s="35" t="e">
        <f t="array" ref="M694">INDEX(A!$K$2:$K$1001,MATCH(EF!C694,A!$A$2:$A$1001,0))</f>
        <v>#N/A</v>
      </c>
      <c r="N694" s="35" t="e">
        <f t="array" ref="N694">INDEX(A!$L$2:$L$1001,MATCH(EF!C694,A!$A$2:$A$1001,0))</f>
        <v>#N/A</v>
      </c>
      <c r="O694" s="36" t="e">
        <f t="shared" si="0"/>
        <v>#N/A</v>
      </c>
      <c r="P694" s="36" t="e">
        <f t="shared" si="1"/>
        <v>#N/A</v>
      </c>
      <c r="Q694" s="36" t="e">
        <f t="array" ref="Q694">IF(O694="7",IF(P694="000","Sin región al ser un intermunicipal",INDEX(B!$C$2:$C$126,MATCH(EF!P694,B!$A$2:$A$126,0))),"Sin región al ser un ente Estatal")</f>
        <v>#N/A</v>
      </c>
      <c r="R694" s="37" t="e">
        <f t="array" ref="R694">IF(O694="7",IF(P694="000","N/A",INDEX(B!$D$2:$D$126,MATCH(EF!P694,B!$A$2:$A$126,0))),B!$D$127)</f>
        <v>#N/A</v>
      </c>
      <c r="S694" s="37" t="e">
        <f t="array" ref="S694">IF(O694="7",IF(P694="000","N/A",INDEX(B!$E$2:$E$126,MATCH(EF!P694,B!$A$2:$A$126,0))),B!$E$127)</f>
        <v>#N/A</v>
      </c>
      <c r="T694" s="29"/>
      <c r="U694" s="29"/>
      <c r="V694" s="29"/>
      <c r="W694" s="29"/>
      <c r="X694" s="29"/>
      <c r="Y694" s="29"/>
      <c r="Z694" s="29"/>
    </row>
    <row r="695" spans="1:26" ht="14.25" customHeight="1">
      <c r="A695" s="29">
        <f>COUNTIF(A!$A$2:$A$1001,"&lt;="&amp;A!A695)</f>
        <v>0</v>
      </c>
      <c r="B695" s="30">
        <v>694</v>
      </c>
      <c r="C695" s="35" t="e">
        <f t="array" ref="C695">INDEX(A!$A$2:$A$1001,MATCH(EF!B695,EF!$A$2:$A$1001,0))</f>
        <v>#N/A</v>
      </c>
      <c r="D695" s="35" t="e">
        <f t="array" ref="D695">INDEX(A!$B$2:$B$1001,MATCH(EF!C695,A!$A$2:$A$1001,0))</f>
        <v>#N/A</v>
      </c>
      <c r="E695" s="35" t="e">
        <f t="array" ref="E695">INDEX(A!$C$2:$C$1001,MATCH(EF!C695,A!$A$2:$A$1001,0))</f>
        <v>#N/A</v>
      </c>
      <c r="F695" s="35" t="e">
        <f t="array" ref="F695">INDEX(A!$D$2:$D$1001,MATCH(EF!C695,A!$A$2:$A$1001,0))</f>
        <v>#N/A</v>
      </c>
      <c r="G695" s="35" t="e">
        <f t="array" ref="G695">INDEX(A!$E$2:$E$1001,MATCH(EF!C695,A!$A$2:$A$1001,0))</f>
        <v>#N/A</v>
      </c>
      <c r="H695" s="35" t="e">
        <f t="array" ref="H695">INDEX(A!$F$2:$F$1001,MATCH(EF!C695,A!$A$2:$A$1001,0))</f>
        <v>#N/A</v>
      </c>
      <c r="I695" s="35" t="e">
        <f t="array" ref="I695">INDEX(A!$G$2:$G$1001,MATCH(EF!C695,A!$A$2:$A$1001,0))</f>
        <v>#N/A</v>
      </c>
      <c r="J695" s="35" t="e">
        <f t="array" ref="J695">INDEX(A!$H$2:$H$1001,MATCH(EF!C695,A!$A$2:$A$1001,0))</f>
        <v>#N/A</v>
      </c>
      <c r="K695" s="35" t="e">
        <f t="array" ref="K695">INDEX(A!$I$2:$I$1001,MATCH(EF!C695,A!$A$2:$A$1001,0))</f>
        <v>#N/A</v>
      </c>
      <c r="L695" s="35" t="e">
        <f t="array" ref="L695">INDEX(A!$J$2:$J$1001,MATCH(EF!C695,A!$A$2:$A$1001,0))</f>
        <v>#N/A</v>
      </c>
      <c r="M695" s="35" t="e">
        <f t="array" ref="M695">INDEX(A!$K$2:$K$1001,MATCH(EF!C695,A!$A$2:$A$1001,0))</f>
        <v>#N/A</v>
      </c>
      <c r="N695" s="35" t="e">
        <f t="array" ref="N695">INDEX(A!$L$2:$L$1001,MATCH(EF!C695,A!$A$2:$A$1001,0))</f>
        <v>#N/A</v>
      </c>
      <c r="O695" s="36" t="e">
        <f t="shared" si="0"/>
        <v>#N/A</v>
      </c>
      <c r="P695" s="36" t="e">
        <f t="shared" si="1"/>
        <v>#N/A</v>
      </c>
      <c r="Q695" s="36" t="e">
        <f t="array" ref="Q695">IF(O695="7",IF(P695="000","Sin región al ser un intermunicipal",INDEX(B!$C$2:$C$126,MATCH(EF!P695,B!$A$2:$A$126,0))),"Sin región al ser un ente Estatal")</f>
        <v>#N/A</v>
      </c>
      <c r="R695" s="37" t="e">
        <f t="array" ref="R695">IF(O695="7",IF(P695="000","N/A",INDEX(B!$D$2:$D$126,MATCH(EF!P695,B!$A$2:$A$126,0))),B!$D$127)</f>
        <v>#N/A</v>
      </c>
      <c r="S695" s="37" t="e">
        <f t="array" ref="S695">IF(O695="7",IF(P695="000","N/A",INDEX(B!$E$2:$E$126,MATCH(EF!P695,B!$A$2:$A$126,0))),B!$E$127)</f>
        <v>#N/A</v>
      </c>
      <c r="T695" s="29"/>
      <c r="U695" s="29"/>
      <c r="V695" s="29"/>
      <c r="W695" s="29"/>
      <c r="X695" s="29"/>
      <c r="Y695" s="29"/>
      <c r="Z695" s="29"/>
    </row>
    <row r="696" spans="1:26" ht="14.25" customHeight="1">
      <c r="A696" s="29">
        <f>COUNTIF(A!$A$2:$A$1001,"&lt;="&amp;A!A696)</f>
        <v>0</v>
      </c>
      <c r="B696" s="30">
        <v>695</v>
      </c>
      <c r="C696" s="35" t="e">
        <f t="array" ref="C696">INDEX(A!$A$2:$A$1001,MATCH(EF!B696,EF!$A$2:$A$1001,0))</f>
        <v>#N/A</v>
      </c>
      <c r="D696" s="35" t="e">
        <f t="array" ref="D696">INDEX(A!$B$2:$B$1001,MATCH(EF!C696,A!$A$2:$A$1001,0))</f>
        <v>#N/A</v>
      </c>
      <c r="E696" s="35" t="e">
        <f t="array" ref="E696">INDEX(A!$C$2:$C$1001,MATCH(EF!C696,A!$A$2:$A$1001,0))</f>
        <v>#N/A</v>
      </c>
      <c r="F696" s="35" t="e">
        <f t="array" ref="F696">INDEX(A!$D$2:$D$1001,MATCH(EF!C696,A!$A$2:$A$1001,0))</f>
        <v>#N/A</v>
      </c>
      <c r="G696" s="35" t="e">
        <f t="array" ref="G696">INDEX(A!$E$2:$E$1001,MATCH(EF!C696,A!$A$2:$A$1001,0))</f>
        <v>#N/A</v>
      </c>
      <c r="H696" s="35" t="e">
        <f t="array" ref="H696">INDEX(A!$F$2:$F$1001,MATCH(EF!C696,A!$A$2:$A$1001,0))</f>
        <v>#N/A</v>
      </c>
      <c r="I696" s="35" t="e">
        <f t="array" ref="I696">INDEX(A!$G$2:$G$1001,MATCH(EF!C696,A!$A$2:$A$1001,0))</f>
        <v>#N/A</v>
      </c>
      <c r="J696" s="35" t="e">
        <f t="array" ref="J696">INDEX(A!$H$2:$H$1001,MATCH(EF!C696,A!$A$2:$A$1001,0))</f>
        <v>#N/A</v>
      </c>
      <c r="K696" s="35" t="e">
        <f t="array" ref="K696">INDEX(A!$I$2:$I$1001,MATCH(EF!C696,A!$A$2:$A$1001,0))</f>
        <v>#N/A</v>
      </c>
      <c r="L696" s="35" t="e">
        <f t="array" ref="L696">INDEX(A!$J$2:$J$1001,MATCH(EF!C696,A!$A$2:$A$1001,0))</f>
        <v>#N/A</v>
      </c>
      <c r="M696" s="35" t="e">
        <f t="array" ref="M696">INDEX(A!$K$2:$K$1001,MATCH(EF!C696,A!$A$2:$A$1001,0))</f>
        <v>#N/A</v>
      </c>
      <c r="N696" s="35" t="e">
        <f t="array" ref="N696">INDEX(A!$L$2:$L$1001,MATCH(EF!C696,A!$A$2:$A$1001,0))</f>
        <v>#N/A</v>
      </c>
      <c r="O696" s="36" t="e">
        <f t="shared" si="0"/>
        <v>#N/A</v>
      </c>
      <c r="P696" s="36" t="e">
        <f t="shared" si="1"/>
        <v>#N/A</v>
      </c>
      <c r="Q696" s="36" t="e">
        <f t="array" ref="Q696">IF(O696="7",IF(P696="000","Sin región al ser un intermunicipal",INDEX(B!$C$2:$C$126,MATCH(EF!P696,B!$A$2:$A$126,0))),"Sin región al ser un ente Estatal")</f>
        <v>#N/A</v>
      </c>
      <c r="R696" s="37" t="e">
        <f t="array" ref="R696">IF(O696="7",IF(P696="000","N/A",INDEX(B!$D$2:$D$126,MATCH(EF!P696,B!$A$2:$A$126,0))),B!$D$127)</f>
        <v>#N/A</v>
      </c>
      <c r="S696" s="37" t="e">
        <f t="array" ref="S696">IF(O696="7",IF(P696="000","N/A",INDEX(B!$E$2:$E$126,MATCH(EF!P696,B!$A$2:$A$126,0))),B!$E$127)</f>
        <v>#N/A</v>
      </c>
      <c r="T696" s="29"/>
      <c r="U696" s="29"/>
      <c r="V696" s="29"/>
      <c r="W696" s="29"/>
      <c r="X696" s="29"/>
      <c r="Y696" s="29"/>
      <c r="Z696" s="29"/>
    </row>
    <row r="697" spans="1:26" ht="14.25" customHeight="1">
      <c r="A697" s="29">
        <f>COUNTIF(A!$A$2:$A$1001,"&lt;="&amp;A!A697)</f>
        <v>0</v>
      </c>
      <c r="B697" s="30">
        <v>696</v>
      </c>
      <c r="C697" s="35" t="e">
        <f t="array" ref="C697">INDEX(A!$A$2:$A$1001,MATCH(EF!B697,EF!$A$2:$A$1001,0))</f>
        <v>#N/A</v>
      </c>
      <c r="D697" s="35" t="e">
        <f t="array" ref="D697">INDEX(A!$B$2:$B$1001,MATCH(EF!C697,A!$A$2:$A$1001,0))</f>
        <v>#N/A</v>
      </c>
      <c r="E697" s="35" t="e">
        <f t="array" ref="E697">INDEX(A!$C$2:$C$1001,MATCH(EF!C697,A!$A$2:$A$1001,0))</f>
        <v>#N/A</v>
      </c>
      <c r="F697" s="35" t="e">
        <f t="array" ref="F697">INDEX(A!$D$2:$D$1001,MATCH(EF!C697,A!$A$2:$A$1001,0))</f>
        <v>#N/A</v>
      </c>
      <c r="G697" s="35" t="e">
        <f t="array" ref="G697">INDEX(A!$E$2:$E$1001,MATCH(EF!C697,A!$A$2:$A$1001,0))</f>
        <v>#N/A</v>
      </c>
      <c r="H697" s="35" t="e">
        <f t="array" ref="H697">INDEX(A!$F$2:$F$1001,MATCH(EF!C697,A!$A$2:$A$1001,0))</f>
        <v>#N/A</v>
      </c>
      <c r="I697" s="35" t="e">
        <f t="array" ref="I697">INDEX(A!$G$2:$G$1001,MATCH(EF!C697,A!$A$2:$A$1001,0))</f>
        <v>#N/A</v>
      </c>
      <c r="J697" s="35" t="e">
        <f t="array" ref="J697">INDEX(A!$H$2:$H$1001,MATCH(EF!C697,A!$A$2:$A$1001,0))</f>
        <v>#N/A</v>
      </c>
      <c r="K697" s="35" t="e">
        <f t="array" ref="K697">INDEX(A!$I$2:$I$1001,MATCH(EF!C697,A!$A$2:$A$1001,0))</f>
        <v>#N/A</v>
      </c>
      <c r="L697" s="35" t="e">
        <f t="array" ref="L697">INDEX(A!$J$2:$J$1001,MATCH(EF!C697,A!$A$2:$A$1001,0))</f>
        <v>#N/A</v>
      </c>
      <c r="M697" s="35" t="e">
        <f t="array" ref="M697">INDEX(A!$K$2:$K$1001,MATCH(EF!C697,A!$A$2:$A$1001,0))</f>
        <v>#N/A</v>
      </c>
      <c r="N697" s="35" t="e">
        <f t="array" ref="N697">INDEX(A!$L$2:$L$1001,MATCH(EF!C697,A!$A$2:$A$1001,0))</f>
        <v>#N/A</v>
      </c>
      <c r="O697" s="36" t="e">
        <f t="shared" si="0"/>
        <v>#N/A</v>
      </c>
      <c r="P697" s="36" t="e">
        <f t="shared" si="1"/>
        <v>#N/A</v>
      </c>
      <c r="Q697" s="36" t="e">
        <f t="array" ref="Q697">IF(O697="7",IF(P697="000","Sin región al ser un intermunicipal",INDEX(B!$C$2:$C$126,MATCH(EF!P697,B!$A$2:$A$126,0))),"Sin región al ser un ente Estatal")</f>
        <v>#N/A</v>
      </c>
      <c r="R697" s="37" t="e">
        <f t="array" ref="R697">IF(O697="7",IF(P697="000","N/A",INDEX(B!$D$2:$D$126,MATCH(EF!P697,B!$A$2:$A$126,0))),B!$D$127)</f>
        <v>#N/A</v>
      </c>
      <c r="S697" s="37" t="e">
        <f t="array" ref="S697">IF(O697="7",IF(P697="000","N/A",INDEX(B!$E$2:$E$126,MATCH(EF!P697,B!$A$2:$A$126,0))),B!$E$127)</f>
        <v>#N/A</v>
      </c>
      <c r="T697" s="29"/>
      <c r="U697" s="29"/>
      <c r="V697" s="29"/>
      <c r="W697" s="29"/>
      <c r="X697" s="29"/>
      <c r="Y697" s="29"/>
      <c r="Z697" s="29"/>
    </row>
    <row r="698" spans="1:26" ht="14.25" customHeight="1">
      <c r="A698" s="29">
        <f>COUNTIF(A!$A$2:$A$1001,"&lt;="&amp;A!A698)</f>
        <v>0</v>
      </c>
      <c r="B698" s="30">
        <v>697</v>
      </c>
      <c r="C698" s="35" t="e">
        <f t="array" ref="C698">INDEX(A!$A$2:$A$1001,MATCH(EF!B698,EF!$A$2:$A$1001,0))</f>
        <v>#N/A</v>
      </c>
      <c r="D698" s="35" t="e">
        <f t="array" ref="D698">INDEX(A!$B$2:$B$1001,MATCH(EF!C698,A!$A$2:$A$1001,0))</f>
        <v>#N/A</v>
      </c>
      <c r="E698" s="35" t="e">
        <f t="array" ref="E698">INDEX(A!$C$2:$C$1001,MATCH(EF!C698,A!$A$2:$A$1001,0))</f>
        <v>#N/A</v>
      </c>
      <c r="F698" s="35" t="e">
        <f t="array" ref="F698">INDEX(A!$D$2:$D$1001,MATCH(EF!C698,A!$A$2:$A$1001,0))</f>
        <v>#N/A</v>
      </c>
      <c r="G698" s="35" t="e">
        <f t="array" ref="G698">INDEX(A!$E$2:$E$1001,MATCH(EF!C698,A!$A$2:$A$1001,0))</f>
        <v>#N/A</v>
      </c>
      <c r="H698" s="35" t="e">
        <f t="array" ref="H698">INDEX(A!$F$2:$F$1001,MATCH(EF!C698,A!$A$2:$A$1001,0))</f>
        <v>#N/A</v>
      </c>
      <c r="I698" s="35" t="e">
        <f t="array" ref="I698">INDEX(A!$G$2:$G$1001,MATCH(EF!C698,A!$A$2:$A$1001,0))</f>
        <v>#N/A</v>
      </c>
      <c r="J698" s="35" t="e">
        <f t="array" ref="J698">INDEX(A!$H$2:$H$1001,MATCH(EF!C698,A!$A$2:$A$1001,0))</f>
        <v>#N/A</v>
      </c>
      <c r="K698" s="35" t="e">
        <f t="array" ref="K698">INDEX(A!$I$2:$I$1001,MATCH(EF!C698,A!$A$2:$A$1001,0))</f>
        <v>#N/A</v>
      </c>
      <c r="L698" s="35" t="e">
        <f t="array" ref="L698">INDEX(A!$J$2:$J$1001,MATCH(EF!C698,A!$A$2:$A$1001,0))</f>
        <v>#N/A</v>
      </c>
      <c r="M698" s="35" t="e">
        <f t="array" ref="M698">INDEX(A!$K$2:$K$1001,MATCH(EF!C698,A!$A$2:$A$1001,0))</f>
        <v>#N/A</v>
      </c>
      <c r="N698" s="35" t="e">
        <f t="array" ref="N698">INDEX(A!$L$2:$L$1001,MATCH(EF!C698,A!$A$2:$A$1001,0))</f>
        <v>#N/A</v>
      </c>
      <c r="O698" s="36" t="e">
        <f t="shared" si="0"/>
        <v>#N/A</v>
      </c>
      <c r="P698" s="36" t="e">
        <f t="shared" si="1"/>
        <v>#N/A</v>
      </c>
      <c r="Q698" s="36" t="e">
        <f t="array" ref="Q698">IF(O698="7",IF(P698="000","Sin región al ser un intermunicipal",INDEX(B!$C$2:$C$126,MATCH(EF!P698,B!$A$2:$A$126,0))),"Sin región al ser un ente Estatal")</f>
        <v>#N/A</v>
      </c>
      <c r="R698" s="37" t="e">
        <f t="array" ref="R698">IF(O698="7",IF(P698="000","N/A",INDEX(B!$D$2:$D$126,MATCH(EF!P698,B!$A$2:$A$126,0))),B!$D$127)</f>
        <v>#N/A</v>
      </c>
      <c r="S698" s="37" t="e">
        <f t="array" ref="S698">IF(O698="7",IF(P698="000","N/A",INDEX(B!$E$2:$E$126,MATCH(EF!P698,B!$A$2:$A$126,0))),B!$E$127)</f>
        <v>#N/A</v>
      </c>
      <c r="T698" s="29"/>
      <c r="U698" s="29"/>
      <c r="V698" s="29"/>
      <c r="W698" s="29"/>
      <c r="X698" s="29"/>
      <c r="Y698" s="29"/>
      <c r="Z698" s="29"/>
    </row>
    <row r="699" spans="1:26" ht="14.25" customHeight="1">
      <c r="A699" s="29">
        <f>COUNTIF(A!$A$2:$A$1001,"&lt;="&amp;A!A699)</f>
        <v>0</v>
      </c>
      <c r="B699" s="30">
        <v>698</v>
      </c>
      <c r="C699" s="35" t="e">
        <f t="array" ref="C699">INDEX(A!$A$2:$A$1001,MATCH(EF!B699,EF!$A$2:$A$1001,0))</f>
        <v>#N/A</v>
      </c>
      <c r="D699" s="35" t="e">
        <f t="array" ref="D699">INDEX(A!$B$2:$B$1001,MATCH(EF!C699,A!$A$2:$A$1001,0))</f>
        <v>#N/A</v>
      </c>
      <c r="E699" s="35" t="e">
        <f t="array" ref="E699">INDEX(A!$C$2:$C$1001,MATCH(EF!C699,A!$A$2:$A$1001,0))</f>
        <v>#N/A</v>
      </c>
      <c r="F699" s="35" t="e">
        <f t="array" ref="F699">INDEX(A!$D$2:$D$1001,MATCH(EF!C699,A!$A$2:$A$1001,0))</f>
        <v>#N/A</v>
      </c>
      <c r="G699" s="35" t="e">
        <f t="array" ref="G699">INDEX(A!$E$2:$E$1001,MATCH(EF!C699,A!$A$2:$A$1001,0))</f>
        <v>#N/A</v>
      </c>
      <c r="H699" s="35" t="e">
        <f t="array" ref="H699">INDEX(A!$F$2:$F$1001,MATCH(EF!C699,A!$A$2:$A$1001,0))</f>
        <v>#N/A</v>
      </c>
      <c r="I699" s="35" t="e">
        <f t="array" ref="I699">INDEX(A!$G$2:$G$1001,MATCH(EF!C699,A!$A$2:$A$1001,0))</f>
        <v>#N/A</v>
      </c>
      <c r="J699" s="35" t="e">
        <f t="array" ref="J699">INDEX(A!$H$2:$H$1001,MATCH(EF!C699,A!$A$2:$A$1001,0))</f>
        <v>#N/A</v>
      </c>
      <c r="K699" s="35" t="e">
        <f t="array" ref="K699">INDEX(A!$I$2:$I$1001,MATCH(EF!C699,A!$A$2:$A$1001,0))</f>
        <v>#N/A</v>
      </c>
      <c r="L699" s="35" t="e">
        <f t="array" ref="L699">INDEX(A!$J$2:$J$1001,MATCH(EF!C699,A!$A$2:$A$1001,0))</f>
        <v>#N/A</v>
      </c>
      <c r="M699" s="35" t="e">
        <f t="array" ref="M699">INDEX(A!$K$2:$K$1001,MATCH(EF!C699,A!$A$2:$A$1001,0))</f>
        <v>#N/A</v>
      </c>
      <c r="N699" s="35" t="e">
        <f t="array" ref="N699">INDEX(A!$L$2:$L$1001,MATCH(EF!C699,A!$A$2:$A$1001,0))</f>
        <v>#N/A</v>
      </c>
      <c r="O699" s="36" t="e">
        <f t="shared" si="0"/>
        <v>#N/A</v>
      </c>
      <c r="P699" s="36" t="e">
        <f t="shared" si="1"/>
        <v>#N/A</v>
      </c>
      <c r="Q699" s="36" t="e">
        <f t="array" ref="Q699">IF(O699="7",IF(P699="000","Sin región al ser un intermunicipal",INDEX(B!$C$2:$C$126,MATCH(EF!P699,B!$A$2:$A$126,0))),"Sin región al ser un ente Estatal")</f>
        <v>#N/A</v>
      </c>
      <c r="R699" s="37" t="e">
        <f t="array" ref="R699">IF(O699="7",IF(P699="000","N/A",INDEX(B!$D$2:$D$126,MATCH(EF!P699,B!$A$2:$A$126,0))),B!$D$127)</f>
        <v>#N/A</v>
      </c>
      <c r="S699" s="37" t="e">
        <f t="array" ref="S699">IF(O699="7",IF(P699="000","N/A",INDEX(B!$E$2:$E$126,MATCH(EF!P699,B!$A$2:$A$126,0))),B!$E$127)</f>
        <v>#N/A</v>
      </c>
      <c r="T699" s="29"/>
      <c r="U699" s="29"/>
      <c r="V699" s="29"/>
      <c r="W699" s="29"/>
      <c r="X699" s="29"/>
      <c r="Y699" s="29"/>
      <c r="Z699" s="29"/>
    </row>
    <row r="700" spans="1:26" ht="14.25" customHeight="1">
      <c r="A700" s="29">
        <f>COUNTIF(A!$A$2:$A$1001,"&lt;="&amp;A!A700)</f>
        <v>0</v>
      </c>
      <c r="B700" s="30">
        <v>699</v>
      </c>
      <c r="C700" s="35" t="e">
        <f t="array" ref="C700">INDEX(A!$A$2:$A$1001,MATCH(EF!B700,EF!$A$2:$A$1001,0))</f>
        <v>#N/A</v>
      </c>
      <c r="D700" s="35" t="e">
        <f t="array" ref="D700">INDEX(A!$B$2:$B$1001,MATCH(EF!C700,A!$A$2:$A$1001,0))</f>
        <v>#N/A</v>
      </c>
      <c r="E700" s="35" t="e">
        <f t="array" ref="E700">INDEX(A!$C$2:$C$1001,MATCH(EF!C700,A!$A$2:$A$1001,0))</f>
        <v>#N/A</v>
      </c>
      <c r="F700" s="35" t="e">
        <f t="array" ref="F700">INDEX(A!$D$2:$D$1001,MATCH(EF!C700,A!$A$2:$A$1001,0))</f>
        <v>#N/A</v>
      </c>
      <c r="G700" s="35" t="e">
        <f t="array" ref="G700">INDEX(A!$E$2:$E$1001,MATCH(EF!C700,A!$A$2:$A$1001,0))</f>
        <v>#N/A</v>
      </c>
      <c r="H700" s="35" t="e">
        <f t="array" ref="H700">INDEX(A!$F$2:$F$1001,MATCH(EF!C700,A!$A$2:$A$1001,0))</f>
        <v>#N/A</v>
      </c>
      <c r="I700" s="35" t="e">
        <f t="array" ref="I700">INDEX(A!$G$2:$G$1001,MATCH(EF!C700,A!$A$2:$A$1001,0))</f>
        <v>#N/A</v>
      </c>
      <c r="J700" s="35" t="e">
        <f t="array" ref="J700">INDEX(A!$H$2:$H$1001,MATCH(EF!C700,A!$A$2:$A$1001,0))</f>
        <v>#N/A</v>
      </c>
      <c r="K700" s="35" t="e">
        <f t="array" ref="K700">INDEX(A!$I$2:$I$1001,MATCH(EF!C700,A!$A$2:$A$1001,0))</f>
        <v>#N/A</v>
      </c>
      <c r="L700" s="35" t="e">
        <f t="array" ref="L700">INDEX(A!$J$2:$J$1001,MATCH(EF!C700,A!$A$2:$A$1001,0))</f>
        <v>#N/A</v>
      </c>
      <c r="M700" s="35" t="e">
        <f t="array" ref="M700">INDEX(A!$K$2:$K$1001,MATCH(EF!C700,A!$A$2:$A$1001,0))</f>
        <v>#N/A</v>
      </c>
      <c r="N700" s="35" t="e">
        <f t="array" ref="N700">INDEX(A!$L$2:$L$1001,MATCH(EF!C700,A!$A$2:$A$1001,0))</f>
        <v>#N/A</v>
      </c>
      <c r="O700" s="36" t="e">
        <f t="shared" si="0"/>
        <v>#N/A</v>
      </c>
      <c r="P700" s="36" t="e">
        <f t="shared" si="1"/>
        <v>#N/A</v>
      </c>
      <c r="Q700" s="36" t="e">
        <f t="array" ref="Q700">IF(O700="7",IF(P700="000","Sin región al ser un intermunicipal",INDEX(B!$C$2:$C$126,MATCH(EF!P700,B!$A$2:$A$126,0))),"Sin región al ser un ente Estatal")</f>
        <v>#N/A</v>
      </c>
      <c r="R700" s="37" t="e">
        <f t="array" ref="R700">IF(O700="7",IF(P700="000","N/A",INDEX(B!$D$2:$D$126,MATCH(EF!P700,B!$A$2:$A$126,0))),B!$D$127)</f>
        <v>#N/A</v>
      </c>
      <c r="S700" s="37" t="e">
        <f t="array" ref="S700">IF(O700="7",IF(P700="000","N/A",INDEX(B!$E$2:$E$126,MATCH(EF!P700,B!$A$2:$A$126,0))),B!$E$127)</f>
        <v>#N/A</v>
      </c>
      <c r="T700" s="29"/>
      <c r="U700" s="29"/>
      <c r="V700" s="29"/>
      <c r="W700" s="29"/>
      <c r="X700" s="29"/>
      <c r="Y700" s="29"/>
      <c r="Z700" s="29"/>
    </row>
    <row r="701" spans="1:26" ht="14.25" customHeight="1">
      <c r="A701" s="29">
        <f>COUNTIF(A!$A$2:$A$1001,"&lt;="&amp;A!A701)</f>
        <v>0</v>
      </c>
      <c r="B701" s="30">
        <v>700</v>
      </c>
      <c r="C701" s="35" t="e">
        <f t="array" ref="C701">INDEX(A!$A$2:$A$1001,MATCH(EF!B701,EF!$A$2:$A$1001,0))</f>
        <v>#N/A</v>
      </c>
      <c r="D701" s="35" t="e">
        <f t="array" ref="D701">INDEX(A!$B$2:$B$1001,MATCH(EF!C701,A!$A$2:$A$1001,0))</f>
        <v>#N/A</v>
      </c>
      <c r="E701" s="35" t="e">
        <f t="array" ref="E701">INDEX(A!$C$2:$C$1001,MATCH(EF!C701,A!$A$2:$A$1001,0))</f>
        <v>#N/A</v>
      </c>
      <c r="F701" s="35" t="e">
        <f t="array" ref="F701">INDEX(A!$D$2:$D$1001,MATCH(EF!C701,A!$A$2:$A$1001,0))</f>
        <v>#N/A</v>
      </c>
      <c r="G701" s="35" t="e">
        <f t="array" ref="G701">INDEX(A!$E$2:$E$1001,MATCH(EF!C701,A!$A$2:$A$1001,0))</f>
        <v>#N/A</v>
      </c>
      <c r="H701" s="35" t="e">
        <f t="array" ref="H701">INDEX(A!$F$2:$F$1001,MATCH(EF!C701,A!$A$2:$A$1001,0))</f>
        <v>#N/A</v>
      </c>
      <c r="I701" s="35" t="e">
        <f t="array" ref="I701">INDEX(A!$G$2:$G$1001,MATCH(EF!C701,A!$A$2:$A$1001,0))</f>
        <v>#N/A</v>
      </c>
      <c r="J701" s="35" t="e">
        <f t="array" ref="J701">INDEX(A!$H$2:$H$1001,MATCH(EF!C701,A!$A$2:$A$1001,0))</f>
        <v>#N/A</v>
      </c>
      <c r="K701" s="35" t="e">
        <f t="array" ref="K701">INDEX(A!$I$2:$I$1001,MATCH(EF!C701,A!$A$2:$A$1001,0))</f>
        <v>#N/A</v>
      </c>
      <c r="L701" s="35" t="e">
        <f t="array" ref="L701">INDEX(A!$J$2:$J$1001,MATCH(EF!C701,A!$A$2:$A$1001,0))</f>
        <v>#N/A</v>
      </c>
      <c r="M701" s="35" t="e">
        <f t="array" ref="M701">INDEX(A!$K$2:$K$1001,MATCH(EF!C701,A!$A$2:$A$1001,0))</f>
        <v>#N/A</v>
      </c>
      <c r="N701" s="35" t="e">
        <f t="array" ref="N701">INDEX(A!$L$2:$L$1001,MATCH(EF!C701,A!$A$2:$A$1001,0))</f>
        <v>#N/A</v>
      </c>
      <c r="O701" s="36" t="e">
        <f t="shared" si="0"/>
        <v>#N/A</v>
      </c>
      <c r="P701" s="36" t="e">
        <f t="shared" si="1"/>
        <v>#N/A</v>
      </c>
      <c r="Q701" s="36" t="e">
        <f t="array" ref="Q701">IF(O701="7",IF(P701="000","Sin región al ser un intermunicipal",INDEX(B!$C$2:$C$126,MATCH(EF!P701,B!$A$2:$A$126,0))),"Sin región al ser un ente Estatal")</f>
        <v>#N/A</v>
      </c>
      <c r="R701" s="37" t="e">
        <f t="array" ref="R701">IF(O701="7",IF(P701="000","N/A",INDEX(B!$D$2:$D$126,MATCH(EF!P701,B!$A$2:$A$126,0))),B!$D$127)</f>
        <v>#N/A</v>
      </c>
      <c r="S701" s="37" t="e">
        <f t="array" ref="S701">IF(O701="7",IF(P701="000","N/A",INDEX(B!$E$2:$E$126,MATCH(EF!P701,B!$A$2:$A$126,0))),B!$E$127)</f>
        <v>#N/A</v>
      </c>
      <c r="T701" s="29"/>
      <c r="U701" s="29"/>
      <c r="V701" s="29"/>
      <c r="W701" s="29"/>
      <c r="X701" s="29"/>
      <c r="Y701" s="29"/>
      <c r="Z701" s="29"/>
    </row>
    <row r="702" spans="1:26" ht="14.25" customHeight="1">
      <c r="A702" s="29">
        <f>COUNTIF(A!$A$2:$A$1001,"&lt;="&amp;A!A702)</f>
        <v>0</v>
      </c>
      <c r="B702" s="30">
        <v>701</v>
      </c>
      <c r="C702" s="35" t="e">
        <f t="array" ref="C702">INDEX(A!$A$2:$A$1001,MATCH(EF!B702,EF!$A$2:$A$1001,0))</f>
        <v>#N/A</v>
      </c>
      <c r="D702" s="35" t="e">
        <f t="array" ref="D702">INDEX(A!$B$2:$B$1001,MATCH(EF!C702,A!$A$2:$A$1001,0))</f>
        <v>#N/A</v>
      </c>
      <c r="E702" s="35" t="e">
        <f t="array" ref="E702">INDEX(A!$C$2:$C$1001,MATCH(EF!C702,A!$A$2:$A$1001,0))</f>
        <v>#N/A</v>
      </c>
      <c r="F702" s="35" t="e">
        <f t="array" ref="F702">INDEX(A!$D$2:$D$1001,MATCH(EF!C702,A!$A$2:$A$1001,0))</f>
        <v>#N/A</v>
      </c>
      <c r="G702" s="35" t="e">
        <f t="array" ref="G702">INDEX(A!$E$2:$E$1001,MATCH(EF!C702,A!$A$2:$A$1001,0))</f>
        <v>#N/A</v>
      </c>
      <c r="H702" s="35" t="e">
        <f t="array" ref="H702">INDEX(A!$F$2:$F$1001,MATCH(EF!C702,A!$A$2:$A$1001,0))</f>
        <v>#N/A</v>
      </c>
      <c r="I702" s="35" t="e">
        <f t="array" ref="I702">INDEX(A!$G$2:$G$1001,MATCH(EF!C702,A!$A$2:$A$1001,0))</f>
        <v>#N/A</v>
      </c>
      <c r="J702" s="35" t="e">
        <f t="array" ref="J702">INDEX(A!$H$2:$H$1001,MATCH(EF!C702,A!$A$2:$A$1001,0))</f>
        <v>#N/A</v>
      </c>
      <c r="K702" s="35" t="e">
        <f t="array" ref="K702">INDEX(A!$I$2:$I$1001,MATCH(EF!C702,A!$A$2:$A$1001,0))</f>
        <v>#N/A</v>
      </c>
      <c r="L702" s="35" t="e">
        <f t="array" ref="L702">INDEX(A!$J$2:$J$1001,MATCH(EF!C702,A!$A$2:$A$1001,0))</f>
        <v>#N/A</v>
      </c>
      <c r="M702" s="35" t="e">
        <f t="array" ref="M702">INDEX(A!$K$2:$K$1001,MATCH(EF!C702,A!$A$2:$A$1001,0))</f>
        <v>#N/A</v>
      </c>
      <c r="N702" s="35" t="e">
        <f t="array" ref="N702">INDEX(A!$L$2:$L$1001,MATCH(EF!C702,A!$A$2:$A$1001,0))</f>
        <v>#N/A</v>
      </c>
      <c r="O702" s="36" t="e">
        <f t="shared" si="0"/>
        <v>#N/A</v>
      </c>
      <c r="P702" s="36" t="e">
        <f t="shared" si="1"/>
        <v>#N/A</v>
      </c>
      <c r="Q702" s="36" t="e">
        <f t="array" ref="Q702">IF(O702="7",IF(P702="000","Sin región al ser un intermunicipal",INDEX(B!$C$2:$C$126,MATCH(EF!P702,B!$A$2:$A$126,0))),"Sin región al ser un ente Estatal")</f>
        <v>#N/A</v>
      </c>
      <c r="R702" s="37" t="e">
        <f t="array" ref="R702">IF(O702="7",IF(P702="000","N/A",INDEX(B!$D$2:$D$126,MATCH(EF!P702,B!$A$2:$A$126,0))),B!$D$127)</f>
        <v>#N/A</v>
      </c>
      <c r="S702" s="37" t="e">
        <f t="array" ref="S702">IF(O702="7",IF(P702="000","N/A",INDEX(B!$E$2:$E$126,MATCH(EF!P702,B!$A$2:$A$126,0))),B!$E$127)</f>
        <v>#N/A</v>
      </c>
      <c r="T702" s="29"/>
      <c r="U702" s="29"/>
      <c r="V702" s="29"/>
      <c r="W702" s="29"/>
      <c r="X702" s="29"/>
      <c r="Y702" s="29"/>
      <c r="Z702" s="29"/>
    </row>
    <row r="703" spans="1:26" ht="14.25" customHeight="1">
      <c r="A703" s="29">
        <f>COUNTIF(A!$A$2:$A$1001,"&lt;="&amp;A!A703)</f>
        <v>0</v>
      </c>
      <c r="B703" s="30">
        <v>702</v>
      </c>
      <c r="C703" s="35" t="e">
        <f t="array" ref="C703">INDEX(A!$A$2:$A$1001,MATCH(EF!B703,EF!$A$2:$A$1001,0))</f>
        <v>#N/A</v>
      </c>
      <c r="D703" s="35" t="e">
        <f t="array" ref="D703">INDEX(A!$B$2:$B$1001,MATCH(EF!C703,A!$A$2:$A$1001,0))</f>
        <v>#N/A</v>
      </c>
      <c r="E703" s="35" t="e">
        <f t="array" ref="E703">INDEX(A!$C$2:$C$1001,MATCH(EF!C703,A!$A$2:$A$1001,0))</f>
        <v>#N/A</v>
      </c>
      <c r="F703" s="35" t="e">
        <f t="array" ref="F703">INDEX(A!$D$2:$D$1001,MATCH(EF!C703,A!$A$2:$A$1001,0))</f>
        <v>#N/A</v>
      </c>
      <c r="G703" s="35" t="e">
        <f t="array" ref="G703">INDEX(A!$E$2:$E$1001,MATCH(EF!C703,A!$A$2:$A$1001,0))</f>
        <v>#N/A</v>
      </c>
      <c r="H703" s="35" t="e">
        <f t="array" ref="H703">INDEX(A!$F$2:$F$1001,MATCH(EF!C703,A!$A$2:$A$1001,0))</f>
        <v>#N/A</v>
      </c>
      <c r="I703" s="35" t="e">
        <f t="array" ref="I703">INDEX(A!$G$2:$G$1001,MATCH(EF!C703,A!$A$2:$A$1001,0))</f>
        <v>#N/A</v>
      </c>
      <c r="J703" s="35" t="e">
        <f t="array" ref="J703">INDEX(A!$H$2:$H$1001,MATCH(EF!C703,A!$A$2:$A$1001,0))</f>
        <v>#N/A</v>
      </c>
      <c r="K703" s="35" t="e">
        <f t="array" ref="K703">INDEX(A!$I$2:$I$1001,MATCH(EF!C703,A!$A$2:$A$1001,0))</f>
        <v>#N/A</v>
      </c>
      <c r="L703" s="35" t="e">
        <f t="array" ref="L703">INDEX(A!$J$2:$J$1001,MATCH(EF!C703,A!$A$2:$A$1001,0))</f>
        <v>#N/A</v>
      </c>
      <c r="M703" s="35" t="e">
        <f t="array" ref="M703">INDEX(A!$K$2:$K$1001,MATCH(EF!C703,A!$A$2:$A$1001,0))</f>
        <v>#N/A</v>
      </c>
      <c r="N703" s="35" t="e">
        <f t="array" ref="N703">INDEX(A!$L$2:$L$1001,MATCH(EF!C703,A!$A$2:$A$1001,0))</f>
        <v>#N/A</v>
      </c>
      <c r="O703" s="36" t="e">
        <f t="shared" si="0"/>
        <v>#N/A</v>
      </c>
      <c r="P703" s="36" t="e">
        <f t="shared" si="1"/>
        <v>#N/A</v>
      </c>
      <c r="Q703" s="36" t="e">
        <f t="array" ref="Q703">IF(O703="7",IF(P703="000","Sin región al ser un intermunicipal",INDEX(B!$C$2:$C$126,MATCH(EF!P703,B!$A$2:$A$126,0))),"Sin región al ser un ente Estatal")</f>
        <v>#N/A</v>
      </c>
      <c r="R703" s="37" t="e">
        <f t="array" ref="R703">IF(O703="7",IF(P703="000","N/A",INDEX(B!$D$2:$D$126,MATCH(EF!P703,B!$A$2:$A$126,0))),B!$D$127)</f>
        <v>#N/A</v>
      </c>
      <c r="S703" s="37" t="e">
        <f t="array" ref="S703">IF(O703="7",IF(P703="000","N/A",INDEX(B!$E$2:$E$126,MATCH(EF!P703,B!$A$2:$A$126,0))),B!$E$127)</f>
        <v>#N/A</v>
      </c>
      <c r="T703" s="29"/>
      <c r="U703" s="29"/>
      <c r="V703" s="29"/>
      <c r="W703" s="29"/>
      <c r="X703" s="29"/>
      <c r="Y703" s="29"/>
      <c r="Z703" s="29"/>
    </row>
    <row r="704" spans="1:26" ht="14.25" customHeight="1">
      <c r="A704" s="29">
        <f>COUNTIF(A!$A$2:$A$1001,"&lt;="&amp;A!A704)</f>
        <v>0</v>
      </c>
      <c r="B704" s="30">
        <v>703</v>
      </c>
      <c r="C704" s="35" t="e">
        <f t="array" ref="C704">INDEX(A!$A$2:$A$1001,MATCH(EF!B704,EF!$A$2:$A$1001,0))</f>
        <v>#N/A</v>
      </c>
      <c r="D704" s="35" t="e">
        <f t="array" ref="D704">INDEX(A!$B$2:$B$1001,MATCH(EF!C704,A!$A$2:$A$1001,0))</f>
        <v>#N/A</v>
      </c>
      <c r="E704" s="35" t="e">
        <f t="array" ref="E704">INDEX(A!$C$2:$C$1001,MATCH(EF!C704,A!$A$2:$A$1001,0))</f>
        <v>#N/A</v>
      </c>
      <c r="F704" s="35" t="e">
        <f t="array" ref="F704">INDEX(A!$D$2:$D$1001,MATCH(EF!C704,A!$A$2:$A$1001,0))</f>
        <v>#N/A</v>
      </c>
      <c r="G704" s="35" t="e">
        <f t="array" ref="G704">INDEX(A!$E$2:$E$1001,MATCH(EF!C704,A!$A$2:$A$1001,0))</f>
        <v>#N/A</v>
      </c>
      <c r="H704" s="35" t="e">
        <f t="array" ref="H704">INDEX(A!$F$2:$F$1001,MATCH(EF!C704,A!$A$2:$A$1001,0))</f>
        <v>#N/A</v>
      </c>
      <c r="I704" s="35" t="e">
        <f t="array" ref="I704">INDEX(A!$G$2:$G$1001,MATCH(EF!C704,A!$A$2:$A$1001,0))</f>
        <v>#N/A</v>
      </c>
      <c r="J704" s="35" t="e">
        <f t="array" ref="J704">INDEX(A!$H$2:$H$1001,MATCH(EF!C704,A!$A$2:$A$1001,0))</f>
        <v>#N/A</v>
      </c>
      <c r="K704" s="35" t="e">
        <f t="array" ref="K704">INDEX(A!$I$2:$I$1001,MATCH(EF!C704,A!$A$2:$A$1001,0))</f>
        <v>#N/A</v>
      </c>
      <c r="L704" s="35" t="e">
        <f t="array" ref="L704">INDEX(A!$J$2:$J$1001,MATCH(EF!C704,A!$A$2:$A$1001,0))</f>
        <v>#N/A</v>
      </c>
      <c r="M704" s="35" t="e">
        <f t="array" ref="M704">INDEX(A!$K$2:$K$1001,MATCH(EF!C704,A!$A$2:$A$1001,0))</f>
        <v>#N/A</v>
      </c>
      <c r="N704" s="35" t="e">
        <f t="array" ref="N704">INDEX(A!$L$2:$L$1001,MATCH(EF!C704,A!$A$2:$A$1001,0))</f>
        <v>#N/A</v>
      </c>
      <c r="O704" s="36" t="e">
        <f t="shared" si="0"/>
        <v>#N/A</v>
      </c>
      <c r="P704" s="36" t="e">
        <f t="shared" si="1"/>
        <v>#N/A</v>
      </c>
      <c r="Q704" s="36" t="e">
        <f t="array" ref="Q704">IF(O704="7",IF(P704="000","Sin región al ser un intermunicipal",INDEX(B!$C$2:$C$126,MATCH(EF!P704,B!$A$2:$A$126,0))),"Sin región al ser un ente Estatal")</f>
        <v>#N/A</v>
      </c>
      <c r="R704" s="37" t="e">
        <f t="array" ref="R704">IF(O704="7",IF(P704="000","N/A",INDEX(B!$D$2:$D$126,MATCH(EF!P704,B!$A$2:$A$126,0))),B!$D$127)</f>
        <v>#N/A</v>
      </c>
      <c r="S704" s="37" t="e">
        <f t="array" ref="S704">IF(O704="7",IF(P704="000","N/A",INDEX(B!$E$2:$E$126,MATCH(EF!P704,B!$A$2:$A$126,0))),B!$E$127)</f>
        <v>#N/A</v>
      </c>
      <c r="T704" s="29"/>
      <c r="U704" s="29"/>
      <c r="V704" s="29"/>
      <c r="W704" s="29"/>
      <c r="X704" s="29"/>
      <c r="Y704" s="29"/>
      <c r="Z704" s="29"/>
    </row>
    <row r="705" spans="1:26" ht="14.25" customHeight="1">
      <c r="A705" s="29">
        <f>COUNTIF(A!$A$2:$A$1001,"&lt;="&amp;A!A705)</f>
        <v>0</v>
      </c>
      <c r="B705" s="30">
        <v>704</v>
      </c>
      <c r="C705" s="35" t="e">
        <f t="array" ref="C705">INDEX(A!$A$2:$A$1001,MATCH(EF!B705,EF!$A$2:$A$1001,0))</f>
        <v>#N/A</v>
      </c>
      <c r="D705" s="35" t="e">
        <f t="array" ref="D705">INDEX(A!$B$2:$B$1001,MATCH(EF!C705,A!$A$2:$A$1001,0))</f>
        <v>#N/A</v>
      </c>
      <c r="E705" s="35" t="e">
        <f t="array" ref="E705">INDEX(A!$C$2:$C$1001,MATCH(EF!C705,A!$A$2:$A$1001,0))</f>
        <v>#N/A</v>
      </c>
      <c r="F705" s="35" t="e">
        <f t="array" ref="F705">INDEX(A!$D$2:$D$1001,MATCH(EF!C705,A!$A$2:$A$1001,0))</f>
        <v>#N/A</v>
      </c>
      <c r="G705" s="35" t="e">
        <f t="array" ref="G705">INDEX(A!$E$2:$E$1001,MATCH(EF!C705,A!$A$2:$A$1001,0))</f>
        <v>#N/A</v>
      </c>
      <c r="H705" s="35" t="e">
        <f t="array" ref="H705">INDEX(A!$F$2:$F$1001,MATCH(EF!C705,A!$A$2:$A$1001,0))</f>
        <v>#N/A</v>
      </c>
      <c r="I705" s="35" t="e">
        <f t="array" ref="I705">INDEX(A!$G$2:$G$1001,MATCH(EF!C705,A!$A$2:$A$1001,0))</f>
        <v>#N/A</v>
      </c>
      <c r="J705" s="35" t="e">
        <f t="array" ref="J705">INDEX(A!$H$2:$H$1001,MATCH(EF!C705,A!$A$2:$A$1001,0))</f>
        <v>#N/A</v>
      </c>
      <c r="K705" s="35" t="e">
        <f t="array" ref="K705">INDEX(A!$I$2:$I$1001,MATCH(EF!C705,A!$A$2:$A$1001,0))</f>
        <v>#N/A</v>
      </c>
      <c r="L705" s="35" t="e">
        <f t="array" ref="L705">INDEX(A!$J$2:$J$1001,MATCH(EF!C705,A!$A$2:$A$1001,0))</f>
        <v>#N/A</v>
      </c>
      <c r="M705" s="35" t="e">
        <f t="array" ref="M705">INDEX(A!$K$2:$K$1001,MATCH(EF!C705,A!$A$2:$A$1001,0))</f>
        <v>#N/A</v>
      </c>
      <c r="N705" s="35" t="e">
        <f t="array" ref="N705">INDEX(A!$L$2:$L$1001,MATCH(EF!C705,A!$A$2:$A$1001,0))</f>
        <v>#N/A</v>
      </c>
      <c r="O705" s="36" t="e">
        <f t="shared" si="0"/>
        <v>#N/A</v>
      </c>
      <c r="P705" s="36" t="e">
        <f t="shared" si="1"/>
        <v>#N/A</v>
      </c>
      <c r="Q705" s="36" t="e">
        <f t="array" ref="Q705">IF(O705="7",IF(P705="000","Sin región al ser un intermunicipal",INDEX(B!$C$2:$C$126,MATCH(EF!P705,B!$A$2:$A$126,0))),"Sin región al ser un ente Estatal")</f>
        <v>#N/A</v>
      </c>
      <c r="R705" s="37" t="e">
        <f t="array" ref="R705">IF(O705="7",IF(P705="000","N/A",INDEX(B!$D$2:$D$126,MATCH(EF!P705,B!$A$2:$A$126,0))),B!$D$127)</f>
        <v>#N/A</v>
      </c>
      <c r="S705" s="37" t="e">
        <f t="array" ref="S705">IF(O705="7",IF(P705="000","N/A",INDEX(B!$E$2:$E$126,MATCH(EF!P705,B!$A$2:$A$126,0))),B!$E$127)</f>
        <v>#N/A</v>
      </c>
      <c r="T705" s="29"/>
      <c r="U705" s="29"/>
      <c r="V705" s="29"/>
      <c r="W705" s="29"/>
      <c r="X705" s="29"/>
      <c r="Y705" s="29"/>
      <c r="Z705" s="29"/>
    </row>
    <row r="706" spans="1:26" ht="14.25" customHeight="1">
      <c r="A706" s="29">
        <f>COUNTIF(A!$A$2:$A$1001,"&lt;="&amp;A!A706)</f>
        <v>0</v>
      </c>
      <c r="B706" s="30">
        <v>705</v>
      </c>
      <c r="C706" s="35" t="e">
        <f t="array" ref="C706">INDEX(A!$A$2:$A$1001,MATCH(EF!B706,EF!$A$2:$A$1001,0))</f>
        <v>#N/A</v>
      </c>
      <c r="D706" s="35" t="e">
        <f t="array" ref="D706">INDEX(A!$B$2:$B$1001,MATCH(EF!C706,A!$A$2:$A$1001,0))</f>
        <v>#N/A</v>
      </c>
      <c r="E706" s="35" t="e">
        <f t="array" ref="E706">INDEX(A!$C$2:$C$1001,MATCH(EF!C706,A!$A$2:$A$1001,0))</f>
        <v>#N/A</v>
      </c>
      <c r="F706" s="35" t="e">
        <f t="array" ref="F706">INDEX(A!$D$2:$D$1001,MATCH(EF!C706,A!$A$2:$A$1001,0))</f>
        <v>#N/A</v>
      </c>
      <c r="G706" s="35" t="e">
        <f t="array" ref="G706">INDEX(A!$E$2:$E$1001,MATCH(EF!C706,A!$A$2:$A$1001,0))</f>
        <v>#N/A</v>
      </c>
      <c r="H706" s="35" t="e">
        <f t="array" ref="H706">INDEX(A!$F$2:$F$1001,MATCH(EF!C706,A!$A$2:$A$1001,0))</f>
        <v>#N/A</v>
      </c>
      <c r="I706" s="35" t="e">
        <f t="array" ref="I706">INDEX(A!$G$2:$G$1001,MATCH(EF!C706,A!$A$2:$A$1001,0))</f>
        <v>#N/A</v>
      </c>
      <c r="J706" s="35" t="e">
        <f t="array" ref="J706">INDEX(A!$H$2:$H$1001,MATCH(EF!C706,A!$A$2:$A$1001,0))</f>
        <v>#N/A</v>
      </c>
      <c r="K706" s="35" t="e">
        <f t="array" ref="K706">INDEX(A!$I$2:$I$1001,MATCH(EF!C706,A!$A$2:$A$1001,0))</f>
        <v>#N/A</v>
      </c>
      <c r="L706" s="35" t="e">
        <f t="array" ref="L706">INDEX(A!$J$2:$J$1001,MATCH(EF!C706,A!$A$2:$A$1001,0))</f>
        <v>#N/A</v>
      </c>
      <c r="M706" s="35" t="e">
        <f t="array" ref="M706">INDEX(A!$K$2:$K$1001,MATCH(EF!C706,A!$A$2:$A$1001,0))</f>
        <v>#N/A</v>
      </c>
      <c r="N706" s="35" t="e">
        <f t="array" ref="N706">INDEX(A!$L$2:$L$1001,MATCH(EF!C706,A!$A$2:$A$1001,0))</f>
        <v>#N/A</v>
      </c>
      <c r="O706" s="36" t="e">
        <f t="shared" si="0"/>
        <v>#N/A</v>
      </c>
      <c r="P706" s="36" t="e">
        <f t="shared" si="1"/>
        <v>#N/A</v>
      </c>
      <c r="Q706" s="36" t="e">
        <f t="array" ref="Q706">IF(O706="7",IF(P706="000","Sin región al ser un intermunicipal",INDEX(B!$C$2:$C$126,MATCH(EF!P706,B!$A$2:$A$126,0))),"Sin región al ser un ente Estatal")</f>
        <v>#N/A</v>
      </c>
      <c r="R706" s="37" t="e">
        <f t="array" ref="R706">IF(O706="7",IF(P706="000","N/A",INDEX(B!$D$2:$D$126,MATCH(EF!P706,B!$A$2:$A$126,0))),B!$D$127)</f>
        <v>#N/A</v>
      </c>
      <c r="S706" s="37" t="e">
        <f t="array" ref="S706">IF(O706="7",IF(P706="000","N/A",INDEX(B!$E$2:$E$126,MATCH(EF!P706,B!$A$2:$A$126,0))),B!$E$127)</f>
        <v>#N/A</v>
      </c>
      <c r="T706" s="29"/>
      <c r="U706" s="29"/>
      <c r="V706" s="29"/>
      <c r="W706" s="29"/>
      <c r="X706" s="29"/>
      <c r="Y706" s="29"/>
      <c r="Z706" s="29"/>
    </row>
    <row r="707" spans="1:26" ht="14.25" customHeight="1">
      <c r="A707" s="29">
        <f>COUNTIF(A!$A$2:$A$1001,"&lt;="&amp;A!A707)</f>
        <v>0</v>
      </c>
      <c r="B707" s="30">
        <v>706</v>
      </c>
      <c r="C707" s="35" t="e">
        <f t="array" ref="C707">INDEX(A!$A$2:$A$1001,MATCH(EF!B707,EF!$A$2:$A$1001,0))</f>
        <v>#N/A</v>
      </c>
      <c r="D707" s="35" t="e">
        <f t="array" ref="D707">INDEX(A!$B$2:$B$1001,MATCH(EF!C707,A!$A$2:$A$1001,0))</f>
        <v>#N/A</v>
      </c>
      <c r="E707" s="35" t="e">
        <f t="array" ref="E707">INDEX(A!$C$2:$C$1001,MATCH(EF!C707,A!$A$2:$A$1001,0))</f>
        <v>#N/A</v>
      </c>
      <c r="F707" s="35" t="e">
        <f t="array" ref="F707">INDEX(A!$D$2:$D$1001,MATCH(EF!C707,A!$A$2:$A$1001,0))</f>
        <v>#N/A</v>
      </c>
      <c r="G707" s="35" t="e">
        <f t="array" ref="G707">INDEX(A!$E$2:$E$1001,MATCH(EF!C707,A!$A$2:$A$1001,0))</f>
        <v>#N/A</v>
      </c>
      <c r="H707" s="35" t="e">
        <f t="array" ref="H707">INDEX(A!$F$2:$F$1001,MATCH(EF!C707,A!$A$2:$A$1001,0))</f>
        <v>#N/A</v>
      </c>
      <c r="I707" s="35" t="e">
        <f t="array" ref="I707">INDEX(A!$G$2:$G$1001,MATCH(EF!C707,A!$A$2:$A$1001,0))</f>
        <v>#N/A</v>
      </c>
      <c r="J707" s="35" t="e">
        <f t="array" ref="J707">INDEX(A!$H$2:$H$1001,MATCH(EF!C707,A!$A$2:$A$1001,0))</f>
        <v>#N/A</v>
      </c>
      <c r="K707" s="35" t="e">
        <f t="array" ref="K707">INDEX(A!$I$2:$I$1001,MATCH(EF!C707,A!$A$2:$A$1001,0))</f>
        <v>#N/A</v>
      </c>
      <c r="L707" s="35" t="e">
        <f t="array" ref="L707">INDEX(A!$J$2:$J$1001,MATCH(EF!C707,A!$A$2:$A$1001,0))</f>
        <v>#N/A</v>
      </c>
      <c r="M707" s="35" t="e">
        <f t="array" ref="M707">INDEX(A!$K$2:$K$1001,MATCH(EF!C707,A!$A$2:$A$1001,0))</f>
        <v>#N/A</v>
      </c>
      <c r="N707" s="35" t="e">
        <f t="array" ref="N707">INDEX(A!$L$2:$L$1001,MATCH(EF!C707,A!$A$2:$A$1001,0))</f>
        <v>#N/A</v>
      </c>
      <c r="O707" s="36" t="e">
        <f t="shared" si="0"/>
        <v>#N/A</v>
      </c>
      <c r="P707" s="36" t="e">
        <f t="shared" si="1"/>
        <v>#N/A</v>
      </c>
      <c r="Q707" s="36" t="e">
        <f t="array" ref="Q707">IF(O707="7",IF(P707="000","Sin región al ser un intermunicipal",INDEX(B!$C$2:$C$126,MATCH(EF!P707,B!$A$2:$A$126,0))),"Sin región al ser un ente Estatal")</f>
        <v>#N/A</v>
      </c>
      <c r="R707" s="37" t="e">
        <f t="array" ref="R707">IF(O707="7",IF(P707="000","N/A",INDEX(B!$D$2:$D$126,MATCH(EF!P707,B!$A$2:$A$126,0))),B!$D$127)</f>
        <v>#N/A</v>
      </c>
      <c r="S707" s="37" t="e">
        <f t="array" ref="S707">IF(O707="7",IF(P707="000","N/A",INDEX(B!$E$2:$E$126,MATCH(EF!P707,B!$A$2:$A$126,0))),B!$E$127)</f>
        <v>#N/A</v>
      </c>
      <c r="T707" s="29"/>
      <c r="U707" s="29"/>
      <c r="V707" s="29"/>
      <c r="W707" s="29"/>
      <c r="X707" s="29"/>
      <c r="Y707" s="29"/>
      <c r="Z707" s="29"/>
    </row>
    <row r="708" spans="1:26" ht="14.25" customHeight="1">
      <c r="A708" s="29">
        <f>COUNTIF(A!$A$2:$A$1001,"&lt;="&amp;A!A708)</f>
        <v>0</v>
      </c>
      <c r="B708" s="30">
        <v>707</v>
      </c>
      <c r="C708" s="35" t="e">
        <f t="array" ref="C708">INDEX(A!$A$2:$A$1001,MATCH(EF!B708,EF!$A$2:$A$1001,0))</f>
        <v>#N/A</v>
      </c>
      <c r="D708" s="35" t="e">
        <f t="array" ref="D708">INDEX(A!$B$2:$B$1001,MATCH(EF!C708,A!$A$2:$A$1001,0))</f>
        <v>#N/A</v>
      </c>
      <c r="E708" s="35" t="e">
        <f t="array" ref="E708">INDEX(A!$C$2:$C$1001,MATCH(EF!C708,A!$A$2:$A$1001,0))</f>
        <v>#N/A</v>
      </c>
      <c r="F708" s="35" t="e">
        <f t="array" ref="F708">INDEX(A!$D$2:$D$1001,MATCH(EF!C708,A!$A$2:$A$1001,0))</f>
        <v>#N/A</v>
      </c>
      <c r="G708" s="35" t="e">
        <f t="array" ref="G708">INDEX(A!$E$2:$E$1001,MATCH(EF!C708,A!$A$2:$A$1001,0))</f>
        <v>#N/A</v>
      </c>
      <c r="H708" s="35" t="e">
        <f t="array" ref="H708">INDEX(A!$F$2:$F$1001,MATCH(EF!C708,A!$A$2:$A$1001,0))</f>
        <v>#N/A</v>
      </c>
      <c r="I708" s="35" t="e">
        <f t="array" ref="I708">INDEX(A!$G$2:$G$1001,MATCH(EF!C708,A!$A$2:$A$1001,0))</f>
        <v>#N/A</v>
      </c>
      <c r="J708" s="35" t="e">
        <f t="array" ref="J708">INDEX(A!$H$2:$H$1001,MATCH(EF!C708,A!$A$2:$A$1001,0))</f>
        <v>#N/A</v>
      </c>
      <c r="K708" s="35" t="e">
        <f t="array" ref="K708">INDEX(A!$I$2:$I$1001,MATCH(EF!C708,A!$A$2:$A$1001,0))</f>
        <v>#N/A</v>
      </c>
      <c r="L708" s="35" t="e">
        <f t="array" ref="L708">INDEX(A!$J$2:$J$1001,MATCH(EF!C708,A!$A$2:$A$1001,0))</f>
        <v>#N/A</v>
      </c>
      <c r="M708" s="35" t="e">
        <f t="array" ref="M708">INDEX(A!$K$2:$K$1001,MATCH(EF!C708,A!$A$2:$A$1001,0))</f>
        <v>#N/A</v>
      </c>
      <c r="N708" s="35" t="e">
        <f t="array" ref="N708">INDEX(A!$L$2:$L$1001,MATCH(EF!C708,A!$A$2:$A$1001,0))</f>
        <v>#N/A</v>
      </c>
      <c r="O708" s="36" t="e">
        <f t="shared" si="0"/>
        <v>#N/A</v>
      </c>
      <c r="P708" s="36" t="e">
        <f t="shared" si="1"/>
        <v>#N/A</v>
      </c>
      <c r="Q708" s="36" t="e">
        <f t="array" ref="Q708">IF(O708="7",IF(P708="000","Sin región al ser un intermunicipal",INDEX(B!$C$2:$C$126,MATCH(EF!P708,B!$A$2:$A$126,0))),"Sin región al ser un ente Estatal")</f>
        <v>#N/A</v>
      </c>
      <c r="R708" s="37" t="e">
        <f t="array" ref="R708">IF(O708="7",IF(P708="000","N/A",INDEX(B!$D$2:$D$126,MATCH(EF!P708,B!$A$2:$A$126,0))),B!$D$127)</f>
        <v>#N/A</v>
      </c>
      <c r="S708" s="37" t="e">
        <f t="array" ref="S708">IF(O708="7",IF(P708="000","N/A",INDEX(B!$E$2:$E$126,MATCH(EF!P708,B!$A$2:$A$126,0))),B!$E$127)</f>
        <v>#N/A</v>
      </c>
      <c r="T708" s="29"/>
      <c r="U708" s="29"/>
      <c r="V708" s="29"/>
      <c r="W708" s="29"/>
      <c r="X708" s="29"/>
      <c r="Y708" s="29"/>
      <c r="Z708" s="29"/>
    </row>
    <row r="709" spans="1:26" ht="14.25" customHeight="1">
      <c r="A709" s="29">
        <f>COUNTIF(A!$A$2:$A$1001,"&lt;="&amp;A!A709)</f>
        <v>0</v>
      </c>
      <c r="B709" s="30">
        <v>708</v>
      </c>
      <c r="C709" s="35" t="e">
        <f t="array" ref="C709">INDEX(A!$A$2:$A$1001,MATCH(EF!B709,EF!$A$2:$A$1001,0))</f>
        <v>#N/A</v>
      </c>
      <c r="D709" s="35" t="e">
        <f t="array" ref="D709">INDEX(A!$B$2:$B$1001,MATCH(EF!C709,A!$A$2:$A$1001,0))</f>
        <v>#N/A</v>
      </c>
      <c r="E709" s="35" t="e">
        <f t="array" ref="E709">INDEX(A!$C$2:$C$1001,MATCH(EF!C709,A!$A$2:$A$1001,0))</f>
        <v>#N/A</v>
      </c>
      <c r="F709" s="35" t="e">
        <f t="array" ref="F709">INDEX(A!$D$2:$D$1001,MATCH(EF!C709,A!$A$2:$A$1001,0))</f>
        <v>#N/A</v>
      </c>
      <c r="G709" s="35" t="e">
        <f t="array" ref="G709">INDEX(A!$E$2:$E$1001,MATCH(EF!C709,A!$A$2:$A$1001,0))</f>
        <v>#N/A</v>
      </c>
      <c r="H709" s="35" t="e">
        <f t="array" ref="H709">INDEX(A!$F$2:$F$1001,MATCH(EF!C709,A!$A$2:$A$1001,0))</f>
        <v>#N/A</v>
      </c>
      <c r="I709" s="35" t="e">
        <f t="array" ref="I709">INDEX(A!$G$2:$G$1001,MATCH(EF!C709,A!$A$2:$A$1001,0))</f>
        <v>#N/A</v>
      </c>
      <c r="J709" s="35" t="e">
        <f t="array" ref="J709">INDEX(A!$H$2:$H$1001,MATCH(EF!C709,A!$A$2:$A$1001,0))</f>
        <v>#N/A</v>
      </c>
      <c r="K709" s="35" t="e">
        <f t="array" ref="K709">INDEX(A!$I$2:$I$1001,MATCH(EF!C709,A!$A$2:$A$1001,0))</f>
        <v>#N/A</v>
      </c>
      <c r="L709" s="35" t="e">
        <f t="array" ref="L709">INDEX(A!$J$2:$J$1001,MATCH(EF!C709,A!$A$2:$A$1001,0))</f>
        <v>#N/A</v>
      </c>
      <c r="M709" s="35" t="e">
        <f t="array" ref="M709">INDEX(A!$K$2:$K$1001,MATCH(EF!C709,A!$A$2:$A$1001,0))</f>
        <v>#N/A</v>
      </c>
      <c r="N709" s="35" t="e">
        <f t="array" ref="N709">INDEX(A!$L$2:$L$1001,MATCH(EF!C709,A!$A$2:$A$1001,0))</f>
        <v>#N/A</v>
      </c>
      <c r="O709" s="36" t="e">
        <f t="shared" si="0"/>
        <v>#N/A</v>
      </c>
      <c r="P709" s="36" t="e">
        <f t="shared" si="1"/>
        <v>#N/A</v>
      </c>
      <c r="Q709" s="36" t="e">
        <f t="array" ref="Q709">IF(O709="7",IF(P709="000","Sin región al ser un intermunicipal",INDEX(B!$C$2:$C$126,MATCH(EF!P709,B!$A$2:$A$126,0))),"Sin región al ser un ente Estatal")</f>
        <v>#N/A</v>
      </c>
      <c r="R709" s="37" t="e">
        <f t="array" ref="R709">IF(O709="7",IF(P709="000","N/A",INDEX(B!$D$2:$D$126,MATCH(EF!P709,B!$A$2:$A$126,0))),B!$D$127)</f>
        <v>#N/A</v>
      </c>
      <c r="S709" s="37" t="e">
        <f t="array" ref="S709">IF(O709="7",IF(P709="000","N/A",INDEX(B!$E$2:$E$126,MATCH(EF!P709,B!$A$2:$A$126,0))),B!$E$127)</f>
        <v>#N/A</v>
      </c>
      <c r="T709" s="29"/>
      <c r="U709" s="29"/>
      <c r="V709" s="29"/>
      <c r="W709" s="29"/>
      <c r="X709" s="29"/>
      <c r="Y709" s="29"/>
      <c r="Z709" s="29"/>
    </row>
    <row r="710" spans="1:26" ht="14.25" customHeight="1">
      <c r="A710" s="29">
        <f>COUNTIF(A!$A$2:$A$1001,"&lt;="&amp;A!A710)</f>
        <v>0</v>
      </c>
      <c r="B710" s="30">
        <v>709</v>
      </c>
      <c r="C710" s="35" t="e">
        <f t="array" ref="C710">INDEX(A!$A$2:$A$1001,MATCH(EF!B710,EF!$A$2:$A$1001,0))</f>
        <v>#N/A</v>
      </c>
      <c r="D710" s="35" t="e">
        <f t="array" ref="D710">INDEX(A!$B$2:$B$1001,MATCH(EF!C710,A!$A$2:$A$1001,0))</f>
        <v>#N/A</v>
      </c>
      <c r="E710" s="35" t="e">
        <f t="array" ref="E710">INDEX(A!$C$2:$C$1001,MATCH(EF!C710,A!$A$2:$A$1001,0))</f>
        <v>#N/A</v>
      </c>
      <c r="F710" s="35" t="e">
        <f t="array" ref="F710">INDEX(A!$D$2:$D$1001,MATCH(EF!C710,A!$A$2:$A$1001,0))</f>
        <v>#N/A</v>
      </c>
      <c r="G710" s="35" t="e">
        <f t="array" ref="G710">INDEX(A!$E$2:$E$1001,MATCH(EF!C710,A!$A$2:$A$1001,0))</f>
        <v>#N/A</v>
      </c>
      <c r="H710" s="35" t="e">
        <f t="array" ref="H710">INDEX(A!$F$2:$F$1001,MATCH(EF!C710,A!$A$2:$A$1001,0))</f>
        <v>#N/A</v>
      </c>
      <c r="I710" s="35" t="e">
        <f t="array" ref="I710">INDEX(A!$G$2:$G$1001,MATCH(EF!C710,A!$A$2:$A$1001,0))</f>
        <v>#N/A</v>
      </c>
      <c r="J710" s="35" t="e">
        <f t="array" ref="J710">INDEX(A!$H$2:$H$1001,MATCH(EF!C710,A!$A$2:$A$1001,0))</f>
        <v>#N/A</v>
      </c>
      <c r="K710" s="35" t="e">
        <f t="array" ref="K710">INDEX(A!$I$2:$I$1001,MATCH(EF!C710,A!$A$2:$A$1001,0))</f>
        <v>#N/A</v>
      </c>
      <c r="L710" s="35" t="e">
        <f t="array" ref="L710">INDEX(A!$J$2:$J$1001,MATCH(EF!C710,A!$A$2:$A$1001,0))</f>
        <v>#N/A</v>
      </c>
      <c r="M710" s="35" t="e">
        <f t="array" ref="M710">INDEX(A!$K$2:$K$1001,MATCH(EF!C710,A!$A$2:$A$1001,0))</f>
        <v>#N/A</v>
      </c>
      <c r="N710" s="35" t="e">
        <f t="array" ref="N710">INDEX(A!$L$2:$L$1001,MATCH(EF!C710,A!$A$2:$A$1001,0))</f>
        <v>#N/A</v>
      </c>
      <c r="O710" s="36" t="e">
        <f t="shared" si="0"/>
        <v>#N/A</v>
      </c>
      <c r="P710" s="36" t="e">
        <f t="shared" si="1"/>
        <v>#N/A</v>
      </c>
      <c r="Q710" s="36" t="e">
        <f t="array" ref="Q710">IF(O710="7",IF(P710="000","Sin región al ser un intermunicipal",INDEX(B!$C$2:$C$126,MATCH(EF!P710,B!$A$2:$A$126,0))),"Sin región al ser un ente Estatal")</f>
        <v>#N/A</v>
      </c>
      <c r="R710" s="37" t="e">
        <f t="array" ref="R710">IF(O710="7",IF(P710="000","N/A",INDEX(B!$D$2:$D$126,MATCH(EF!P710,B!$A$2:$A$126,0))),B!$D$127)</f>
        <v>#N/A</v>
      </c>
      <c r="S710" s="37" t="e">
        <f t="array" ref="S710">IF(O710="7",IF(P710="000","N/A",INDEX(B!$E$2:$E$126,MATCH(EF!P710,B!$A$2:$A$126,0))),B!$E$127)</f>
        <v>#N/A</v>
      </c>
      <c r="T710" s="29"/>
      <c r="U710" s="29"/>
      <c r="V710" s="29"/>
      <c r="W710" s="29"/>
      <c r="X710" s="29"/>
      <c r="Y710" s="29"/>
      <c r="Z710" s="29"/>
    </row>
    <row r="711" spans="1:26" ht="14.25" customHeight="1">
      <c r="A711" s="29">
        <f>COUNTIF(A!$A$2:$A$1001,"&lt;="&amp;A!A711)</f>
        <v>0</v>
      </c>
      <c r="B711" s="30">
        <v>710</v>
      </c>
      <c r="C711" s="35" t="e">
        <f t="array" ref="C711">INDEX(A!$A$2:$A$1001,MATCH(EF!B711,EF!$A$2:$A$1001,0))</f>
        <v>#N/A</v>
      </c>
      <c r="D711" s="35" t="e">
        <f t="array" ref="D711">INDEX(A!$B$2:$B$1001,MATCH(EF!C711,A!$A$2:$A$1001,0))</f>
        <v>#N/A</v>
      </c>
      <c r="E711" s="35" t="e">
        <f t="array" ref="E711">INDEX(A!$C$2:$C$1001,MATCH(EF!C711,A!$A$2:$A$1001,0))</f>
        <v>#N/A</v>
      </c>
      <c r="F711" s="35" t="e">
        <f t="array" ref="F711">INDEX(A!$D$2:$D$1001,MATCH(EF!C711,A!$A$2:$A$1001,0))</f>
        <v>#N/A</v>
      </c>
      <c r="G711" s="35" t="e">
        <f t="array" ref="G711">INDEX(A!$E$2:$E$1001,MATCH(EF!C711,A!$A$2:$A$1001,0))</f>
        <v>#N/A</v>
      </c>
      <c r="H711" s="35" t="e">
        <f t="array" ref="H711">INDEX(A!$F$2:$F$1001,MATCH(EF!C711,A!$A$2:$A$1001,0))</f>
        <v>#N/A</v>
      </c>
      <c r="I711" s="35" t="e">
        <f t="array" ref="I711">INDEX(A!$G$2:$G$1001,MATCH(EF!C711,A!$A$2:$A$1001,0))</f>
        <v>#N/A</v>
      </c>
      <c r="J711" s="35" t="e">
        <f t="array" ref="J711">INDEX(A!$H$2:$H$1001,MATCH(EF!C711,A!$A$2:$A$1001,0))</f>
        <v>#N/A</v>
      </c>
      <c r="K711" s="35" t="e">
        <f t="array" ref="K711">INDEX(A!$I$2:$I$1001,MATCH(EF!C711,A!$A$2:$A$1001,0))</f>
        <v>#N/A</v>
      </c>
      <c r="L711" s="35" t="e">
        <f t="array" ref="L711">INDEX(A!$J$2:$J$1001,MATCH(EF!C711,A!$A$2:$A$1001,0))</f>
        <v>#N/A</v>
      </c>
      <c r="M711" s="35" t="e">
        <f t="array" ref="M711">INDEX(A!$K$2:$K$1001,MATCH(EF!C711,A!$A$2:$A$1001,0))</f>
        <v>#N/A</v>
      </c>
      <c r="N711" s="35" t="e">
        <f t="array" ref="N711">INDEX(A!$L$2:$L$1001,MATCH(EF!C711,A!$A$2:$A$1001,0))</f>
        <v>#N/A</v>
      </c>
      <c r="O711" s="36" t="e">
        <f t="shared" si="0"/>
        <v>#N/A</v>
      </c>
      <c r="P711" s="36" t="e">
        <f t="shared" si="1"/>
        <v>#N/A</v>
      </c>
      <c r="Q711" s="36" t="e">
        <f t="array" ref="Q711">IF(O711="7",IF(P711="000","Sin región al ser un intermunicipal",INDEX(B!$C$2:$C$126,MATCH(EF!P711,B!$A$2:$A$126,0))),"Sin región al ser un ente Estatal")</f>
        <v>#N/A</v>
      </c>
      <c r="R711" s="37" t="e">
        <f t="array" ref="R711">IF(O711="7",IF(P711="000","N/A",INDEX(B!$D$2:$D$126,MATCH(EF!P711,B!$A$2:$A$126,0))),B!$D$127)</f>
        <v>#N/A</v>
      </c>
      <c r="S711" s="37" t="e">
        <f t="array" ref="S711">IF(O711="7",IF(P711="000","N/A",INDEX(B!$E$2:$E$126,MATCH(EF!P711,B!$A$2:$A$126,0))),B!$E$127)</f>
        <v>#N/A</v>
      </c>
      <c r="T711" s="29"/>
      <c r="U711" s="29"/>
      <c r="V711" s="29"/>
      <c r="W711" s="29"/>
      <c r="X711" s="29"/>
      <c r="Y711" s="29"/>
      <c r="Z711" s="29"/>
    </row>
    <row r="712" spans="1:26" ht="14.25" customHeight="1">
      <c r="A712" s="29">
        <f>COUNTIF(A!$A$2:$A$1001,"&lt;="&amp;A!A712)</f>
        <v>0</v>
      </c>
      <c r="B712" s="30">
        <v>711</v>
      </c>
      <c r="C712" s="35" t="e">
        <f t="array" ref="C712">INDEX(A!$A$2:$A$1001,MATCH(EF!B712,EF!$A$2:$A$1001,0))</f>
        <v>#N/A</v>
      </c>
      <c r="D712" s="35" t="e">
        <f t="array" ref="D712">INDEX(A!$B$2:$B$1001,MATCH(EF!C712,A!$A$2:$A$1001,0))</f>
        <v>#N/A</v>
      </c>
      <c r="E712" s="35" t="e">
        <f t="array" ref="E712">INDEX(A!$C$2:$C$1001,MATCH(EF!C712,A!$A$2:$A$1001,0))</f>
        <v>#N/A</v>
      </c>
      <c r="F712" s="35" t="e">
        <f t="array" ref="F712">INDEX(A!$D$2:$D$1001,MATCH(EF!C712,A!$A$2:$A$1001,0))</f>
        <v>#N/A</v>
      </c>
      <c r="G712" s="35" t="e">
        <f t="array" ref="G712">INDEX(A!$E$2:$E$1001,MATCH(EF!C712,A!$A$2:$A$1001,0))</f>
        <v>#N/A</v>
      </c>
      <c r="H712" s="35" t="e">
        <f t="array" ref="H712">INDEX(A!$F$2:$F$1001,MATCH(EF!C712,A!$A$2:$A$1001,0))</f>
        <v>#N/A</v>
      </c>
      <c r="I712" s="35" t="e">
        <f t="array" ref="I712">INDEX(A!$G$2:$G$1001,MATCH(EF!C712,A!$A$2:$A$1001,0))</f>
        <v>#N/A</v>
      </c>
      <c r="J712" s="35" t="e">
        <f t="array" ref="J712">INDEX(A!$H$2:$H$1001,MATCH(EF!C712,A!$A$2:$A$1001,0))</f>
        <v>#N/A</v>
      </c>
      <c r="K712" s="35" t="e">
        <f t="array" ref="K712">INDEX(A!$I$2:$I$1001,MATCH(EF!C712,A!$A$2:$A$1001,0))</f>
        <v>#N/A</v>
      </c>
      <c r="L712" s="35" t="e">
        <f t="array" ref="L712">INDEX(A!$J$2:$J$1001,MATCH(EF!C712,A!$A$2:$A$1001,0))</f>
        <v>#N/A</v>
      </c>
      <c r="M712" s="35" t="e">
        <f t="array" ref="M712">INDEX(A!$K$2:$K$1001,MATCH(EF!C712,A!$A$2:$A$1001,0))</f>
        <v>#N/A</v>
      </c>
      <c r="N712" s="35" t="e">
        <f t="array" ref="N712">INDEX(A!$L$2:$L$1001,MATCH(EF!C712,A!$A$2:$A$1001,0))</f>
        <v>#N/A</v>
      </c>
      <c r="O712" s="36" t="e">
        <f t="shared" si="0"/>
        <v>#N/A</v>
      </c>
      <c r="P712" s="36" t="e">
        <f t="shared" si="1"/>
        <v>#N/A</v>
      </c>
      <c r="Q712" s="36" t="e">
        <f t="array" ref="Q712">IF(O712="7",IF(P712="000","Sin región al ser un intermunicipal",INDEX(B!$C$2:$C$126,MATCH(EF!P712,B!$A$2:$A$126,0))),"Sin región al ser un ente Estatal")</f>
        <v>#N/A</v>
      </c>
      <c r="R712" s="37" t="e">
        <f t="array" ref="R712">IF(O712="7",IF(P712="000","N/A",INDEX(B!$D$2:$D$126,MATCH(EF!P712,B!$A$2:$A$126,0))),B!$D$127)</f>
        <v>#N/A</v>
      </c>
      <c r="S712" s="37" t="e">
        <f t="array" ref="S712">IF(O712="7",IF(P712="000","N/A",INDEX(B!$E$2:$E$126,MATCH(EF!P712,B!$A$2:$A$126,0))),B!$E$127)</f>
        <v>#N/A</v>
      </c>
      <c r="T712" s="29"/>
      <c r="U712" s="29"/>
      <c r="V712" s="29"/>
      <c r="W712" s="29"/>
      <c r="X712" s="29"/>
      <c r="Y712" s="29"/>
      <c r="Z712" s="29"/>
    </row>
    <row r="713" spans="1:26" ht="14.25" customHeight="1">
      <c r="A713" s="29">
        <f>COUNTIF(A!$A$2:$A$1001,"&lt;="&amp;A!A713)</f>
        <v>0</v>
      </c>
      <c r="B713" s="30">
        <v>712</v>
      </c>
      <c r="C713" s="35" t="e">
        <f t="array" ref="C713">INDEX(A!$A$2:$A$1001,MATCH(EF!B713,EF!$A$2:$A$1001,0))</f>
        <v>#N/A</v>
      </c>
      <c r="D713" s="35" t="e">
        <f t="array" ref="D713">INDEX(A!$B$2:$B$1001,MATCH(EF!C713,A!$A$2:$A$1001,0))</f>
        <v>#N/A</v>
      </c>
      <c r="E713" s="35" t="e">
        <f t="array" ref="E713">INDEX(A!$C$2:$C$1001,MATCH(EF!C713,A!$A$2:$A$1001,0))</f>
        <v>#N/A</v>
      </c>
      <c r="F713" s="35" t="e">
        <f t="array" ref="F713">INDEX(A!$D$2:$D$1001,MATCH(EF!C713,A!$A$2:$A$1001,0))</f>
        <v>#N/A</v>
      </c>
      <c r="G713" s="35" t="e">
        <f t="array" ref="G713">INDEX(A!$E$2:$E$1001,MATCH(EF!C713,A!$A$2:$A$1001,0))</f>
        <v>#N/A</v>
      </c>
      <c r="H713" s="35" t="e">
        <f t="array" ref="H713">INDEX(A!$F$2:$F$1001,MATCH(EF!C713,A!$A$2:$A$1001,0))</f>
        <v>#N/A</v>
      </c>
      <c r="I713" s="35" t="e">
        <f t="array" ref="I713">INDEX(A!$G$2:$G$1001,MATCH(EF!C713,A!$A$2:$A$1001,0))</f>
        <v>#N/A</v>
      </c>
      <c r="J713" s="35" t="e">
        <f t="array" ref="J713">INDEX(A!$H$2:$H$1001,MATCH(EF!C713,A!$A$2:$A$1001,0))</f>
        <v>#N/A</v>
      </c>
      <c r="K713" s="35" t="e">
        <f t="array" ref="K713">INDEX(A!$I$2:$I$1001,MATCH(EF!C713,A!$A$2:$A$1001,0))</f>
        <v>#N/A</v>
      </c>
      <c r="L713" s="35" t="e">
        <f t="array" ref="L713">INDEX(A!$J$2:$J$1001,MATCH(EF!C713,A!$A$2:$A$1001,0))</f>
        <v>#N/A</v>
      </c>
      <c r="M713" s="35" t="e">
        <f t="array" ref="M713">INDEX(A!$K$2:$K$1001,MATCH(EF!C713,A!$A$2:$A$1001,0))</f>
        <v>#N/A</v>
      </c>
      <c r="N713" s="35" t="e">
        <f t="array" ref="N713">INDEX(A!$L$2:$L$1001,MATCH(EF!C713,A!$A$2:$A$1001,0))</f>
        <v>#N/A</v>
      </c>
      <c r="O713" s="36" t="e">
        <f t="shared" si="0"/>
        <v>#N/A</v>
      </c>
      <c r="P713" s="36" t="e">
        <f t="shared" si="1"/>
        <v>#N/A</v>
      </c>
      <c r="Q713" s="36" t="e">
        <f t="array" ref="Q713">IF(O713="7",IF(P713="000","Sin región al ser un intermunicipal",INDEX(B!$C$2:$C$126,MATCH(EF!P713,B!$A$2:$A$126,0))),"Sin región al ser un ente Estatal")</f>
        <v>#N/A</v>
      </c>
      <c r="R713" s="37" t="e">
        <f t="array" ref="R713">IF(O713="7",IF(P713="000","N/A",INDEX(B!$D$2:$D$126,MATCH(EF!P713,B!$A$2:$A$126,0))),B!$D$127)</f>
        <v>#N/A</v>
      </c>
      <c r="S713" s="37" t="e">
        <f t="array" ref="S713">IF(O713="7",IF(P713="000","N/A",INDEX(B!$E$2:$E$126,MATCH(EF!P713,B!$A$2:$A$126,0))),B!$E$127)</f>
        <v>#N/A</v>
      </c>
      <c r="T713" s="29"/>
      <c r="U713" s="29"/>
      <c r="V713" s="29"/>
      <c r="W713" s="29"/>
      <c r="X713" s="29"/>
      <c r="Y713" s="29"/>
      <c r="Z713" s="29"/>
    </row>
    <row r="714" spans="1:26" ht="14.25" customHeight="1">
      <c r="A714" s="29">
        <f>COUNTIF(A!$A$2:$A$1001,"&lt;="&amp;A!A714)</f>
        <v>0</v>
      </c>
      <c r="B714" s="30">
        <v>713</v>
      </c>
      <c r="C714" s="35" t="e">
        <f t="array" ref="C714">INDEX(A!$A$2:$A$1001,MATCH(EF!B714,EF!$A$2:$A$1001,0))</f>
        <v>#N/A</v>
      </c>
      <c r="D714" s="35" t="e">
        <f t="array" ref="D714">INDEX(A!$B$2:$B$1001,MATCH(EF!C714,A!$A$2:$A$1001,0))</f>
        <v>#N/A</v>
      </c>
      <c r="E714" s="35" t="e">
        <f t="array" ref="E714">INDEX(A!$C$2:$C$1001,MATCH(EF!C714,A!$A$2:$A$1001,0))</f>
        <v>#N/A</v>
      </c>
      <c r="F714" s="35" t="e">
        <f t="array" ref="F714">INDEX(A!$D$2:$D$1001,MATCH(EF!C714,A!$A$2:$A$1001,0))</f>
        <v>#N/A</v>
      </c>
      <c r="G714" s="35" t="e">
        <f t="array" ref="G714">INDEX(A!$E$2:$E$1001,MATCH(EF!C714,A!$A$2:$A$1001,0))</f>
        <v>#N/A</v>
      </c>
      <c r="H714" s="35" t="e">
        <f t="array" ref="H714">INDEX(A!$F$2:$F$1001,MATCH(EF!C714,A!$A$2:$A$1001,0))</f>
        <v>#N/A</v>
      </c>
      <c r="I714" s="35" t="e">
        <f t="array" ref="I714">INDEX(A!$G$2:$G$1001,MATCH(EF!C714,A!$A$2:$A$1001,0))</f>
        <v>#N/A</v>
      </c>
      <c r="J714" s="35" t="e">
        <f t="array" ref="J714">INDEX(A!$H$2:$H$1001,MATCH(EF!C714,A!$A$2:$A$1001,0))</f>
        <v>#N/A</v>
      </c>
      <c r="K714" s="35" t="e">
        <f t="array" ref="K714">INDEX(A!$I$2:$I$1001,MATCH(EF!C714,A!$A$2:$A$1001,0))</f>
        <v>#N/A</v>
      </c>
      <c r="L714" s="35" t="e">
        <f t="array" ref="L714">INDEX(A!$J$2:$J$1001,MATCH(EF!C714,A!$A$2:$A$1001,0))</f>
        <v>#N/A</v>
      </c>
      <c r="M714" s="35" t="e">
        <f t="array" ref="M714">INDEX(A!$K$2:$K$1001,MATCH(EF!C714,A!$A$2:$A$1001,0))</f>
        <v>#N/A</v>
      </c>
      <c r="N714" s="35" t="e">
        <f t="array" ref="N714">INDEX(A!$L$2:$L$1001,MATCH(EF!C714,A!$A$2:$A$1001,0))</f>
        <v>#N/A</v>
      </c>
      <c r="O714" s="36" t="e">
        <f t="shared" si="0"/>
        <v>#N/A</v>
      </c>
      <c r="P714" s="36" t="e">
        <f t="shared" si="1"/>
        <v>#N/A</v>
      </c>
      <c r="Q714" s="36" t="e">
        <f t="array" ref="Q714">IF(O714="7",IF(P714="000","Sin región al ser un intermunicipal",INDEX(B!$C$2:$C$126,MATCH(EF!P714,B!$A$2:$A$126,0))),"Sin región al ser un ente Estatal")</f>
        <v>#N/A</v>
      </c>
      <c r="R714" s="37" t="e">
        <f t="array" ref="R714">IF(O714="7",IF(P714="000","N/A",INDEX(B!$D$2:$D$126,MATCH(EF!P714,B!$A$2:$A$126,0))),B!$D$127)</f>
        <v>#N/A</v>
      </c>
      <c r="S714" s="37" t="e">
        <f t="array" ref="S714">IF(O714="7",IF(P714="000","N/A",INDEX(B!$E$2:$E$126,MATCH(EF!P714,B!$A$2:$A$126,0))),B!$E$127)</f>
        <v>#N/A</v>
      </c>
      <c r="T714" s="29"/>
      <c r="U714" s="29"/>
      <c r="V714" s="29"/>
      <c r="W714" s="29"/>
      <c r="X714" s="29"/>
      <c r="Y714" s="29"/>
      <c r="Z714" s="29"/>
    </row>
    <row r="715" spans="1:26" ht="14.25" customHeight="1">
      <c r="A715" s="29">
        <f>COUNTIF(A!$A$2:$A$1001,"&lt;="&amp;A!A715)</f>
        <v>0</v>
      </c>
      <c r="B715" s="30">
        <v>714</v>
      </c>
      <c r="C715" s="35" t="e">
        <f t="array" ref="C715">INDEX(A!$A$2:$A$1001,MATCH(EF!B715,EF!$A$2:$A$1001,0))</f>
        <v>#N/A</v>
      </c>
      <c r="D715" s="35" t="e">
        <f t="array" ref="D715">INDEX(A!$B$2:$B$1001,MATCH(EF!C715,A!$A$2:$A$1001,0))</f>
        <v>#N/A</v>
      </c>
      <c r="E715" s="35" t="e">
        <f t="array" ref="E715">INDEX(A!$C$2:$C$1001,MATCH(EF!C715,A!$A$2:$A$1001,0))</f>
        <v>#N/A</v>
      </c>
      <c r="F715" s="35" t="e">
        <f t="array" ref="F715">INDEX(A!$D$2:$D$1001,MATCH(EF!C715,A!$A$2:$A$1001,0))</f>
        <v>#N/A</v>
      </c>
      <c r="G715" s="35" t="e">
        <f t="array" ref="G715">INDEX(A!$E$2:$E$1001,MATCH(EF!C715,A!$A$2:$A$1001,0))</f>
        <v>#N/A</v>
      </c>
      <c r="H715" s="35" t="e">
        <f t="array" ref="H715">INDEX(A!$F$2:$F$1001,MATCH(EF!C715,A!$A$2:$A$1001,0))</f>
        <v>#N/A</v>
      </c>
      <c r="I715" s="35" t="e">
        <f t="array" ref="I715">INDEX(A!$G$2:$G$1001,MATCH(EF!C715,A!$A$2:$A$1001,0))</f>
        <v>#N/A</v>
      </c>
      <c r="J715" s="35" t="e">
        <f t="array" ref="J715">INDEX(A!$H$2:$H$1001,MATCH(EF!C715,A!$A$2:$A$1001,0))</f>
        <v>#N/A</v>
      </c>
      <c r="K715" s="35" t="e">
        <f t="array" ref="K715">INDEX(A!$I$2:$I$1001,MATCH(EF!C715,A!$A$2:$A$1001,0))</f>
        <v>#N/A</v>
      </c>
      <c r="L715" s="35" t="e">
        <f t="array" ref="L715">INDEX(A!$J$2:$J$1001,MATCH(EF!C715,A!$A$2:$A$1001,0))</f>
        <v>#N/A</v>
      </c>
      <c r="M715" s="35" t="e">
        <f t="array" ref="M715">INDEX(A!$K$2:$K$1001,MATCH(EF!C715,A!$A$2:$A$1001,0))</f>
        <v>#N/A</v>
      </c>
      <c r="N715" s="35" t="e">
        <f t="array" ref="N715">INDEX(A!$L$2:$L$1001,MATCH(EF!C715,A!$A$2:$A$1001,0))</f>
        <v>#N/A</v>
      </c>
      <c r="O715" s="36" t="e">
        <f t="shared" si="0"/>
        <v>#N/A</v>
      </c>
      <c r="P715" s="36" t="e">
        <f t="shared" si="1"/>
        <v>#N/A</v>
      </c>
      <c r="Q715" s="36" t="e">
        <f t="array" ref="Q715">IF(O715="7",IF(P715="000","Sin región al ser un intermunicipal",INDEX(B!$C$2:$C$126,MATCH(EF!P715,B!$A$2:$A$126,0))),"Sin región al ser un ente Estatal")</f>
        <v>#N/A</v>
      </c>
      <c r="R715" s="37" t="e">
        <f t="array" ref="R715">IF(O715="7",IF(P715="000","N/A",INDEX(B!$D$2:$D$126,MATCH(EF!P715,B!$A$2:$A$126,0))),B!$D$127)</f>
        <v>#N/A</v>
      </c>
      <c r="S715" s="37" t="e">
        <f t="array" ref="S715">IF(O715="7",IF(P715="000","N/A",INDEX(B!$E$2:$E$126,MATCH(EF!P715,B!$A$2:$A$126,0))),B!$E$127)</f>
        <v>#N/A</v>
      </c>
      <c r="T715" s="29"/>
      <c r="U715" s="29"/>
      <c r="V715" s="29"/>
      <c r="W715" s="29"/>
      <c r="X715" s="29"/>
      <c r="Y715" s="29"/>
      <c r="Z715" s="29"/>
    </row>
    <row r="716" spans="1:26" ht="14.25" customHeight="1">
      <c r="A716" s="29">
        <f>COUNTIF(A!$A$2:$A$1001,"&lt;="&amp;A!A716)</f>
        <v>0</v>
      </c>
      <c r="B716" s="30">
        <v>715</v>
      </c>
      <c r="C716" s="35" t="e">
        <f t="array" ref="C716">INDEX(A!$A$2:$A$1001,MATCH(EF!B716,EF!$A$2:$A$1001,0))</f>
        <v>#N/A</v>
      </c>
      <c r="D716" s="35" t="e">
        <f t="array" ref="D716">INDEX(A!$B$2:$B$1001,MATCH(EF!C716,A!$A$2:$A$1001,0))</f>
        <v>#N/A</v>
      </c>
      <c r="E716" s="35" t="e">
        <f t="array" ref="E716">INDEX(A!$C$2:$C$1001,MATCH(EF!C716,A!$A$2:$A$1001,0))</f>
        <v>#N/A</v>
      </c>
      <c r="F716" s="35" t="e">
        <f t="array" ref="F716">INDEX(A!$D$2:$D$1001,MATCH(EF!C716,A!$A$2:$A$1001,0))</f>
        <v>#N/A</v>
      </c>
      <c r="G716" s="35" t="e">
        <f t="array" ref="G716">INDEX(A!$E$2:$E$1001,MATCH(EF!C716,A!$A$2:$A$1001,0))</f>
        <v>#N/A</v>
      </c>
      <c r="H716" s="35" t="e">
        <f t="array" ref="H716">INDEX(A!$F$2:$F$1001,MATCH(EF!C716,A!$A$2:$A$1001,0))</f>
        <v>#N/A</v>
      </c>
      <c r="I716" s="35" t="e">
        <f t="array" ref="I716">INDEX(A!$G$2:$G$1001,MATCH(EF!C716,A!$A$2:$A$1001,0))</f>
        <v>#N/A</v>
      </c>
      <c r="J716" s="35" t="e">
        <f t="array" ref="J716">INDEX(A!$H$2:$H$1001,MATCH(EF!C716,A!$A$2:$A$1001,0))</f>
        <v>#N/A</v>
      </c>
      <c r="K716" s="35" t="e">
        <f t="array" ref="K716">INDEX(A!$I$2:$I$1001,MATCH(EF!C716,A!$A$2:$A$1001,0))</f>
        <v>#N/A</v>
      </c>
      <c r="L716" s="35" t="e">
        <f t="array" ref="L716">INDEX(A!$J$2:$J$1001,MATCH(EF!C716,A!$A$2:$A$1001,0))</f>
        <v>#N/A</v>
      </c>
      <c r="M716" s="35" t="e">
        <f t="array" ref="M716">INDEX(A!$K$2:$K$1001,MATCH(EF!C716,A!$A$2:$A$1001,0))</f>
        <v>#N/A</v>
      </c>
      <c r="N716" s="35" t="e">
        <f t="array" ref="N716">INDEX(A!$L$2:$L$1001,MATCH(EF!C716,A!$A$2:$A$1001,0))</f>
        <v>#N/A</v>
      </c>
      <c r="O716" s="36" t="e">
        <f t="shared" si="0"/>
        <v>#N/A</v>
      </c>
      <c r="P716" s="36" t="e">
        <f t="shared" si="1"/>
        <v>#N/A</v>
      </c>
      <c r="Q716" s="36" t="e">
        <f t="array" ref="Q716">IF(O716="7",IF(P716="000","Sin región al ser un intermunicipal",INDEX(B!$C$2:$C$126,MATCH(EF!P716,B!$A$2:$A$126,0))),"Sin región al ser un ente Estatal")</f>
        <v>#N/A</v>
      </c>
      <c r="R716" s="37" t="e">
        <f t="array" ref="R716">IF(O716="7",IF(P716="000","N/A",INDEX(B!$D$2:$D$126,MATCH(EF!P716,B!$A$2:$A$126,0))),B!$D$127)</f>
        <v>#N/A</v>
      </c>
      <c r="S716" s="37" t="e">
        <f t="array" ref="S716">IF(O716="7",IF(P716="000","N/A",INDEX(B!$E$2:$E$126,MATCH(EF!P716,B!$A$2:$A$126,0))),B!$E$127)</f>
        <v>#N/A</v>
      </c>
      <c r="T716" s="29"/>
      <c r="U716" s="29"/>
      <c r="V716" s="29"/>
      <c r="W716" s="29"/>
      <c r="X716" s="29"/>
      <c r="Y716" s="29"/>
      <c r="Z716" s="29"/>
    </row>
    <row r="717" spans="1:26" ht="14.25" customHeight="1">
      <c r="A717" s="29">
        <f>COUNTIF(A!$A$2:$A$1001,"&lt;="&amp;A!A717)</f>
        <v>0</v>
      </c>
      <c r="B717" s="30">
        <v>716</v>
      </c>
      <c r="C717" s="35" t="e">
        <f t="array" ref="C717">INDEX(A!$A$2:$A$1001,MATCH(EF!B717,EF!$A$2:$A$1001,0))</f>
        <v>#N/A</v>
      </c>
      <c r="D717" s="35" t="e">
        <f t="array" ref="D717">INDEX(A!$B$2:$B$1001,MATCH(EF!C717,A!$A$2:$A$1001,0))</f>
        <v>#N/A</v>
      </c>
      <c r="E717" s="35" t="e">
        <f t="array" ref="E717">INDEX(A!$C$2:$C$1001,MATCH(EF!C717,A!$A$2:$A$1001,0))</f>
        <v>#N/A</v>
      </c>
      <c r="F717" s="35" t="e">
        <f t="array" ref="F717">INDEX(A!$D$2:$D$1001,MATCH(EF!C717,A!$A$2:$A$1001,0))</f>
        <v>#N/A</v>
      </c>
      <c r="G717" s="35" t="e">
        <f t="array" ref="G717">INDEX(A!$E$2:$E$1001,MATCH(EF!C717,A!$A$2:$A$1001,0))</f>
        <v>#N/A</v>
      </c>
      <c r="H717" s="35" t="e">
        <f t="array" ref="H717">INDEX(A!$F$2:$F$1001,MATCH(EF!C717,A!$A$2:$A$1001,0))</f>
        <v>#N/A</v>
      </c>
      <c r="I717" s="35" t="e">
        <f t="array" ref="I717">INDEX(A!$G$2:$G$1001,MATCH(EF!C717,A!$A$2:$A$1001,0))</f>
        <v>#N/A</v>
      </c>
      <c r="J717" s="35" t="e">
        <f t="array" ref="J717">INDEX(A!$H$2:$H$1001,MATCH(EF!C717,A!$A$2:$A$1001,0))</f>
        <v>#N/A</v>
      </c>
      <c r="K717" s="35" t="e">
        <f t="array" ref="K717">INDEX(A!$I$2:$I$1001,MATCH(EF!C717,A!$A$2:$A$1001,0))</f>
        <v>#N/A</v>
      </c>
      <c r="L717" s="35" t="e">
        <f t="array" ref="L717">INDEX(A!$J$2:$J$1001,MATCH(EF!C717,A!$A$2:$A$1001,0))</f>
        <v>#N/A</v>
      </c>
      <c r="M717" s="35" t="e">
        <f t="array" ref="M717">INDEX(A!$K$2:$K$1001,MATCH(EF!C717,A!$A$2:$A$1001,0))</f>
        <v>#N/A</v>
      </c>
      <c r="N717" s="35" t="e">
        <f t="array" ref="N717">INDEX(A!$L$2:$L$1001,MATCH(EF!C717,A!$A$2:$A$1001,0))</f>
        <v>#N/A</v>
      </c>
      <c r="O717" s="36" t="e">
        <f t="shared" si="0"/>
        <v>#N/A</v>
      </c>
      <c r="P717" s="36" t="e">
        <f t="shared" si="1"/>
        <v>#N/A</v>
      </c>
      <c r="Q717" s="36" t="e">
        <f t="array" ref="Q717">IF(O717="7",IF(P717="000","Sin región al ser un intermunicipal",INDEX(B!$C$2:$C$126,MATCH(EF!P717,B!$A$2:$A$126,0))),"Sin región al ser un ente Estatal")</f>
        <v>#N/A</v>
      </c>
      <c r="R717" s="37" t="e">
        <f t="array" ref="R717">IF(O717="7",IF(P717="000","N/A",INDEX(B!$D$2:$D$126,MATCH(EF!P717,B!$A$2:$A$126,0))),B!$D$127)</f>
        <v>#N/A</v>
      </c>
      <c r="S717" s="37" t="e">
        <f t="array" ref="S717">IF(O717="7",IF(P717="000","N/A",INDEX(B!$E$2:$E$126,MATCH(EF!P717,B!$A$2:$A$126,0))),B!$E$127)</f>
        <v>#N/A</v>
      </c>
      <c r="T717" s="29"/>
      <c r="U717" s="29"/>
      <c r="V717" s="29"/>
      <c r="W717" s="29"/>
      <c r="X717" s="29"/>
      <c r="Y717" s="29"/>
      <c r="Z717" s="29"/>
    </row>
    <row r="718" spans="1:26" ht="14.25" customHeight="1">
      <c r="A718" s="29">
        <f>COUNTIF(A!$A$2:$A$1001,"&lt;="&amp;A!A718)</f>
        <v>0</v>
      </c>
      <c r="B718" s="30">
        <v>717</v>
      </c>
      <c r="C718" s="35" t="e">
        <f t="array" ref="C718">INDEX(A!$A$2:$A$1001,MATCH(EF!B718,EF!$A$2:$A$1001,0))</f>
        <v>#N/A</v>
      </c>
      <c r="D718" s="35" t="e">
        <f t="array" ref="D718">INDEX(A!$B$2:$B$1001,MATCH(EF!C718,A!$A$2:$A$1001,0))</f>
        <v>#N/A</v>
      </c>
      <c r="E718" s="35" t="e">
        <f t="array" ref="E718">INDEX(A!$C$2:$C$1001,MATCH(EF!C718,A!$A$2:$A$1001,0))</f>
        <v>#N/A</v>
      </c>
      <c r="F718" s="35" t="e">
        <f t="array" ref="F718">INDEX(A!$D$2:$D$1001,MATCH(EF!C718,A!$A$2:$A$1001,0))</f>
        <v>#N/A</v>
      </c>
      <c r="G718" s="35" t="e">
        <f t="array" ref="G718">INDEX(A!$E$2:$E$1001,MATCH(EF!C718,A!$A$2:$A$1001,0))</f>
        <v>#N/A</v>
      </c>
      <c r="H718" s="35" t="e">
        <f t="array" ref="H718">INDEX(A!$F$2:$F$1001,MATCH(EF!C718,A!$A$2:$A$1001,0))</f>
        <v>#N/A</v>
      </c>
      <c r="I718" s="35" t="e">
        <f t="array" ref="I718">INDEX(A!$G$2:$G$1001,MATCH(EF!C718,A!$A$2:$A$1001,0))</f>
        <v>#N/A</v>
      </c>
      <c r="J718" s="35" t="e">
        <f t="array" ref="J718">INDEX(A!$H$2:$H$1001,MATCH(EF!C718,A!$A$2:$A$1001,0))</f>
        <v>#N/A</v>
      </c>
      <c r="K718" s="35" t="e">
        <f t="array" ref="K718">INDEX(A!$I$2:$I$1001,MATCH(EF!C718,A!$A$2:$A$1001,0))</f>
        <v>#N/A</v>
      </c>
      <c r="L718" s="35" t="e">
        <f t="array" ref="L718">INDEX(A!$J$2:$J$1001,MATCH(EF!C718,A!$A$2:$A$1001,0))</f>
        <v>#N/A</v>
      </c>
      <c r="M718" s="35" t="e">
        <f t="array" ref="M718">INDEX(A!$K$2:$K$1001,MATCH(EF!C718,A!$A$2:$A$1001,0))</f>
        <v>#N/A</v>
      </c>
      <c r="N718" s="35" t="e">
        <f t="array" ref="N718">INDEX(A!$L$2:$L$1001,MATCH(EF!C718,A!$A$2:$A$1001,0))</f>
        <v>#N/A</v>
      </c>
      <c r="O718" s="36" t="e">
        <f t="shared" si="0"/>
        <v>#N/A</v>
      </c>
      <c r="P718" s="36" t="e">
        <f t="shared" si="1"/>
        <v>#N/A</v>
      </c>
      <c r="Q718" s="36" t="e">
        <f t="array" ref="Q718">IF(O718="7",IF(P718="000","Sin región al ser un intermunicipal",INDEX(B!$C$2:$C$126,MATCH(EF!P718,B!$A$2:$A$126,0))),"Sin región al ser un ente Estatal")</f>
        <v>#N/A</v>
      </c>
      <c r="R718" s="37" t="e">
        <f t="array" ref="R718">IF(O718="7",IF(P718="000","N/A",INDEX(B!$D$2:$D$126,MATCH(EF!P718,B!$A$2:$A$126,0))),B!$D$127)</f>
        <v>#N/A</v>
      </c>
      <c r="S718" s="37" t="e">
        <f t="array" ref="S718">IF(O718="7",IF(P718="000","N/A",INDEX(B!$E$2:$E$126,MATCH(EF!P718,B!$A$2:$A$126,0))),B!$E$127)</f>
        <v>#N/A</v>
      </c>
      <c r="T718" s="29"/>
      <c r="U718" s="29"/>
      <c r="V718" s="29"/>
      <c r="W718" s="29"/>
      <c r="X718" s="29"/>
      <c r="Y718" s="29"/>
      <c r="Z718" s="29"/>
    </row>
    <row r="719" spans="1:26" ht="14.25" customHeight="1">
      <c r="A719" s="29">
        <f>COUNTIF(A!$A$2:$A$1001,"&lt;="&amp;A!A719)</f>
        <v>0</v>
      </c>
      <c r="B719" s="30">
        <v>718</v>
      </c>
      <c r="C719" s="35" t="e">
        <f t="array" ref="C719">INDEX(A!$A$2:$A$1001,MATCH(EF!B719,EF!$A$2:$A$1001,0))</f>
        <v>#N/A</v>
      </c>
      <c r="D719" s="35" t="e">
        <f t="array" ref="D719">INDEX(A!$B$2:$B$1001,MATCH(EF!C719,A!$A$2:$A$1001,0))</f>
        <v>#N/A</v>
      </c>
      <c r="E719" s="35" t="e">
        <f t="array" ref="E719">INDEX(A!$C$2:$C$1001,MATCH(EF!C719,A!$A$2:$A$1001,0))</f>
        <v>#N/A</v>
      </c>
      <c r="F719" s="35" t="e">
        <f t="array" ref="F719">INDEX(A!$D$2:$D$1001,MATCH(EF!C719,A!$A$2:$A$1001,0))</f>
        <v>#N/A</v>
      </c>
      <c r="G719" s="35" t="e">
        <f t="array" ref="G719">INDEX(A!$E$2:$E$1001,MATCH(EF!C719,A!$A$2:$A$1001,0))</f>
        <v>#N/A</v>
      </c>
      <c r="H719" s="35" t="e">
        <f t="array" ref="H719">INDEX(A!$F$2:$F$1001,MATCH(EF!C719,A!$A$2:$A$1001,0))</f>
        <v>#N/A</v>
      </c>
      <c r="I719" s="35" t="e">
        <f t="array" ref="I719">INDEX(A!$G$2:$G$1001,MATCH(EF!C719,A!$A$2:$A$1001,0))</f>
        <v>#N/A</v>
      </c>
      <c r="J719" s="35" t="e">
        <f t="array" ref="J719">INDEX(A!$H$2:$H$1001,MATCH(EF!C719,A!$A$2:$A$1001,0))</f>
        <v>#N/A</v>
      </c>
      <c r="K719" s="35" t="e">
        <f t="array" ref="K719">INDEX(A!$I$2:$I$1001,MATCH(EF!C719,A!$A$2:$A$1001,0))</f>
        <v>#N/A</v>
      </c>
      <c r="L719" s="35" t="e">
        <f t="array" ref="L719">INDEX(A!$J$2:$J$1001,MATCH(EF!C719,A!$A$2:$A$1001,0))</f>
        <v>#N/A</v>
      </c>
      <c r="M719" s="35" t="e">
        <f t="array" ref="M719">INDEX(A!$K$2:$K$1001,MATCH(EF!C719,A!$A$2:$A$1001,0))</f>
        <v>#N/A</v>
      </c>
      <c r="N719" s="35" t="e">
        <f t="array" ref="N719">INDEX(A!$L$2:$L$1001,MATCH(EF!C719,A!$A$2:$A$1001,0))</f>
        <v>#N/A</v>
      </c>
      <c r="O719" s="36" t="e">
        <f t="shared" si="0"/>
        <v>#N/A</v>
      </c>
      <c r="P719" s="36" t="e">
        <f t="shared" si="1"/>
        <v>#N/A</v>
      </c>
      <c r="Q719" s="36" t="e">
        <f t="array" ref="Q719">IF(O719="7",IF(P719="000","Sin región al ser un intermunicipal",INDEX(B!$C$2:$C$126,MATCH(EF!P719,B!$A$2:$A$126,0))),"Sin región al ser un ente Estatal")</f>
        <v>#N/A</v>
      </c>
      <c r="R719" s="37" t="e">
        <f t="array" ref="R719">IF(O719="7",IF(P719="000","N/A",INDEX(B!$D$2:$D$126,MATCH(EF!P719,B!$A$2:$A$126,0))),B!$D$127)</f>
        <v>#N/A</v>
      </c>
      <c r="S719" s="37" t="e">
        <f t="array" ref="S719">IF(O719="7",IF(P719="000","N/A",INDEX(B!$E$2:$E$126,MATCH(EF!P719,B!$A$2:$A$126,0))),B!$E$127)</f>
        <v>#N/A</v>
      </c>
      <c r="T719" s="29"/>
      <c r="U719" s="29"/>
      <c r="V719" s="29"/>
      <c r="W719" s="29"/>
      <c r="X719" s="29"/>
      <c r="Y719" s="29"/>
      <c r="Z719" s="29"/>
    </row>
    <row r="720" spans="1:26" ht="14.25" customHeight="1">
      <c r="A720" s="29">
        <f>COUNTIF(A!$A$2:$A$1001,"&lt;="&amp;A!A720)</f>
        <v>0</v>
      </c>
      <c r="B720" s="30">
        <v>719</v>
      </c>
      <c r="C720" s="35" t="e">
        <f t="array" ref="C720">INDEX(A!$A$2:$A$1001,MATCH(EF!B720,EF!$A$2:$A$1001,0))</f>
        <v>#N/A</v>
      </c>
      <c r="D720" s="35" t="e">
        <f t="array" ref="D720">INDEX(A!$B$2:$B$1001,MATCH(EF!C720,A!$A$2:$A$1001,0))</f>
        <v>#N/A</v>
      </c>
      <c r="E720" s="35" t="e">
        <f t="array" ref="E720">INDEX(A!$C$2:$C$1001,MATCH(EF!C720,A!$A$2:$A$1001,0))</f>
        <v>#N/A</v>
      </c>
      <c r="F720" s="35" t="e">
        <f t="array" ref="F720">INDEX(A!$D$2:$D$1001,MATCH(EF!C720,A!$A$2:$A$1001,0))</f>
        <v>#N/A</v>
      </c>
      <c r="G720" s="35" t="e">
        <f t="array" ref="G720">INDEX(A!$E$2:$E$1001,MATCH(EF!C720,A!$A$2:$A$1001,0))</f>
        <v>#N/A</v>
      </c>
      <c r="H720" s="35" t="e">
        <f t="array" ref="H720">INDEX(A!$F$2:$F$1001,MATCH(EF!C720,A!$A$2:$A$1001,0))</f>
        <v>#N/A</v>
      </c>
      <c r="I720" s="35" t="e">
        <f t="array" ref="I720">INDEX(A!$G$2:$G$1001,MATCH(EF!C720,A!$A$2:$A$1001,0))</f>
        <v>#N/A</v>
      </c>
      <c r="J720" s="35" t="e">
        <f t="array" ref="J720">INDEX(A!$H$2:$H$1001,MATCH(EF!C720,A!$A$2:$A$1001,0))</f>
        <v>#N/A</v>
      </c>
      <c r="K720" s="35" t="e">
        <f t="array" ref="K720">INDEX(A!$I$2:$I$1001,MATCH(EF!C720,A!$A$2:$A$1001,0))</f>
        <v>#N/A</v>
      </c>
      <c r="L720" s="35" t="e">
        <f t="array" ref="L720">INDEX(A!$J$2:$J$1001,MATCH(EF!C720,A!$A$2:$A$1001,0))</f>
        <v>#N/A</v>
      </c>
      <c r="M720" s="35" t="e">
        <f t="array" ref="M720">INDEX(A!$K$2:$K$1001,MATCH(EF!C720,A!$A$2:$A$1001,0))</f>
        <v>#N/A</v>
      </c>
      <c r="N720" s="35" t="e">
        <f t="array" ref="N720">INDEX(A!$L$2:$L$1001,MATCH(EF!C720,A!$A$2:$A$1001,0))</f>
        <v>#N/A</v>
      </c>
      <c r="O720" s="36" t="e">
        <f t="shared" si="0"/>
        <v>#N/A</v>
      </c>
      <c r="P720" s="36" t="e">
        <f t="shared" si="1"/>
        <v>#N/A</v>
      </c>
      <c r="Q720" s="36" t="e">
        <f t="array" ref="Q720">IF(O720="7",IF(P720="000","Sin región al ser un intermunicipal",INDEX(B!$C$2:$C$126,MATCH(EF!P720,B!$A$2:$A$126,0))),"Sin región al ser un ente Estatal")</f>
        <v>#N/A</v>
      </c>
      <c r="R720" s="37" t="e">
        <f t="array" ref="R720">IF(O720="7",IF(P720="000","N/A",INDEX(B!$D$2:$D$126,MATCH(EF!P720,B!$A$2:$A$126,0))),B!$D$127)</f>
        <v>#N/A</v>
      </c>
      <c r="S720" s="37" t="e">
        <f t="array" ref="S720">IF(O720="7",IF(P720="000","N/A",INDEX(B!$E$2:$E$126,MATCH(EF!P720,B!$A$2:$A$126,0))),B!$E$127)</f>
        <v>#N/A</v>
      </c>
      <c r="T720" s="29"/>
      <c r="U720" s="29"/>
      <c r="V720" s="29"/>
      <c r="W720" s="29"/>
      <c r="X720" s="29"/>
      <c r="Y720" s="29"/>
      <c r="Z720" s="29"/>
    </row>
    <row r="721" spans="1:26" ht="14.25" customHeight="1">
      <c r="A721" s="29">
        <f>COUNTIF(A!$A$2:$A$1001,"&lt;="&amp;A!A721)</f>
        <v>0</v>
      </c>
      <c r="B721" s="30">
        <v>720</v>
      </c>
      <c r="C721" s="35" t="e">
        <f t="array" ref="C721">INDEX(A!$A$2:$A$1001,MATCH(EF!B721,EF!$A$2:$A$1001,0))</f>
        <v>#N/A</v>
      </c>
      <c r="D721" s="35" t="e">
        <f t="array" ref="D721">INDEX(A!$B$2:$B$1001,MATCH(EF!C721,A!$A$2:$A$1001,0))</f>
        <v>#N/A</v>
      </c>
      <c r="E721" s="35" t="e">
        <f t="array" ref="E721">INDEX(A!$C$2:$C$1001,MATCH(EF!C721,A!$A$2:$A$1001,0))</f>
        <v>#N/A</v>
      </c>
      <c r="F721" s="35" t="e">
        <f t="array" ref="F721">INDEX(A!$D$2:$D$1001,MATCH(EF!C721,A!$A$2:$A$1001,0))</f>
        <v>#N/A</v>
      </c>
      <c r="G721" s="35" t="e">
        <f t="array" ref="G721">INDEX(A!$E$2:$E$1001,MATCH(EF!C721,A!$A$2:$A$1001,0))</f>
        <v>#N/A</v>
      </c>
      <c r="H721" s="35" t="e">
        <f t="array" ref="H721">INDEX(A!$F$2:$F$1001,MATCH(EF!C721,A!$A$2:$A$1001,0))</f>
        <v>#N/A</v>
      </c>
      <c r="I721" s="35" t="e">
        <f t="array" ref="I721">INDEX(A!$G$2:$G$1001,MATCH(EF!C721,A!$A$2:$A$1001,0))</f>
        <v>#N/A</v>
      </c>
      <c r="J721" s="35" t="e">
        <f t="array" ref="J721">INDEX(A!$H$2:$H$1001,MATCH(EF!C721,A!$A$2:$A$1001,0))</f>
        <v>#N/A</v>
      </c>
      <c r="K721" s="35" t="e">
        <f t="array" ref="K721">INDEX(A!$I$2:$I$1001,MATCH(EF!C721,A!$A$2:$A$1001,0))</f>
        <v>#N/A</v>
      </c>
      <c r="L721" s="35" t="e">
        <f t="array" ref="L721">INDEX(A!$J$2:$J$1001,MATCH(EF!C721,A!$A$2:$A$1001,0))</f>
        <v>#N/A</v>
      </c>
      <c r="M721" s="35" t="e">
        <f t="array" ref="M721">INDEX(A!$K$2:$K$1001,MATCH(EF!C721,A!$A$2:$A$1001,0))</f>
        <v>#N/A</v>
      </c>
      <c r="N721" s="35" t="e">
        <f t="array" ref="N721">INDEX(A!$L$2:$L$1001,MATCH(EF!C721,A!$A$2:$A$1001,0))</f>
        <v>#N/A</v>
      </c>
      <c r="O721" s="36" t="e">
        <f t="shared" si="0"/>
        <v>#N/A</v>
      </c>
      <c r="P721" s="36" t="e">
        <f t="shared" si="1"/>
        <v>#N/A</v>
      </c>
      <c r="Q721" s="36" t="e">
        <f t="array" ref="Q721">IF(O721="7",IF(P721="000","Sin región al ser un intermunicipal",INDEX(B!$C$2:$C$126,MATCH(EF!P721,B!$A$2:$A$126,0))),"Sin región al ser un ente Estatal")</f>
        <v>#N/A</v>
      </c>
      <c r="R721" s="37" t="e">
        <f t="array" ref="R721">IF(O721="7",IF(P721="000","N/A",INDEX(B!$D$2:$D$126,MATCH(EF!P721,B!$A$2:$A$126,0))),B!$D$127)</f>
        <v>#N/A</v>
      </c>
      <c r="S721" s="37" t="e">
        <f t="array" ref="S721">IF(O721="7",IF(P721="000","N/A",INDEX(B!$E$2:$E$126,MATCH(EF!P721,B!$A$2:$A$126,0))),B!$E$127)</f>
        <v>#N/A</v>
      </c>
      <c r="T721" s="29"/>
      <c r="U721" s="29"/>
      <c r="V721" s="29"/>
      <c r="W721" s="29"/>
      <c r="X721" s="29"/>
      <c r="Y721" s="29"/>
      <c r="Z721" s="29"/>
    </row>
    <row r="722" spans="1:26" ht="14.25" customHeight="1">
      <c r="A722" s="29">
        <f>COUNTIF(A!$A$2:$A$1001,"&lt;="&amp;A!A722)</f>
        <v>0</v>
      </c>
      <c r="B722" s="30">
        <v>721</v>
      </c>
      <c r="C722" s="35" t="e">
        <f t="array" ref="C722">INDEX(A!$A$2:$A$1001,MATCH(EF!B722,EF!$A$2:$A$1001,0))</f>
        <v>#N/A</v>
      </c>
      <c r="D722" s="35" t="e">
        <f t="array" ref="D722">INDEX(A!$B$2:$B$1001,MATCH(EF!C722,A!$A$2:$A$1001,0))</f>
        <v>#N/A</v>
      </c>
      <c r="E722" s="35" t="e">
        <f t="array" ref="E722">INDEX(A!$C$2:$C$1001,MATCH(EF!C722,A!$A$2:$A$1001,0))</f>
        <v>#N/A</v>
      </c>
      <c r="F722" s="35" t="e">
        <f t="array" ref="F722">INDEX(A!$D$2:$D$1001,MATCH(EF!C722,A!$A$2:$A$1001,0))</f>
        <v>#N/A</v>
      </c>
      <c r="G722" s="35" t="e">
        <f t="array" ref="G722">INDEX(A!$E$2:$E$1001,MATCH(EF!C722,A!$A$2:$A$1001,0))</f>
        <v>#N/A</v>
      </c>
      <c r="H722" s="35" t="e">
        <f t="array" ref="H722">INDEX(A!$F$2:$F$1001,MATCH(EF!C722,A!$A$2:$A$1001,0))</f>
        <v>#N/A</v>
      </c>
      <c r="I722" s="35" t="e">
        <f t="array" ref="I722">INDEX(A!$G$2:$G$1001,MATCH(EF!C722,A!$A$2:$A$1001,0))</f>
        <v>#N/A</v>
      </c>
      <c r="J722" s="35" t="e">
        <f t="array" ref="J722">INDEX(A!$H$2:$H$1001,MATCH(EF!C722,A!$A$2:$A$1001,0))</f>
        <v>#N/A</v>
      </c>
      <c r="K722" s="35" t="e">
        <f t="array" ref="K722">INDEX(A!$I$2:$I$1001,MATCH(EF!C722,A!$A$2:$A$1001,0))</f>
        <v>#N/A</v>
      </c>
      <c r="L722" s="35" t="e">
        <f t="array" ref="L722">INDEX(A!$J$2:$J$1001,MATCH(EF!C722,A!$A$2:$A$1001,0))</f>
        <v>#N/A</v>
      </c>
      <c r="M722" s="35" t="e">
        <f t="array" ref="M722">INDEX(A!$K$2:$K$1001,MATCH(EF!C722,A!$A$2:$A$1001,0))</f>
        <v>#N/A</v>
      </c>
      <c r="N722" s="35" t="e">
        <f t="array" ref="N722">INDEX(A!$L$2:$L$1001,MATCH(EF!C722,A!$A$2:$A$1001,0))</f>
        <v>#N/A</v>
      </c>
      <c r="O722" s="36" t="e">
        <f t="shared" si="0"/>
        <v>#N/A</v>
      </c>
      <c r="P722" s="36" t="e">
        <f t="shared" si="1"/>
        <v>#N/A</v>
      </c>
      <c r="Q722" s="36" t="e">
        <f t="array" ref="Q722">IF(O722="7",IF(P722="000","Sin región al ser un intermunicipal",INDEX(B!$C$2:$C$126,MATCH(EF!P722,B!$A$2:$A$126,0))),"Sin región al ser un ente Estatal")</f>
        <v>#N/A</v>
      </c>
      <c r="R722" s="37" t="e">
        <f t="array" ref="R722">IF(O722="7",IF(P722="000","N/A",INDEX(B!$D$2:$D$126,MATCH(EF!P722,B!$A$2:$A$126,0))),B!$D$127)</f>
        <v>#N/A</v>
      </c>
      <c r="S722" s="37" t="e">
        <f t="array" ref="S722">IF(O722="7",IF(P722="000","N/A",INDEX(B!$E$2:$E$126,MATCH(EF!P722,B!$A$2:$A$126,0))),B!$E$127)</f>
        <v>#N/A</v>
      </c>
      <c r="T722" s="29"/>
      <c r="U722" s="29"/>
      <c r="V722" s="29"/>
      <c r="W722" s="29"/>
      <c r="X722" s="29"/>
      <c r="Y722" s="29"/>
      <c r="Z722" s="29"/>
    </row>
    <row r="723" spans="1:26" ht="14.25" customHeight="1">
      <c r="A723" s="29">
        <f>COUNTIF(A!$A$2:$A$1001,"&lt;="&amp;A!A723)</f>
        <v>0</v>
      </c>
      <c r="B723" s="30">
        <v>722</v>
      </c>
      <c r="C723" s="35" t="e">
        <f t="array" ref="C723">INDEX(A!$A$2:$A$1001,MATCH(EF!B723,EF!$A$2:$A$1001,0))</f>
        <v>#N/A</v>
      </c>
      <c r="D723" s="35" t="e">
        <f t="array" ref="D723">INDEX(A!$B$2:$B$1001,MATCH(EF!C723,A!$A$2:$A$1001,0))</f>
        <v>#N/A</v>
      </c>
      <c r="E723" s="35" t="e">
        <f t="array" ref="E723">INDEX(A!$C$2:$C$1001,MATCH(EF!C723,A!$A$2:$A$1001,0))</f>
        <v>#N/A</v>
      </c>
      <c r="F723" s="35" t="e">
        <f t="array" ref="F723">INDEX(A!$D$2:$D$1001,MATCH(EF!C723,A!$A$2:$A$1001,0))</f>
        <v>#N/A</v>
      </c>
      <c r="G723" s="35" t="e">
        <f t="array" ref="G723">INDEX(A!$E$2:$E$1001,MATCH(EF!C723,A!$A$2:$A$1001,0))</f>
        <v>#N/A</v>
      </c>
      <c r="H723" s="35" t="e">
        <f t="array" ref="H723">INDEX(A!$F$2:$F$1001,MATCH(EF!C723,A!$A$2:$A$1001,0))</f>
        <v>#N/A</v>
      </c>
      <c r="I723" s="35" t="e">
        <f t="array" ref="I723">INDEX(A!$G$2:$G$1001,MATCH(EF!C723,A!$A$2:$A$1001,0))</f>
        <v>#N/A</v>
      </c>
      <c r="J723" s="35" t="e">
        <f t="array" ref="J723">INDEX(A!$H$2:$H$1001,MATCH(EF!C723,A!$A$2:$A$1001,0))</f>
        <v>#N/A</v>
      </c>
      <c r="K723" s="35" t="e">
        <f t="array" ref="K723">INDEX(A!$I$2:$I$1001,MATCH(EF!C723,A!$A$2:$A$1001,0))</f>
        <v>#N/A</v>
      </c>
      <c r="L723" s="35" t="e">
        <f t="array" ref="L723">INDEX(A!$J$2:$J$1001,MATCH(EF!C723,A!$A$2:$A$1001,0))</f>
        <v>#N/A</v>
      </c>
      <c r="M723" s="35" t="e">
        <f t="array" ref="M723">INDEX(A!$K$2:$K$1001,MATCH(EF!C723,A!$A$2:$A$1001,0))</f>
        <v>#N/A</v>
      </c>
      <c r="N723" s="35" t="e">
        <f t="array" ref="N723">INDEX(A!$L$2:$L$1001,MATCH(EF!C723,A!$A$2:$A$1001,0))</f>
        <v>#N/A</v>
      </c>
      <c r="O723" s="36" t="e">
        <f t="shared" si="0"/>
        <v>#N/A</v>
      </c>
      <c r="P723" s="36" t="e">
        <f t="shared" si="1"/>
        <v>#N/A</v>
      </c>
      <c r="Q723" s="36" t="e">
        <f t="array" ref="Q723">IF(O723="7",IF(P723="000","Sin región al ser un intermunicipal",INDEX(B!$C$2:$C$126,MATCH(EF!P723,B!$A$2:$A$126,0))),"Sin región al ser un ente Estatal")</f>
        <v>#N/A</v>
      </c>
      <c r="R723" s="37" t="e">
        <f t="array" ref="R723">IF(O723="7",IF(P723="000","N/A",INDEX(B!$D$2:$D$126,MATCH(EF!P723,B!$A$2:$A$126,0))),B!$D$127)</f>
        <v>#N/A</v>
      </c>
      <c r="S723" s="37" t="e">
        <f t="array" ref="S723">IF(O723="7",IF(P723="000","N/A",INDEX(B!$E$2:$E$126,MATCH(EF!P723,B!$A$2:$A$126,0))),B!$E$127)</f>
        <v>#N/A</v>
      </c>
      <c r="T723" s="29"/>
      <c r="U723" s="29"/>
      <c r="V723" s="29"/>
      <c r="W723" s="29"/>
      <c r="X723" s="29"/>
      <c r="Y723" s="29"/>
      <c r="Z723" s="29"/>
    </row>
    <row r="724" spans="1:26" ht="14.25" customHeight="1">
      <c r="A724" s="29">
        <f>COUNTIF(A!$A$2:$A$1001,"&lt;="&amp;A!A724)</f>
        <v>0</v>
      </c>
      <c r="B724" s="30">
        <v>723</v>
      </c>
      <c r="C724" s="35" t="e">
        <f t="array" ref="C724">INDEX(A!$A$2:$A$1001,MATCH(EF!B724,EF!$A$2:$A$1001,0))</f>
        <v>#N/A</v>
      </c>
      <c r="D724" s="35" t="e">
        <f t="array" ref="D724">INDEX(A!$B$2:$B$1001,MATCH(EF!C724,A!$A$2:$A$1001,0))</f>
        <v>#N/A</v>
      </c>
      <c r="E724" s="35" t="e">
        <f t="array" ref="E724">INDEX(A!$C$2:$C$1001,MATCH(EF!C724,A!$A$2:$A$1001,0))</f>
        <v>#N/A</v>
      </c>
      <c r="F724" s="35" t="e">
        <f t="array" ref="F724">INDEX(A!$D$2:$D$1001,MATCH(EF!C724,A!$A$2:$A$1001,0))</f>
        <v>#N/A</v>
      </c>
      <c r="G724" s="35" t="e">
        <f t="array" ref="G724">INDEX(A!$E$2:$E$1001,MATCH(EF!C724,A!$A$2:$A$1001,0))</f>
        <v>#N/A</v>
      </c>
      <c r="H724" s="35" t="e">
        <f t="array" ref="H724">INDEX(A!$F$2:$F$1001,MATCH(EF!C724,A!$A$2:$A$1001,0))</f>
        <v>#N/A</v>
      </c>
      <c r="I724" s="35" t="e">
        <f t="array" ref="I724">INDEX(A!$G$2:$G$1001,MATCH(EF!C724,A!$A$2:$A$1001,0))</f>
        <v>#N/A</v>
      </c>
      <c r="J724" s="35" t="e">
        <f t="array" ref="J724">INDEX(A!$H$2:$H$1001,MATCH(EF!C724,A!$A$2:$A$1001,0))</f>
        <v>#N/A</v>
      </c>
      <c r="K724" s="35" t="e">
        <f t="array" ref="K724">INDEX(A!$I$2:$I$1001,MATCH(EF!C724,A!$A$2:$A$1001,0))</f>
        <v>#N/A</v>
      </c>
      <c r="L724" s="35" t="e">
        <f t="array" ref="L724">INDEX(A!$J$2:$J$1001,MATCH(EF!C724,A!$A$2:$A$1001,0))</f>
        <v>#N/A</v>
      </c>
      <c r="M724" s="35" t="e">
        <f t="array" ref="M724">INDEX(A!$K$2:$K$1001,MATCH(EF!C724,A!$A$2:$A$1001,0))</f>
        <v>#N/A</v>
      </c>
      <c r="N724" s="35" t="e">
        <f t="array" ref="N724">INDEX(A!$L$2:$L$1001,MATCH(EF!C724,A!$A$2:$A$1001,0))</f>
        <v>#N/A</v>
      </c>
      <c r="O724" s="36" t="e">
        <f t="shared" si="0"/>
        <v>#N/A</v>
      </c>
      <c r="P724" s="36" t="e">
        <f t="shared" si="1"/>
        <v>#N/A</v>
      </c>
      <c r="Q724" s="36" t="e">
        <f t="array" ref="Q724">IF(O724="7",IF(P724="000","Sin región al ser un intermunicipal",INDEX(B!$C$2:$C$126,MATCH(EF!P724,B!$A$2:$A$126,0))),"Sin región al ser un ente Estatal")</f>
        <v>#N/A</v>
      </c>
      <c r="R724" s="37" t="e">
        <f t="array" ref="R724">IF(O724="7",IF(P724="000","N/A",INDEX(B!$D$2:$D$126,MATCH(EF!P724,B!$A$2:$A$126,0))),B!$D$127)</f>
        <v>#N/A</v>
      </c>
      <c r="S724" s="37" t="e">
        <f t="array" ref="S724">IF(O724="7",IF(P724="000","N/A",INDEX(B!$E$2:$E$126,MATCH(EF!P724,B!$A$2:$A$126,0))),B!$E$127)</f>
        <v>#N/A</v>
      </c>
      <c r="T724" s="29"/>
      <c r="U724" s="29"/>
      <c r="V724" s="29"/>
      <c r="W724" s="29"/>
      <c r="X724" s="29"/>
      <c r="Y724" s="29"/>
      <c r="Z724" s="29"/>
    </row>
    <row r="725" spans="1:26" ht="14.25" customHeight="1">
      <c r="A725" s="29">
        <f>COUNTIF(A!$A$2:$A$1001,"&lt;="&amp;A!A725)</f>
        <v>0</v>
      </c>
      <c r="B725" s="30">
        <v>724</v>
      </c>
      <c r="C725" s="35" t="e">
        <f t="array" ref="C725">INDEX(A!$A$2:$A$1001,MATCH(EF!B725,EF!$A$2:$A$1001,0))</f>
        <v>#N/A</v>
      </c>
      <c r="D725" s="35" t="e">
        <f t="array" ref="D725">INDEX(A!$B$2:$B$1001,MATCH(EF!C725,A!$A$2:$A$1001,0))</f>
        <v>#N/A</v>
      </c>
      <c r="E725" s="35" t="e">
        <f t="array" ref="E725">INDEX(A!$C$2:$C$1001,MATCH(EF!C725,A!$A$2:$A$1001,0))</f>
        <v>#N/A</v>
      </c>
      <c r="F725" s="35" t="e">
        <f t="array" ref="F725">INDEX(A!$D$2:$D$1001,MATCH(EF!C725,A!$A$2:$A$1001,0))</f>
        <v>#N/A</v>
      </c>
      <c r="G725" s="35" t="e">
        <f t="array" ref="G725">INDEX(A!$E$2:$E$1001,MATCH(EF!C725,A!$A$2:$A$1001,0))</f>
        <v>#N/A</v>
      </c>
      <c r="H725" s="35" t="e">
        <f t="array" ref="H725">INDEX(A!$F$2:$F$1001,MATCH(EF!C725,A!$A$2:$A$1001,0))</f>
        <v>#N/A</v>
      </c>
      <c r="I725" s="35" t="e">
        <f t="array" ref="I725">INDEX(A!$G$2:$G$1001,MATCH(EF!C725,A!$A$2:$A$1001,0))</f>
        <v>#N/A</v>
      </c>
      <c r="J725" s="35" t="e">
        <f t="array" ref="J725">INDEX(A!$H$2:$H$1001,MATCH(EF!C725,A!$A$2:$A$1001,0))</f>
        <v>#N/A</v>
      </c>
      <c r="K725" s="35" t="e">
        <f t="array" ref="K725">INDEX(A!$I$2:$I$1001,MATCH(EF!C725,A!$A$2:$A$1001,0))</f>
        <v>#N/A</v>
      </c>
      <c r="L725" s="35" t="e">
        <f t="array" ref="L725">INDEX(A!$J$2:$J$1001,MATCH(EF!C725,A!$A$2:$A$1001,0))</f>
        <v>#N/A</v>
      </c>
      <c r="M725" s="35" t="e">
        <f t="array" ref="M725">INDEX(A!$K$2:$K$1001,MATCH(EF!C725,A!$A$2:$A$1001,0))</f>
        <v>#N/A</v>
      </c>
      <c r="N725" s="35" t="e">
        <f t="array" ref="N725">INDEX(A!$L$2:$L$1001,MATCH(EF!C725,A!$A$2:$A$1001,0))</f>
        <v>#N/A</v>
      </c>
      <c r="O725" s="36" t="e">
        <f t="shared" si="0"/>
        <v>#N/A</v>
      </c>
      <c r="P725" s="36" t="e">
        <f t="shared" si="1"/>
        <v>#N/A</v>
      </c>
      <c r="Q725" s="36" t="e">
        <f t="array" ref="Q725">IF(O725="7",IF(P725="000","Sin región al ser un intermunicipal",INDEX(B!$C$2:$C$126,MATCH(EF!P725,B!$A$2:$A$126,0))),"Sin región al ser un ente Estatal")</f>
        <v>#N/A</v>
      </c>
      <c r="R725" s="37" t="e">
        <f t="array" ref="R725">IF(O725="7",IF(P725="000","N/A",INDEX(B!$D$2:$D$126,MATCH(EF!P725,B!$A$2:$A$126,0))),B!$D$127)</f>
        <v>#N/A</v>
      </c>
      <c r="S725" s="37" t="e">
        <f t="array" ref="S725">IF(O725="7",IF(P725="000","N/A",INDEX(B!$E$2:$E$126,MATCH(EF!P725,B!$A$2:$A$126,0))),B!$E$127)</f>
        <v>#N/A</v>
      </c>
      <c r="T725" s="29"/>
      <c r="U725" s="29"/>
      <c r="V725" s="29"/>
      <c r="W725" s="29"/>
      <c r="X725" s="29"/>
      <c r="Y725" s="29"/>
      <c r="Z725" s="29"/>
    </row>
    <row r="726" spans="1:26" ht="14.25" customHeight="1">
      <c r="A726" s="29">
        <f>COUNTIF(A!$A$2:$A$1001,"&lt;="&amp;A!A726)</f>
        <v>0</v>
      </c>
      <c r="B726" s="30">
        <v>725</v>
      </c>
      <c r="C726" s="35" t="e">
        <f t="array" ref="C726">INDEX(A!$A$2:$A$1001,MATCH(EF!B726,EF!$A$2:$A$1001,0))</f>
        <v>#N/A</v>
      </c>
      <c r="D726" s="35" t="e">
        <f t="array" ref="D726">INDEX(A!$B$2:$B$1001,MATCH(EF!C726,A!$A$2:$A$1001,0))</f>
        <v>#N/A</v>
      </c>
      <c r="E726" s="35" t="e">
        <f t="array" ref="E726">INDEX(A!$C$2:$C$1001,MATCH(EF!C726,A!$A$2:$A$1001,0))</f>
        <v>#N/A</v>
      </c>
      <c r="F726" s="35" t="e">
        <f t="array" ref="F726">INDEX(A!$D$2:$D$1001,MATCH(EF!C726,A!$A$2:$A$1001,0))</f>
        <v>#N/A</v>
      </c>
      <c r="G726" s="35" t="e">
        <f t="array" ref="G726">INDEX(A!$E$2:$E$1001,MATCH(EF!C726,A!$A$2:$A$1001,0))</f>
        <v>#N/A</v>
      </c>
      <c r="H726" s="35" t="e">
        <f t="array" ref="H726">INDEX(A!$F$2:$F$1001,MATCH(EF!C726,A!$A$2:$A$1001,0))</f>
        <v>#N/A</v>
      </c>
      <c r="I726" s="35" t="e">
        <f t="array" ref="I726">INDEX(A!$G$2:$G$1001,MATCH(EF!C726,A!$A$2:$A$1001,0))</f>
        <v>#N/A</v>
      </c>
      <c r="J726" s="35" t="e">
        <f t="array" ref="J726">INDEX(A!$H$2:$H$1001,MATCH(EF!C726,A!$A$2:$A$1001,0))</f>
        <v>#N/A</v>
      </c>
      <c r="K726" s="35" t="e">
        <f t="array" ref="K726">INDEX(A!$I$2:$I$1001,MATCH(EF!C726,A!$A$2:$A$1001,0))</f>
        <v>#N/A</v>
      </c>
      <c r="L726" s="35" t="e">
        <f t="array" ref="L726">INDEX(A!$J$2:$J$1001,MATCH(EF!C726,A!$A$2:$A$1001,0))</f>
        <v>#N/A</v>
      </c>
      <c r="M726" s="35" t="e">
        <f t="array" ref="M726">INDEX(A!$K$2:$K$1001,MATCH(EF!C726,A!$A$2:$A$1001,0))</f>
        <v>#N/A</v>
      </c>
      <c r="N726" s="35" t="e">
        <f t="array" ref="N726">INDEX(A!$L$2:$L$1001,MATCH(EF!C726,A!$A$2:$A$1001,0))</f>
        <v>#N/A</v>
      </c>
      <c r="O726" s="36" t="e">
        <f t="shared" si="0"/>
        <v>#N/A</v>
      </c>
      <c r="P726" s="36" t="e">
        <f t="shared" si="1"/>
        <v>#N/A</v>
      </c>
      <c r="Q726" s="36" t="e">
        <f t="array" ref="Q726">IF(O726="7",IF(P726="000","Sin región al ser un intermunicipal",INDEX(B!$C$2:$C$126,MATCH(EF!P726,B!$A$2:$A$126,0))),"Sin región al ser un ente Estatal")</f>
        <v>#N/A</v>
      </c>
      <c r="R726" s="37" t="e">
        <f t="array" ref="R726">IF(O726="7",IF(P726="000","N/A",INDEX(B!$D$2:$D$126,MATCH(EF!P726,B!$A$2:$A$126,0))),B!$D$127)</f>
        <v>#N/A</v>
      </c>
      <c r="S726" s="37" t="e">
        <f t="array" ref="S726">IF(O726="7",IF(P726="000","N/A",INDEX(B!$E$2:$E$126,MATCH(EF!P726,B!$A$2:$A$126,0))),B!$E$127)</f>
        <v>#N/A</v>
      </c>
      <c r="T726" s="29"/>
      <c r="U726" s="29"/>
      <c r="V726" s="29"/>
      <c r="W726" s="29"/>
      <c r="X726" s="29"/>
      <c r="Y726" s="29"/>
      <c r="Z726" s="29"/>
    </row>
    <row r="727" spans="1:26" ht="14.25" customHeight="1">
      <c r="A727" s="29">
        <f>COUNTIF(A!$A$2:$A$1001,"&lt;="&amp;A!A727)</f>
        <v>0</v>
      </c>
      <c r="B727" s="30">
        <v>726</v>
      </c>
      <c r="C727" s="35" t="e">
        <f t="array" ref="C727">INDEX(A!$A$2:$A$1001,MATCH(EF!B727,EF!$A$2:$A$1001,0))</f>
        <v>#N/A</v>
      </c>
      <c r="D727" s="35" t="e">
        <f t="array" ref="D727">INDEX(A!$B$2:$B$1001,MATCH(EF!C727,A!$A$2:$A$1001,0))</f>
        <v>#N/A</v>
      </c>
      <c r="E727" s="35" t="e">
        <f t="array" ref="E727">INDEX(A!$C$2:$C$1001,MATCH(EF!C727,A!$A$2:$A$1001,0))</f>
        <v>#N/A</v>
      </c>
      <c r="F727" s="35" t="e">
        <f t="array" ref="F727">INDEX(A!$D$2:$D$1001,MATCH(EF!C727,A!$A$2:$A$1001,0))</f>
        <v>#N/A</v>
      </c>
      <c r="G727" s="35" t="e">
        <f t="array" ref="G727">INDEX(A!$E$2:$E$1001,MATCH(EF!C727,A!$A$2:$A$1001,0))</f>
        <v>#N/A</v>
      </c>
      <c r="H727" s="35" t="e">
        <f t="array" ref="H727">INDEX(A!$F$2:$F$1001,MATCH(EF!C727,A!$A$2:$A$1001,0))</f>
        <v>#N/A</v>
      </c>
      <c r="I727" s="35" t="e">
        <f t="array" ref="I727">INDEX(A!$G$2:$G$1001,MATCH(EF!C727,A!$A$2:$A$1001,0))</f>
        <v>#N/A</v>
      </c>
      <c r="J727" s="35" t="e">
        <f t="array" ref="J727">INDEX(A!$H$2:$H$1001,MATCH(EF!C727,A!$A$2:$A$1001,0))</f>
        <v>#N/A</v>
      </c>
      <c r="K727" s="35" t="e">
        <f t="array" ref="K727">INDEX(A!$I$2:$I$1001,MATCH(EF!C727,A!$A$2:$A$1001,0))</f>
        <v>#N/A</v>
      </c>
      <c r="L727" s="35" t="e">
        <f t="array" ref="L727">INDEX(A!$J$2:$J$1001,MATCH(EF!C727,A!$A$2:$A$1001,0))</f>
        <v>#N/A</v>
      </c>
      <c r="M727" s="35" t="e">
        <f t="array" ref="M727">INDEX(A!$K$2:$K$1001,MATCH(EF!C727,A!$A$2:$A$1001,0))</f>
        <v>#N/A</v>
      </c>
      <c r="N727" s="35" t="e">
        <f t="array" ref="N727">INDEX(A!$L$2:$L$1001,MATCH(EF!C727,A!$A$2:$A$1001,0))</f>
        <v>#N/A</v>
      </c>
      <c r="O727" s="36" t="e">
        <f t="shared" si="0"/>
        <v>#N/A</v>
      </c>
      <c r="P727" s="36" t="e">
        <f t="shared" si="1"/>
        <v>#N/A</v>
      </c>
      <c r="Q727" s="36" t="e">
        <f t="array" ref="Q727">IF(O727="7",IF(P727="000","Sin región al ser un intermunicipal",INDEX(B!$C$2:$C$126,MATCH(EF!P727,B!$A$2:$A$126,0))),"Sin región al ser un ente Estatal")</f>
        <v>#N/A</v>
      </c>
      <c r="R727" s="37" t="e">
        <f t="array" ref="R727">IF(O727="7",IF(P727="000","N/A",INDEX(B!$D$2:$D$126,MATCH(EF!P727,B!$A$2:$A$126,0))),B!$D$127)</f>
        <v>#N/A</v>
      </c>
      <c r="S727" s="37" t="e">
        <f t="array" ref="S727">IF(O727="7",IF(P727="000","N/A",INDEX(B!$E$2:$E$126,MATCH(EF!P727,B!$A$2:$A$126,0))),B!$E$127)</f>
        <v>#N/A</v>
      </c>
      <c r="T727" s="29"/>
      <c r="U727" s="29"/>
      <c r="V727" s="29"/>
      <c r="W727" s="29"/>
      <c r="X727" s="29"/>
      <c r="Y727" s="29"/>
      <c r="Z727" s="29"/>
    </row>
    <row r="728" spans="1:26" ht="14.25" customHeight="1">
      <c r="A728" s="29">
        <f>COUNTIF(A!$A$2:$A$1001,"&lt;="&amp;A!A728)</f>
        <v>0</v>
      </c>
      <c r="B728" s="30">
        <v>727</v>
      </c>
      <c r="C728" s="35" t="e">
        <f t="array" ref="C728">INDEX(A!$A$2:$A$1001,MATCH(EF!B728,EF!$A$2:$A$1001,0))</f>
        <v>#N/A</v>
      </c>
      <c r="D728" s="35" t="e">
        <f t="array" ref="D728">INDEX(A!$B$2:$B$1001,MATCH(EF!C728,A!$A$2:$A$1001,0))</f>
        <v>#N/A</v>
      </c>
      <c r="E728" s="35" t="e">
        <f t="array" ref="E728">INDEX(A!$C$2:$C$1001,MATCH(EF!C728,A!$A$2:$A$1001,0))</f>
        <v>#N/A</v>
      </c>
      <c r="F728" s="35" t="e">
        <f t="array" ref="F728">INDEX(A!$D$2:$D$1001,MATCH(EF!C728,A!$A$2:$A$1001,0))</f>
        <v>#N/A</v>
      </c>
      <c r="G728" s="35" t="e">
        <f t="array" ref="G728">INDEX(A!$E$2:$E$1001,MATCH(EF!C728,A!$A$2:$A$1001,0))</f>
        <v>#N/A</v>
      </c>
      <c r="H728" s="35" t="e">
        <f t="array" ref="H728">INDEX(A!$F$2:$F$1001,MATCH(EF!C728,A!$A$2:$A$1001,0))</f>
        <v>#N/A</v>
      </c>
      <c r="I728" s="35" t="e">
        <f t="array" ref="I728">INDEX(A!$G$2:$G$1001,MATCH(EF!C728,A!$A$2:$A$1001,0))</f>
        <v>#N/A</v>
      </c>
      <c r="J728" s="35" t="e">
        <f t="array" ref="J728">INDEX(A!$H$2:$H$1001,MATCH(EF!C728,A!$A$2:$A$1001,0))</f>
        <v>#N/A</v>
      </c>
      <c r="K728" s="35" t="e">
        <f t="array" ref="K728">INDEX(A!$I$2:$I$1001,MATCH(EF!C728,A!$A$2:$A$1001,0))</f>
        <v>#N/A</v>
      </c>
      <c r="L728" s="35" t="e">
        <f t="array" ref="L728">INDEX(A!$J$2:$J$1001,MATCH(EF!C728,A!$A$2:$A$1001,0))</f>
        <v>#N/A</v>
      </c>
      <c r="M728" s="35" t="e">
        <f t="array" ref="M728">INDEX(A!$K$2:$K$1001,MATCH(EF!C728,A!$A$2:$A$1001,0))</f>
        <v>#N/A</v>
      </c>
      <c r="N728" s="35" t="e">
        <f t="array" ref="N728">INDEX(A!$L$2:$L$1001,MATCH(EF!C728,A!$A$2:$A$1001,0))</f>
        <v>#N/A</v>
      </c>
      <c r="O728" s="36" t="e">
        <f t="shared" si="0"/>
        <v>#N/A</v>
      </c>
      <c r="P728" s="36" t="e">
        <f t="shared" si="1"/>
        <v>#N/A</v>
      </c>
      <c r="Q728" s="36" t="e">
        <f t="array" ref="Q728">IF(O728="7",IF(P728="000","Sin región al ser un intermunicipal",INDEX(B!$C$2:$C$126,MATCH(EF!P728,B!$A$2:$A$126,0))),"Sin región al ser un ente Estatal")</f>
        <v>#N/A</v>
      </c>
      <c r="R728" s="37" t="e">
        <f t="array" ref="R728">IF(O728="7",IF(P728="000","N/A",INDEX(B!$D$2:$D$126,MATCH(EF!P728,B!$A$2:$A$126,0))),B!$D$127)</f>
        <v>#N/A</v>
      </c>
      <c r="S728" s="37" t="e">
        <f t="array" ref="S728">IF(O728="7",IF(P728="000","N/A",INDEX(B!$E$2:$E$126,MATCH(EF!P728,B!$A$2:$A$126,0))),B!$E$127)</f>
        <v>#N/A</v>
      </c>
      <c r="T728" s="29"/>
      <c r="U728" s="29"/>
      <c r="V728" s="29"/>
      <c r="W728" s="29"/>
      <c r="X728" s="29"/>
      <c r="Y728" s="29"/>
      <c r="Z728" s="29"/>
    </row>
    <row r="729" spans="1:26" ht="14.25" customHeight="1">
      <c r="A729" s="29">
        <f>COUNTIF(A!$A$2:$A$1001,"&lt;="&amp;A!A729)</f>
        <v>0</v>
      </c>
      <c r="B729" s="30">
        <v>728</v>
      </c>
      <c r="C729" s="35" t="e">
        <f t="array" ref="C729">INDEX(A!$A$2:$A$1001,MATCH(EF!B729,EF!$A$2:$A$1001,0))</f>
        <v>#N/A</v>
      </c>
      <c r="D729" s="35" t="e">
        <f t="array" ref="D729">INDEX(A!$B$2:$B$1001,MATCH(EF!C729,A!$A$2:$A$1001,0))</f>
        <v>#N/A</v>
      </c>
      <c r="E729" s="35" t="e">
        <f t="array" ref="E729">INDEX(A!$C$2:$C$1001,MATCH(EF!C729,A!$A$2:$A$1001,0))</f>
        <v>#N/A</v>
      </c>
      <c r="F729" s="35" t="e">
        <f t="array" ref="F729">INDEX(A!$D$2:$D$1001,MATCH(EF!C729,A!$A$2:$A$1001,0))</f>
        <v>#N/A</v>
      </c>
      <c r="G729" s="35" t="e">
        <f t="array" ref="G729">INDEX(A!$E$2:$E$1001,MATCH(EF!C729,A!$A$2:$A$1001,0))</f>
        <v>#N/A</v>
      </c>
      <c r="H729" s="35" t="e">
        <f t="array" ref="H729">INDEX(A!$F$2:$F$1001,MATCH(EF!C729,A!$A$2:$A$1001,0))</f>
        <v>#N/A</v>
      </c>
      <c r="I729" s="35" t="e">
        <f t="array" ref="I729">INDEX(A!$G$2:$G$1001,MATCH(EF!C729,A!$A$2:$A$1001,0))</f>
        <v>#N/A</v>
      </c>
      <c r="J729" s="35" t="e">
        <f t="array" ref="J729">INDEX(A!$H$2:$H$1001,MATCH(EF!C729,A!$A$2:$A$1001,0))</f>
        <v>#N/A</v>
      </c>
      <c r="K729" s="35" t="e">
        <f t="array" ref="K729">INDEX(A!$I$2:$I$1001,MATCH(EF!C729,A!$A$2:$A$1001,0))</f>
        <v>#N/A</v>
      </c>
      <c r="L729" s="35" t="e">
        <f t="array" ref="L729">INDEX(A!$J$2:$J$1001,MATCH(EF!C729,A!$A$2:$A$1001,0))</f>
        <v>#N/A</v>
      </c>
      <c r="M729" s="35" t="e">
        <f t="array" ref="M729">INDEX(A!$K$2:$K$1001,MATCH(EF!C729,A!$A$2:$A$1001,0))</f>
        <v>#N/A</v>
      </c>
      <c r="N729" s="35" t="e">
        <f t="array" ref="N729">INDEX(A!$L$2:$L$1001,MATCH(EF!C729,A!$A$2:$A$1001,0))</f>
        <v>#N/A</v>
      </c>
      <c r="O729" s="36" t="e">
        <f t="shared" si="0"/>
        <v>#N/A</v>
      </c>
      <c r="P729" s="36" t="e">
        <f t="shared" si="1"/>
        <v>#N/A</v>
      </c>
      <c r="Q729" s="36" t="e">
        <f t="array" ref="Q729">IF(O729="7",IF(P729="000","Sin región al ser un intermunicipal",INDEX(B!$C$2:$C$126,MATCH(EF!P729,B!$A$2:$A$126,0))),"Sin región al ser un ente Estatal")</f>
        <v>#N/A</v>
      </c>
      <c r="R729" s="37" t="e">
        <f t="array" ref="R729">IF(O729="7",IF(P729="000","N/A",INDEX(B!$D$2:$D$126,MATCH(EF!P729,B!$A$2:$A$126,0))),B!$D$127)</f>
        <v>#N/A</v>
      </c>
      <c r="S729" s="37" t="e">
        <f t="array" ref="S729">IF(O729="7",IF(P729="000","N/A",INDEX(B!$E$2:$E$126,MATCH(EF!P729,B!$A$2:$A$126,0))),B!$E$127)</f>
        <v>#N/A</v>
      </c>
      <c r="T729" s="29"/>
      <c r="U729" s="29"/>
      <c r="V729" s="29"/>
      <c r="W729" s="29"/>
      <c r="X729" s="29"/>
      <c r="Y729" s="29"/>
      <c r="Z729" s="29"/>
    </row>
    <row r="730" spans="1:26" ht="14.25" customHeight="1">
      <c r="A730" s="29">
        <f>COUNTIF(A!$A$2:$A$1001,"&lt;="&amp;A!A730)</f>
        <v>0</v>
      </c>
      <c r="B730" s="30">
        <v>729</v>
      </c>
      <c r="C730" s="35" t="e">
        <f t="array" ref="C730">INDEX(A!$A$2:$A$1001,MATCH(EF!B730,EF!$A$2:$A$1001,0))</f>
        <v>#N/A</v>
      </c>
      <c r="D730" s="35" t="e">
        <f t="array" ref="D730">INDEX(A!$B$2:$B$1001,MATCH(EF!C730,A!$A$2:$A$1001,0))</f>
        <v>#N/A</v>
      </c>
      <c r="E730" s="35" t="e">
        <f t="array" ref="E730">INDEX(A!$C$2:$C$1001,MATCH(EF!C730,A!$A$2:$A$1001,0))</f>
        <v>#N/A</v>
      </c>
      <c r="F730" s="35" t="e">
        <f t="array" ref="F730">INDEX(A!$D$2:$D$1001,MATCH(EF!C730,A!$A$2:$A$1001,0))</f>
        <v>#N/A</v>
      </c>
      <c r="G730" s="35" t="e">
        <f t="array" ref="G730">INDEX(A!$E$2:$E$1001,MATCH(EF!C730,A!$A$2:$A$1001,0))</f>
        <v>#N/A</v>
      </c>
      <c r="H730" s="35" t="e">
        <f t="array" ref="H730">INDEX(A!$F$2:$F$1001,MATCH(EF!C730,A!$A$2:$A$1001,0))</f>
        <v>#N/A</v>
      </c>
      <c r="I730" s="35" t="e">
        <f t="array" ref="I730">INDEX(A!$G$2:$G$1001,MATCH(EF!C730,A!$A$2:$A$1001,0))</f>
        <v>#N/A</v>
      </c>
      <c r="J730" s="35" t="e">
        <f t="array" ref="J730">INDEX(A!$H$2:$H$1001,MATCH(EF!C730,A!$A$2:$A$1001,0))</f>
        <v>#N/A</v>
      </c>
      <c r="K730" s="35" t="e">
        <f t="array" ref="K730">INDEX(A!$I$2:$I$1001,MATCH(EF!C730,A!$A$2:$A$1001,0))</f>
        <v>#N/A</v>
      </c>
      <c r="L730" s="35" t="e">
        <f t="array" ref="L730">INDEX(A!$J$2:$J$1001,MATCH(EF!C730,A!$A$2:$A$1001,0))</f>
        <v>#N/A</v>
      </c>
      <c r="M730" s="35" t="e">
        <f t="array" ref="M730">INDEX(A!$K$2:$K$1001,MATCH(EF!C730,A!$A$2:$A$1001,0))</f>
        <v>#N/A</v>
      </c>
      <c r="N730" s="35" t="e">
        <f t="array" ref="N730">INDEX(A!$L$2:$L$1001,MATCH(EF!C730,A!$A$2:$A$1001,0))</f>
        <v>#N/A</v>
      </c>
      <c r="O730" s="36" t="e">
        <f t="shared" si="0"/>
        <v>#N/A</v>
      </c>
      <c r="P730" s="36" t="e">
        <f t="shared" si="1"/>
        <v>#N/A</v>
      </c>
      <c r="Q730" s="36" t="e">
        <f t="array" ref="Q730">IF(O730="7",IF(P730="000","Sin región al ser un intermunicipal",INDEX(B!$C$2:$C$126,MATCH(EF!P730,B!$A$2:$A$126,0))),"Sin región al ser un ente Estatal")</f>
        <v>#N/A</v>
      </c>
      <c r="R730" s="37" t="e">
        <f t="array" ref="R730">IF(O730="7",IF(P730="000","N/A",INDEX(B!$D$2:$D$126,MATCH(EF!P730,B!$A$2:$A$126,0))),B!$D$127)</f>
        <v>#N/A</v>
      </c>
      <c r="S730" s="37" t="e">
        <f t="array" ref="S730">IF(O730="7",IF(P730="000","N/A",INDEX(B!$E$2:$E$126,MATCH(EF!P730,B!$A$2:$A$126,0))),B!$E$127)</f>
        <v>#N/A</v>
      </c>
      <c r="T730" s="29"/>
      <c r="U730" s="29"/>
      <c r="V730" s="29"/>
      <c r="W730" s="29"/>
      <c r="X730" s="29"/>
      <c r="Y730" s="29"/>
      <c r="Z730" s="29"/>
    </row>
    <row r="731" spans="1:26" ht="14.25" customHeight="1">
      <c r="A731" s="29">
        <f>COUNTIF(A!$A$2:$A$1001,"&lt;="&amp;A!A731)</f>
        <v>0</v>
      </c>
      <c r="B731" s="30">
        <v>730</v>
      </c>
      <c r="C731" s="35" t="e">
        <f t="array" ref="C731">INDEX(A!$A$2:$A$1001,MATCH(EF!B731,EF!$A$2:$A$1001,0))</f>
        <v>#N/A</v>
      </c>
      <c r="D731" s="35" t="e">
        <f t="array" ref="D731">INDEX(A!$B$2:$B$1001,MATCH(EF!C731,A!$A$2:$A$1001,0))</f>
        <v>#N/A</v>
      </c>
      <c r="E731" s="35" t="e">
        <f t="array" ref="E731">INDEX(A!$C$2:$C$1001,MATCH(EF!C731,A!$A$2:$A$1001,0))</f>
        <v>#N/A</v>
      </c>
      <c r="F731" s="35" t="e">
        <f t="array" ref="F731">INDEX(A!$D$2:$D$1001,MATCH(EF!C731,A!$A$2:$A$1001,0))</f>
        <v>#N/A</v>
      </c>
      <c r="G731" s="35" t="e">
        <f t="array" ref="G731">INDEX(A!$E$2:$E$1001,MATCH(EF!C731,A!$A$2:$A$1001,0))</f>
        <v>#N/A</v>
      </c>
      <c r="H731" s="35" t="e">
        <f t="array" ref="H731">INDEX(A!$F$2:$F$1001,MATCH(EF!C731,A!$A$2:$A$1001,0))</f>
        <v>#N/A</v>
      </c>
      <c r="I731" s="35" t="e">
        <f t="array" ref="I731">INDEX(A!$G$2:$G$1001,MATCH(EF!C731,A!$A$2:$A$1001,0))</f>
        <v>#N/A</v>
      </c>
      <c r="J731" s="35" t="e">
        <f t="array" ref="J731">INDEX(A!$H$2:$H$1001,MATCH(EF!C731,A!$A$2:$A$1001,0))</f>
        <v>#N/A</v>
      </c>
      <c r="K731" s="35" t="e">
        <f t="array" ref="K731">INDEX(A!$I$2:$I$1001,MATCH(EF!C731,A!$A$2:$A$1001,0))</f>
        <v>#N/A</v>
      </c>
      <c r="L731" s="35" t="e">
        <f t="array" ref="L731">INDEX(A!$J$2:$J$1001,MATCH(EF!C731,A!$A$2:$A$1001,0))</f>
        <v>#N/A</v>
      </c>
      <c r="M731" s="35" t="e">
        <f t="array" ref="M731">INDEX(A!$K$2:$K$1001,MATCH(EF!C731,A!$A$2:$A$1001,0))</f>
        <v>#N/A</v>
      </c>
      <c r="N731" s="35" t="e">
        <f t="array" ref="N731">INDEX(A!$L$2:$L$1001,MATCH(EF!C731,A!$A$2:$A$1001,0))</f>
        <v>#N/A</v>
      </c>
      <c r="O731" s="36" t="e">
        <f t="shared" si="0"/>
        <v>#N/A</v>
      </c>
      <c r="P731" s="36" t="e">
        <f t="shared" si="1"/>
        <v>#N/A</v>
      </c>
      <c r="Q731" s="36" t="e">
        <f t="array" ref="Q731">IF(O731="7",IF(P731="000","Sin región al ser un intermunicipal",INDEX(B!$C$2:$C$126,MATCH(EF!P731,B!$A$2:$A$126,0))),"Sin región al ser un ente Estatal")</f>
        <v>#N/A</v>
      </c>
      <c r="R731" s="37" t="e">
        <f t="array" ref="R731">IF(O731="7",IF(P731="000","N/A",INDEX(B!$D$2:$D$126,MATCH(EF!P731,B!$A$2:$A$126,0))),B!$D$127)</f>
        <v>#N/A</v>
      </c>
      <c r="S731" s="37" t="e">
        <f t="array" ref="S731">IF(O731="7",IF(P731="000","N/A",INDEX(B!$E$2:$E$126,MATCH(EF!P731,B!$A$2:$A$126,0))),B!$E$127)</f>
        <v>#N/A</v>
      </c>
      <c r="T731" s="29"/>
      <c r="U731" s="29"/>
      <c r="V731" s="29"/>
      <c r="W731" s="29"/>
      <c r="X731" s="29"/>
      <c r="Y731" s="29"/>
      <c r="Z731" s="29"/>
    </row>
    <row r="732" spans="1:26" ht="14.25" customHeight="1">
      <c r="A732" s="29">
        <f>COUNTIF(A!$A$2:$A$1001,"&lt;="&amp;A!A732)</f>
        <v>0</v>
      </c>
      <c r="B732" s="30">
        <v>731</v>
      </c>
      <c r="C732" s="35" t="e">
        <f t="array" ref="C732">INDEX(A!$A$2:$A$1001,MATCH(EF!B732,EF!$A$2:$A$1001,0))</f>
        <v>#N/A</v>
      </c>
      <c r="D732" s="35" t="e">
        <f t="array" ref="D732">INDEX(A!$B$2:$B$1001,MATCH(EF!C732,A!$A$2:$A$1001,0))</f>
        <v>#N/A</v>
      </c>
      <c r="E732" s="35" t="e">
        <f t="array" ref="E732">INDEX(A!$C$2:$C$1001,MATCH(EF!C732,A!$A$2:$A$1001,0))</f>
        <v>#N/A</v>
      </c>
      <c r="F732" s="35" t="e">
        <f t="array" ref="F732">INDEX(A!$D$2:$D$1001,MATCH(EF!C732,A!$A$2:$A$1001,0))</f>
        <v>#N/A</v>
      </c>
      <c r="G732" s="35" t="e">
        <f t="array" ref="G732">INDEX(A!$E$2:$E$1001,MATCH(EF!C732,A!$A$2:$A$1001,0))</f>
        <v>#N/A</v>
      </c>
      <c r="H732" s="35" t="e">
        <f t="array" ref="H732">INDEX(A!$F$2:$F$1001,MATCH(EF!C732,A!$A$2:$A$1001,0))</f>
        <v>#N/A</v>
      </c>
      <c r="I732" s="35" t="e">
        <f t="array" ref="I732">INDEX(A!$G$2:$G$1001,MATCH(EF!C732,A!$A$2:$A$1001,0))</f>
        <v>#N/A</v>
      </c>
      <c r="J732" s="35" t="e">
        <f t="array" ref="J732">INDEX(A!$H$2:$H$1001,MATCH(EF!C732,A!$A$2:$A$1001,0))</f>
        <v>#N/A</v>
      </c>
      <c r="K732" s="35" t="e">
        <f t="array" ref="K732">INDEX(A!$I$2:$I$1001,MATCH(EF!C732,A!$A$2:$A$1001,0))</f>
        <v>#N/A</v>
      </c>
      <c r="L732" s="35" t="e">
        <f t="array" ref="L732">INDEX(A!$J$2:$J$1001,MATCH(EF!C732,A!$A$2:$A$1001,0))</f>
        <v>#N/A</v>
      </c>
      <c r="M732" s="35" t="e">
        <f t="array" ref="M732">INDEX(A!$K$2:$K$1001,MATCH(EF!C732,A!$A$2:$A$1001,0))</f>
        <v>#N/A</v>
      </c>
      <c r="N732" s="35" t="e">
        <f t="array" ref="N732">INDEX(A!$L$2:$L$1001,MATCH(EF!C732,A!$A$2:$A$1001,0))</f>
        <v>#N/A</v>
      </c>
      <c r="O732" s="36" t="e">
        <f t="shared" si="0"/>
        <v>#N/A</v>
      </c>
      <c r="P732" s="36" t="e">
        <f t="shared" si="1"/>
        <v>#N/A</v>
      </c>
      <c r="Q732" s="36" t="e">
        <f t="array" ref="Q732">IF(O732="7",IF(P732="000","Sin región al ser un intermunicipal",INDEX(B!$C$2:$C$126,MATCH(EF!P732,B!$A$2:$A$126,0))),"Sin región al ser un ente Estatal")</f>
        <v>#N/A</v>
      </c>
      <c r="R732" s="37" t="e">
        <f t="array" ref="R732">IF(O732="7",IF(P732="000","N/A",INDEX(B!$D$2:$D$126,MATCH(EF!P732,B!$A$2:$A$126,0))),B!$D$127)</f>
        <v>#N/A</v>
      </c>
      <c r="S732" s="37" t="e">
        <f t="array" ref="S732">IF(O732="7",IF(P732="000","N/A",INDEX(B!$E$2:$E$126,MATCH(EF!P732,B!$A$2:$A$126,0))),B!$E$127)</f>
        <v>#N/A</v>
      </c>
      <c r="T732" s="29"/>
      <c r="U732" s="29"/>
      <c r="V732" s="29"/>
      <c r="W732" s="29"/>
      <c r="X732" s="29"/>
      <c r="Y732" s="29"/>
      <c r="Z732" s="29"/>
    </row>
    <row r="733" spans="1:26" ht="14.25" customHeight="1">
      <c r="A733" s="29">
        <f>COUNTIF(A!$A$2:$A$1001,"&lt;="&amp;A!A733)</f>
        <v>0</v>
      </c>
      <c r="B733" s="30">
        <v>732</v>
      </c>
      <c r="C733" s="35" t="e">
        <f t="array" ref="C733">INDEX(A!$A$2:$A$1001,MATCH(EF!B733,EF!$A$2:$A$1001,0))</f>
        <v>#N/A</v>
      </c>
      <c r="D733" s="35" t="e">
        <f t="array" ref="D733">INDEX(A!$B$2:$B$1001,MATCH(EF!C733,A!$A$2:$A$1001,0))</f>
        <v>#N/A</v>
      </c>
      <c r="E733" s="35" t="e">
        <f t="array" ref="E733">INDEX(A!$C$2:$C$1001,MATCH(EF!C733,A!$A$2:$A$1001,0))</f>
        <v>#N/A</v>
      </c>
      <c r="F733" s="35" t="e">
        <f t="array" ref="F733">INDEX(A!$D$2:$D$1001,MATCH(EF!C733,A!$A$2:$A$1001,0))</f>
        <v>#N/A</v>
      </c>
      <c r="G733" s="35" t="e">
        <f t="array" ref="G733">INDEX(A!$E$2:$E$1001,MATCH(EF!C733,A!$A$2:$A$1001,0))</f>
        <v>#N/A</v>
      </c>
      <c r="H733" s="35" t="e">
        <f t="array" ref="H733">INDEX(A!$F$2:$F$1001,MATCH(EF!C733,A!$A$2:$A$1001,0))</f>
        <v>#N/A</v>
      </c>
      <c r="I733" s="35" t="e">
        <f t="array" ref="I733">INDEX(A!$G$2:$G$1001,MATCH(EF!C733,A!$A$2:$A$1001,0))</f>
        <v>#N/A</v>
      </c>
      <c r="J733" s="35" t="e">
        <f t="array" ref="J733">INDEX(A!$H$2:$H$1001,MATCH(EF!C733,A!$A$2:$A$1001,0))</f>
        <v>#N/A</v>
      </c>
      <c r="K733" s="35" t="e">
        <f t="array" ref="K733">INDEX(A!$I$2:$I$1001,MATCH(EF!C733,A!$A$2:$A$1001,0))</f>
        <v>#N/A</v>
      </c>
      <c r="L733" s="35" t="e">
        <f t="array" ref="L733">INDEX(A!$J$2:$J$1001,MATCH(EF!C733,A!$A$2:$A$1001,0))</f>
        <v>#N/A</v>
      </c>
      <c r="M733" s="35" t="e">
        <f t="array" ref="M733">INDEX(A!$K$2:$K$1001,MATCH(EF!C733,A!$A$2:$A$1001,0))</f>
        <v>#N/A</v>
      </c>
      <c r="N733" s="35" t="e">
        <f t="array" ref="N733">INDEX(A!$L$2:$L$1001,MATCH(EF!C733,A!$A$2:$A$1001,0))</f>
        <v>#N/A</v>
      </c>
      <c r="O733" s="36" t="e">
        <f t="shared" si="0"/>
        <v>#N/A</v>
      </c>
      <c r="P733" s="36" t="e">
        <f t="shared" si="1"/>
        <v>#N/A</v>
      </c>
      <c r="Q733" s="36" t="e">
        <f t="array" ref="Q733">IF(O733="7",IF(P733="000","Sin región al ser un intermunicipal",INDEX(B!$C$2:$C$126,MATCH(EF!P733,B!$A$2:$A$126,0))),"Sin región al ser un ente Estatal")</f>
        <v>#N/A</v>
      </c>
      <c r="R733" s="37" t="e">
        <f t="array" ref="R733">IF(O733="7",IF(P733="000","N/A",INDEX(B!$D$2:$D$126,MATCH(EF!P733,B!$A$2:$A$126,0))),B!$D$127)</f>
        <v>#N/A</v>
      </c>
      <c r="S733" s="37" t="e">
        <f t="array" ref="S733">IF(O733="7",IF(P733="000","N/A",INDEX(B!$E$2:$E$126,MATCH(EF!P733,B!$A$2:$A$126,0))),B!$E$127)</f>
        <v>#N/A</v>
      </c>
      <c r="T733" s="29"/>
      <c r="U733" s="29"/>
      <c r="V733" s="29"/>
      <c r="W733" s="29"/>
      <c r="X733" s="29"/>
      <c r="Y733" s="29"/>
      <c r="Z733" s="29"/>
    </row>
    <row r="734" spans="1:26" ht="14.25" customHeight="1">
      <c r="A734" s="29">
        <f>COUNTIF(A!$A$2:$A$1001,"&lt;="&amp;A!A734)</f>
        <v>0</v>
      </c>
      <c r="B734" s="30">
        <v>733</v>
      </c>
      <c r="C734" s="35" t="e">
        <f t="array" ref="C734">INDEX(A!$A$2:$A$1001,MATCH(EF!B734,EF!$A$2:$A$1001,0))</f>
        <v>#N/A</v>
      </c>
      <c r="D734" s="35" t="e">
        <f t="array" ref="D734">INDEX(A!$B$2:$B$1001,MATCH(EF!C734,A!$A$2:$A$1001,0))</f>
        <v>#N/A</v>
      </c>
      <c r="E734" s="35" t="e">
        <f t="array" ref="E734">INDEX(A!$C$2:$C$1001,MATCH(EF!C734,A!$A$2:$A$1001,0))</f>
        <v>#N/A</v>
      </c>
      <c r="F734" s="35" t="e">
        <f t="array" ref="F734">INDEX(A!$D$2:$D$1001,MATCH(EF!C734,A!$A$2:$A$1001,0))</f>
        <v>#N/A</v>
      </c>
      <c r="G734" s="35" t="e">
        <f t="array" ref="G734">INDEX(A!$E$2:$E$1001,MATCH(EF!C734,A!$A$2:$A$1001,0))</f>
        <v>#N/A</v>
      </c>
      <c r="H734" s="35" t="e">
        <f t="array" ref="H734">INDEX(A!$F$2:$F$1001,MATCH(EF!C734,A!$A$2:$A$1001,0))</f>
        <v>#N/A</v>
      </c>
      <c r="I734" s="35" t="e">
        <f t="array" ref="I734">INDEX(A!$G$2:$G$1001,MATCH(EF!C734,A!$A$2:$A$1001,0))</f>
        <v>#N/A</v>
      </c>
      <c r="J734" s="35" t="e">
        <f t="array" ref="J734">INDEX(A!$H$2:$H$1001,MATCH(EF!C734,A!$A$2:$A$1001,0))</f>
        <v>#N/A</v>
      </c>
      <c r="K734" s="35" t="e">
        <f t="array" ref="K734">INDEX(A!$I$2:$I$1001,MATCH(EF!C734,A!$A$2:$A$1001,0))</f>
        <v>#N/A</v>
      </c>
      <c r="L734" s="35" t="e">
        <f t="array" ref="L734">INDEX(A!$J$2:$J$1001,MATCH(EF!C734,A!$A$2:$A$1001,0))</f>
        <v>#N/A</v>
      </c>
      <c r="M734" s="35" t="e">
        <f t="array" ref="M734">INDEX(A!$K$2:$K$1001,MATCH(EF!C734,A!$A$2:$A$1001,0))</f>
        <v>#N/A</v>
      </c>
      <c r="N734" s="35" t="e">
        <f t="array" ref="N734">INDEX(A!$L$2:$L$1001,MATCH(EF!C734,A!$A$2:$A$1001,0))</f>
        <v>#N/A</v>
      </c>
      <c r="O734" s="36" t="e">
        <f t="shared" si="0"/>
        <v>#N/A</v>
      </c>
      <c r="P734" s="36" t="e">
        <f t="shared" si="1"/>
        <v>#N/A</v>
      </c>
      <c r="Q734" s="36" t="e">
        <f t="array" ref="Q734">IF(O734="7",IF(P734="000","Sin región al ser un intermunicipal",INDEX(B!$C$2:$C$126,MATCH(EF!P734,B!$A$2:$A$126,0))),"Sin región al ser un ente Estatal")</f>
        <v>#N/A</v>
      </c>
      <c r="R734" s="37" t="e">
        <f t="array" ref="R734">IF(O734="7",IF(P734="000","N/A",INDEX(B!$D$2:$D$126,MATCH(EF!P734,B!$A$2:$A$126,0))),B!$D$127)</f>
        <v>#N/A</v>
      </c>
      <c r="S734" s="37" t="e">
        <f t="array" ref="S734">IF(O734="7",IF(P734="000","N/A",INDEX(B!$E$2:$E$126,MATCH(EF!P734,B!$A$2:$A$126,0))),B!$E$127)</f>
        <v>#N/A</v>
      </c>
      <c r="T734" s="29"/>
      <c r="U734" s="29"/>
      <c r="V734" s="29"/>
      <c r="W734" s="29"/>
      <c r="X734" s="29"/>
      <c r="Y734" s="29"/>
      <c r="Z734" s="29"/>
    </row>
    <row r="735" spans="1:26" ht="14.25" customHeight="1">
      <c r="A735" s="29">
        <f>COUNTIF(A!$A$2:$A$1001,"&lt;="&amp;A!A735)</f>
        <v>0</v>
      </c>
      <c r="B735" s="30">
        <v>734</v>
      </c>
      <c r="C735" s="35" t="e">
        <f t="array" ref="C735">INDEX(A!$A$2:$A$1001,MATCH(EF!B735,EF!$A$2:$A$1001,0))</f>
        <v>#N/A</v>
      </c>
      <c r="D735" s="35" t="e">
        <f t="array" ref="D735">INDEX(A!$B$2:$B$1001,MATCH(EF!C735,A!$A$2:$A$1001,0))</f>
        <v>#N/A</v>
      </c>
      <c r="E735" s="35" t="e">
        <f t="array" ref="E735">INDEX(A!$C$2:$C$1001,MATCH(EF!C735,A!$A$2:$A$1001,0))</f>
        <v>#N/A</v>
      </c>
      <c r="F735" s="35" t="e">
        <f t="array" ref="F735">INDEX(A!$D$2:$D$1001,MATCH(EF!C735,A!$A$2:$A$1001,0))</f>
        <v>#N/A</v>
      </c>
      <c r="G735" s="35" t="e">
        <f t="array" ref="G735">INDEX(A!$E$2:$E$1001,MATCH(EF!C735,A!$A$2:$A$1001,0))</f>
        <v>#N/A</v>
      </c>
      <c r="H735" s="35" t="e">
        <f t="array" ref="H735">INDEX(A!$F$2:$F$1001,MATCH(EF!C735,A!$A$2:$A$1001,0))</f>
        <v>#N/A</v>
      </c>
      <c r="I735" s="35" t="e">
        <f t="array" ref="I735">INDEX(A!$G$2:$G$1001,MATCH(EF!C735,A!$A$2:$A$1001,0))</f>
        <v>#N/A</v>
      </c>
      <c r="J735" s="35" t="e">
        <f t="array" ref="J735">INDEX(A!$H$2:$H$1001,MATCH(EF!C735,A!$A$2:$A$1001,0))</f>
        <v>#N/A</v>
      </c>
      <c r="K735" s="35" t="e">
        <f t="array" ref="K735">INDEX(A!$I$2:$I$1001,MATCH(EF!C735,A!$A$2:$A$1001,0))</f>
        <v>#N/A</v>
      </c>
      <c r="L735" s="35" t="e">
        <f t="array" ref="L735">INDEX(A!$J$2:$J$1001,MATCH(EF!C735,A!$A$2:$A$1001,0))</f>
        <v>#N/A</v>
      </c>
      <c r="M735" s="35" t="e">
        <f t="array" ref="M735">INDEX(A!$K$2:$K$1001,MATCH(EF!C735,A!$A$2:$A$1001,0))</f>
        <v>#N/A</v>
      </c>
      <c r="N735" s="35" t="e">
        <f t="array" ref="N735">INDEX(A!$L$2:$L$1001,MATCH(EF!C735,A!$A$2:$A$1001,0))</f>
        <v>#N/A</v>
      </c>
      <c r="O735" s="36" t="e">
        <f t="shared" si="0"/>
        <v>#N/A</v>
      </c>
      <c r="P735" s="36" t="e">
        <f t="shared" si="1"/>
        <v>#N/A</v>
      </c>
      <c r="Q735" s="36" t="e">
        <f t="array" ref="Q735">IF(O735="7",IF(P735="000","Sin región al ser un intermunicipal",INDEX(B!$C$2:$C$126,MATCH(EF!P735,B!$A$2:$A$126,0))),"Sin región al ser un ente Estatal")</f>
        <v>#N/A</v>
      </c>
      <c r="R735" s="37" t="e">
        <f t="array" ref="R735">IF(O735="7",IF(P735="000","N/A",INDEX(B!$D$2:$D$126,MATCH(EF!P735,B!$A$2:$A$126,0))),B!$D$127)</f>
        <v>#N/A</v>
      </c>
      <c r="S735" s="37" t="e">
        <f t="array" ref="S735">IF(O735="7",IF(P735="000","N/A",INDEX(B!$E$2:$E$126,MATCH(EF!P735,B!$A$2:$A$126,0))),B!$E$127)</f>
        <v>#N/A</v>
      </c>
      <c r="T735" s="29"/>
      <c r="U735" s="29"/>
      <c r="V735" s="29"/>
      <c r="W735" s="29"/>
      <c r="X735" s="29"/>
      <c r="Y735" s="29"/>
      <c r="Z735" s="29"/>
    </row>
    <row r="736" spans="1:26" ht="14.25" customHeight="1">
      <c r="A736" s="29">
        <f>COUNTIF(A!$A$2:$A$1001,"&lt;="&amp;A!A736)</f>
        <v>0</v>
      </c>
      <c r="B736" s="30">
        <v>735</v>
      </c>
      <c r="C736" s="35" t="e">
        <f t="array" ref="C736">INDEX(A!$A$2:$A$1001,MATCH(EF!B736,EF!$A$2:$A$1001,0))</f>
        <v>#N/A</v>
      </c>
      <c r="D736" s="35" t="e">
        <f t="array" ref="D736">INDEX(A!$B$2:$B$1001,MATCH(EF!C736,A!$A$2:$A$1001,0))</f>
        <v>#N/A</v>
      </c>
      <c r="E736" s="35" t="e">
        <f t="array" ref="E736">INDEX(A!$C$2:$C$1001,MATCH(EF!C736,A!$A$2:$A$1001,0))</f>
        <v>#N/A</v>
      </c>
      <c r="F736" s="35" t="e">
        <f t="array" ref="F736">INDEX(A!$D$2:$D$1001,MATCH(EF!C736,A!$A$2:$A$1001,0))</f>
        <v>#N/A</v>
      </c>
      <c r="G736" s="35" t="e">
        <f t="array" ref="G736">INDEX(A!$E$2:$E$1001,MATCH(EF!C736,A!$A$2:$A$1001,0))</f>
        <v>#N/A</v>
      </c>
      <c r="H736" s="35" t="e">
        <f t="array" ref="H736">INDEX(A!$F$2:$F$1001,MATCH(EF!C736,A!$A$2:$A$1001,0))</f>
        <v>#N/A</v>
      </c>
      <c r="I736" s="35" t="e">
        <f t="array" ref="I736">INDEX(A!$G$2:$G$1001,MATCH(EF!C736,A!$A$2:$A$1001,0))</f>
        <v>#N/A</v>
      </c>
      <c r="J736" s="35" t="e">
        <f t="array" ref="J736">INDEX(A!$H$2:$H$1001,MATCH(EF!C736,A!$A$2:$A$1001,0))</f>
        <v>#N/A</v>
      </c>
      <c r="K736" s="35" t="e">
        <f t="array" ref="K736">INDEX(A!$I$2:$I$1001,MATCH(EF!C736,A!$A$2:$A$1001,0))</f>
        <v>#N/A</v>
      </c>
      <c r="L736" s="35" t="e">
        <f t="array" ref="L736">INDEX(A!$J$2:$J$1001,MATCH(EF!C736,A!$A$2:$A$1001,0))</f>
        <v>#N/A</v>
      </c>
      <c r="M736" s="35" t="e">
        <f t="array" ref="M736">INDEX(A!$K$2:$K$1001,MATCH(EF!C736,A!$A$2:$A$1001,0))</f>
        <v>#N/A</v>
      </c>
      <c r="N736" s="35" t="e">
        <f t="array" ref="N736">INDEX(A!$L$2:$L$1001,MATCH(EF!C736,A!$A$2:$A$1001,0))</f>
        <v>#N/A</v>
      </c>
      <c r="O736" s="36" t="e">
        <f t="shared" si="0"/>
        <v>#N/A</v>
      </c>
      <c r="P736" s="36" t="e">
        <f t="shared" si="1"/>
        <v>#N/A</v>
      </c>
      <c r="Q736" s="36" t="e">
        <f t="array" ref="Q736">IF(O736="7",IF(P736="000","Sin región al ser un intermunicipal",INDEX(B!$C$2:$C$126,MATCH(EF!P736,B!$A$2:$A$126,0))),"Sin región al ser un ente Estatal")</f>
        <v>#N/A</v>
      </c>
      <c r="R736" s="37" t="e">
        <f t="array" ref="R736">IF(O736="7",IF(P736="000","N/A",INDEX(B!$D$2:$D$126,MATCH(EF!P736,B!$A$2:$A$126,0))),B!$D$127)</f>
        <v>#N/A</v>
      </c>
      <c r="S736" s="37" t="e">
        <f t="array" ref="S736">IF(O736="7",IF(P736="000","N/A",INDEX(B!$E$2:$E$126,MATCH(EF!P736,B!$A$2:$A$126,0))),B!$E$127)</f>
        <v>#N/A</v>
      </c>
      <c r="T736" s="29"/>
      <c r="U736" s="29"/>
      <c r="V736" s="29"/>
      <c r="W736" s="29"/>
      <c r="X736" s="29"/>
      <c r="Y736" s="29"/>
      <c r="Z736" s="29"/>
    </row>
    <row r="737" spans="1:26" ht="14.25" customHeight="1">
      <c r="A737" s="29">
        <f>COUNTIF(A!$A$2:$A$1001,"&lt;="&amp;A!A737)</f>
        <v>0</v>
      </c>
      <c r="B737" s="30">
        <v>736</v>
      </c>
      <c r="C737" s="35" t="e">
        <f t="array" ref="C737">INDEX(A!$A$2:$A$1001,MATCH(EF!B737,EF!$A$2:$A$1001,0))</f>
        <v>#N/A</v>
      </c>
      <c r="D737" s="35" t="e">
        <f t="array" ref="D737">INDEX(A!$B$2:$B$1001,MATCH(EF!C737,A!$A$2:$A$1001,0))</f>
        <v>#N/A</v>
      </c>
      <c r="E737" s="35" t="e">
        <f t="array" ref="E737">INDEX(A!$C$2:$C$1001,MATCH(EF!C737,A!$A$2:$A$1001,0))</f>
        <v>#N/A</v>
      </c>
      <c r="F737" s="35" t="e">
        <f t="array" ref="F737">INDEX(A!$D$2:$D$1001,MATCH(EF!C737,A!$A$2:$A$1001,0))</f>
        <v>#N/A</v>
      </c>
      <c r="G737" s="35" t="e">
        <f t="array" ref="G737">INDEX(A!$E$2:$E$1001,MATCH(EF!C737,A!$A$2:$A$1001,0))</f>
        <v>#N/A</v>
      </c>
      <c r="H737" s="35" t="e">
        <f t="array" ref="H737">INDEX(A!$F$2:$F$1001,MATCH(EF!C737,A!$A$2:$A$1001,0))</f>
        <v>#N/A</v>
      </c>
      <c r="I737" s="35" t="e">
        <f t="array" ref="I737">INDEX(A!$G$2:$G$1001,MATCH(EF!C737,A!$A$2:$A$1001,0))</f>
        <v>#N/A</v>
      </c>
      <c r="J737" s="35" t="e">
        <f t="array" ref="J737">INDEX(A!$H$2:$H$1001,MATCH(EF!C737,A!$A$2:$A$1001,0))</f>
        <v>#N/A</v>
      </c>
      <c r="K737" s="35" t="e">
        <f t="array" ref="K737">INDEX(A!$I$2:$I$1001,MATCH(EF!C737,A!$A$2:$A$1001,0))</f>
        <v>#N/A</v>
      </c>
      <c r="L737" s="35" t="e">
        <f t="array" ref="L737">INDEX(A!$J$2:$J$1001,MATCH(EF!C737,A!$A$2:$A$1001,0))</f>
        <v>#N/A</v>
      </c>
      <c r="M737" s="35" t="e">
        <f t="array" ref="M737">INDEX(A!$K$2:$K$1001,MATCH(EF!C737,A!$A$2:$A$1001,0))</f>
        <v>#N/A</v>
      </c>
      <c r="N737" s="35" t="e">
        <f t="array" ref="N737">INDEX(A!$L$2:$L$1001,MATCH(EF!C737,A!$A$2:$A$1001,0))</f>
        <v>#N/A</v>
      </c>
      <c r="O737" s="36" t="e">
        <f t="shared" si="0"/>
        <v>#N/A</v>
      </c>
      <c r="P737" s="36" t="e">
        <f t="shared" si="1"/>
        <v>#N/A</v>
      </c>
      <c r="Q737" s="36" t="e">
        <f t="array" ref="Q737">IF(O737="7",IF(P737="000","Sin región al ser un intermunicipal",INDEX(B!$C$2:$C$126,MATCH(EF!P737,B!$A$2:$A$126,0))),"Sin región al ser un ente Estatal")</f>
        <v>#N/A</v>
      </c>
      <c r="R737" s="37" t="e">
        <f t="array" ref="R737">IF(O737="7",IF(P737="000","N/A",INDEX(B!$D$2:$D$126,MATCH(EF!P737,B!$A$2:$A$126,0))),B!$D$127)</f>
        <v>#N/A</v>
      </c>
      <c r="S737" s="37" t="e">
        <f t="array" ref="S737">IF(O737="7",IF(P737="000","N/A",INDEX(B!$E$2:$E$126,MATCH(EF!P737,B!$A$2:$A$126,0))),B!$E$127)</f>
        <v>#N/A</v>
      </c>
      <c r="T737" s="29"/>
      <c r="U737" s="29"/>
      <c r="V737" s="29"/>
      <c r="W737" s="29"/>
      <c r="X737" s="29"/>
      <c r="Y737" s="29"/>
      <c r="Z737" s="29"/>
    </row>
    <row r="738" spans="1:26" ht="14.25" customHeight="1">
      <c r="A738" s="29">
        <f>COUNTIF(A!$A$2:$A$1001,"&lt;="&amp;A!A738)</f>
        <v>0</v>
      </c>
      <c r="B738" s="30">
        <v>737</v>
      </c>
      <c r="C738" s="35" t="e">
        <f t="array" ref="C738">INDEX(A!$A$2:$A$1001,MATCH(EF!B738,EF!$A$2:$A$1001,0))</f>
        <v>#N/A</v>
      </c>
      <c r="D738" s="35" t="e">
        <f t="array" ref="D738">INDEX(A!$B$2:$B$1001,MATCH(EF!C738,A!$A$2:$A$1001,0))</f>
        <v>#N/A</v>
      </c>
      <c r="E738" s="35" t="e">
        <f t="array" ref="E738">INDEX(A!$C$2:$C$1001,MATCH(EF!C738,A!$A$2:$A$1001,0))</f>
        <v>#N/A</v>
      </c>
      <c r="F738" s="35" t="e">
        <f t="array" ref="F738">INDEX(A!$D$2:$D$1001,MATCH(EF!C738,A!$A$2:$A$1001,0))</f>
        <v>#N/A</v>
      </c>
      <c r="G738" s="35" t="e">
        <f t="array" ref="G738">INDEX(A!$E$2:$E$1001,MATCH(EF!C738,A!$A$2:$A$1001,0))</f>
        <v>#N/A</v>
      </c>
      <c r="H738" s="35" t="e">
        <f t="array" ref="H738">INDEX(A!$F$2:$F$1001,MATCH(EF!C738,A!$A$2:$A$1001,0))</f>
        <v>#N/A</v>
      </c>
      <c r="I738" s="35" t="e">
        <f t="array" ref="I738">INDEX(A!$G$2:$G$1001,MATCH(EF!C738,A!$A$2:$A$1001,0))</f>
        <v>#N/A</v>
      </c>
      <c r="J738" s="35" t="e">
        <f t="array" ref="J738">INDEX(A!$H$2:$H$1001,MATCH(EF!C738,A!$A$2:$A$1001,0))</f>
        <v>#N/A</v>
      </c>
      <c r="K738" s="35" t="e">
        <f t="array" ref="K738">INDEX(A!$I$2:$I$1001,MATCH(EF!C738,A!$A$2:$A$1001,0))</f>
        <v>#N/A</v>
      </c>
      <c r="L738" s="35" t="e">
        <f t="array" ref="L738">INDEX(A!$J$2:$J$1001,MATCH(EF!C738,A!$A$2:$A$1001,0))</f>
        <v>#N/A</v>
      </c>
      <c r="M738" s="35" t="e">
        <f t="array" ref="M738">INDEX(A!$K$2:$K$1001,MATCH(EF!C738,A!$A$2:$A$1001,0))</f>
        <v>#N/A</v>
      </c>
      <c r="N738" s="35" t="e">
        <f t="array" ref="N738">INDEX(A!$L$2:$L$1001,MATCH(EF!C738,A!$A$2:$A$1001,0))</f>
        <v>#N/A</v>
      </c>
      <c r="O738" s="36" t="e">
        <f t="shared" si="0"/>
        <v>#N/A</v>
      </c>
      <c r="P738" s="36" t="e">
        <f t="shared" si="1"/>
        <v>#N/A</v>
      </c>
      <c r="Q738" s="36" t="e">
        <f t="array" ref="Q738">IF(O738="7",IF(P738="000","Sin región al ser un intermunicipal",INDEX(B!$C$2:$C$126,MATCH(EF!P738,B!$A$2:$A$126,0))),"Sin región al ser un ente Estatal")</f>
        <v>#N/A</v>
      </c>
      <c r="R738" s="37" t="e">
        <f t="array" ref="R738">IF(O738="7",IF(P738="000","N/A",INDEX(B!$D$2:$D$126,MATCH(EF!P738,B!$A$2:$A$126,0))),B!$D$127)</f>
        <v>#N/A</v>
      </c>
      <c r="S738" s="37" t="e">
        <f t="array" ref="S738">IF(O738="7",IF(P738="000","N/A",INDEX(B!$E$2:$E$126,MATCH(EF!P738,B!$A$2:$A$126,0))),B!$E$127)</f>
        <v>#N/A</v>
      </c>
      <c r="T738" s="29"/>
      <c r="U738" s="29"/>
      <c r="V738" s="29"/>
      <c r="W738" s="29"/>
      <c r="X738" s="29"/>
      <c r="Y738" s="29"/>
      <c r="Z738" s="29"/>
    </row>
    <row r="739" spans="1:26" ht="14.25" customHeight="1">
      <c r="A739" s="29">
        <f>COUNTIF(A!$A$2:$A$1001,"&lt;="&amp;A!A739)</f>
        <v>0</v>
      </c>
      <c r="B739" s="30">
        <v>738</v>
      </c>
      <c r="C739" s="35" t="e">
        <f t="array" ref="C739">INDEX(A!$A$2:$A$1001,MATCH(EF!B739,EF!$A$2:$A$1001,0))</f>
        <v>#N/A</v>
      </c>
      <c r="D739" s="35" t="e">
        <f t="array" ref="D739">INDEX(A!$B$2:$B$1001,MATCH(EF!C739,A!$A$2:$A$1001,0))</f>
        <v>#N/A</v>
      </c>
      <c r="E739" s="35" t="e">
        <f t="array" ref="E739">INDEX(A!$C$2:$C$1001,MATCH(EF!C739,A!$A$2:$A$1001,0))</f>
        <v>#N/A</v>
      </c>
      <c r="F739" s="35" t="e">
        <f t="array" ref="F739">INDEX(A!$D$2:$D$1001,MATCH(EF!C739,A!$A$2:$A$1001,0))</f>
        <v>#N/A</v>
      </c>
      <c r="G739" s="35" t="e">
        <f t="array" ref="G739">INDEX(A!$E$2:$E$1001,MATCH(EF!C739,A!$A$2:$A$1001,0))</f>
        <v>#N/A</v>
      </c>
      <c r="H739" s="35" t="e">
        <f t="array" ref="H739">INDEX(A!$F$2:$F$1001,MATCH(EF!C739,A!$A$2:$A$1001,0))</f>
        <v>#N/A</v>
      </c>
      <c r="I739" s="35" t="e">
        <f t="array" ref="I739">INDEX(A!$G$2:$G$1001,MATCH(EF!C739,A!$A$2:$A$1001,0))</f>
        <v>#N/A</v>
      </c>
      <c r="J739" s="35" t="e">
        <f t="array" ref="J739">INDEX(A!$H$2:$H$1001,MATCH(EF!C739,A!$A$2:$A$1001,0))</f>
        <v>#N/A</v>
      </c>
      <c r="K739" s="35" t="e">
        <f t="array" ref="K739">INDEX(A!$I$2:$I$1001,MATCH(EF!C739,A!$A$2:$A$1001,0))</f>
        <v>#N/A</v>
      </c>
      <c r="L739" s="35" t="e">
        <f t="array" ref="L739">INDEX(A!$J$2:$J$1001,MATCH(EF!C739,A!$A$2:$A$1001,0))</f>
        <v>#N/A</v>
      </c>
      <c r="M739" s="35" t="e">
        <f t="array" ref="M739">INDEX(A!$K$2:$K$1001,MATCH(EF!C739,A!$A$2:$A$1001,0))</f>
        <v>#N/A</v>
      </c>
      <c r="N739" s="35" t="e">
        <f t="array" ref="N739">INDEX(A!$L$2:$L$1001,MATCH(EF!C739,A!$A$2:$A$1001,0))</f>
        <v>#N/A</v>
      </c>
      <c r="O739" s="36" t="e">
        <f t="shared" si="0"/>
        <v>#N/A</v>
      </c>
      <c r="P739" s="36" t="e">
        <f t="shared" si="1"/>
        <v>#N/A</v>
      </c>
      <c r="Q739" s="36" t="e">
        <f t="array" ref="Q739">IF(O739="7",IF(P739="000","Sin región al ser un intermunicipal",INDEX(B!$C$2:$C$126,MATCH(EF!P739,B!$A$2:$A$126,0))),"Sin región al ser un ente Estatal")</f>
        <v>#N/A</v>
      </c>
      <c r="R739" s="37" t="e">
        <f t="array" ref="R739">IF(O739="7",IF(P739="000","N/A",INDEX(B!$D$2:$D$126,MATCH(EF!P739,B!$A$2:$A$126,0))),B!$D$127)</f>
        <v>#N/A</v>
      </c>
      <c r="S739" s="37" t="e">
        <f t="array" ref="S739">IF(O739="7",IF(P739="000","N/A",INDEX(B!$E$2:$E$126,MATCH(EF!P739,B!$A$2:$A$126,0))),B!$E$127)</f>
        <v>#N/A</v>
      </c>
      <c r="T739" s="29"/>
      <c r="U739" s="29"/>
      <c r="V739" s="29"/>
      <c r="W739" s="29"/>
      <c r="X739" s="29"/>
      <c r="Y739" s="29"/>
      <c r="Z739" s="29"/>
    </row>
    <row r="740" spans="1:26" ht="14.25" customHeight="1">
      <c r="A740" s="29">
        <f>COUNTIF(A!$A$2:$A$1001,"&lt;="&amp;A!A740)</f>
        <v>0</v>
      </c>
      <c r="B740" s="30">
        <v>739</v>
      </c>
      <c r="C740" s="35" t="e">
        <f t="array" ref="C740">INDEX(A!$A$2:$A$1001,MATCH(EF!B740,EF!$A$2:$A$1001,0))</f>
        <v>#N/A</v>
      </c>
      <c r="D740" s="35" t="e">
        <f t="array" ref="D740">INDEX(A!$B$2:$B$1001,MATCH(EF!C740,A!$A$2:$A$1001,0))</f>
        <v>#N/A</v>
      </c>
      <c r="E740" s="35" t="e">
        <f t="array" ref="E740">INDEX(A!$C$2:$C$1001,MATCH(EF!C740,A!$A$2:$A$1001,0))</f>
        <v>#N/A</v>
      </c>
      <c r="F740" s="35" t="e">
        <f t="array" ref="F740">INDEX(A!$D$2:$D$1001,MATCH(EF!C740,A!$A$2:$A$1001,0))</f>
        <v>#N/A</v>
      </c>
      <c r="G740" s="35" t="e">
        <f t="array" ref="G740">INDEX(A!$E$2:$E$1001,MATCH(EF!C740,A!$A$2:$A$1001,0))</f>
        <v>#N/A</v>
      </c>
      <c r="H740" s="35" t="e">
        <f t="array" ref="H740">INDEX(A!$F$2:$F$1001,MATCH(EF!C740,A!$A$2:$A$1001,0))</f>
        <v>#N/A</v>
      </c>
      <c r="I740" s="35" t="e">
        <f t="array" ref="I740">INDEX(A!$G$2:$G$1001,MATCH(EF!C740,A!$A$2:$A$1001,0))</f>
        <v>#N/A</v>
      </c>
      <c r="J740" s="35" t="e">
        <f t="array" ref="J740">INDEX(A!$H$2:$H$1001,MATCH(EF!C740,A!$A$2:$A$1001,0))</f>
        <v>#N/A</v>
      </c>
      <c r="K740" s="35" t="e">
        <f t="array" ref="K740">INDEX(A!$I$2:$I$1001,MATCH(EF!C740,A!$A$2:$A$1001,0))</f>
        <v>#N/A</v>
      </c>
      <c r="L740" s="35" t="e">
        <f t="array" ref="L740">INDEX(A!$J$2:$J$1001,MATCH(EF!C740,A!$A$2:$A$1001,0))</f>
        <v>#N/A</v>
      </c>
      <c r="M740" s="35" t="e">
        <f t="array" ref="M740">INDEX(A!$K$2:$K$1001,MATCH(EF!C740,A!$A$2:$A$1001,0))</f>
        <v>#N/A</v>
      </c>
      <c r="N740" s="35" t="e">
        <f t="array" ref="N740">INDEX(A!$L$2:$L$1001,MATCH(EF!C740,A!$A$2:$A$1001,0))</f>
        <v>#N/A</v>
      </c>
      <c r="O740" s="36" t="e">
        <f t="shared" si="0"/>
        <v>#N/A</v>
      </c>
      <c r="P740" s="36" t="e">
        <f t="shared" si="1"/>
        <v>#N/A</v>
      </c>
      <c r="Q740" s="36" t="e">
        <f t="array" ref="Q740">IF(O740="7",IF(P740="000","Sin región al ser un intermunicipal",INDEX(B!$C$2:$C$126,MATCH(EF!P740,B!$A$2:$A$126,0))),"Sin región al ser un ente Estatal")</f>
        <v>#N/A</v>
      </c>
      <c r="R740" s="37" t="e">
        <f t="array" ref="R740">IF(O740="7",IF(P740="000","N/A",INDEX(B!$D$2:$D$126,MATCH(EF!P740,B!$A$2:$A$126,0))),B!$D$127)</f>
        <v>#N/A</v>
      </c>
      <c r="S740" s="37" t="e">
        <f t="array" ref="S740">IF(O740="7",IF(P740="000","N/A",INDEX(B!$E$2:$E$126,MATCH(EF!P740,B!$A$2:$A$126,0))),B!$E$127)</f>
        <v>#N/A</v>
      </c>
      <c r="T740" s="29"/>
      <c r="U740" s="29"/>
      <c r="V740" s="29"/>
      <c r="W740" s="29"/>
      <c r="X740" s="29"/>
      <c r="Y740" s="29"/>
      <c r="Z740" s="29"/>
    </row>
    <row r="741" spans="1:26" ht="14.25" customHeight="1">
      <c r="A741" s="29">
        <f>COUNTIF(A!$A$2:$A$1001,"&lt;="&amp;A!A741)</f>
        <v>0</v>
      </c>
      <c r="B741" s="30">
        <v>740</v>
      </c>
      <c r="C741" s="35" t="e">
        <f t="array" ref="C741">INDEX(A!$A$2:$A$1001,MATCH(EF!B741,EF!$A$2:$A$1001,0))</f>
        <v>#N/A</v>
      </c>
      <c r="D741" s="35" t="e">
        <f t="array" ref="D741">INDEX(A!$B$2:$B$1001,MATCH(EF!C741,A!$A$2:$A$1001,0))</f>
        <v>#N/A</v>
      </c>
      <c r="E741" s="35" t="e">
        <f t="array" ref="E741">INDEX(A!$C$2:$C$1001,MATCH(EF!C741,A!$A$2:$A$1001,0))</f>
        <v>#N/A</v>
      </c>
      <c r="F741" s="35" t="e">
        <f t="array" ref="F741">INDEX(A!$D$2:$D$1001,MATCH(EF!C741,A!$A$2:$A$1001,0))</f>
        <v>#N/A</v>
      </c>
      <c r="G741" s="35" t="e">
        <f t="array" ref="G741">INDEX(A!$E$2:$E$1001,MATCH(EF!C741,A!$A$2:$A$1001,0))</f>
        <v>#N/A</v>
      </c>
      <c r="H741" s="35" t="e">
        <f t="array" ref="H741">INDEX(A!$F$2:$F$1001,MATCH(EF!C741,A!$A$2:$A$1001,0))</f>
        <v>#N/A</v>
      </c>
      <c r="I741" s="35" t="e">
        <f t="array" ref="I741">INDEX(A!$G$2:$G$1001,MATCH(EF!C741,A!$A$2:$A$1001,0))</f>
        <v>#N/A</v>
      </c>
      <c r="J741" s="35" t="e">
        <f t="array" ref="J741">INDEX(A!$H$2:$H$1001,MATCH(EF!C741,A!$A$2:$A$1001,0))</f>
        <v>#N/A</v>
      </c>
      <c r="K741" s="35" t="e">
        <f t="array" ref="K741">INDEX(A!$I$2:$I$1001,MATCH(EF!C741,A!$A$2:$A$1001,0))</f>
        <v>#N/A</v>
      </c>
      <c r="L741" s="35" t="e">
        <f t="array" ref="L741">INDEX(A!$J$2:$J$1001,MATCH(EF!C741,A!$A$2:$A$1001,0))</f>
        <v>#N/A</v>
      </c>
      <c r="M741" s="35" t="e">
        <f t="array" ref="M741">INDEX(A!$K$2:$K$1001,MATCH(EF!C741,A!$A$2:$A$1001,0))</f>
        <v>#N/A</v>
      </c>
      <c r="N741" s="35" t="e">
        <f t="array" ref="N741">INDEX(A!$L$2:$L$1001,MATCH(EF!C741,A!$A$2:$A$1001,0))</f>
        <v>#N/A</v>
      </c>
      <c r="O741" s="36" t="e">
        <f t="shared" si="0"/>
        <v>#N/A</v>
      </c>
      <c r="P741" s="36" t="e">
        <f t="shared" si="1"/>
        <v>#N/A</v>
      </c>
      <c r="Q741" s="36" t="e">
        <f t="array" ref="Q741">IF(O741="7",IF(P741="000","Sin región al ser un intermunicipal",INDEX(B!$C$2:$C$126,MATCH(EF!P741,B!$A$2:$A$126,0))),"Sin región al ser un ente Estatal")</f>
        <v>#N/A</v>
      </c>
      <c r="R741" s="37" t="e">
        <f t="array" ref="R741">IF(O741="7",IF(P741="000","N/A",INDEX(B!$D$2:$D$126,MATCH(EF!P741,B!$A$2:$A$126,0))),B!$D$127)</f>
        <v>#N/A</v>
      </c>
      <c r="S741" s="37" t="e">
        <f t="array" ref="S741">IF(O741="7",IF(P741="000","N/A",INDEX(B!$E$2:$E$126,MATCH(EF!P741,B!$A$2:$A$126,0))),B!$E$127)</f>
        <v>#N/A</v>
      </c>
      <c r="T741" s="29"/>
      <c r="U741" s="29"/>
      <c r="V741" s="29"/>
      <c r="W741" s="29"/>
      <c r="X741" s="29"/>
      <c r="Y741" s="29"/>
      <c r="Z741" s="29"/>
    </row>
    <row r="742" spans="1:26" ht="14.25" customHeight="1">
      <c r="A742" s="29">
        <f>COUNTIF(A!$A$2:$A$1001,"&lt;="&amp;A!A742)</f>
        <v>0</v>
      </c>
      <c r="B742" s="30">
        <v>741</v>
      </c>
      <c r="C742" s="35" t="e">
        <f t="array" ref="C742">INDEX(A!$A$2:$A$1001,MATCH(EF!B742,EF!$A$2:$A$1001,0))</f>
        <v>#N/A</v>
      </c>
      <c r="D742" s="35" t="e">
        <f t="array" ref="D742">INDEX(A!$B$2:$B$1001,MATCH(EF!C742,A!$A$2:$A$1001,0))</f>
        <v>#N/A</v>
      </c>
      <c r="E742" s="35" t="e">
        <f t="array" ref="E742">INDEX(A!$C$2:$C$1001,MATCH(EF!C742,A!$A$2:$A$1001,0))</f>
        <v>#N/A</v>
      </c>
      <c r="F742" s="35" t="e">
        <f t="array" ref="F742">INDEX(A!$D$2:$D$1001,MATCH(EF!C742,A!$A$2:$A$1001,0))</f>
        <v>#N/A</v>
      </c>
      <c r="G742" s="35" t="e">
        <f t="array" ref="G742">INDEX(A!$E$2:$E$1001,MATCH(EF!C742,A!$A$2:$A$1001,0))</f>
        <v>#N/A</v>
      </c>
      <c r="H742" s="35" t="e">
        <f t="array" ref="H742">INDEX(A!$F$2:$F$1001,MATCH(EF!C742,A!$A$2:$A$1001,0))</f>
        <v>#N/A</v>
      </c>
      <c r="I742" s="35" t="e">
        <f t="array" ref="I742">INDEX(A!$G$2:$G$1001,MATCH(EF!C742,A!$A$2:$A$1001,0))</f>
        <v>#N/A</v>
      </c>
      <c r="J742" s="35" t="e">
        <f t="array" ref="J742">INDEX(A!$H$2:$H$1001,MATCH(EF!C742,A!$A$2:$A$1001,0))</f>
        <v>#N/A</v>
      </c>
      <c r="K742" s="35" t="e">
        <f t="array" ref="K742">INDEX(A!$I$2:$I$1001,MATCH(EF!C742,A!$A$2:$A$1001,0))</f>
        <v>#N/A</v>
      </c>
      <c r="L742" s="35" t="e">
        <f t="array" ref="L742">INDEX(A!$J$2:$J$1001,MATCH(EF!C742,A!$A$2:$A$1001,0))</f>
        <v>#N/A</v>
      </c>
      <c r="M742" s="35" t="e">
        <f t="array" ref="M742">INDEX(A!$K$2:$K$1001,MATCH(EF!C742,A!$A$2:$A$1001,0))</f>
        <v>#N/A</v>
      </c>
      <c r="N742" s="35" t="e">
        <f t="array" ref="N742">INDEX(A!$L$2:$L$1001,MATCH(EF!C742,A!$A$2:$A$1001,0))</f>
        <v>#N/A</v>
      </c>
      <c r="O742" s="36" t="e">
        <f t="shared" si="0"/>
        <v>#N/A</v>
      </c>
      <c r="P742" s="36" t="e">
        <f t="shared" si="1"/>
        <v>#N/A</v>
      </c>
      <c r="Q742" s="36" t="e">
        <f t="array" ref="Q742">IF(O742="7",IF(P742="000","Sin región al ser un intermunicipal",INDEX(B!$C$2:$C$126,MATCH(EF!P742,B!$A$2:$A$126,0))),"Sin región al ser un ente Estatal")</f>
        <v>#N/A</v>
      </c>
      <c r="R742" s="37" t="e">
        <f t="array" ref="R742">IF(O742="7",IF(P742="000","N/A",INDEX(B!$D$2:$D$126,MATCH(EF!P742,B!$A$2:$A$126,0))),B!$D$127)</f>
        <v>#N/A</v>
      </c>
      <c r="S742" s="37" t="e">
        <f t="array" ref="S742">IF(O742="7",IF(P742="000","N/A",INDEX(B!$E$2:$E$126,MATCH(EF!P742,B!$A$2:$A$126,0))),B!$E$127)</f>
        <v>#N/A</v>
      </c>
      <c r="T742" s="29"/>
      <c r="U742" s="29"/>
      <c r="V742" s="29"/>
      <c r="W742" s="29"/>
      <c r="X742" s="29"/>
      <c r="Y742" s="29"/>
      <c r="Z742" s="29"/>
    </row>
    <row r="743" spans="1:26" ht="14.25" customHeight="1">
      <c r="A743" s="29">
        <f>COUNTIF(A!$A$2:$A$1001,"&lt;="&amp;A!A743)</f>
        <v>0</v>
      </c>
      <c r="B743" s="30">
        <v>742</v>
      </c>
      <c r="C743" s="35" t="e">
        <f t="array" ref="C743">INDEX(A!$A$2:$A$1001,MATCH(EF!B743,EF!$A$2:$A$1001,0))</f>
        <v>#N/A</v>
      </c>
      <c r="D743" s="35" t="e">
        <f t="array" ref="D743">INDEX(A!$B$2:$B$1001,MATCH(EF!C743,A!$A$2:$A$1001,0))</f>
        <v>#N/A</v>
      </c>
      <c r="E743" s="35" t="e">
        <f t="array" ref="E743">INDEX(A!$C$2:$C$1001,MATCH(EF!C743,A!$A$2:$A$1001,0))</f>
        <v>#N/A</v>
      </c>
      <c r="F743" s="35" t="e">
        <f t="array" ref="F743">INDEX(A!$D$2:$D$1001,MATCH(EF!C743,A!$A$2:$A$1001,0))</f>
        <v>#N/A</v>
      </c>
      <c r="G743" s="35" t="e">
        <f t="array" ref="G743">INDEX(A!$E$2:$E$1001,MATCH(EF!C743,A!$A$2:$A$1001,0))</f>
        <v>#N/A</v>
      </c>
      <c r="H743" s="35" t="e">
        <f t="array" ref="H743">INDEX(A!$F$2:$F$1001,MATCH(EF!C743,A!$A$2:$A$1001,0))</f>
        <v>#N/A</v>
      </c>
      <c r="I743" s="35" t="e">
        <f t="array" ref="I743">INDEX(A!$G$2:$G$1001,MATCH(EF!C743,A!$A$2:$A$1001,0))</f>
        <v>#N/A</v>
      </c>
      <c r="J743" s="35" t="e">
        <f t="array" ref="J743">INDEX(A!$H$2:$H$1001,MATCH(EF!C743,A!$A$2:$A$1001,0))</f>
        <v>#N/A</v>
      </c>
      <c r="K743" s="35" t="e">
        <f t="array" ref="K743">INDEX(A!$I$2:$I$1001,MATCH(EF!C743,A!$A$2:$A$1001,0))</f>
        <v>#N/A</v>
      </c>
      <c r="L743" s="35" t="e">
        <f t="array" ref="L743">INDEX(A!$J$2:$J$1001,MATCH(EF!C743,A!$A$2:$A$1001,0))</f>
        <v>#N/A</v>
      </c>
      <c r="M743" s="35" t="e">
        <f t="array" ref="M743">INDEX(A!$K$2:$K$1001,MATCH(EF!C743,A!$A$2:$A$1001,0))</f>
        <v>#N/A</v>
      </c>
      <c r="N743" s="35" t="e">
        <f t="array" ref="N743">INDEX(A!$L$2:$L$1001,MATCH(EF!C743,A!$A$2:$A$1001,0))</f>
        <v>#N/A</v>
      </c>
      <c r="O743" s="36" t="e">
        <f t="shared" si="0"/>
        <v>#N/A</v>
      </c>
      <c r="P743" s="36" t="e">
        <f t="shared" si="1"/>
        <v>#N/A</v>
      </c>
      <c r="Q743" s="36" t="e">
        <f t="array" ref="Q743">IF(O743="7",IF(P743="000","Sin región al ser un intermunicipal",INDEX(B!$C$2:$C$126,MATCH(EF!P743,B!$A$2:$A$126,0))),"Sin región al ser un ente Estatal")</f>
        <v>#N/A</v>
      </c>
      <c r="R743" s="37" t="e">
        <f t="array" ref="R743">IF(O743="7",IF(P743="000","N/A",INDEX(B!$D$2:$D$126,MATCH(EF!P743,B!$A$2:$A$126,0))),B!$D$127)</f>
        <v>#N/A</v>
      </c>
      <c r="S743" s="37" t="e">
        <f t="array" ref="S743">IF(O743="7",IF(P743="000","N/A",INDEX(B!$E$2:$E$126,MATCH(EF!P743,B!$A$2:$A$126,0))),B!$E$127)</f>
        <v>#N/A</v>
      </c>
      <c r="T743" s="29"/>
      <c r="U743" s="29"/>
      <c r="V743" s="29"/>
      <c r="W743" s="29"/>
      <c r="X743" s="29"/>
      <c r="Y743" s="29"/>
      <c r="Z743" s="29"/>
    </row>
    <row r="744" spans="1:26" ht="14.25" customHeight="1">
      <c r="A744" s="29">
        <f>COUNTIF(A!$A$2:$A$1001,"&lt;="&amp;A!A744)</f>
        <v>0</v>
      </c>
      <c r="B744" s="30">
        <v>743</v>
      </c>
      <c r="C744" s="35" t="e">
        <f t="array" ref="C744">INDEX(A!$A$2:$A$1001,MATCH(EF!B744,EF!$A$2:$A$1001,0))</f>
        <v>#N/A</v>
      </c>
      <c r="D744" s="35" t="e">
        <f t="array" ref="D744">INDEX(A!$B$2:$B$1001,MATCH(EF!C744,A!$A$2:$A$1001,0))</f>
        <v>#N/A</v>
      </c>
      <c r="E744" s="35" t="e">
        <f t="array" ref="E744">INDEX(A!$C$2:$C$1001,MATCH(EF!C744,A!$A$2:$A$1001,0))</f>
        <v>#N/A</v>
      </c>
      <c r="F744" s="35" t="e">
        <f t="array" ref="F744">INDEX(A!$D$2:$D$1001,MATCH(EF!C744,A!$A$2:$A$1001,0))</f>
        <v>#N/A</v>
      </c>
      <c r="G744" s="35" t="e">
        <f t="array" ref="G744">INDEX(A!$E$2:$E$1001,MATCH(EF!C744,A!$A$2:$A$1001,0))</f>
        <v>#N/A</v>
      </c>
      <c r="H744" s="35" t="e">
        <f t="array" ref="H744">INDEX(A!$F$2:$F$1001,MATCH(EF!C744,A!$A$2:$A$1001,0))</f>
        <v>#N/A</v>
      </c>
      <c r="I744" s="35" t="e">
        <f t="array" ref="I744">INDEX(A!$G$2:$G$1001,MATCH(EF!C744,A!$A$2:$A$1001,0))</f>
        <v>#N/A</v>
      </c>
      <c r="J744" s="35" t="e">
        <f t="array" ref="J744">INDEX(A!$H$2:$H$1001,MATCH(EF!C744,A!$A$2:$A$1001,0))</f>
        <v>#N/A</v>
      </c>
      <c r="K744" s="35" t="e">
        <f t="array" ref="K744">INDEX(A!$I$2:$I$1001,MATCH(EF!C744,A!$A$2:$A$1001,0))</f>
        <v>#N/A</v>
      </c>
      <c r="L744" s="35" t="e">
        <f t="array" ref="L744">INDEX(A!$J$2:$J$1001,MATCH(EF!C744,A!$A$2:$A$1001,0))</f>
        <v>#N/A</v>
      </c>
      <c r="M744" s="35" t="e">
        <f t="array" ref="M744">INDEX(A!$K$2:$K$1001,MATCH(EF!C744,A!$A$2:$A$1001,0))</f>
        <v>#N/A</v>
      </c>
      <c r="N744" s="35" t="e">
        <f t="array" ref="N744">INDEX(A!$L$2:$L$1001,MATCH(EF!C744,A!$A$2:$A$1001,0))</f>
        <v>#N/A</v>
      </c>
      <c r="O744" s="36" t="e">
        <f t="shared" si="0"/>
        <v>#N/A</v>
      </c>
      <c r="P744" s="36" t="e">
        <f t="shared" si="1"/>
        <v>#N/A</v>
      </c>
      <c r="Q744" s="36" t="e">
        <f t="array" ref="Q744">IF(O744="7",IF(P744="000","Sin región al ser un intermunicipal",INDEX(B!$C$2:$C$126,MATCH(EF!P744,B!$A$2:$A$126,0))),"Sin región al ser un ente Estatal")</f>
        <v>#N/A</v>
      </c>
      <c r="R744" s="37" t="e">
        <f t="array" ref="R744">IF(O744="7",IF(P744="000","N/A",INDEX(B!$D$2:$D$126,MATCH(EF!P744,B!$A$2:$A$126,0))),B!$D$127)</f>
        <v>#N/A</v>
      </c>
      <c r="S744" s="37" t="e">
        <f t="array" ref="S744">IF(O744="7",IF(P744="000","N/A",INDEX(B!$E$2:$E$126,MATCH(EF!P744,B!$A$2:$A$126,0))),B!$E$127)</f>
        <v>#N/A</v>
      </c>
      <c r="T744" s="29"/>
      <c r="U744" s="29"/>
      <c r="V744" s="29"/>
      <c r="W744" s="29"/>
      <c r="X744" s="29"/>
      <c r="Y744" s="29"/>
      <c r="Z744" s="29"/>
    </row>
    <row r="745" spans="1:26" ht="14.25" customHeight="1">
      <c r="A745" s="29">
        <f>COUNTIF(A!$A$2:$A$1001,"&lt;="&amp;A!A745)</f>
        <v>0</v>
      </c>
      <c r="B745" s="30">
        <v>744</v>
      </c>
      <c r="C745" s="35" t="e">
        <f t="array" ref="C745">INDEX(A!$A$2:$A$1001,MATCH(EF!B745,EF!$A$2:$A$1001,0))</f>
        <v>#N/A</v>
      </c>
      <c r="D745" s="35" t="e">
        <f t="array" ref="D745">INDEX(A!$B$2:$B$1001,MATCH(EF!C745,A!$A$2:$A$1001,0))</f>
        <v>#N/A</v>
      </c>
      <c r="E745" s="35" t="e">
        <f t="array" ref="E745">INDEX(A!$C$2:$C$1001,MATCH(EF!C745,A!$A$2:$A$1001,0))</f>
        <v>#N/A</v>
      </c>
      <c r="F745" s="35" t="e">
        <f t="array" ref="F745">INDEX(A!$D$2:$D$1001,MATCH(EF!C745,A!$A$2:$A$1001,0))</f>
        <v>#N/A</v>
      </c>
      <c r="G745" s="35" t="e">
        <f t="array" ref="G745">INDEX(A!$E$2:$E$1001,MATCH(EF!C745,A!$A$2:$A$1001,0))</f>
        <v>#N/A</v>
      </c>
      <c r="H745" s="35" t="e">
        <f t="array" ref="H745">INDEX(A!$F$2:$F$1001,MATCH(EF!C745,A!$A$2:$A$1001,0))</f>
        <v>#N/A</v>
      </c>
      <c r="I745" s="35" t="e">
        <f t="array" ref="I745">INDEX(A!$G$2:$G$1001,MATCH(EF!C745,A!$A$2:$A$1001,0))</f>
        <v>#N/A</v>
      </c>
      <c r="J745" s="35" t="e">
        <f t="array" ref="J745">INDEX(A!$H$2:$H$1001,MATCH(EF!C745,A!$A$2:$A$1001,0))</f>
        <v>#N/A</v>
      </c>
      <c r="K745" s="35" t="e">
        <f t="array" ref="K745">INDEX(A!$I$2:$I$1001,MATCH(EF!C745,A!$A$2:$A$1001,0))</f>
        <v>#N/A</v>
      </c>
      <c r="L745" s="35" t="e">
        <f t="array" ref="L745">INDEX(A!$J$2:$J$1001,MATCH(EF!C745,A!$A$2:$A$1001,0))</f>
        <v>#N/A</v>
      </c>
      <c r="M745" s="35" t="e">
        <f t="array" ref="M745">INDEX(A!$K$2:$K$1001,MATCH(EF!C745,A!$A$2:$A$1001,0))</f>
        <v>#N/A</v>
      </c>
      <c r="N745" s="35" t="e">
        <f t="array" ref="N745">INDEX(A!$L$2:$L$1001,MATCH(EF!C745,A!$A$2:$A$1001,0))</f>
        <v>#N/A</v>
      </c>
      <c r="O745" s="36" t="e">
        <f t="shared" si="0"/>
        <v>#N/A</v>
      </c>
      <c r="P745" s="36" t="e">
        <f t="shared" si="1"/>
        <v>#N/A</v>
      </c>
      <c r="Q745" s="36" t="e">
        <f t="array" ref="Q745">IF(O745="7",IF(P745="000","Sin región al ser un intermunicipal",INDEX(B!$C$2:$C$126,MATCH(EF!P745,B!$A$2:$A$126,0))),"Sin región al ser un ente Estatal")</f>
        <v>#N/A</v>
      </c>
      <c r="R745" s="37" t="e">
        <f t="array" ref="R745">IF(O745="7",IF(P745="000","N/A",INDEX(B!$D$2:$D$126,MATCH(EF!P745,B!$A$2:$A$126,0))),B!$D$127)</f>
        <v>#N/A</v>
      </c>
      <c r="S745" s="37" t="e">
        <f t="array" ref="S745">IF(O745="7",IF(P745="000","N/A",INDEX(B!$E$2:$E$126,MATCH(EF!P745,B!$A$2:$A$126,0))),B!$E$127)</f>
        <v>#N/A</v>
      </c>
      <c r="T745" s="29"/>
      <c r="U745" s="29"/>
      <c r="V745" s="29"/>
      <c r="W745" s="29"/>
      <c r="X745" s="29"/>
      <c r="Y745" s="29"/>
      <c r="Z745" s="29"/>
    </row>
    <row r="746" spans="1:26" ht="14.25" customHeight="1">
      <c r="A746" s="29">
        <f>COUNTIF(A!$A$2:$A$1001,"&lt;="&amp;A!A746)</f>
        <v>0</v>
      </c>
      <c r="B746" s="30">
        <v>745</v>
      </c>
      <c r="C746" s="35" t="e">
        <f t="array" ref="C746">INDEX(A!$A$2:$A$1001,MATCH(EF!B746,EF!$A$2:$A$1001,0))</f>
        <v>#N/A</v>
      </c>
      <c r="D746" s="35" t="e">
        <f t="array" ref="D746">INDEX(A!$B$2:$B$1001,MATCH(EF!C746,A!$A$2:$A$1001,0))</f>
        <v>#N/A</v>
      </c>
      <c r="E746" s="35" t="e">
        <f t="array" ref="E746">INDEX(A!$C$2:$C$1001,MATCH(EF!C746,A!$A$2:$A$1001,0))</f>
        <v>#N/A</v>
      </c>
      <c r="F746" s="35" t="e">
        <f t="array" ref="F746">INDEX(A!$D$2:$D$1001,MATCH(EF!C746,A!$A$2:$A$1001,0))</f>
        <v>#N/A</v>
      </c>
      <c r="G746" s="35" t="e">
        <f t="array" ref="G746">INDEX(A!$E$2:$E$1001,MATCH(EF!C746,A!$A$2:$A$1001,0))</f>
        <v>#N/A</v>
      </c>
      <c r="H746" s="35" t="e">
        <f t="array" ref="H746">INDEX(A!$F$2:$F$1001,MATCH(EF!C746,A!$A$2:$A$1001,0))</f>
        <v>#N/A</v>
      </c>
      <c r="I746" s="35" t="e">
        <f t="array" ref="I746">INDEX(A!$G$2:$G$1001,MATCH(EF!C746,A!$A$2:$A$1001,0))</f>
        <v>#N/A</v>
      </c>
      <c r="J746" s="35" t="e">
        <f t="array" ref="J746">INDEX(A!$H$2:$H$1001,MATCH(EF!C746,A!$A$2:$A$1001,0))</f>
        <v>#N/A</v>
      </c>
      <c r="K746" s="35" t="e">
        <f t="array" ref="K746">INDEX(A!$I$2:$I$1001,MATCH(EF!C746,A!$A$2:$A$1001,0))</f>
        <v>#N/A</v>
      </c>
      <c r="L746" s="35" t="e">
        <f t="array" ref="L746">INDEX(A!$J$2:$J$1001,MATCH(EF!C746,A!$A$2:$A$1001,0))</f>
        <v>#N/A</v>
      </c>
      <c r="M746" s="35" t="e">
        <f t="array" ref="M746">INDEX(A!$K$2:$K$1001,MATCH(EF!C746,A!$A$2:$A$1001,0))</f>
        <v>#N/A</v>
      </c>
      <c r="N746" s="35" t="e">
        <f t="array" ref="N746">INDEX(A!$L$2:$L$1001,MATCH(EF!C746,A!$A$2:$A$1001,0))</f>
        <v>#N/A</v>
      </c>
      <c r="O746" s="36" t="e">
        <f t="shared" si="0"/>
        <v>#N/A</v>
      </c>
      <c r="P746" s="36" t="e">
        <f t="shared" si="1"/>
        <v>#N/A</v>
      </c>
      <c r="Q746" s="36" t="e">
        <f t="array" ref="Q746">IF(O746="7",IF(P746="000","Sin región al ser un intermunicipal",INDEX(B!$C$2:$C$126,MATCH(EF!P746,B!$A$2:$A$126,0))),"Sin región al ser un ente Estatal")</f>
        <v>#N/A</v>
      </c>
      <c r="R746" s="37" t="e">
        <f t="array" ref="R746">IF(O746="7",IF(P746="000","N/A",INDEX(B!$D$2:$D$126,MATCH(EF!P746,B!$A$2:$A$126,0))),B!$D$127)</f>
        <v>#N/A</v>
      </c>
      <c r="S746" s="37" t="e">
        <f t="array" ref="S746">IF(O746="7",IF(P746="000","N/A",INDEX(B!$E$2:$E$126,MATCH(EF!P746,B!$A$2:$A$126,0))),B!$E$127)</f>
        <v>#N/A</v>
      </c>
      <c r="T746" s="29"/>
      <c r="U746" s="29"/>
      <c r="V746" s="29"/>
      <c r="W746" s="29"/>
      <c r="X746" s="29"/>
      <c r="Y746" s="29"/>
      <c r="Z746" s="29"/>
    </row>
    <row r="747" spans="1:26" ht="14.25" customHeight="1">
      <c r="A747" s="29">
        <f>COUNTIF(A!$A$2:$A$1001,"&lt;="&amp;A!A747)</f>
        <v>0</v>
      </c>
      <c r="B747" s="30">
        <v>746</v>
      </c>
      <c r="C747" s="35" t="e">
        <f t="array" ref="C747">INDEX(A!$A$2:$A$1001,MATCH(EF!B747,EF!$A$2:$A$1001,0))</f>
        <v>#N/A</v>
      </c>
      <c r="D747" s="35" t="e">
        <f t="array" ref="D747">INDEX(A!$B$2:$B$1001,MATCH(EF!C747,A!$A$2:$A$1001,0))</f>
        <v>#N/A</v>
      </c>
      <c r="E747" s="35" t="e">
        <f t="array" ref="E747">INDEX(A!$C$2:$C$1001,MATCH(EF!C747,A!$A$2:$A$1001,0))</f>
        <v>#N/A</v>
      </c>
      <c r="F747" s="35" t="e">
        <f t="array" ref="F747">INDEX(A!$D$2:$D$1001,MATCH(EF!C747,A!$A$2:$A$1001,0))</f>
        <v>#N/A</v>
      </c>
      <c r="G747" s="35" t="e">
        <f t="array" ref="G747">INDEX(A!$E$2:$E$1001,MATCH(EF!C747,A!$A$2:$A$1001,0))</f>
        <v>#N/A</v>
      </c>
      <c r="H747" s="35" t="e">
        <f t="array" ref="H747">INDEX(A!$F$2:$F$1001,MATCH(EF!C747,A!$A$2:$A$1001,0))</f>
        <v>#N/A</v>
      </c>
      <c r="I747" s="35" t="e">
        <f t="array" ref="I747">INDEX(A!$G$2:$G$1001,MATCH(EF!C747,A!$A$2:$A$1001,0))</f>
        <v>#N/A</v>
      </c>
      <c r="J747" s="35" t="e">
        <f t="array" ref="J747">INDEX(A!$H$2:$H$1001,MATCH(EF!C747,A!$A$2:$A$1001,0))</f>
        <v>#N/A</v>
      </c>
      <c r="K747" s="35" t="e">
        <f t="array" ref="K747">INDEX(A!$I$2:$I$1001,MATCH(EF!C747,A!$A$2:$A$1001,0))</f>
        <v>#N/A</v>
      </c>
      <c r="L747" s="35" t="e">
        <f t="array" ref="L747">INDEX(A!$J$2:$J$1001,MATCH(EF!C747,A!$A$2:$A$1001,0))</f>
        <v>#N/A</v>
      </c>
      <c r="M747" s="35" t="e">
        <f t="array" ref="M747">INDEX(A!$K$2:$K$1001,MATCH(EF!C747,A!$A$2:$A$1001,0))</f>
        <v>#N/A</v>
      </c>
      <c r="N747" s="35" t="e">
        <f t="array" ref="N747">INDEX(A!$L$2:$L$1001,MATCH(EF!C747,A!$A$2:$A$1001,0))</f>
        <v>#N/A</v>
      </c>
      <c r="O747" s="36" t="e">
        <f t="shared" si="0"/>
        <v>#N/A</v>
      </c>
      <c r="P747" s="36" t="e">
        <f t="shared" si="1"/>
        <v>#N/A</v>
      </c>
      <c r="Q747" s="36" t="e">
        <f t="array" ref="Q747">IF(O747="7",IF(P747="000","Sin región al ser un intermunicipal",INDEX(B!$C$2:$C$126,MATCH(EF!P747,B!$A$2:$A$126,0))),"Sin región al ser un ente Estatal")</f>
        <v>#N/A</v>
      </c>
      <c r="R747" s="37" t="e">
        <f t="array" ref="R747">IF(O747="7",IF(P747="000","N/A",INDEX(B!$D$2:$D$126,MATCH(EF!P747,B!$A$2:$A$126,0))),B!$D$127)</f>
        <v>#N/A</v>
      </c>
      <c r="S747" s="37" t="e">
        <f t="array" ref="S747">IF(O747="7",IF(P747="000","N/A",INDEX(B!$E$2:$E$126,MATCH(EF!P747,B!$A$2:$A$126,0))),B!$E$127)</f>
        <v>#N/A</v>
      </c>
      <c r="T747" s="29"/>
      <c r="U747" s="29"/>
      <c r="V747" s="29"/>
      <c r="W747" s="29"/>
      <c r="X747" s="29"/>
      <c r="Y747" s="29"/>
      <c r="Z747" s="29"/>
    </row>
    <row r="748" spans="1:26" ht="14.25" customHeight="1">
      <c r="A748" s="29">
        <f>COUNTIF(A!$A$2:$A$1001,"&lt;="&amp;A!A748)</f>
        <v>0</v>
      </c>
      <c r="B748" s="30">
        <v>747</v>
      </c>
      <c r="C748" s="35" t="e">
        <f t="array" ref="C748">INDEX(A!$A$2:$A$1001,MATCH(EF!B748,EF!$A$2:$A$1001,0))</f>
        <v>#N/A</v>
      </c>
      <c r="D748" s="35" t="e">
        <f t="array" ref="D748">INDEX(A!$B$2:$B$1001,MATCH(EF!C748,A!$A$2:$A$1001,0))</f>
        <v>#N/A</v>
      </c>
      <c r="E748" s="35" t="e">
        <f t="array" ref="E748">INDEX(A!$C$2:$C$1001,MATCH(EF!C748,A!$A$2:$A$1001,0))</f>
        <v>#N/A</v>
      </c>
      <c r="F748" s="35" t="e">
        <f t="array" ref="F748">INDEX(A!$D$2:$D$1001,MATCH(EF!C748,A!$A$2:$A$1001,0))</f>
        <v>#N/A</v>
      </c>
      <c r="G748" s="35" t="e">
        <f t="array" ref="G748">INDEX(A!$E$2:$E$1001,MATCH(EF!C748,A!$A$2:$A$1001,0))</f>
        <v>#N/A</v>
      </c>
      <c r="H748" s="35" t="e">
        <f t="array" ref="H748">INDEX(A!$F$2:$F$1001,MATCH(EF!C748,A!$A$2:$A$1001,0))</f>
        <v>#N/A</v>
      </c>
      <c r="I748" s="35" t="e">
        <f t="array" ref="I748">INDEX(A!$G$2:$G$1001,MATCH(EF!C748,A!$A$2:$A$1001,0))</f>
        <v>#N/A</v>
      </c>
      <c r="J748" s="35" t="e">
        <f t="array" ref="J748">INDEX(A!$H$2:$H$1001,MATCH(EF!C748,A!$A$2:$A$1001,0))</f>
        <v>#N/A</v>
      </c>
      <c r="K748" s="35" t="e">
        <f t="array" ref="K748">INDEX(A!$I$2:$I$1001,MATCH(EF!C748,A!$A$2:$A$1001,0))</f>
        <v>#N/A</v>
      </c>
      <c r="L748" s="35" t="e">
        <f t="array" ref="L748">INDEX(A!$J$2:$J$1001,MATCH(EF!C748,A!$A$2:$A$1001,0))</f>
        <v>#N/A</v>
      </c>
      <c r="M748" s="35" t="e">
        <f t="array" ref="M748">INDEX(A!$K$2:$K$1001,MATCH(EF!C748,A!$A$2:$A$1001,0))</f>
        <v>#N/A</v>
      </c>
      <c r="N748" s="35" t="e">
        <f t="array" ref="N748">INDEX(A!$L$2:$L$1001,MATCH(EF!C748,A!$A$2:$A$1001,0))</f>
        <v>#N/A</v>
      </c>
      <c r="O748" s="36" t="e">
        <f t="shared" si="0"/>
        <v>#N/A</v>
      </c>
      <c r="P748" s="36" t="e">
        <f t="shared" si="1"/>
        <v>#N/A</v>
      </c>
      <c r="Q748" s="36" t="e">
        <f t="array" ref="Q748">IF(O748="7",IF(P748="000","Sin región al ser un intermunicipal",INDEX(B!$C$2:$C$126,MATCH(EF!P748,B!$A$2:$A$126,0))),"Sin región al ser un ente Estatal")</f>
        <v>#N/A</v>
      </c>
      <c r="R748" s="37" t="e">
        <f t="array" ref="R748">IF(O748="7",IF(P748="000","N/A",INDEX(B!$D$2:$D$126,MATCH(EF!P748,B!$A$2:$A$126,0))),B!$D$127)</f>
        <v>#N/A</v>
      </c>
      <c r="S748" s="37" t="e">
        <f t="array" ref="S748">IF(O748="7",IF(P748="000","N/A",INDEX(B!$E$2:$E$126,MATCH(EF!P748,B!$A$2:$A$126,0))),B!$E$127)</f>
        <v>#N/A</v>
      </c>
      <c r="T748" s="29"/>
      <c r="U748" s="29"/>
      <c r="V748" s="29"/>
      <c r="W748" s="29"/>
      <c r="X748" s="29"/>
      <c r="Y748" s="29"/>
      <c r="Z748" s="29"/>
    </row>
    <row r="749" spans="1:26" ht="14.25" customHeight="1">
      <c r="A749" s="29">
        <f>COUNTIF(A!$A$2:$A$1001,"&lt;="&amp;A!A749)</f>
        <v>0</v>
      </c>
      <c r="B749" s="30">
        <v>748</v>
      </c>
      <c r="C749" s="35" t="e">
        <f t="array" ref="C749">INDEX(A!$A$2:$A$1001,MATCH(EF!B749,EF!$A$2:$A$1001,0))</f>
        <v>#N/A</v>
      </c>
      <c r="D749" s="35" t="e">
        <f t="array" ref="D749">INDEX(A!$B$2:$B$1001,MATCH(EF!C749,A!$A$2:$A$1001,0))</f>
        <v>#N/A</v>
      </c>
      <c r="E749" s="35" t="e">
        <f t="array" ref="E749">INDEX(A!$C$2:$C$1001,MATCH(EF!C749,A!$A$2:$A$1001,0))</f>
        <v>#N/A</v>
      </c>
      <c r="F749" s="35" t="e">
        <f t="array" ref="F749">INDEX(A!$D$2:$D$1001,MATCH(EF!C749,A!$A$2:$A$1001,0))</f>
        <v>#N/A</v>
      </c>
      <c r="G749" s="35" t="e">
        <f t="array" ref="G749">INDEX(A!$E$2:$E$1001,MATCH(EF!C749,A!$A$2:$A$1001,0))</f>
        <v>#N/A</v>
      </c>
      <c r="H749" s="35" t="e">
        <f t="array" ref="H749">INDEX(A!$F$2:$F$1001,MATCH(EF!C749,A!$A$2:$A$1001,0))</f>
        <v>#N/A</v>
      </c>
      <c r="I749" s="35" t="e">
        <f t="array" ref="I749">INDEX(A!$G$2:$G$1001,MATCH(EF!C749,A!$A$2:$A$1001,0))</f>
        <v>#N/A</v>
      </c>
      <c r="J749" s="35" t="e">
        <f t="array" ref="J749">INDEX(A!$H$2:$H$1001,MATCH(EF!C749,A!$A$2:$A$1001,0))</f>
        <v>#N/A</v>
      </c>
      <c r="K749" s="35" t="e">
        <f t="array" ref="K749">INDEX(A!$I$2:$I$1001,MATCH(EF!C749,A!$A$2:$A$1001,0))</f>
        <v>#N/A</v>
      </c>
      <c r="L749" s="35" t="e">
        <f t="array" ref="L749">INDEX(A!$J$2:$J$1001,MATCH(EF!C749,A!$A$2:$A$1001,0))</f>
        <v>#N/A</v>
      </c>
      <c r="M749" s="35" t="e">
        <f t="array" ref="M749">INDEX(A!$K$2:$K$1001,MATCH(EF!C749,A!$A$2:$A$1001,0))</f>
        <v>#N/A</v>
      </c>
      <c r="N749" s="35" t="e">
        <f t="array" ref="N749">INDEX(A!$L$2:$L$1001,MATCH(EF!C749,A!$A$2:$A$1001,0))</f>
        <v>#N/A</v>
      </c>
      <c r="O749" s="36" t="e">
        <f t="shared" si="0"/>
        <v>#N/A</v>
      </c>
      <c r="P749" s="36" t="e">
        <f t="shared" si="1"/>
        <v>#N/A</v>
      </c>
      <c r="Q749" s="36" t="e">
        <f t="array" ref="Q749">IF(O749="7",IF(P749="000","Sin región al ser un intermunicipal",INDEX(B!$C$2:$C$126,MATCH(EF!P749,B!$A$2:$A$126,0))),"Sin región al ser un ente Estatal")</f>
        <v>#N/A</v>
      </c>
      <c r="R749" s="37" t="e">
        <f t="array" ref="R749">IF(O749="7",IF(P749="000","N/A",INDEX(B!$D$2:$D$126,MATCH(EF!P749,B!$A$2:$A$126,0))),B!$D$127)</f>
        <v>#N/A</v>
      </c>
      <c r="S749" s="37" t="e">
        <f t="array" ref="S749">IF(O749="7",IF(P749="000","N/A",INDEX(B!$E$2:$E$126,MATCH(EF!P749,B!$A$2:$A$126,0))),B!$E$127)</f>
        <v>#N/A</v>
      </c>
      <c r="T749" s="29"/>
      <c r="U749" s="29"/>
      <c r="V749" s="29"/>
      <c r="W749" s="29"/>
      <c r="X749" s="29"/>
      <c r="Y749" s="29"/>
      <c r="Z749" s="29"/>
    </row>
    <row r="750" spans="1:26" ht="14.25" customHeight="1">
      <c r="A750" s="29">
        <f>COUNTIF(A!$A$2:$A$1001,"&lt;="&amp;A!A750)</f>
        <v>0</v>
      </c>
      <c r="B750" s="30">
        <v>749</v>
      </c>
      <c r="C750" s="35" t="e">
        <f t="array" ref="C750">INDEX(A!$A$2:$A$1001,MATCH(EF!B750,EF!$A$2:$A$1001,0))</f>
        <v>#N/A</v>
      </c>
      <c r="D750" s="35" t="e">
        <f t="array" ref="D750">INDEX(A!$B$2:$B$1001,MATCH(EF!C750,A!$A$2:$A$1001,0))</f>
        <v>#N/A</v>
      </c>
      <c r="E750" s="35" t="e">
        <f t="array" ref="E750">INDEX(A!$C$2:$C$1001,MATCH(EF!C750,A!$A$2:$A$1001,0))</f>
        <v>#N/A</v>
      </c>
      <c r="F750" s="35" t="e">
        <f t="array" ref="F750">INDEX(A!$D$2:$D$1001,MATCH(EF!C750,A!$A$2:$A$1001,0))</f>
        <v>#N/A</v>
      </c>
      <c r="G750" s="35" t="e">
        <f t="array" ref="G750">INDEX(A!$E$2:$E$1001,MATCH(EF!C750,A!$A$2:$A$1001,0))</f>
        <v>#N/A</v>
      </c>
      <c r="H750" s="35" t="e">
        <f t="array" ref="H750">INDEX(A!$F$2:$F$1001,MATCH(EF!C750,A!$A$2:$A$1001,0))</f>
        <v>#N/A</v>
      </c>
      <c r="I750" s="35" t="e">
        <f t="array" ref="I750">INDEX(A!$G$2:$G$1001,MATCH(EF!C750,A!$A$2:$A$1001,0))</f>
        <v>#N/A</v>
      </c>
      <c r="J750" s="35" t="e">
        <f t="array" ref="J750">INDEX(A!$H$2:$H$1001,MATCH(EF!C750,A!$A$2:$A$1001,0))</f>
        <v>#N/A</v>
      </c>
      <c r="K750" s="35" t="e">
        <f t="array" ref="K750">INDEX(A!$I$2:$I$1001,MATCH(EF!C750,A!$A$2:$A$1001,0))</f>
        <v>#N/A</v>
      </c>
      <c r="L750" s="35" t="e">
        <f t="array" ref="L750">INDEX(A!$J$2:$J$1001,MATCH(EF!C750,A!$A$2:$A$1001,0))</f>
        <v>#N/A</v>
      </c>
      <c r="M750" s="35" t="e">
        <f t="array" ref="M750">INDEX(A!$K$2:$K$1001,MATCH(EF!C750,A!$A$2:$A$1001,0))</f>
        <v>#N/A</v>
      </c>
      <c r="N750" s="35" t="e">
        <f t="array" ref="N750">INDEX(A!$L$2:$L$1001,MATCH(EF!C750,A!$A$2:$A$1001,0))</f>
        <v>#N/A</v>
      </c>
      <c r="O750" s="36" t="e">
        <f t="shared" si="0"/>
        <v>#N/A</v>
      </c>
      <c r="P750" s="36" t="e">
        <f t="shared" si="1"/>
        <v>#N/A</v>
      </c>
      <c r="Q750" s="36" t="e">
        <f t="array" ref="Q750">IF(O750="7",IF(P750="000","Sin región al ser un intermunicipal",INDEX(B!$C$2:$C$126,MATCH(EF!P750,B!$A$2:$A$126,0))),"Sin región al ser un ente Estatal")</f>
        <v>#N/A</v>
      </c>
      <c r="R750" s="37" t="e">
        <f t="array" ref="R750">IF(O750="7",IF(P750="000","N/A",INDEX(B!$D$2:$D$126,MATCH(EF!P750,B!$A$2:$A$126,0))),B!$D$127)</f>
        <v>#N/A</v>
      </c>
      <c r="S750" s="37" t="e">
        <f t="array" ref="S750">IF(O750="7",IF(P750="000","N/A",INDEX(B!$E$2:$E$126,MATCH(EF!P750,B!$A$2:$A$126,0))),B!$E$127)</f>
        <v>#N/A</v>
      </c>
      <c r="T750" s="29"/>
      <c r="U750" s="29"/>
      <c r="V750" s="29"/>
      <c r="W750" s="29"/>
      <c r="X750" s="29"/>
      <c r="Y750" s="29"/>
      <c r="Z750" s="29"/>
    </row>
    <row r="751" spans="1:26" ht="14.25" customHeight="1">
      <c r="A751" s="29">
        <f>COUNTIF(A!$A$2:$A$1001,"&lt;="&amp;A!A751)</f>
        <v>0</v>
      </c>
      <c r="B751" s="30">
        <v>750</v>
      </c>
      <c r="C751" s="35" t="e">
        <f t="array" ref="C751">INDEX(A!$A$2:$A$1001,MATCH(EF!B751,EF!$A$2:$A$1001,0))</f>
        <v>#N/A</v>
      </c>
      <c r="D751" s="35" t="e">
        <f t="array" ref="D751">INDEX(A!$B$2:$B$1001,MATCH(EF!C751,A!$A$2:$A$1001,0))</f>
        <v>#N/A</v>
      </c>
      <c r="E751" s="35" t="e">
        <f t="array" ref="E751">INDEX(A!$C$2:$C$1001,MATCH(EF!C751,A!$A$2:$A$1001,0))</f>
        <v>#N/A</v>
      </c>
      <c r="F751" s="35" t="e">
        <f t="array" ref="F751">INDEX(A!$D$2:$D$1001,MATCH(EF!C751,A!$A$2:$A$1001,0))</f>
        <v>#N/A</v>
      </c>
      <c r="G751" s="35" t="e">
        <f t="array" ref="G751">INDEX(A!$E$2:$E$1001,MATCH(EF!C751,A!$A$2:$A$1001,0))</f>
        <v>#N/A</v>
      </c>
      <c r="H751" s="35" t="e">
        <f t="array" ref="H751">INDEX(A!$F$2:$F$1001,MATCH(EF!C751,A!$A$2:$A$1001,0))</f>
        <v>#N/A</v>
      </c>
      <c r="I751" s="35" t="e">
        <f t="array" ref="I751">INDEX(A!$G$2:$G$1001,MATCH(EF!C751,A!$A$2:$A$1001,0))</f>
        <v>#N/A</v>
      </c>
      <c r="J751" s="35" t="e">
        <f t="array" ref="J751">INDEX(A!$H$2:$H$1001,MATCH(EF!C751,A!$A$2:$A$1001,0))</f>
        <v>#N/A</v>
      </c>
      <c r="K751" s="35" t="e">
        <f t="array" ref="K751">INDEX(A!$I$2:$I$1001,MATCH(EF!C751,A!$A$2:$A$1001,0))</f>
        <v>#N/A</v>
      </c>
      <c r="L751" s="35" t="e">
        <f t="array" ref="L751">INDEX(A!$J$2:$J$1001,MATCH(EF!C751,A!$A$2:$A$1001,0))</f>
        <v>#N/A</v>
      </c>
      <c r="M751" s="35" t="e">
        <f t="array" ref="M751">INDEX(A!$K$2:$K$1001,MATCH(EF!C751,A!$A$2:$A$1001,0))</f>
        <v>#N/A</v>
      </c>
      <c r="N751" s="35" t="e">
        <f t="array" ref="N751">INDEX(A!$L$2:$L$1001,MATCH(EF!C751,A!$A$2:$A$1001,0))</f>
        <v>#N/A</v>
      </c>
      <c r="O751" s="36" t="e">
        <f t="shared" si="0"/>
        <v>#N/A</v>
      </c>
      <c r="P751" s="36" t="e">
        <f t="shared" si="1"/>
        <v>#N/A</v>
      </c>
      <c r="Q751" s="36" t="e">
        <f t="array" ref="Q751">IF(O751="7",IF(P751="000","Sin región al ser un intermunicipal",INDEX(B!$C$2:$C$126,MATCH(EF!P751,B!$A$2:$A$126,0))),"Sin región al ser un ente Estatal")</f>
        <v>#N/A</v>
      </c>
      <c r="R751" s="37" t="e">
        <f t="array" ref="R751">IF(O751="7",IF(P751="000","N/A",INDEX(B!$D$2:$D$126,MATCH(EF!P751,B!$A$2:$A$126,0))),B!$D$127)</f>
        <v>#N/A</v>
      </c>
      <c r="S751" s="37" t="e">
        <f t="array" ref="S751">IF(O751="7",IF(P751="000","N/A",INDEX(B!$E$2:$E$126,MATCH(EF!P751,B!$A$2:$A$126,0))),B!$E$127)</f>
        <v>#N/A</v>
      </c>
      <c r="T751" s="29"/>
      <c r="U751" s="29"/>
      <c r="V751" s="29"/>
      <c r="W751" s="29"/>
      <c r="X751" s="29"/>
      <c r="Y751" s="29"/>
      <c r="Z751" s="29"/>
    </row>
    <row r="752" spans="1:26" ht="14.25" customHeight="1">
      <c r="A752" s="29">
        <f>COUNTIF(A!$A$2:$A$1001,"&lt;="&amp;A!A752)</f>
        <v>0</v>
      </c>
      <c r="B752" s="30">
        <v>751</v>
      </c>
      <c r="C752" s="35" t="e">
        <f t="array" ref="C752">INDEX(A!$A$2:$A$1001,MATCH(EF!B752,EF!$A$2:$A$1001,0))</f>
        <v>#N/A</v>
      </c>
      <c r="D752" s="35" t="e">
        <f t="array" ref="D752">INDEX(A!$B$2:$B$1001,MATCH(EF!C752,A!$A$2:$A$1001,0))</f>
        <v>#N/A</v>
      </c>
      <c r="E752" s="35" t="e">
        <f t="array" ref="E752">INDEX(A!$C$2:$C$1001,MATCH(EF!C752,A!$A$2:$A$1001,0))</f>
        <v>#N/A</v>
      </c>
      <c r="F752" s="35" t="e">
        <f t="array" ref="F752">INDEX(A!$D$2:$D$1001,MATCH(EF!C752,A!$A$2:$A$1001,0))</f>
        <v>#N/A</v>
      </c>
      <c r="G752" s="35" t="e">
        <f t="array" ref="G752">INDEX(A!$E$2:$E$1001,MATCH(EF!C752,A!$A$2:$A$1001,0))</f>
        <v>#N/A</v>
      </c>
      <c r="H752" s="35" t="e">
        <f t="array" ref="H752">INDEX(A!$F$2:$F$1001,MATCH(EF!C752,A!$A$2:$A$1001,0))</f>
        <v>#N/A</v>
      </c>
      <c r="I752" s="35" t="e">
        <f t="array" ref="I752">INDEX(A!$G$2:$G$1001,MATCH(EF!C752,A!$A$2:$A$1001,0))</f>
        <v>#N/A</v>
      </c>
      <c r="J752" s="35" t="e">
        <f t="array" ref="J752">INDEX(A!$H$2:$H$1001,MATCH(EF!C752,A!$A$2:$A$1001,0))</f>
        <v>#N/A</v>
      </c>
      <c r="K752" s="35" t="e">
        <f t="array" ref="K752">INDEX(A!$I$2:$I$1001,MATCH(EF!C752,A!$A$2:$A$1001,0))</f>
        <v>#N/A</v>
      </c>
      <c r="L752" s="35" t="e">
        <f t="array" ref="L752">INDEX(A!$J$2:$J$1001,MATCH(EF!C752,A!$A$2:$A$1001,0))</f>
        <v>#N/A</v>
      </c>
      <c r="M752" s="35" t="e">
        <f t="array" ref="M752">INDEX(A!$K$2:$K$1001,MATCH(EF!C752,A!$A$2:$A$1001,0))</f>
        <v>#N/A</v>
      </c>
      <c r="N752" s="35" t="e">
        <f t="array" ref="N752">INDEX(A!$L$2:$L$1001,MATCH(EF!C752,A!$A$2:$A$1001,0))</f>
        <v>#N/A</v>
      </c>
      <c r="O752" s="36" t="e">
        <f t="shared" si="0"/>
        <v>#N/A</v>
      </c>
      <c r="P752" s="36" t="e">
        <f t="shared" si="1"/>
        <v>#N/A</v>
      </c>
      <c r="Q752" s="36" t="e">
        <f t="array" ref="Q752">IF(O752="7",IF(P752="000","Sin región al ser un intermunicipal",INDEX(B!$C$2:$C$126,MATCH(EF!P752,B!$A$2:$A$126,0))),"Sin región al ser un ente Estatal")</f>
        <v>#N/A</v>
      </c>
      <c r="R752" s="37" t="e">
        <f t="array" ref="R752">IF(O752="7",IF(P752="000","N/A",INDEX(B!$D$2:$D$126,MATCH(EF!P752,B!$A$2:$A$126,0))),B!$D$127)</f>
        <v>#N/A</v>
      </c>
      <c r="S752" s="37" t="e">
        <f t="array" ref="S752">IF(O752="7",IF(P752="000","N/A",INDEX(B!$E$2:$E$126,MATCH(EF!P752,B!$A$2:$A$126,0))),B!$E$127)</f>
        <v>#N/A</v>
      </c>
      <c r="T752" s="29"/>
      <c r="U752" s="29"/>
      <c r="V752" s="29"/>
      <c r="W752" s="29"/>
      <c r="X752" s="29"/>
      <c r="Y752" s="29"/>
      <c r="Z752" s="29"/>
    </row>
    <row r="753" spans="1:26" ht="14.25" customHeight="1">
      <c r="A753" s="29">
        <f>COUNTIF(A!$A$2:$A$1001,"&lt;="&amp;A!A753)</f>
        <v>0</v>
      </c>
      <c r="B753" s="30">
        <v>752</v>
      </c>
      <c r="C753" s="35" t="e">
        <f t="array" ref="C753">INDEX(A!$A$2:$A$1001,MATCH(EF!B753,EF!$A$2:$A$1001,0))</f>
        <v>#N/A</v>
      </c>
      <c r="D753" s="35" t="e">
        <f t="array" ref="D753">INDEX(A!$B$2:$B$1001,MATCH(EF!C753,A!$A$2:$A$1001,0))</f>
        <v>#N/A</v>
      </c>
      <c r="E753" s="35" t="e">
        <f t="array" ref="E753">INDEX(A!$C$2:$C$1001,MATCH(EF!C753,A!$A$2:$A$1001,0))</f>
        <v>#N/A</v>
      </c>
      <c r="F753" s="35" t="e">
        <f t="array" ref="F753">INDEX(A!$D$2:$D$1001,MATCH(EF!C753,A!$A$2:$A$1001,0))</f>
        <v>#N/A</v>
      </c>
      <c r="G753" s="35" t="e">
        <f t="array" ref="G753">INDEX(A!$E$2:$E$1001,MATCH(EF!C753,A!$A$2:$A$1001,0))</f>
        <v>#N/A</v>
      </c>
      <c r="H753" s="35" t="e">
        <f t="array" ref="H753">INDEX(A!$F$2:$F$1001,MATCH(EF!C753,A!$A$2:$A$1001,0))</f>
        <v>#N/A</v>
      </c>
      <c r="I753" s="35" t="e">
        <f t="array" ref="I753">INDEX(A!$G$2:$G$1001,MATCH(EF!C753,A!$A$2:$A$1001,0))</f>
        <v>#N/A</v>
      </c>
      <c r="J753" s="35" t="e">
        <f t="array" ref="J753">INDEX(A!$H$2:$H$1001,MATCH(EF!C753,A!$A$2:$A$1001,0))</f>
        <v>#N/A</v>
      </c>
      <c r="K753" s="35" t="e">
        <f t="array" ref="K753">INDEX(A!$I$2:$I$1001,MATCH(EF!C753,A!$A$2:$A$1001,0))</f>
        <v>#N/A</v>
      </c>
      <c r="L753" s="35" t="e">
        <f t="array" ref="L753">INDEX(A!$J$2:$J$1001,MATCH(EF!C753,A!$A$2:$A$1001,0))</f>
        <v>#N/A</v>
      </c>
      <c r="M753" s="35" t="e">
        <f t="array" ref="M753">INDEX(A!$K$2:$K$1001,MATCH(EF!C753,A!$A$2:$A$1001,0))</f>
        <v>#N/A</v>
      </c>
      <c r="N753" s="35" t="e">
        <f t="array" ref="N753">INDEX(A!$L$2:$L$1001,MATCH(EF!C753,A!$A$2:$A$1001,0))</f>
        <v>#N/A</v>
      </c>
      <c r="O753" s="36" t="e">
        <f t="shared" si="0"/>
        <v>#N/A</v>
      </c>
      <c r="P753" s="36" t="e">
        <f t="shared" si="1"/>
        <v>#N/A</v>
      </c>
      <c r="Q753" s="36" t="e">
        <f t="array" ref="Q753">IF(O753="7",IF(P753="000","Sin región al ser un intermunicipal",INDEX(B!$C$2:$C$126,MATCH(EF!P753,B!$A$2:$A$126,0))),"Sin región al ser un ente Estatal")</f>
        <v>#N/A</v>
      </c>
      <c r="R753" s="37" t="e">
        <f t="array" ref="R753">IF(O753="7",IF(P753="000","N/A",INDEX(B!$D$2:$D$126,MATCH(EF!P753,B!$A$2:$A$126,0))),B!$D$127)</f>
        <v>#N/A</v>
      </c>
      <c r="S753" s="37" t="e">
        <f t="array" ref="S753">IF(O753="7",IF(P753="000","N/A",INDEX(B!$E$2:$E$126,MATCH(EF!P753,B!$A$2:$A$126,0))),B!$E$127)</f>
        <v>#N/A</v>
      </c>
      <c r="T753" s="29"/>
      <c r="U753" s="29"/>
      <c r="V753" s="29"/>
      <c r="W753" s="29"/>
      <c r="X753" s="29"/>
      <c r="Y753" s="29"/>
      <c r="Z753" s="29"/>
    </row>
    <row r="754" spans="1:26" ht="14.25" customHeight="1">
      <c r="A754" s="29">
        <f>COUNTIF(A!$A$2:$A$1001,"&lt;="&amp;A!A754)</f>
        <v>0</v>
      </c>
      <c r="B754" s="30">
        <v>753</v>
      </c>
      <c r="C754" s="35" t="e">
        <f t="array" ref="C754">INDEX(A!$A$2:$A$1001,MATCH(EF!B754,EF!$A$2:$A$1001,0))</f>
        <v>#N/A</v>
      </c>
      <c r="D754" s="35" t="e">
        <f t="array" ref="D754">INDEX(A!$B$2:$B$1001,MATCH(EF!C754,A!$A$2:$A$1001,0))</f>
        <v>#N/A</v>
      </c>
      <c r="E754" s="35" t="e">
        <f t="array" ref="E754">INDEX(A!$C$2:$C$1001,MATCH(EF!C754,A!$A$2:$A$1001,0))</f>
        <v>#N/A</v>
      </c>
      <c r="F754" s="35" t="e">
        <f t="array" ref="F754">INDEX(A!$D$2:$D$1001,MATCH(EF!C754,A!$A$2:$A$1001,0))</f>
        <v>#N/A</v>
      </c>
      <c r="G754" s="35" t="e">
        <f t="array" ref="G754">INDEX(A!$E$2:$E$1001,MATCH(EF!C754,A!$A$2:$A$1001,0))</f>
        <v>#N/A</v>
      </c>
      <c r="H754" s="35" t="e">
        <f t="array" ref="H754">INDEX(A!$F$2:$F$1001,MATCH(EF!C754,A!$A$2:$A$1001,0))</f>
        <v>#N/A</v>
      </c>
      <c r="I754" s="35" t="e">
        <f t="array" ref="I754">INDEX(A!$G$2:$G$1001,MATCH(EF!C754,A!$A$2:$A$1001,0))</f>
        <v>#N/A</v>
      </c>
      <c r="J754" s="35" t="e">
        <f t="array" ref="J754">INDEX(A!$H$2:$H$1001,MATCH(EF!C754,A!$A$2:$A$1001,0))</f>
        <v>#N/A</v>
      </c>
      <c r="K754" s="35" t="e">
        <f t="array" ref="K754">INDEX(A!$I$2:$I$1001,MATCH(EF!C754,A!$A$2:$A$1001,0))</f>
        <v>#N/A</v>
      </c>
      <c r="L754" s="35" t="e">
        <f t="array" ref="L754">INDEX(A!$J$2:$J$1001,MATCH(EF!C754,A!$A$2:$A$1001,0))</f>
        <v>#N/A</v>
      </c>
      <c r="M754" s="35" t="e">
        <f t="array" ref="M754">INDEX(A!$K$2:$K$1001,MATCH(EF!C754,A!$A$2:$A$1001,0))</f>
        <v>#N/A</v>
      </c>
      <c r="N754" s="35" t="e">
        <f t="array" ref="N754">INDEX(A!$L$2:$L$1001,MATCH(EF!C754,A!$A$2:$A$1001,0))</f>
        <v>#N/A</v>
      </c>
      <c r="O754" s="36" t="e">
        <f t="shared" si="0"/>
        <v>#N/A</v>
      </c>
      <c r="P754" s="36" t="e">
        <f t="shared" si="1"/>
        <v>#N/A</v>
      </c>
      <c r="Q754" s="36" t="e">
        <f t="array" ref="Q754">IF(O754="7",IF(P754="000","Sin región al ser un intermunicipal",INDEX(B!$C$2:$C$126,MATCH(EF!P754,B!$A$2:$A$126,0))),"Sin región al ser un ente Estatal")</f>
        <v>#N/A</v>
      </c>
      <c r="R754" s="37" t="e">
        <f t="array" ref="R754">IF(O754="7",IF(P754="000","N/A",INDEX(B!$D$2:$D$126,MATCH(EF!P754,B!$A$2:$A$126,0))),B!$D$127)</f>
        <v>#N/A</v>
      </c>
      <c r="S754" s="37" t="e">
        <f t="array" ref="S754">IF(O754="7",IF(P754="000","N/A",INDEX(B!$E$2:$E$126,MATCH(EF!P754,B!$A$2:$A$126,0))),B!$E$127)</f>
        <v>#N/A</v>
      </c>
      <c r="T754" s="29"/>
      <c r="U754" s="29"/>
      <c r="V754" s="29"/>
      <c r="W754" s="29"/>
      <c r="X754" s="29"/>
      <c r="Y754" s="29"/>
      <c r="Z754" s="29"/>
    </row>
    <row r="755" spans="1:26" ht="14.25" customHeight="1">
      <c r="A755" s="29">
        <f>COUNTIF(A!$A$2:$A$1001,"&lt;="&amp;A!A755)</f>
        <v>0</v>
      </c>
      <c r="B755" s="30">
        <v>754</v>
      </c>
      <c r="C755" s="35" t="e">
        <f t="array" ref="C755">INDEX(A!$A$2:$A$1001,MATCH(EF!B755,EF!$A$2:$A$1001,0))</f>
        <v>#N/A</v>
      </c>
      <c r="D755" s="35" t="e">
        <f t="array" ref="D755">INDEX(A!$B$2:$B$1001,MATCH(EF!C755,A!$A$2:$A$1001,0))</f>
        <v>#N/A</v>
      </c>
      <c r="E755" s="35" t="e">
        <f t="array" ref="E755">INDEX(A!$C$2:$C$1001,MATCH(EF!C755,A!$A$2:$A$1001,0))</f>
        <v>#N/A</v>
      </c>
      <c r="F755" s="35" t="e">
        <f t="array" ref="F755">INDEX(A!$D$2:$D$1001,MATCH(EF!C755,A!$A$2:$A$1001,0))</f>
        <v>#N/A</v>
      </c>
      <c r="G755" s="35" t="e">
        <f t="array" ref="G755">INDEX(A!$E$2:$E$1001,MATCH(EF!C755,A!$A$2:$A$1001,0))</f>
        <v>#N/A</v>
      </c>
      <c r="H755" s="35" t="e">
        <f t="array" ref="H755">INDEX(A!$F$2:$F$1001,MATCH(EF!C755,A!$A$2:$A$1001,0))</f>
        <v>#N/A</v>
      </c>
      <c r="I755" s="35" t="e">
        <f t="array" ref="I755">INDEX(A!$G$2:$G$1001,MATCH(EF!C755,A!$A$2:$A$1001,0))</f>
        <v>#N/A</v>
      </c>
      <c r="J755" s="35" t="e">
        <f t="array" ref="J755">INDEX(A!$H$2:$H$1001,MATCH(EF!C755,A!$A$2:$A$1001,0))</f>
        <v>#N/A</v>
      </c>
      <c r="K755" s="35" t="e">
        <f t="array" ref="K755">INDEX(A!$I$2:$I$1001,MATCH(EF!C755,A!$A$2:$A$1001,0))</f>
        <v>#N/A</v>
      </c>
      <c r="L755" s="35" t="e">
        <f t="array" ref="L755">INDEX(A!$J$2:$J$1001,MATCH(EF!C755,A!$A$2:$A$1001,0))</f>
        <v>#N/A</v>
      </c>
      <c r="M755" s="35" t="e">
        <f t="array" ref="M755">INDEX(A!$K$2:$K$1001,MATCH(EF!C755,A!$A$2:$A$1001,0))</f>
        <v>#N/A</v>
      </c>
      <c r="N755" s="35" t="e">
        <f t="array" ref="N755">INDEX(A!$L$2:$L$1001,MATCH(EF!C755,A!$A$2:$A$1001,0))</f>
        <v>#N/A</v>
      </c>
      <c r="O755" s="36" t="e">
        <f t="shared" si="0"/>
        <v>#N/A</v>
      </c>
      <c r="P755" s="36" t="e">
        <f t="shared" si="1"/>
        <v>#N/A</v>
      </c>
      <c r="Q755" s="36" t="e">
        <f t="array" ref="Q755">IF(O755="7",IF(P755="000","Sin región al ser un intermunicipal",INDEX(B!$C$2:$C$126,MATCH(EF!P755,B!$A$2:$A$126,0))),"Sin región al ser un ente Estatal")</f>
        <v>#N/A</v>
      </c>
      <c r="R755" s="37" t="e">
        <f t="array" ref="R755">IF(O755="7",IF(P755="000","N/A",INDEX(B!$D$2:$D$126,MATCH(EF!P755,B!$A$2:$A$126,0))),B!$D$127)</f>
        <v>#N/A</v>
      </c>
      <c r="S755" s="37" t="e">
        <f t="array" ref="S755">IF(O755="7",IF(P755="000","N/A",INDEX(B!$E$2:$E$126,MATCH(EF!P755,B!$A$2:$A$126,0))),B!$E$127)</f>
        <v>#N/A</v>
      </c>
      <c r="T755" s="29"/>
      <c r="U755" s="29"/>
      <c r="V755" s="29"/>
      <c r="W755" s="29"/>
      <c r="X755" s="29"/>
      <c r="Y755" s="29"/>
      <c r="Z755" s="29"/>
    </row>
    <row r="756" spans="1:26" ht="14.25" customHeight="1">
      <c r="A756" s="29">
        <f>COUNTIF(A!$A$2:$A$1001,"&lt;="&amp;A!A756)</f>
        <v>0</v>
      </c>
      <c r="B756" s="30">
        <v>755</v>
      </c>
      <c r="C756" s="35" t="e">
        <f t="array" ref="C756">INDEX(A!$A$2:$A$1001,MATCH(EF!B756,EF!$A$2:$A$1001,0))</f>
        <v>#N/A</v>
      </c>
      <c r="D756" s="35" t="e">
        <f t="array" ref="D756">INDEX(A!$B$2:$B$1001,MATCH(EF!C756,A!$A$2:$A$1001,0))</f>
        <v>#N/A</v>
      </c>
      <c r="E756" s="35" t="e">
        <f t="array" ref="E756">INDEX(A!$C$2:$C$1001,MATCH(EF!C756,A!$A$2:$A$1001,0))</f>
        <v>#N/A</v>
      </c>
      <c r="F756" s="35" t="e">
        <f t="array" ref="F756">INDEX(A!$D$2:$D$1001,MATCH(EF!C756,A!$A$2:$A$1001,0))</f>
        <v>#N/A</v>
      </c>
      <c r="G756" s="35" t="e">
        <f t="array" ref="G756">INDEX(A!$E$2:$E$1001,MATCH(EF!C756,A!$A$2:$A$1001,0))</f>
        <v>#N/A</v>
      </c>
      <c r="H756" s="35" t="e">
        <f t="array" ref="H756">INDEX(A!$F$2:$F$1001,MATCH(EF!C756,A!$A$2:$A$1001,0))</f>
        <v>#N/A</v>
      </c>
      <c r="I756" s="35" t="e">
        <f t="array" ref="I756">INDEX(A!$G$2:$G$1001,MATCH(EF!C756,A!$A$2:$A$1001,0))</f>
        <v>#N/A</v>
      </c>
      <c r="J756" s="35" t="e">
        <f t="array" ref="J756">INDEX(A!$H$2:$H$1001,MATCH(EF!C756,A!$A$2:$A$1001,0))</f>
        <v>#N/A</v>
      </c>
      <c r="K756" s="35" t="e">
        <f t="array" ref="K756">INDEX(A!$I$2:$I$1001,MATCH(EF!C756,A!$A$2:$A$1001,0))</f>
        <v>#N/A</v>
      </c>
      <c r="L756" s="35" t="e">
        <f t="array" ref="L756">INDEX(A!$J$2:$J$1001,MATCH(EF!C756,A!$A$2:$A$1001,0))</f>
        <v>#N/A</v>
      </c>
      <c r="M756" s="35" t="e">
        <f t="array" ref="M756">INDEX(A!$K$2:$K$1001,MATCH(EF!C756,A!$A$2:$A$1001,0))</f>
        <v>#N/A</v>
      </c>
      <c r="N756" s="35" t="e">
        <f t="array" ref="N756">INDEX(A!$L$2:$L$1001,MATCH(EF!C756,A!$A$2:$A$1001,0))</f>
        <v>#N/A</v>
      </c>
      <c r="O756" s="36" t="e">
        <f t="shared" si="0"/>
        <v>#N/A</v>
      </c>
      <c r="P756" s="36" t="e">
        <f t="shared" si="1"/>
        <v>#N/A</v>
      </c>
      <c r="Q756" s="36" t="e">
        <f t="array" ref="Q756">IF(O756="7",IF(P756="000","Sin región al ser un intermunicipal",INDEX(B!$C$2:$C$126,MATCH(EF!P756,B!$A$2:$A$126,0))),"Sin región al ser un ente Estatal")</f>
        <v>#N/A</v>
      </c>
      <c r="R756" s="37" t="e">
        <f t="array" ref="R756">IF(O756="7",IF(P756="000","N/A",INDEX(B!$D$2:$D$126,MATCH(EF!P756,B!$A$2:$A$126,0))),B!$D$127)</f>
        <v>#N/A</v>
      </c>
      <c r="S756" s="37" t="e">
        <f t="array" ref="S756">IF(O756="7",IF(P756="000","N/A",INDEX(B!$E$2:$E$126,MATCH(EF!P756,B!$A$2:$A$126,0))),B!$E$127)</f>
        <v>#N/A</v>
      </c>
      <c r="T756" s="29"/>
      <c r="U756" s="29"/>
      <c r="V756" s="29"/>
      <c r="W756" s="29"/>
      <c r="X756" s="29"/>
      <c r="Y756" s="29"/>
      <c r="Z756" s="29"/>
    </row>
    <row r="757" spans="1:26" ht="14.25" customHeight="1">
      <c r="A757" s="29">
        <f>COUNTIF(A!$A$2:$A$1001,"&lt;="&amp;A!A757)</f>
        <v>0</v>
      </c>
      <c r="B757" s="30">
        <v>756</v>
      </c>
      <c r="C757" s="35" t="e">
        <f t="array" ref="C757">INDEX(A!$A$2:$A$1001,MATCH(EF!B757,EF!$A$2:$A$1001,0))</f>
        <v>#N/A</v>
      </c>
      <c r="D757" s="35" t="e">
        <f t="array" ref="D757">INDEX(A!$B$2:$B$1001,MATCH(EF!C757,A!$A$2:$A$1001,0))</f>
        <v>#N/A</v>
      </c>
      <c r="E757" s="35" t="e">
        <f t="array" ref="E757">INDEX(A!$C$2:$C$1001,MATCH(EF!C757,A!$A$2:$A$1001,0))</f>
        <v>#N/A</v>
      </c>
      <c r="F757" s="35" t="e">
        <f t="array" ref="F757">INDEX(A!$D$2:$D$1001,MATCH(EF!C757,A!$A$2:$A$1001,0))</f>
        <v>#N/A</v>
      </c>
      <c r="G757" s="35" t="e">
        <f t="array" ref="G757">INDEX(A!$E$2:$E$1001,MATCH(EF!C757,A!$A$2:$A$1001,0))</f>
        <v>#N/A</v>
      </c>
      <c r="H757" s="35" t="e">
        <f t="array" ref="H757">INDEX(A!$F$2:$F$1001,MATCH(EF!C757,A!$A$2:$A$1001,0))</f>
        <v>#N/A</v>
      </c>
      <c r="I757" s="35" t="e">
        <f t="array" ref="I757">INDEX(A!$G$2:$G$1001,MATCH(EF!C757,A!$A$2:$A$1001,0))</f>
        <v>#N/A</v>
      </c>
      <c r="J757" s="35" t="e">
        <f t="array" ref="J757">INDEX(A!$H$2:$H$1001,MATCH(EF!C757,A!$A$2:$A$1001,0))</f>
        <v>#N/A</v>
      </c>
      <c r="K757" s="35" t="e">
        <f t="array" ref="K757">INDEX(A!$I$2:$I$1001,MATCH(EF!C757,A!$A$2:$A$1001,0))</f>
        <v>#N/A</v>
      </c>
      <c r="L757" s="35" t="e">
        <f t="array" ref="L757">INDEX(A!$J$2:$J$1001,MATCH(EF!C757,A!$A$2:$A$1001,0))</f>
        <v>#N/A</v>
      </c>
      <c r="M757" s="35" t="e">
        <f t="array" ref="M757">INDEX(A!$K$2:$K$1001,MATCH(EF!C757,A!$A$2:$A$1001,0))</f>
        <v>#N/A</v>
      </c>
      <c r="N757" s="35" t="e">
        <f t="array" ref="N757">INDEX(A!$L$2:$L$1001,MATCH(EF!C757,A!$A$2:$A$1001,0))</f>
        <v>#N/A</v>
      </c>
      <c r="O757" s="36" t="e">
        <f t="shared" si="0"/>
        <v>#N/A</v>
      </c>
      <c r="P757" s="36" t="e">
        <f t="shared" si="1"/>
        <v>#N/A</v>
      </c>
      <c r="Q757" s="36" t="e">
        <f t="array" ref="Q757">IF(O757="7",IF(P757="000","Sin región al ser un intermunicipal",INDEX(B!$C$2:$C$126,MATCH(EF!P757,B!$A$2:$A$126,0))),"Sin región al ser un ente Estatal")</f>
        <v>#N/A</v>
      </c>
      <c r="R757" s="37" t="e">
        <f t="array" ref="R757">IF(O757="7",IF(P757="000","N/A",INDEX(B!$D$2:$D$126,MATCH(EF!P757,B!$A$2:$A$126,0))),B!$D$127)</f>
        <v>#N/A</v>
      </c>
      <c r="S757" s="37" t="e">
        <f t="array" ref="S757">IF(O757="7",IF(P757="000","N/A",INDEX(B!$E$2:$E$126,MATCH(EF!P757,B!$A$2:$A$126,0))),B!$E$127)</f>
        <v>#N/A</v>
      </c>
      <c r="T757" s="29"/>
      <c r="U757" s="29"/>
      <c r="V757" s="29"/>
      <c r="W757" s="29"/>
      <c r="X757" s="29"/>
      <c r="Y757" s="29"/>
      <c r="Z757" s="29"/>
    </row>
    <row r="758" spans="1:26" ht="14.25" customHeight="1">
      <c r="A758" s="29">
        <f>COUNTIF(A!$A$2:$A$1001,"&lt;="&amp;A!A758)</f>
        <v>0</v>
      </c>
      <c r="B758" s="30">
        <v>757</v>
      </c>
      <c r="C758" s="35" t="e">
        <f t="array" ref="C758">INDEX(A!$A$2:$A$1001,MATCH(EF!B758,EF!$A$2:$A$1001,0))</f>
        <v>#N/A</v>
      </c>
      <c r="D758" s="35" t="e">
        <f t="array" ref="D758">INDEX(A!$B$2:$B$1001,MATCH(EF!C758,A!$A$2:$A$1001,0))</f>
        <v>#N/A</v>
      </c>
      <c r="E758" s="35" t="e">
        <f t="array" ref="E758">INDEX(A!$C$2:$C$1001,MATCH(EF!C758,A!$A$2:$A$1001,0))</f>
        <v>#N/A</v>
      </c>
      <c r="F758" s="35" t="e">
        <f t="array" ref="F758">INDEX(A!$D$2:$D$1001,MATCH(EF!C758,A!$A$2:$A$1001,0))</f>
        <v>#N/A</v>
      </c>
      <c r="G758" s="35" t="e">
        <f t="array" ref="G758">INDEX(A!$E$2:$E$1001,MATCH(EF!C758,A!$A$2:$A$1001,0))</f>
        <v>#N/A</v>
      </c>
      <c r="H758" s="35" t="e">
        <f t="array" ref="H758">INDEX(A!$F$2:$F$1001,MATCH(EF!C758,A!$A$2:$A$1001,0))</f>
        <v>#N/A</v>
      </c>
      <c r="I758" s="35" t="e">
        <f t="array" ref="I758">INDEX(A!$G$2:$G$1001,MATCH(EF!C758,A!$A$2:$A$1001,0))</f>
        <v>#N/A</v>
      </c>
      <c r="J758" s="35" t="e">
        <f t="array" ref="J758">INDEX(A!$H$2:$H$1001,MATCH(EF!C758,A!$A$2:$A$1001,0))</f>
        <v>#N/A</v>
      </c>
      <c r="K758" s="35" t="e">
        <f t="array" ref="K758">INDEX(A!$I$2:$I$1001,MATCH(EF!C758,A!$A$2:$A$1001,0))</f>
        <v>#N/A</v>
      </c>
      <c r="L758" s="35" t="e">
        <f t="array" ref="L758">INDEX(A!$J$2:$J$1001,MATCH(EF!C758,A!$A$2:$A$1001,0))</f>
        <v>#N/A</v>
      </c>
      <c r="M758" s="35" t="e">
        <f t="array" ref="M758">INDEX(A!$K$2:$K$1001,MATCH(EF!C758,A!$A$2:$A$1001,0))</f>
        <v>#N/A</v>
      </c>
      <c r="N758" s="35" t="e">
        <f t="array" ref="N758">INDEX(A!$L$2:$L$1001,MATCH(EF!C758,A!$A$2:$A$1001,0))</f>
        <v>#N/A</v>
      </c>
      <c r="O758" s="36" t="e">
        <f t="shared" si="0"/>
        <v>#N/A</v>
      </c>
      <c r="P758" s="36" t="e">
        <f t="shared" si="1"/>
        <v>#N/A</v>
      </c>
      <c r="Q758" s="36" t="e">
        <f t="array" ref="Q758">IF(O758="7",IF(P758="000","Sin región al ser un intermunicipal",INDEX(B!$C$2:$C$126,MATCH(EF!P758,B!$A$2:$A$126,0))),"Sin región al ser un ente Estatal")</f>
        <v>#N/A</v>
      </c>
      <c r="R758" s="37" t="e">
        <f t="array" ref="R758">IF(O758="7",IF(P758="000","N/A",INDEX(B!$D$2:$D$126,MATCH(EF!P758,B!$A$2:$A$126,0))),B!$D$127)</f>
        <v>#N/A</v>
      </c>
      <c r="S758" s="37" t="e">
        <f t="array" ref="S758">IF(O758="7",IF(P758="000","N/A",INDEX(B!$E$2:$E$126,MATCH(EF!P758,B!$A$2:$A$126,0))),B!$E$127)</f>
        <v>#N/A</v>
      </c>
      <c r="T758" s="29"/>
      <c r="U758" s="29"/>
      <c r="V758" s="29"/>
      <c r="W758" s="29"/>
      <c r="X758" s="29"/>
      <c r="Y758" s="29"/>
      <c r="Z758" s="29"/>
    </row>
    <row r="759" spans="1:26" ht="14.25" customHeight="1">
      <c r="A759" s="29">
        <f>COUNTIF(A!$A$2:$A$1001,"&lt;="&amp;A!A759)</f>
        <v>0</v>
      </c>
      <c r="B759" s="30">
        <v>758</v>
      </c>
      <c r="C759" s="35" t="e">
        <f t="array" ref="C759">INDEX(A!$A$2:$A$1001,MATCH(EF!B759,EF!$A$2:$A$1001,0))</f>
        <v>#N/A</v>
      </c>
      <c r="D759" s="35" t="e">
        <f t="array" ref="D759">INDEX(A!$B$2:$B$1001,MATCH(EF!C759,A!$A$2:$A$1001,0))</f>
        <v>#N/A</v>
      </c>
      <c r="E759" s="35" t="e">
        <f t="array" ref="E759">INDEX(A!$C$2:$C$1001,MATCH(EF!C759,A!$A$2:$A$1001,0))</f>
        <v>#N/A</v>
      </c>
      <c r="F759" s="35" t="e">
        <f t="array" ref="F759">INDEX(A!$D$2:$D$1001,MATCH(EF!C759,A!$A$2:$A$1001,0))</f>
        <v>#N/A</v>
      </c>
      <c r="G759" s="35" t="e">
        <f t="array" ref="G759">INDEX(A!$E$2:$E$1001,MATCH(EF!C759,A!$A$2:$A$1001,0))</f>
        <v>#N/A</v>
      </c>
      <c r="H759" s="35" t="e">
        <f t="array" ref="H759">INDEX(A!$F$2:$F$1001,MATCH(EF!C759,A!$A$2:$A$1001,0))</f>
        <v>#N/A</v>
      </c>
      <c r="I759" s="35" t="e">
        <f t="array" ref="I759">INDEX(A!$G$2:$G$1001,MATCH(EF!C759,A!$A$2:$A$1001,0))</f>
        <v>#N/A</v>
      </c>
      <c r="J759" s="35" t="e">
        <f t="array" ref="J759">INDEX(A!$H$2:$H$1001,MATCH(EF!C759,A!$A$2:$A$1001,0))</f>
        <v>#N/A</v>
      </c>
      <c r="K759" s="35" t="e">
        <f t="array" ref="K759">INDEX(A!$I$2:$I$1001,MATCH(EF!C759,A!$A$2:$A$1001,0))</f>
        <v>#N/A</v>
      </c>
      <c r="L759" s="35" t="e">
        <f t="array" ref="L759">INDEX(A!$J$2:$J$1001,MATCH(EF!C759,A!$A$2:$A$1001,0))</f>
        <v>#N/A</v>
      </c>
      <c r="M759" s="35" t="e">
        <f t="array" ref="M759">INDEX(A!$K$2:$K$1001,MATCH(EF!C759,A!$A$2:$A$1001,0))</f>
        <v>#N/A</v>
      </c>
      <c r="N759" s="35" t="e">
        <f t="array" ref="N759">INDEX(A!$L$2:$L$1001,MATCH(EF!C759,A!$A$2:$A$1001,0))</f>
        <v>#N/A</v>
      </c>
      <c r="O759" s="36" t="e">
        <f t="shared" si="0"/>
        <v>#N/A</v>
      </c>
      <c r="P759" s="36" t="e">
        <f t="shared" si="1"/>
        <v>#N/A</v>
      </c>
      <c r="Q759" s="36" t="e">
        <f t="array" ref="Q759">IF(O759="7",IF(P759="000","Sin región al ser un intermunicipal",INDEX(B!$C$2:$C$126,MATCH(EF!P759,B!$A$2:$A$126,0))),"Sin región al ser un ente Estatal")</f>
        <v>#N/A</v>
      </c>
      <c r="R759" s="37" t="e">
        <f t="array" ref="R759">IF(O759="7",IF(P759="000","N/A",INDEX(B!$D$2:$D$126,MATCH(EF!P759,B!$A$2:$A$126,0))),B!$D$127)</f>
        <v>#N/A</v>
      </c>
      <c r="S759" s="37" t="e">
        <f t="array" ref="S759">IF(O759="7",IF(P759="000","N/A",INDEX(B!$E$2:$E$126,MATCH(EF!P759,B!$A$2:$A$126,0))),B!$E$127)</f>
        <v>#N/A</v>
      </c>
      <c r="T759" s="29"/>
      <c r="U759" s="29"/>
      <c r="V759" s="29"/>
      <c r="W759" s="29"/>
      <c r="X759" s="29"/>
      <c r="Y759" s="29"/>
      <c r="Z759" s="29"/>
    </row>
    <row r="760" spans="1:26" ht="14.25" customHeight="1">
      <c r="A760" s="29">
        <f>COUNTIF(A!$A$2:$A$1001,"&lt;="&amp;A!A760)</f>
        <v>0</v>
      </c>
      <c r="B760" s="30">
        <v>759</v>
      </c>
      <c r="C760" s="35" t="e">
        <f t="array" ref="C760">INDEX(A!$A$2:$A$1001,MATCH(EF!B760,EF!$A$2:$A$1001,0))</f>
        <v>#N/A</v>
      </c>
      <c r="D760" s="35" t="e">
        <f t="array" ref="D760">INDEX(A!$B$2:$B$1001,MATCH(EF!C760,A!$A$2:$A$1001,0))</f>
        <v>#N/A</v>
      </c>
      <c r="E760" s="35" t="e">
        <f t="array" ref="E760">INDEX(A!$C$2:$C$1001,MATCH(EF!C760,A!$A$2:$A$1001,0))</f>
        <v>#N/A</v>
      </c>
      <c r="F760" s="35" t="e">
        <f t="array" ref="F760">INDEX(A!$D$2:$D$1001,MATCH(EF!C760,A!$A$2:$A$1001,0))</f>
        <v>#N/A</v>
      </c>
      <c r="G760" s="35" t="e">
        <f t="array" ref="G760">INDEX(A!$E$2:$E$1001,MATCH(EF!C760,A!$A$2:$A$1001,0))</f>
        <v>#N/A</v>
      </c>
      <c r="H760" s="35" t="e">
        <f t="array" ref="H760">INDEX(A!$F$2:$F$1001,MATCH(EF!C760,A!$A$2:$A$1001,0))</f>
        <v>#N/A</v>
      </c>
      <c r="I760" s="35" t="e">
        <f t="array" ref="I760">INDEX(A!$G$2:$G$1001,MATCH(EF!C760,A!$A$2:$A$1001,0))</f>
        <v>#N/A</v>
      </c>
      <c r="J760" s="35" t="e">
        <f t="array" ref="J760">INDEX(A!$H$2:$H$1001,MATCH(EF!C760,A!$A$2:$A$1001,0))</f>
        <v>#N/A</v>
      </c>
      <c r="K760" s="35" t="e">
        <f t="array" ref="K760">INDEX(A!$I$2:$I$1001,MATCH(EF!C760,A!$A$2:$A$1001,0))</f>
        <v>#N/A</v>
      </c>
      <c r="L760" s="35" t="e">
        <f t="array" ref="L760">INDEX(A!$J$2:$J$1001,MATCH(EF!C760,A!$A$2:$A$1001,0))</f>
        <v>#N/A</v>
      </c>
      <c r="M760" s="35" t="e">
        <f t="array" ref="M760">INDEX(A!$K$2:$K$1001,MATCH(EF!C760,A!$A$2:$A$1001,0))</f>
        <v>#N/A</v>
      </c>
      <c r="N760" s="35" t="e">
        <f t="array" ref="N760">INDEX(A!$L$2:$L$1001,MATCH(EF!C760,A!$A$2:$A$1001,0))</f>
        <v>#N/A</v>
      </c>
      <c r="O760" s="36" t="e">
        <f t="shared" si="0"/>
        <v>#N/A</v>
      </c>
      <c r="P760" s="36" t="e">
        <f t="shared" si="1"/>
        <v>#N/A</v>
      </c>
      <c r="Q760" s="36" t="e">
        <f t="array" ref="Q760">IF(O760="7",IF(P760="000","Sin región al ser un intermunicipal",INDEX(B!$C$2:$C$126,MATCH(EF!P760,B!$A$2:$A$126,0))),"Sin región al ser un ente Estatal")</f>
        <v>#N/A</v>
      </c>
      <c r="R760" s="37" t="e">
        <f t="array" ref="R760">IF(O760="7",IF(P760="000","N/A",INDEX(B!$D$2:$D$126,MATCH(EF!P760,B!$A$2:$A$126,0))),B!$D$127)</f>
        <v>#N/A</v>
      </c>
      <c r="S760" s="37" t="e">
        <f t="array" ref="S760">IF(O760="7",IF(P760="000","N/A",INDEX(B!$E$2:$E$126,MATCH(EF!P760,B!$A$2:$A$126,0))),B!$E$127)</f>
        <v>#N/A</v>
      </c>
      <c r="T760" s="29"/>
      <c r="U760" s="29"/>
      <c r="V760" s="29"/>
      <c r="W760" s="29"/>
      <c r="X760" s="29"/>
      <c r="Y760" s="29"/>
      <c r="Z760" s="29"/>
    </row>
    <row r="761" spans="1:26" ht="14.25" customHeight="1">
      <c r="A761" s="29">
        <f>COUNTIF(A!$A$2:$A$1001,"&lt;="&amp;A!A761)</f>
        <v>0</v>
      </c>
      <c r="B761" s="30">
        <v>760</v>
      </c>
      <c r="C761" s="35" t="e">
        <f t="array" ref="C761">INDEX(A!$A$2:$A$1001,MATCH(EF!B761,EF!$A$2:$A$1001,0))</f>
        <v>#N/A</v>
      </c>
      <c r="D761" s="35" t="e">
        <f t="array" ref="D761">INDEX(A!$B$2:$B$1001,MATCH(EF!C761,A!$A$2:$A$1001,0))</f>
        <v>#N/A</v>
      </c>
      <c r="E761" s="35" t="e">
        <f t="array" ref="E761">INDEX(A!$C$2:$C$1001,MATCH(EF!C761,A!$A$2:$A$1001,0))</f>
        <v>#N/A</v>
      </c>
      <c r="F761" s="35" t="e">
        <f t="array" ref="F761">INDEX(A!$D$2:$D$1001,MATCH(EF!C761,A!$A$2:$A$1001,0))</f>
        <v>#N/A</v>
      </c>
      <c r="G761" s="35" t="e">
        <f t="array" ref="G761">INDEX(A!$E$2:$E$1001,MATCH(EF!C761,A!$A$2:$A$1001,0))</f>
        <v>#N/A</v>
      </c>
      <c r="H761" s="35" t="e">
        <f t="array" ref="H761">INDEX(A!$F$2:$F$1001,MATCH(EF!C761,A!$A$2:$A$1001,0))</f>
        <v>#N/A</v>
      </c>
      <c r="I761" s="35" t="e">
        <f t="array" ref="I761">INDEX(A!$G$2:$G$1001,MATCH(EF!C761,A!$A$2:$A$1001,0))</f>
        <v>#N/A</v>
      </c>
      <c r="J761" s="35" t="e">
        <f t="array" ref="J761">INDEX(A!$H$2:$H$1001,MATCH(EF!C761,A!$A$2:$A$1001,0))</f>
        <v>#N/A</v>
      </c>
      <c r="K761" s="35" t="e">
        <f t="array" ref="K761">INDEX(A!$I$2:$I$1001,MATCH(EF!C761,A!$A$2:$A$1001,0))</f>
        <v>#N/A</v>
      </c>
      <c r="L761" s="35" t="e">
        <f t="array" ref="L761">INDEX(A!$J$2:$J$1001,MATCH(EF!C761,A!$A$2:$A$1001,0))</f>
        <v>#N/A</v>
      </c>
      <c r="M761" s="35" t="e">
        <f t="array" ref="M761">INDEX(A!$K$2:$K$1001,MATCH(EF!C761,A!$A$2:$A$1001,0))</f>
        <v>#N/A</v>
      </c>
      <c r="N761" s="35" t="e">
        <f t="array" ref="N761">INDEX(A!$L$2:$L$1001,MATCH(EF!C761,A!$A$2:$A$1001,0))</f>
        <v>#N/A</v>
      </c>
      <c r="O761" s="36" t="e">
        <f t="shared" si="0"/>
        <v>#N/A</v>
      </c>
      <c r="P761" s="36" t="e">
        <f t="shared" si="1"/>
        <v>#N/A</v>
      </c>
      <c r="Q761" s="36" t="e">
        <f t="array" ref="Q761">IF(O761="7",IF(P761="000","Sin región al ser un intermunicipal",INDEX(B!$C$2:$C$126,MATCH(EF!P761,B!$A$2:$A$126,0))),"Sin región al ser un ente Estatal")</f>
        <v>#N/A</v>
      </c>
      <c r="R761" s="37" t="e">
        <f t="array" ref="R761">IF(O761="7",IF(P761="000","N/A",INDEX(B!$D$2:$D$126,MATCH(EF!P761,B!$A$2:$A$126,0))),B!$D$127)</f>
        <v>#N/A</v>
      </c>
      <c r="S761" s="37" t="e">
        <f t="array" ref="S761">IF(O761="7",IF(P761="000","N/A",INDEX(B!$E$2:$E$126,MATCH(EF!P761,B!$A$2:$A$126,0))),B!$E$127)</f>
        <v>#N/A</v>
      </c>
      <c r="T761" s="29"/>
      <c r="U761" s="29"/>
      <c r="V761" s="29"/>
      <c r="W761" s="29"/>
      <c r="X761" s="29"/>
      <c r="Y761" s="29"/>
      <c r="Z761" s="29"/>
    </row>
    <row r="762" spans="1:26" ht="14.25" customHeight="1">
      <c r="A762" s="29">
        <f>COUNTIF(A!$A$2:$A$1001,"&lt;="&amp;A!A762)</f>
        <v>0</v>
      </c>
      <c r="B762" s="30">
        <v>761</v>
      </c>
      <c r="C762" s="35" t="e">
        <f t="array" ref="C762">INDEX(A!$A$2:$A$1001,MATCH(EF!B762,EF!$A$2:$A$1001,0))</f>
        <v>#N/A</v>
      </c>
      <c r="D762" s="35" t="e">
        <f t="array" ref="D762">INDEX(A!$B$2:$B$1001,MATCH(EF!C762,A!$A$2:$A$1001,0))</f>
        <v>#N/A</v>
      </c>
      <c r="E762" s="35" t="e">
        <f t="array" ref="E762">INDEX(A!$C$2:$C$1001,MATCH(EF!C762,A!$A$2:$A$1001,0))</f>
        <v>#N/A</v>
      </c>
      <c r="F762" s="35" t="e">
        <f t="array" ref="F762">INDEX(A!$D$2:$D$1001,MATCH(EF!C762,A!$A$2:$A$1001,0))</f>
        <v>#N/A</v>
      </c>
      <c r="G762" s="35" t="e">
        <f t="array" ref="G762">INDEX(A!$E$2:$E$1001,MATCH(EF!C762,A!$A$2:$A$1001,0))</f>
        <v>#N/A</v>
      </c>
      <c r="H762" s="35" t="e">
        <f t="array" ref="H762">INDEX(A!$F$2:$F$1001,MATCH(EF!C762,A!$A$2:$A$1001,0))</f>
        <v>#N/A</v>
      </c>
      <c r="I762" s="35" t="e">
        <f t="array" ref="I762">INDEX(A!$G$2:$G$1001,MATCH(EF!C762,A!$A$2:$A$1001,0))</f>
        <v>#N/A</v>
      </c>
      <c r="J762" s="35" t="e">
        <f t="array" ref="J762">INDEX(A!$H$2:$H$1001,MATCH(EF!C762,A!$A$2:$A$1001,0))</f>
        <v>#N/A</v>
      </c>
      <c r="K762" s="35" t="e">
        <f t="array" ref="K762">INDEX(A!$I$2:$I$1001,MATCH(EF!C762,A!$A$2:$A$1001,0))</f>
        <v>#N/A</v>
      </c>
      <c r="L762" s="35" t="e">
        <f t="array" ref="L762">INDEX(A!$J$2:$J$1001,MATCH(EF!C762,A!$A$2:$A$1001,0))</f>
        <v>#N/A</v>
      </c>
      <c r="M762" s="35" t="e">
        <f t="array" ref="M762">INDEX(A!$K$2:$K$1001,MATCH(EF!C762,A!$A$2:$A$1001,0))</f>
        <v>#N/A</v>
      </c>
      <c r="N762" s="35" t="e">
        <f t="array" ref="N762">INDEX(A!$L$2:$L$1001,MATCH(EF!C762,A!$A$2:$A$1001,0))</f>
        <v>#N/A</v>
      </c>
      <c r="O762" s="36" t="e">
        <f t="shared" si="0"/>
        <v>#N/A</v>
      </c>
      <c r="P762" s="36" t="e">
        <f t="shared" si="1"/>
        <v>#N/A</v>
      </c>
      <c r="Q762" s="36" t="e">
        <f t="array" ref="Q762">IF(O762="7",IF(P762="000","Sin región al ser un intermunicipal",INDEX(B!$C$2:$C$126,MATCH(EF!P762,B!$A$2:$A$126,0))),"Sin región al ser un ente Estatal")</f>
        <v>#N/A</v>
      </c>
      <c r="R762" s="37" t="e">
        <f t="array" ref="R762">IF(O762="7",IF(P762="000","N/A",INDEX(B!$D$2:$D$126,MATCH(EF!P762,B!$A$2:$A$126,0))),B!$D$127)</f>
        <v>#N/A</v>
      </c>
      <c r="S762" s="37" t="e">
        <f t="array" ref="S762">IF(O762="7",IF(P762="000","N/A",INDEX(B!$E$2:$E$126,MATCH(EF!P762,B!$A$2:$A$126,0))),B!$E$127)</f>
        <v>#N/A</v>
      </c>
      <c r="T762" s="29"/>
      <c r="U762" s="29"/>
      <c r="V762" s="29"/>
      <c r="W762" s="29"/>
      <c r="X762" s="29"/>
      <c r="Y762" s="29"/>
      <c r="Z762" s="29"/>
    </row>
    <row r="763" spans="1:26" ht="14.25" customHeight="1">
      <c r="A763" s="29">
        <f>COUNTIF(A!$A$2:$A$1001,"&lt;="&amp;A!A763)</f>
        <v>0</v>
      </c>
      <c r="B763" s="30">
        <v>762</v>
      </c>
      <c r="C763" s="35" t="e">
        <f t="array" ref="C763">INDEX(A!$A$2:$A$1001,MATCH(EF!B763,EF!$A$2:$A$1001,0))</f>
        <v>#N/A</v>
      </c>
      <c r="D763" s="35" t="e">
        <f t="array" ref="D763">INDEX(A!$B$2:$B$1001,MATCH(EF!C763,A!$A$2:$A$1001,0))</f>
        <v>#N/A</v>
      </c>
      <c r="E763" s="35" t="e">
        <f t="array" ref="E763">INDEX(A!$C$2:$C$1001,MATCH(EF!C763,A!$A$2:$A$1001,0))</f>
        <v>#N/A</v>
      </c>
      <c r="F763" s="35" t="e">
        <f t="array" ref="F763">INDEX(A!$D$2:$D$1001,MATCH(EF!C763,A!$A$2:$A$1001,0))</f>
        <v>#N/A</v>
      </c>
      <c r="G763" s="35" t="e">
        <f t="array" ref="G763">INDEX(A!$E$2:$E$1001,MATCH(EF!C763,A!$A$2:$A$1001,0))</f>
        <v>#N/A</v>
      </c>
      <c r="H763" s="35" t="e">
        <f t="array" ref="H763">INDEX(A!$F$2:$F$1001,MATCH(EF!C763,A!$A$2:$A$1001,0))</f>
        <v>#N/A</v>
      </c>
      <c r="I763" s="35" t="e">
        <f t="array" ref="I763">INDEX(A!$G$2:$G$1001,MATCH(EF!C763,A!$A$2:$A$1001,0))</f>
        <v>#N/A</v>
      </c>
      <c r="J763" s="35" t="e">
        <f t="array" ref="J763">INDEX(A!$H$2:$H$1001,MATCH(EF!C763,A!$A$2:$A$1001,0))</f>
        <v>#N/A</v>
      </c>
      <c r="K763" s="35" t="e">
        <f t="array" ref="K763">INDEX(A!$I$2:$I$1001,MATCH(EF!C763,A!$A$2:$A$1001,0))</f>
        <v>#N/A</v>
      </c>
      <c r="L763" s="35" t="e">
        <f t="array" ref="L763">INDEX(A!$J$2:$J$1001,MATCH(EF!C763,A!$A$2:$A$1001,0))</f>
        <v>#N/A</v>
      </c>
      <c r="M763" s="35" t="e">
        <f t="array" ref="M763">INDEX(A!$K$2:$K$1001,MATCH(EF!C763,A!$A$2:$A$1001,0))</f>
        <v>#N/A</v>
      </c>
      <c r="N763" s="35" t="e">
        <f t="array" ref="N763">INDEX(A!$L$2:$L$1001,MATCH(EF!C763,A!$A$2:$A$1001,0))</f>
        <v>#N/A</v>
      </c>
      <c r="O763" s="36" t="e">
        <f t="shared" si="0"/>
        <v>#N/A</v>
      </c>
      <c r="P763" s="36" t="e">
        <f t="shared" si="1"/>
        <v>#N/A</v>
      </c>
      <c r="Q763" s="36" t="e">
        <f t="array" ref="Q763">IF(O763="7",IF(P763="000","Sin región al ser un intermunicipal",INDEX(B!$C$2:$C$126,MATCH(EF!P763,B!$A$2:$A$126,0))),"Sin región al ser un ente Estatal")</f>
        <v>#N/A</v>
      </c>
      <c r="R763" s="37" t="e">
        <f t="array" ref="R763">IF(O763="7",IF(P763="000","N/A",INDEX(B!$D$2:$D$126,MATCH(EF!P763,B!$A$2:$A$126,0))),B!$D$127)</f>
        <v>#N/A</v>
      </c>
      <c r="S763" s="37" t="e">
        <f t="array" ref="S763">IF(O763="7",IF(P763="000","N/A",INDEX(B!$E$2:$E$126,MATCH(EF!P763,B!$A$2:$A$126,0))),B!$E$127)</f>
        <v>#N/A</v>
      </c>
      <c r="T763" s="29"/>
      <c r="U763" s="29"/>
      <c r="V763" s="29"/>
      <c r="W763" s="29"/>
      <c r="X763" s="29"/>
      <c r="Y763" s="29"/>
      <c r="Z763" s="29"/>
    </row>
    <row r="764" spans="1:26" ht="14.25" customHeight="1">
      <c r="A764" s="29">
        <f>COUNTIF(A!$A$2:$A$1001,"&lt;="&amp;A!A764)</f>
        <v>0</v>
      </c>
      <c r="B764" s="30">
        <v>763</v>
      </c>
      <c r="C764" s="35" t="e">
        <f t="array" ref="C764">INDEX(A!$A$2:$A$1001,MATCH(EF!B764,EF!$A$2:$A$1001,0))</f>
        <v>#N/A</v>
      </c>
      <c r="D764" s="35" t="e">
        <f t="array" ref="D764">INDEX(A!$B$2:$B$1001,MATCH(EF!C764,A!$A$2:$A$1001,0))</f>
        <v>#N/A</v>
      </c>
      <c r="E764" s="35" t="e">
        <f t="array" ref="E764">INDEX(A!$C$2:$C$1001,MATCH(EF!C764,A!$A$2:$A$1001,0))</f>
        <v>#N/A</v>
      </c>
      <c r="F764" s="35" t="e">
        <f t="array" ref="F764">INDEX(A!$D$2:$D$1001,MATCH(EF!C764,A!$A$2:$A$1001,0))</f>
        <v>#N/A</v>
      </c>
      <c r="G764" s="35" t="e">
        <f t="array" ref="G764">INDEX(A!$E$2:$E$1001,MATCH(EF!C764,A!$A$2:$A$1001,0))</f>
        <v>#N/A</v>
      </c>
      <c r="H764" s="35" t="e">
        <f t="array" ref="H764">INDEX(A!$F$2:$F$1001,MATCH(EF!C764,A!$A$2:$A$1001,0))</f>
        <v>#N/A</v>
      </c>
      <c r="I764" s="35" t="e">
        <f t="array" ref="I764">INDEX(A!$G$2:$G$1001,MATCH(EF!C764,A!$A$2:$A$1001,0))</f>
        <v>#N/A</v>
      </c>
      <c r="J764" s="35" t="e">
        <f t="array" ref="J764">INDEX(A!$H$2:$H$1001,MATCH(EF!C764,A!$A$2:$A$1001,0))</f>
        <v>#N/A</v>
      </c>
      <c r="K764" s="35" t="e">
        <f t="array" ref="K764">INDEX(A!$I$2:$I$1001,MATCH(EF!C764,A!$A$2:$A$1001,0))</f>
        <v>#N/A</v>
      </c>
      <c r="L764" s="35" t="e">
        <f t="array" ref="L764">INDEX(A!$J$2:$J$1001,MATCH(EF!C764,A!$A$2:$A$1001,0))</f>
        <v>#N/A</v>
      </c>
      <c r="M764" s="35" t="e">
        <f t="array" ref="M764">INDEX(A!$K$2:$K$1001,MATCH(EF!C764,A!$A$2:$A$1001,0))</f>
        <v>#N/A</v>
      </c>
      <c r="N764" s="35" t="e">
        <f t="array" ref="N764">INDEX(A!$L$2:$L$1001,MATCH(EF!C764,A!$A$2:$A$1001,0))</f>
        <v>#N/A</v>
      </c>
      <c r="O764" s="36" t="e">
        <f t="shared" si="0"/>
        <v>#N/A</v>
      </c>
      <c r="P764" s="36" t="e">
        <f t="shared" si="1"/>
        <v>#N/A</v>
      </c>
      <c r="Q764" s="36" t="e">
        <f t="array" ref="Q764">IF(O764="7",IF(P764="000","Sin región al ser un intermunicipal",INDEX(B!$C$2:$C$126,MATCH(EF!P764,B!$A$2:$A$126,0))),"Sin región al ser un ente Estatal")</f>
        <v>#N/A</v>
      </c>
      <c r="R764" s="37" t="e">
        <f t="array" ref="R764">IF(O764="7",IF(P764="000","N/A",INDEX(B!$D$2:$D$126,MATCH(EF!P764,B!$A$2:$A$126,0))),B!$D$127)</f>
        <v>#N/A</v>
      </c>
      <c r="S764" s="37" t="e">
        <f t="array" ref="S764">IF(O764="7",IF(P764="000","N/A",INDEX(B!$E$2:$E$126,MATCH(EF!P764,B!$A$2:$A$126,0))),B!$E$127)</f>
        <v>#N/A</v>
      </c>
      <c r="T764" s="29"/>
      <c r="U764" s="29"/>
      <c r="V764" s="29"/>
      <c r="W764" s="29"/>
      <c r="X764" s="29"/>
      <c r="Y764" s="29"/>
      <c r="Z764" s="29"/>
    </row>
    <row r="765" spans="1:26" ht="14.25" customHeight="1">
      <c r="A765" s="29">
        <f>COUNTIF(A!$A$2:$A$1001,"&lt;="&amp;A!A765)</f>
        <v>0</v>
      </c>
      <c r="B765" s="30">
        <v>764</v>
      </c>
      <c r="C765" s="35" t="e">
        <f t="array" ref="C765">INDEX(A!$A$2:$A$1001,MATCH(EF!B765,EF!$A$2:$A$1001,0))</f>
        <v>#N/A</v>
      </c>
      <c r="D765" s="35" t="e">
        <f t="array" ref="D765">INDEX(A!$B$2:$B$1001,MATCH(EF!C765,A!$A$2:$A$1001,0))</f>
        <v>#N/A</v>
      </c>
      <c r="E765" s="35" t="e">
        <f t="array" ref="E765">INDEX(A!$C$2:$C$1001,MATCH(EF!C765,A!$A$2:$A$1001,0))</f>
        <v>#N/A</v>
      </c>
      <c r="F765" s="35" t="e">
        <f t="array" ref="F765">INDEX(A!$D$2:$D$1001,MATCH(EF!C765,A!$A$2:$A$1001,0))</f>
        <v>#N/A</v>
      </c>
      <c r="G765" s="35" t="e">
        <f t="array" ref="G765">INDEX(A!$E$2:$E$1001,MATCH(EF!C765,A!$A$2:$A$1001,0))</f>
        <v>#N/A</v>
      </c>
      <c r="H765" s="35" t="e">
        <f t="array" ref="H765">INDEX(A!$F$2:$F$1001,MATCH(EF!C765,A!$A$2:$A$1001,0))</f>
        <v>#N/A</v>
      </c>
      <c r="I765" s="35" t="e">
        <f t="array" ref="I765">INDEX(A!$G$2:$G$1001,MATCH(EF!C765,A!$A$2:$A$1001,0))</f>
        <v>#N/A</v>
      </c>
      <c r="J765" s="35" t="e">
        <f t="array" ref="J765">INDEX(A!$H$2:$H$1001,MATCH(EF!C765,A!$A$2:$A$1001,0))</f>
        <v>#N/A</v>
      </c>
      <c r="K765" s="35" t="e">
        <f t="array" ref="K765">INDEX(A!$I$2:$I$1001,MATCH(EF!C765,A!$A$2:$A$1001,0))</f>
        <v>#N/A</v>
      </c>
      <c r="L765" s="35" t="e">
        <f t="array" ref="L765">INDEX(A!$J$2:$J$1001,MATCH(EF!C765,A!$A$2:$A$1001,0))</f>
        <v>#N/A</v>
      </c>
      <c r="M765" s="35" t="e">
        <f t="array" ref="M765">INDEX(A!$K$2:$K$1001,MATCH(EF!C765,A!$A$2:$A$1001,0))</f>
        <v>#N/A</v>
      </c>
      <c r="N765" s="35" t="e">
        <f t="array" ref="N765">INDEX(A!$L$2:$L$1001,MATCH(EF!C765,A!$A$2:$A$1001,0))</f>
        <v>#N/A</v>
      </c>
      <c r="O765" s="36" t="e">
        <f t="shared" si="0"/>
        <v>#N/A</v>
      </c>
      <c r="P765" s="36" t="e">
        <f t="shared" si="1"/>
        <v>#N/A</v>
      </c>
      <c r="Q765" s="36" t="e">
        <f t="array" ref="Q765">IF(O765="7",IF(P765="000","Sin región al ser un intermunicipal",INDEX(B!$C$2:$C$126,MATCH(EF!P765,B!$A$2:$A$126,0))),"Sin región al ser un ente Estatal")</f>
        <v>#N/A</v>
      </c>
      <c r="R765" s="37" t="e">
        <f t="array" ref="R765">IF(O765="7",IF(P765="000","N/A",INDEX(B!$D$2:$D$126,MATCH(EF!P765,B!$A$2:$A$126,0))),B!$D$127)</f>
        <v>#N/A</v>
      </c>
      <c r="S765" s="37" t="e">
        <f t="array" ref="S765">IF(O765="7",IF(P765="000","N/A",INDEX(B!$E$2:$E$126,MATCH(EF!P765,B!$A$2:$A$126,0))),B!$E$127)</f>
        <v>#N/A</v>
      </c>
      <c r="T765" s="29"/>
      <c r="U765" s="29"/>
      <c r="V765" s="29"/>
      <c r="W765" s="29"/>
      <c r="X765" s="29"/>
      <c r="Y765" s="29"/>
      <c r="Z765" s="29"/>
    </row>
    <row r="766" spans="1:26" ht="14.25" customHeight="1">
      <c r="A766" s="29">
        <f>COUNTIF(A!$A$2:$A$1001,"&lt;="&amp;A!A766)</f>
        <v>0</v>
      </c>
      <c r="B766" s="30">
        <v>765</v>
      </c>
      <c r="C766" s="35" t="e">
        <f t="array" ref="C766">INDEX(A!$A$2:$A$1001,MATCH(EF!B766,EF!$A$2:$A$1001,0))</f>
        <v>#N/A</v>
      </c>
      <c r="D766" s="35" t="e">
        <f t="array" ref="D766">INDEX(A!$B$2:$B$1001,MATCH(EF!C766,A!$A$2:$A$1001,0))</f>
        <v>#N/A</v>
      </c>
      <c r="E766" s="35" t="e">
        <f t="array" ref="E766">INDEX(A!$C$2:$C$1001,MATCH(EF!C766,A!$A$2:$A$1001,0))</f>
        <v>#N/A</v>
      </c>
      <c r="F766" s="35" t="e">
        <f t="array" ref="F766">INDEX(A!$D$2:$D$1001,MATCH(EF!C766,A!$A$2:$A$1001,0))</f>
        <v>#N/A</v>
      </c>
      <c r="G766" s="35" t="e">
        <f t="array" ref="G766">INDEX(A!$E$2:$E$1001,MATCH(EF!C766,A!$A$2:$A$1001,0))</f>
        <v>#N/A</v>
      </c>
      <c r="H766" s="35" t="e">
        <f t="array" ref="H766">INDEX(A!$F$2:$F$1001,MATCH(EF!C766,A!$A$2:$A$1001,0))</f>
        <v>#N/A</v>
      </c>
      <c r="I766" s="35" t="e">
        <f t="array" ref="I766">INDEX(A!$G$2:$G$1001,MATCH(EF!C766,A!$A$2:$A$1001,0))</f>
        <v>#N/A</v>
      </c>
      <c r="J766" s="35" t="e">
        <f t="array" ref="J766">INDEX(A!$H$2:$H$1001,MATCH(EF!C766,A!$A$2:$A$1001,0))</f>
        <v>#N/A</v>
      </c>
      <c r="K766" s="35" t="e">
        <f t="array" ref="K766">INDEX(A!$I$2:$I$1001,MATCH(EF!C766,A!$A$2:$A$1001,0))</f>
        <v>#N/A</v>
      </c>
      <c r="L766" s="35" t="e">
        <f t="array" ref="L766">INDEX(A!$J$2:$J$1001,MATCH(EF!C766,A!$A$2:$A$1001,0))</f>
        <v>#N/A</v>
      </c>
      <c r="M766" s="35" t="e">
        <f t="array" ref="M766">INDEX(A!$K$2:$K$1001,MATCH(EF!C766,A!$A$2:$A$1001,0))</f>
        <v>#N/A</v>
      </c>
      <c r="N766" s="35" t="e">
        <f t="array" ref="N766">INDEX(A!$L$2:$L$1001,MATCH(EF!C766,A!$A$2:$A$1001,0))</f>
        <v>#N/A</v>
      </c>
      <c r="O766" s="36" t="e">
        <f t="shared" si="0"/>
        <v>#N/A</v>
      </c>
      <c r="P766" s="36" t="e">
        <f t="shared" si="1"/>
        <v>#N/A</v>
      </c>
      <c r="Q766" s="36" t="e">
        <f t="array" ref="Q766">IF(O766="7",IF(P766="000","Sin región al ser un intermunicipal",INDEX(B!$C$2:$C$126,MATCH(EF!P766,B!$A$2:$A$126,0))),"Sin región al ser un ente Estatal")</f>
        <v>#N/A</v>
      </c>
      <c r="R766" s="37" t="e">
        <f t="array" ref="R766">IF(O766="7",IF(P766="000","N/A",INDEX(B!$D$2:$D$126,MATCH(EF!P766,B!$A$2:$A$126,0))),B!$D$127)</f>
        <v>#N/A</v>
      </c>
      <c r="S766" s="37" t="e">
        <f t="array" ref="S766">IF(O766="7",IF(P766="000","N/A",INDEX(B!$E$2:$E$126,MATCH(EF!P766,B!$A$2:$A$126,0))),B!$E$127)</f>
        <v>#N/A</v>
      </c>
      <c r="T766" s="29"/>
      <c r="U766" s="29"/>
      <c r="V766" s="29"/>
      <c r="W766" s="29"/>
      <c r="X766" s="29"/>
      <c r="Y766" s="29"/>
      <c r="Z766" s="29"/>
    </row>
    <row r="767" spans="1:26" ht="14.25" customHeight="1">
      <c r="A767" s="29">
        <f>COUNTIF(A!$A$2:$A$1001,"&lt;="&amp;A!A767)</f>
        <v>0</v>
      </c>
      <c r="B767" s="30">
        <v>766</v>
      </c>
      <c r="C767" s="35" t="e">
        <f t="array" ref="C767">INDEX(A!$A$2:$A$1001,MATCH(EF!B767,EF!$A$2:$A$1001,0))</f>
        <v>#N/A</v>
      </c>
      <c r="D767" s="35" t="e">
        <f t="array" ref="D767">INDEX(A!$B$2:$B$1001,MATCH(EF!C767,A!$A$2:$A$1001,0))</f>
        <v>#N/A</v>
      </c>
      <c r="E767" s="35" t="e">
        <f t="array" ref="E767">INDEX(A!$C$2:$C$1001,MATCH(EF!C767,A!$A$2:$A$1001,0))</f>
        <v>#N/A</v>
      </c>
      <c r="F767" s="35" t="e">
        <f t="array" ref="F767">INDEX(A!$D$2:$D$1001,MATCH(EF!C767,A!$A$2:$A$1001,0))</f>
        <v>#N/A</v>
      </c>
      <c r="G767" s="35" t="e">
        <f t="array" ref="G767">INDEX(A!$E$2:$E$1001,MATCH(EF!C767,A!$A$2:$A$1001,0))</f>
        <v>#N/A</v>
      </c>
      <c r="H767" s="35" t="e">
        <f t="array" ref="H767">INDEX(A!$F$2:$F$1001,MATCH(EF!C767,A!$A$2:$A$1001,0))</f>
        <v>#N/A</v>
      </c>
      <c r="I767" s="35" t="e">
        <f t="array" ref="I767">INDEX(A!$G$2:$G$1001,MATCH(EF!C767,A!$A$2:$A$1001,0))</f>
        <v>#N/A</v>
      </c>
      <c r="J767" s="35" t="e">
        <f t="array" ref="J767">INDEX(A!$H$2:$H$1001,MATCH(EF!C767,A!$A$2:$A$1001,0))</f>
        <v>#N/A</v>
      </c>
      <c r="K767" s="35" t="e">
        <f t="array" ref="K767">INDEX(A!$I$2:$I$1001,MATCH(EF!C767,A!$A$2:$A$1001,0))</f>
        <v>#N/A</v>
      </c>
      <c r="L767" s="35" t="e">
        <f t="array" ref="L767">INDEX(A!$J$2:$J$1001,MATCH(EF!C767,A!$A$2:$A$1001,0))</f>
        <v>#N/A</v>
      </c>
      <c r="M767" s="35" t="e">
        <f t="array" ref="M767">INDEX(A!$K$2:$K$1001,MATCH(EF!C767,A!$A$2:$A$1001,0))</f>
        <v>#N/A</v>
      </c>
      <c r="N767" s="35" t="e">
        <f t="array" ref="N767">INDEX(A!$L$2:$L$1001,MATCH(EF!C767,A!$A$2:$A$1001,0))</f>
        <v>#N/A</v>
      </c>
      <c r="O767" s="36" t="e">
        <f t="shared" si="0"/>
        <v>#N/A</v>
      </c>
      <c r="P767" s="36" t="e">
        <f t="shared" si="1"/>
        <v>#N/A</v>
      </c>
      <c r="Q767" s="36" t="e">
        <f t="array" ref="Q767">IF(O767="7",IF(P767="000","Sin región al ser un intermunicipal",INDEX(B!$C$2:$C$126,MATCH(EF!P767,B!$A$2:$A$126,0))),"Sin región al ser un ente Estatal")</f>
        <v>#N/A</v>
      </c>
      <c r="R767" s="37" t="e">
        <f t="array" ref="R767">IF(O767="7",IF(P767="000","N/A",INDEX(B!$D$2:$D$126,MATCH(EF!P767,B!$A$2:$A$126,0))),B!$D$127)</f>
        <v>#N/A</v>
      </c>
      <c r="S767" s="37" t="e">
        <f t="array" ref="S767">IF(O767="7",IF(P767="000","N/A",INDEX(B!$E$2:$E$126,MATCH(EF!P767,B!$A$2:$A$126,0))),B!$E$127)</f>
        <v>#N/A</v>
      </c>
      <c r="T767" s="29"/>
      <c r="U767" s="29"/>
      <c r="V767" s="29"/>
      <c r="W767" s="29"/>
      <c r="X767" s="29"/>
      <c r="Y767" s="29"/>
      <c r="Z767" s="29"/>
    </row>
    <row r="768" spans="1:26" ht="14.25" customHeight="1">
      <c r="A768" s="29">
        <f>COUNTIF(A!$A$2:$A$1001,"&lt;="&amp;A!A768)</f>
        <v>0</v>
      </c>
      <c r="B768" s="30">
        <v>767</v>
      </c>
      <c r="C768" s="35" t="e">
        <f t="array" ref="C768">INDEX(A!$A$2:$A$1001,MATCH(EF!B768,EF!$A$2:$A$1001,0))</f>
        <v>#N/A</v>
      </c>
      <c r="D768" s="35" t="e">
        <f t="array" ref="D768">INDEX(A!$B$2:$B$1001,MATCH(EF!C768,A!$A$2:$A$1001,0))</f>
        <v>#N/A</v>
      </c>
      <c r="E768" s="35" t="e">
        <f t="array" ref="E768">INDEX(A!$C$2:$C$1001,MATCH(EF!C768,A!$A$2:$A$1001,0))</f>
        <v>#N/A</v>
      </c>
      <c r="F768" s="35" t="e">
        <f t="array" ref="F768">INDEX(A!$D$2:$D$1001,MATCH(EF!C768,A!$A$2:$A$1001,0))</f>
        <v>#N/A</v>
      </c>
      <c r="G768" s="35" t="e">
        <f t="array" ref="G768">INDEX(A!$E$2:$E$1001,MATCH(EF!C768,A!$A$2:$A$1001,0))</f>
        <v>#N/A</v>
      </c>
      <c r="H768" s="35" t="e">
        <f t="array" ref="H768">INDEX(A!$F$2:$F$1001,MATCH(EF!C768,A!$A$2:$A$1001,0))</f>
        <v>#N/A</v>
      </c>
      <c r="I768" s="35" t="e">
        <f t="array" ref="I768">INDEX(A!$G$2:$G$1001,MATCH(EF!C768,A!$A$2:$A$1001,0))</f>
        <v>#N/A</v>
      </c>
      <c r="J768" s="35" t="e">
        <f t="array" ref="J768">INDEX(A!$H$2:$H$1001,MATCH(EF!C768,A!$A$2:$A$1001,0))</f>
        <v>#N/A</v>
      </c>
      <c r="K768" s="35" t="e">
        <f t="array" ref="K768">INDEX(A!$I$2:$I$1001,MATCH(EF!C768,A!$A$2:$A$1001,0))</f>
        <v>#N/A</v>
      </c>
      <c r="L768" s="35" t="e">
        <f t="array" ref="L768">INDEX(A!$J$2:$J$1001,MATCH(EF!C768,A!$A$2:$A$1001,0))</f>
        <v>#N/A</v>
      </c>
      <c r="M768" s="35" t="e">
        <f t="array" ref="M768">INDEX(A!$K$2:$K$1001,MATCH(EF!C768,A!$A$2:$A$1001,0))</f>
        <v>#N/A</v>
      </c>
      <c r="N768" s="35" t="e">
        <f t="array" ref="N768">INDEX(A!$L$2:$L$1001,MATCH(EF!C768,A!$A$2:$A$1001,0))</f>
        <v>#N/A</v>
      </c>
      <c r="O768" s="36" t="e">
        <f t="shared" si="0"/>
        <v>#N/A</v>
      </c>
      <c r="P768" s="36" t="e">
        <f t="shared" si="1"/>
        <v>#N/A</v>
      </c>
      <c r="Q768" s="36" t="e">
        <f t="array" ref="Q768">IF(O768="7",IF(P768="000","Sin región al ser un intermunicipal",INDEX(B!$C$2:$C$126,MATCH(EF!P768,B!$A$2:$A$126,0))),"Sin región al ser un ente Estatal")</f>
        <v>#N/A</v>
      </c>
      <c r="R768" s="37" t="e">
        <f t="array" ref="R768">IF(O768="7",IF(P768="000","N/A",INDEX(B!$D$2:$D$126,MATCH(EF!P768,B!$A$2:$A$126,0))),B!$D$127)</f>
        <v>#N/A</v>
      </c>
      <c r="S768" s="37" t="e">
        <f t="array" ref="S768">IF(O768="7",IF(P768="000","N/A",INDEX(B!$E$2:$E$126,MATCH(EF!P768,B!$A$2:$A$126,0))),B!$E$127)</f>
        <v>#N/A</v>
      </c>
      <c r="T768" s="29"/>
      <c r="U768" s="29"/>
      <c r="V768" s="29"/>
      <c r="W768" s="29"/>
      <c r="X768" s="29"/>
      <c r="Y768" s="29"/>
      <c r="Z768" s="29"/>
    </row>
    <row r="769" spans="1:26" ht="14.25" customHeight="1">
      <c r="A769" s="29">
        <f>COUNTIF(A!$A$2:$A$1001,"&lt;="&amp;A!A769)</f>
        <v>0</v>
      </c>
      <c r="B769" s="30">
        <v>768</v>
      </c>
      <c r="C769" s="35" t="e">
        <f t="array" ref="C769">INDEX(A!$A$2:$A$1001,MATCH(EF!B769,EF!$A$2:$A$1001,0))</f>
        <v>#N/A</v>
      </c>
      <c r="D769" s="35" t="e">
        <f t="array" ref="D769">INDEX(A!$B$2:$B$1001,MATCH(EF!C769,A!$A$2:$A$1001,0))</f>
        <v>#N/A</v>
      </c>
      <c r="E769" s="35" t="e">
        <f t="array" ref="E769">INDEX(A!$C$2:$C$1001,MATCH(EF!C769,A!$A$2:$A$1001,0))</f>
        <v>#N/A</v>
      </c>
      <c r="F769" s="35" t="e">
        <f t="array" ref="F769">INDEX(A!$D$2:$D$1001,MATCH(EF!C769,A!$A$2:$A$1001,0))</f>
        <v>#N/A</v>
      </c>
      <c r="G769" s="35" t="e">
        <f t="array" ref="G769">INDEX(A!$E$2:$E$1001,MATCH(EF!C769,A!$A$2:$A$1001,0))</f>
        <v>#N/A</v>
      </c>
      <c r="H769" s="35" t="e">
        <f t="array" ref="H769">INDEX(A!$F$2:$F$1001,MATCH(EF!C769,A!$A$2:$A$1001,0))</f>
        <v>#N/A</v>
      </c>
      <c r="I769" s="35" t="e">
        <f t="array" ref="I769">INDEX(A!$G$2:$G$1001,MATCH(EF!C769,A!$A$2:$A$1001,0))</f>
        <v>#N/A</v>
      </c>
      <c r="J769" s="35" t="e">
        <f t="array" ref="J769">INDEX(A!$H$2:$H$1001,MATCH(EF!C769,A!$A$2:$A$1001,0))</f>
        <v>#N/A</v>
      </c>
      <c r="K769" s="35" t="e">
        <f t="array" ref="K769">INDEX(A!$I$2:$I$1001,MATCH(EF!C769,A!$A$2:$A$1001,0))</f>
        <v>#N/A</v>
      </c>
      <c r="L769" s="35" t="e">
        <f t="array" ref="L769">INDEX(A!$J$2:$J$1001,MATCH(EF!C769,A!$A$2:$A$1001,0))</f>
        <v>#N/A</v>
      </c>
      <c r="M769" s="35" t="e">
        <f t="array" ref="M769">INDEX(A!$K$2:$K$1001,MATCH(EF!C769,A!$A$2:$A$1001,0))</f>
        <v>#N/A</v>
      </c>
      <c r="N769" s="35" t="e">
        <f t="array" ref="N769">INDEX(A!$L$2:$L$1001,MATCH(EF!C769,A!$A$2:$A$1001,0))</f>
        <v>#N/A</v>
      </c>
      <c r="O769" s="36" t="e">
        <f t="shared" si="0"/>
        <v>#N/A</v>
      </c>
      <c r="P769" s="36" t="e">
        <f t="shared" si="1"/>
        <v>#N/A</v>
      </c>
      <c r="Q769" s="36" t="e">
        <f t="array" ref="Q769">IF(O769="7",IF(P769="000","Sin región al ser un intermunicipal",INDEX(B!$C$2:$C$126,MATCH(EF!P769,B!$A$2:$A$126,0))),"Sin región al ser un ente Estatal")</f>
        <v>#N/A</v>
      </c>
      <c r="R769" s="37" t="e">
        <f t="array" ref="R769">IF(O769="7",IF(P769="000","N/A",INDEX(B!$D$2:$D$126,MATCH(EF!P769,B!$A$2:$A$126,0))),B!$D$127)</f>
        <v>#N/A</v>
      </c>
      <c r="S769" s="37" t="e">
        <f t="array" ref="S769">IF(O769="7",IF(P769="000","N/A",INDEX(B!$E$2:$E$126,MATCH(EF!P769,B!$A$2:$A$126,0))),B!$E$127)</f>
        <v>#N/A</v>
      </c>
      <c r="T769" s="29"/>
      <c r="U769" s="29"/>
      <c r="V769" s="29"/>
      <c r="W769" s="29"/>
      <c r="X769" s="29"/>
      <c r="Y769" s="29"/>
      <c r="Z769" s="29"/>
    </row>
    <row r="770" spans="1:26" ht="14.25" customHeight="1">
      <c r="A770" s="29">
        <f>COUNTIF(A!$A$2:$A$1001,"&lt;="&amp;A!A770)</f>
        <v>0</v>
      </c>
      <c r="B770" s="30">
        <v>769</v>
      </c>
      <c r="C770" s="35" t="e">
        <f t="array" ref="C770">INDEX(A!$A$2:$A$1001,MATCH(EF!B770,EF!$A$2:$A$1001,0))</f>
        <v>#N/A</v>
      </c>
      <c r="D770" s="35" t="e">
        <f t="array" ref="D770">INDEX(A!$B$2:$B$1001,MATCH(EF!C770,A!$A$2:$A$1001,0))</f>
        <v>#N/A</v>
      </c>
      <c r="E770" s="35" t="e">
        <f t="array" ref="E770">INDEX(A!$C$2:$C$1001,MATCH(EF!C770,A!$A$2:$A$1001,0))</f>
        <v>#N/A</v>
      </c>
      <c r="F770" s="35" t="e">
        <f t="array" ref="F770">INDEX(A!$D$2:$D$1001,MATCH(EF!C770,A!$A$2:$A$1001,0))</f>
        <v>#N/A</v>
      </c>
      <c r="G770" s="35" t="e">
        <f t="array" ref="G770">INDEX(A!$E$2:$E$1001,MATCH(EF!C770,A!$A$2:$A$1001,0))</f>
        <v>#N/A</v>
      </c>
      <c r="H770" s="35" t="e">
        <f t="array" ref="H770">INDEX(A!$F$2:$F$1001,MATCH(EF!C770,A!$A$2:$A$1001,0))</f>
        <v>#N/A</v>
      </c>
      <c r="I770" s="35" t="e">
        <f t="array" ref="I770">INDEX(A!$G$2:$G$1001,MATCH(EF!C770,A!$A$2:$A$1001,0))</f>
        <v>#N/A</v>
      </c>
      <c r="J770" s="35" t="e">
        <f t="array" ref="J770">INDEX(A!$H$2:$H$1001,MATCH(EF!C770,A!$A$2:$A$1001,0))</f>
        <v>#N/A</v>
      </c>
      <c r="K770" s="35" t="e">
        <f t="array" ref="K770">INDEX(A!$I$2:$I$1001,MATCH(EF!C770,A!$A$2:$A$1001,0))</f>
        <v>#N/A</v>
      </c>
      <c r="L770" s="35" t="e">
        <f t="array" ref="L770">INDEX(A!$J$2:$J$1001,MATCH(EF!C770,A!$A$2:$A$1001,0))</f>
        <v>#N/A</v>
      </c>
      <c r="M770" s="35" t="e">
        <f t="array" ref="M770">INDEX(A!$K$2:$K$1001,MATCH(EF!C770,A!$A$2:$A$1001,0))</f>
        <v>#N/A</v>
      </c>
      <c r="N770" s="35" t="e">
        <f t="array" ref="N770">INDEX(A!$L$2:$L$1001,MATCH(EF!C770,A!$A$2:$A$1001,0))</f>
        <v>#N/A</v>
      </c>
      <c r="O770" s="36" t="e">
        <f t="shared" si="0"/>
        <v>#N/A</v>
      </c>
      <c r="P770" s="36" t="e">
        <f t="shared" si="1"/>
        <v>#N/A</v>
      </c>
      <c r="Q770" s="36" t="e">
        <f t="array" ref="Q770">IF(O770="7",IF(P770="000","Sin región al ser un intermunicipal",INDEX(B!$C$2:$C$126,MATCH(EF!P770,B!$A$2:$A$126,0))),"Sin región al ser un ente Estatal")</f>
        <v>#N/A</v>
      </c>
      <c r="R770" s="37" t="e">
        <f t="array" ref="R770">IF(O770="7",IF(P770="000","N/A",INDEX(B!$D$2:$D$126,MATCH(EF!P770,B!$A$2:$A$126,0))),B!$D$127)</f>
        <v>#N/A</v>
      </c>
      <c r="S770" s="37" t="e">
        <f t="array" ref="S770">IF(O770="7",IF(P770="000","N/A",INDEX(B!$E$2:$E$126,MATCH(EF!P770,B!$A$2:$A$126,0))),B!$E$127)</f>
        <v>#N/A</v>
      </c>
      <c r="T770" s="29"/>
      <c r="U770" s="29"/>
      <c r="V770" s="29"/>
      <c r="W770" s="29"/>
      <c r="X770" s="29"/>
      <c r="Y770" s="29"/>
      <c r="Z770" s="29"/>
    </row>
    <row r="771" spans="1:26" ht="14.25" customHeight="1">
      <c r="A771" s="29">
        <f>COUNTIF(A!$A$2:$A$1001,"&lt;="&amp;A!A771)</f>
        <v>0</v>
      </c>
      <c r="B771" s="30">
        <v>770</v>
      </c>
      <c r="C771" s="35" t="e">
        <f t="array" ref="C771">INDEX(A!$A$2:$A$1001,MATCH(EF!B771,EF!$A$2:$A$1001,0))</f>
        <v>#N/A</v>
      </c>
      <c r="D771" s="35" t="e">
        <f t="array" ref="D771">INDEX(A!$B$2:$B$1001,MATCH(EF!C771,A!$A$2:$A$1001,0))</f>
        <v>#N/A</v>
      </c>
      <c r="E771" s="35" t="e">
        <f t="array" ref="E771">INDEX(A!$C$2:$C$1001,MATCH(EF!C771,A!$A$2:$A$1001,0))</f>
        <v>#N/A</v>
      </c>
      <c r="F771" s="35" t="e">
        <f t="array" ref="F771">INDEX(A!$D$2:$D$1001,MATCH(EF!C771,A!$A$2:$A$1001,0))</f>
        <v>#N/A</v>
      </c>
      <c r="G771" s="35" t="e">
        <f t="array" ref="G771">INDEX(A!$E$2:$E$1001,MATCH(EF!C771,A!$A$2:$A$1001,0))</f>
        <v>#N/A</v>
      </c>
      <c r="H771" s="35" t="e">
        <f t="array" ref="H771">INDEX(A!$F$2:$F$1001,MATCH(EF!C771,A!$A$2:$A$1001,0))</f>
        <v>#N/A</v>
      </c>
      <c r="I771" s="35" t="e">
        <f t="array" ref="I771">INDEX(A!$G$2:$G$1001,MATCH(EF!C771,A!$A$2:$A$1001,0))</f>
        <v>#N/A</v>
      </c>
      <c r="J771" s="35" t="e">
        <f t="array" ref="J771">INDEX(A!$H$2:$H$1001,MATCH(EF!C771,A!$A$2:$A$1001,0))</f>
        <v>#N/A</v>
      </c>
      <c r="K771" s="35" t="e">
        <f t="array" ref="K771">INDEX(A!$I$2:$I$1001,MATCH(EF!C771,A!$A$2:$A$1001,0))</f>
        <v>#N/A</v>
      </c>
      <c r="L771" s="35" t="e">
        <f t="array" ref="L771">INDEX(A!$J$2:$J$1001,MATCH(EF!C771,A!$A$2:$A$1001,0))</f>
        <v>#N/A</v>
      </c>
      <c r="M771" s="35" t="e">
        <f t="array" ref="M771">INDEX(A!$K$2:$K$1001,MATCH(EF!C771,A!$A$2:$A$1001,0))</f>
        <v>#N/A</v>
      </c>
      <c r="N771" s="35" t="e">
        <f t="array" ref="N771">INDEX(A!$L$2:$L$1001,MATCH(EF!C771,A!$A$2:$A$1001,0))</f>
        <v>#N/A</v>
      </c>
      <c r="O771" s="36" t="e">
        <f t="shared" si="0"/>
        <v>#N/A</v>
      </c>
      <c r="P771" s="36" t="e">
        <f t="shared" si="1"/>
        <v>#N/A</v>
      </c>
      <c r="Q771" s="36" t="e">
        <f t="array" ref="Q771">IF(O771="7",IF(P771="000","Sin región al ser un intermunicipal",INDEX(B!$C$2:$C$126,MATCH(EF!P771,B!$A$2:$A$126,0))),"Sin región al ser un ente Estatal")</f>
        <v>#N/A</v>
      </c>
      <c r="R771" s="37" t="e">
        <f t="array" ref="R771">IF(O771="7",IF(P771="000","N/A",INDEX(B!$D$2:$D$126,MATCH(EF!P771,B!$A$2:$A$126,0))),B!$D$127)</f>
        <v>#N/A</v>
      </c>
      <c r="S771" s="37" t="e">
        <f t="array" ref="S771">IF(O771="7",IF(P771="000","N/A",INDEX(B!$E$2:$E$126,MATCH(EF!P771,B!$A$2:$A$126,0))),B!$E$127)</f>
        <v>#N/A</v>
      </c>
      <c r="T771" s="29"/>
      <c r="U771" s="29"/>
      <c r="V771" s="29"/>
      <c r="W771" s="29"/>
      <c r="X771" s="29"/>
      <c r="Y771" s="29"/>
      <c r="Z771" s="29"/>
    </row>
    <row r="772" spans="1:26" ht="14.25" customHeight="1">
      <c r="A772" s="29">
        <f>COUNTIF(A!$A$2:$A$1001,"&lt;="&amp;A!A772)</f>
        <v>0</v>
      </c>
      <c r="B772" s="30">
        <v>771</v>
      </c>
      <c r="C772" s="35" t="e">
        <f t="array" ref="C772">INDEX(A!$A$2:$A$1001,MATCH(EF!B772,EF!$A$2:$A$1001,0))</f>
        <v>#N/A</v>
      </c>
      <c r="D772" s="35" t="e">
        <f t="array" ref="D772">INDEX(A!$B$2:$B$1001,MATCH(EF!C772,A!$A$2:$A$1001,0))</f>
        <v>#N/A</v>
      </c>
      <c r="E772" s="35" t="e">
        <f t="array" ref="E772">INDEX(A!$C$2:$C$1001,MATCH(EF!C772,A!$A$2:$A$1001,0))</f>
        <v>#N/A</v>
      </c>
      <c r="F772" s="35" t="e">
        <f t="array" ref="F772">INDEX(A!$D$2:$D$1001,MATCH(EF!C772,A!$A$2:$A$1001,0))</f>
        <v>#N/A</v>
      </c>
      <c r="G772" s="35" t="e">
        <f t="array" ref="G772">INDEX(A!$E$2:$E$1001,MATCH(EF!C772,A!$A$2:$A$1001,0))</f>
        <v>#N/A</v>
      </c>
      <c r="H772" s="35" t="e">
        <f t="array" ref="H772">INDEX(A!$F$2:$F$1001,MATCH(EF!C772,A!$A$2:$A$1001,0))</f>
        <v>#N/A</v>
      </c>
      <c r="I772" s="35" t="e">
        <f t="array" ref="I772">INDEX(A!$G$2:$G$1001,MATCH(EF!C772,A!$A$2:$A$1001,0))</f>
        <v>#N/A</v>
      </c>
      <c r="J772" s="35" t="e">
        <f t="array" ref="J772">INDEX(A!$H$2:$H$1001,MATCH(EF!C772,A!$A$2:$A$1001,0))</f>
        <v>#N/A</v>
      </c>
      <c r="K772" s="35" t="e">
        <f t="array" ref="K772">INDEX(A!$I$2:$I$1001,MATCH(EF!C772,A!$A$2:$A$1001,0))</f>
        <v>#N/A</v>
      </c>
      <c r="L772" s="35" t="e">
        <f t="array" ref="L772">INDEX(A!$J$2:$J$1001,MATCH(EF!C772,A!$A$2:$A$1001,0))</f>
        <v>#N/A</v>
      </c>
      <c r="M772" s="35" t="e">
        <f t="array" ref="M772">INDEX(A!$K$2:$K$1001,MATCH(EF!C772,A!$A$2:$A$1001,0))</f>
        <v>#N/A</v>
      </c>
      <c r="N772" s="35" t="e">
        <f t="array" ref="N772">INDEX(A!$L$2:$L$1001,MATCH(EF!C772,A!$A$2:$A$1001,0))</f>
        <v>#N/A</v>
      </c>
      <c r="O772" s="36" t="e">
        <f t="shared" si="0"/>
        <v>#N/A</v>
      </c>
      <c r="P772" s="36" t="e">
        <f t="shared" si="1"/>
        <v>#N/A</v>
      </c>
      <c r="Q772" s="36" t="e">
        <f t="array" ref="Q772">IF(O772="7",IF(P772="000","Sin región al ser un intermunicipal",INDEX(B!$C$2:$C$126,MATCH(EF!P772,B!$A$2:$A$126,0))),"Sin región al ser un ente Estatal")</f>
        <v>#N/A</v>
      </c>
      <c r="R772" s="37" t="e">
        <f t="array" ref="R772">IF(O772="7",IF(P772="000","N/A",INDEX(B!$D$2:$D$126,MATCH(EF!P772,B!$A$2:$A$126,0))),B!$D$127)</f>
        <v>#N/A</v>
      </c>
      <c r="S772" s="37" t="e">
        <f t="array" ref="S772">IF(O772="7",IF(P772="000","N/A",INDEX(B!$E$2:$E$126,MATCH(EF!P772,B!$A$2:$A$126,0))),B!$E$127)</f>
        <v>#N/A</v>
      </c>
      <c r="T772" s="29"/>
      <c r="U772" s="29"/>
      <c r="V772" s="29"/>
      <c r="W772" s="29"/>
      <c r="X772" s="29"/>
      <c r="Y772" s="29"/>
      <c r="Z772" s="29"/>
    </row>
    <row r="773" spans="1:26" ht="14.25" customHeight="1">
      <c r="A773" s="29">
        <f>COUNTIF(A!$A$2:$A$1001,"&lt;="&amp;A!A773)</f>
        <v>0</v>
      </c>
      <c r="B773" s="30">
        <v>772</v>
      </c>
      <c r="C773" s="35" t="e">
        <f t="array" ref="C773">INDEX(A!$A$2:$A$1001,MATCH(EF!B773,EF!$A$2:$A$1001,0))</f>
        <v>#N/A</v>
      </c>
      <c r="D773" s="35" t="e">
        <f t="array" ref="D773">INDEX(A!$B$2:$B$1001,MATCH(EF!C773,A!$A$2:$A$1001,0))</f>
        <v>#N/A</v>
      </c>
      <c r="E773" s="35" t="e">
        <f t="array" ref="E773">INDEX(A!$C$2:$C$1001,MATCH(EF!C773,A!$A$2:$A$1001,0))</f>
        <v>#N/A</v>
      </c>
      <c r="F773" s="35" t="e">
        <f t="array" ref="F773">INDEX(A!$D$2:$D$1001,MATCH(EF!C773,A!$A$2:$A$1001,0))</f>
        <v>#N/A</v>
      </c>
      <c r="G773" s="35" t="e">
        <f t="array" ref="G773">INDEX(A!$E$2:$E$1001,MATCH(EF!C773,A!$A$2:$A$1001,0))</f>
        <v>#N/A</v>
      </c>
      <c r="H773" s="35" t="e">
        <f t="array" ref="H773">INDEX(A!$F$2:$F$1001,MATCH(EF!C773,A!$A$2:$A$1001,0))</f>
        <v>#N/A</v>
      </c>
      <c r="I773" s="35" t="e">
        <f t="array" ref="I773">INDEX(A!$G$2:$G$1001,MATCH(EF!C773,A!$A$2:$A$1001,0))</f>
        <v>#N/A</v>
      </c>
      <c r="J773" s="35" t="e">
        <f t="array" ref="J773">INDEX(A!$H$2:$H$1001,MATCH(EF!C773,A!$A$2:$A$1001,0))</f>
        <v>#N/A</v>
      </c>
      <c r="K773" s="35" t="e">
        <f t="array" ref="K773">INDEX(A!$I$2:$I$1001,MATCH(EF!C773,A!$A$2:$A$1001,0))</f>
        <v>#N/A</v>
      </c>
      <c r="L773" s="35" t="e">
        <f t="array" ref="L773">INDEX(A!$J$2:$J$1001,MATCH(EF!C773,A!$A$2:$A$1001,0))</f>
        <v>#N/A</v>
      </c>
      <c r="M773" s="35" t="e">
        <f t="array" ref="M773">INDEX(A!$K$2:$K$1001,MATCH(EF!C773,A!$A$2:$A$1001,0))</f>
        <v>#N/A</v>
      </c>
      <c r="N773" s="35" t="e">
        <f t="array" ref="N773">INDEX(A!$L$2:$L$1001,MATCH(EF!C773,A!$A$2:$A$1001,0))</f>
        <v>#N/A</v>
      </c>
      <c r="O773" s="36" t="e">
        <f t="shared" si="0"/>
        <v>#N/A</v>
      </c>
      <c r="P773" s="36" t="e">
        <f t="shared" si="1"/>
        <v>#N/A</v>
      </c>
      <c r="Q773" s="36" t="e">
        <f t="array" ref="Q773">IF(O773="7",IF(P773="000","Sin región al ser un intermunicipal",INDEX(B!$C$2:$C$126,MATCH(EF!P773,B!$A$2:$A$126,0))),"Sin región al ser un ente Estatal")</f>
        <v>#N/A</v>
      </c>
      <c r="R773" s="37" t="e">
        <f t="array" ref="R773">IF(O773="7",IF(P773="000","N/A",INDEX(B!$D$2:$D$126,MATCH(EF!P773,B!$A$2:$A$126,0))),B!$D$127)</f>
        <v>#N/A</v>
      </c>
      <c r="S773" s="37" t="e">
        <f t="array" ref="S773">IF(O773="7",IF(P773="000","N/A",INDEX(B!$E$2:$E$126,MATCH(EF!P773,B!$A$2:$A$126,0))),B!$E$127)</f>
        <v>#N/A</v>
      </c>
      <c r="T773" s="29"/>
      <c r="U773" s="29"/>
      <c r="V773" s="29"/>
      <c r="W773" s="29"/>
      <c r="X773" s="29"/>
      <c r="Y773" s="29"/>
      <c r="Z773" s="29"/>
    </row>
    <row r="774" spans="1:26" ht="14.25" customHeight="1">
      <c r="A774" s="29">
        <f>COUNTIF(A!$A$2:$A$1001,"&lt;="&amp;A!A774)</f>
        <v>0</v>
      </c>
      <c r="B774" s="30">
        <v>773</v>
      </c>
      <c r="C774" s="35" t="e">
        <f t="array" ref="C774">INDEX(A!$A$2:$A$1001,MATCH(EF!B774,EF!$A$2:$A$1001,0))</f>
        <v>#N/A</v>
      </c>
      <c r="D774" s="35" t="e">
        <f t="array" ref="D774">INDEX(A!$B$2:$B$1001,MATCH(EF!C774,A!$A$2:$A$1001,0))</f>
        <v>#N/A</v>
      </c>
      <c r="E774" s="35" t="e">
        <f t="array" ref="E774">INDEX(A!$C$2:$C$1001,MATCH(EF!C774,A!$A$2:$A$1001,0))</f>
        <v>#N/A</v>
      </c>
      <c r="F774" s="35" t="e">
        <f t="array" ref="F774">INDEX(A!$D$2:$D$1001,MATCH(EF!C774,A!$A$2:$A$1001,0))</f>
        <v>#N/A</v>
      </c>
      <c r="G774" s="35" t="e">
        <f t="array" ref="G774">INDEX(A!$E$2:$E$1001,MATCH(EF!C774,A!$A$2:$A$1001,0))</f>
        <v>#N/A</v>
      </c>
      <c r="H774" s="35" t="e">
        <f t="array" ref="H774">INDEX(A!$F$2:$F$1001,MATCH(EF!C774,A!$A$2:$A$1001,0))</f>
        <v>#N/A</v>
      </c>
      <c r="I774" s="35" t="e">
        <f t="array" ref="I774">INDEX(A!$G$2:$G$1001,MATCH(EF!C774,A!$A$2:$A$1001,0))</f>
        <v>#N/A</v>
      </c>
      <c r="J774" s="35" t="e">
        <f t="array" ref="J774">INDEX(A!$H$2:$H$1001,MATCH(EF!C774,A!$A$2:$A$1001,0))</f>
        <v>#N/A</v>
      </c>
      <c r="K774" s="35" t="e">
        <f t="array" ref="K774">INDEX(A!$I$2:$I$1001,MATCH(EF!C774,A!$A$2:$A$1001,0))</f>
        <v>#N/A</v>
      </c>
      <c r="L774" s="35" t="e">
        <f t="array" ref="L774">INDEX(A!$J$2:$J$1001,MATCH(EF!C774,A!$A$2:$A$1001,0))</f>
        <v>#N/A</v>
      </c>
      <c r="M774" s="35" t="e">
        <f t="array" ref="M774">INDEX(A!$K$2:$K$1001,MATCH(EF!C774,A!$A$2:$A$1001,0))</f>
        <v>#N/A</v>
      </c>
      <c r="N774" s="35" t="e">
        <f t="array" ref="N774">INDEX(A!$L$2:$L$1001,MATCH(EF!C774,A!$A$2:$A$1001,0))</f>
        <v>#N/A</v>
      </c>
      <c r="O774" s="36" t="e">
        <f t="shared" si="0"/>
        <v>#N/A</v>
      </c>
      <c r="P774" s="36" t="e">
        <f t="shared" si="1"/>
        <v>#N/A</v>
      </c>
      <c r="Q774" s="36" t="e">
        <f t="array" ref="Q774">IF(O774="7",IF(P774="000","Sin región al ser un intermunicipal",INDEX(B!$C$2:$C$126,MATCH(EF!P774,B!$A$2:$A$126,0))),"Sin región al ser un ente Estatal")</f>
        <v>#N/A</v>
      </c>
      <c r="R774" s="37" t="e">
        <f t="array" ref="R774">IF(O774="7",IF(P774="000","N/A",INDEX(B!$D$2:$D$126,MATCH(EF!P774,B!$A$2:$A$126,0))),B!$D$127)</f>
        <v>#N/A</v>
      </c>
      <c r="S774" s="37" t="e">
        <f t="array" ref="S774">IF(O774="7",IF(P774="000","N/A",INDEX(B!$E$2:$E$126,MATCH(EF!P774,B!$A$2:$A$126,0))),B!$E$127)</f>
        <v>#N/A</v>
      </c>
      <c r="T774" s="29"/>
      <c r="U774" s="29"/>
      <c r="V774" s="29"/>
      <c r="W774" s="29"/>
      <c r="X774" s="29"/>
      <c r="Y774" s="29"/>
      <c r="Z774" s="29"/>
    </row>
    <row r="775" spans="1:26" ht="14.25" customHeight="1">
      <c r="A775" s="29">
        <f>COUNTIF(A!$A$2:$A$1001,"&lt;="&amp;A!A775)</f>
        <v>0</v>
      </c>
      <c r="B775" s="30">
        <v>774</v>
      </c>
      <c r="C775" s="35" t="e">
        <f t="array" ref="C775">INDEX(A!$A$2:$A$1001,MATCH(EF!B775,EF!$A$2:$A$1001,0))</f>
        <v>#N/A</v>
      </c>
      <c r="D775" s="35" t="e">
        <f t="array" ref="D775">INDEX(A!$B$2:$B$1001,MATCH(EF!C775,A!$A$2:$A$1001,0))</f>
        <v>#N/A</v>
      </c>
      <c r="E775" s="35" t="e">
        <f t="array" ref="E775">INDEX(A!$C$2:$C$1001,MATCH(EF!C775,A!$A$2:$A$1001,0))</f>
        <v>#N/A</v>
      </c>
      <c r="F775" s="35" t="e">
        <f t="array" ref="F775">INDEX(A!$D$2:$D$1001,MATCH(EF!C775,A!$A$2:$A$1001,0))</f>
        <v>#N/A</v>
      </c>
      <c r="G775" s="35" t="e">
        <f t="array" ref="G775">INDEX(A!$E$2:$E$1001,MATCH(EF!C775,A!$A$2:$A$1001,0))</f>
        <v>#N/A</v>
      </c>
      <c r="H775" s="35" t="e">
        <f t="array" ref="H775">INDEX(A!$F$2:$F$1001,MATCH(EF!C775,A!$A$2:$A$1001,0))</f>
        <v>#N/A</v>
      </c>
      <c r="I775" s="35" t="e">
        <f t="array" ref="I775">INDEX(A!$G$2:$G$1001,MATCH(EF!C775,A!$A$2:$A$1001,0))</f>
        <v>#N/A</v>
      </c>
      <c r="J775" s="35" t="e">
        <f t="array" ref="J775">INDEX(A!$H$2:$H$1001,MATCH(EF!C775,A!$A$2:$A$1001,0))</f>
        <v>#N/A</v>
      </c>
      <c r="K775" s="35" t="e">
        <f t="array" ref="K775">INDEX(A!$I$2:$I$1001,MATCH(EF!C775,A!$A$2:$A$1001,0))</f>
        <v>#N/A</v>
      </c>
      <c r="L775" s="35" t="e">
        <f t="array" ref="L775">INDEX(A!$J$2:$J$1001,MATCH(EF!C775,A!$A$2:$A$1001,0))</f>
        <v>#N/A</v>
      </c>
      <c r="M775" s="35" t="e">
        <f t="array" ref="M775">INDEX(A!$K$2:$K$1001,MATCH(EF!C775,A!$A$2:$A$1001,0))</f>
        <v>#N/A</v>
      </c>
      <c r="N775" s="35" t="e">
        <f t="array" ref="N775">INDEX(A!$L$2:$L$1001,MATCH(EF!C775,A!$A$2:$A$1001,0))</f>
        <v>#N/A</v>
      </c>
      <c r="O775" s="36" t="e">
        <f t="shared" si="0"/>
        <v>#N/A</v>
      </c>
      <c r="P775" s="36" t="e">
        <f t="shared" si="1"/>
        <v>#N/A</v>
      </c>
      <c r="Q775" s="36" t="e">
        <f t="array" ref="Q775">IF(O775="7",IF(P775="000","Sin región al ser un intermunicipal",INDEX(B!$C$2:$C$126,MATCH(EF!P775,B!$A$2:$A$126,0))),"Sin región al ser un ente Estatal")</f>
        <v>#N/A</v>
      </c>
      <c r="R775" s="37" t="e">
        <f t="array" ref="R775">IF(O775="7",IF(P775="000","N/A",INDEX(B!$D$2:$D$126,MATCH(EF!P775,B!$A$2:$A$126,0))),B!$D$127)</f>
        <v>#N/A</v>
      </c>
      <c r="S775" s="37" t="e">
        <f t="array" ref="S775">IF(O775="7",IF(P775="000","N/A",INDEX(B!$E$2:$E$126,MATCH(EF!P775,B!$A$2:$A$126,0))),B!$E$127)</f>
        <v>#N/A</v>
      </c>
      <c r="T775" s="29"/>
      <c r="U775" s="29"/>
      <c r="V775" s="29"/>
      <c r="W775" s="29"/>
      <c r="X775" s="29"/>
      <c r="Y775" s="29"/>
      <c r="Z775" s="29"/>
    </row>
    <row r="776" spans="1:26" ht="14.25" customHeight="1">
      <c r="A776" s="29">
        <f>COUNTIF(A!$A$2:$A$1001,"&lt;="&amp;A!A776)</f>
        <v>0</v>
      </c>
      <c r="B776" s="30">
        <v>775</v>
      </c>
      <c r="C776" s="35" t="e">
        <f t="array" ref="C776">INDEX(A!$A$2:$A$1001,MATCH(EF!B776,EF!$A$2:$A$1001,0))</f>
        <v>#N/A</v>
      </c>
      <c r="D776" s="35" t="e">
        <f t="array" ref="D776">INDEX(A!$B$2:$B$1001,MATCH(EF!C776,A!$A$2:$A$1001,0))</f>
        <v>#N/A</v>
      </c>
      <c r="E776" s="35" t="e">
        <f t="array" ref="E776">INDEX(A!$C$2:$C$1001,MATCH(EF!C776,A!$A$2:$A$1001,0))</f>
        <v>#N/A</v>
      </c>
      <c r="F776" s="35" t="e">
        <f t="array" ref="F776">INDEX(A!$D$2:$D$1001,MATCH(EF!C776,A!$A$2:$A$1001,0))</f>
        <v>#N/A</v>
      </c>
      <c r="G776" s="35" t="e">
        <f t="array" ref="G776">INDEX(A!$E$2:$E$1001,MATCH(EF!C776,A!$A$2:$A$1001,0))</f>
        <v>#N/A</v>
      </c>
      <c r="H776" s="35" t="e">
        <f t="array" ref="H776">INDEX(A!$F$2:$F$1001,MATCH(EF!C776,A!$A$2:$A$1001,0))</f>
        <v>#N/A</v>
      </c>
      <c r="I776" s="35" t="e">
        <f t="array" ref="I776">INDEX(A!$G$2:$G$1001,MATCH(EF!C776,A!$A$2:$A$1001,0))</f>
        <v>#N/A</v>
      </c>
      <c r="J776" s="35" t="e">
        <f t="array" ref="J776">INDEX(A!$H$2:$H$1001,MATCH(EF!C776,A!$A$2:$A$1001,0))</f>
        <v>#N/A</v>
      </c>
      <c r="K776" s="35" t="e">
        <f t="array" ref="K776">INDEX(A!$I$2:$I$1001,MATCH(EF!C776,A!$A$2:$A$1001,0))</f>
        <v>#N/A</v>
      </c>
      <c r="L776" s="35" t="e">
        <f t="array" ref="L776">INDEX(A!$J$2:$J$1001,MATCH(EF!C776,A!$A$2:$A$1001,0))</f>
        <v>#N/A</v>
      </c>
      <c r="M776" s="35" t="e">
        <f t="array" ref="M776">INDEX(A!$K$2:$K$1001,MATCH(EF!C776,A!$A$2:$A$1001,0))</f>
        <v>#N/A</v>
      </c>
      <c r="N776" s="35" t="e">
        <f t="array" ref="N776">INDEX(A!$L$2:$L$1001,MATCH(EF!C776,A!$A$2:$A$1001,0))</f>
        <v>#N/A</v>
      </c>
      <c r="O776" s="36" t="e">
        <f t="shared" si="0"/>
        <v>#N/A</v>
      </c>
      <c r="P776" s="36" t="e">
        <f t="shared" si="1"/>
        <v>#N/A</v>
      </c>
      <c r="Q776" s="36" t="e">
        <f t="array" ref="Q776">IF(O776="7",IF(P776="000","Sin región al ser un intermunicipal",INDEX(B!$C$2:$C$126,MATCH(EF!P776,B!$A$2:$A$126,0))),"Sin región al ser un ente Estatal")</f>
        <v>#N/A</v>
      </c>
      <c r="R776" s="37" t="e">
        <f t="array" ref="R776">IF(O776="7",IF(P776="000","N/A",INDEX(B!$D$2:$D$126,MATCH(EF!P776,B!$A$2:$A$126,0))),B!$D$127)</f>
        <v>#N/A</v>
      </c>
      <c r="S776" s="37" t="e">
        <f t="array" ref="S776">IF(O776="7",IF(P776="000","N/A",INDEX(B!$E$2:$E$126,MATCH(EF!P776,B!$A$2:$A$126,0))),B!$E$127)</f>
        <v>#N/A</v>
      </c>
      <c r="T776" s="29"/>
      <c r="U776" s="29"/>
      <c r="V776" s="29"/>
      <c r="W776" s="29"/>
      <c r="X776" s="29"/>
      <c r="Y776" s="29"/>
      <c r="Z776" s="29"/>
    </row>
    <row r="777" spans="1:26" ht="14.25" customHeight="1">
      <c r="A777" s="29">
        <f>COUNTIF(A!$A$2:$A$1001,"&lt;="&amp;A!A777)</f>
        <v>0</v>
      </c>
      <c r="B777" s="30">
        <v>776</v>
      </c>
      <c r="C777" s="35" t="e">
        <f t="array" ref="C777">INDEX(A!$A$2:$A$1001,MATCH(EF!B777,EF!$A$2:$A$1001,0))</f>
        <v>#N/A</v>
      </c>
      <c r="D777" s="35" t="e">
        <f t="array" ref="D777">INDEX(A!$B$2:$B$1001,MATCH(EF!C777,A!$A$2:$A$1001,0))</f>
        <v>#N/A</v>
      </c>
      <c r="E777" s="35" t="e">
        <f t="array" ref="E777">INDEX(A!$C$2:$C$1001,MATCH(EF!C777,A!$A$2:$A$1001,0))</f>
        <v>#N/A</v>
      </c>
      <c r="F777" s="35" t="e">
        <f t="array" ref="F777">INDEX(A!$D$2:$D$1001,MATCH(EF!C777,A!$A$2:$A$1001,0))</f>
        <v>#N/A</v>
      </c>
      <c r="G777" s="35" t="e">
        <f t="array" ref="G777">INDEX(A!$E$2:$E$1001,MATCH(EF!C777,A!$A$2:$A$1001,0))</f>
        <v>#N/A</v>
      </c>
      <c r="H777" s="35" t="e">
        <f t="array" ref="H777">INDEX(A!$F$2:$F$1001,MATCH(EF!C777,A!$A$2:$A$1001,0))</f>
        <v>#N/A</v>
      </c>
      <c r="I777" s="35" t="e">
        <f t="array" ref="I777">INDEX(A!$G$2:$G$1001,MATCH(EF!C777,A!$A$2:$A$1001,0))</f>
        <v>#N/A</v>
      </c>
      <c r="J777" s="35" t="e">
        <f t="array" ref="J777">INDEX(A!$H$2:$H$1001,MATCH(EF!C777,A!$A$2:$A$1001,0))</f>
        <v>#N/A</v>
      </c>
      <c r="K777" s="35" t="e">
        <f t="array" ref="K777">INDEX(A!$I$2:$I$1001,MATCH(EF!C777,A!$A$2:$A$1001,0))</f>
        <v>#N/A</v>
      </c>
      <c r="L777" s="35" t="e">
        <f t="array" ref="L777">INDEX(A!$J$2:$J$1001,MATCH(EF!C777,A!$A$2:$A$1001,0))</f>
        <v>#N/A</v>
      </c>
      <c r="M777" s="35" t="e">
        <f t="array" ref="M777">INDEX(A!$K$2:$K$1001,MATCH(EF!C777,A!$A$2:$A$1001,0))</f>
        <v>#N/A</v>
      </c>
      <c r="N777" s="35" t="e">
        <f t="array" ref="N777">INDEX(A!$L$2:$L$1001,MATCH(EF!C777,A!$A$2:$A$1001,0))</f>
        <v>#N/A</v>
      </c>
      <c r="O777" s="36" t="e">
        <f t="shared" si="0"/>
        <v>#N/A</v>
      </c>
      <c r="P777" s="36" t="e">
        <f t="shared" si="1"/>
        <v>#N/A</v>
      </c>
      <c r="Q777" s="36" t="e">
        <f t="array" ref="Q777">IF(O777="7",IF(P777="000","Sin región al ser un intermunicipal",INDEX(B!$C$2:$C$126,MATCH(EF!P777,B!$A$2:$A$126,0))),"Sin región al ser un ente Estatal")</f>
        <v>#N/A</v>
      </c>
      <c r="R777" s="37" t="e">
        <f t="array" ref="R777">IF(O777="7",IF(P777="000","N/A",INDEX(B!$D$2:$D$126,MATCH(EF!P777,B!$A$2:$A$126,0))),B!$D$127)</f>
        <v>#N/A</v>
      </c>
      <c r="S777" s="37" t="e">
        <f t="array" ref="S777">IF(O777="7",IF(P777="000","N/A",INDEX(B!$E$2:$E$126,MATCH(EF!P777,B!$A$2:$A$126,0))),B!$E$127)</f>
        <v>#N/A</v>
      </c>
      <c r="T777" s="29"/>
      <c r="U777" s="29"/>
      <c r="V777" s="29"/>
      <c r="W777" s="29"/>
      <c r="X777" s="29"/>
      <c r="Y777" s="29"/>
      <c r="Z777" s="29"/>
    </row>
    <row r="778" spans="1:26" ht="14.25" customHeight="1">
      <c r="A778" s="29">
        <f>COUNTIF(A!$A$2:$A$1001,"&lt;="&amp;A!A778)</f>
        <v>0</v>
      </c>
      <c r="B778" s="30">
        <v>777</v>
      </c>
      <c r="C778" s="35" t="e">
        <f t="array" ref="C778">INDEX(A!$A$2:$A$1001,MATCH(EF!B778,EF!$A$2:$A$1001,0))</f>
        <v>#N/A</v>
      </c>
      <c r="D778" s="35" t="e">
        <f t="array" ref="D778">INDEX(A!$B$2:$B$1001,MATCH(EF!C778,A!$A$2:$A$1001,0))</f>
        <v>#N/A</v>
      </c>
      <c r="E778" s="35" t="e">
        <f t="array" ref="E778">INDEX(A!$C$2:$C$1001,MATCH(EF!C778,A!$A$2:$A$1001,0))</f>
        <v>#N/A</v>
      </c>
      <c r="F778" s="35" t="e">
        <f t="array" ref="F778">INDEX(A!$D$2:$D$1001,MATCH(EF!C778,A!$A$2:$A$1001,0))</f>
        <v>#N/A</v>
      </c>
      <c r="G778" s="35" t="e">
        <f t="array" ref="G778">INDEX(A!$E$2:$E$1001,MATCH(EF!C778,A!$A$2:$A$1001,0))</f>
        <v>#N/A</v>
      </c>
      <c r="H778" s="35" t="e">
        <f t="array" ref="H778">INDEX(A!$F$2:$F$1001,MATCH(EF!C778,A!$A$2:$A$1001,0))</f>
        <v>#N/A</v>
      </c>
      <c r="I778" s="35" t="e">
        <f t="array" ref="I778">INDEX(A!$G$2:$G$1001,MATCH(EF!C778,A!$A$2:$A$1001,0))</f>
        <v>#N/A</v>
      </c>
      <c r="J778" s="35" t="e">
        <f t="array" ref="J778">INDEX(A!$H$2:$H$1001,MATCH(EF!C778,A!$A$2:$A$1001,0))</f>
        <v>#N/A</v>
      </c>
      <c r="K778" s="35" t="e">
        <f t="array" ref="K778">INDEX(A!$I$2:$I$1001,MATCH(EF!C778,A!$A$2:$A$1001,0))</f>
        <v>#N/A</v>
      </c>
      <c r="L778" s="35" t="e">
        <f t="array" ref="L778">INDEX(A!$J$2:$J$1001,MATCH(EF!C778,A!$A$2:$A$1001,0))</f>
        <v>#N/A</v>
      </c>
      <c r="M778" s="35" t="e">
        <f t="array" ref="M778">INDEX(A!$K$2:$K$1001,MATCH(EF!C778,A!$A$2:$A$1001,0))</f>
        <v>#N/A</v>
      </c>
      <c r="N778" s="35" t="e">
        <f t="array" ref="N778">INDEX(A!$L$2:$L$1001,MATCH(EF!C778,A!$A$2:$A$1001,0))</f>
        <v>#N/A</v>
      </c>
      <c r="O778" s="36" t="e">
        <f t="shared" si="0"/>
        <v>#N/A</v>
      </c>
      <c r="P778" s="36" t="e">
        <f t="shared" si="1"/>
        <v>#N/A</v>
      </c>
      <c r="Q778" s="36" t="e">
        <f t="array" ref="Q778">IF(O778="7",IF(P778="000","Sin región al ser un intermunicipal",INDEX(B!$C$2:$C$126,MATCH(EF!P778,B!$A$2:$A$126,0))),"Sin región al ser un ente Estatal")</f>
        <v>#N/A</v>
      </c>
      <c r="R778" s="37" t="e">
        <f t="array" ref="R778">IF(O778="7",IF(P778="000","N/A",INDEX(B!$D$2:$D$126,MATCH(EF!P778,B!$A$2:$A$126,0))),B!$D$127)</f>
        <v>#N/A</v>
      </c>
      <c r="S778" s="37" t="e">
        <f t="array" ref="S778">IF(O778="7",IF(P778="000","N/A",INDEX(B!$E$2:$E$126,MATCH(EF!P778,B!$A$2:$A$126,0))),B!$E$127)</f>
        <v>#N/A</v>
      </c>
      <c r="T778" s="29"/>
      <c r="U778" s="29"/>
      <c r="V778" s="29"/>
      <c r="W778" s="29"/>
      <c r="X778" s="29"/>
      <c r="Y778" s="29"/>
      <c r="Z778" s="29"/>
    </row>
    <row r="779" spans="1:26" ht="14.25" customHeight="1">
      <c r="A779" s="29">
        <f>COUNTIF(A!$A$2:$A$1001,"&lt;="&amp;A!A779)</f>
        <v>0</v>
      </c>
      <c r="B779" s="30">
        <v>778</v>
      </c>
      <c r="C779" s="35" t="e">
        <f t="array" ref="C779">INDEX(A!$A$2:$A$1001,MATCH(EF!B779,EF!$A$2:$A$1001,0))</f>
        <v>#N/A</v>
      </c>
      <c r="D779" s="35" t="e">
        <f t="array" ref="D779">INDEX(A!$B$2:$B$1001,MATCH(EF!C779,A!$A$2:$A$1001,0))</f>
        <v>#N/A</v>
      </c>
      <c r="E779" s="35" t="e">
        <f t="array" ref="E779">INDEX(A!$C$2:$C$1001,MATCH(EF!C779,A!$A$2:$A$1001,0))</f>
        <v>#N/A</v>
      </c>
      <c r="F779" s="35" t="e">
        <f t="array" ref="F779">INDEX(A!$D$2:$D$1001,MATCH(EF!C779,A!$A$2:$A$1001,0))</f>
        <v>#N/A</v>
      </c>
      <c r="G779" s="35" t="e">
        <f t="array" ref="G779">INDEX(A!$E$2:$E$1001,MATCH(EF!C779,A!$A$2:$A$1001,0))</f>
        <v>#N/A</v>
      </c>
      <c r="H779" s="35" t="e">
        <f t="array" ref="H779">INDEX(A!$F$2:$F$1001,MATCH(EF!C779,A!$A$2:$A$1001,0))</f>
        <v>#N/A</v>
      </c>
      <c r="I779" s="35" t="e">
        <f t="array" ref="I779">INDEX(A!$G$2:$G$1001,MATCH(EF!C779,A!$A$2:$A$1001,0))</f>
        <v>#N/A</v>
      </c>
      <c r="J779" s="35" t="e">
        <f t="array" ref="J779">INDEX(A!$H$2:$H$1001,MATCH(EF!C779,A!$A$2:$A$1001,0))</f>
        <v>#N/A</v>
      </c>
      <c r="K779" s="35" t="e">
        <f t="array" ref="K779">INDEX(A!$I$2:$I$1001,MATCH(EF!C779,A!$A$2:$A$1001,0))</f>
        <v>#N/A</v>
      </c>
      <c r="L779" s="35" t="e">
        <f t="array" ref="L779">INDEX(A!$J$2:$J$1001,MATCH(EF!C779,A!$A$2:$A$1001,0))</f>
        <v>#N/A</v>
      </c>
      <c r="M779" s="35" t="e">
        <f t="array" ref="M779">INDEX(A!$K$2:$K$1001,MATCH(EF!C779,A!$A$2:$A$1001,0))</f>
        <v>#N/A</v>
      </c>
      <c r="N779" s="35" t="e">
        <f t="array" ref="N779">INDEX(A!$L$2:$L$1001,MATCH(EF!C779,A!$A$2:$A$1001,0))</f>
        <v>#N/A</v>
      </c>
      <c r="O779" s="36" t="e">
        <f t="shared" si="0"/>
        <v>#N/A</v>
      </c>
      <c r="P779" s="36" t="e">
        <f t="shared" si="1"/>
        <v>#N/A</v>
      </c>
      <c r="Q779" s="36" t="e">
        <f t="array" ref="Q779">IF(O779="7",IF(P779="000","Sin región al ser un intermunicipal",INDEX(B!$C$2:$C$126,MATCH(EF!P779,B!$A$2:$A$126,0))),"Sin región al ser un ente Estatal")</f>
        <v>#N/A</v>
      </c>
      <c r="R779" s="37" t="e">
        <f t="array" ref="R779">IF(O779="7",IF(P779="000","N/A",INDEX(B!$D$2:$D$126,MATCH(EF!P779,B!$A$2:$A$126,0))),B!$D$127)</f>
        <v>#N/A</v>
      </c>
      <c r="S779" s="37" t="e">
        <f t="array" ref="S779">IF(O779="7",IF(P779="000","N/A",INDEX(B!$E$2:$E$126,MATCH(EF!P779,B!$A$2:$A$126,0))),B!$E$127)</f>
        <v>#N/A</v>
      </c>
      <c r="T779" s="29"/>
      <c r="U779" s="29"/>
      <c r="V779" s="29"/>
      <c r="W779" s="29"/>
      <c r="X779" s="29"/>
      <c r="Y779" s="29"/>
      <c r="Z779" s="29"/>
    </row>
    <row r="780" spans="1:26" ht="14.25" customHeight="1">
      <c r="A780" s="29">
        <f>COUNTIF(A!$A$2:$A$1001,"&lt;="&amp;A!A780)</f>
        <v>0</v>
      </c>
      <c r="B780" s="30">
        <v>779</v>
      </c>
      <c r="C780" s="35" t="e">
        <f t="array" ref="C780">INDEX(A!$A$2:$A$1001,MATCH(EF!B780,EF!$A$2:$A$1001,0))</f>
        <v>#N/A</v>
      </c>
      <c r="D780" s="35" t="e">
        <f t="array" ref="D780">INDEX(A!$B$2:$B$1001,MATCH(EF!C780,A!$A$2:$A$1001,0))</f>
        <v>#N/A</v>
      </c>
      <c r="E780" s="35" t="e">
        <f t="array" ref="E780">INDEX(A!$C$2:$C$1001,MATCH(EF!C780,A!$A$2:$A$1001,0))</f>
        <v>#N/A</v>
      </c>
      <c r="F780" s="35" t="e">
        <f t="array" ref="F780">INDEX(A!$D$2:$D$1001,MATCH(EF!C780,A!$A$2:$A$1001,0))</f>
        <v>#N/A</v>
      </c>
      <c r="G780" s="35" t="e">
        <f t="array" ref="G780">INDEX(A!$E$2:$E$1001,MATCH(EF!C780,A!$A$2:$A$1001,0))</f>
        <v>#N/A</v>
      </c>
      <c r="H780" s="35" t="e">
        <f t="array" ref="H780">INDEX(A!$F$2:$F$1001,MATCH(EF!C780,A!$A$2:$A$1001,0))</f>
        <v>#N/A</v>
      </c>
      <c r="I780" s="35" t="e">
        <f t="array" ref="I780">INDEX(A!$G$2:$G$1001,MATCH(EF!C780,A!$A$2:$A$1001,0))</f>
        <v>#N/A</v>
      </c>
      <c r="J780" s="35" t="e">
        <f t="array" ref="J780">INDEX(A!$H$2:$H$1001,MATCH(EF!C780,A!$A$2:$A$1001,0))</f>
        <v>#N/A</v>
      </c>
      <c r="K780" s="35" t="e">
        <f t="array" ref="K780">INDEX(A!$I$2:$I$1001,MATCH(EF!C780,A!$A$2:$A$1001,0))</f>
        <v>#N/A</v>
      </c>
      <c r="L780" s="35" t="e">
        <f t="array" ref="L780">INDEX(A!$J$2:$J$1001,MATCH(EF!C780,A!$A$2:$A$1001,0))</f>
        <v>#N/A</v>
      </c>
      <c r="M780" s="35" t="e">
        <f t="array" ref="M780">INDEX(A!$K$2:$K$1001,MATCH(EF!C780,A!$A$2:$A$1001,0))</f>
        <v>#N/A</v>
      </c>
      <c r="N780" s="35" t="e">
        <f t="array" ref="N780">INDEX(A!$L$2:$L$1001,MATCH(EF!C780,A!$A$2:$A$1001,0))</f>
        <v>#N/A</v>
      </c>
      <c r="O780" s="36" t="e">
        <f t="shared" si="0"/>
        <v>#N/A</v>
      </c>
      <c r="P780" s="36" t="e">
        <f t="shared" si="1"/>
        <v>#N/A</v>
      </c>
      <c r="Q780" s="36" t="e">
        <f t="array" ref="Q780">IF(O780="7",IF(P780="000","Sin región al ser un intermunicipal",INDEX(B!$C$2:$C$126,MATCH(EF!P780,B!$A$2:$A$126,0))),"Sin región al ser un ente Estatal")</f>
        <v>#N/A</v>
      </c>
      <c r="R780" s="37" t="e">
        <f t="array" ref="R780">IF(O780="7",IF(P780="000","N/A",INDEX(B!$D$2:$D$126,MATCH(EF!P780,B!$A$2:$A$126,0))),B!$D$127)</f>
        <v>#N/A</v>
      </c>
      <c r="S780" s="37" t="e">
        <f t="array" ref="S780">IF(O780="7",IF(P780="000","N/A",INDEX(B!$E$2:$E$126,MATCH(EF!P780,B!$A$2:$A$126,0))),B!$E$127)</f>
        <v>#N/A</v>
      </c>
      <c r="T780" s="29"/>
      <c r="U780" s="29"/>
      <c r="V780" s="29"/>
      <c r="W780" s="29"/>
      <c r="X780" s="29"/>
      <c r="Y780" s="29"/>
      <c r="Z780" s="29"/>
    </row>
    <row r="781" spans="1:26" ht="14.25" customHeight="1">
      <c r="A781" s="29">
        <f>COUNTIF(A!$A$2:$A$1001,"&lt;="&amp;A!A781)</f>
        <v>0</v>
      </c>
      <c r="B781" s="30">
        <v>780</v>
      </c>
      <c r="C781" s="35" t="e">
        <f t="array" ref="C781">INDEX(A!$A$2:$A$1001,MATCH(EF!B781,EF!$A$2:$A$1001,0))</f>
        <v>#N/A</v>
      </c>
      <c r="D781" s="35" t="e">
        <f t="array" ref="D781">INDEX(A!$B$2:$B$1001,MATCH(EF!C781,A!$A$2:$A$1001,0))</f>
        <v>#N/A</v>
      </c>
      <c r="E781" s="35" t="e">
        <f t="array" ref="E781">INDEX(A!$C$2:$C$1001,MATCH(EF!C781,A!$A$2:$A$1001,0))</f>
        <v>#N/A</v>
      </c>
      <c r="F781" s="35" t="e">
        <f t="array" ref="F781">INDEX(A!$D$2:$D$1001,MATCH(EF!C781,A!$A$2:$A$1001,0))</f>
        <v>#N/A</v>
      </c>
      <c r="G781" s="35" t="e">
        <f t="array" ref="G781">INDEX(A!$E$2:$E$1001,MATCH(EF!C781,A!$A$2:$A$1001,0))</f>
        <v>#N/A</v>
      </c>
      <c r="H781" s="35" t="e">
        <f t="array" ref="H781">INDEX(A!$F$2:$F$1001,MATCH(EF!C781,A!$A$2:$A$1001,0))</f>
        <v>#N/A</v>
      </c>
      <c r="I781" s="35" t="e">
        <f t="array" ref="I781">INDEX(A!$G$2:$G$1001,MATCH(EF!C781,A!$A$2:$A$1001,0))</f>
        <v>#N/A</v>
      </c>
      <c r="J781" s="35" t="e">
        <f t="array" ref="J781">INDEX(A!$H$2:$H$1001,MATCH(EF!C781,A!$A$2:$A$1001,0))</f>
        <v>#N/A</v>
      </c>
      <c r="K781" s="35" t="e">
        <f t="array" ref="K781">INDEX(A!$I$2:$I$1001,MATCH(EF!C781,A!$A$2:$A$1001,0))</f>
        <v>#N/A</v>
      </c>
      <c r="L781" s="35" t="e">
        <f t="array" ref="L781">INDEX(A!$J$2:$J$1001,MATCH(EF!C781,A!$A$2:$A$1001,0))</f>
        <v>#N/A</v>
      </c>
      <c r="M781" s="35" t="e">
        <f t="array" ref="M781">INDEX(A!$K$2:$K$1001,MATCH(EF!C781,A!$A$2:$A$1001,0))</f>
        <v>#N/A</v>
      </c>
      <c r="N781" s="35" t="e">
        <f t="array" ref="N781">INDEX(A!$L$2:$L$1001,MATCH(EF!C781,A!$A$2:$A$1001,0))</f>
        <v>#N/A</v>
      </c>
      <c r="O781" s="36" t="e">
        <f t="shared" si="0"/>
        <v>#N/A</v>
      </c>
      <c r="P781" s="36" t="e">
        <f t="shared" si="1"/>
        <v>#N/A</v>
      </c>
      <c r="Q781" s="36" t="e">
        <f t="array" ref="Q781">IF(O781="7",IF(P781="000","Sin región al ser un intermunicipal",INDEX(B!$C$2:$C$126,MATCH(EF!P781,B!$A$2:$A$126,0))),"Sin región al ser un ente Estatal")</f>
        <v>#N/A</v>
      </c>
      <c r="R781" s="37" t="e">
        <f t="array" ref="R781">IF(O781="7",IF(P781="000","N/A",INDEX(B!$D$2:$D$126,MATCH(EF!P781,B!$A$2:$A$126,0))),B!$D$127)</f>
        <v>#N/A</v>
      </c>
      <c r="S781" s="37" t="e">
        <f t="array" ref="S781">IF(O781="7",IF(P781="000","N/A",INDEX(B!$E$2:$E$126,MATCH(EF!P781,B!$A$2:$A$126,0))),B!$E$127)</f>
        <v>#N/A</v>
      </c>
      <c r="T781" s="29"/>
      <c r="U781" s="29"/>
      <c r="V781" s="29"/>
      <c r="W781" s="29"/>
      <c r="X781" s="29"/>
      <c r="Y781" s="29"/>
      <c r="Z781" s="29"/>
    </row>
    <row r="782" spans="1:26" ht="14.25" customHeight="1">
      <c r="A782" s="29">
        <f>COUNTIF(A!$A$2:$A$1001,"&lt;="&amp;A!A782)</f>
        <v>0</v>
      </c>
      <c r="B782" s="30">
        <v>781</v>
      </c>
      <c r="C782" s="35" t="e">
        <f t="array" ref="C782">INDEX(A!$A$2:$A$1001,MATCH(EF!B782,EF!$A$2:$A$1001,0))</f>
        <v>#N/A</v>
      </c>
      <c r="D782" s="35" t="e">
        <f t="array" ref="D782">INDEX(A!$B$2:$B$1001,MATCH(EF!C782,A!$A$2:$A$1001,0))</f>
        <v>#N/A</v>
      </c>
      <c r="E782" s="35" t="e">
        <f t="array" ref="E782">INDEX(A!$C$2:$C$1001,MATCH(EF!C782,A!$A$2:$A$1001,0))</f>
        <v>#N/A</v>
      </c>
      <c r="F782" s="35" t="e">
        <f t="array" ref="F782">INDEX(A!$D$2:$D$1001,MATCH(EF!C782,A!$A$2:$A$1001,0))</f>
        <v>#N/A</v>
      </c>
      <c r="G782" s="35" t="e">
        <f t="array" ref="G782">INDEX(A!$E$2:$E$1001,MATCH(EF!C782,A!$A$2:$A$1001,0))</f>
        <v>#N/A</v>
      </c>
      <c r="H782" s="35" t="e">
        <f t="array" ref="H782">INDEX(A!$F$2:$F$1001,MATCH(EF!C782,A!$A$2:$A$1001,0))</f>
        <v>#N/A</v>
      </c>
      <c r="I782" s="35" t="e">
        <f t="array" ref="I782">INDEX(A!$G$2:$G$1001,MATCH(EF!C782,A!$A$2:$A$1001,0))</f>
        <v>#N/A</v>
      </c>
      <c r="J782" s="35" t="e">
        <f t="array" ref="J782">INDEX(A!$H$2:$H$1001,MATCH(EF!C782,A!$A$2:$A$1001,0))</f>
        <v>#N/A</v>
      </c>
      <c r="K782" s="35" t="e">
        <f t="array" ref="K782">INDEX(A!$I$2:$I$1001,MATCH(EF!C782,A!$A$2:$A$1001,0))</f>
        <v>#N/A</v>
      </c>
      <c r="L782" s="35" t="e">
        <f t="array" ref="L782">INDEX(A!$J$2:$J$1001,MATCH(EF!C782,A!$A$2:$A$1001,0))</f>
        <v>#N/A</v>
      </c>
      <c r="M782" s="35" t="e">
        <f t="array" ref="M782">INDEX(A!$K$2:$K$1001,MATCH(EF!C782,A!$A$2:$A$1001,0))</f>
        <v>#N/A</v>
      </c>
      <c r="N782" s="35" t="e">
        <f t="array" ref="N782">INDEX(A!$L$2:$L$1001,MATCH(EF!C782,A!$A$2:$A$1001,0))</f>
        <v>#N/A</v>
      </c>
      <c r="O782" s="36" t="e">
        <f t="shared" si="0"/>
        <v>#N/A</v>
      </c>
      <c r="P782" s="36" t="e">
        <f t="shared" si="1"/>
        <v>#N/A</v>
      </c>
      <c r="Q782" s="36" t="e">
        <f t="array" ref="Q782">IF(O782="7",IF(P782="000","Sin región al ser un intermunicipal",INDEX(B!$C$2:$C$126,MATCH(EF!P782,B!$A$2:$A$126,0))),"Sin región al ser un ente Estatal")</f>
        <v>#N/A</v>
      </c>
      <c r="R782" s="37" t="e">
        <f t="array" ref="R782">IF(O782="7",IF(P782="000","N/A",INDEX(B!$D$2:$D$126,MATCH(EF!P782,B!$A$2:$A$126,0))),B!$D$127)</f>
        <v>#N/A</v>
      </c>
      <c r="S782" s="37" t="e">
        <f t="array" ref="S782">IF(O782="7",IF(P782="000","N/A",INDEX(B!$E$2:$E$126,MATCH(EF!P782,B!$A$2:$A$126,0))),B!$E$127)</f>
        <v>#N/A</v>
      </c>
      <c r="T782" s="29"/>
      <c r="U782" s="29"/>
      <c r="V782" s="29"/>
      <c r="W782" s="29"/>
      <c r="X782" s="29"/>
      <c r="Y782" s="29"/>
      <c r="Z782" s="29"/>
    </row>
    <row r="783" spans="1:26" ht="14.25" customHeight="1">
      <c r="A783" s="29">
        <f>COUNTIF(A!$A$2:$A$1001,"&lt;="&amp;A!A783)</f>
        <v>0</v>
      </c>
      <c r="B783" s="30">
        <v>782</v>
      </c>
      <c r="C783" s="35" t="e">
        <f t="array" ref="C783">INDEX(A!$A$2:$A$1001,MATCH(EF!B783,EF!$A$2:$A$1001,0))</f>
        <v>#N/A</v>
      </c>
      <c r="D783" s="35" t="e">
        <f t="array" ref="D783">INDEX(A!$B$2:$B$1001,MATCH(EF!C783,A!$A$2:$A$1001,0))</f>
        <v>#N/A</v>
      </c>
      <c r="E783" s="35" t="e">
        <f t="array" ref="E783">INDEX(A!$C$2:$C$1001,MATCH(EF!C783,A!$A$2:$A$1001,0))</f>
        <v>#N/A</v>
      </c>
      <c r="F783" s="35" t="e">
        <f t="array" ref="F783">INDEX(A!$D$2:$D$1001,MATCH(EF!C783,A!$A$2:$A$1001,0))</f>
        <v>#N/A</v>
      </c>
      <c r="G783" s="35" t="e">
        <f t="array" ref="G783">INDEX(A!$E$2:$E$1001,MATCH(EF!C783,A!$A$2:$A$1001,0))</f>
        <v>#N/A</v>
      </c>
      <c r="H783" s="35" t="e">
        <f t="array" ref="H783">INDEX(A!$F$2:$F$1001,MATCH(EF!C783,A!$A$2:$A$1001,0))</f>
        <v>#N/A</v>
      </c>
      <c r="I783" s="35" t="e">
        <f t="array" ref="I783">INDEX(A!$G$2:$G$1001,MATCH(EF!C783,A!$A$2:$A$1001,0))</f>
        <v>#N/A</v>
      </c>
      <c r="J783" s="35" t="e">
        <f t="array" ref="J783">INDEX(A!$H$2:$H$1001,MATCH(EF!C783,A!$A$2:$A$1001,0))</f>
        <v>#N/A</v>
      </c>
      <c r="K783" s="35" t="e">
        <f t="array" ref="K783">INDEX(A!$I$2:$I$1001,MATCH(EF!C783,A!$A$2:$A$1001,0))</f>
        <v>#N/A</v>
      </c>
      <c r="L783" s="35" t="e">
        <f t="array" ref="L783">INDEX(A!$J$2:$J$1001,MATCH(EF!C783,A!$A$2:$A$1001,0))</f>
        <v>#N/A</v>
      </c>
      <c r="M783" s="35" t="e">
        <f t="array" ref="M783">INDEX(A!$K$2:$K$1001,MATCH(EF!C783,A!$A$2:$A$1001,0))</f>
        <v>#N/A</v>
      </c>
      <c r="N783" s="35" t="e">
        <f t="array" ref="N783">INDEX(A!$L$2:$L$1001,MATCH(EF!C783,A!$A$2:$A$1001,0))</f>
        <v>#N/A</v>
      </c>
      <c r="O783" s="36" t="e">
        <f t="shared" si="0"/>
        <v>#N/A</v>
      </c>
      <c r="P783" s="36" t="e">
        <f t="shared" si="1"/>
        <v>#N/A</v>
      </c>
      <c r="Q783" s="36" t="e">
        <f t="array" ref="Q783">IF(O783="7",IF(P783="000","Sin región al ser un intermunicipal",INDEX(B!$C$2:$C$126,MATCH(EF!P783,B!$A$2:$A$126,0))),"Sin región al ser un ente Estatal")</f>
        <v>#N/A</v>
      </c>
      <c r="R783" s="37" t="e">
        <f t="array" ref="R783">IF(O783="7",IF(P783="000","N/A",INDEX(B!$D$2:$D$126,MATCH(EF!P783,B!$A$2:$A$126,0))),B!$D$127)</f>
        <v>#N/A</v>
      </c>
      <c r="S783" s="37" t="e">
        <f t="array" ref="S783">IF(O783="7",IF(P783="000","N/A",INDEX(B!$E$2:$E$126,MATCH(EF!P783,B!$A$2:$A$126,0))),B!$E$127)</f>
        <v>#N/A</v>
      </c>
      <c r="T783" s="29"/>
      <c r="U783" s="29"/>
      <c r="V783" s="29"/>
      <c r="W783" s="29"/>
      <c r="X783" s="29"/>
      <c r="Y783" s="29"/>
      <c r="Z783" s="29"/>
    </row>
    <row r="784" spans="1:26" ht="14.25" customHeight="1">
      <c r="A784" s="29">
        <f>COUNTIF(A!$A$2:$A$1001,"&lt;="&amp;A!A784)</f>
        <v>0</v>
      </c>
      <c r="B784" s="30">
        <v>783</v>
      </c>
      <c r="C784" s="35" t="e">
        <f t="array" ref="C784">INDEX(A!$A$2:$A$1001,MATCH(EF!B784,EF!$A$2:$A$1001,0))</f>
        <v>#N/A</v>
      </c>
      <c r="D784" s="35" t="e">
        <f t="array" ref="D784">INDEX(A!$B$2:$B$1001,MATCH(EF!C784,A!$A$2:$A$1001,0))</f>
        <v>#N/A</v>
      </c>
      <c r="E784" s="35" t="e">
        <f t="array" ref="E784">INDEX(A!$C$2:$C$1001,MATCH(EF!C784,A!$A$2:$A$1001,0))</f>
        <v>#N/A</v>
      </c>
      <c r="F784" s="35" t="e">
        <f t="array" ref="F784">INDEX(A!$D$2:$D$1001,MATCH(EF!C784,A!$A$2:$A$1001,0))</f>
        <v>#N/A</v>
      </c>
      <c r="G784" s="35" t="e">
        <f t="array" ref="G784">INDEX(A!$E$2:$E$1001,MATCH(EF!C784,A!$A$2:$A$1001,0))</f>
        <v>#N/A</v>
      </c>
      <c r="H784" s="35" t="e">
        <f t="array" ref="H784">INDEX(A!$F$2:$F$1001,MATCH(EF!C784,A!$A$2:$A$1001,0))</f>
        <v>#N/A</v>
      </c>
      <c r="I784" s="35" t="e">
        <f t="array" ref="I784">INDEX(A!$G$2:$G$1001,MATCH(EF!C784,A!$A$2:$A$1001,0))</f>
        <v>#N/A</v>
      </c>
      <c r="J784" s="35" t="e">
        <f t="array" ref="J784">INDEX(A!$H$2:$H$1001,MATCH(EF!C784,A!$A$2:$A$1001,0))</f>
        <v>#N/A</v>
      </c>
      <c r="K784" s="35" t="e">
        <f t="array" ref="K784">INDEX(A!$I$2:$I$1001,MATCH(EF!C784,A!$A$2:$A$1001,0))</f>
        <v>#N/A</v>
      </c>
      <c r="L784" s="35" t="e">
        <f t="array" ref="L784">INDEX(A!$J$2:$J$1001,MATCH(EF!C784,A!$A$2:$A$1001,0))</f>
        <v>#N/A</v>
      </c>
      <c r="M784" s="35" t="e">
        <f t="array" ref="M784">INDEX(A!$K$2:$K$1001,MATCH(EF!C784,A!$A$2:$A$1001,0))</f>
        <v>#N/A</v>
      </c>
      <c r="N784" s="35" t="e">
        <f t="array" ref="N784">INDEX(A!$L$2:$L$1001,MATCH(EF!C784,A!$A$2:$A$1001,0))</f>
        <v>#N/A</v>
      </c>
      <c r="O784" s="36" t="e">
        <f t="shared" si="0"/>
        <v>#N/A</v>
      </c>
      <c r="P784" s="36" t="e">
        <f t="shared" si="1"/>
        <v>#N/A</v>
      </c>
      <c r="Q784" s="36" t="e">
        <f t="array" ref="Q784">IF(O784="7",IF(P784="000","Sin región al ser un intermunicipal",INDEX(B!$C$2:$C$126,MATCH(EF!P784,B!$A$2:$A$126,0))),"Sin región al ser un ente Estatal")</f>
        <v>#N/A</v>
      </c>
      <c r="R784" s="37" t="e">
        <f t="array" ref="R784">IF(O784="7",IF(P784="000","N/A",INDEX(B!$D$2:$D$126,MATCH(EF!P784,B!$A$2:$A$126,0))),B!$D$127)</f>
        <v>#N/A</v>
      </c>
      <c r="S784" s="37" t="e">
        <f t="array" ref="S784">IF(O784="7",IF(P784="000","N/A",INDEX(B!$E$2:$E$126,MATCH(EF!P784,B!$A$2:$A$126,0))),B!$E$127)</f>
        <v>#N/A</v>
      </c>
      <c r="T784" s="29"/>
      <c r="U784" s="29"/>
      <c r="V784" s="29"/>
      <c r="W784" s="29"/>
      <c r="X784" s="29"/>
      <c r="Y784" s="29"/>
      <c r="Z784" s="29"/>
    </row>
    <row r="785" spans="1:26" ht="14.25" customHeight="1">
      <c r="A785" s="29">
        <f>COUNTIF(A!$A$2:$A$1001,"&lt;="&amp;A!A785)</f>
        <v>0</v>
      </c>
      <c r="B785" s="30">
        <v>784</v>
      </c>
      <c r="C785" s="35" t="e">
        <f t="array" ref="C785">INDEX(A!$A$2:$A$1001,MATCH(EF!B785,EF!$A$2:$A$1001,0))</f>
        <v>#N/A</v>
      </c>
      <c r="D785" s="35" t="e">
        <f t="array" ref="D785">INDEX(A!$B$2:$B$1001,MATCH(EF!C785,A!$A$2:$A$1001,0))</f>
        <v>#N/A</v>
      </c>
      <c r="E785" s="35" t="e">
        <f t="array" ref="E785">INDEX(A!$C$2:$C$1001,MATCH(EF!C785,A!$A$2:$A$1001,0))</f>
        <v>#N/A</v>
      </c>
      <c r="F785" s="35" t="e">
        <f t="array" ref="F785">INDEX(A!$D$2:$D$1001,MATCH(EF!C785,A!$A$2:$A$1001,0))</f>
        <v>#N/A</v>
      </c>
      <c r="G785" s="35" t="e">
        <f t="array" ref="G785">INDEX(A!$E$2:$E$1001,MATCH(EF!C785,A!$A$2:$A$1001,0))</f>
        <v>#N/A</v>
      </c>
      <c r="H785" s="35" t="e">
        <f t="array" ref="H785">INDEX(A!$F$2:$F$1001,MATCH(EF!C785,A!$A$2:$A$1001,0))</f>
        <v>#N/A</v>
      </c>
      <c r="I785" s="35" t="e">
        <f t="array" ref="I785">INDEX(A!$G$2:$G$1001,MATCH(EF!C785,A!$A$2:$A$1001,0))</f>
        <v>#N/A</v>
      </c>
      <c r="J785" s="35" t="e">
        <f t="array" ref="J785">INDEX(A!$H$2:$H$1001,MATCH(EF!C785,A!$A$2:$A$1001,0))</f>
        <v>#N/A</v>
      </c>
      <c r="K785" s="35" t="e">
        <f t="array" ref="K785">INDEX(A!$I$2:$I$1001,MATCH(EF!C785,A!$A$2:$A$1001,0))</f>
        <v>#N/A</v>
      </c>
      <c r="L785" s="35" t="e">
        <f t="array" ref="L785">INDEX(A!$J$2:$J$1001,MATCH(EF!C785,A!$A$2:$A$1001,0))</f>
        <v>#N/A</v>
      </c>
      <c r="M785" s="35" t="e">
        <f t="array" ref="M785">INDEX(A!$K$2:$K$1001,MATCH(EF!C785,A!$A$2:$A$1001,0))</f>
        <v>#N/A</v>
      </c>
      <c r="N785" s="35" t="e">
        <f t="array" ref="N785">INDEX(A!$L$2:$L$1001,MATCH(EF!C785,A!$A$2:$A$1001,0))</f>
        <v>#N/A</v>
      </c>
      <c r="O785" s="36" t="e">
        <f t="shared" si="0"/>
        <v>#N/A</v>
      </c>
      <c r="P785" s="36" t="e">
        <f t="shared" si="1"/>
        <v>#N/A</v>
      </c>
      <c r="Q785" s="36" t="e">
        <f t="array" ref="Q785">IF(O785="7",IF(P785="000","Sin región al ser un intermunicipal",INDEX(B!$C$2:$C$126,MATCH(EF!P785,B!$A$2:$A$126,0))),"Sin región al ser un ente Estatal")</f>
        <v>#N/A</v>
      </c>
      <c r="R785" s="37" t="e">
        <f t="array" ref="R785">IF(O785="7",IF(P785="000","N/A",INDEX(B!$D$2:$D$126,MATCH(EF!P785,B!$A$2:$A$126,0))),B!$D$127)</f>
        <v>#N/A</v>
      </c>
      <c r="S785" s="37" t="e">
        <f t="array" ref="S785">IF(O785="7",IF(P785="000","N/A",INDEX(B!$E$2:$E$126,MATCH(EF!P785,B!$A$2:$A$126,0))),B!$E$127)</f>
        <v>#N/A</v>
      </c>
      <c r="T785" s="29"/>
      <c r="U785" s="29"/>
      <c r="V785" s="29"/>
      <c r="W785" s="29"/>
      <c r="X785" s="29"/>
      <c r="Y785" s="29"/>
      <c r="Z785" s="29"/>
    </row>
    <row r="786" spans="1:26" ht="14.25" customHeight="1">
      <c r="A786" s="29">
        <f>COUNTIF(A!$A$2:$A$1001,"&lt;="&amp;A!A786)</f>
        <v>0</v>
      </c>
      <c r="B786" s="30">
        <v>785</v>
      </c>
      <c r="C786" s="35" t="e">
        <f t="array" ref="C786">INDEX(A!$A$2:$A$1001,MATCH(EF!B786,EF!$A$2:$A$1001,0))</f>
        <v>#N/A</v>
      </c>
      <c r="D786" s="35" t="e">
        <f t="array" ref="D786">INDEX(A!$B$2:$B$1001,MATCH(EF!C786,A!$A$2:$A$1001,0))</f>
        <v>#N/A</v>
      </c>
      <c r="E786" s="35" t="e">
        <f t="array" ref="E786">INDEX(A!$C$2:$C$1001,MATCH(EF!C786,A!$A$2:$A$1001,0))</f>
        <v>#N/A</v>
      </c>
      <c r="F786" s="35" t="e">
        <f t="array" ref="F786">INDEX(A!$D$2:$D$1001,MATCH(EF!C786,A!$A$2:$A$1001,0))</f>
        <v>#N/A</v>
      </c>
      <c r="G786" s="35" t="e">
        <f t="array" ref="G786">INDEX(A!$E$2:$E$1001,MATCH(EF!C786,A!$A$2:$A$1001,0))</f>
        <v>#N/A</v>
      </c>
      <c r="H786" s="35" t="e">
        <f t="array" ref="H786">INDEX(A!$F$2:$F$1001,MATCH(EF!C786,A!$A$2:$A$1001,0))</f>
        <v>#N/A</v>
      </c>
      <c r="I786" s="35" t="e">
        <f t="array" ref="I786">INDEX(A!$G$2:$G$1001,MATCH(EF!C786,A!$A$2:$A$1001,0))</f>
        <v>#N/A</v>
      </c>
      <c r="J786" s="35" t="e">
        <f t="array" ref="J786">INDEX(A!$H$2:$H$1001,MATCH(EF!C786,A!$A$2:$A$1001,0))</f>
        <v>#N/A</v>
      </c>
      <c r="K786" s="35" t="e">
        <f t="array" ref="K786">INDEX(A!$I$2:$I$1001,MATCH(EF!C786,A!$A$2:$A$1001,0))</f>
        <v>#N/A</v>
      </c>
      <c r="L786" s="35" t="e">
        <f t="array" ref="L786">INDEX(A!$J$2:$J$1001,MATCH(EF!C786,A!$A$2:$A$1001,0))</f>
        <v>#N/A</v>
      </c>
      <c r="M786" s="35" t="e">
        <f t="array" ref="M786">INDEX(A!$K$2:$K$1001,MATCH(EF!C786,A!$A$2:$A$1001,0))</f>
        <v>#N/A</v>
      </c>
      <c r="N786" s="35" t="e">
        <f t="array" ref="N786">INDEX(A!$L$2:$L$1001,MATCH(EF!C786,A!$A$2:$A$1001,0))</f>
        <v>#N/A</v>
      </c>
      <c r="O786" s="36" t="e">
        <f t="shared" si="0"/>
        <v>#N/A</v>
      </c>
      <c r="P786" s="36" t="e">
        <f t="shared" si="1"/>
        <v>#N/A</v>
      </c>
      <c r="Q786" s="36" t="e">
        <f t="array" ref="Q786">IF(O786="7",IF(P786="000","Sin región al ser un intermunicipal",INDEX(B!$C$2:$C$126,MATCH(EF!P786,B!$A$2:$A$126,0))),"Sin región al ser un ente Estatal")</f>
        <v>#N/A</v>
      </c>
      <c r="R786" s="37" t="e">
        <f t="array" ref="R786">IF(O786="7",IF(P786="000","N/A",INDEX(B!$D$2:$D$126,MATCH(EF!P786,B!$A$2:$A$126,0))),B!$D$127)</f>
        <v>#N/A</v>
      </c>
      <c r="S786" s="37" t="e">
        <f t="array" ref="S786">IF(O786="7",IF(P786="000","N/A",INDEX(B!$E$2:$E$126,MATCH(EF!P786,B!$A$2:$A$126,0))),B!$E$127)</f>
        <v>#N/A</v>
      </c>
      <c r="T786" s="29"/>
      <c r="U786" s="29"/>
      <c r="V786" s="29"/>
      <c r="W786" s="29"/>
      <c r="X786" s="29"/>
      <c r="Y786" s="29"/>
      <c r="Z786" s="29"/>
    </row>
    <row r="787" spans="1:26" ht="14.25" customHeight="1">
      <c r="A787" s="29">
        <f>COUNTIF(A!$A$2:$A$1001,"&lt;="&amp;A!A787)</f>
        <v>0</v>
      </c>
      <c r="B787" s="30">
        <v>786</v>
      </c>
      <c r="C787" s="35" t="e">
        <f t="array" ref="C787">INDEX(A!$A$2:$A$1001,MATCH(EF!B787,EF!$A$2:$A$1001,0))</f>
        <v>#N/A</v>
      </c>
      <c r="D787" s="35" t="e">
        <f t="array" ref="D787">INDEX(A!$B$2:$B$1001,MATCH(EF!C787,A!$A$2:$A$1001,0))</f>
        <v>#N/A</v>
      </c>
      <c r="E787" s="35" t="e">
        <f t="array" ref="E787">INDEX(A!$C$2:$C$1001,MATCH(EF!C787,A!$A$2:$A$1001,0))</f>
        <v>#N/A</v>
      </c>
      <c r="F787" s="35" t="e">
        <f t="array" ref="F787">INDEX(A!$D$2:$D$1001,MATCH(EF!C787,A!$A$2:$A$1001,0))</f>
        <v>#N/A</v>
      </c>
      <c r="G787" s="35" t="e">
        <f t="array" ref="G787">INDEX(A!$E$2:$E$1001,MATCH(EF!C787,A!$A$2:$A$1001,0))</f>
        <v>#N/A</v>
      </c>
      <c r="H787" s="35" t="e">
        <f t="array" ref="H787">INDEX(A!$F$2:$F$1001,MATCH(EF!C787,A!$A$2:$A$1001,0))</f>
        <v>#N/A</v>
      </c>
      <c r="I787" s="35" t="e">
        <f t="array" ref="I787">INDEX(A!$G$2:$G$1001,MATCH(EF!C787,A!$A$2:$A$1001,0))</f>
        <v>#N/A</v>
      </c>
      <c r="J787" s="35" t="e">
        <f t="array" ref="J787">INDEX(A!$H$2:$H$1001,MATCH(EF!C787,A!$A$2:$A$1001,0))</f>
        <v>#N/A</v>
      </c>
      <c r="K787" s="35" t="e">
        <f t="array" ref="K787">INDEX(A!$I$2:$I$1001,MATCH(EF!C787,A!$A$2:$A$1001,0))</f>
        <v>#N/A</v>
      </c>
      <c r="L787" s="35" t="e">
        <f t="array" ref="L787">INDEX(A!$J$2:$J$1001,MATCH(EF!C787,A!$A$2:$A$1001,0))</f>
        <v>#N/A</v>
      </c>
      <c r="M787" s="35" t="e">
        <f t="array" ref="M787">INDEX(A!$K$2:$K$1001,MATCH(EF!C787,A!$A$2:$A$1001,0))</f>
        <v>#N/A</v>
      </c>
      <c r="N787" s="35" t="e">
        <f t="array" ref="N787">INDEX(A!$L$2:$L$1001,MATCH(EF!C787,A!$A$2:$A$1001,0))</f>
        <v>#N/A</v>
      </c>
      <c r="O787" s="36" t="e">
        <f t="shared" si="0"/>
        <v>#N/A</v>
      </c>
      <c r="P787" s="36" t="e">
        <f t="shared" si="1"/>
        <v>#N/A</v>
      </c>
      <c r="Q787" s="36" t="e">
        <f t="array" ref="Q787">IF(O787="7",IF(P787="000","Sin región al ser un intermunicipal",INDEX(B!$C$2:$C$126,MATCH(EF!P787,B!$A$2:$A$126,0))),"Sin región al ser un ente Estatal")</f>
        <v>#N/A</v>
      </c>
      <c r="R787" s="37" t="e">
        <f t="array" ref="R787">IF(O787="7",IF(P787="000","N/A",INDEX(B!$D$2:$D$126,MATCH(EF!P787,B!$A$2:$A$126,0))),B!$D$127)</f>
        <v>#N/A</v>
      </c>
      <c r="S787" s="37" t="e">
        <f t="array" ref="S787">IF(O787="7",IF(P787="000","N/A",INDEX(B!$E$2:$E$126,MATCH(EF!P787,B!$A$2:$A$126,0))),B!$E$127)</f>
        <v>#N/A</v>
      </c>
      <c r="T787" s="29"/>
      <c r="U787" s="29"/>
      <c r="V787" s="29"/>
      <c r="W787" s="29"/>
      <c r="X787" s="29"/>
      <c r="Y787" s="29"/>
      <c r="Z787" s="29"/>
    </row>
    <row r="788" spans="1:26" ht="14.25" customHeight="1">
      <c r="A788" s="29">
        <f>COUNTIF(A!$A$2:$A$1001,"&lt;="&amp;A!A788)</f>
        <v>0</v>
      </c>
      <c r="B788" s="30">
        <v>787</v>
      </c>
      <c r="C788" s="35" t="e">
        <f t="array" ref="C788">INDEX(A!$A$2:$A$1001,MATCH(EF!B788,EF!$A$2:$A$1001,0))</f>
        <v>#N/A</v>
      </c>
      <c r="D788" s="35" t="e">
        <f t="array" ref="D788">INDEX(A!$B$2:$B$1001,MATCH(EF!C788,A!$A$2:$A$1001,0))</f>
        <v>#N/A</v>
      </c>
      <c r="E788" s="35" t="e">
        <f t="array" ref="E788">INDEX(A!$C$2:$C$1001,MATCH(EF!C788,A!$A$2:$A$1001,0))</f>
        <v>#N/A</v>
      </c>
      <c r="F788" s="35" t="e">
        <f t="array" ref="F788">INDEX(A!$D$2:$D$1001,MATCH(EF!C788,A!$A$2:$A$1001,0))</f>
        <v>#N/A</v>
      </c>
      <c r="G788" s="35" t="e">
        <f t="array" ref="G788">INDEX(A!$E$2:$E$1001,MATCH(EF!C788,A!$A$2:$A$1001,0))</f>
        <v>#N/A</v>
      </c>
      <c r="H788" s="35" t="e">
        <f t="array" ref="H788">INDEX(A!$F$2:$F$1001,MATCH(EF!C788,A!$A$2:$A$1001,0))</f>
        <v>#N/A</v>
      </c>
      <c r="I788" s="35" t="e">
        <f t="array" ref="I788">INDEX(A!$G$2:$G$1001,MATCH(EF!C788,A!$A$2:$A$1001,0))</f>
        <v>#N/A</v>
      </c>
      <c r="J788" s="35" t="e">
        <f t="array" ref="J788">INDEX(A!$H$2:$H$1001,MATCH(EF!C788,A!$A$2:$A$1001,0))</f>
        <v>#N/A</v>
      </c>
      <c r="K788" s="35" t="e">
        <f t="array" ref="K788">INDEX(A!$I$2:$I$1001,MATCH(EF!C788,A!$A$2:$A$1001,0))</f>
        <v>#N/A</v>
      </c>
      <c r="L788" s="35" t="e">
        <f t="array" ref="L788">INDEX(A!$J$2:$J$1001,MATCH(EF!C788,A!$A$2:$A$1001,0))</f>
        <v>#N/A</v>
      </c>
      <c r="M788" s="35" t="e">
        <f t="array" ref="M788">INDEX(A!$K$2:$K$1001,MATCH(EF!C788,A!$A$2:$A$1001,0))</f>
        <v>#N/A</v>
      </c>
      <c r="N788" s="35" t="e">
        <f t="array" ref="N788">INDEX(A!$L$2:$L$1001,MATCH(EF!C788,A!$A$2:$A$1001,0))</f>
        <v>#N/A</v>
      </c>
      <c r="O788" s="36" t="e">
        <f t="shared" si="0"/>
        <v>#N/A</v>
      </c>
      <c r="P788" s="36" t="e">
        <f t="shared" si="1"/>
        <v>#N/A</v>
      </c>
      <c r="Q788" s="36" t="e">
        <f t="array" ref="Q788">IF(O788="7",IF(P788="000","Sin región al ser un intermunicipal",INDEX(B!$C$2:$C$126,MATCH(EF!P788,B!$A$2:$A$126,0))),"Sin región al ser un ente Estatal")</f>
        <v>#N/A</v>
      </c>
      <c r="R788" s="37" t="e">
        <f t="array" ref="R788">IF(O788="7",IF(P788="000","N/A",INDEX(B!$D$2:$D$126,MATCH(EF!P788,B!$A$2:$A$126,0))),B!$D$127)</f>
        <v>#N/A</v>
      </c>
      <c r="S788" s="37" t="e">
        <f t="array" ref="S788">IF(O788="7",IF(P788="000","N/A",INDEX(B!$E$2:$E$126,MATCH(EF!P788,B!$A$2:$A$126,0))),B!$E$127)</f>
        <v>#N/A</v>
      </c>
      <c r="T788" s="29"/>
      <c r="U788" s="29"/>
      <c r="V788" s="29"/>
      <c r="W788" s="29"/>
      <c r="X788" s="29"/>
      <c r="Y788" s="29"/>
      <c r="Z788" s="29"/>
    </row>
    <row r="789" spans="1:26" ht="14.25" customHeight="1">
      <c r="A789" s="29">
        <f>COUNTIF(A!$A$2:$A$1001,"&lt;="&amp;A!A789)</f>
        <v>0</v>
      </c>
      <c r="B789" s="30">
        <v>788</v>
      </c>
      <c r="C789" s="35" t="e">
        <f t="array" ref="C789">INDEX(A!$A$2:$A$1001,MATCH(EF!B789,EF!$A$2:$A$1001,0))</f>
        <v>#N/A</v>
      </c>
      <c r="D789" s="35" t="e">
        <f t="array" ref="D789">INDEX(A!$B$2:$B$1001,MATCH(EF!C789,A!$A$2:$A$1001,0))</f>
        <v>#N/A</v>
      </c>
      <c r="E789" s="35" t="e">
        <f t="array" ref="E789">INDEX(A!$C$2:$C$1001,MATCH(EF!C789,A!$A$2:$A$1001,0))</f>
        <v>#N/A</v>
      </c>
      <c r="F789" s="35" t="e">
        <f t="array" ref="F789">INDEX(A!$D$2:$D$1001,MATCH(EF!C789,A!$A$2:$A$1001,0))</f>
        <v>#N/A</v>
      </c>
      <c r="G789" s="35" t="e">
        <f t="array" ref="G789">INDEX(A!$E$2:$E$1001,MATCH(EF!C789,A!$A$2:$A$1001,0))</f>
        <v>#N/A</v>
      </c>
      <c r="H789" s="35" t="e">
        <f t="array" ref="H789">INDEX(A!$F$2:$F$1001,MATCH(EF!C789,A!$A$2:$A$1001,0))</f>
        <v>#N/A</v>
      </c>
      <c r="I789" s="35" t="e">
        <f t="array" ref="I789">INDEX(A!$G$2:$G$1001,MATCH(EF!C789,A!$A$2:$A$1001,0))</f>
        <v>#N/A</v>
      </c>
      <c r="J789" s="35" t="e">
        <f t="array" ref="J789">INDEX(A!$H$2:$H$1001,MATCH(EF!C789,A!$A$2:$A$1001,0))</f>
        <v>#N/A</v>
      </c>
      <c r="K789" s="35" t="e">
        <f t="array" ref="K789">INDEX(A!$I$2:$I$1001,MATCH(EF!C789,A!$A$2:$A$1001,0))</f>
        <v>#N/A</v>
      </c>
      <c r="L789" s="35" t="e">
        <f t="array" ref="L789">INDEX(A!$J$2:$J$1001,MATCH(EF!C789,A!$A$2:$A$1001,0))</f>
        <v>#N/A</v>
      </c>
      <c r="M789" s="35" t="e">
        <f t="array" ref="M789">INDEX(A!$K$2:$K$1001,MATCH(EF!C789,A!$A$2:$A$1001,0))</f>
        <v>#N/A</v>
      </c>
      <c r="N789" s="35" t="e">
        <f t="array" ref="N789">INDEX(A!$L$2:$L$1001,MATCH(EF!C789,A!$A$2:$A$1001,0))</f>
        <v>#N/A</v>
      </c>
      <c r="O789" s="36" t="e">
        <f t="shared" si="0"/>
        <v>#N/A</v>
      </c>
      <c r="P789" s="36" t="e">
        <f t="shared" si="1"/>
        <v>#N/A</v>
      </c>
      <c r="Q789" s="36" t="e">
        <f t="array" ref="Q789">IF(O789="7",IF(P789="000","Sin región al ser un intermunicipal",INDEX(B!$C$2:$C$126,MATCH(EF!P789,B!$A$2:$A$126,0))),"Sin región al ser un ente Estatal")</f>
        <v>#N/A</v>
      </c>
      <c r="R789" s="37" t="e">
        <f t="array" ref="R789">IF(O789="7",IF(P789="000","N/A",INDEX(B!$D$2:$D$126,MATCH(EF!P789,B!$A$2:$A$126,0))),B!$D$127)</f>
        <v>#N/A</v>
      </c>
      <c r="S789" s="37" t="e">
        <f t="array" ref="S789">IF(O789="7",IF(P789="000","N/A",INDEX(B!$E$2:$E$126,MATCH(EF!P789,B!$A$2:$A$126,0))),B!$E$127)</f>
        <v>#N/A</v>
      </c>
      <c r="T789" s="29"/>
      <c r="U789" s="29"/>
      <c r="V789" s="29"/>
      <c r="W789" s="29"/>
      <c r="X789" s="29"/>
      <c r="Y789" s="29"/>
      <c r="Z789" s="29"/>
    </row>
    <row r="790" spans="1:26" ht="14.25" customHeight="1">
      <c r="A790" s="29">
        <f>COUNTIF(A!$A$2:$A$1001,"&lt;="&amp;A!A790)</f>
        <v>0</v>
      </c>
      <c r="B790" s="30">
        <v>789</v>
      </c>
      <c r="C790" s="35" t="e">
        <f t="array" ref="C790">INDEX(A!$A$2:$A$1001,MATCH(EF!B790,EF!$A$2:$A$1001,0))</f>
        <v>#N/A</v>
      </c>
      <c r="D790" s="35" t="e">
        <f t="array" ref="D790">INDEX(A!$B$2:$B$1001,MATCH(EF!C790,A!$A$2:$A$1001,0))</f>
        <v>#N/A</v>
      </c>
      <c r="E790" s="35" t="e">
        <f t="array" ref="E790">INDEX(A!$C$2:$C$1001,MATCH(EF!C790,A!$A$2:$A$1001,0))</f>
        <v>#N/A</v>
      </c>
      <c r="F790" s="35" t="e">
        <f t="array" ref="F790">INDEX(A!$D$2:$D$1001,MATCH(EF!C790,A!$A$2:$A$1001,0))</f>
        <v>#N/A</v>
      </c>
      <c r="G790" s="35" t="e">
        <f t="array" ref="G790">INDEX(A!$E$2:$E$1001,MATCH(EF!C790,A!$A$2:$A$1001,0))</f>
        <v>#N/A</v>
      </c>
      <c r="H790" s="35" t="e">
        <f t="array" ref="H790">INDEX(A!$F$2:$F$1001,MATCH(EF!C790,A!$A$2:$A$1001,0))</f>
        <v>#N/A</v>
      </c>
      <c r="I790" s="35" t="e">
        <f t="array" ref="I790">INDEX(A!$G$2:$G$1001,MATCH(EF!C790,A!$A$2:$A$1001,0))</f>
        <v>#N/A</v>
      </c>
      <c r="J790" s="35" t="e">
        <f t="array" ref="J790">INDEX(A!$H$2:$H$1001,MATCH(EF!C790,A!$A$2:$A$1001,0))</f>
        <v>#N/A</v>
      </c>
      <c r="K790" s="35" t="e">
        <f t="array" ref="K790">INDEX(A!$I$2:$I$1001,MATCH(EF!C790,A!$A$2:$A$1001,0))</f>
        <v>#N/A</v>
      </c>
      <c r="L790" s="35" t="e">
        <f t="array" ref="L790">INDEX(A!$J$2:$J$1001,MATCH(EF!C790,A!$A$2:$A$1001,0))</f>
        <v>#N/A</v>
      </c>
      <c r="M790" s="35" t="e">
        <f t="array" ref="M790">INDEX(A!$K$2:$K$1001,MATCH(EF!C790,A!$A$2:$A$1001,0))</f>
        <v>#N/A</v>
      </c>
      <c r="N790" s="35" t="e">
        <f t="array" ref="N790">INDEX(A!$L$2:$L$1001,MATCH(EF!C790,A!$A$2:$A$1001,0))</f>
        <v>#N/A</v>
      </c>
      <c r="O790" s="36" t="e">
        <f t="shared" si="0"/>
        <v>#N/A</v>
      </c>
      <c r="P790" s="36" t="e">
        <f t="shared" si="1"/>
        <v>#N/A</v>
      </c>
      <c r="Q790" s="36" t="e">
        <f t="array" ref="Q790">IF(O790="7",IF(P790="000","Sin región al ser un intermunicipal",INDEX(B!$C$2:$C$126,MATCH(EF!P790,B!$A$2:$A$126,0))),"Sin región al ser un ente Estatal")</f>
        <v>#N/A</v>
      </c>
      <c r="R790" s="37" t="e">
        <f t="array" ref="R790">IF(O790="7",IF(P790="000","N/A",INDEX(B!$D$2:$D$126,MATCH(EF!P790,B!$A$2:$A$126,0))),B!$D$127)</f>
        <v>#N/A</v>
      </c>
      <c r="S790" s="37" t="e">
        <f t="array" ref="S790">IF(O790="7",IF(P790="000","N/A",INDEX(B!$E$2:$E$126,MATCH(EF!P790,B!$A$2:$A$126,0))),B!$E$127)</f>
        <v>#N/A</v>
      </c>
      <c r="T790" s="29"/>
      <c r="U790" s="29"/>
      <c r="V790" s="29"/>
      <c r="W790" s="29"/>
      <c r="X790" s="29"/>
      <c r="Y790" s="29"/>
      <c r="Z790" s="29"/>
    </row>
    <row r="791" spans="1:26" ht="14.25" customHeight="1">
      <c r="A791" s="29">
        <f>COUNTIF(A!$A$2:$A$1001,"&lt;="&amp;A!A791)</f>
        <v>0</v>
      </c>
      <c r="B791" s="30">
        <v>790</v>
      </c>
      <c r="C791" s="35" t="e">
        <f t="array" ref="C791">INDEX(A!$A$2:$A$1001,MATCH(EF!B791,EF!$A$2:$A$1001,0))</f>
        <v>#N/A</v>
      </c>
      <c r="D791" s="35" t="e">
        <f t="array" ref="D791">INDEX(A!$B$2:$B$1001,MATCH(EF!C791,A!$A$2:$A$1001,0))</f>
        <v>#N/A</v>
      </c>
      <c r="E791" s="35" t="e">
        <f t="array" ref="E791">INDEX(A!$C$2:$C$1001,MATCH(EF!C791,A!$A$2:$A$1001,0))</f>
        <v>#N/A</v>
      </c>
      <c r="F791" s="35" t="e">
        <f t="array" ref="F791">INDEX(A!$D$2:$D$1001,MATCH(EF!C791,A!$A$2:$A$1001,0))</f>
        <v>#N/A</v>
      </c>
      <c r="G791" s="35" t="e">
        <f t="array" ref="G791">INDEX(A!$E$2:$E$1001,MATCH(EF!C791,A!$A$2:$A$1001,0))</f>
        <v>#N/A</v>
      </c>
      <c r="H791" s="35" t="e">
        <f t="array" ref="H791">INDEX(A!$F$2:$F$1001,MATCH(EF!C791,A!$A$2:$A$1001,0))</f>
        <v>#N/A</v>
      </c>
      <c r="I791" s="35" t="e">
        <f t="array" ref="I791">INDEX(A!$G$2:$G$1001,MATCH(EF!C791,A!$A$2:$A$1001,0))</f>
        <v>#N/A</v>
      </c>
      <c r="J791" s="35" t="e">
        <f t="array" ref="J791">INDEX(A!$H$2:$H$1001,MATCH(EF!C791,A!$A$2:$A$1001,0))</f>
        <v>#N/A</v>
      </c>
      <c r="K791" s="35" t="e">
        <f t="array" ref="K791">INDEX(A!$I$2:$I$1001,MATCH(EF!C791,A!$A$2:$A$1001,0))</f>
        <v>#N/A</v>
      </c>
      <c r="L791" s="35" t="e">
        <f t="array" ref="L791">INDEX(A!$J$2:$J$1001,MATCH(EF!C791,A!$A$2:$A$1001,0))</f>
        <v>#N/A</v>
      </c>
      <c r="M791" s="35" t="e">
        <f t="array" ref="M791">INDEX(A!$K$2:$K$1001,MATCH(EF!C791,A!$A$2:$A$1001,0))</f>
        <v>#N/A</v>
      </c>
      <c r="N791" s="35" t="e">
        <f t="array" ref="N791">INDEX(A!$L$2:$L$1001,MATCH(EF!C791,A!$A$2:$A$1001,0))</f>
        <v>#N/A</v>
      </c>
      <c r="O791" s="36" t="e">
        <f t="shared" si="0"/>
        <v>#N/A</v>
      </c>
      <c r="P791" s="36" t="e">
        <f t="shared" si="1"/>
        <v>#N/A</v>
      </c>
      <c r="Q791" s="36" t="e">
        <f t="array" ref="Q791">IF(O791="7",IF(P791="000","Sin región al ser un intermunicipal",INDEX(B!$C$2:$C$126,MATCH(EF!P791,B!$A$2:$A$126,0))),"Sin región al ser un ente Estatal")</f>
        <v>#N/A</v>
      </c>
      <c r="R791" s="37" t="e">
        <f t="array" ref="R791">IF(O791="7",IF(P791="000","N/A",INDEX(B!$D$2:$D$126,MATCH(EF!P791,B!$A$2:$A$126,0))),B!$D$127)</f>
        <v>#N/A</v>
      </c>
      <c r="S791" s="37" t="e">
        <f t="array" ref="S791">IF(O791="7",IF(P791="000","N/A",INDEX(B!$E$2:$E$126,MATCH(EF!P791,B!$A$2:$A$126,0))),B!$E$127)</f>
        <v>#N/A</v>
      </c>
      <c r="T791" s="29"/>
      <c r="U791" s="29"/>
      <c r="V791" s="29"/>
      <c r="W791" s="29"/>
      <c r="X791" s="29"/>
      <c r="Y791" s="29"/>
      <c r="Z791" s="29"/>
    </row>
    <row r="792" spans="1:26" ht="14.25" customHeight="1">
      <c r="A792" s="29">
        <f>COUNTIF(A!$A$2:$A$1001,"&lt;="&amp;A!A792)</f>
        <v>0</v>
      </c>
      <c r="B792" s="30">
        <v>791</v>
      </c>
      <c r="C792" s="35" t="e">
        <f t="array" ref="C792">INDEX(A!$A$2:$A$1001,MATCH(EF!B792,EF!$A$2:$A$1001,0))</f>
        <v>#N/A</v>
      </c>
      <c r="D792" s="35" t="e">
        <f t="array" ref="D792">INDEX(A!$B$2:$B$1001,MATCH(EF!C792,A!$A$2:$A$1001,0))</f>
        <v>#N/A</v>
      </c>
      <c r="E792" s="35" t="e">
        <f t="array" ref="E792">INDEX(A!$C$2:$C$1001,MATCH(EF!C792,A!$A$2:$A$1001,0))</f>
        <v>#N/A</v>
      </c>
      <c r="F792" s="35" t="e">
        <f t="array" ref="F792">INDEX(A!$D$2:$D$1001,MATCH(EF!C792,A!$A$2:$A$1001,0))</f>
        <v>#N/A</v>
      </c>
      <c r="G792" s="35" t="e">
        <f t="array" ref="G792">INDEX(A!$E$2:$E$1001,MATCH(EF!C792,A!$A$2:$A$1001,0))</f>
        <v>#N/A</v>
      </c>
      <c r="H792" s="35" t="e">
        <f t="array" ref="H792">INDEX(A!$F$2:$F$1001,MATCH(EF!C792,A!$A$2:$A$1001,0))</f>
        <v>#N/A</v>
      </c>
      <c r="I792" s="35" t="e">
        <f t="array" ref="I792">INDEX(A!$G$2:$G$1001,MATCH(EF!C792,A!$A$2:$A$1001,0))</f>
        <v>#N/A</v>
      </c>
      <c r="J792" s="35" t="e">
        <f t="array" ref="J792">INDEX(A!$H$2:$H$1001,MATCH(EF!C792,A!$A$2:$A$1001,0))</f>
        <v>#N/A</v>
      </c>
      <c r="K792" s="35" t="e">
        <f t="array" ref="K792">INDEX(A!$I$2:$I$1001,MATCH(EF!C792,A!$A$2:$A$1001,0))</f>
        <v>#N/A</v>
      </c>
      <c r="L792" s="35" t="e">
        <f t="array" ref="L792">INDEX(A!$J$2:$J$1001,MATCH(EF!C792,A!$A$2:$A$1001,0))</f>
        <v>#N/A</v>
      </c>
      <c r="M792" s="35" t="e">
        <f t="array" ref="M792">INDEX(A!$K$2:$K$1001,MATCH(EF!C792,A!$A$2:$A$1001,0))</f>
        <v>#N/A</v>
      </c>
      <c r="N792" s="35" t="e">
        <f t="array" ref="N792">INDEX(A!$L$2:$L$1001,MATCH(EF!C792,A!$A$2:$A$1001,0))</f>
        <v>#N/A</v>
      </c>
      <c r="O792" s="36" t="e">
        <f t="shared" si="0"/>
        <v>#N/A</v>
      </c>
      <c r="P792" s="36" t="e">
        <f t="shared" si="1"/>
        <v>#N/A</v>
      </c>
      <c r="Q792" s="36" t="e">
        <f t="array" ref="Q792">IF(O792="7",IF(P792="000","Sin región al ser un intermunicipal",INDEX(B!$C$2:$C$126,MATCH(EF!P792,B!$A$2:$A$126,0))),"Sin región al ser un ente Estatal")</f>
        <v>#N/A</v>
      </c>
      <c r="R792" s="37" t="e">
        <f t="array" ref="R792">IF(O792="7",IF(P792="000","N/A",INDEX(B!$D$2:$D$126,MATCH(EF!P792,B!$A$2:$A$126,0))),B!$D$127)</f>
        <v>#N/A</v>
      </c>
      <c r="S792" s="37" t="e">
        <f t="array" ref="S792">IF(O792="7",IF(P792="000","N/A",INDEX(B!$E$2:$E$126,MATCH(EF!P792,B!$A$2:$A$126,0))),B!$E$127)</f>
        <v>#N/A</v>
      </c>
      <c r="T792" s="29"/>
      <c r="U792" s="29"/>
      <c r="V792" s="29"/>
      <c r="W792" s="29"/>
      <c r="X792" s="29"/>
      <c r="Y792" s="29"/>
      <c r="Z792" s="29"/>
    </row>
    <row r="793" spans="1:26" ht="14.25" customHeight="1">
      <c r="A793" s="29">
        <f>COUNTIF(A!$A$2:$A$1001,"&lt;="&amp;A!A793)</f>
        <v>0</v>
      </c>
      <c r="B793" s="30">
        <v>792</v>
      </c>
      <c r="C793" s="35" t="e">
        <f t="array" ref="C793">INDEX(A!$A$2:$A$1001,MATCH(EF!B793,EF!$A$2:$A$1001,0))</f>
        <v>#N/A</v>
      </c>
      <c r="D793" s="35" t="e">
        <f t="array" ref="D793">INDEX(A!$B$2:$B$1001,MATCH(EF!C793,A!$A$2:$A$1001,0))</f>
        <v>#N/A</v>
      </c>
      <c r="E793" s="35" t="e">
        <f t="array" ref="E793">INDEX(A!$C$2:$C$1001,MATCH(EF!C793,A!$A$2:$A$1001,0))</f>
        <v>#N/A</v>
      </c>
      <c r="F793" s="35" t="e">
        <f t="array" ref="F793">INDEX(A!$D$2:$D$1001,MATCH(EF!C793,A!$A$2:$A$1001,0))</f>
        <v>#N/A</v>
      </c>
      <c r="G793" s="35" t="e">
        <f t="array" ref="G793">INDEX(A!$E$2:$E$1001,MATCH(EF!C793,A!$A$2:$A$1001,0))</f>
        <v>#N/A</v>
      </c>
      <c r="H793" s="35" t="e">
        <f t="array" ref="H793">INDEX(A!$F$2:$F$1001,MATCH(EF!C793,A!$A$2:$A$1001,0))</f>
        <v>#N/A</v>
      </c>
      <c r="I793" s="35" t="e">
        <f t="array" ref="I793">INDEX(A!$G$2:$G$1001,MATCH(EF!C793,A!$A$2:$A$1001,0))</f>
        <v>#N/A</v>
      </c>
      <c r="J793" s="35" t="e">
        <f t="array" ref="J793">INDEX(A!$H$2:$H$1001,MATCH(EF!C793,A!$A$2:$A$1001,0))</f>
        <v>#N/A</v>
      </c>
      <c r="K793" s="35" t="e">
        <f t="array" ref="K793">INDEX(A!$I$2:$I$1001,MATCH(EF!C793,A!$A$2:$A$1001,0))</f>
        <v>#N/A</v>
      </c>
      <c r="L793" s="35" t="e">
        <f t="array" ref="L793">INDEX(A!$J$2:$J$1001,MATCH(EF!C793,A!$A$2:$A$1001,0))</f>
        <v>#N/A</v>
      </c>
      <c r="M793" s="35" t="e">
        <f t="array" ref="M793">INDEX(A!$K$2:$K$1001,MATCH(EF!C793,A!$A$2:$A$1001,0))</f>
        <v>#N/A</v>
      </c>
      <c r="N793" s="35" t="e">
        <f t="array" ref="N793">INDEX(A!$L$2:$L$1001,MATCH(EF!C793,A!$A$2:$A$1001,0))</f>
        <v>#N/A</v>
      </c>
      <c r="O793" s="36" t="e">
        <f t="shared" si="0"/>
        <v>#N/A</v>
      </c>
      <c r="P793" s="36" t="e">
        <f t="shared" si="1"/>
        <v>#N/A</v>
      </c>
      <c r="Q793" s="36" t="e">
        <f t="array" ref="Q793">IF(O793="7",IF(P793="000","Sin región al ser un intermunicipal",INDEX(B!$C$2:$C$126,MATCH(EF!P793,B!$A$2:$A$126,0))),"Sin región al ser un ente Estatal")</f>
        <v>#N/A</v>
      </c>
      <c r="R793" s="37" t="e">
        <f t="array" ref="R793">IF(O793="7",IF(P793="000","N/A",INDEX(B!$D$2:$D$126,MATCH(EF!P793,B!$A$2:$A$126,0))),B!$D$127)</f>
        <v>#N/A</v>
      </c>
      <c r="S793" s="37" t="e">
        <f t="array" ref="S793">IF(O793="7",IF(P793="000","N/A",INDEX(B!$E$2:$E$126,MATCH(EF!P793,B!$A$2:$A$126,0))),B!$E$127)</f>
        <v>#N/A</v>
      </c>
      <c r="T793" s="29"/>
      <c r="U793" s="29"/>
      <c r="V793" s="29"/>
      <c r="W793" s="29"/>
      <c r="X793" s="29"/>
      <c r="Y793" s="29"/>
      <c r="Z793" s="29"/>
    </row>
    <row r="794" spans="1:26" ht="14.25" customHeight="1">
      <c r="A794" s="29">
        <f>COUNTIF(A!$A$2:$A$1001,"&lt;="&amp;A!A794)</f>
        <v>0</v>
      </c>
      <c r="B794" s="30">
        <v>793</v>
      </c>
      <c r="C794" s="35" t="e">
        <f t="array" ref="C794">INDEX(A!$A$2:$A$1001,MATCH(EF!B794,EF!$A$2:$A$1001,0))</f>
        <v>#N/A</v>
      </c>
      <c r="D794" s="35" t="e">
        <f t="array" ref="D794">INDEX(A!$B$2:$B$1001,MATCH(EF!C794,A!$A$2:$A$1001,0))</f>
        <v>#N/A</v>
      </c>
      <c r="E794" s="35" t="e">
        <f t="array" ref="E794">INDEX(A!$C$2:$C$1001,MATCH(EF!C794,A!$A$2:$A$1001,0))</f>
        <v>#N/A</v>
      </c>
      <c r="F794" s="35" t="e">
        <f t="array" ref="F794">INDEX(A!$D$2:$D$1001,MATCH(EF!C794,A!$A$2:$A$1001,0))</f>
        <v>#N/A</v>
      </c>
      <c r="G794" s="35" t="e">
        <f t="array" ref="G794">INDEX(A!$E$2:$E$1001,MATCH(EF!C794,A!$A$2:$A$1001,0))</f>
        <v>#N/A</v>
      </c>
      <c r="H794" s="35" t="e">
        <f t="array" ref="H794">INDEX(A!$F$2:$F$1001,MATCH(EF!C794,A!$A$2:$A$1001,0))</f>
        <v>#N/A</v>
      </c>
      <c r="I794" s="35" t="e">
        <f t="array" ref="I794">INDEX(A!$G$2:$G$1001,MATCH(EF!C794,A!$A$2:$A$1001,0))</f>
        <v>#N/A</v>
      </c>
      <c r="J794" s="35" t="e">
        <f t="array" ref="J794">INDEX(A!$H$2:$H$1001,MATCH(EF!C794,A!$A$2:$A$1001,0))</f>
        <v>#N/A</v>
      </c>
      <c r="K794" s="35" t="e">
        <f t="array" ref="K794">INDEX(A!$I$2:$I$1001,MATCH(EF!C794,A!$A$2:$A$1001,0))</f>
        <v>#N/A</v>
      </c>
      <c r="L794" s="35" t="e">
        <f t="array" ref="L794">INDEX(A!$J$2:$J$1001,MATCH(EF!C794,A!$A$2:$A$1001,0))</f>
        <v>#N/A</v>
      </c>
      <c r="M794" s="35" t="e">
        <f t="array" ref="M794">INDEX(A!$K$2:$K$1001,MATCH(EF!C794,A!$A$2:$A$1001,0))</f>
        <v>#N/A</v>
      </c>
      <c r="N794" s="35" t="e">
        <f t="array" ref="N794">INDEX(A!$L$2:$L$1001,MATCH(EF!C794,A!$A$2:$A$1001,0))</f>
        <v>#N/A</v>
      </c>
      <c r="O794" s="36" t="e">
        <f t="shared" si="0"/>
        <v>#N/A</v>
      </c>
      <c r="P794" s="36" t="e">
        <f t="shared" si="1"/>
        <v>#N/A</v>
      </c>
      <c r="Q794" s="36" t="e">
        <f t="array" ref="Q794">IF(O794="7",IF(P794="000","Sin región al ser un intermunicipal",INDEX(B!$C$2:$C$126,MATCH(EF!P794,B!$A$2:$A$126,0))),"Sin región al ser un ente Estatal")</f>
        <v>#N/A</v>
      </c>
      <c r="R794" s="37" t="e">
        <f t="array" ref="R794">IF(O794="7",IF(P794="000","N/A",INDEX(B!$D$2:$D$126,MATCH(EF!P794,B!$A$2:$A$126,0))),B!$D$127)</f>
        <v>#N/A</v>
      </c>
      <c r="S794" s="37" t="e">
        <f t="array" ref="S794">IF(O794="7",IF(P794="000","N/A",INDEX(B!$E$2:$E$126,MATCH(EF!P794,B!$A$2:$A$126,0))),B!$E$127)</f>
        <v>#N/A</v>
      </c>
      <c r="T794" s="29"/>
      <c r="U794" s="29"/>
      <c r="V794" s="29"/>
      <c r="W794" s="29"/>
      <c r="X794" s="29"/>
      <c r="Y794" s="29"/>
      <c r="Z794" s="29"/>
    </row>
    <row r="795" spans="1:26" ht="14.25" customHeight="1">
      <c r="A795" s="29">
        <f>COUNTIF(A!$A$2:$A$1001,"&lt;="&amp;A!A795)</f>
        <v>0</v>
      </c>
      <c r="B795" s="30">
        <v>794</v>
      </c>
      <c r="C795" s="35" t="e">
        <f t="array" ref="C795">INDEX(A!$A$2:$A$1001,MATCH(EF!B795,EF!$A$2:$A$1001,0))</f>
        <v>#N/A</v>
      </c>
      <c r="D795" s="35" t="e">
        <f t="array" ref="D795">INDEX(A!$B$2:$B$1001,MATCH(EF!C795,A!$A$2:$A$1001,0))</f>
        <v>#N/A</v>
      </c>
      <c r="E795" s="35" t="e">
        <f t="array" ref="E795">INDEX(A!$C$2:$C$1001,MATCH(EF!C795,A!$A$2:$A$1001,0))</f>
        <v>#N/A</v>
      </c>
      <c r="F795" s="35" t="e">
        <f t="array" ref="F795">INDEX(A!$D$2:$D$1001,MATCH(EF!C795,A!$A$2:$A$1001,0))</f>
        <v>#N/A</v>
      </c>
      <c r="G795" s="35" t="e">
        <f t="array" ref="G795">INDEX(A!$E$2:$E$1001,MATCH(EF!C795,A!$A$2:$A$1001,0))</f>
        <v>#N/A</v>
      </c>
      <c r="H795" s="35" t="e">
        <f t="array" ref="H795">INDEX(A!$F$2:$F$1001,MATCH(EF!C795,A!$A$2:$A$1001,0))</f>
        <v>#N/A</v>
      </c>
      <c r="I795" s="35" t="e">
        <f t="array" ref="I795">INDEX(A!$G$2:$G$1001,MATCH(EF!C795,A!$A$2:$A$1001,0))</f>
        <v>#N/A</v>
      </c>
      <c r="J795" s="35" t="e">
        <f t="array" ref="J795">INDEX(A!$H$2:$H$1001,MATCH(EF!C795,A!$A$2:$A$1001,0))</f>
        <v>#N/A</v>
      </c>
      <c r="K795" s="35" t="e">
        <f t="array" ref="K795">INDEX(A!$I$2:$I$1001,MATCH(EF!C795,A!$A$2:$A$1001,0))</f>
        <v>#N/A</v>
      </c>
      <c r="L795" s="35" t="e">
        <f t="array" ref="L795">INDEX(A!$J$2:$J$1001,MATCH(EF!C795,A!$A$2:$A$1001,0))</f>
        <v>#N/A</v>
      </c>
      <c r="M795" s="35" t="e">
        <f t="array" ref="M795">INDEX(A!$K$2:$K$1001,MATCH(EF!C795,A!$A$2:$A$1001,0))</f>
        <v>#N/A</v>
      </c>
      <c r="N795" s="35" t="e">
        <f t="array" ref="N795">INDEX(A!$L$2:$L$1001,MATCH(EF!C795,A!$A$2:$A$1001,0))</f>
        <v>#N/A</v>
      </c>
      <c r="O795" s="36" t="e">
        <f t="shared" si="0"/>
        <v>#N/A</v>
      </c>
      <c r="P795" s="36" t="e">
        <f t="shared" si="1"/>
        <v>#N/A</v>
      </c>
      <c r="Q795" s="36" t="e">
        <f t="array" ref="Q795">IF(O795="7",IF(P795="000","Sin región al ser un intermunicipal",INDEX(B!$C$2:$C$126,MATCH(EF!P795,B!$A$2:$A$126,0))),"Sin región al ser un ente Estatal")</f>
        <v>#N/A</v>
      </c>
      <c r="R795" s="37" t="e">
        <f t="array" ref="R795">IF(O795="7",IF(P795="000","N/A",INDEX(B!$D$2:$D$126,MATCH(EF!P795,B!$A$2:$A$126,0))),B!$D$127)</f>
        <v>#N/A</v>
      </c>
      <c r="S795" s="37" t="e">
        <f t="array" ref="S795">IF(O795="7",IF(P795="000","N/A",INDEX(B!$E$2:$E$126,MATCH(EF!P795,B!$A$2:$A$126,0))),B!$E$127)</f>
        <v>#N/A</v>
      </c>
      <c r="T795" s="29"/>
      <c r="U795" s="29"/>
      <c r="V795" s="29"/>
      <c r="W795" s="29"/>
      <c r="X795" s="29"/>
      <c r="Y795" s="29"/>
      <c r="Z795" s="29"/>
    </row>
    <row r="796" spans="1:26" ht="14.25" customHeight="1">
      <c r="A796" s="29">
        <f>COUNTIF(A!$A$2:$A$1001,"&lt;="&amp;A!A796)</f>
        <v>0</v>
      </c>
      <c r="B796" s="30">
        <v>795</v>
      </c>
      <c r="C796" s="35" t="e">
        <f t="array" ref="C796">INDEX(A!$A$2:$A$1001,MATCH(EF!B796,EF!$A$2:$A$1001,0))</f>
        <v>#N/A</v>
      </c>
      <c r="D796" s="35" t="e">
        <f t="array" ref="D796">INDEX(A!$B$2:$B$1001,MATCH(EF!C796,A!$A$2:$A$1001,0))</f>
        <v>#N/A</v>
      </c>
      <c r="E796" s="35" t="e">
        <f t="array" ref="E796">INDEX(A!$C$2:$C$1001,MATCH(EF!C796,A!$A$2:$A$1001,0))</f>
        <v>#N/A</v>
      </c>
      <c r="F796" s="35" t="e">
        <f t="array" ref="F796">INDEX(A!$D$2:$D$1001,MATCH(EF!C796,A!$A$2:$A$1001,0))</f>
        <v>#N/A</v>
      </c>
      <c r="G796" s="35" t="e">
        <f t="array" ref="G796">INDEX(A!$E$2:$E$1001,MATCH(EF!C796,A!$A$2:$A$1001,0))</f>
        <v>#N/A</v>
      </c>
      <c r="H796" s="35" t="e">
        <f t="array" ref="H796">INDEX(A!$F$2:$F$1001,MATCH(EF!C796,A!$A$2:$A$1001,0))</f>
        <v>#N/A</v>
      </c>
      <c r="I796" s="35" t="e">
        <f t="array" ref="I796">INDEX(A!$G$2:$G$1001,MATCH(EF!C796,A!$A$2:$A$1001,0))</f>
        <v>#N/A</v>
      </c>
      <c r="J796" s="35" t="e">
        <f t="array" ref="J796">INDEX(A!$H$2:$H$1001,MATCH(EF!C796,A!$A$2:$A$1001,0))</f>
        <v>#N/A</v>
      </c>
      <c r="K796" s="35" t="e">
        <f t="array" ref="K796">INDEX(A!$I$2:$I$1001,MATCH(EF!C796,A!$A$2:$A$1001,0))</f>
        <v>#N/A</v>
      </c>
      <c r="L796" s="35" t="e">
        <f t="array" ref="L796">INDEX(A!$J$2:$J$1001,MATCH(EF!C796,A!$A$2:$A$1001,0))</f>
        <v>#N/A</v>
      </c>
      <c r="M796" s="35" t="e">
        <f t="array" ref="M796">INDEX(A!$K$2:$K$1001,MATCH(EF!C796,A!$A$2:$A$1001,0))</f>
        <v>#N/A</v>
      </c>
      <c r="N796" s="35" t="e">
        <f t="array" ref="N796">INDEX(A!$L$2:$L$1001,MATCH(EF!C796,A!$A$2:$A$1001,0))</f>
        <v>#N/A</v>
      </c>
      <c r="O796" s="36" t="e">
        <f t="shared" si="0"/>
        <v>#N/A</v>
      </c>
      <c r="P796" s="36" t="e">
        <f t="shared" si="1"/>
        <v>#N/A</v>
      </c>
      <c r="Q796" s="36" t="e">
        <f t="array" ref="Q796">IF(O796="7",IF(P796="000","Sin región al ser un intermunicipal",INDEX(B!$C$2:$C$126,MATCH(EF!P796,B!$A$2:$A$126,0))),"Sin región al ser un ente Estatal")</f>
        <v>#N/A</v>
      </c>
      <c r="R796" s="37" t="e">
        <f t="array" ref="R796">IF(O796="7",IF(P796="000","N/A",INDEX(B!$D$2:$D$126,MATCH(EF!P796,B!$A$2:$A$126,0))),B!$D$127)</f>
        <v>#N/A</v>
      </c>
      <c r="S796" s="37" t="e">
        <f t="array" ref="S796">IF(O796="7",IF(P796="000","N/A",INDEX(B!$E$2:$E$126,MATCH(EF!P796,B!$A$2:$A$126,0))),B!$E$127)</f>
        <v>#N/A</v>
      </c>
      <c r="T796" s="29"/>
      <c r="U796" s="29"/>
      <c r="V796" s="29"/>
      <c r="W796" s="29"/>
      <c r="X796" s="29"/>
      <c r="Y796" s="29"/>
      <c r="Z796" s="29"/>
    </row>
    <row r="797" spans="1:26" ht="14.25" customHeight="1">
      <c r="A797" s="29">
        <f>COUNTIF(A!$A$2:$A$1001,"&lt;="&amp;A!A797)</f>
        <v>0</v>
      </c>
      <c r="B797" s="30">
        <v>796</v>
      </c>
      <c r="C797" s="35" t="e">
        <f t="array" ref="C797">INDEX(A!$A$2:$A$1001,MATCH(EF!B797,EF!$A$2:$A$1001,0))</f>
        <v>#N/A</v>
      </c>
      <c r="D797" s="35" t="e">
        <f t="array" ref="D797">INDEX(A!$B$2:$B$1001,MATCH(EF!C797,A!$A$2:$A$1001,0))</f>
        <v>#N/A</v>
      </c>
      <c r="E797" s="35" t="e">
        <f t="array" ref="E797">INDEX(A!$C$2:$C$1001,MATCH(EF!C797,A!$A$2:$A$1001,0))</f>
        <v>#N/A</v>
      </c>
      <c r="F797" s="35" t="e">
        <f t="array" ref="F797">INDEX(A!$D$2:$D$1001,MATCH(EF!C797,A!$A$2:$A$1001,0))</f>
        <v>#N/A</v>
      </c>
      <c r="G797" s="35" t="e">
        <f t="array" ref="G797">INDEX(A!$E$2:$E$1001,MATCH(EF!C797,A!$A$2:$A$1001,0))</f>
        <v>#N/A</v>
      </c>
      <c r="H797" s="35" t="e">
        <f t="array" ref="H797">INDEX(A!$F$2:$F$1001,MATCH(EF!C797,A!$A$2:$A$1001,0))</f>
        <v>#N/A</v>
      </c>
      <c r="I797" s="35" t="e">
        <f t="array" ref="I797">INDEX(A!$G$2:$G$1001,MATCH(EF!C797,A!$A$2:$A$1001,0))</f>
        <v>#N/A</v>
      </c>
      <c r="J797" s="35" t="e">
        <f t="array" ref="J797">INDEX(A!$H$2:$H$1001,MATCH(EF!C797,A!$A$2:$A$1001,0))</f>
        <v>#N/A</v>
      </c>
      <c r="K797" s="35" t="e">
        <f t="array" ref="K797">INDEX(A!$I$2:$I$1001,MATCH(EF!C797,A!$A$2:$A$1001,0))</f>
        <v>#N/A</v>
      </c>
      <c r="L797" s="35" t="e">
        <f t="array" ref="L797">INDEX(A!$J$2:$J$1001,MATCH(EF!C797,A!$A$2:$A$1001,0))</f>
        <v>#N/A</v>
      </c>
      <c r="M797" s="35" t="e">
        <f t="array" ref="M797">INDEX(A!$K$2:$K$1001,MATCH(EF!C797,A!$A$2:$A$1001,0))</f>
        <v>#N/A</v>
      </c>
      <c r="N797" s="35" t="e">
        <f t="array" ref="N797">INDEX(A!$L$2:$L$1001,MATCH(EF!C797,A!$A$2:$A$1001,0))</f>
        <v>#N/A</v>
      </c>
      <c r="O797" s="36" t="e">
        <f t="shared" si="0"/>
        <v>#N/A</v>
      </c>
      <c r="P797" s="36" t="e">
        <f t="shared" si="1"/>
        <v>#N/A</v>
      </c>
      <c r="Q797" s="36" t="e">
        <f t="array" ref="Q797">IF(O797="7",IF(P797="000","Sin región al ser un intermunicipal",INDEX(B!$C$2:$C$126,MATCH(EF!P797,B!$A$2:$A$126,0))),"Sin región al ser un ente Estatal")</f>
        <v>#N/A</v>
      </c>
      <c r="R797" s="37" t="e">
        <f t="array" ref="R797">IF(O797="7",IF(P797="000","N/A",INDEX(B!$D$2:$D$126,MATCH(EF!P797,B!$A$2:$A$126,0))),B!$D$127)</f>
        <v>#N/A</v>
      </c>
      <c r="S797" s="37" t="e">
        <f t="array" ref="S797">IF(O797="7",IF(P797="000","N/A",INDEX(B!$E$2:$E$126,MATCH(EF!P797,B!$A$2:$A$126,0))),B!$E$127)</f>
        <v>#N/A</v>
      </c>
      <c r="T797" s="29"/>
      <c r="U797" s="29"/>
      <c r="V797" s="29"/>
      <c r="W797" s="29"/>
      <c r="X797" s="29"/>
      <c r="Y797" s="29"/>
      <c r="Z797" s="29"/>
    </row>
    <row r="798" spans="1:26" ht="14.25" customHeight="1">
      <c r="A798" s="29">
        <f>COUNTIF(A!$A$2:$A$1001,"&lt;="&amp;A!A798)</f>
        <v>0</v>
      </c>
      <c r="B798" s="30">
        <v>797</v>
      </c>
      <c r="C798" s="35" t="e">
        <f t="array" ref="C798">INDEX(A!$A$2:$A$1001,MATCH(EF!B798,EF!$A$2:$A$1001,0))</f>
        <v>#N/A</v>
      </c>
      <c r="D798" s="35" t="e">
        <f t="array" ref="D798">INDEX(A!$B$2:$B$1001,MATCH(EF!C798,A!$A$2:$A$1001,0))</f>
        <v>#N/A</v>
      </c>
      <c r="E798" s="35" t="e">
        <f t="array" ref="E798">INDEX(A!$C$2:$C$1001,MATCH(EF!C798,A!$A$2:$A$1001,0))</f>
        <v>#N/A</v>
      </c>
      <c r="F798" s="35" t="e">
        <f t="array" ref="F798">INDEX(A!$D$2:$D$1001,MATCH(EF!C798,A!$A$2:$A$1001,0))</f>
        <v>#N/A</v>
      </c>
      <c r="G798" s="35" t="e">
        <f t="array" ref="G798">INDEX(A!$E$2:$E$1001,MATCH(EF!C798,A!$A$2:$A$1001,0))</f>
        <v>#N/A</v>
      </c>
      <c r="H798" s="35" t="e">
        <f t="array" ref="H798">INDEX(A!$F$2:$F$1001,MATCH(EF!C798,A!$A$2:$A$1001,0))</f>
        <v>#N/A</v>
      </c>
      <c r="I798" s="35" t="e">
        <f t="array" ref="I798">INDEX(A!$G$2:$G$1001,MATCH(EF!C798,A!$A$2:$A$1001,0))</f>
        <v>#N/A</v>
      </c>
      <c r="J798" s="35" t="e">
        <f t="array" ref="J798">INDEX(A!$H$2:$H$1001,MATCH(EF!C798,A!$A$2:$A$1001,0))</f>
        <v>#N/A</v>
      </c>
      <c r="K798" s="35" t="e">
        <f t="array" ref="K798">INDEX(A!$I$2:$I$1001,MATCH(EF!C798,A!$A$2:$A$1001,0))</f>
        <v>#N/A</v>
      </c>
      <c r="L798" s="35" t="e">
        <f t="array" ref="L798">INDEX(A!$J$2:$J$1001,MATCH(EF!C798,A!$A$2:$A$1001,0))</f>
        <v>#N/A</v>
      </c>
      <c r="M798" s="35" t="e">
        <f t="array" ref="M798">INDEX(A!$K$2:$K$1001,MATCH(EF!C798,A!$A$2:$A$1001,0))</f>
        <v>#N/A</v>
      </c>
      <c r="N798" s="35" t="e">
        <f t="array" ref="N798">INDEX(A!$L$2:$L$1001,MATCH(EF!C798,A!$A$2:$A$1001,0))</f>
        <v>#N/A</v>
      </c>
      <c r="O798" s="36" t="e">
        <f t="shared" si="0"/>
        <v>#N/A</v>
      </c>
      <c r="P798" s="36" t="e">
        <f t="shared" si="1"/>
        <v>#N/A</v>
      </c>
      <c r="Q798" s="36" t="e">
        <f t="array" ref="Q798">IF(O798="7",IF(P798="000","Sin región al ser un intermunicipal",INDEX(B!$C$2:$C$126,MATCH(EF!P798,B!$A$2:$A$126,0))),"Sin región al ser un ente Estatal")</f>
        <v>#N/A</v>
      </c>
      <c r="R798" s="37" t="e">
        <f t="array" ref="R798">IF(O798="7",IF(P798="000","N/A",INDEX(B!$D$2:$D$126,MATCH(EF!P798,B!$A$2:$A$126,0))),B!$D$127)</f>
        <v>#N/A</v>
      </c>
      <c r="S798" s="37" t="e">
        <f t="array" ref="S798">IF(O798="7",IF(P798="000","N/A",INDEX(B!$E$2:$E$126,MATCH(EF!P798,B!$A$2:$A$126,0))),B!$E$127)</f>
        <v>#N/A</v>
      </c>
      <c r="T798" s="29"/>
      <c r="U798" s="29"/>
      <c r="V798" s="29"/>
      <c r="W798" s="29"/>
      <c r="X798" s="29"/>
      <c r="Y798" s="29"/>
      <c r="Z798" s="29"/>
    </row>
    <row r="799" spans="1:26" ht="14.25" customHeight="1">
      <c r="A799" s="29">
        <f>COUNTIF(A!$A$2:$A$1001,"&lt;="&amp;A!A799)</f>
        <v>0</v>
      </c>
      <c r="B799" s="30">
        <v>798</v>
      </c>
      <c r="C799" s="35" t="e">
        <f t="array" ref="C799">INDEX(A!$A$2:$A$1001,MATCH(EF!B799,EF!$A$2:$A$1001,0))</f>
        <v>#N/A</v>
      </c>
      <c r="D799" s="35" t="e">
        <f t="array" ref="D799">INDEX(A!$B$2:$B$1001,MATCH(EF!C799,A!$A$2:$A$1001,0))</f>
        <v>#N/A</v>
      </c>
      <c r="E799" s="35" t="e">
        <f t="array" ref="E799">INDEX(A!$C$2:$C$1001,MATCH(EF!C799,A!$A$2:$A$1001,0))</f>
        <v>#N/A</v>
      </c>
      <c r="F799" s="35" t="e">
        <f t="array" ref="F799">INDEX(A!$D$2:$D$1001,MATCH(EF!C799,A!$A$2:$A$1001,0))</f>
        <v>#N/A</v>
      </c>
      <c r="G799" s="35" t="e">
        <f t="array" ref="G799">INDEX(A!$E$2:$E$1001,MATCH(EF!C799,A!$A$2:$A$1001,0))</f>
        <v>#N/A</v>
      </c>
      <c r="H799" s="35" t="e">
        <f t="array" ref="H799">INDEX(A!$F$2:$F$1001,MATCH(EF!C799,A!$A$2:$A$1001,0))</f>
        <v>#N/A</v>
      </c>
      <c r="I799" s="35" t="e">
        <f t="array" ref="I799">INDEX(A!$G$2:$G$1001,MATCH(EF!C799,A!$A$2:$A$1001,0))</f>
        <v>#N/A</v>
      </c>
      <c r="J799" s="35" t="e">
        <f t="array" ref="J799">INDEX(A!$H$2:$H$1001,MATCH(EF!C799,A!$A$2:$A$1001,0))</f>
        <v>#N/A</v>
      </c>
      <c r="K799" s="35" t="e">
        <f t="array" ref="K799">INDEX(A!$I$2:$I$1001,MATCH(EF!C799,A!$A$2:$A$1001,0))</f>
        <v>#N/A</v>
      </c>
      <c r="L799" s="35" t="e">
        <f t="array" ref="L799">INDEX(A!$J$2:$J$1001,MATCH(EF!C799,A!$A$2:$A$1001,0))</f>
        <v>#N/A</v>
      </c>
      <c r="M799" s="35" t="e">
        <f t="array" ref="M799">INDEX(A!$K$2:$K$1001,MATCH(EF!C799,A!$A$2:$A$1001,0))</f>
        <v>#N/A</v>
      </c>
      <c r="N799" s="35" t="e">
        <f t="array" ref="N799">INDEX(A!$L$2:$L$1001,MATCH(EF!C799,A!$A$2:$A$1001,0))</f>
        <v>#N/A</v>
      </c>
      <c r="O799" s="36" t="e">
        <f t="shared" si="0"/>
        <v>#N/A</v>
      </c>
      <c r="P799" s="36" t="e">
        <f t="shared" si="1"/>
        <v>#N/A</v>
      </c>
      <c r="Q799" s="36" t="e">
        <f t="array" ref="Q799">IF(O799="7",IF(P799="000","Sin región al ser un intermunicipal",INDEX(B!$C$2:$C$126,MATCH(EF!P799,B!$A$2:$A$126,0))),"Sin región al ser un ente Estatal")</f>
        <v>#N/A</v>
      </c>
      <c r="R799" s="37" t="e">
        <f t="array" ref="R799">IF(O799="7",IF(P799="000","N/A",INDEX(B!$D$2:$D$126,MATCH(EF!P799,B!$A$2:$A$126,0))),B!$D$127)</f>
        <v>#N/A</v>
      </c>
      <c r="S799" s="37" t="e">
        <f t="array" ref="S799">IF(O799="7",IF(P799="000","N/A",INDEX(B!$E$2:$E$126,MATCH(EF!P799,B!$A$2:$A$126,0))),B!$E$127)</f>
        <v>#N/A</v>
      </c>
      <c r="T799" s="29"/>
      <c r="U799" s="29"/>
      <c r="V799" s="29"/>
      <c r="W799" s="29"/>
      <c r="X799" s="29"/>
      <c r="Y799" s="29"/>
      <c r="Z799" s="29"/>
    </row>
    <row r="800" spans="1:26" ht="14.25" customHeight="1">
      <c r="A800" s="29">
        <f>COUNTIF(A!$A$2:$A$1001,"&lt;="&amp;A!A800)</f>
        <v>0</v>
      </c>
      <c r="B800" s="30">
        <v>799</v>
      </c>
      <c r="C800" s="35" t="e">
        <f t="array" ref="C800">INDEX(A!$A$2:$A$1001,MATCH(EF!B800,EF!$A$2:$A$1001,0))</f>
        <v>#N/A</v>
      </c>
      <c r="D800" s="35" t="e">
        <f t="array" ref="D800">INDEX(A!$B$2:$B$1001,MATCH(EF!C800,A!$A$2:$A$1001,0))</f>
        <v>#N/A</v>
      </c>
      <c r="E800" s="35" t="e">
        <f t="array" ref="E800">INDEX(A!$C$2:$C$1001,MATCH(EF!C800,A!$A$2:$A$1001,0))</f>
        <v>#N/A</v>
      </c>
      <c r="F800" s="35" t="e">
        <f t="array" ref="F800">INDEX(A!$D$2:$D$1001,MATCH(EF!C800,A!$A$2:$A$1001,0))</f>
        <v>#N/A</v>
      </c>
      <c r="G800" s="35" t="e">
        <f t="array" ref="G800">INDEX(A!$E$2:$E$1001,MATCH(EF!C800,A!$A$2:$A$1001,0))</f>
        <v>#N/A</v>
      </c>
      <c r="H800" s="35" t="e">
        <f t="array" ref="H800">INDEX(A!$F$2:$F$1001,MATCH(EF!C800,A!$A$2:$A$1001,0))</f>
        <v>#N/A</v>
      </c>
      <c r="I800" s="35" t="e">
        <f t="array" ref="I800">INDEX(A!$G$2:$G$1001,MATCH(EF!C800,A!$A$2:$A$1001,0))</f>
        <v>#N/A</v>
      </c>
      <c r="J800" s="35" t="e">
        <f t="array" ref="J800">INDEX(A!$H$2:$H$1001,MATCH(EF!C800,A!$A$2:$A$1001,0))</f>
        <v>#N/A</v>
      </c>
      <c r="K800" s="35" t="e">
        <f t="array" ref="K800">INDEX(A!$I$2:$I$1001,MATCH(EF!C800,A!$A$2:$A$1001,0))</f>
        <v>#N/A</v>
      </c>
      <c r="L800" s="35" t="e">
        <f t="array" ref="L800">INDEX(A!$J$2:$J$1001,MATCH(EF!C800,A!$A$2:$A$1001,0))</f>
        <v>#N/A</v>
      </c>
      <c r="M800" s="35" t="e">
        <f t="array" ref="M800">INDEX(A!$K$2:$K$1001,MATCH(EF!C800,A!$A$2:$A$1001,0))</f>
        <v>#N/A</v>
      </c>
      <c r="N800" s="35" t="e">
        <f t="array" ref="N800">INDEX(A!$L$2:$L$1001,MATCH(EF!C800,A!$A$2:$A$1001,0))</f>
        <v>#N/A</v>
      </c>
      <c r="O800" s="36" t="e">
        <f t="shared" si="0"/>
        <v>#N/A</v>
      </c>
      <c r="P800" s="36" t="e">
        <f t="shared" si="1"/>
        <v>#N/A</v>
      </c>
      <c r="Q800" s="36" t="e">
        <f t="array" ref="Q800">IF(O800="7",IF(P800="000","Sin región al ser un intermunicipal",INDEX(B!$C$2:$C$126,MATCH(EF!P800,B!$A$2:$A$126,0))),"Sin región al ser un ente Estatal")</f>
        <v>#N/A</v>
      </c>
      <c r="R800" s="37" t="e">
        <f t="array" ref="R800">IF(O800="7",IF(P800="000","N/A",INDEX(B!$D$2:$D$126,MATCH(EF!P800,B!$A$2:$A$126,0))),B!$D$127)</f>
        <v>#N/A</v>
      </c>
      <c r="S800" s="37" t="e">
        <f t="array" ref="S800">IF(O800="7",IF(P800="000","N/A",INDEX(B!$E$2:$E$126,MATCH(EF!P800,B!$A$2:$A$126,0))),B!$E$127)</f>
        <v>#N/A</v>
      </c>
      <c r="T800" s="29"/>
      <c r="U800" s="29"/>
      <c r="V800" s="29"/>
      <c r="W800" s="29"/>
      <c r="X800" s="29"/>
      <c r="Y800" s="29"/>
      <c r="Z800" s="29"/>
    </row>
    <row r="801" spans="1:26" ht="14.25" customHeight="1">
      <c r="A801" s="29">
        <f>COUNTIF(A!$A$2:$A$1001,"&lt;="&amp;A!A801)</f>
        <v>0</v>
      </c>
      <c r="B801" s="30">
        <v>800</v>
      </c>
      <c r="C801" s="35" t="e">
        <f t="array" ref="C801">INDEX(A!$A$2:$A$1001,MATCH(EF!B801,EF!$A$2:$A$1001,0))</f>
        <v>#N/A</v>
      </c>
      <c r="D801" s="35" t="e">
        <f t="array" ref="D801">INDEX(A!$B$2:$B$1001,MATCH(EF!C801,A!$A$2:$A$1001,0))</f>
        <v>#N/A</v>
      </c>
      <c r="E801" s="35" t="e">
        <f t="array" ref="E801">INDEX(A!$C$2:$C$1001,MATCH(EF!C801,A!$A$2:$A$1001,0))</f>
        <v>#N/A</v>
      </c>
      <c r="F801" s="35" t="e">
        <f t="array" ref="F801">INDEX(A!$D$2:$D$1001,MATCH(EF!C801,A!$A$2:$A$1001,0))</f>
        <v>#N/A</v>
      </c>
      <c r="G801" s="35" t="e">
        <f t="array" ref="G801">INDEX(A!$E$2:$E$1001,MATCH(EF!C801,A!$A$2:$A$1001,0))</f>
        <v>#N/A</v>
      </c>
      <c r="H801" s="35" t="e">
        <f t="array" ref="H801">INDEX(A!$F$2:$F$1001,MATCH(EF!C801,A!$A$2:$A$1001,0))</f>
        <v>#N/A</v>
      </c>
      <c r="I801" s="35" t="e">
        <f t="array" ref="I801">INDEX(A!$G$2:$G$1001,MATCH(EF!C801,A!$A$2:$A$1001,0))</f>
        <v>#N/A</v>
      </c>
      <c r="J801" s="35" t="e">
        <f t="array" ref="J801">INDEX(A!$H$2:$H$1001,MATCH(EF!C801,A!$A$2:$A$1001,0))</f>
        <v>#N/A</v>
      </c>
      <c r="K801" s="35" t="e">
        <f t="array" ref="K801">INDEX(A!$I$2:$I$1001,MATCH(EF!C801,A!$A$2:$A$1001,0))</f>
        <v>#N/A</v>
      </c>
      <c r="L801" s="35" t="e">
        <f t="array" ref="L801">INDEX(A!$J$2:$J$1001,MATCH(EF!C801,A!$A$2:$A$1001,0))</f>
        <v>#N/A</v>
      </c>
      <c r="M801" s="35" t="e">
        <f t="array" ref="M801">INDEX(A!$K$2:$K$1001,MATCH(EF!C801,A!$A$2:$A$1001,0))</f>
        <v>#N/A</v>
      </c>
      <c r="N801" s="35" t="e">
        <f t="array" ref="N801">INDEX(A!$L$2:$L$1001,MATCH(EF!C801,A!$A$2:$A$1001,0))</f>
        <v>#N/A</v>
      </c>
      <c r="O801" s="36" t="e">
        <f t="shared" si="0"/>
        <v>#N/A</v>
      </c>
      <c r="P801" s="36" t="e">
        <f t="shared" si="1"/>
        <v>#N/A</v>
      </c>
      <c r="Q801" s="36" t="e">
        <f t="array" ref="Q801">IF(O801="7",IF(P801="000","Sin región al ser un intermunicipal",INDEX(B!$C$2:$C$126,MATCH(EF!P801,B!$A$2:$A$126,0))),"Sin región al ser un ente Estatal")</f>
        <v>#N/A</v>
      </c>
      <c r="R801" s="37" t="e">
        <f t="array" ref="R801">IF(O801="7",IF(P801="000","N/A",INDEX(B!$D$2:$D$126,MATCH(EF!P801,B!$A$2:$A$126,0))),B!$D$127)</f>
        <v>#N/A</v>
      </c>
      <c r="S801" s="37" t="e">
        <f t="array" ref="S801">IF(O801="7",IF(P801="000","N/A",INDEX(B!$E$2:$E$126,MATCH(EF!P801,B!$A$2:$A$126,0))),B!$E$127)</f>
        <v>#N/A</v>
      </c>
      <c r="T801" s="29"/>
      <c r="U801" s="29"/>
      <c r="V801" s="29"/>
      <c r="W801" s="29"/>
      <c r="X801" s="29"/>
      <c r="Y801" s="29"/>
      <c r="Z801" s="29"/>
    </row>
    <row r="802" spans="1:26" ht="14.25" customHeight="1">
      <c r="A802" s="29">
        <f>COUNTIF(A!$A$2:$A$1001,"&lt;="&amp;A!A802)</f>
        <v>0</v>
      </c>
      <c r="B802" s="30">
        <v>801</v>
      </c>
      <c r="C802" s="35" t="e">
        <f t="array" ref="C802">INDEX(A!$A$2:$A$1001,MATCH(EF!B802,EF!$A$2:$A$1001,0))</f>
        <v>#N/A</v>
      </c>
      <c r="D802" s="35" t="e">
        <f t="array" ref="D802">INDEX(A!$B$2:$B$1001,MATCH(EF!C802,A!$A$2:$A$1001,0))</f>
        <v>#N/A</v>
      </c>
      <c r="E802" s="35" t="e">
        <f t="array" ref="E802">INDEX(A!$C$2:$C$1001,MATCH(EF!C802,A!$A$2:$A$1001,0))</f>
        <v>#N/A</v>
      </c>
      <c r="F802" s="35" t="e">
        <f t="array" ref="F802">INDEX(A!$D$2:$D$1001,MATCH(EF!C802,A!$A$2:$A$1001,0))</f>
        <v>#N/A</v>
      </c>
      <c r="G802" s="35" t="e">
        <f t="array" ref="G802">INDEX(A!$E$2:$E$1001,MATCH(EF!C802,A!$A$2:$A$1001,0))</f>
        <v>#N/A</v>
      </c>
      <c r="H802" s="35" t="e">
        <f t="array" ref="H802">INDEX(A!$F$2:$F$1001,MATCH(EF!C802,A!$A$2:$A$1001,0))</f>
        <v>#N/A</v>
      </c>
      <c r="I802" s="35" t="e">
        <f t="array" ref="I802">INDEX(A!$G$2:$G$1001,MATCH(EF!C802,A!$A$2:$A$1001,0))</f>
        <v>#N/A</v>
      </c>
      <c r="J802" s="35" t="e">
        <f t="array" ref="J802">INDEX(A!$H$2:$H$1001,MATCH(EF!C802,A!$A$2:$A$1001,0))</f>
        <v>#N/A</v>
      </c>
      <c r="K802" s="35" t="e">
        <f t="array" ref="K802">INDEX(A!$I$2:$I$1001,MATCH(EF!C802,A!$A$2:$A$1001,0))</f>
        <v>#N/A</v>
      </c>
      <c r="L802" s="35" t="e">
        <f t="array" ref="L802">INDEX(A!$J$2:$J$1001,MATCH(EF!C802,A!$A$2:$A$1001,0))</f>
        <v>#N/A</v>
      </c>
      <c r="M802" s="35" t="e">
        <f t="array" ref="M802">INDEX(A!$K$2:$K$1001,MATCH(EF!C802,A!$A$2:$A$1001,0))</f>
        <v>#N/A</v>
      </c>
      <c r="N802" s="35" t="e">
        <f t="array" ref="N802">INDEX(A!$L$2:$L$1001,MATCH(EF!C802,A!$A$2:$A$1001,0))</f>
        <v>#N/A</v>
      </c>
      <c r="O802" s="36" t="e">
        <f t="shared" si="0"/>
        <v>#N/A</v>
      </c>
      <c r="P802" s="36" t="e">
        <f t="shared" si="1"/>
        <v>#N/A</v>
      </c>
      <c r="Q802" s="36" t="e">
        <f t="array" ref="Q802">IF(O802="7",IF(P802="000","Sin región al ser un intermunicipal",INDEX(B!$C$2:$C$126,MATCH(EF!P802,B!$A$2:$A$126,0))),"Sin región al ser un ente Estatal")</f>
        <v>#N/A</v>
      </c>
      <c r="R802" s="37" t="e">
        <f t="array" ref="R802">IF(O802="7",IF(P802="000","N/A",INDEX(B!$D$2:$D$126,MATCH(EF!P802,B!$A$2:$A$126,0))),B!$D$127)</f>
        <v>#N/A</v>
      </c>
      <c r="S802" s="37" t="e">
        <f t="array" ref="S802">IF(O802="7",IF(P802="000","N/A",INDEX(B!$E$2:$E$126,MATCH(EF!P802,B!$A$2:$A$126,0))),B!$E$127)</f>
        <v>#N/A</v>
      </c>
      <c r="T802" s="29"/>
      <c r="U802" s="29"/>
      <c r="V802" s="29"/>
      <c r="W802" s="29"/>
      <c r="X802" s="29"/>
      <c r="Y802" s="29"/>
      <c r="Z802" s="29"/>
    </row>
    <row r="803" spans="1:26" ht="14.25" customHeight="1">
      <c r="A803" s="29">
        <f>COUNTIF(A!$A$2:$A$1001,"&lt;="&amp;A!A803)</f>
        <v>0</v>
      </c>
      <c r="B803" s="30">
        <v>802</v>
      </c>
      <c r="C803" s="35" t="e">
        <f t="array" ref="C803">INDEX(A!$A$2:$A$1001,MATCH(EF!B803,EF!$A$2:$A$1001,0))</f>
        <v>#N/A</v>
      </c>
      <c r="D803" s="35" t="e">
        <f t="array" ref="D803">INDEX(A!$B$2:$B$1001,MATCH(EF!C803,A!$A$2:$A$1001,0))</f>
        <v>#N/A</v>
      </c>
      <c r="E803" s="35" t="e">
        <f t="array" ref="E803">INDEX(A!$C$2:$C$1001,MATCH(EF!C803,A!$A$2:$A$1001,0))</f>
        <v>#N/A</v>
      </c>
      <c r="F803" s="35" t="e">
        <f t="array" ref="F803">INDEX(A!$D$2:$D$1001,MATCH(EF!C803,A!$A$2:$A$1001,0))</f>
        <v>#N/A</v>
      </c>
      <c r="G803" s="35" t="e">
        <f t="array" ref="G803">INDEX(A!$E$2:$E$1001,MATCH(EF!C803,A!$A$2:$A$1001,0))</f>
        <v>#N/A</v>
      </c>
      <c r="H803" s="35" t="e">
        <f t="array" ref="H803">INDEX(A!$F$2:$F$1001,MATCH(EF!C803,A!$A$2:$A$1001,0))</f>
        <v>#N/A</v>
      </c>
      <c r="I803" s="35" t="e">
        <f t="array" ref="I803">INDEX(A!$G$2:$G$1001,MATCH(EF!C803,A!$A$2:$A$1001,0))</f>
        <v>#N/A</v>
      </c>
      <c r="J803" s="35" t="e">
        <f t="array" ref="J803">INDEX(A!$H$2:$H$1001,MATCH(EF!C803,A!$A$2:$A$1001,0))</f>
        <v>#N/A</v>
      </c>
      <c r="K803" s="35" t="e">
        <f t="array" ref="K803">INDEX(A!$I$2:$I$1001,MATCH(EF!C803,A!$A$2:$A$1001,0))</f>
        <v>#N/A</v>
      </c>
      <c r="L803" s="35" t="e">
        <f t="array" ref="L803">INDEX(A!$J$2:$J$1001,MATCH(EF!C803,A!$A$2:$A$1001,0))</f>
        <v>#N/A</v>
      </c>
      <c r="M803" s="35" t="e">
        <f t="array" ref="M803">INDEX(A!$K$2:$K$1001,MATCH(EF!C803,A!$A$2:$A$1001,0))</f>
        <v>#N/A</v>
      </c>
      <c r="N803" s="35" t="e">
        <f t="array" ref="N803">INDEX(A!$L$2:$L$1001,MATCH(EF!C803,A!$A$2:$A$1001,0))</f>
        <v>#N/A</v>
      </c>
      <c r="O803" s="36" t="e">
        <f t="shared" si="0"/>
        <v>#N/A</v>
      </c>
      <c r="P803" s="36" t="e">
        <f t="shared" si="1"/>
        <v>#N/A</v>
      </c>
      <c r="Q803" s="36" t="e">
        <f t="array" ref="Q803">IF(O803="7",IF(P803="000","Sin región al ser un intermunicipal",INDEX(B!$C$2:$C$126,MATCH(EF!P803,B!$A$2:$A$126,0))),"Sin región al ser un ente Estatal")</f>
        <v>#N/A</v>
      </c>
      <c r="R803" s="37" t="e">
        <f t="array" ref="R803">IF(O803="7",IF(P803="000","N/A",INDEX(B!$D$2:$D$126,MATCH(EF!P803,B!$A$2:$A$126,0))),B!$D$127)</f>
        <v>#N/A</v>
      </c>
      <c r="S803" s="37" t="e">
        <f t="array" ref="S803">IF(O803="7",IF(P803="000","N/A",INDEX(B!$E$2:$E$126,MATCH(EF!P803,B!$A$2:$A$126,0))),B!$E$127)</f>
        <v>#N/A</v>
      </c>
      <c r="T803" s="29"/>
      <c r="U803" s="29"/>
      <c r="V803" s="29"/>
      <c r="W803" s="29"/>
      <c r="X803" s="29"/>
      <c r="Y803" s="29"/>
      <c r="Z803" s="29"/>
    </row>
    <row r="804" spans="1:26" ht="14.25" customHeight="1">
      <c r="A804" s="29">
        <f>COUNTIF(A!$A$2:$A$1001,"&lt;="&amp;A!A804)</f>
        <v>0</v>
      </c>
      <c r="B804" s="30">
        <v>803</v>
      </c>
      <c r="C804" s="35" t="e">
        <f t="array" ref="C804">INDEX(A!$A$2:$A$1001,MATCH(EF!B804,EF!$A$2:$A$1001,0))</f>
        <v>#N/A</v>
      </c>
      <c r="D804" s="35" t="e">
        <f t="array" ref="D804">INDEX(A!$B$2:$B$1001,MATCH(EF!C804,A!$A$2:$A$1001,0))</f>
        <v>#N/A</v>
      </c>
      <c r="E804" s="35" t="e">
        <f t="array" ref="E804">INDEX(A!$C$2:$C$1001,MATCH(EF!C804,A!$A$2:$A$1001,0))</f>
        <v>#N/A</v>
      </c>
      <c r="F804" s="35" t="e">
        <f t="array" ref="F804">INDEX(A!$D$2:$D$1001,MATCH(EF!C804,A!$A$2:$A$1001,0))</f>
        <v>#N/A</v>
      </c>
      <c r="G804" s="35" t="e">
        <f t="array" ref="G804">INDEX(A!$E$2:$E$1001,MATCH(EF!C804,A!$A$2:$A$1001,0))</f>
        <v>#N/A</v>
      </c>
      <c r="H804" s="35" t="e">
        <f t="array" ref="H804">INDEX(A!$F$2:$F$1001,MATCH(EF!C804,A!$A$2:$A$1001,0))</f>
        <v>#N/A</v>
      </c>
      <c r="I804" s="35" t="e">
        <f t="array" ref="I804">INDEX(A!$G$2:$G$1001,MATCH(EF!C804,A!$A$2:$A$1001,0))</f>
        <v>#N/A</v>
      </c>
      <c r="J804" s="35" t="e">
        <f t="array" ref="J804">INDEX(A!$H$2:$H$1001,MATCH(EF!C804,A!$A$2:$A$1001,0))</f>
        <v>#N/A</v>
      </c>
      <c r="K804" s="35" t="e">
        <f t="array" ref="K804">INDEX(A!$I$2:$I$1001,MATCH(EF!C804,A!$A$2:$A$1001,0))</f>
        <v>#N/A</v>
      </c>
      <c r="L804" s="35" t="e">
        <f t="array" ref="L804">INDEX(A!$J$2:$J$1001,MATCH(EF!C804,A!$A$2:$A$1001,0))</f>
        <v>#N/A</v>
      </c>
      <c r="M804" s="35" t="e">
        <f t="array" ref="M804">INDEX(A!$K$2:$K$1001,MATCH(EF!C804,A!$A$2:$A$1001,0))</f>
        <v>#N/A</v>
      </c>
      <c r="N804" s="35" t="e">
        <f t="array" ref="N804">INDEX(A!$L$2:$L$1001,MATCH(EF!C804,A!$A$2:$A$1001,0))</f>
        <v>#N/A</v>
      </c>
      <c r="O804" s="36" t="e">
        <f t="shared" si="0"/>
        <v>#N/A</v>
      </c>
      <c r="P804" s="36" t="e">
        <f t="shared" si="1"/>
        <v>#N/A</v>
      </c>
      <c r="Q804" s="36" t="e">
        <f t="array" ref="Q804">IF(O804="7",IF(P804="000","Sin región al ser un intermunicipal",INDEX(B!$C$2:$C$126,MATCH(EF!P804,B!$A$2:$A$126,0))),"Sin región al ser un ente Estatal")</f>
        <v>#N/A</v>
      </c>
      <c r="R804" s="37" t="e">
        <f t="array" ref="R804">IF(O804="7",IF(P804="000","N/A",INDEX(B!$D$2:$D$126,MATCH(EF!P804,B!$A$2:$A$126,0))),B!$D$127)</f>
        <v>#N/A</v>
      </c>
      <c r="S804" s="37" t="e">
        <f t="array" ref="S804">IF(O804="7",IF(P804="000","N/A",INDEX(B!$E$2:$E$126,MATCH(EF!P804,B!$A$2:$A$126,0))),B!$E$127)</f>
        <v>#N/A</v>
      </c>
      <c r="T804" s="29"/>
      <c r="U804" s="29"/>
      <c r="V804" s="29"/>
      <c r="W804" s="29"/>
      <c r="X804" s="29"/>
      <c r="Y804" s="29"/>
      <c r="Z804" s="29"/>
    </row>
    <row r="805" spans="1:26" ht="14.25" customHeight="1">
      <c r="A805" s="29">
        <f>COUNTIF(A!$A$2:$A$1001,"&lt;="&amp;A!A805)</f>
        <v>0</v>
      </c>
      <c r="B805" s="30">
        <v>804</v>
      </c>
      <c r="C805" s="35" t="e">
        <f t="array" ref="C805">INDEX(A!$A$2:$A$1001,MATCH(EF!B805,EF!$A$2:$A$1001,0))</f>
        <v>#N/A</v>
      </c>
      <c r="D805" s="35" t="e">
        <f t="array" ref="D805">INDEX(A!$B$2:$B$1001,MATCH(EF!C805,A!$A$2:$A$1001,0))</f>
        <v>#N/A</v>
      </c>
      <c r="E805" s="35" t="e">
        <f t="array" ref="E805">INDEX(A!$C$2:$C$1001,MATCH(EF!C805,A!$A$2:$A$1001,0))</f>
        <v>#N/A</v>
      </c>
      <c r="F805" s="35" t="e">
        <f t="array" ref="F805">INDEX(A!$D$2:$D$1001,MATCH(EF!C805,A!$A$2:$A$1001,0))</f>
        <v>#N/A</v>
      </c>
      <c r="G805" s="35" t="e">
        <f t="array" ref="G805">INDEX(A!$E$2:$E$1001,MATCH(EF!C805,A!$A$2:$A$1001,0))</f>
        <v>#N/A</v>
      </c>
      <c r="H805" s="35" t="e">
        <f t="array" ref="H805">INDEX(A!$F$2:$F$1001,MATCH(EF!C805,A!$A$2:$A$1001,0))</f>
        <v>#N/A</v>
      </c>
      <c r="I805" s="35" t="e">
        <f t="array" ref="I805">INDEX(A!$G$2:$G$1001,MATCH(EF!C805,A!$A$2:$A$1001,0))</f>
        <v>#N/A</v>
      </c>
      <c r="J805" s="35" t="e">
        <f t="array" ref="J805">INDEX(A!$H$2:$H$1001,MATCH(EF!C805,A!$A$2:$A$1001,0))</f>
        <v>#N/A</v>
      </c>
      <c r="K805" s="35" t="e">
        <f t="array" ref="K805">INDEX(A!$I$2:$I$1001,MATCH(EF!C805,A!$A$2:$A$1001,0))</f>
        <v>#N/A</v>
      </c>
      <c r="L805" s="35" t="e">
        <f t="array" ref="L805">INDEX(A!$J$2:$J$1001,MATCH(EF!C805,A!$A$2:$A$1001,0))</f>
        <v>#N/A</v>
      </c>
      <c r="M805" s="35" t="e">
        <f t="array" ref="M805">INDEX(A!$K$2:$K$1001,MATCH(EF!C805,A!$A$2:$A$1001,0))</f>
        <v>#N/A</v>
      </c>
      <c r="N805" s="35" t="e">
        <f t="array" ref="N805">INDEX(A!$L$2:$L$1001,MATCH(EF!C805,A!$A$2:$A$1001,0))</f>
        <v>#N/A</v>
      </c>
      <c r="O805" s="36" t="e">
        <f t="shared" si="0"/>
        <v>#N/A</v>
      </c>
      <c r="P805" s="36" t="e">
        <f t="shared" si="1"/>
        <v>#N/A</v>
      </c>
      <c r="Q805" s="36" t="e">
        <f t="array" ref="Q805">IF(O805="7",IF(P805="000","Sin región al ser un intermunicipal",INDEX(B!$C$2:$C$126,MATCH(EF!P805,B!$A$2:$A$126,0))),"Sin región al ser un ente Estatal")</f>
        <v>#N/A</v>
      </c>
      <c r="R805" s="37" t="e">
        <f t="array" ref="R805">IF(O805="7",IF(P805="000","N/A",INDEX(B!$D$2:$D$126,MATCH(EF!P805,B!$A$2:$A$126,0))),B!$D$127)</f>
        <v>#N/A</v>
      </c>
      <c r="S805" s="37" t="e">
        <f t="array" ref="S805">IF(O805="7",IF(P805="000","N/A",INDEX(B!$E$2:$E$126,MATCH(EF!P805,B!$A$2:$A$126,0))),B!$E$127)</f>
        <v>#N/A</v>
      </c>
      <c r="T805" s="29"/>
      <c r="U805" s="29"/>
      <c r="V805" s="29"/>
      <c r="W805" s="29"/>
      <c r="X805" s="29"/>
      <c r="Y805" s="29"/>
      <c r="Z805" s="29"/>
    </row>
    <row r="806" spans="1:26" ht="14.25" customHeight="1">
      <c r="A806" s="29">
        <f>COUNTIF(A!$A$2:$A$1001,"&lt;="&amp;A!A806)</f>
        <v>0</v>
      </c>
      <c r="B806" s="30">
        <v>805</v>
      </c>
      <c r="C806" s="35" t="e">
        <f t="array" ref="C806">INDEX(A!$A$2:$A$1001,MATCH(EF!B806,EF!$A$2:$A$1001,0))</f>
        <v>#N/A</v>
      </c>
      <c r="D806" s="35" t="e">
        <f t="array" ref="D806">INDEX(A!$B$2:$B$1001,MATCH(EF!C806,A!$A$2:$A$1001,0))</f>
        <v>#N/A</v>
      </c>
      <c r="E806" s="35" t="e">
        <f t="array" ref="E806">INDEX(A!$C$2:$C$1001,MATCH(EF!C806,A!$A$2:$A$1001,0))</f>
        <v>#N/A</v>
      </c>
      <c r="F806" s="35" t="e">
        <f t="array" ref="F806">INDEX(A!$D$2:$D$1001,MATCH(EF!C806,A!$A$2:$A$1001,0))</f>
        <v>#N/A</v>
      </c>
      <c r="G806" s="35" t="e">
        <f t="array" ref="G806">INDEX(A!$E$2:$E$1001,MATCH(EF!C806,A!$A$2:$A$1001,0))</f>
        <v>#N/A</v>
      </c>
      <c r="H806" s="35" t="e">
        <f t="array" ref="H806">INDEX(A!$F$2:$F$1001,MATCH(EF!C806,A!$A$2:$A$1001,0))</f>
        <v>#N/A</v>
      </c>
      <c r="I806" s="35" t="e">
        <f t="array" ref="I806">INDEX(A!$G$2:$G$1001,MATCH(EF!C806,A!$A$2:$A$1001,0))</f>
        <v>#N/A</v>
      </c>
      <c r="J806" s="35" t="e">
        <f t="array" ref="J806">INDEX(A!$H$2:$H$1001,MATCH(EF!C806,A!$A$2:$A$1001,0))</f>
        <v>#N/A</v>
      </c>
      <c r="K806" s="35" t="e">
        <f t="array" ref="K806">INDEX(A!$I$2:$I$1001,MATCH(EF!C806,A!$A$2:$A$1001,0))</f>
        <v>#N/A</v>
      </c>
      <c r="L806" s="35" t="e">
        <f t="array" ref="L806">INDEX(A!$J$2:$J$1001,MATCH(EF!C806,A!$A$2:$A$1001,0))</f>
        <v>#N/A</v>
      </c>
      <c r="M806" s="35" t="e">
        <f t="array" ref="M806">INDEX(A!$K$2:$K$1001,MATCH(EF!C806,A!$A$2:$A$1001,0))</f>
        <v>#N/A</v>
      </c>
      <c r="N806" s="35" t="e">
        <f t="array" ref="N806">INDEX(A!$L$2:$L$1001,MATCH(EF!C806,A!$A$2:$A$1001,0))</f>
        <v>#N/A</v>
      </c>
      <c r="O806" s="36" t="e">
        <f t="shared" si="0"/>
        <v>#N/A</v>
      </c>
      <c r="P806" s="36" t="e">
        <f t="shared" si="1"/>
        <v>#N/A</v>
      </c>
      <c r="Q806" s="36" t="e">
        <f t="array" ref="Q806">IF(O806="7",IF(P806="000","Sin región al ser un intermunicipal",INDEX(B!$C$2:$C$126,MATCH(EF!P806,B!$A$2:$A$126,0))),"Sin región al ser un ente Estatal")</f>
        <v>#N/A</v>
      </c>
      <c r="R806" s="37" t="e">
        <f t="array" ref="R806">IF(O806="7",IF(P806="000","N/A",INDEX(B!$D$2:$D$126,MATCH(EF!P806,B!$A$2:$A$126,0))),B!$D$127)</f>
        <v>#N/A</v>
      </c>
      <c r="S806" s="37" t="e">
        <f t="array" ref="S806">IF(O806="7",IF(P806="000","N/A",INDEX(B!$E$2:$E$126,MATCH(EF!P806,B!$A$2:$A$126,0))),B!$E$127)</f>
        <v>#N/A</v>
      </c>
      <c r="T806" s="29"/>
      <c r="U806" s="29"/>
      <c r="V806" s="29"/>
      <c r="W806" s="29"/>
      <c r="X806" s="29"/>
      <c r="Y806" s="29"/>
      <c r="Z806" s="29"/>
    </row>
    <row r="807" spans="1:26" ht="14.25" customHeight="1">
      <c r="A807" s="29">
        <f>COUNTIF(A!$A$2:$A$1001,"&lt;="&amp;A!A807)</f>
        <v>0</v>
      </c>
      <c r="B807" s="30">
        <v>806</v>
      </c>
      <c r="C807" s="35" t="e">
        <f t="array" ref="C807">INDEX(A!$A$2:$A$1001,MATCH(EF!B807,EF!$A$2:$A$1001,0))</f>
        <v>#N/A</v>
      </c>
      <c r="D807" s="35" t="e">
        <f t="array" ref="D807">INDEX(A!$B$2:$B$1001,MATCH(EF!C807,A!$A$2:$A$1001,0))</f>
        <v>#N/A</v>
      </c>
      <c r="E807" s="35" t="e">
        <f t="array" ref="E807">INDEX(A!$C$2:$C$1001,MATCH(EF!C807,A!$A$2:$A$1001,0))</f>
        <v>#N/A</v>
      </c>
      <c r="F807" s="35" t="e">
        <f t="array" ref="F807">INDEX(A!$D$2:$D$1001,MATCH(EF!C807,A!$A$2:$A$1001,0))</f>
        <v>#N/A</v>
      </c>
      <c r="G807" s="35" t="e">
        <f t="array" ref="G807">INDEX(A!$E$2:$E$1001,MATCH(EF!C807,A!$A$2:$A$1001,0))</f>
        <v>#N/A</v>
      </c>
      <c r="H807" s="35" t="e">
        <f t="array" ref="H807">INDEX(A!$F$2:$F$1001,MATCH(EF!C807,A!$A$2:$A$1001,0))</f>
        <v>#N/A</v>
      </c>
      <c r="I807" s="35" t="e">
        <f t="array" ref="I807">INDEX(A!$G$2:$G$1001,MATCH(EF!C807,A!$A$2:$A$1001,0))</f>
        <v>#N/A</v>
      </c>
      <c r="J807" s="35" t="e">
        <f t="array" ref="J807">INDEX(A!$H$2:$H$1001,MATCH(EF!C807,A!$A$2:$A$1001,0))</f>
        <v>#N/A</v>
      </c>
      <c r="K807" s="35" t="e">
        <f t="array" ref="K807">INDEX(A!$I$2:$I$1001,MATCH(EF!C807,A!$A$2:$A$1001,0))</f>
        <v>#N/A</v>
      </c>
      <c r="L807" s="35" t="e">
        <f t="array" ref="L807">INDEX(A!$J$2:$J$1001,MATCH(EF!C807,A!$A$2:$A$1001,0))</f>
        <v>#N/A</v>
      </c>
      <c r="M807" s="35" t="e">
        <f t="array" ref="M807">INDEX(A!$K$2:$K$1001,MATCH(EF!C807,A!$A$2:$A$1001,0))</f>
        <v>#N/A</v>
      </c>
      <c r="N807" s="35" t="e">
        <f t="array" ref="N807">INDEX(A!$L$2:$L$1001,MATCH(EF!C807,A!$A$2:$A$1001,0))</f>
        <v>#N/A</v>
      </c>
      <c r="O807" s="36" t="e">
        <f t="shared" si="0"/>
        <v>#N/A</v>
      </c>
      <c r="P807" s="36" t="e">
        <f t="shared" si="1"/>
        <v>#N/A</v>
      </c>
      <c r="Q807" s="36" t="e">
        <f t="array" ref="Q807">IF(O807="7",IF(P807="000","Sin región al ser un intermunicipal",INDEX(B!$C$2:$C$126,MATCH(EF!P807,B!$A$2:$A$126,0))),"Sin región al ser un ente Estatal")</f>
        <v>#N/A</v>
      </c>
      <c r="R807" s="37" t="e">
        <f t="array" ref="R807">IF(O807="7",IF(P807="000","N/A",INDEX(B!$D$2:$D$126,MATCH(EF!P807,B!$A$2:$A$126,0))),B!$D$127)</f>
        <v>#N/A</v>
      </c>
      <c r="S807" s="37" t="e">
        <f t="array" ref="S807">IF(O807="7",IF(P807="000","N/A",INDEX(B!$E$2:$E$126,MATCH(EF!P807,B!$A$2:$A$126,0))),B!$E$127)</f>
        <v>#N/A</v>
      </c>
      <c r="T807" s="29"/>
      <c r="U807" s="29"/>
      <c r="V807" s="29"/>
      <c r="W807" s="29"/>
      <c r="X807" s="29"/>
      <c r="Y807" s="29"/>
      <c r="Z807" s="29"/>
    </row>
    <row r="808" spans="1:26" ht="14.25" customHeight="1">
      <c r="A808" s="29">
        <f>COUNTIF(A!$A$2:$A$1001,"&lt;="&amp;A!A808)</f>
        <v>0</v>
      </c>
      <c r="B808" s="30">
        <v>807</v>
      </c>
      <c r="C808" s="35" t="e">
        <f t="array" ref="C808">INDEX(A!$A$2:$A$1001,MATCH(EF!B808,EF!$A$2:$A$1001,0))</f>
        <v>#N/A</v>
      </c>
      <c r="D808" s="35" t="e">
        <f t="array" ref="D808">INDEX(A!$B$2:$B$1001,MATCH(EF!C808,A!$A$2:$A$1001,0))</f>
        <v>#N/A</v>
      </c>
      <c r="E808" s="35" t="e">
        <f t="array" ref="E808">INDEX(A!$C$2:$C$1001,MATCH(EF!C808,A!$A$2:$A$1001,0))</f>
        <v>#N/A</v>
      </c>
      <c r="F808" s="35" t="e">
        <f t="array" ref="F808">INDEX(A!$D$2:$D$1001,MATCH(EF!C808,A!$A$2:$A$1001,0))</f>
        <v>#N/A</v>
      </c>
      <c r="G808" s="35" t="e">
        <f t="array" ref="G808">INDEX(A!$E$2:$E$1001,MATCH(EF!C808,A!$A$2:$A$1001,0))</f>
        <v>#N/A</v>
      </c>
      <c r="H808" s="35" t="e">
        <f t="array" ref="H808">INDEX(A!$F$2:$F$1001,MATCH(EF!C808,A!$A$2:$A$1001,0))</f>
        <v>#N/A</v>
      </c>
      <c r="I808" s="35" t="e">
        <f t="array" ref="I808">INDEX(A!$G$2:$G$1001,MATCH(EF!C808,A!$A$2:$A$1001,0))</f>
        <v>#N/A</v>
      </c>
      <c r="J808" s="35" t="e">
        <f t="array" ref="J808">INDEX(A!$H$2:$H$1001,MATCH(EF!C808,A!$A$2:$A$1001,0))</f>
        <v>#N/A</v>
      </c>
      <c r="K808" s="35" t="e">
        <f t="array" ref="K808">INDEX(A!$I$2:$I$1001,MATCH(EF!C808,A!$A$2:$A$1001,0))</f>
        <v>#N/A</v>
      </c>
      <c r="L808" s="35" t="e">
        <f t="array" ref="L808">INDEX(A!$J$2:$J$1001,MATCH(EF!C808,A!$A$2:$A$1001,0))</f>
        <v>#N/A</v>
      </c>
      <c r="M808" s="35" t="e">
        <f t="array" ref="M808">INDEX(A!$K$2:$K$1001,MATCH(EF!C808,A!$A$2:$A$1001,0))</f>
        <v>#N/A</v>
      </c>
      <c r="N808" s="35" t="e">
        <f t="array" ref="N808">INDEX(A!$L$2:$L$1001,MATCH(EF!C808,A!$A$2:$A$1001,0))</f>
        <v>#N/A</v>
      </c>
      <c r="O808" s="36" t="e">
        <f t="shared" si="0"/>
        <v>#N/A</v>
      </c>
      <c r="P808" s="36" t="e">
        <f t="shared" si="1"/>
        <v>#N/A</v>
      </c>
      <c r="Q808" s="36" t="e">
        <f t="array" ref="Q808">IF(O808="7",IF(P808="000","Sin región al ser un intermunicipal",INDEX(B!$C$2:$C$126,MATCH(EF!P808,B!$A$2:$A$126,0))),"Sin región al ser un ente Estatal")</f>
        <v>#N/A</v>
      </c>
      <c r="R808" s="37" t="e">
        <f t="array" ref="R808">IF(O808="7",IF(P808="000","N/A",INDEX(B!$D$2:$D$126,MATCH(EF!P808,B!$A$2:$A$126,0))),B!$D$127)</f>
        <v>#N/A</v>
      </c>
      <c r="S808" s="37" t="e">
        <f t="array" ref="S808">IF(O808="7",IF(P808="000","N/A",INDEX(B!$E$2:$E$126,MATCH(EF!P808,B!$A$2:$A$126,0))),B!$E$127)</f>
        <v>#N/A</v>
      </c>
      <c r="T808" s="29"/>
      <c r="U808" s="29"/>
      <c r="V808" s="29"/>
      <c r="W808" s="29"/>
      <c r="X808" s="29"/>
      <c r="Y808" s="29"/>
      <c r="Z808" s="29"/>
    </row>
    <row r="809" spans="1:26" ht="14.25" customHeight="1">
      <c r="A809" s="29">
        <f>COUNTIF(A!$A$2:$A$1001,"&lt;="&amp;A!A809)</f>
        <v>0</v>
      </c>
      <c r="B809" s="30">
        <v>808</v>
      </c>
      <c r="C809" s="35" t="e">
        <f t="array" ref="C809">INDEX(A!$A$2:$A$1001,MATCH(EF!B809,EF!$A$2:$A$1001,0))</f>
        <v>#N/A</v>
      </c>
      <c r="D809" s="35" t="e">
        <f t="array" ref="D809">INDEX(A!$B$2:$B$1001,MATCH(EF!C809,A!$A$2:$A$1001,0))</f>
        <v>#N/A</v>
      </c>
      <c r="E809" s="35" t="e">
        <f t="array" ref="E809">INDEX(A!$C$2:$C$1001,MATCH(EF!C809,A!$A$2:$A$1001,0))</f>
        <v>#N/A</v>
      </c>
      <c r="F809" s="35" t="e">
        <f t="array" ref="F809">INDEX(A!$D$2:$D$1001,MATCH(EF!C809,A!$A$2:$A$1001,0))</f>
        <v>#N/A</v>
      </c>
      <c r="G809" s="35" t="e">
        <f t="array" ref="G809">INDEX(A!$E$2:$E$1001,MATCH(EF!C809,A!$A$2:$A$1001,0))</f>
        <v>#N/A</v>
      </c>
      <c r="H809" s="35" t="e">
        <f t="array" ref="H809">INDEX(A!$F$2:$F$1001,MATCH(EF!C809,A!$A$2:$A$1001,0))</f>
        <v>#N/A</v>
      </c>
      <c r="I809" s="35" t="e">
        <f t="array" ref="I809">INDEX(A!$G$2:$G$1001,MATCH(EF!C809,A!$A$2:$A$1001,0))</f>
        <v>#N/A</v>
      </c>
      <c r="J809" s="35" t="e">
        <f t="array" ref="J809">INDEX(A!$H$2:$H$1001,MATCH(EF!C809,A!$A$2:$A$1001,0))</f>
        <v>#N/A</v>
      </c>
      <c r="K809" s="35" t="e">
        <f t="array" ref="K809">INDEX(A!$I$2:$I$1001,MATCH(EF!C809,A!$A$2:$A$1001,0))</f>
        <v>#N/A</v>
      </c>
      <c r="L809" s="35" t="e">
        <f t="array" ref="L809">INDEX(A!$J$2:$J$1001,MATCH(EF!C809,A!$A$2:$A$1001,0))</f>
        <v>#N/A</v>
      </c>
      <c r="M809" s="35" t="e">
        <f t="array" ref="M809">INDEX(A!$K$2:$K$1001,MATCH(EF!C809,A!$A$2:$A$1001,0))</f>
        <v>#N/A</v>
      </c>
      <c r="N809" s="35" t="e">
        <f t="array" ref="N809">INDEX(A!$L$2:$L$1001,MATCH(EF!C809,A!$A$2:$A$1001,0))</f>
        <v>#N/A</v>
      </c>
      <c r="O809" s="36" t="e">
        <f t="shared" si="0"/>
        <v>#N/A</v>
      </c>
      <c r="P809" s="36" t="e">
        <f t="shared" si="1"/>
        <v>#N/A</v>
      </c>
      <c r="Q809" s="36" t="e">
        <f t="array" ref="Q809">IF(O809="7",IF(P809="000","Sin región al ser un intermunicipal",INDEX(B!$C$2:$C$126,MATCH(EF!P809,B!$A$2:$A$126,0))),"Sin región al ser un ente Estatal")</f>
        <v>#N/A</v>
      </c>
      <c r="R809" s="37" t="e">
        <f t="array" ref="R809">IF(O809="7",IF(P809="000","N/A",INDEX(B!$D$2:$D$126,MATCH(EF!P809,B!$A$2:$A$126,0))),B!$D$127)</f>
        <v>#N/A</v>
      </c>
      <c r="S809" s="37" t="e">
        <f t="array" ref="S809">IF(O809="7",IF(P809="000","N/A",INDEX(B!$E$2:$E$126,MATCH(EF!P809,B!$A$2:$A$126,0))),B!$E$127)</f>
        <v>#N/A</v>
      </c>
      <c r="T809" s="29"/>
      <c r="U809" s="29"/>
      <c r="V809" s="29"/>
      <c r="W809" s="29"/>
      <c r="X809" s="29"/>
      <c r="Y809" s="29"/>
      <c r="Z809" s="29"/>
    </row>
    <row r="810" spans="1:26" ht="14.25" customHeight="1">
      <c r="A810" s="29">
        <f>COUNTIF(A!$A$2:$A$1001,"&lt;="&amp;A!A810)</f>
        <v>0</v>
      </c>
      <c r="B810" s="30">
        <v>809</v>
      </c>
      <c r="C810" s="35" t="e">
        <f t="array" ref="C810">INDEX(A!$A$2:$A$1001,MATCH(EF!B810,EF!$A$2:$A$1001,0))</f>
        <v>#N/A</v>
      </c>
      <c r="D810" s="35" t="e">
        <f t="array" ref="D810">INDEX(A!$B$2:$B$1001,MATCH(EF!C810,A!$A$2:$A$1001,0))</f>
        <v>#N/A</v>
      </c>
      <c r="E810" s="35" t="e">
        <f t="array" ref="E810">INDEX(A!$C$2:$C$1001,MATCH(EF!C810,A!$A$2:$A$1001,0))</f>
        <v>#N/A</v>
      </c>
      <c r="F810" s="35" t="e">
        <f t="array" ref="F810">INDEX(A!$D$2:$D$1001,MATCH(EF!C810,A!$A$2:$A$1001,0))</f>
        <v>#N/A</v>
      </c>
      <c r="G810" s="35" t="e">
        <f t="array" ref="G810">INDEX(A!$E$2:$E$1001,MATCH(EF!C810,A!$A$2:$A$1001,0))</f>
        <v>#N/A</v>
      </c>
      <c r="H810" s="35" t="e">
        <f t="array" ref="H810">INDEX(A!$F$2:$F$1001,MATCH(EF!C810,A!$A$2:$A$1001,0))</f>
        <v>#N/A</v>
      </c>
      <c r="I810" s="35" t="e">
        <f t="array" ref="I810">INDEX(A!$G$2:$G$1001,MATCH(EF!C810,A!$A$2:$A$1001,0))</f>
        <v>#N/A</v>
      </c>
      <c r="J810" s="35" t="e">
        <f t="array" ref="J810">INDEX(A!$H$2:$H$1001,MATCH(EF!C810,A!$A$2:$A$1001,0))</f>
        <v>#N/A</v>
      </c>
      <c r="K810" s="35" t="e">
        <f t="array" ref="K810">INDEX(A!$I$2:$I$1001,MATCH(EF!C810,A!$A$2:$A$1001,0))</f>
        <v>#N/A</v>
      </c>
      <c r="L810" s="35" t="e">
        <f t="array" ref="L810">INDEX(A!$J$2:$J$1001,MATCH(EF!C810,A!$A$2:$A$1001,0))</f>
        <v>#N/A</v>
      </c>
      <c r="M810" s="35" t="e">
        <f t="array" ref="M810">INDEX(A!$K$2:$K$1001,MATCH(EF!C810,A!$A$2:$A$1001,0))</f>
        <v>#N/A</v>
      </c>
      <c r="N810" s="35" t="e">
        <f t="array" ref="N810">INDEX(A!$L$2:$L$1001,MATCH(EF!C810,A!$A$2:$A$1001,0))</f>
        <v>#N/A</v>
      </c>
      <c r="O810" s="36" t="e">
        <f t="shared" si="0"/>
        <v>#N/A</v>
      </c>
      <c r="P810" s="36" t="e">
        <f t="shared" si="1"/>
        <v>#N/A</v>
      </c>
      <c r="Q810" s="36" t="e">
        <f t="array" ref="Q810">IF(O810="7",IF(P810="000","Sin región al ser un intermunicipal",INDEX(B!$C$2:$C$126,MATCH(EF!P810,B!$A$2:$A$126,0))),"Sin región al ser un ente Estatal")</f>
        <v>#N/A</v>
      </c>
      <c r="R810" s="37" t="e">
        <f t="array" ref="R810">IF(O810="7",IF(P810="000","N/A",INDEX(B!$D$2:$D$126,MATCH(EF!P810,B!$A$2:$A$126,0))),B!$D$127)</f>
        <v>#N/A</v>
      </c>
      <c r="S810" s="37" t="e">
        <f t="array" ref="S810">IF(O810="7",IF(P810="000","N/A",INDEX(B!$E$2:$E$126,MATCH(EF!P810,B!$A$2:$A$126,0))),B!$E$127)</f>
        <v>#N/A</v>
      </c>
      <c r="T810" s="29"/>
      <c r="U810" s="29"/>
      <c r="V810" s="29"/>
      <c r="W810" s="29"/>
      <c r="X810" s="29"/>
      <c r="Y810" s="29"/>
      <c r="Z810" s="29"/>
    </row>
    <row r="811" spans="1:26" ht="14.25" customHeight="1">
      <c r="A811" s="29">
        <f>COUNTIF(A!$A$2:$A$1001,"&lt;="&amp;A!A811)</f>
        <v>0</v>
      </c>
      <c r="B811" s="30">
        <v>810</v>
      </c>
      <c r="C811" s="35" t="e">
        <f t="array" ref="C811">INDEX(A!$A$2:$A$1001,MATCH(EF!B811,EF!$A$2:$A$1001,0))</f>
        <v>#N/A</v>
      </c>
      <c r="D811" s="35" t="e">
        <f t="array" ref="D811">INDEX(A!$B$2:$B$1001,MATCH(EF!C811,A!$A$2:$A$1001,0))</f>
        <v>#N/A</v>
      </c>
      <c r="E811" s="35" t="e">
        <f t="array" ref="E811">INDEX(A!$C$2:$C$1001,MATCH(EF!C811,A!$A$2:$A$1001,0))</f>
        <v>#N/A</v>
      </c>
      <c r="F811" s="35" t="e">
        <f t="array" ref="F811">INDEX(A!$D$2:$D$1001,MATCH(EF!C811,A!$A$2:$A$1001,0))</f>
        <v>#N/A</v>
      </c>
      <c r="G811" s="35" t="e">
        <f t="array" ref="G811">INDEX(A!$E$2:$E$1001,MATCH(EF!C811,A!$A$2:$A$1001,0))</f>
        <v>#N/A</v>
      </c>
      <c r="H811" s="35" t="e">
        <f t="array" ref="H811">INDEX(A!$F$2:$F$1001,MATCH(EF!C811,A!$A$2:$A$1001,0))</f>
        <v>#N/A</v>
      </c>
      <c r="I811" s="35" t="e">
        <f t="array" ref="I811">INDEX(A!$G$2:$G$1001,MATCH(EF!C811,A!$A$2:$A$1001,0))</f>
        <v>#N/A</v>
      </c>
      <c r="J811" s="35" t="e">
        <f t="array" ref="J811">INDEX(A!$H$2:$H$1001,MATCH(EF!C811,A!$A$2:$A$1001,0))</f>
        <v>#N/A</v>
      </c>
      <c r="K811" s="35" t="e">
        <f t="array" ref="K811">INDEX(A!$I$2:$I$1001,MATCH(EF!C811,A!$A$2:$A$1001,0))</f>
        <v>#N/A</v>
      </c>
      <c r="L811" s="35" t="e">
        <f t="array" ref="L811">INDEX(A!$J$2:$J$1001,MATCH(EF!C811,A!$A$2:$A$1001,0))</f>
        <v>#N/A</v>
      </c>
      <c r="M811" s="35" t="e">
        <f t="array" ref="M811">INDEX(A!$K$2:$K$1001,MATCH(EF!C811,A!$A$2:$A$1001,0))</f>
        <v>#N/A</v>
      </c>
      <c r="N811" s="35" t="e">
        <f t="array" ref="N811">INDEX(A!$L$2:$L$1001,MATCH(EF!C811,A!$A$2:$A$1001,0))</f>
        <v>#N/A</v>
      </c>
      <c r="O811" s="36" t="e">
        <f t="shared" si="0"/>
        <v>#N/A</v>
      </c>
      <c r="P811" s="36" t="e">
        <f t="shared" si="1"/>
        <v>#N/A</v>
      </c>
      <c r="Q811" s="36" t="e">
        <f t="array" ref="Q811">IF(O811="7",IF(P811="000","Sin región al ser un intermunicipal",INDEX(B!$C$2:$C$126,MATCH(EF!P811,B!$A$2:$A$126,0))),"Sin región al ser un ente Estatal")</f>
        <v>#N/A</v>
      </c>
      <c r="R811" s="37" t="e">
        <f t="array" ref="R811">IF(O811="7",IF(P811="000","N/A",INDEX(B!$D$2:$D$126,MATCH(EF!P811,B!$A$2:$A$126,0))),B!$D$127)</f>
        <v>#N/A</v>
      </c>
      <c r="S811" s="37" t="e">
        <f t="array" ref="S811">IF(O811="7",IF(P811="000","N/A",INDEX(B!$E$2:$E$126,MATCH(EF!P811,B!$A$2:$A$126,0))),B!$E$127)</f>
        <v>#N/A</v>
      </c>
      <c r="T811" s="29"/>
      <c r="U811" s="29"/>
      <c r="V811" s="29"/>
      <c r="W811" s="29"/>
      <c r="X811" s="29"/>
      <c r="Y811" s="29"/>
      <c r="Z811" s="29"/>
    </row>
    <row r="812" spans="1:26" ht="14.25" customHeight="1">
      <c r="A812" s="29">
        <f>COUNTIF(A!$A$2:$A$1001,"&lt;="&amp;A!A812)</f>
        <v>0</v>
      </c>
      <c r="B812" s="30">
        <v>811</v>
      </c>
      <c r="C812" s="35" t="e">
        <f t="array" ref="C812">INDEX(A!$A$2:$A$1001,MATCH(EF!B812,EF!$A$2:$A$1001,0))</f>
        <v>#N/A</v>
      </c>
      <c r="D812" s="35" t="e">
        <f t="array" ref="D812">INDEX(A!$B$2:$B$1001,MATCH(EF!C812,A!$A$2:$A$1001,0))</f>
        <v>#N/A</v>
      </c>
      <c r="E812" s="35" t="e">
        <f t="array" ref="E812">INDEX(A!$C$2:$C$1001,MATCH(EF!C812,A!$A$2:$A$1001,0))</f>
        <v>#N/A</v>
      </c>
      <c r="F812" s="35" t="e">
        <f t="array" ref="F812">INDEX(A!$D$2:$D$1001,MATCH(EF!C812,A!$A$2:$A$1001,0))</f>
        <v>#N/A</v>
      </c>
      <c r="G812" s="35" t="e">
        <f t="array" ref="G812">INDEX(A!$E$2:$E$1001,MATCH(EF!C812,A!$A$2:$A$1001,0))</f>
        <v>#N/A</v>
      </c>
      <c r="H812" s="35" t="e">
        <f t="array" ref="H812">INDEX(A!$F$2:$F$1001,MATCH(EF!C812,A!$A$2:$A$1001,0))</f>
        <v>#N/A</v>
      </c>
      <c r="I812" s="35" t="e">
        <f t="array" ref="I812">INDEX(A!$G$2:$G$1001,MATCH(EF!C812,A!$A$2:$A$1001,0))</f>
        <v>#N/A</v>
      </c>
      <c r="J812" s="35" t="e">
        <f t="array" ref="J812">INDEX(A!$H$2:$H$1001,MATCH(EF!C812,A!$A$2:$A$1001,0))</f>
        <v>#N/A</v>
      </c>
      <c r="K812" s="35" t="e">
        <f t="array" ref="K812">INDEX(A!$I$2:$I$1001,MATCH(EF!C812,A!$A$2:$A$1001,0))</f>
        <v>#N/A</v>
      </c>
      <c r="L812" s="35" t="e">
        <f t="array" ref="L812">INDEX(A!$J$2:$J$1001,MATCH(EF!C812,A!$A$2:$A$1001,0))</f>
        <v>#N/A</v>
      </c>
      <c r="M812" s="35" t="e">
        <f t="array" ref="M812">INDEX(A!$K$2:$K$1001,MATCH(EF!C812,A!$A$2:$A$1001,0))</f>
        <v>#N/A</v>
      </c>
      <c r="N812" s="35" t="e">
        <f t="array" ref="N812">INDEX(A!$L$2:$L$1001,MATCH(EF!C812,A!$A$2:$A$1001,0))</f>
        <v>#N/A</v>
      </c>
      <c r="O812" s="36" t="e">
        <f t="shared" si="0"/>
        <v>#N/A</v>
      </c>
      <c r="P812" s="36" t="e">
        <f t="shared" si="1"/>
        <v>#N/A</v>
      </c>
      <c r="Q812" s="36" t="e">
        <f t="array" ref="Q812">IF(O812="7",IF(P812="000","Sin región al ser un intermunicipal",INDEX(B!$C$2:$C$126,MATCH(EF!P812,B!$A$2:$A$126,0))),"Sin región al ser un ente Estatal")</f>
        <v>#N/A</v>
      </c>
      <c r="R812" s="37" t="e">
        <f t="array" ref="R812">IF(O812="7",IF(P812="000","N/A",INDEX(B!$D$2:$D$126,MATCH(EF!P812,B!$A$2:$A$126,0))),B!$D$127)</f>
        <v>#N/A</v>
      </c>
      <c r="S812" s="37" t="e">
        <f t="array" ref="S812">IF(O812="7",IF(P812="000","N/A",INDEX(B!$E$2:$E$126,MATCH(EF!P812,B!$A$2:$A$126,0))),B!$E$127)</f>
        <v>#N/A</v>
      </c>
      <c r="T812" s="29"/>
      <c r="U812" s="29"/>
      <c r="V812" s="29"/>
      <c r="W812" s="29"/>
      <c r="X812" s="29"/>
      <c r="Y812" s="29"/>
      <c r="Z812" s="29"/>
    </row>
    <row r="813" spans="1:26" ht="14.25" customHeight="1">
      <c r="A813" s="29">
        <f>COUNTIF(A!$A$2:$A$1001,"&lt;="&amp;A!A813)</f>
        <v>0</v>
      </c>
      <c r="B813" s="30">
        <v>812</v>
      </c>
      <c r="C813" s="35" t="e">
        <f t="array" ref="C813">INDEX(A!$A$2:$A$1001,MATCH(EF!B813,EF!$A$2:$A$1001,0))</f>
        <v>#N/A</v>
      </c>
      <c r="D813" s="35" t="e">
        <f t="array" ref="D813">INDEX(A!$B$2:$B$1001,MATCH(EF!C813,A!$A$2:$A$1001,0))</f>
        <v>#N/A</v>
      </c>
      <c r="E813" s="35" t="e">
        <f t="array" ref="E813">INDEX(A!$C$2:$C$1001,MATCH(EF!C813,A!$A$2:$A$1001,0))</f>
        <v>#N/A</v>
      </c>
      <c r="F813" s="35" t="e">
        <f t="array" ref="F813">INDEX(A!$D$2:$D$1001,MATCH(EF!C813,A!$A$2:$A$1001,0))</f>
        <v>#N/A</v>
      </c>
      <c r="G813" s="35" t="e">
        <f t="array" ref="G813">INDEX(A!$E$2:$E$1001,MATCH(EF!C813,A!$A$2:$A$1001,0))</f>
        <v>#N/A</v>
      </c>
      <c r="H813" s="35" t="e">
        <f t="array" ref="H813">INDEX(A!$F$2:$F$1001,MATCH(EF!C813,A!$A$2:$A$1001,0))</f>
        <v>#N/A</v>
      </c>
      <c r="I813" s="35" t="e">
        <f t="array" ref="I813">INDEX(A!$G$2:$G$1001,MATCH(EF!C813,A!$A$2:$A$1001,0))</f>
        <v>#N/A</v>
      </c>
      <c r="J813" s="35" t="e">
        <f t="array" ref="J813">INDEX(A!$H$2:$H$1001,MATCH(EF!C813,A!$A$2:$A$1001,0))</f>
        <v>#N/A</v>
      </c>
      <c r="K813" s="35" t="e">
        <f t="array" ref="K813">INDEX(A!$I$2:$I$1001,MATCH(EF!C813,A!$A$2:$A$1001,0))</f>
        <v>#N/A</v>
      </c>
      <c r="L813" s="35" t="e">
        <f t="array" ref="L813">INDEX(A!$J$2:$J$1001,MATCH(EF!C813,A!$A$2:$A$1001,0))</f>
        <v>#N/A</v>
      </c>
      <c r="M813" s="35" t="e">
        <f t="array" ref="M813">INDEX(A!$K$2:$K$1001,MATCH(EF!C813,A!$A$2:$A$1001,0))</f>
        <v>#N/A</v>
      </c>
      <c r="N813" s="35" t="e">
        <f t="array" ref="N813">INDEX(A!$L$2:$L$1001,MATCH(EF!C813,A!$A$2:$A$1001,0))</f>
        <v>#N/A</v>
      </c>
      <c r="O813" s="36" t="e">
        <f t="shared" si="0"/>
        <v>#N/A</v>
      </c>
      <c r="P813" s="36" t="e">
        <f t="shared" si="1"/>
        <v>#N/A</v>
      </c>
      <c r="Q813" s="36" t="e">
        <f t="array" ref="Q813">IF(O813="7",IF(P813="000","Sin región al ser un intermunicipal",INDEX(B!$C$2:$C$126,MATCH(EF!P813,B!$A$2:$A$126,0))),"Sin región al ser un ente Estatal")</f>
        <v>#N/A</v>
      </c>
      <c r="R813" s="37" t="e">
        <f t="array" ref="R813">IF(O813="7",IF(P813="000","N/A",INDEX(B!$D$2:$D$126,MATCH(EF!P813,B!$A$2:$A$126,0))),B!$D$127)</f>
        <v>#N/A</v>
      </c>
      <c r="S813" s="37" t="e">
        <f t="array" ref="S813">IF(O813="7",IF(P813="000","N/A",INDEX(B!$E$2:$E$126,MATCH(EF!P813,B!$A$2:$A$126,0))),B!$E$127)</f>
        <v>#N/A</v>
      </c>
      <c r="T813" s="29"/>
      <c r="U813" s="29"/>
      <c r="V813" s="29"/>
      <c r="W813" s="29"/>
      <c r="X813" s="29"/>
      <c r="Y813" s="29"/>
      <c r="Z813" s="29"/>
    </row>
    <row r="814" spans="1:26" ht="14.25" customHeight="1">
      <c r="A814" s="29">
        <f>COUNTIF(A!$A$2:$A$1001,"&lt;="&amp;A!A814)</f>
        <v>0</v>
      </c>
      <c r="B814" s="30">
        <v>813</v>
      </c>
      <c r="C814" s="35" t="e">
        <f t="array" ref="C814">INDEX(A!$A$2:$A$1001,MATCH(EF!B814,EF!$A$2:$A$1001,0))</f>
        <v>#N/A</v>
      </c>
      <c r="D814" s="35" t="e">
        <f t="array" ref="D814">INDEX(A!$B$2:$B$1001,MATCH(EF!C814,A!$A$2:$A$1001,0))</f>
        <v>#N/A</v>
      </c>
      <c r="E814" s="35" t="e">
        <f t="array" ref="E814">INDEX(A!$C$2:$C$1001,MATCH(EF!C814,A!$A$2:$A$1001,0))</f>
        <v>#N/A</v>
      </c>
      <c r="F814" s="35" t="e">
        <f t="array" ref="F814">INDEX(A!$D$2:$D$1001,MATCH(EF!C814,A!$A$2:$A$1001,0))</f>
        <v>#N/A</v>
      </c>
      <c r="G814" s="35" t="e">
        <f t="array" ref="G814">INDEX(A!$E$2:$E$1001,MATCH(EF!C814,A!$A$2:$A$1001,0))</f>
        <v>#N/A</v>
      </c>
      <c r="H814" s="35" t="e">
        <f t="array" ref="H814">INDEX(A!$F$2:$F$1001,MATCH(EF!C814,A!$A$2:$A$1001,0))</f>
        <v>#N/A</v>
      </c>
      <c r="I814" s="35" t="e">
        <f t="array" ref="I814">INDEX(A!$G$2:$G$1001,MATCH(EF!C814,A!$A$2:$A$1001,0))</f>
        <v>#N/A</v>
      </c>
      <c r="J814" s="35" t="e">
        <f t="array" ref="J814">INDEX(A!$H$2:$H$1001,MATCH(EF!C814,A!$A$2:$A$1001,0))</f>
        <v>#N/A</v>
      </c>
      <c r="K814" s="35" t="e">
        <f t="array" ref="K814">INDEX(A!$I$2:$I$1001,MATCH(EF!C814,A!$A$2:$A$1001,0))</f>
        <v>#N/A</v>
      </c>
      <c r="L814" s="35" t="e">
        <f t="array" ref="L814">INDEX(A!$J$2:$J$1001,MATCH(EF!C814,A!$A$2:$A$1001,0))</f>
        <v>#N/A</v>
      </c>
      <c r="M814" s="35" t="e">
        <f t="array" ref="M814">INDEX(A!$K$2:$K$1001,MATCH(EF!C814,A!$A$2:$A$1001,0))</f>
        <v>#N/A</v>
      </c>
      <c r="N814" s="35" t="e">
        <f t="array" ref="N814">INDEX(A!$L$2:$L$1001,MATCH(EF!C814,A!$A$2:$A$1001,0))</f>
        <v>#N/A</v>
      </c>
      <c r="O814" s="36" t="e">
        <f t="shared" si="0"/>
        <v>#N/A</v>
      </c>
      <c r="P814" s="36" t="e">
        <f t="shared" si="1"/>
        <v>#N/A</v>
      </c>
      <c r="Q814" s="36" t="e">
        <f t="array" ref="Q814">IF(O814="7",IF(P814="000","Sin región al ser un intermunicipal",INDEX(B!$C$2:$C$126,MATCH(EF!P814,B!$A$2:$A$126,0))),"Sin región al ser un ente Estatal")</f>
        <v>#N/A</v>
      </c>
      <c r="R814" s="37" t="e">
        <f t="array" ref="R814">IF(O814="7",IF(P814="000","N/A",INDEX(B!$D$2:$D$126,MATCH(EF!P814,B!$A$2:$A$126,0))),B!$D$127)</f>
        <v>#N/A</v>
      </c>
      <c r="S814" s="37" t="e">
        <f t="array" ref="S814">IF(O814="7",IF(P814="000","N/A",INDEX(B!$E$2:$E$126,MATCH(EF!P814,B!$A$2:$A$126,0))),B!$E$127)</f>
        <v>#N/A</v>
      </c>
      <c r="T814" s="29"/>
      <c r="U814" s="29"/>
      <c r="V814" s="29"/>
      <c r="W814" s="29"/>
      <c r="X814" s="29"/>
      <c r="Y814" s="29"/>
      <c r="Z814" s="29"/>
    </row>
    <row r="815" spans="1:26" ht="14.25" customHeight="1">
      <c r="A815" s="29">
        <f>COUNTIF(A!$A$2:$A$1001,"&lt;="&amp;A!A815)</f>
        <v>0</v>
      </c>
      <c r="B815" s="30">
        <v>814</v>
      </c>
      <c r="C815" s="35" t="e">
        <f t="array" ref="C815">INDEX(A!$A$2:$A$1001,MATCH(EF!B815,EF!$A$2:$A$1001,0))</f>
        <v>#N/A</v>
      </c>
      <c r="D815" s="35" t="e">
        <f t="array" ref="D815">INDEX(A!$B$2:$B$1001,MATCH(EF!C815,A!$A$2:$A$1001,0))</f>
        <v>#N/A</v>
      </c>
      <c r="E815" s="35" t="e">
        <f t="array" ref="E815">INDEX(A!$C$2:$C$1001,MATCH(EF!C815,A!$A$2:$A$1001,0))</f>
        <v>#N/A</v>
      </c>
      <c r="F815" s="35" t="e">
        <f t="array" ref="F815">INDEX(A!$D$2:$D$1001,MATCH(EF!C815,A!$A$2:$A$1001,0))</f>
        <v>#N/A</v>
      </c>
      <c r="G815" s="35" t="e">
        <f t="array" ref="G815">INDEX(A!$E$2:$E$1001,MATCH(EF!C815,A!$A$2:$A$1001,0))</f>
        <v>#N/A</v>
      </c>
      <c r="H815" s="35" t="e">
        <f t="array" ref="H815">INDEX(A!$F$2:$F$1001,MATCH(EF!C815,A!$A$2:$A$1001,0))</f>
        <v>#N/A</v>
      </c>
      <c r="I815" s="35" t="e">
        <f t="array" ref="I815">INDEX(A!$G$2:$G$1001,MATCH(EF!C815,A!$A$2:$A$1001,0))</f>
        <v>#N/A</v>
      </c>
      <c r="J815" s="35" t="e">
        <f t="array" ref="J815">INDEX(A!$H$2:$H$1001,MATCH(EF!C815,A!$A$2:$A$1001,0))</f>
        <v>#N/A</v>
      </c>
      <c r="K815" s="35" t="e">
        <f t="array" ref="K815">INDEX(A!$I$2:$I$1001,MATCH(EF!C815,A!$A$2:$A$1001,0))</f>
        <v>#N/A</v>
      </c>
      <c r="L815" s="35" t="e">
        <f t="array" ref="L815">INDEX(A!$J$2:$J$1001,MATCH(EF!C815,A!$A$2:$A$1001,0))</f>
        <v>#N/A</v>
      </c>
      <c r="M815" s="35" t="e">
        <f t="array" ref="M815">INDEX(A!$K$2:$K$1001,MATCH(EF!C815,A!$A$2:$A$1001,0))</f>
        <v>#N/A</v>
      </c>
      <c r="N815" s="35" t="e">
        <f t="array" ref="N815">INDEX(A!$L$2:$L$1001,MATCH(EF!C815,A!$A$2:$A$1001,0))</f>
        <v>#N/A</v>
      </c>
      <c r="O815" s="36" t="e">
        <f t="shared" si="0"/>
        <v>#N/A</v>
      </c>
      <c r="P815" s="36" t="e">
        <f t="shared" si="1"/>
        <v>#N/A</v>
      </c>
      <c r="Q815" s="36" t="e">
        <f t="array" ref="Q815">IF(O815="7",IF(P815="000","Sin región al ser un intermunicipal",INDEX(B!$C$2:$C$126,MATCH(EF!P815,B!$A$2:$A$126,0))),"Sin región al ser un ente Estatal")</f>
        <v>#N/A</v>
      </c>
      <c r="R815" s="37" t="e">
        <f t="array" ref="R815">IF(O815="7",IF(P815="000","N/A",INDEX(B!$D$2:$D$126,MATCH(EF!P815,B!$A$2:$A$126,0))),B!$D$127)</f>
        <v>#N/A</v>
      </c>
      <c r="S815" s="37" t="e">
        <f t="array" ref="S815">IF(O815="7",IF(P815="000","N/A",INDEX(B!$E$2:$E$126,MATCH(EF!P815,B!$A$2:$A$126,0))),B!$E$127)</f>
        <v>#N/A</v>
      </c>
      <c r="T815" s="29"/>
      <c r="U815" s="29"/>
      <c r="V815" s="29"/>
      <c r="W815" s="29"/>
      <c r="X815" s="29"/>
      <c r="Y815" s="29"/>
      <c r="Z815" s="29"/>
    </row>
    <row r="816" spans="1:26" ht="14.25" customHeight="1">
      <c r="A816" s="29">
        <f>COUNTIF(A!$A$2:$A$1001,"&lt;="&amp;A!A816)</f>
        <v>0</v>
      </c>
      <c r="B816" s="30">
        <v>815</v>
      </c>
      <c r="C816" s="35" t="e">
        <f t="array" ref="C816">INDEX(A!$A$2:$A$1001,MATCH(EF!B816,EF!$A$2:$A$1001,0))</f>
        <v>#N/A</v>
      </c>
      <c r="D816" s="35" t="e">
        <f t="array" ref="D816">INDEX(A!$B$2:$B$1001,MATCH(EF!C816,A!$A$2:$A$1001,0))</f>
        <v>#N/A</v>
      </c>
      <c r="E816" s="35" t="e">
        <f t="array" ref="E816">INDEX(A!$C$2:$C$1001,MATCH(EF!C816,A!$A$2:$A$1001,0))</f>
        <v>#N/A</v>
      </c>
      <c r="F816" s="35" t="e">
        <f t="array" ref="F816">INDEX(A!$D$2:$D$1001,MATCH(EF!C816,A!$A$2:$A$1001,0))</f>
        <v>#N/A</v>
      </c>
      <c r="G816" s="35" t="e">
        <f t="array" ref="G816">INDEX(A!$E$2:$E$1001,MATCH(EF!C816,A!$A$2:$A$1001,0))</f>
        <v>#N/A</v>
      </c>
      <c r="H816" s="35" t="e">
        <f t="array" ref="H816">INDEX(A!$F$2:$F$1001,MATCH(EF!C816,A!$A$2:$A$1001,0))</f>
        <v>#N/A</v>
      </c>
      <c r="I816" s="35" t="e">
        <f t="array" ref="I816">INDEX(A!$G$2:$G$1001,MATCH(EF!C816,A!$A$2:$A$1001,0))</f>
        <v>#N/A</v>
      </c>
      <c r="J816" s="35" t="e">
        <f t="array" ref="J816">INDEX(A!$H$2:$H$1001,MATCH(EF!C816,A!$A$2:$A$1001,0))</f>
        <v>#N/A</v>
      </c>
      <c r="K816" s="35" t="e">
        <f t="array" ref="K816">INDEX(A!$I$2:$I$1001,MATCH(EF!C816,A!$A$2:$A$1001,0))</f>
        <v>#N/A</v>
      </c>
      <c r="L816" s="35" t="e">
        <f t="array" ref="L816">INDEX(A!$J$2:$J$1001,MATCH(EF!C816,A!$A$2:$A$1001,0))</f>
        <v>#N/A</v>
      </c>
      <c r="M816" s="35" t="e">
        <f t="array" ref="M816">INDEX(A!$K$2:$K$1001,MATCH(EF!C816,A!$A$2:$A$1001,0))</f>
        <v>#N/A</v>
      </c>
      <c r="N816" s="35" t="e">
        <f t="array" ref="N816">INDEX(A!$L$2:$L$1001,MATCH(EF!C816,A!$A$2:$A$1001,0))</f>
        <v>#N/A</v>
      </c>
      <c r="O816" s="36" t="e">
        <f t="shared" si="0"/>
        <v>#N/A</v>
      </c>
      <c r="P816" s="36" t="e">
        <f t="shared" si="1"/>
        <v>#N/A</v>
      </c>
      <c r="Q816" s="36" t="e">
        <f t="array" ref="Q816">IF(O816="7",IF(P816="000","Sin región al ser un intermunicipal",INDEX(B!$C$2:$C$126,MATCH(EF!P816,B!$A$2:$A$126,0))),"Sin región al ser un ente Estatal")</f>
        <v>#N/A</v>
      </c>
      <c r="R816" s="37" t="e">
        <f t="array" ref="R816">IF(O816="7",IF(P816="000","N/A",INDEX(B!$D$2:$D$126,MATCH(EF!P816,B!$A$2:$A$126,0))),B!$D$127)</f>
        <v>#N/A</v>
      </c>
      <c r="S816" s="37" t="e">
        <f t="array" ref="S816">IF(O816="7",IF(P816="000","N/A",INDEX(B!$E$2:$E$126,MATCH(EF!P816,B!$A$2:$A$126,0))),B!$E$127)</f>
        <v>#N/A</v>
      </c>
      <c r="T816" s="29"/>
      <c r="U816" s="29"/>
      <c r="V816" s="29"/>
      <c r="W816" s="29"/>
      <c r="X816" s="29"/>
      <c r="Y816" s="29"/>
      <c r="Z816" s="29"/>
    </row>
    <row r="817" spans="1:26" ht="14.25" customHeight="1">
      <c r="A817" s="29">
        <f>COUNTIF(A!$A$2:$A$1001,"&lt;="&amp;A!A817)</f>
        <v>0</v>
      </c>
      <c r="B817" s="30">
        <v>816</v>
      </c>
      <c r="C817" s="35" t="e">
        <f t="array" ref="C817">INDEX(A!$A$2:$A$1001,MATCH(EF!B817,EF!$A$2:$A$1001,0))</f>
        <v>#N/A</v>
      </c>
      <c r="D817" s="35" t="e">
        <f t="array" ref="D817">INDEX(A!$B$2:$B$1001,MATCH(EF!C817,A!$A$2:$A$1001,0))</f>
        <v>#N/A</v>
      </c>
      <c r="E817" s="35" t="e">
        <f t="array" ref="E817">INDEX(A!$C$2:$C$1001,MATCH(EF!C817,A!$A$2:$A$1001,0))</f>
        <v>#N/A</v>
      </c>
      <c r="F817" s="35" t="e">
        <f t="array" ref="F817">INDEX(A!$D$2:$D$1001,MATCH(EF!C817,A!$A$2:$A$1001,0))</f>
        <v>#N/A</v>
      </c>
      <c r="G817" s="35" t="e">
        <f t="array" ref="G817">INDEX(A!$E$2:$E$1001,MATCH(EF!C817,A!$A$2:$A$1001,0))</f>
        <v>#N/A</v>
      </c>
      <c r="H817" s="35" t="e">
        <f t="array" ref="H817">INDEX(A!$F$2:$F$1001,MATCH(EF!C817,A!$A$2:$A$1001,0))</f>
        <v>#N/A</v>
      </c>
      <c r="I817" s="35" t="e">
        <f t="array" ref="I817">INDEX(A!$G$2:$G$1001,MATCH(EF!C817,A!$A$2:$A$1001,0))</f>
        <v>#N/A</v>
      </c>
      <c r="J817" s="35" t="e">
        <f t="array" ref="J817">INDEX(A!$H$2:$H$1001,MATCH(EF!C817,A!$A$2:$A$1001,0))</f>
        <v>#N/A</v>
      </c>
      <c r="K817" s="35" t="e">
        <f t="array" ref="K817">INDEX(A!$I$2:$I$1001,MATCH(EF!C817,A!$A$2:$A$1001,0))</f>
        <v>#N/A</v>
      </c>
      <c r="L817" s="35" t="e">
        <f t="array" ref="L817">INDEX(A!$J$2:$J$1001,MATCH(EF!C817,A!$A$2:$A$1001,0))</f>
        <v>#N/A</v>
      </c>
      <c r="M817" s="35" t="e">
        <f t="array" ref="M817">INDEX(A!$K$2:$K$1001,MATCH(EF!C817,A!$A$2:$A$1001,0))</f>
        <v>#N/A</v>
      </c>
      <c r="N817" s="35" t="e">
        <f t="array" ref="N817">INDEX(A!$L$2:$L$1001,MATCH(EF!C817,A!$A$2:$A$1001,0))</f>
        <v>#N/A</v>
      </c>
      <c r="O817" s="36" t="e">
        <f t="shared" si="0"/>
        <v>#N/A</v>
      </c>
      <c r="P817" s="36" t="e">
        <f t="shared" si="1"/>
        <v>#N/A</v>
      </c>
      <c r="Q817" s="36" t="e">
        <f t="array" ref="Q817">IF(O817="7",IF(P817="000","Sin región al ser un intermunicipal",INDEX(B!$C$2:$C$126,MATCH(EF!P817,B!$A$2:$A$126,0))),"Sin región al ser un ente Estatal")</f>
        <v>#N/A</v>
      </c>
      <c r="R817" s="37" t="e">
        <f t="array" ref="R817">IF(O817="7",IF(P817="000","N/A",INDEX(B!$D$2:$D$126,MATCH(EF!P817,B!$A$2:$A$126,0))),B!$D$127)</f>
        <v>#N/A</v>
      </c>
      <c r="S817" s="37" t="e">
        <f t="array" ref="S817">IF(O817="7",IF(P817="000","N/A",INDEX(B!$E$2:$E$126,MATCH(EF!P817,B!$A$2:$A$126,0))),B!$E$127)</f>
        <v>#N/A</v>
      </c>
      <c r="T817" s="29"/>
      <c r="U817" s="29"/>
      <c r="V817" s="29"/>
      <c r="W817" s="29"/>
      <c r="X817" s="29"/>
      <c r="Y817" s="29"/>
      <c r="Z817" s="29"/>
    </row>
    <row r="818" spans="1:26" ht="14.25" customHeight="1">
      <c r="A818" s="29">
        <f>COUNTIF(A!$A$2:$A$1001,"&lt;="&amp;A!A818)</f>
        <v>0</v>
      </c>
      <c r="B818" s="30">
        <v>817</v>
      </c>
      <c r="C818" s="35" t="e">
        <f t="array" ref="C818">INDEX(A!$A$2:$A$1001,MATCH(EF!B818,EF!$A$2:$A$1001,0))</f>
        <v>#N/A</v>
      </c>
      <c r="D818" s="35" t="e">
        <f t="array" ref="D818">INDEX(A!$B$2:$B$1001,MATCH(EF!C818,A!$A$2:$A$1001,0))</f>
        <v>#N/A</v>
      </c>
      <c r="E818" s="35" t="e">
        <f t="array" ref="E818">INDEX(A!$C$2:$C$1001,MATCH(EF!C818,A!$A$2:$A$1001,0))</f>
        <v>#N/A</v>
      </c>
      <c r="F818" s="35" t="e">
        <f t="array" ref="F818">INDEX(A!$D$2:$D$1001,MATCH(EF!C818,A!$A$2:$A$1001,0))</f>
        <v>#N/A</v>
      </c>
      <c r="G818" s="35" t="e">
        <f t="array" ref="G818">INDEX(A!$E$2:$E$1001,MATCH(EF!C818,A!$A$2:$A$1001,0))</f>
        <v>#N/A</v>
      </c>
      <c r="H818" s="35" t="e">
        <f t="array" ref="H818">INDEX(A!$F$2:$F$1001,MATCH(EF!C818,A!$A$2:$A$1001,0))</f>
        <v>#N/A</v>
      </c>
      <c r="I818" s="35" t="e">
        <f t="array" ref="I818">INDEX(A!$G$2:$G$1001,MATCH(EF!C818,A!$A$2:$A$1001,0))</f>
        <v>#N/A</v>
      </c>
      <c r="J818" s="35" t="e">
        <f t="array" ref="J818">INDEX(A!$H$2:$H$1001,MATCH(EF!C818,A!$A$2:$A$1001,0))</f>
        <v>#N/A</v>
      </c>
      <c r="K818" s="35" t="e">
        <f t="array" ref="K818">INDEX(A!$I$2:$I$1001,MATCH(EF!C818,A!$A$2:$A$1001,0))</f>
        <v>#N/A</v>
      </c>
      <c r="L818" s="35" t="e">
        <f t="array" ref="L818">INDEX(A!$J$2:$J$1001,MATCH(EF!C818,A!$A$2:$A$1001,0))</f>
        <v>#N/A</v>
      </c>
      <c r="M818" s="35" t="e">
        <f t="array" ref="M818">INDEX(A!$K$2:$K$1001,MATCH(EF!C818,A!$A$2:$A$1001,0))</f>
        <v>#N/A</v>
      </c>
      <c r="N818" s="35" t="e">
        <f t="array" ref="N818">INDEX(A!$L$2:$L$1001,MATCH(EF!C818,A!$A$2:$A$1001,0))</f>
        <v>#N/A</v>
      </c>
      <c r="O818" s="36" t="e">
        <f t="shared" si="0"/>
        <v>#N/A</v>
      </c>
      <c r="P818" s="36" t="e">
        <f t="shared" si="1"/>
        <v>#N/A</v>
      </c>
      <c r="Q818" s="36" t="e">
        <f t="array" ref="Q818">IF(O818="7",IF(P818="000","Sin región al ser un intermunicipal",INDEX(B!$C$2:$C$126,MATCH(EF!P818,B!$A$2:$A$126,0))),"Sin región al ser un ente Estatal")</f>
        <v>#N/A</v>
      </c>
      <c r="R818" s="37" t="e">
        <f t="array" ref="R818">IF(O818="7",IF(P818="000","N/A",INDEX(B!$D$2:$D$126,MATCH(EF!P818,B!$A$2:$A$126,0))),B!$D$127)</f>
        <v>#N/A</v>
      </c>
      <c r="S818" s="37" t="e">
        <f t="array" ref="S818">IF(O818="7",IF(P818="000","N/A",INDEX(B!$E$2:$E$126,MATCH(EF!P818,B!$A$2:$A$126,0))),B!$E$127)</f>
        <v>#N/A</v>
      </c>
      <c r="T818" s="29"/>
      <c r="U818" s="29"/>
      <c r="V818" s="29"/>
      <c r="W818" s="29"/>
      <c r="X818" s="29"/>
      <c r="Y818" s="29"/>
      <c r="Z818" s="29"/>
    </row>
    <row r="819" spans="1:26" ht="14.25" customHeight="1">
      <c r="A819" s="29">
        <f>COUNTIF(A!$A$2:$A$1001,"&lt;="&amp;A!A819)</f>
        <v>0</v>
      </c>
      <c r="B819" s="30">
        <v>818</v>
      </c>
      <c r="C819" s="35" t="e">
        <f t="array" ref="C819">INDEX(A!$A$2:$A$1001,MATCH(EF!B819,EF!$A$2:$A$1001,0))</f>
        <v>#N/A</v>
      </c>
      <c r="D819" s="35" t="e">
        <f t="array" ref="D819">INDEX(A!$B$2:$B$1001,MATCH(EF!C819,A!$A$2:$A$1001,0))</f>
        <v>#N/A</v>
      </c>
      <c r="E819" s="35" t="e">
        <f t="array" ref="E819">INDEX(A!$C$2:$C$1001,MATCH(EF!C819,A!$A$2:$A$1001,0))</f>
        <v>#N/A</v>
      </c>
      <c r="F819" s="35" t="e">
        <f t="array" ref="F819">INDEX(A!$D$2:$D$1001,MATCH(EF!C819,A!$A$2:$A$1001,0))</f>
        <v>#N/A</v>
      </c>
      <c r="G819" s="35" t="e">
        <f t="array" ref="G819">INDEX(A!$E$2:$E$1001,MATCH(EF!C819,A!$A$2:$A$1001,0))</f>
        <v>#N/A</v>
      </c>
      <c r="H819" s="35" t="e">
        <f t="array" ref="H819">INDEX(A!$F$2:$F$1001,MATCH(EF!C819,A!$A$2:$A$1001,0))</f>
        <v>#N/A</v>
      </c>
      <c r="I819" s="35" t="e">
        <f t="array" ref="I819">INDEX(A!$G$2:$G$1001,MATCH(EF!C819,A!$A$2:$A$1001,0))</f>
        <v>#N/A</v>
      </c>
      <c r="J819" s="35" t="e">
        <f t="array" ref="J819">INDEX(A!$H$2:$H$1001,MATCH(EF!C819,A!$A$2:$A$1001,0))</f>
        <v>#N/A</v>
      </c>
      <c r="K819" s="35" t="e">
        <f t="array" ref="K819">INDEX(A!$I$2:$I$1001,MATCH(EF!C819,A!$A$2:$A$1001,0))</f>
        <v>#N/A</v>
      </c>
      <c r="L819" s="35" t="e">
        <f t="array" ref="L819">INDEX(A!$J$2:$J$1001,MATCH(EF!C819,A!$A$2:$A$1001,0))</f>
        <v>#N/A</v>
      </c>
      <c r="M819" s="35" t="e">
        <f t="array" ref="M819">INDEX(A!$K$2:$K$1001,MATCH(EF!C819,A!$A$2:$A$1001,0))</f>
        <v>#N/A</v>
      </c>
      <c r="N819" s="35" t="e">
        <f t="array" ref="N819">INDEX(A!$L$2:$L$1001,MATCH(EF!C819,A!$A$2:$A$1001,0))</f>
        <v>#N/A</v>
      </c>
      <c r="O819" s="36" t="e">
        <f t="shared" si="0"/>
        <v>#N/A</v>
      </c>
      <c r="P819" s="36" t="e">
        <f t="shared" si="1"/>
        <v>#N/A</v>
      </c>
      <c r="Q819" s="36" t="e">
        <f t="array" ref="Q819">IF(O819="7",IF(P819="000","Sin región al ser un intermunicipal",INDEX(B!$C$2:$C$126,MATCH(EF!P819,B!$A$2:$A$126,0))),"Sin región al ser un ente Estatal")</f>
        <v>#N/A</v>
      </c>
      <c r="R819" s="37" t="e">
        <f t="array" ref="R819">IF(O819="7",IF(P819="000","N/A",INDEX(B!$D$2:$D$126,MATCH(EF!P819,B!$A$2:$A$126,0))),B!$D$127)</f>
        <v>#N/A</v>
      </c>
      <c r="S819" s="37" t="e">
        <f t="array" ref="S819">IF(O819="7",IF(P819="000","N/A",INDEX(B!$E$2:$E$126,MATCH(EF!P819,B!$A$2:$A$126,0))),B!$E$127)</f>
        <v>#N/A</v>
      </c>
      <c r="T819" s="29"/>
      <c r="U819" s="29"/>
      <c r="V819" s="29"/>
      <c r="W819" s="29"/>
      <c r="X819" s="29"/>
      <c r="Y819" s="29"/>
      <c r="Z819" s="29"/>
    </row>
    <row r="820" spans="1:26" ht="14.25" customHeight="1">
      <c r="A820" s="29">
        <f>COUNTIF(A!$A$2:$A$1001,"&lt;="&amp;A!A820)</f>
        <v>0</v>
      </c>
      <c r="B820" s="30">
        <v>819</v>
      </c>
      <c r="C820" s="35" t="e">
        <f t="array" ref="C820">INDEX(A!$A$2:$A$1001,MATCH(EF!B820,EF!$A$2:$A$1001,0))</f>
        <v>#N/A</v>
      </c>
      <c r="D820" s="35" t="e">
        <f t="array" ref="D820">INDEX(A!$B$2:$B$1001,MATCH(EF!C820,A!$A$2:$A$1001,0))</f>
        <v>#N/A</v>
      </c>
      <c r="E820" s="35" t="e">
        <f t="array" ref="E820">INDEX(A!$C$2:$C$1001,MATCH(EF!C820,A!$A$2:$A$1001,0))</f>
        <v>#N/A</v>
      </c>
      <c r="F820" s="35" t="e">
        <f t="array" ref="F820">INDEX(A!$D$2:$D$1001,MATCH(EF!C820,A!$A$2:$A$1001,0))</f>
        <v>#N/A</v>
      </c>
      <c r="G820" s="35" t="e">
        <f t="array" ref="G820">INDEX(A!$E$2:$E$1001,MATCH(EF!C820,A!$A$2:$A$1001,0))</f>
        <v>#N/A</v>
      </c>
      <c r="H820" s="35" t="e">
        <f t="array" ref="H820">INDEX(A!$F$2:$F$1001,MATCH(EF!C820,A!$A$2:$A$1001,0))</f>
        <v>#N/A</v>
      </c>
      <c r="I820" s="35" t="e">
        <f t="array" ref="I820">INDEX(A!$G$2:$G$1001,MATCH(EF!C820,A!$A$2:$A$1001,0))</f>
        <v>#N/A</v>
      </c>
      <c r="J820" s="35" t="e">
        <f t="array" ref="J820">INDEX(A!$H$2:$H$1001,MATCH(EF!C820,A!$A$2:$A$1001,0))</f>
        <v>#N/A</v>
      </c>
      <c r="K820" s="35" t="e">
        <f t="array" ref="K820">INDEX(A!$I$2:$I$1001,MATCH(EF!C820,A!$A$2:$A$1001,0))</f>
        <v>#N/A</v>
      </c>
      <c r="L820" s="35" t="e">
        <f t="array" ref="L820">INDEX(A!$J$2:$J$1001,MATCH(EF!C820,A!$A$2:$A$1001,0))</f>
        <v>#N/A</v>
      </c>
      <c r="M820" s="35" t="e">
        <f t="array" ref="M820">INDEX(A!$K$2:$K$1001,MATCH(EF!C820,A!$A$2:$A$1001,0))</f>
        <v>#N/A</v>
      </c>
      <c r="N820" s="35" t="e">
        <f t="array" ref="N820">INDEX(A!$L$2:$L$1001,MATCH(EF!C820,A!$A$2:$A$1001,0))</f>
        <v>#N/A</v>
      </c>
      <c r="O820" s="36" t="e">
        <f t="shared" si="0"/>
        <v>#N/A</v>
      </c>
      <c r="P820" s="36" t="e">
        <f t="shared" si="1"/>
        <v>#N/A</v>
      </c>
      <c r="Q820" s="36" t="e">
        <f t="array" ref="Q820">IF(O820="7",IF(P820="000","Sin región al ser un intermunicipal",INDEX(B!$C$2:$C$126,MATCH(EF!P820,B!$A$2:$A$126,0))),"Sin región al ser un ente Estatal")</f>
        <v>#N/A</v>
      </c>
      <c r="R820" s="37" t="e">
        <f t="array" ref="R820">IF(O820="7",IF(P820="000","N/A",INDEX(B!$D$2:$D$126,MATCH(EF!P820,B!$A$2:$A$126,0))),B!$D$127)</f>
        <v>#N/A</v>
      </c>
      <c r="S820" s="37" t="e">
        <f t="array" ref="S820">IF(O820="7",IF(P820="000","N/A",INDEX(B!$E$2:$E$126,MATCH(EF!P820,B!$A$2:$A$126,0))),B!$E$127)</f>
        <v>#N/A</v>
      </c>
      <c r="T820" s="29"/>
      <c r="U820" s="29"/>
      <c r="V820" s="29"/>
      <c r="W820" s="29"/>
      <c r="X820" s="29"/>
      <c r="Y820" s="29"/>
      <c r="Z820" s="29"/>
    </row>
    <row r="821" spans="1:26" ht="14.25" customHeight="1">
      <c r="A821" s="29">
        <f>COUNTIF(A!$A$2:$A$1001,"&lt;="&amp;A!A821)</f>
        <v>0</v>
      </c>
      <c r="B821" s="30">
        <v>820</v>
      </c>
      <c r="C821" s="35" t="e">
        <f t="array" ref="C821">INDEX(A!$A$2:$A$1001,MATCH(EF!B821,EF!$A$2:$A$1001,0))</f>
        <v>#N/A</v>
      </c>
      <c r="D821" s="35" t="e">
        <f t="array" ref="D821">INDEX(A!$B$2:$B$1001,MATCH(EF!C821,A!$A$2:$A$1001,0))</f>
        <v>#N/A</v>
      </c>
      <c r="E821" s="35" t="e">
        <f t="array" ref="E821">INDEX(A!$C$2:$C$1001,MATCH(EF!C821,A!$A$2:$A$1001,0))</f>
        <v>#N/A</v>
      </c>
      <c r="F821" s="35" t="e">
        <f t="array" ref="F821">INDEX(A!$D$2:$D$1001,MATCH(EF!C821,A!$A$2:$A$1001,0))</f>
        <v>#N/A</v>
      </c>
      <c r="G821" s="35" t="e">
        <f t="array" ref="G821">INDEX(A!$E$2:$E$1001,MATCH(EF!C821,A!$A$2:$A$1001,0))</f>
        <v>#N/A</v>
      </c>
      <c r="H821" s="35" t="e">
        <f t="array" ref="H821">INDEX(A!$F$2:$F$1001,MATCH(EF!C821,A!$A$2:$A$1001,0))</f>
        <v>#N/A</v>
      </c>
      <c r="I821" s="35" t="e">
        <f t="array" ref="I821">INDEX(A!$G$2:$G$1001,MATCH(EF!C821,A!$A$2:$A$1001,0))</f>
        <v>#N/A</v>
      </c>
      <c r="J821" s="35" t="e">
        <f t="array" ref="J821">INDEX(A!$H$2:$H$1001,MATCH(EF!C821,A!$A$2:$A$1001,0))</f>
        <v>#N/A</v>
      </c>
      <c r="K821" s="35" t="e">
        <f t="array" ref="K821">INDEX(A!$I$2:$I$1001,MATCH(EF!C821,A!$A$2:$A$1001,0))</f>
        <v>#N/A</v>
      </c>
      <c r="L821" s="35" t="e">
        <f t="array" ref="L821">INDEX(A!$J$2:$J$1001,MATCH(EF!C821,A!$A$2:$A$1001,0))</f>
        <v>#N/A</v>
      </c>
      <c r="M821" s="35" t="e">
        <f t="array" ref="M821">INDEX(A!$K$2:$K$1001,MATCH(EF!C821,A!$A$2:$A$1001,0))</f>
        <v>#N/A</v>
      </c>
      <c r="N821" s="35" t="e">
        <f t="array" ref="N821">INDEX(A!$L$2:$L$1001,MATCH(EF!C821,A!$A$2:$A$1001,0))</f>
        <v>#N/A</v>
      </c>
      <c r="O821" s="36" t="e">
        <f t="shared" si="0"/>
        <v>#N/A</v>
      </c>
      <c r="P821" s="36" t="e">
        <f t="shared" si="1"/>
        <v>#N/A</v>
      </c>
      <c r="Q821" s="36" t="e">
        <f t="array" ref="Q821">IF(O821="7",IF(P821="000","Sin región al ser un intermunicipal",INDEX(B!$C$2:$C$126,MATCH(EF!P821,B!$A$2:$A$126,0))),"Sin región al ser un ente Estatal")</f>
        <v>#N/A</v>
      </c>
      <c r="R821" s="37" t="e">
        <f t="array" ref="R821">IF(O821="7",IF(P821="000","N/A",INDEX(B!$D$2:$D$126,MATCH(EF!P821,B!$A$2:$A$126,0))),B!$D$127)</f>
        <v>#N/A</v>
      </c>
      <c r="S821" s="37" t="e">
        <f t="array" ref="S821">IF(O821="7",IF(P821="000","N/A",INDEX(B!$E$2:$E$126,MATCH(EF!P821,B!$A$2:$A$126,0))),B!$E$127)</f>
        <v>#N/A</v>
      </c>
      <c r="T821" s="29"/>
      <c r="U821" s="29"/>
      <c r="V821" s="29"/>
      <c r="W821" s="29"/>
      <c r="X821" s="29"/>
      <c r="Y821" s="29"/>
      <c r="Z821" s="29"/>
    </row>
    <row r="822" spans="1:26" ht="14.25" customHeight="1">
      <c r="A822" s="29">
        <f>COUNTIF(A!$A$2:$A$1001,"&lt;="&amp;A!A822)</f>
        <v>0</v>
      </c>
      <c r="B822" s="30">
        <v>821</v>
      </c>
      <c r="C822" s="35" t="e">
        <f t="array" ref="C822">INDEX(A!$A$2:$A$1001,MATCH(EF!B822,EF!$A$2:$A$1001,0))</f>
        <v>#N/A</v>
      </c>
      <c r="D822" s="35" t="e">
        <f t="array" ref="D822">INDEX(A!$B$2:$B$1001,MATCH(EF!C822,A!$A$2:$A$1001,0))</f>
        <v>#N/A</v>
      </c>
      <c r="E822" s="35" t="e">
        <f t="array" ref="E822">INDEX(A!$C$2:$C$1001,MATCH(EF!C822,A!$A$2:$A$1001,0))</f>
        <v>#N/A</v>
      </c>
      <c r="F822" s="35" t="e">
        <f t="array" ref="F822">INDEX(A!$D$2:$D$1001,MATCH(EF!C822,A!$A$2:$A$1001,0))</f>
        <v>#N/A</v>
      </c>
      <c r="G822" s="35" t="e">
        <f t="array" ref="G822">INDEX(A!$E$2:$E$1001,MATCH(EF!C822,A!$A$2:$A$1001,0))</f>
        <v>#N/A</v>
      </c>
      <c r="H822" s="35" t="e">
        <f t="array" ref="H822">INDEX(A!$F$2:$F$1001,MATCH(EF!C822,A!$A$2:$A$1001,0))</f>
        <v>#N/A</v>
      </c>
      <c r="I822" s="35" t="e">
        <f t="array" ref="I822">INDEX(A!$G$2:$G$1001,MATCH(EF!C822,A!$A$2:$A$1001,0))</f>
        <v>#N/A</v>
      </c>
      <c r="J822" s="35" t="e">
        <f t="array" ref="J822">INDEX(A!$H$2:$H$1001,MATCH(EF!C822,A!$A$2:$A$1001,0))</f>
        <v>#N/A</v>
      </c>
      <c r="K822" s="35" t="e">
        <f t="array" ref="K822">INDEX(A!$I$2:$I$1001,MATCH(EF!C822,A!$A$2:$A$1001,0))</f>
        <v>#N/A</v>
      </c>
      <c r="L822" s="35" t="e">
        <f t="array" ref="L822">INDEX(A!$J$2:$J$1001,MATCH(EF!C822,A!$A$2:$A$1001,0))</f>
        <v>#N/A</v>
      </c>
      <c r="M822" s="35" t="e">
        <f t="array" ref="M822">INDEX(A!$K$2:$K$1001,MATCH(EF!C822,A!$A$2:$A$1001,0))</f>
        <v>#N/A</v>
      </c>
      <c r="N822" s="35" t="e">
        <f t="array" ref="N822">INDEX(A!$L$2:$L$1001,MATCH(EF!C822,A!$A$2:$A$1001,0))</f>
        <v>#N/A</v>
      </c>
      <c r="O822" s="36" t="e">
        <f t="shared" si="0"/>
        <v>#N/A</v>
      </c>
      <c r="P822" s="36" t="e">
        <f t="shared" si="1"/>
        <v>#N/A</v>
      </c>
      <c r="Q822" s="36" t="e">
        <f t="array" ref="Q822">IF(O822="7",IF(P822="000","Sin región al ser un intermunicipal",INDEX(B!$C$2:$C$126,MATCH(EF!P822,B!$A$2:$A$126,0))),"Sin región al ser un ente Estatal")</f>
        <v>#N/A</v>
      </c>
      <c r="R822" s="37" t="e">
        <f t="array" ref="R822">IF(O822="7",IF(P822="000","N/A",INDEX(B!$D$2:$D$126,MATCH(EF!P822,B!$A$2:$A$126,0))),B!$D$127)</f>
        <v>#N/A</v>
      </c>
      <c r="S822" s="37" t="e">
        <f t="array" ref="S822">IF(O822="7",IF(P822="000","N/A",INDEX(B!$E$2:$E$126,MATCH(EF!P822,B!$A$2:$A$126,0))),B!$E$127)</f>
        <v>#N/A</v>
      </c>
      <c r="T822" s="29"/>
      <c r="U822" s="29"/>
      <c r="V822" s="29"/>
      <c r="W822" s="29"/>
      <c r="X822" s="29"/>
      <c r="Y822" s="29"/>
      <c r="Z822" s="29"/>
    </row>
    <row r="823" spans="1:26" ht="14.25" customHeight="1">
      <c r="A823" s="29">
        <f>COUNTIF(A!$A$2:$A$1001,"&lt;="&amp;A!A823)</f>
        <v>0</v>
      </c>
      <c r="B823" s="30">
        <v>822</v>
      </c>
      <c r="C823" s="35" t="e">
        <f t="array" ref="C823">INDEX(A!$A$2:$A$1001,MATCH(EF!B823,EF!$A$2:$A$1001,0))</f>
        <v>#N/A</v>
      </c>
      <c r="D823" s="35" t="e">
        <f t="array" ref="D823">INDEX(A!$B$2:$B$1001,MATCH(EF!C823,A!$A$2:$A$1001,0))</f>
        <v>#N/A</v>
      </c>
      <c r="E823" s="35" t="e">
        <f t="array" ref="E823">INDEX(A!$C$2:$C$1001,MATCH(EF!C823,A!$A$2:$A$1001,0))</f>
        <v>#N/A</v>
      </c>
      <c r="F823" s="35" t="e">
        <f t="array" ref="F823">INDEX(A!$D$2:$D$1001,MATCH(EF!C823,A!$A$2:$A$1001,0))</f>
        <v>#N/A</v>
      </c>
      <c r="G823" s="35" t="e">
        <f t="array" ref="G823">INDEX(A!$E$2:$E$1001,MATCH(EF!C823,A!$A$2:$A$1001,0))</f>
        <v>#N/A</v>
      </c>
      <c r="H823" s="35" t="e">
        <f t="array" ref="H823">INDEX(A!$F$2:$F$1001,MATCH(EF!C823,A!$A$2:$A$1001,0))</f>
        <v>#N/A</v>
      </c>
      <c r="I823" s="35" t="e">
        <f t="array" ref="I823">INDEX(A!$G$2:$G$1001,MATCH(EF!C823,A!$A$2:$A$1001,0))</f>
        <v>#N/A</v>
      </c>
      <c r="J823" s="35" t="e">
        <f t="array" ref="J823">INDEX(A!$H$2:$H$1001,MATCH(EF!C823,A!$A$2:$A$1001,0))</f>
        <v>#N/A</v>
      </c>
      <c r="K823" s="35" t="e">
        <f t="array" ref="K823">INDEX(A!$I$2:$I$1001,MATCH(EF!C823,A!$A$2:$A$1001,0))</f>
        <v>#N/A</v>
      </c>
      <c r="L823" s="35" t="e">
        <f t="array" ref="L823">INDEX(A!$J$2:$J$1001,MATCH(EF!C823,A!$A$2:$A$1001,0))</f>
        <v>#N/A</v>
      </c>
      <c r="M823" s="35" t="e">
        <f t="array" ref="M823">INDEX(A!$K$2:$K$1001,MATCH(EF!C823,A!$A$2:$A$1001,0))</f>
        <v>#N/A</v>
      </c>
      <c r="N823" s="35" t="e">
        <f t="array" ref="N823">INDEX(A!$L$2:$L$1001,MATCH(EF!C823,A!$A$2:$A$1001,0))</f>
        <v>#N/A</v>
      </c>
      <c r="O823" s="36" t="e">
        <f t="shared" si="0"/>
        <v>#N/A</v>
      </c>
      <c r="P823" s="36" t="e">
        <f t="shared" si="1"/>
        <v>#N/A</v>
      </c>
      <c r="Q823" s="36" t="e">
        <f t="array" ref="Q823">IF(O823="7",IF(P823="000","Sin región al ser un intermunicipal",INDEX(B!$C$2:$C$126,MATCH(EF!P823,B!$A$2:$A$126,0))),"Sin región al ser un ente Estatal")</f>
        <v>#N/A</v>
      </c>
      <c r="R823" s="37" t="e">
        <f t="array" ref="R823">IF(O823="7",IF(P823="000","N/A",INDEX(B!$D$2:$D$126,MATCH(EF!P823,B!$A$2:$A$126,0))),B!$D$127)</f>
        <v>#N/A</v>
      </c>
      <c r="S823" s="37" t="e">
        <f t="array" ref="S823">IF(O823="7",IF(P823="000","N/A",INDEX(B!$E$2:$E$126,MATCH(EF!P823,B!$A$2:$A$126,0))),B!$E$127)</f>
        <v>#N/A</v>
      </c>
      <c r="T823" s="29"/>
      <c r="U823" s="29"/>
      <c r="V823" s="29"/>
      <c r="W823" s="29"/>
      <c r="X823" s="29"/>
      <c r="Y823" s="29"/>
      <c r="Z823" s="29"/>
    </row>
    <row r="824" spans="1:26" ht="14.25" customHeight="1">
      <c r="A824" s="29">
        <f>COUNTIF(A!$A$2:$A$1001,"&lt;="&amp;A!A824)</f>
        <v>0</v>
      </c>
      <c r="B824" s="30">
        <v>823</v>
      </c>
      <c r="C824" s="35" t="e">
        <f t="array" ref="C824">INDEX(A!$A$2:$A$1001,MATCH(EF!B824,EF!$A$2:$A$1001,0))</f>
        <v>#N/A</v>
      </c>
      <c r="D824" s="35" t="e">
        <f t="array" ref="D824">INDEX(A!$B$2:$B$1001,MATCH(EF!C824,A!$A$2:$A$1001,0))</f>
        <v>#N/A</v>
      </c>
      <c r="E824" s="35" t="e">
        <f t="array" ref="E824">INDEX(A!$C$2:$C$1001,MATCH(EF!C824,A!$A$2:$A$1001,0))</f>
        <v>#N/A</v>
      </c>
      <c r="F824" s="35" t="e">
        <f t="array" ref="F824">INDEX(A!$D$2:$D$1001,MATCH(EF!C824,A!$A$2:$A$1001,0))</f>
        <v>#N/A</v>
      </c>
      <c r="G824" s="35" t="e">
        <f t="array" ref="G824">INDEX(A!$E$2:$E$1001,MATCH(EF!C824,A!$A$2:$A$1001,0))</f>
        <v>#N/A</v>
      </c>
      <c r="H824" s="35" t="e">
        <f t="array" ref="H824">INDEX(A!$F$2:$F$1001,MATCH(EF!C824,A!$A$2:$A$1001,0))</f>
        <v>#N/A</v>
      </c>
      <c r="I824" s="35" t="e">
        <f t="array" ref="I824">INDEX(A!$G$2:$G$1001,MATCH(EF!C824,A!$A$2:$A$1001,0))</f>
        <v>#N/A</v>
      </c>
      <c r="J824" s="35" t="e">
        <f t="array" ref="J824">INDEX(A!$H$2:$H$1001,MATCH(EF!C824,A!$A$2:$A$1001,0))</f>
        <v>#N/A</v>
      </c>
      <c r="K824" s="35" t="e">
        <f t="array" ref="K824">INDEX(A!$I$2:$I$1001,MATCH(EF!C824,A!$A$2:$A$1001,0))</f>
        <v>#N/A</v>
      </c>
      <c r="L824" s="35" t="e">
        <f t="array" ref="L824">INDEX(A!$J$2:$J$1001,MATCH(EF!C824,A!$A$2:$A$1001,0))</f>
        <v>#N/A</v>
      </c>
      <c r="M824" s="35" t="e">
        <f t="array" ref="M824">INDEX(A!$K$2:$K$1001,MATCH(EF!C824,A!$A$2:$A$1001,0))</f>
        <v>#N/A</v>
      </c>
      <c r="N824" s="35" t="e">
        <f t="array" ref="N824">INDEX(A!$L$2:$L$1001,MATCH(EF!C824,A!$A$2:$A$1001,0))</f>
        <v>#N/A</v>
      </c>
      <c r="O824" s="36" t="e">
        <f t="shared" si="0"/>
        <v>#N/A</v>
      </c>
      <c r="P824" s="36" t="e">
        <f t="shared" si="1"/>
        <v>#N/A</v>
      </c>
      <c r="Q824" s="36" t="e">
        <f t="array" ref="Q824">IF(O824="7",IF(P824="000","Sin región al ser un intermunicipal",INDEX(B!$C$2:$C$126,MATCH(EF!P824,B!$A$2:$A$126,0))),"Sin región al ser un ente Estatal")</f>
        <v>#N/A</v>
      </c>
      <c r="R824" s="37" t="e">
        <f t="array" ref="R824">IF(O824="7",IF(P824="000","N/A",INDEX(B!$D$2:$D$126,MATCH(EF!P824,B!$A$2:$A$126,0))),B!$D$127)</f>
        <v>#N/A</v>
      </c>
      <c r="S824" s="37" t="e">
        <f t="array" ref="S824">IF(O824="7",IF(P824="000","N/A",INDEX(B!$E$2:$E$126,MATCH(EF!P824,B!$A$2:$A$126,0))),B!$E$127)</f>
        <v>#N/A</v>
      </c>
      <c r="T824" s="29"/>
      <c r="U824" s="29"/>
      <c r="V824" s="29"/>
      <c r="W824" s="29"/>
      <c r="X824" s="29"/>
      <c r="Y824" s="29"/>
      <c r="Z824" s="29"/>
    </row>
    <row r="825" spans="1:26" ht="14.25" customHeight="1">
      <c r="A825" s="29">
        <f>COUNTIF(A!$A$2:$A$1001,"&lt;="&amp;A!A825)</f>
        <v>0</v>
      </c>
      <c r="B825" s="30">
        <v>824</v>
      </c>
      <c r="C825" s="35" t="e">
        <f t="array" ref="C825">INDEX(A!$A$2:$A$1001,MATCH(EF!B825,EF!$A$2:$A$1001,0))</f>
        <v>#N/A</v>
      </c>
      <c r="D825" s="35" t="e">
        <f t="array" ref="D825">INDEX(A!$B$2:$B$1001,MATCH(EF!C825,A!$A$2:$A$1001,0))</f>
        <v>#N/A</v>
      </c>
      <c r="E825" s="35" t="e">
        <f t="array" ref="E825">INDEX(A!$C$2:$C$1001,MATCH(EF!C825,A!$A$2:$A$1001,0))</f>
        <v>#N/A</v>
      </c>
      <c r="F825" s="35" t="e">
        <f t="array" ref="F825">INDEX(A!$D$2:$D$1001,MATCH(EF!C825,A!$A$2:$A$1001,0))</f>
        <v>#N/A</v>
      </c>
      <c r="G825" s="35" t="e">
        <f t="array" ref="G825">INDEX(A!$E$2:$E$1001,MATCH(EF!C825,A!$A$2:$A$1001,0))</f>
        <v>#N/A</v>
      </c>
      <c r="H825" s="35" t="e">
        <f t="array" ref="H825">INDEX(A!$F$2:$F$1001,MATCH(EF!C825,A!$A$2:$A$1001,0))</f>
        <v>#N/A</v>
      </c>
      <c r="I825" s="35" t="e">
        <f t="array" ref="I825">INDEX(A!$G$2:$G$1001,MATCH(EF!C825,A!$A$2:$A$1001,0))</f>
        <v>#N/A</v>
      </c>
      <c r="J825" s="35" t="e">
        <f t="array" ref="J825">INDEX(A!$H$2:$H$1001,MATCH(EF!C825,A!$A$2:$A$1001,0))</f>
        <v>#N/A</v>
      </c>
      <c r="K825" s="35" t="e">
        <f t="array" ref="K825">INDEX(A!$I$2:$I$1001,MATCH(EF!C825,A!$A$2:$A$1001,0))</f>
        <v>#N/A</v>
      </c>
      <c r="L825" s="35" t="e">
        <f t="array" ref="L825">INDEX(A!$J$2:$J$1001,MATCH(EF!C825,A!$A$2:$A$1001,0))</f>
        <v>#N/A</v>
      </c>
      <c r="M825" s="35" t="e">
        <f t="array" ref="M825">INDEX(A!$K$2:$K$1001,MATCH(EF!C825,A!$A$2:$A$1001,0))</f>
        <v>#N/A</v>
      </c>
      <c r="N825" s="35" t="e">
        <f t="array" ref="N825">INDEX(A!$L$2:$L$1001,MATCH(EF!C825,A!$A$2:$A$1001,0))</f>
        <v>#N/A</v>
      </c>
      <c r="O825" s="36" t="e">
        <f t="shared" si="0"/>
        <v>#N/A</v>
      </c>
      <c r="P825" s="36" t="e">
        <f t="shared" si="1"/>
        <v>#N/A</v>
      </c>
      <c r="Q825" s="36" t="e">
        <f t="array" ref="Q825">IF(O825="7",IF(P825="000","Sin región al ser un intermunicipal",INDEX(B!$C$2:$C$126,MATCH(EF!P825,B!$A$2:$A$126,0))),"Sin región al ser un ente Estatal")</f>
        <v>#N/A</v>
      </c>
      <c r="R825" s="37" t="e">
        <f t="array" ref="R825">IF(O825="7",IF(P825="000","N/A",INDEX(B!$D$2:$D$126,MATCH(EF!P825,B!$A$2:$A$126,0))),B!$D$127)</f>
        <v>#N/A</v>
      </c>
      <c r="S825" s="37" t="e">
        <f t="array" ref="S825">IF(O825="7",IF(P825="000","N/A",INDEX(B!$E$2:$E$126,MATCH(EF!P825,B!$A$2:$A$126,0))),B!$E$127)</f>
        <v>#N/A</v>
      </c>
      <c r="T825" s="29"/>
      <c r="U825" s="29"/>
      <c r="V825" s="29"/>
      <c r="W825" s="29"/>
      <c r="X825" s="29"/>
      <c r="Y825" s="29"/>
      <c r="Z825" s="29"/>
    </row>
    <row r="826" spans="1:26" ht="14.25" customHeight="1">
      <c r="A826" s="29">
        <f>COUNTIF(A!$A$2:$A$1001,"&lt;="&amp;A!A826)</f>
        <v>0</v>
      </c>
      <c r="B826" s="30">
        <v>825</v>
      </c>
      <c r="C826" s="35" t="e">
        <f t="array" ref="C826">INDEX(A!$A$2:$A$1001,MATCH(EF!B826,EF!$A$2:$A$1001,0))</f>
        <v>#N/A</v>
      </c>
      <c r="D826" s="35" t="e">
        <f t="array" ref="D826">INDEX(A!$B$2:$B$1001,MATCH(EF!C826,A!$A$2:$A$1001,0))</f>
        <v>#N/A</v>
      </c>
      <c r="E826" s="35" t="e">
        <f t="array" ref="E826">INDEX(A!$C$2:$C$1001,MATCH(EF!C826,A!$A$2:$A$1001,0))</f>
        <v>#N/A</v>
      </c>
      <c r="F826" s="35" t="e">
        <f t="array" ref="F826">INDEX(A!$D$2:$D$1001,MATCH(EF!C826,A!$A$2:$A$1001,0))</f>
        <v>#N/A</v>
      </c>
      <c r="G826" s="35" t="e">
        <f t="array" ref="G826">INDEX(A!$E$2:$E$1001,MATCH(EF!C826,A!$A$2:$A$1001,0))</f>
        <v>#N/A</v>
      </c>
      <c r="H826" s="35" t="e">
        <f t="array" ref="H826">INDEX(A!$F$2:$F$1001,MATCH(EF!C826,A!$A$2:$A$1001,0))</f>
        <v>#N/A</v>
      </c>
      <c r="I826" s="35" t="e">
        <f t="array" ref="I826">INDEX(A!$G$2:$G$1001,MATCH(EF!C826,A!$A$2:$A$1001,0))</f>
        <v>#N/A</v>
      </c>
      <c r="J826" s="35" t="e">
        <f t="array" ref="J826">INDEX(A!$H$2:$H$1001,MATCH(EF!C826,A!$A$2:$A$1001,0))</f>
        <v>#N/A</v>
      </c>
      <c r="K826" s="35" t="e">
        <f t="array" ref="K826">INDEX(A!$I$2:$I$1001,MATCH(EF!C826,A!$A$2:$A$1001,0))</f>
        <v>#N/A</v>
      </c>
      <c r="L826" s="35" t="e">
        <f t="array" ref="L826">INDEX(A!$J$2:$J$1001,MATCH(EF!C826,A!$A$2:$A$1001,0))</f>
        <v>#N/A</v>
      </c>
      <c r="M826" s="35" t="e">
        <f t="array" ref="M826">INDEX(A!$K$2:$K$1001,MATCH(EF!C826,A!$A$2:$A$1001,0))</f>
        <v>#N/A</v>
      </c>
      <c r="N826" s="35" t="e">
        <f t="array" ref="N826">INDEX(A!$L$2:$L$1001,MATCH(EF!C826,A!$A$2:$A$1001,0))</f>
        <v>#N/A</v>
      </c>
      <c r="O826" s="36" t="e">
        <f t="shared" si="0"/>
        <v>#N/A</v>
      </c>
      <c r="P826" s="36" t="e">
        <f t="shared" si="1"/>
        <v>#N/A</v>
      </c>
      <c r="Q826" s="36" t="e">
        <f t="array" ref="Q826">IF(O826="7",IF(P826="000","Sin región al ser un intermunicipal",INDEX(B!$C$2:$C$126,MATCH(EF!P826,B!$A$2:$A$126,0))),"Sin región al ser un ente Estatal")</f>
        <v>#N/A</v>
      </c>
      <c r="R826" s="37" t="e">
        <f t="array" ref="R826">IF(O826="7",IF(P826="000","N/A",INDEX(B!$D$2:$D$126,MATCH(EF!P826,B!$A$2:$A$126,0))),B!$D$127)</f>
        <v>#N/A</v>
      </c>
      <c r="S826" s="37" t="e">
        <f t="array" ref="S826">IF(O826="7",IF(P826="000","N/A",INDEX(B!$E$2:$E$126,MATCH(EF!P826,B!$A$2:$A$126,0))),B!$E$127)</f>
        <v>#N/A</v>
      </c>
      <c r="T826" s="29"/>
      <c r="U826" s="29"/>
      <c r="V826" s="29"/>
      <c r="W826" s="29"/>
      <c r="X826" s="29"/>
      <c r="Y826" s="29"/>
      <c r="Z826" s="29"/>
    </row>
    <row r="827" spans="1:26" ht="14.25" customHeight="1">
      <c r="A827" s="29">
        <f>COUNTIF(A!$A$2:$A$1001,"&lt;="&amp;A!A827)</f>
        <v>0</v>
      </c>
      <c r="B827" s="30">
        <v>826</v>
      </c>
      <c r="C827" s="35" t="e">
        <f t="array" ref="C827">INDEX(A!$A$2:$A$1001,MATCH(EF!B827,EF!$A$2:$A$1001,0))</f>
        <v>#N/A</v>
      </c>
      <c r="D827" s="35" t="e">
        <f t="array" ref="D827">INDEX(A!$B$2:$B$1001,MATCH(EF!C827,A!$A$2:$A$1001,0))</f>
        <v>#N/A</v>
      </c>
      <c r="E827" s="35" t="e">
        <f t="array" ref="E827">INDEX(A!$C$2:$C$1001,MATCH(EF!C827,A!$A$2:$A$1001,0))</f>
        <v>#N/A</v>
      </c>
      <c r="F827" s="35" t="e">
        <f t="array" ref="F827">INDEX(A!$D$2:$D$1001,MATCH(EF!C827,A!$A$2:$A$1001,0))</f>
        <v>#N/A</v>
      </c>
      <c r="G827" s="35" t="e">
        <f t="array" ref="G827">INDEX(A!$E$2:$E$1001,MATCH(EF!C827,A!$A$2:$A$1001,0))</f>
        <v>#N/A</v>
      </c>
      <c r="H827" s="35" t="e">
        <f t="array" ref="H827">INDEX(A!$F$2:$F$1001,MATCH(EF!C827,A!$A$2:$A$1001,0))</f>
        <v>#N/A</v>
      </c>
      <c r="I827" s="35" t="e">
        <f t="array" ref="I827">INDEX(A!$G$2:$G$1001,MATCH(EF!C827,A!$A$2:$A$1001,0))</f>
        <v>#N/A</v>
      </c>
      <c r="J827" s="35" t="e">
        <f t="array" ref="J827">INDEX(A!$H$2:$H$1001,MATCH(EF!C827,A!$A$2:$A$1001,0))</f>
        <v>#N/A</v>
      </c>
      <c r="K827" s="35" t="e">
        <f t="array" ref="K827">INDEX(A!$I$2:$I$1001,MATCH(EF!C827,A!$A$2:$A$1001,0))</f>
        <v>#N/A</v>
      </c>
      <c r="L827" s="35" t="e">
        <f t="array" ref="L827">INDEX(A!$J$2:$J$1001,MATCH(EF!C827,A!$A$2:$A$1001,0))</f>
        <v>#N/A</v>
      </c>
      <c r="M827" s="35" t="e">
        <f t="array" ref="M827">INDEX(A!$K$2:$K$1001,MATCH(EF!C827,A!$A$2:$A$1001,0))</f>
        <v>#N/A</v>
      </c>
      <c r="N827" s="35" t="e">
        <f t="array" ref="N827">INDEX(A!$L$2:$L$1001,MATCH(EF!C827,A!$A$2:$A$1001,0))</f>
        <v>#N/A</v>
      </c>
      <c r="O827" s="36" t="e">
        <f t="shared" si="0"/>
        <v>#N/A</v>
      </c>
      <c r="P827" s="36" t="e">
        <f t="shared" si="1"/>
        <v>#N/A</v>
      </c>
      <c r="Q827" s="36" t="e">
        <f t="array" ref="Q827">IF(O827="7",IF(P827="000","Sin región al ser un intermunicipal",INDEX(B!$C$2:$C$126,MATCH(EF!P827,B!$A$2:$A$126,0))),"Sin región al ser un ente Estatal")</f>
        <v>#N/A</v>
      </c>
      <c r="R827" s="37" t="e">
        <f t="array" ref="R827">IF(O827="7",IF(P827="000","N/A",INDEX(B!$D$2:$D$126,MATCH(EF!P827,B!$A$2:$A$126,0))),B!$D$127)</f>
        <v>#N/A</v>
      </c>
      <c r="S827" s="37" t="e">
        <f t="array" ref="S827">IF(O827="7",IF(P827="000","N/A",INDEX(B!$E$2:$E$126,MATCH(EF!P827,B!$A$2:$A$126,0))),B!$E$127)</f>
        <v>#N/A</v>
      </c>
      <c r="T827" s="29"/>
      <c r="U827" s="29"/>
      <c r="V827" s="29"/>
      <c r="W827" s="29"/>
      <c r="X827" s="29"/>
      <c r="Y827" s="29"/>
      <c r="Z827" s="29"/>
    </row>
    <row r="828" spans="1:26" ht="14.25" customHeight="1">
      <c r="A828" s="29">
        <f>COUNTIF(A!$A$2:$A$1001,"&lt;="&amp;A!A828)</f>
        <v>0</v>
      </c>
      <c r="B828" s="30">
        <v>827</v>
      </c>
      <c r="C828" s="35" t="e">
        <f t="array" ref="C828">INDEX(A!$A$2:$A$1001,MATCH(EF!B828,EF!$A$2:$A$1001,0))</f>
        <v>#N/A</v>
      </c>
      <c r="D828" s="35" t="e">
        <f t="array" ref="D828">INDEX(A!$B$2:$B$1001,MATCH(EF!C828,A!$A$2:$A$1001,0))</f>
        <v>#N/A</v>
      </c>
      <c r="E828" s="35" t="e">
        <f t="array" ref="E828">INDEX(A!$C$2:$C$1001,MATCH(EF!C828,A!$A$2:$A$1001,0))</f>
        <v>#N/A</v>
      </c>
      <c r="F828" s="35" t="e">
        <f t="array" ref="F828">INDEX(A!$D$2:$D$1001,MATCH(EF!C828,A!$A$2:$A$1001,0))</f>
        <v>#N/A</v>
      </c>
      <c r="G828" s="35" t="e">
        <f t="array" ref="G828">INDEX(A!$E$2:$E$1001,MATCH(EF!C828,A!$A$2:$A$1001,0))</f>
        <v>#N/A</v>
      </c>
      <c r="H828" s="35" t="e">
        <f t="array" ref="H828">INDEX(A!$F$2:$F$1001,MATCH(EF!C828,A!$A$2:$A$1001,0))</f>
        <v>#N/A</v>
      </c>
      <c r="I828" s="35" t="e">
        <f t="array" ref="I828">INDEX(A!$G$2:$G$1001,MATCH(EF!C828,A!$A$2:$A$1001,0))</f>
        <v>#N/A</v>
      </c>
      <c r="J828" s="35" t="e">
        <f t="array" ref="J828">INDEX(A!$H$2:$H$1001,MATCH(EF!C828,A!$A$2:$A$1001,0))</f>
        <v>#N/A</v>
      </c>
      <c r="K828" s="35" t="e">
        <f t="array" ref="K828">INDEX(A!$I$2:$I$1001,MATCH(EF!C828,A!$A$2:$A$1001,0))</f>
        <v>#N/A</v>
      </c>
      <c r="L828" s="35" t="e">
        <f t="array" ref="L828">INDEX(A!$J$2:$J$1001,MATCH(EF!C828,A!$A$2:$A$1001,0))</f>
        <v>#N/A</v>
      </c>
      <c r="M828" s="35" t="e">
        <f t="array" ref="M828">INDEX(A!$K$2:$K$1001,MATCH(EF!C828,A!$A$2:$A$1001,0))</f>
        <v>#N/A</v>
      </c>
      <c r="N828" s="35" t="e">
        <f t="array" ref="N828">INDEX(A!$L$2:$L$1001,MATCH(EF!C828,A!$A$2:$A$1001,0))</f>
        <v>#N/A</v>
      </c>
      <c r="O828" s="36" t="e">
        <f t="shared" si="0"/>
        <v>#N/A</v>
      </c>
      <c r="P828" s="36" t="e">
        <f t="shared" si="1"/>
        <v>#N/A</v>
      </c>
      <c r="Q828" s="36" t="e">
        <f t="array" ref="Q828">IF(O828="7",IF(P828="000","Sin región al ser un intermunicipal",INDEX(B!$C$2:$C$126,MATCH(EF!P828,B!$A$2:$A$126,0))),"Sin región al ser un ente Estatal")</f>
        <v>#N/A</v>
      </c>
      <c r="R828" s="37" t="e">
        <f t="array" ref="R828">IF(O828="7",IF(P828="000","N/A",INDEX(B!$D$2:$D$126,MATCH(EF!P828,B!$A$2:$A$126,0))),B!$D$127)</f>
        <v>#N/A</v>
      </c>
      <c r="S828" s="37" t="e">
        <f t="array" ref="S828">IF(O828="7",IF(P828="000","N/A",INDEX(B!$E$2:$E$126,MATCH(EF!P828,B!$A$2:$A$126,0))),B!$E$127)</f>
        <v>#N/A</v>
      </c>
      <c r="T828" s="29"/>
      <c r="U828" s="29"/>
      <c r="V828" s="29"/>
      <c r="W828" s="29"/>
      <c r="X828" s="29"/>
      <c r="Y828" s="29"/>
      <c r="Z828" s="29"/>
    </row>
    <row r="829" spans="1:26" ht="14.25" customHeight="1">
      <c r="A829" s="29">
        <f>COUNTIF(A!$A$2:$A$1001,"&lt;="&amp;A!A829)</f>
        <v>0</v>
      </c>
      <c r="B829" s="30">
        <v>828</v>
      </c>
      <c r="C829" s="35" t="e">
        <f t="array" ref="C829">INDEX(A!$A$2:$A$1001,MATCH(EF!B829,EF!$A$2:$A$1001,0))</f>
        <v>#N/A</v>
      </c>
      <c r="D829" s="35" t="e">
        <f t="array" ref="D829">INDEX(A!$B$2:$B$1001,MATCH(EF!C829,A!$A$2:$A$1001,0))</f>
        <v>#N/A</v>
      </c>
      <c r="E829" s="35" t="e">
        <f t="array" ref="E829">INDEX(A!$C$2:$C$1001,MATCH(EF!C829,A!$A$2:$A$1001,0))</f>
        <v>#N/A</v>
      </c>
      <c r="F829" s="35" t="e">
        <f t="array" ref="F829">INDEX(A!$D$2:$D$1001,MATCH(EF!C829,A!$A$2:$A$1001,0))</f>
        <v>#N/A</v>
      </c>
      <c r="G829" s="35" t="e">
        <f t="array" ref="G829">INDEX(A!$E$2:$E$1001,MATCH(EF!C829,A!$A$2:$A$1001,0))</f>
        <v>#N/A</v>
      </c>
      <c r="H829" s="35" t="e">
        <f t="array" ref="H829">INDEX(A!$F$2:$F$1001,MATCH(EF!C829,A!$A$2:$A$1001,0))</f>
        <v>#N/A</v>
      </c>
      <c r="I829" s="35" t="e">
        <f t="array" ref="I829">INDEX(A!$G$2:$G$1001,MATCH(EF!C829,A!$A$2:$A$1001,0))</f>
        <v>#N/A</v>
      </c>
      <c r="J829" s="35" t="e">
        <f t="array" ref="J829">INDEX(A!$H$2:$H$1001,MATCH(EF!C829,A!$A$2:$A$1001,0))</f>
        <v>#N/A</v>
      </c>
      <c r="K829" s="35" t="e">
        <f t="array" ref="K829">INDEX(A!$I$2:$I$1001,MATCH(EF!C829,A!$A$2:$A$1001,0))</f>
        <v>#N/A</v>
      </c>
      <c r="L829" s="35" t="e">
        <f t="array" ref="L829">INDEX(A!$J$2:$J$1001,MATCH(EF!C829,A!$A$2:$A$1001,0))</f>
        <v>#N/A</v>
      </c>
      <c r="M829" s="35" t="e">
        <f t="array" ref="M829">INDEX(A!$K$2:$K$1001,MATCH(EF!C829,A!$A$2:$A$1001,0))</f>
        <v>#N/A</v>
      </c>
      <c r="N829" s="35" t="e">
        <f t="array" ref="N829">INDEX(A!$L$2:$L$1001,MATCH(EF!C829,A!$A$2:$A$1001,0))</f>
        <v>#N/A</v>
      </c>
      <c r="O829" s="36" t="e">
        <f t="shared" si="0"/>
        <v>#N/A</v>
      </c>
      <c r="P829" s="36" t="e">
        <f t="shared" si="1"/>
        <v>#N/A</v>
      </c>
      <c r="Q829" s="36" t="e">
        <f t="array" ref="Q829">IF(O829="7",IF(P829="000","Sin región al ser un intermunicipal",INDEX(B!$C$2:$C$126,MATCH(EF!P829,B!$A$2:$A$126,0))),"Sin región al ser un ente Estatal")</f>
        <v>#N/A</v>
      </c>
      <c r="R829" s="37" t="e">
        <f t="array" ref="R829">IF(O829="7",IF(P829="000","N/A",INDEX(B!$D$2:$D$126,MATCH(EF!P829,B!$A$2:$A$126,0))),B!$D$127)</f>
        <v>#N/A</v>
      </c>
      <c r="S829" s="37" t="e">
        <f t="array" ref="S829">IF(O829="7",IF(P829="000","N/A",INDEX(B!$E$2:$E$126,MATCH(EF!P829,B!$A$2:$A$126,0))),B!$E$127)</f>
        <v>#N/A</v>
      </c>
      <c r="T829" s="29"/>
      <c r="U829" s="29"/>
      <c r="V829" s="29"/>
      <c r="W829" s="29"/>
      <c r="X829" s="29"/>
      <c r="Y829" s="29"/>
      <c r="Z829" s="29"/>
    </row>
    <row r="830" spans="1:26" ht="14.25" customHeight="1">
      <c r="A830" s="29">
        <f>COUNTIF(A!$A$2:$A$1001,"&lt;="&amp;A!A830)</f>
        <v>0</v>
      </c>
      <c r="B830" s="30">
        <v>829</v>
      </c>
      <c r="C830" s="35" t="e">
        <f t="array" ref="C830">INDEX(A!$A$2:$A$1001,MATCH(EF!B830,EF!$A$2:$A$1001,0))</f>
        <v>#N/A</v>
      </c>
      <c r="D830" s="35" t="e">
        <f t="array" ref="D830">INDEX(A!$B$2:$B$1001,MATCH(EF!C830,A!$A$2:$A$1001,0))</f>
        <v>#N/A</v>
      </c>
      <c r="E830" s="35" t="e">
        <f t="array" ref="E830">INDEX(A!$C$2:$C$1001,MATCH(EF!C830,A!$A$2:$A$1001,0))</f>
        <v>#N/A</v>
      </c>
      <c r="F830" s="35" t="e">
        <f t="array" ref="F830">INDEX(A!$D$2:$D$1001,MATCH(EF!C830,A!$A$2:$A$1001,0))</f>
        <v>#N/A</v>
      </c>
      <c r="G830" s="35" t="e">
        <f t="array" ref="G830">INDEX(A!$E$2:$E$1001,MATCH(EF!C830,A!$A$2:$A$1001,0))</f>
        <v>#N/A</v>
      </c>
      <c r="H830" s="35" t="e">
        <f t="array" ref="H830">INDEX(A!$F$2:$F$1001,MATCH(EF!C830,A!$A$2:$A$1001,0))</f>
        <v>#N/A</v>
      </c>
      <c r="I830" s="35" t="e">
        <f t="array" ref="I830">INDEX(A!$G$2:$G$1001,MATCH(EF!C830,A!$A$2:$A$1001,0))</f>
        <v>#N/A</v>
      </c>
      <c r="J830" s="35" t="e">
        <f t="array" ref="J830">INDEX(A!$H$2:$H$1001,MATCH(EF!C830,A!$A$2:$A$1001,0))</f>
        <v>#N/A</v>
      </c>
      <c r="K830" s="35" t="e">
        <f t="array" ref="K830">INDEX(A!$I$2:$I$1001,MATCH(EF!C830,A!$A$2:$A$1001,0))</f>
        <v>#N/A</v>
      </c>
      <c r="L830" s="35" t="e">
        <f t="array" ref="L830">INDEX(A!$J$2:$J$1001,MATCH(EF!C830,A!$A$2:$A$1001,0))</f>
        <v>#N/A</v>
      </c>
      <c r="M830" s="35" t="e">
        <f t="array" ref="M830">INDEX(A!$K$2:$K$1001,MATCH(EF!C830,A!$A$2:$A$1001,0))</f>
        <v>#N/A</v>
      </c>
      <c r="N830" s="35" t="e">
        <f t="array" ref="N830">INDEX(A!$L$2:$L$1001,MATCH(EF!C830,A!$A$2:$A$1001,0))</f>
        <v>#N/A</v>
      </c>
      <c r="O830" s="36" t="e">
        <f t="shared" si="0"/>
        <v>#N/A</v>
      </c>
      <c r="P830" s="36" t="e">
        <f t="shared" si="1"/>
        <v>#N/A</v>
      </c>
      <c r="Q830" s="36" t="e">
        <f t="array" ref="Q830">IF(O830="7",IF(P830="000","Sin región al ser un intermunicipal",INDEX(B!$C$2:$C$126,MATCH(EF!P830,B!$A$2:$A$126,0))),"Sin región al ser un ente Estatal")</f>
        <v>#N/A</v>
      </c>
      <c r="R830" s="37" t="e">
        <f t="array" ref="R830">IF(O830="7",IF(P830="000","N/A",INDEX(B!$D$2:$D$126,MATCH(EF!P830,B!$A$2:$A$126,0))),B!$D$127)</f>
        <v>#N/A</v>
      </c>
      <c r="S830" s="37" t="e">
        <f t="array" ref="S830">IF(O830="7",IF(P830="000","N/A",INDEX(B!$E$2:$E$126,MATCH(EF!P830,B!$A$2:$A$126,0))),B!$E$127)</f>
        <v>#N/A</v>
      </c>
      <c r="T830" s="29"/>
      <c r="U830" s="29"/>
      <c r="V830" s="29"/>
      <c r="W830" s="29"/>
      <c r="X830" s="29"/>
      <c r="Y830" s="29"/>
      <c r="Z830" s="29"/>
    </row>
    <row r="831" spans="1:26" ht="14.25" customHeight="1">
      <c r="A831" s="29">
        <f>COUNTIF(A!$A$2:$A$1001,"&lt;="&amp;A!A831)</f>
        <v>0</v>
      </c>
      <c r="B831" s="30">
        <v>830</v>
      </c>
      <c r="C831" s="35" t="e">
        <f t="array" ref="C831">INDEX(A!$A$2:$A$1001,MATCH(EF!B831,EF!$A$2:$A$1001,0))</f>
        <v>#N/A</v>
      </c>
      <c r="D831" s="35" t="e">
        <f t="array" ref="D831">INDEX(A!$B$2:$B$1001,MATCH(EF!C831,A!$A$2:$A$1001,0))</f>
        <v>#N/A</v>
      </c>
      <c r="E831" s="35" t="e">
        <f t="array" ref="E831">INDEX(A!$C$2:$C$1001,MATCH(EF!C831,A!$A$2:$A$1001,0))</f>
        <v>#N/A</v>
      </c>
      <c r="F831" s="35" t="e">
        <f t="array" ref="F831">INDEX(A!$D$2:$D$1001,MATCH(EF!C831,A!$A$2:$A$1001,0))</f>
        <v>#N/A</v>
      </c>
      <c r="G831" s="35" t="e">
        <f t="array" ref="G831">INDEX(A!$E$2:$E$1001,MATCH(EF!C831,A!$A$2:$A$1001,0))</f>
        <v>#N/A</v>
      </c>
      <c r="H831" s="35" t="e">
        <f t="array" ref="H831">INDEX(A!$F$2:$F$1001,MATCH(EF!C831,A!$A$2:$A$1001,0))</f>
        <v>#N/A</v>
      </c>
      <c r="I831" s="35" t="e">
        <f t="array" ref="I831">INDEX(A!$G$2:$G$1001,MATCH(EF!C831,A!$A$2:$A$1001,0))</f>
        <v>#N/A</v>
      </c>
      <c r="J831" s="35" t="e">
        <f t="array" ref="J831">INDEX(A!$H$2:$H$1001,MATCH(EF!C831,A!$A$2:$A$1001,0))</f>
        <v>#N/A</v>
      </c>
      <c r="K831" s="35" t="e">
        <f t="array" ref="K831">INDEX(A!$I$2:$I$1001,MATCH(EF!C831,A!$A$2:$A$1001,0))</f>
        <v>#N/A</v>
      </c>
      <c r="L831" s="35" t="e">
        <f t="array" ref="L831">INDEX(A!$J$2:$J$1001,MATCH(EF!C831,A!$A$2:$A$1001,0))</f>
        <v>#N/A</v>
      </c>
      <c r="M831" s="35" t="e">
        <f t="array" ref="M831">INDEX(A!$K$2:$K$1001,MATCH(EF!C831,A!$A$2:$A$1001,0))</f>
        <v>#N/A</v>
      </c>
      <c r="N831" s="35" t="e">
        <f t="array" ref="N831">INDEX(A!$L$2:$L$1001,MATCH(EF!C831,A!$A$2:$A$1001,0))</f>
        <v>#N/A</v>
      </c>
      <c r="O831" s="36" t="e">
        <f t="shared" si="0"/>
        <v>#N/A</v>
      </c>
      <c r="P831" s="36" t="e">
        <f t="shared" si="1"/>
        <v>#N/A</v>
      </c>
      <c r="Q831" s="36" t="e">
        <f t="array" ref="Q831">IF(O831="7",IF(P831="000","Sin región al ser un intermunicipal",INDEX(B!$C$2:$C$126,MATCH(EF!P831,B!$A$2:$A$126,0))),"Sin región al ser un ente Estatal")</f>
        <v>#N/A</v>
      </c>
      <c r="R831" s="37" t="e">
        <f t="array" ref="R831">IF(O831="7",IF(P831="000","N/A",INDEX(B!$D$2:$D$126,MATCH(EF!P831,B!$A$2:$A$126,0))),B!$D$127)</f>
        <v>#N/A</v>
      </c>
      <c r="S831" s="37" t="e">
        <f t="array" ref="S831">IF(O831="7",IF(P831="000","N/A",INDEX(B!$E$2:$E$126,MATCH(EF!P831,B!$A$2:$A$126,0))),B!$E$127)</f>
        <v>#N/A</v>
      </c>
      <c r="T831" s="29"/>
      <c r="U831" s="29"/>
      <c r="V831" s="29"/>
      <c r="W831" s="29"/>
      <c r="X831" s="29"/>
      <c r="Y831" s="29"/>
      <c r="Z831" s="29"/>
    </row>
    <row r="832" spans="1:26" ht="14.25" customHeight="1">
      <c r="A832" s="29">
        <f>COUNTIF(A!$A$2:$A$1001,"&lt;="&amp;A!A832)</f>
        <v>0</v>
      </c>
      <c r="B832" s="30">
        <v>831</v>
      </c>
      <c r="C832" s="35" t="e">
        <f t="array" ref="C832">INDEX(A!$A$2:$A$1001,MATCH(EF!B832,EF!$A$2:$A$1001,0))</f>
        <v>#N/A</v>
      </c>
      <c r="D832" s="35" t="e">
        <f t="array" ref="D832">INDEX(A!$B$2:$B$1001,MATCH(EF!C832,A!$A$2:$A$1001,0))</f>
        <v>#N/A</v>
      </c>
      <c r="E832" s="35" t="e">
        <f t="array" ref="E832">INDEX(A!$C$2:$C$1001,MATCH(EF!C832,A!$A$2:$A$1001,0))</f>
        <v>#N/A</v>
      </c>
      <c r="F832" s="35" t="e">
        <f t="array" ref="F832">INDEX(A!$D$2:$D$1001,MATCH(EF!C832,A!$A$2:$A$1001,0))</f>
        <v>#N/A</v>
      </c>
      <c r="G832" s="35" t="e">
        <f t="array" ref="G832">INDEX(A!$E$2:$E$1001,MATCH(EF!C832,A!$A$2:$A$1001,0))</f>
        <v>#N/A</v>
      </c>
      <c r="H832" s="35" t="e">
        <f t="array" ref="H832">INDEX(A!$F$2:$F$1001,MATCH(EF!C832,A!$A$2:$A$1001,0))</f>
        <v>#N/A</v>
      </c>
      <c r="I832" s="35" t="e">
        <f t="array" ref="I832">INDEX(A!$G$2:$G$1001,MATCH(EF!C832,A!$A$2:$A$1001,0))</f>
        <v>#N/A</v>
      </c>
      <c r="J832" s="35" t="e">
        <f t="array" ref="J832">INDEX(A!$H$2:$H$1001,MATCH(EF!C832,A!$A$2:$A$1001,0))</f>
        <v>#N/A</v>
      </c>
      <c r="K832" s="35" t="e">
        <f t="array" ref="K832">INDEX(A!$I$2:$I$1001,MATCH(EF!C832,A!$A$2:$A$1001,0))</f>
        <v>#N/A</v>
      </c>
      <c r="L832" s="35" t="e">
        <f t="array" ref="L832">INDEX(A!$J$2:$J$1001,MATCH(EF!C832,A!$A$2:$A$1001,0))</f>
        <v>#N/A</v>
      </c>
      <c r="M832" s="35" t="e">
        <f t="array" ref="M832">INDEX(A!$K$2:$K$1001,MATCH(EF!C832,A!$A$2:$A$1001,0))</f>
        <v>#N/A</v>
      </c>
      <c r="N832" s="35" t="e">
        <f t="array" ref="N832">INDEX(A!$L$2:$L$1001,MATCH(EF!C832,A!$A$2:$A$1001,0))</f>
        <v>#N/A</v>
      </c>
      <c r="O832" s="36" t="e">
        <f t="shared" si="0"/>
        <v>#N/A</v>
      </c>
      <c r="P832" s="36" t="e">
        <f t="shared" si="1"/>
        <v>#N/A</v>
      </c>
      <c r="Q832" s="36" t="e">
        <f t="array" ref="Q832">IF(O832="7",IF(P832="000","Sin región al ser un intermunicipal",INDEX(B!$C$2:$C$126,MATCH(EF!P832,B!$A$2:$A$126,0))),"Sin región al ser un ente Estatal")</f>
        <v>#N/A</v>
      </c>
      <c r="R832" s="37" t="e">
        <f t="array" ref="R832">IF(O832="7",IF(P832="000","N/A",INDEX(B!$D$2:$D$126,MATCH(EF!P832,B!$A$2:$A$126,0))),B!$D$127)</f>
        <v>#N/A</v>
      </c>
      <c r="S832" s="37" t="e">
        <f t="array" ref="S832">IF(O832="7",IF(P832="000","N/A",INDEX(B!$E$2:$E$126,MATCH(EF!P832,B!$A$2:$A$126,0))),B!$E$127)</f>
        <v>#N/A</v>
      </c>
      <c r="T832" s="29"/>
      <c r="U832" s="29"/>
      <c r="V832" s="29"/>
      <c r="W832" s="29"/>
      <c r="X832" s="29"/>
      <c r="Y832" s="29"/>
      <c r="Z832" s="29"/>
    </row>
    <row r="833" spans="1:26" ht="14.25" customHeight="1">
      <c r="A833" s="29">
        <f>COUNTIF(A!$A$2:$A$1001,"&lt;="&amp;A!A833)</f>
        <v>0</v>
      </c>
      <c r="B833" s="30">
        <v>832</v>
      </c>
      <c r="C833" s="35" t="e">
        <f t="array" ref="C833">INDEX(A!$A$2:$A$1001,MATCH(EF!B833,EF!$A$2:$A$1001,0))</f>
        <v>#N/A</v>
      </c>
      <c r="D833" s="35" t="e">
        <f t="array" ref="D833">INDEX(A!$B$2:$B$1001,MATCH(EF!C833,A!$A$2:$A$1001,0))</f>
        <v>#N/A</v>
      </c>
      <c r="E833" s="35" t="e">
        <f t="array" ref="E833">INDEX(A!$C$2:$C$1001,MATCH(EF!C833,A!$A$2:$A$1001,0))</f>
        <v>#N/A</v>
      </c>
      <c r="F833" s="35" t="e">
        <f t="array" ref="F833">INDEX(A!$D$2:$D$1001,MATCH(EF!C833,A!$A$2:$A$1001,0))</f>
        <v>#N/A</v>
      </c>
      <c r="G833" s="35" t="e">
        <f t="array" ref="G833">INDEX(A!$E$2:$E$1001,MATCH(EF!C833,A!$A$2:$A$1001,0))</f>
        <v>#N/A</v>
      </c>
      <c r="H833" s="35" t="e">
        <f t="array" ref="H833">INDEX(A!$F$2:$F$1001,MATCH(EF!C833,A!$A$2:$A$1001,0))</f>
        <v>#N/A</v>
      </c>
      <c r="I833" s="35" t="e">
        <f t="array" ref="I833">INDEX(A!$G$2:$G$1001,MATCH(EF!C833,A!$A$2:$A$1001,0))</f>
        <v>#N/A</v>
      </c>
      <c r="J833" s="35" t="e">
        <f t="array" ref="J833">INDEX(A!$H$2:$H$1001,MATCH(EF!C833,A!$A$2:$A$1001,0))</f>
        <v>#N/A</v>
      </c>
      <c r="K833" s="35" t="e">
        <f t="array" ref="K833">INDEX(A!$I$2:$I$1001,MATCH(EF!C833,A!$A$2:$A$1001,0))</f>
        <v>#N/A</v>
      </c>
      <c r="L833" s="35" t="e">
        <f t="array" ref="L833">INDEX(A!$J$2:$J$1001,MATCH(EF!C833,A!$A$2:$A$1001,0))</f>
        <v>#N/A</v>
      </c>
      <c r="M833" s="35" t="e">
        <f t="array" ref="M833">INDEX(A!$K$2:$K$1001,MATCH(EF!C833,A!$A$2:$A$1001,0))</f>
        <v>#N/A</v>
      </c>
      <c r="N833" s="35" t="e">
        <f t="array" ref="N833">INDEX(A!$L$2:$L$1001,MATCH(EF!C833,A!$A$2:$A$1001,0))</f>
        <v>#N/A</v>
      </c>
      <c r="O833" s="36" t="e">
        <f t="shared" si="0"/>
        <v>#N/A</v>
      </c>
      <c r="P833" s="36" t="e">
        <f t="shared" si="1"/>
        <v>#N/A</v>
      </c>
      <c r="Q833" s="36" t="e">
        <f t="array" ref="Q833">IF(O833="7",IF(P833="000","Sin región al ser un intermunicipal",INDEX(B!$C$2:$C$126,MATCH(EF!P833,B!$A$2:$A$126,0))),"Sin región al ser un ente Estatal")</f>
        <v>#N/A</v>
      </c>
      <c r="R833" s="37" t="e">
        <f t="array" ref="R833">IF(O833="7",IF(P833="000","N/A",INDEX(B!$D$2:$D$126,MATCH(EF!P833,B!$A$2:$A$126,0))),B!$D$127)</f>
        <v>#N/A</v>
      </c>
      <c r="S833" s="37" t="e">
        <f t="array" ref="S833">IF(O833="7",IF(P833="000","N/A",INDEX(B!$E$2:$E$126,MATCH(EF!P833,B!$A$2:$A$126,0))),B!$E$127)</f>
        <v>#N/A</v>
      </c>
      <c r="T833" s="29"/>
      <c r="U833" s="29"/>
      <c r="V833" s="29"/>
      <c r="W833" s="29"/>
      <c r="X833" s="29"/>
      <c r="Y833" s="29"/>
      <c r="Z833" s="29"/>
    </row>
    <row r="834" spans="1:26" ht="14.25" customHeight="1">
      <c r="A834" s="29">
        <f>COUNTIF(A!$A$2:$A$1001,"&lt;="&amp;A!A834)</f>
        <v>0</v>
      </c>
      <c r="B834" s="30">
        <v>833</v>
      </c>
      <c r="C834" s="35" t="e">
        <f t="array" ref="C834">INDEX(A!$A$2:$A$1001,MATCH(EF!B834,EF!$A$2:$A$1001,0))</f>
        <v>#N/A</v>
      </c>
      <c r="D834" s="35" t="e">
        <f t="array" ref="D834">INDEX(A!$B$2:$B$1001,MATCH(EF!C834,A!$A$2:$A$1001,0))</f>
        <v>#N/A</v>
      </c>
      <c r="E834" s="35" t="e">
        <f t="array" ref="E834">INDEX(A!$C$2:$C$1001,MATCH(EF!C834,A!$A$2:$A$1001,0))</f>
        <v>#N/A</v>
      </c>
      <c r="F834" s="35" t="e">
        <f t="array" ref="F834">INDEX(A!$D$2:$D$1001,MATCH(EF!C834,A!$A$2:$A$1001,0))</f>
        <v>#N/A</v>
      </c>
      <c r="G834" s="35" t="e">
        <f t="array" ref="G834">INDEX(A!$E$2:$E$1001,MATCH(EF!C834,A!$A$2:$A$1001,0))</f>
        <v>#N/A</v>
      </c>
      <c r="H834" s="35" t="e">
        <f t="array" ref="H834">INDEX(A!$F$2:$F$1001,MATCH(EF!C834,A!$A$2:$A$1001,0))</f>
        <v>#N/A</v>
      </c>
      <c r="I834" s="35" t="e">
        <f t="array" ref="I834">INDEX(A!$G$2:$G$1001,MATCH(EF!C834,A!$A$2:$A$1001,0))</f>
        <v>#N/A</v>
      </c>
      <c r="J834" s="35" t="e">
        <f t="array" ref="J834">INDEX(A!$H$2:$H$1001,MATCH(EF!C834,A!$A$2:$A$1001,0))</f>
        <v>#N/A</v>
      </c>
      <c r="K834" s="35" t="e">
        <f t="array" ref="K834">INDEX(A!$I$2:$I$1001,MATCH(EF!C834,A!$A$2:$A$1001,0))</f>
        <v>#N/A</v>
      </c>
      <c r="L834" s="35" t="e">
        <f t="array" ref="L834">INDEX(A!$J$2:$J$1001,MATCH(EF!C834,A!$A$2:$A$1001,0))</f>
        <v>#N/A</v>
      </c>
      <c r="M834" s="35" t="e">
        <f t="array" ref="M834">INDEX(A!$K$2:$K$1001,MATCH(EF!C834,A!$A$2:$A$1001,0))</f>
        <v>#N/A</v>
      </c>
      <c r="N834" s="35" t="e">
        <f t="array" ref="N834">INDEX(A!$L$2:$L$1001,MATCH(EF!C834,A!$A$2:$A$1001,0))</f>
        <v>#N/A</v>
      </c>
      <c r="O834" s="36" t="e">
        <f t="shared" si="0"/>
        <v>#N/A</v>
      </c>
      <c r="P834" s="36" t="e">
        <f t="shared" si="1"/>
        <v>#N/A</v>
      </c>
      <c r="Q834" s="36" t="e">
        <f t="array" ref="Q834">IF(O834="7",IF(P834="000","Sin región al ser un intermunicipal",INDEX(B!$C$2:$C$126,MATCH(EF!P834,B!$A$2:$A$126,0))),"Sin región al ser un ente Estatal")</f>
        <v>#N/A</v>
      </c>
      <c r="R834" s="37" t="e">
        <f t="array" ref="R834">IF(O834="7",IF(P834="000","N/A",INDEX(B!$D$2:$D$126,MATCH(EF!P834,B!$A$2:$A$126,0))),B!$D$127)</f>
        <v>#N/A</v>
      </c>
      <c r="S834" s="37" t="e">
        <f t="array" ref="S834">IF(O834="7",IF(P834="000","N/A",INDEX(B!$E$2:$E$126,MATCH(EF!P834,B!$A$2:$A$126,0))),B!$E$127)</f>
        <v>#N/A</v>
      </c>
      <c r="T834" s="29"/>
      <c r="U834" s="29"/>
      <c r="V834" s="29"/>
      <c r="W834" s="29"/>
      <c r="X834" s="29"/>
      <c r="Y834" s="29"/>
      <c r="Z834" s="29"/>
    </row>
    <row r="835" spans="1:26" ht="14.25" customHeight="1">
      <c r="A835" s="29">
        <f>COUNTIF(A!$A$2:$A$1001,"&lt;="&amp;A!A835)</f>
        <v>0</v>
      </c>
      <c r="B835" s="30">
        <v>834</v>
      </c>
      <c r="C835" s="35" t="e">
        <f t="array" ref="C835">INDEX(A!$A$2:$A$1001,MATCH(EF!B835,EF!$A$2:$A$1001,0))</f>
        <v>#N/A</v>
      </c>
      <c r="D835" s="35" t="e">
        <f t="array" ref="D835">INDEX(A!$B$2:$B$1001,MATCH(EF!C835,A!$A$2:$A$1001,0))</f>
        <v>#N/A</v>
      </c>
      <c r="E835" s="35" t="e">
        <f t="array" ref="E835">INDEX(A!$C$2:$C$1001,MATCH(EF!C835,A!$A$2:$A$1001,0))</f>
        <v>#N/A</v>
      </c>
      <c r="F835" s="35" t="e">
        <f t="array" ref="F835">INDEX(A!$D$2:$D$1001,MATCH(EF!C835,A!$A$2:$A$1001,0))</f>
        <v>#N/A</v>
      </c>
      <c r="G835" s="35" t="e">
        <f t="array" ref="G835">INDEX(A!$E$2:$E$1001,MATCH(EF!C835,A!$A$2:$A$1001,0))</f>
        <v>#N/A</v>
      </c>
      <c r="H835" s="35" t="e">
        <f t="array" ref="H835">INDEX(A!$F$2:$F$1001,MATCH(EF!C835,A!$A$2:$A$1001,0))</f>
        <v>#N/A</v>
      </c>
      <c r="I835" s="35" t="e">
        <f t="array" ref="I835">INDEX(A!$G$2:$G$1001,MATCH(EF!C835,A!$A$2:$A$1001,0))</f>
        <v>#N/A</v>
      </c>
      <c r="J835" s="35" t="e">
        <f t="array" ref="J835">INDEX(A!$H$2:$H$1001,MATCH(EF!C835,A!$A$2:$A$1001,0))</f>
        <v>#N/A</v>
      </c>
      <c r="K835" s="35" t="e">
        <f t="array" ref="K835">INDEX(A!$I$2:$I$1001,MATCH(EF!C835,A!$A$2:$A$1001,0))</f>
        <v>#N/A</v>
      </c>
      <c r="L835" s="35" t="e">
        <f t="array" ref="L835">INDEX(A!$J$2:$J$1001,MATCH(EF!C835,A!$A$2:$A$1001,0))</f>
        <v>#N/A</v>
      </c>
      <c r="M835" s="35" t="e">
        <f t="array" ref="M835">INDEX(A!$K$2:$K$1001,MATCH(EF!C835,A!$A$2:$A$1001,0))</f>
        <v>#N/A</v>
      </c>
      <c r="N835" s="35" t="e">
        <f t="array" ref="N835">INDEX(A!$L$2:$L$1001,MATCH(EF!C835,A!$A$2:$A$1001,0))</f>
        <v>#N/A</v>
      </c>
      <c r="O835" s="36" t="e">
        <f t="shared" si="0"/>
        <v>#N/A</v>
      </c>
      <c r="P835" s="36" t="e">
        <f t="shared" si="1"/>
        <v>#N/A</v>
      </c>
      <c r="Q835" s="36" t="e">
        <f t="array" ref="Q835">IF(O835="7",IF(P835="000","Sin región al ser un intermunicipal",INDEX(B!$C$2:$C$126,MATCH(EF!P835,B!$A$2:$A$126,0))),"Sin región al ser un ente Estatal")</f>
        <v>#N/A</v>
      </c>
      <c r="R835" s="37" t="e">
        <f t="array" ref="R835">IF(O835="7",IF(P835="000","N/A",INDEX(B!$D$2:$D$126,MATCH(EF!P835,B!$A$2:$A$126,0))),B!$D$127)</f>
        <v>#N/A</v>
      </c>
      <c r="S835" s="37" t="e">
        <f t="array" ref="S835">IF(O835="7",IF(P835="000","N/A",INDEX(B!$E$2:$E$126,MATCH(EF!P835,B!$A$2:$A$126,0))),B!$E$127)</f>
        <v>#N/A</v>
      </c>
      <c r="T835" s="29"/>
      <c r="U835" s="29"/>
      <c r="V835" s="29"/>
      <c r="W835" s="29"/>
      <c r="X835" s="29"/>
      <c r="Y835" s="29"/>
      <c r="Z835" s="29"/>
    </row>
    <row r="836" spans="1:26" ht="14.25" customHeight="1">
      <c r="A836" s="29">
        <f>COUNTIF(A!$A$2:$A$1001,"&lt;="&amp;A!A836)</f>
        <v>0</v>
      </c>
      <c r="B836" s="30">
        <v>835</v>
      </c>
      <c r="C836" s="35" t="e">
        <f t="array" ref="C836">INDEX(A!$A$2:$A$1001,MATCH(EF!B836,EF!$A$2:$A$1001,0))</f>
        <v>#N/A</v>
      </c>
      <c r="D836" s="35" t="e">
        <f t="array" ref="D836">INDEX(A!$B$2:$B$1001,MATCH(EF!C836,A!$A$2:$A$1001,0))</f>
        <v>#N/A</v>
      </c>
      <c r="E836" s="35" t="e">
        <f t="array" ref="E836">INDEX(A!$C$2:$C$1001,MATCH(EF!C836,A!$A$2:$A$1001,0))</f>
        <v>#N/A</v>
      </c>
      <c r="F836" s="35" t="e">
        <f t="array" ref="F836">INDEX(A!$D$2:$D$1001,MATCH(EF!C836,A!$A$2:$A$1001,0))</f>
        <v>#N/A</v>
      </c>
      <c r="G836" s="35" t="e">
        <f t="array" ref="G836">INDEX(A!$E$2:$E$1001,MATCH(EF!C836,A!$A$2:$A$1001,0))</f>
        <v>#N/A</v>
      </c>
      <c r="H836" s="35" t="e">
        <f t="array" ref="H836">INDEX(A!$F$2:$F$1001,MATCH(EF!C836,A!$A$2:$A$1001,0))</f>
        <v>#N/A</v>
      </c>
      <c r="I836" s="35" t="e">
        <f t="array" ref="I836">INDEX(A!$G$2:$G$1001,MATCH(EF!C836,A!$A$2:$A$1001,0))</f>
        <v>#N/A</v>
      </c>
      <c r="J836" s="35" t="e">
        <f t="array" ref="J836">INDEX(A!$H$2:$H$1001,MATCH(EF!C836,A!$A$2:$A$1001,0))</f>
        <v>#N/A</v>
      </c>
      <c r="K836" s="35" t="e">
        <f t="array" ref="K836">INDEX(A!$I$2:$I$1001,MATCH(EF!C836,A!$A$2:$A$1001,0))</f>
        <v>#N/A</v>
      </c>
      <c r="L836" s="35" t="e">
        <f t="array" ref="L836">INDEX(A!$J$2:$J$1001,MATCH(EF!C836,A!$A$2:$A$1001,0))</f>
        <v>#N/A</v>
      </c>
      <c r="M836" s="35" t="e">
        <f t="array" ref="M836">INDEX(A!$K$2:$K$1001,MATCH(EF!C836,A!$A$2:$A$1001,0))</f>
        <v>#N/A</v>
      </c>
      <c r="N836" s="35" t="e">
        <f t="array" ref="N836">INDEX(A!$L$2:$L$1001,MATCH(EF!C836,A!$A$2:$A$1001,0))</f>
        <v>#N/A</v>
      </c>
      <c r="O836" s="36" t="e">
        <f t="shared" si="0"/>
        <v>#N/A</v>
      </c>
      <c r="P836" s="36" t="e">
        <f t="shared" si="1"/>
        <v>#N/A</v>
      </c>
      <c r="Q836" s="36" t="e">
        <f t="array" ref="Q836">IF(O836="7",IF(P836="000","Sin región al ser un intermunicipal",INDEX(B!$C$2:$C$126,MATCH(EF!P836,B!$A$2:$A$126,0))),"Sin región al ser un ente Estatal")</f>
        <v>#N/A</v>
      </c>
      <c r="R836" s="37" t="e">
        <f t="array" ref="R836">IF(O836="7",IF(P836="000","N/A",INDEX(B!$D$2:$D$126,MATCH(EF!P836,B!$A$2:$A$126,0))),B!$D$127)</f>
        <v>#N/A</v>
      </c>
      <c r="S836" s="37" t="e">
        <f t="array" ref="S836">IF(O836="7",IF(P836="000","N/A",INDEX(B!$E$2:$E$126,MATCH(EF!P836,B!$A$2:$A$126,0))),B!$E$127)</f>
        <v>#N/A</v>
      </c>
      <c r="T836" s="29"/>
      <c r="U836" s="29"/>
      <c r="V836" s="29"/>
      <c r="W836" s="29"/>
      <c r="X836" s="29"/>
      <c r="Y836" s="29"/>
      <c r="Z836" s="29"/>
    </row>
    <row r="837" spans="1:26" ht="14.25" customHeight="1">
      <c r="A837" s="29">
        <f>COUNTIF(A!$A$2:$A$1001,"&lt;="&amp;A!A837)</f>
        <v>0</v>
      </c>
      <c r="B837" s="30">
        <v>836</v>
      </c>
      <c r="C837" s="35" t="e">
        <f t="array" ref="C837">INDEX(A!$A$2:$A$1001,MATCH(EF!B837,EF!$A$2:$A$1001,0))</f>
        <v>#N/A</v>
      </c>
      <c r="D837" s="35" t="e">
        <f t="array" ref="D837">INDEX(A!$B$2:$B$1001,MATCH(EF!C837,A!$A$2:$A$1001,0))</f>
        <v>#N/A</v>
      </c>
      <c r="E837" s="35" t="e">
        <f t="array" ref="E837">INDEX(A!$C$2:$C$1001,MATCH(EF!C837,A!$A$2:$A$1001,0))</f>
        <v>#N/A</v>
      </c>
      <c r="F837" s="35" t="e">
        <f t="array" ref="F837">INDEX(A!$D$2:$D$1001,MATCH(EF!C837,A!$A$2:$A$1001,0))</f>
        <v>#N/A</v>
      </c>
      <c r="G837" s="35" t="e">
        <f t="array" ref="G837">INDEX(A!$E$2:$E$1001,MATCH(EF!C837,A!$A$2:$A$1001,0))</f>
        <v>#N/A</v>
      </c>
      <c r="H837" s="35" t="e">
        <f t="array" ref="H837">INDEX(A!$F$2:$F$1001,MATCH(EF!C837,A!$A$2:$A$1001,0))</f>
        <v>#N/A</v>
      </c>
      <c r="I837" s="35" t="e">
        <f t="array" ref="I837">INDEX(A!$G$2:$G$1001,MATCH(EF!C837,A!$A$2:$A$1001,0))</f>
        <v>#N/A</v>
      </c>
      <c r="J837" s="35" t="e">
        <f t="array" ref="J837">INDEX(A!$H$2:$H$1001,MATCH(EF!C837,A!$A$2:$A$1001,0))</f>
        <v>#N/A</v>
      </c>
      <c r="K837" s="35" t="e">
        <f t="array" ref="K837">INDEX(A!$I$2:$I$1001,MATCH(EF!C837,A!$A$2:$A$1001,0))</f>
        <v>#N/A</v>
      </c>
      <c r="L837" s="35" t="e">
        <f t="array" ref="L837">INDEX(A!$J$2:$J$1001,MATCH(EF!C837,A!$A$2:$A$1001,0))</f>
        <v>#N/A</v>
      </c>
      <c r="M837" s="35" t="e">
        <f t="array" ref="M837">INDEX(A!$K$2:$K$1001,MATCH(EF!C837,A!$A$2:$A$1001,0))</f>
        <v>#N/A</v>
      </c>
      <c r="N837" s="35" t="e">
        <f t="array" ref="N837">INDEX(A!$L$2:$L$1001,MATCH(EF!C837,A!$A$2:$A$1001,0))</f>
        <v>#N/A</v>
      </c>
      <c r="O837" s="36" t="e">
        <f t="shared" si="0"/>
        <v>#N/A</v>
      </c>
      <c r="P837" s="36" t="e">
        <f t="shared" si="1"/>
        <v>#N/A</v>
      </c>
      <c r="Q837" s="36" t="e">
        <f t="array" ref="Q837">IF(O837="7",IF(P837="000","Sin región al ser un intermunicipal",INDEX(B!$C$2:$C$126,MATCH(EF!P837,B!$A$2:$A$126,0))),"Sin región al ser un ente Estatal")</f>
        <v>#N/A</v>
      </c>
      <c r="R837" s="37" t="e">
        <f t="array" ref="R837">IF(O837="7",IF(P837="000","N/A",INDEX(B!$D$2:$D$126,MATCH(EF!P837,B!$A$2:$A$126,0))),B!$D$127)</f>
        <v>#N/A</v>
      </c>
      <c r="S837" s="37" t="e">
        <f t="array" ref="S837">IF(O837="7",IF(P837="000","N/A",INDEX(B!$E$2:$E$126,MATCH(EF!P837,B!$A$2:$A$126,0))),B!$E$127)</f>
        <v>#N/A</v>
      </c>
      <c r="T837" s="29"/>
      <c r="U837" s="29"/>
      <c r="V837" s="29"/>
      <c r="W837" s="29"/>
      <c r="X837" s="29"/>
      <c r="Y837" s="29"/>
      <c r="Z837" s="29"/>
    </row>
    <row r="838" spans="1:26" ht="14.25" customHeight="1">
      <c r="A838" s="29">
        <f>COUNTIF(A!$A$2:$A$1001,"&lt;="&amp;A!A838)</f>
        <v>0</v>
      </c>
      <c r="B838" s="30">
        <v>837</v>
      </c>
      <c r="C838" s="35" t="e">
        <f t="array" ref="C838">INDEX(A!$A$2:$A$1001,MATCH(EF!B838,EF!$A$2:$A$1001,0))</f>
        <v>#N/A</v>
      </c>
      <c r="D838" s="35" t="e">
        <f t="array" ref="D838">INDEX(A!$B$2:$B$1001,MATCH(EF!C838,A!$A$2:$A$1001,0))</f>
        <v>#N/A</v>
      </c>
      <c r="E838" s="35" t="e">
        <f t="array" ref="E838">INDEX(A!$C$2:$C$1001,MATCH(EF!C838,A!$A$2:$A$1001,0))</f>
        <v>#N/A</v>
      </c>
      <c r="F838" s="35" t="e">
        <f t="array" ref="F838">INDEX(A!$D$2:$D$1001,MATCH(EF!C838,A!$A$2:$A$1001,0))</f>
        <v>#N/A</v>
      </c>
      <c r="G838" s="35" t="e">
        <f t="array" ref="G838">INDEX(A!$E$2:$E$1001,MATCH(EF!C838,A!$A$2:$A$1001,0))</f>
        <v>#N/A</v>
      </c>
      <c r="H838" s="35" t="e">
        <f t="array" ref="H838">INDEX(A!$F$2:$F$1001,MATCH(EF!C838,A!$A$2:$A$1001,0))</f>
        <v>#N/A</v>
      </c>
      <c r="I838" s="35" t="e">
        <f t="array" ref="I838">INDEX(A!$G$2:$G$1001,MATCH(EF!C838,A!$A$2:$A$1001,0))</f>
        <v>#N/A</v>
      </c>
      <c r="J838" s="35" t="e">
        <f t="array" ref="J838">INDEX(A!$H$2:$H$1001,MATCH(EF!C838,A!$A$2:$A$1001,0))</f>
        <v>#N/A</v>
      </c>
      <c r="K838" s="35" t="e">
        <f t="array" ref="K838">INDEX(A!$I$2:$I$1001,MATCH(EF!C838,A!$A$2:$A$1001,0))</f>
        <v>#N/A</v>
      </c>
      <c r="L838" s="35" t="e">
        <f t="array" ref="L838">INDEX(A!$J$2:$J$1001,MATCH(EF!C838,A!$A$2:$A$1001,0))</f>
        <v>#N/A</v>
      </c>
      <c r="M838" s="35" t="e">
        <f t="array" ref="M838">INDEX(A!$K$2:$K$1001,MATCH(EF!C838,A!$A$2:$A$1001,0))</f>
        <v>#N/A</v>
      </c>
      <c r="N838" s="35" t="e">
        <f t="array" ref="N838">INDEX(A!$L$2:$L$1001,MATCH(EF!C838,A!$A$2:$A$1001,0))</f>
        <v>#N/A</v>
      </c>
      <c r="O838" s="36" t="e">
        <f t="shared" si="0"/>
        <v>#N/A</v>
      </c>
      <c r="P838" s="36" t="e">
        <f t="shared" si="1"/>
        <v>#N/A</v>
      </c>
      <c r="Q838" s="36" t="e">
        <f t="array" ref="Q838">IF(O838="7",IF(P838="000","Sin región al ser un intermunicipal",INDEX(B!$C$2:$C$126,MATCH(EF!P838,B!$A$2:$A$126,0))),"Sin región al ser un ente Estatal")</f>
        <v>#N/A</v>
      </c>
      <c r="R838" s="37" t="e">
        <f t="array" ref="R838">IF(O838="7",IF(P838="000","N/A",INDEX(B!$D$2:$D$126,MATCH(EF!P838,B!$A$2:$A$126,0))),B!$D$127)</f>
        <v>#N/A</v>
      </c>
      <c r="S838" s="37" t="e">
        <f t="array" ref="S838">IF(O838="7",IF(P838="000","N/A",INDEX(B!$E$2:$E$126,MATCH(EF!P838,B!$A$2:$A$126,0))),B!$E$127)</f>
        <v>#N/A</v>
      </c>
      <c r="T838" s="29"/>
      <c r="U838" s="29"/>
      <c r="V838" s="29"/>
      <c r="W838" s="29"/>
      <c r="X838" s="29"/>
      <c r="Y838" s="29"/>
      <c r="Z838" s="29"/>
    </row>
    <row r="839" spans="1:26" ht="14.25" customHeight="1">
      <c r="A839" s="29">
        <f>COUNTIF(A!$A$2:$A$1001,"&lt;="&amp;A!A839)</f>
        <v>0</v>
      </c>
      <c r="B839" s="30">
        <v>838</v>
      </c>
      <c r="C839" s="35" t="e">
        <f t="array" ref="C839">INDEX(A!$A$2:$A$1001,MATCH(EF!B839,EF!$A$2:$A$1001,0))</f>
        <v>#N/A</v>
      </c>
      <c r="D839" s="35" t="e">
        <f t="array" ref="D839">INDEX(A!$B$2:$B$1001,MATCH(EF!C839,A!$A$2:$A$1001,0))</f>
        <v>#N/A</v>
      </c>
      <c r="E839" s="35" t="e">
        <f t="array" ref="E839">INDEX(A!$C$2:$C$1001,MATCH(EF!C839,A!$A$2:$A$1001,0))</f>
        <v>#N/A</v>
      </c>
      <c r="F839" s="35" t="e">
        <f t="array" ref="F839">INDEX(A!$D$2:$D$1001,MATCH(EF!C839,A!$A$2:$A$1001,0))</f>
        <v>#N/A</v>
      </c>
      <c r="G839" s="35" t="e">
        <f t="array" ref="G839">INDEX(A!$E$2:$E$1001,MATCH(EF!C839,A!$A$2:$A$1001,0))</f>
        <v>#N/A</v>
      </c>
      <c r="H839" s="35" t="e">
        <f t="array" ref="H839">INDEX(A!$F$2:$F$1001,MATCH(EF!C839,A!$A$2:$A$1001,0))</f>
        <v>#N/A</v>
      </c>
      <c r="I839" s="35" t="e">
        <f t="array" ref="I839">INDEX(A!$G$2:$G$1001,MATCH(EF!C839,A!$A$2:$A$1001,0))</f>
        <v>#N/A</v>
      </c>
      <c r="J839" s="35" t="e">
        <f t="array" ref="J839">INDEX(A!$H$2:$H$1001,MATCH(EF!C839,A!$A$2:$A$1001,0))</f>
        <v>#N/A</v>
      </c>
      <c r="K839" s="35" t="e">
        <f t="array" ref="K839">INDEX(A!$I$2:$I$1001,MATCH(EF!C839,A!$A$2:$A$1001,0))</f>
        <v>#N/A</v>
      </c>
      <c r="L839" s="35" t="e">
        <f t="array" ref="L839">INDEX(A!$J$2:$J$1001,MATCH(EF!C839,A!$A$2:$A$1001,0))</f>
        <v>#N/A</v>
      </c>
      <c r="M839" s="35" t="e">
        <f t="array" ref="M839">INDEX(A!$K$2:$K$1001,MATCH(EF!C839,A!$A$2:$A$1001,0))</f>
        <v>#N/A</v>
      </c>
      <c r="N839" s="35" t="e">
        <f t="array" ref="N839">INDEX(A!$L$2:$L$1001,MATCH(EF!C839,A!$A$2:$A$1001,0))</f>
        <v>#N/A</v>
      </c>
      <c r="O839" s="36" t="e">
        <f t="shared" si="0"/>
        <v>#N/A</v>
      </c>
      <c r="P839" s="36" t="e">
        <f t="shared" si="1"/>
        <v>#N/A</v>
      </c>
      <c r="Q839" s="36" t="e">
        <f t="array" ref="Q839">IF(O839="7",IF(P839="000","Sin región al ser un intermunicipal",INDEX(B!$C$2:$C$126,MATCH(EF!P839,B!$A$2:$A$126,0))),"Sin región al ser un ente Estatal")</f>
        <v>#N/A</v>
      </c>
      <c r="R839" s="37" t="e">
        <f t="array" ref="R839">IF(O839="7",IF(P839="000","N/A",INDEX(B!$D$2:$D$126,MATCH(EF!P839,B!$A$2:$A$126,0))),B!$D$127)</f>
        <v>#N/A</v>
      </c>
      <c r="S839" s="37" t="e">
        <f t="array" ref="S839">IF(O839="7",IF(P839="000","N/A",INDEX(B!$E$2:$E$126,MATCH(EF!P839,B!$A$2:$A$126,0))),B!$E$127)</f>
        <v>#N/A</v>
      </c>
      <c r="T839" s="29"/>
      <c r="U839" s="29"/>
      <c r="V839" s="29"/>
      <c r="W839" s="29"/>
      <c r="X839" s="29"/>
      <c r="Y839" s="29"/>
      <c r="Z839" s="29"/>
    </row>
    <row r="840" spans="1:26" ht="14.25" customHeight="1">
      <c r="A840" s="29">
        <f>COUNTIF(A!$A$2:$A$1001,"&lt;="&amp;A!A840)</f>
        <v>0</v>
      </c>
      <c r="B840" s="30">
        <v>839</v>
      </c>
      <c r="C840" s="35" t="e">
        <f t="array" ref="C840">INDEX(A!$A$2:$A$1001,MATCH(EF!B840,EF!$A$2:$A$1001,0))</f>
        <v>#N/A</v>
      </c>
      <c r="D840" s="35" t="e">
        <f t="array" ref="D840">INDEX(A!$B$2:$B$1001,MATCH(EF!C840,A!$A$2:$A$1001,0))</f>
        <v>#N/A</v>
      </c>
      <c r="E840" s="35" t="e">
        <f t="array" ref="E840">INDEX(A!$C$2:$C$1001,MATCH(EF!C840,A!$A$2:$A$1001,0))</f>
        <v>#N/A</v>
      </c>
      <c r="F840" s="35" t="e">
        <f t="array" ref="F840">INDEX(A!$D$2:$D$1001,MATCH(EF!C840,A!$A$2:$A$1001,0))</f>
        <v>#N/A</v>
      </c>
      <c r="G840" s="35" t="e">
        <f t="array" ref="G840">INDEX(A!$E$2:$E$1001,MATCH(EF!C840,A!$A$2:$A$1001,0))</f>
        <v>#N/A</v>
      </c>
      <c r="H840" s="35" t="e">
        <f t="array" ref="H840">INDEX(A!$F$2:$F$1001,MATCH(EF!C840,A!$A$2:$A$1001,0))</f>
        <v>#N/A</v>
      </c>
      <c r="I840" s="35" t="e">
        <f t="array" ref="I840">INDEX(A!$G$2:$G$1001,MATCH(EF!C840,A!$A$2:$A$1001,0))</f>
        <v>#N/A</v>
      </c>
      <c r="J840" s="35" t="e">
        <f t="array" ref="J840">INDEX(A!$H$2:$H$1001,MATCH(EF!C840,A!$A$2:$A$1001,0))</f>
        <v>#N/A</v>
      </c>
      <c r="K840" s="35" t="e">
        <f t="array" ref="K840">INDEX(A!$I$2:$I$1001,MATCH(EF!C840,A!$A$2:$A$1001,0))</f>
        <v>#N/A</v>
      </c>
      <c r="L840" s="35" t="e">
        <f t="array" ref="L840">INDEX(A!$J$2:$J$1001,MATCH(EF!C840,A!$A$2:$A$1001,0))</f>
        <v>#N/A</v>
      </c>
      <c r="M840" s="35" t="e">
        <f t="array" ref="M840">INDEX(A!$K$2:$K$1001,MATCH(EF!C840,A!$A$2:$A$1001,0))</f>
        <v>#N/A</v>
      </c>
      <c r="N840" s="35" t="e">
        <f t="array" ref="N840">INDEX(A!$L$2:$L$1001,MATCH(EF!C840,A!$A$2:$A$1001,0))</f>
        <v>#N/A</v>
      </c>
      <c r="O840" s="36" t="e">
        <f t="shared" si="0"/>
        <v>#N/A</v>
      </c>
      <c r="P840" s="36" t="e">
        <f t="shared" si="1"/>
        <v>#N/A</v>
      </c>
      <c r="Q840" s="36" t="e">
        <f t="array" ref="Q840">IF(O840="7",IF(P840="000","Sin región al ser un intermunicipal",INDEX(B!$C$2:$C$126,MATCH(EF!P840,B!$A$2:$A$126,0))),"Sin región al ser un ente Estatal")</f>
        <v>#N/A</v>
      </c>
      <c r="R840" s="37" t="e">
        <f t="array" ref="R840">IF(O840="7",IF(P840="000","N/A",INDEX(B!$D$2:$D$126,MATCH(EF!P840,B!$A$2:$A$126,0))),B!$D$127)</f>
        <v>#N/A</v>
      </c>
      <c r="S840" s="37" t="e">
        <f t="array" ref="S840">IF(O840="7",IF(P840="000","N/A",INDEX(B!$E$2:$E$126,MATCH(EF!P840,B!$A$2:$A$126,0))),B!$E$127)</f>
        <v>#N/A</v>
      </c>
      <c r="T840" s="29"/>
      <c r="U840" s="29"/>
      <c r="V840" s="29"/>
      <c r="W840" s="29"/>
      <c r="X840" s="29"/>
      <c r="Y840" s="29"/>
      <c r="Z840" s="29"/>
    </row>
    <row r="841" spans="1:26" ht="14.25" customHeight="1">
      <c r="A841" s="29">
        <f>COUNTIF(A!$A$2:$A$1001,"&lt;="&amp;A!A841)</f>
        <v>0</v>
      </c>
      <c r="B841" s="30">
        <v>840</v>
      </c>
      <c r="C841" s="35" t="e">
        <f t="array" ref="C841">INDEX(A!$A$2:$A$1001,MATCH(EF!B841,EF!$A$2:$A$1001,0))</f>
        <v>#N/A</v>
      </c>
      <c r="D841" s="35" t="e">
        <f t="array" ref="D841">INDEX(A!$B$2:$B$1001,MATCH(EF!C841,A!$A$2:$A$1001,0))</f>
        <v>#N/A</v>
      </c>
      <c r="E841" s="35" t="e">
        <f t="array" ref="E841">INDEX(A!$C$2:$C$1001,MATCH(EF!C841,A!$A$2:$A$1001,0))</f>
        <v>#N/A</v>
      </c>
      <c r="F841" s="35" t="e">
        <f t="array" ref="F841">INDEX(A!$D$2:$D$1001,MATCH(EF!C841,A!$A$2:$A$1001,0))</f>
        <v>#N/A</v>
      </c>
      <c r="G841" s="35" t="e">
        <f t="array" ref="G841">INDEX(A!$E$2:$E$1001,MATCH(EF!C841,A!$A$2:$A$1001,0))</f>
        <v>#N/A</v>
      </c>
      <c r="H841" s="35" t="e">
        <f t="array" ref="H841">INDEX(A!$F$2:$F$1001,MATCH(EF!C841,A!$A$2:$A$1001,0))</f>
        <v>#N/A</v>
      </c>
      <c r="I841" s="35" t="e">
        <f t="array" ref="I841">INDEX(A!$G$2:$G$1001,MATCH(EF!C841,A!$A$2:$A$1001,0))</f>
        <v>#N/A</v>
      </c>
      <c r="J841" s="35" t="e">
        <f t="array" ref="J841">INDEX(A!$H$2:$H$1001,MATCH(EF!C841,A!$A$2:$A$1001,0))</f>
        <v>#N/A</v>
      </c>
      <c r="K841" s="35" t="e">
        <f t="array" ref="K841">INDEX(A!$I$2:$I$1001,MATCH(EF!C841,A!$A$2:$A$1001,0))</f>
        <v>#N/A</v>
      </c>
      <c r="L841" s="35" t="e">
        <f t="array" ref="L841">INDEX(A!$J$2:$J$1001,MATCH(EF!C841,A!$A$2:$A$1001,0))</f>
        <v>#N/A</v>
      </c>
      <c r="M841" s="35" t="e">
        <f t="array" ref="M841">INDEX(A!$K$2:$K$1001,MATCH(EF!C841,A!$A$2:$A$1001,0))</f>
        <v>#N/A</v>
      </c>
      <c r="N841" s="35" t="e">
        <f t="array" ref="N841">INDEX(A!$L$2:$L$1001,MATCH(EF!C841,A!$A$2:$A$1001,0))</f>
        <v>#N/A</v>
      </c>
      <c r="O841" s="36" t="e">
        <f t="shared" si="0"/>
        <v>#N/A</v>
      </c>
      <c r="P841" s="36" t="e">
        <f t="shared" si="1"/>
        <v>#N/A</v>
      </c>
      <c r="Q841" s="36" t="e">
        <f t="array" ref="Q841">IF(O841="7",IF(P841="000","Sin región al ser un intermunicipal",INDEX(B!$C$2:$C$126,MATCH(EF!P841,B!$A$2:$A$126,0))),"Sin región al ser un ente Estatal")</f>
        <v>#N/A</v>
      </c>
      <c r="R841" s="37" t="e">
        <f t="array" ref="R841">IF(O841="7",IF(P841="000","N/A",INDEX(B!$D$2:$D$126,MATCH(EF!P841,B!$A$2:$A$126,0))),B!$D$127)</f>
        <v>#N/A</v>
      </c>
      <c r="S841" s="37" t="e">
        <f t="array" ref="S841">IF(O841="7",IF(P841="000","N/A",INDEX(B!$E$2:$E$126,MATCH(EF!P841,B!$A$2:$A$126,0))),B!$E$127)</f>
        <v>#N/A</v>
      </c>
      <c r="T841" s="29"/>
      <c r="U841" s="29"/>
      <c r="V841" s="29"/>
      <c r="W841" s="29"/>
      <c r="X841" s="29"/>
      <c r="Y841" s="29"/>
      <c r="Z841" s="29"/>
    </row>
    <row r="842" spans="1:26" ht="14.25" customHeight="1">
      <c r="A842" s="29">
        <f>COUNTIF(A!$A$2:$A$1001,"&lt;="&amp;A!A842)</f>
        <v>0</v>
      </c>
      <c r="B842" s="30">
        <v>841</v>
      </c>
      <c r="C842" s="35" t="e">
        <f t="array" ref="C842">INDEX(A!$A$2:$A$1001,MATCH(EF!B842,EF!$A$2:$A$1001,0))</f>
        <v>#N/A</v>
      </c>
      <c r="D842" s="35" t="e">
        <f t="array" ref="D842">INDEX(A!$B$2:$B$1001,MATCH(EF!C842,A!$A$2:$A$1001,0))</f>
        <v>#N/A</v>
      </c>
      <c r="E842" s="35" t="e">
        <f t="array" ref="E842">INDEX(A!$C$2:$C$1001,MATCH(EF!C842,A!$A$2:$A$1001,0))</f>
        <v>#N/A</v>
      </c>
      <c r="F842" s="35" t="e">
        <f t="array" ref="F842">INDEX(A!$D$2:$D$1001,MATCH(EF!C842,A!$A$2:$A$1001,0))</f>
        <v>#N/A</v>
      </c>
      <c r="G842" s="35" t="e">
        <f t="array" ref="G842">INDEX(A!$E$2:$E$1001,MATCH(EF!C842,A!$A$2:$A$1001,0))</f>
        <v>#N/A</v>
      </c>
      <c r="H842" s="35" t="e">
        <f t="array" ref="H842">INDEX(A!$F$2:$F$1001,MATCH(EF!C842,A!$A$2:$A$1001,0))</f>
        <v>#N/A</v>
      </c>
      <c r="I842" s="35" t="e">
        <f t="array" ref="I842">INDEX(A!$G$2:$G$1001,MATCH(EF!C842,A!$A$2:$A$1001,0))</f>
        <v>#N/A</v>
      </c>
      <c r="J842" s="35" t="e">
        <f t="array" ref="J842">INDEX(A!$H$2:$H$1001,MATCH(EF!C842,A!$A$2:$A$1001,0))</f>
        <v>#N/A</v>
      </c>
      <c r="K842" s="35" t="e">
        <f t="array" ref="K842">INDEX(A!$I$2:$I$1001,MATCH(EF!C842,A!$A$2:$A$1001,0))</f>
        <v>#N/A</v>
      </c>
      <c r="L842" s="35" t="e">
        <f t="array" ref="L842">INDEX(A!$J$2:$J$1001,MATCH(EF!C842,A!$A$2:$A$1001,0))</f>
        <v>#N/A</v>
      </c>
      <c r="M842" s="35" t="e">
        <f t="array" ref="M842">INDEX(A!$K$2:$K$1001,MATCH(EF!C842,A!$A$2:$A$1001,0))</f>
        <v>#N/A</v>
      </c>
      <c r="N842" s="35" t="e">
        <f t="array" ref="N842">INDEX(A!$L$2:$L$1001,MATCH(EF!C842,A!$A$2:$A$1001,0))</f>
        <v>#N/A</v>
      </c>
      <c r="O842" s="36" t="e">
        <f t="shared" si="0"/>
        <v>#N/A</v>
      </c>
      <c r="P842" s="36" t="e">
        <f t="shared" si="1"/>
        <v>#N/A</v>
      </c>
      <c r="Q842" s="36" t="e">
        <f t="array" ref="Q842">IF(O842="7",IF(P842="000","Sin región al ser un intermunicipal",INDEX(B!$C$2:$C$126,MATCH(EF!P842,B!$A$2:$A$126,0))),"Sin región al ser un ente Estatal")</f>
        <v>#N/A</v>
      </c>
      <c r="R842" s="37" t="e">
        <f t="array" ref="R842">IF(O842="7",IF(P842="000","N/A",INDEX(B!$D$2:$D$126,MATCH(EF!P842,B!$A$2:$A$126,0))),B!$D$127)</f>
        <v>#N/A</v>
      </c>
      <c r="S842" s="37" t="e">
        <f t="array" ref="S842">IF(O842="7",IF(P842="000","N/A",INDEX(B!$E$2:$E$126,MATCH(EF!P842,B!$A$2:$A$126,0))),B!$E$127)</f>
        <v>#N/A</v>
      </c>
      <c r="T842" s="29"/>
      <c r="U842" s="29"/>
      <c r="V842" s="29"/>
      <c r="W842" s="29"/>
      <c r="X842" s="29"/>
      <c r="Y842" s="29"/>
      <c r="Z842" s="29"/>
    </row>
    <row r="843" spans="1:26" ht="14.25" customHeight="1">
      <c r="A843" s="29">
        <f>COUNTIF(A!$A$2:$A$1001,"&lt;="&amp;A!A843)</f>
        <v>0</v>
      </c>
      <c r="B843" s="30">
        <v>842</v>
      </c>
      <c r="C843" s="35" t="e">
        <f t="array" ref="C843">INDEX(A!$A$2:$A$1001,MATCH(EF!B843,EF!$A$2:$A$1001,0))</f>
        <v>#N/A</v>
      </c>
      <c r="D843" s="35" t="e">
        <f t="array" ref="D843">INDEX(A!$B$2:$B$1001,MATCH(EF!C843,A!$A$2:$A$1001,0))</f>
        <v>#N/A</v>
      </c>
      <c r="E843" s="35" t="e">
        <f t="array" ref="E843">INDEX(A!$C$2:$C$1001,MATCH(EF!C843,A!$A$2:$A$1001,0))</f>
        <v>#N/A</v>
      </c>
      <c r="F843" s="35" t="e">
        <f t="array" ref="F843">INDEX(A!$D$2:$D$1001,MATCH(EF!C843,A!$A$2:$A$1001,0))</f>
        <v>#N/A</v>
      </c>
      <c r="G843" s="35" t="e">
        <f t="array" ref="G843">INDEX(A!$E$2:$E$1001,MATCH(EF!C843,A!$A$2:$A$1001,0))</f>
        <v>#N/A</v>
      </c>
      <c r="H843" s="35" t="e">
        <f t="array" ref="H843">INDEX(A!$F$2:$F$1001,MATCH(EF!C843,A!$A$2:$A$1001,0))</f>
        <v>#N/A</v>
      </c>
      <c r="I843" s="35" t="e">
        <f t="array" ref="I843">INDEX(A!$G$2:$G$1001,MATCH(EF!C843,A!$A$2:$A$1001,0))</f>
        <v>#N/A</v>
      </c>
      <c r="J843" s="35" t="e">
        <f t="array" ref="J843">INDEX(A!$H$2:$H$1001,MATCH(EF!C843,A!$A$2:$A$1001,0))</f>
        <v>#N/A</v>
      </c>
      <c r="K843" s="35" t="e">
        <f t="array" ref="K843">INDEX(A!$I$2:$I$1001,MATCH(EF!C843,A!$A$2:$A$1001,0))</f>
        <v>#N/A</v>
      </c>
      <c r="L843" s="35" t="e">
        <f t="array" ref="L843">INDEX(A!$J$2:$J$1001,MATCH(EF!C843,A!$A$2:$A$1001,0))</f>
        <v>#N/A</v>
      </c>
      <c r="M843" s="35" t="e">
        <f t="array" ref="M843">INDEX(A!$K$2:$K$1001,MATCH(EF!C843,A!$A$2:$A$1001,0))</f>
        <v>#N/A</v>
      </c>
      <c r="N843" s="35" t="e">
        <f t="array" ref="N843">INDEX(A!$L$2:$L$1001,MATCH(EF!C843,A!$A$2:$A$1001,0))</f>
        <v>#N/A</v>
      </c>
      <c r="O843" s="36" t="e">
        <f t="shared" si="0"/>
        <v>#N/A</v>
      </c>
      <c r="P843" s="36" t="e">
        <f t="shared" si="1"/>
        <v>#N/A</v>
      </c>
      <c r="Q843" s="36" t="e">
        <f t="array" ref="Q843">IF(O843="7",IF(P843="000","Sin región al ser un intermunicipal",INDEX(B!$C$2:$C$126,MATCH(EF!P843,B!$A$2:$A$126,0))),"Sin región al ser un ente Estatal")</f>
        <v>#N/A</v>
      </c>
      <c r="R843" s="37" t="e">
        <f t="array" ref="R843">IF(O843="7",IF(P843="000","N/A",INDEX(B!$D$2:$D$126,MATCH(EF!P843,B!$A$2:$A$126,0))),B!$D$127)</f>
        <v>#N/A</v>
      </c>
      <c r="S843" s="37" t="e">
        <f t="array" ref="S843">IF(O843="7",IF(P843="000","N/A",INDEX(B!$E$2:$E$126,MATCH(EF!P843,B!$A$2:$A$126,0))),B!$E$127)</f>
        <v>#N/A</v>
      </c>
      <c r="T843" s="29"/>
      <c r="U843" s="29"/>
      <c r="V843" s="29"/>
      <c r="W843" s="29"/>
      <c r="X843" s="29"/>
      <c r="Y843" s="29"/>
      <c r="Z843" s="29"/>
    </row>
    <row r="844" spans="1:26" ht="14.25" customHeight="1">
      <c r="A844" s="29">
        <f>COUNTIF(A!$A$2:$A$1001,"&lt;="&amp;A!A844)</f>
        <v>0</v>
      </c>
      <c r="B844" s="30">
        <v>843</v>
      </c>
      <c r="C844" s="35" t="e">
        <f t="array" ref="C844">INDEX(A!$A$2:$A$1001,MATCH(EF!B844,EF!$A$2:$A$1001,0))</f>
        <v>#N/A</v>
      </c>
      <c r="D844" s="35" t="e">
        <f t="array" ref="D844">INDEX(A!$B$2:$B$1001,MATCH(EF!C844,A!$A$2:$A$1001,0))</f>
        <v>#N/A</v>
      </c>
      <c r="E844" s="35" t="e">
        <f t="array" ref="E844">INDEX(A!$C$2:$C$1001,MATCH(EF!C844,A!$A$2:$A$1001,0))</f>
        <v>#N/A</v>
      </c>
      <c r="F844" s="35" t="e">
        <f t="array" ref="F844">INDEX(A!$D$2:$D$1001,MATCH(EF!C844,A!$A$2:$A$1001,0))</f>
        <v>#N/A</v>
      </c>
      <c r="G844" s="35" t="e">
        <f t="array" ref="G844">INDEX(A!$E$2:$E$1001,MATCH(EF!C844,A!$A$2:$A$1001,0))</f>
        <v>#N/A</v>
      </c>
      <c r="H844" s="35" t="e">
        <f t="array" ref="H844">INDEX(A!$F$2:$F$1001,MATCH(EF!C844,A!$A$2:$A$1001,0))</f>
        <v>#N/A</v>
      </c>
      <c r="I844" s="35" t="e">
        <f t="array" ref="I844">INDEX(A!$G$2:$G$1001,MATCH(EF!C844,A!$A$2:$A$1001,0))</f>
        <v>#N/A</v>
      </c>
      <c r="J844" s="35" t="e">
        <f t="array" ref="J844">INDEX(A!$H$2:$H$1001,MATCH(EF!C844,A!$A$2:$A$1001,0))</f>
        <v>#N/A</v>
      </c>
      <c r="K844" s="35" t="e">
        <f t="array" ref="K844">INDEX(A!$I$2:$I$1001,MATCH(EF!C844,A!$A$2:$A$1001,0))</f>
        <v>#N/A</v>
      </c>
      <c r="L844" s="35" t="e">
        <f t="array" ref="L844">INDEX(A!$J$2:$J$1001,MATCH(EF!C844,A!$A$2:$A$1001,0))</f>
        <v>#N/A</v>
      </c>
      <c r="M844" s="35" t="e">
        <f t="array" ref="M844">INDEX(A!$K$2:$K$1001,MATCH(EF!C844,A!$A$2:$A$1001,0))</f>
        <v>#N/A</v>
      </c>
      <c r="N844" s="35" t="e">
        <f t="array" ref="N844">INDEX(A!$L$2:$L$1001,MATCH(EF!C844,A!$A$2:$A$1001,0))</f>
        <v>#N/A</v>
      </c>
      <c r="O844" s="36" t="e">
        <f t="shared" si="0"/>
        <v>#N/A</v>
      </c>
      <c r="P844" s="36" t="e">
        <f t="shared" si="1"/>
        <v>#N/A</v>
      </c>
      <c r="Q844" s="36" t="e">
        <f t="array" ref="Q844">IF(O844="7",IF(P844="000","Sin región al ser un intermunicipal",INDEX(B!$C$2:$C$126,MATCH(EF!P844,B!$A$2:$A$126,0))),"Sin región al ser un ente Estatal")</f>
        <v>#N/A</v>
      </c>
      <c r="R844" s="37" t="e">
        <f t="array" ref="R844">IF(O844="7",IF(P844="000","N/A",INDEX(B!$D$2:$D$126,MATCH(EF!P844,B!$A$2:$A$126,0))),B!$D$127)</f>
        <v>#N/A</v>
      </c>
      <c r="S844" s="37" t="e">
        <f t="array" ref="S844">IF(O844="7",IF(P844="000","N/A",INDEX(B!$E$2:$E$126,MATCH(EF!P844,B!$A$2:$A$126,0))),B!$E$127)</f>
        <v>#N/A</v>
      </c>
      <c r="T844" s="29"/>
      <c r="U844" s="29"/>
      <c r="V844" s="29"/>
      <c r="W844" s="29"/>
      <c r="X844" s="29"/>
      <c r="Y844" s="29"/>
      <c r="Z844" s="29"/>
    </row>
    <row r="845" spans="1:26" ht="14.25" customHeight="1">
      <c r="A845" s="29">
        <f>COUNTIF(A!$A$2:$A$1001,"&lt;="&amp;A!A845)</f>
        <v>0</v>
      </c>
      <c r="B845" s="30">
        <v>844</v>
      </c>
      <c r="C845" s="35" t="e">
        <f t="array" ref="C845">INDEX(A!$A$2:$A$1001,MATCH(EF!B845,EF!$A$2:$A$1001,0))</f>
        <v>#N/A</v>
      </c>
      <c r="D845" s="35" t="e">
        <f t="array" ref="D845">INDEX(A!$B$2:$B$1001,MATCH(EF!C845,A!$A$2:$A$1001,0))</f>
        <v>#N/A</v>
      </c>
      <c r="E845" s="35" t="e">
        <f t="array" ref="E845">INDEX(A!$C$2:$C$1001,MATCH(EF!C845,A!$A$2:$A$1001,0))</f>
        <v>#N/A</v>
      </c>
      <c r="F845" s="35" t="e">
        <f t="array" ref="F845">INDEX(A!$D$2:$D$1001,MATCH(EF!C845,A!$A$2:$A$1001,0))</f>
        <v>#N/A</v>
      </c>
      <c r="G845" s="35" t="e">
        <f t="array" ref="G845">INDEX(A!$E$2:$E$1001,MATCH(EF!C845,A!$A$2:$A$1001,0))</f>
        <v>#N/A</v>
      </c>
      <c r="H845" s="35" t="e">
        <f t="array" ref="H845">INDEX(A!$F$2:$F$1001,MATCH(EF!C845,A!$A$2:$A$1001,0))</f>
        <v>#N/A</v>
      </c>
      <c r="I845" s="35" t="e">
        <f t="array" ref="I845">INDEX(A!$G$2:$G$1001,MATCH(EF!C845,A!$A$2:$A$1001,0))</f>
        <v>#N/A</v>
      </c>
      <c r="J845" s="35" t="e">
        <f t="array" ref="J845">INDEX(A!$H$2:$H$1001,MATCH(EF!C845,A!$A$2:$A$1001,0))</f>
        <v>#N/A</v>
      </c>
      <c r="K845" s="35" t="e">
        <f t="array" ref="K845">INDEX(A!$I$2:$I$1001,MATCH(EF!C845,A!$A$2:$A$1001,0))</f>
        <v>#N/A</v>
      </c>
      <c r="L845" s="35" t="e">
        <f t="array" ref="L845">INDEX(A!$J$2:$J$1001,MATCH(EF!C845,A!$A$2:$A$1001,0))</f>
        <v>#N/A</v>
      </c>
      <c r="M845" s="35" t="e">
        <f t="array" ref="M845">INDEX(A!$K$2:$K$1001,MATCH(EF!C845,A!$A$2:$A$1001,0))</f>
        <v>#N/A</v>
      </c>
      <c r="N845" s="35" t="e">
        <f t="array" ref="N845">INDEX(A!$L$2:$L$1001,MATCH(EF!C845,A!$A$2:$A$1001,0))</f>
        <v>#N/A</v>
      </c>
      <c r="O845" s="36" t="e">
        <f t="shared" si="0"/>
        <v>#N/A</v>
      </c>
      <c r="P845" s="36" t="e">
        <f t="shared" si="1"/>
        <v>#N/A</v>
      </c>
      <c r="Q845" s="36" t="e">
        <f t="array" ref="Q845">IF(O845="7",IF(P845="000","Sin región al ser un intermunicipal",INDEX(B!$C$2:$C$126,MATCH(EF!P845,B!$A$2:$A$126,0))),"Sin región al ser un ente Estatal")</f>
        <v>#N/A</v>
      </c>
      <c r="R845" s="37" t="e">
        <f t="array" ref="R845">IF(O845="7",IF(P845="000","N/A",INDEX(B!$D$2:$D$126,MATCH(EF!P845,B!$A$2:$A$126,0))),B!$D$127)</f>
        <v>#N/A</v>
      </c>
      <c r="S845" s="37" t="e">
        <f t="array" ref="S845">IF(O845="7",IF(P845="000","N/A",INDEX(B!$E$2:$E$126,MATCH(EF!P845,B!$A$2:$A$126,0))),B!$E$127)</f>
        <v>#N/A</v>
      </c>
      <c r="T845" s="29"/>
      <c r="U845" s="29"/>
      <c r="V845" s="29"/>
      <c r="W845" s="29"/>
      <c r="X845" s="29"/>
      <c r="Y845" s="29"/>
      <c r="Z845" s="29"/>
    </row>
    <row r="846" spans="1:26" ht="14.25" customHeight="1">
      <c r="A846" s="29">
        <f>COUNTIF(A!$A$2:$A$1001,"&lt;="&amp;A!A846)</f>
        <v>0</v>
      </c>
      <c r="B846" s="30">
        <v>845</v>
      </c>
      <c r="C846" s="35" t="e">
        <f t="array" ref="C846">INDEX(A!$A$2:$A$1001,MATCH(EF!B846,EF!$A$2:$A$1001,0))</f>
        <v>#N/A</v>
      </c>
      <c r="D846" s="35" t="e">
        <f t="array" ref="D846">INDEX(A!$B$2:$B$1001,MATCH(EF!C846,A!$A$2:$A$1001,0))</f>
        <v>#N/A</v>
      </c>
      <c r="E846" s="35" t="e">
        <f t="array" ref="E846">INDEX(A!$C$2:$C$1001,MATCH(EF!C846,A!$A$2:$A$1001,0))</f>
        <v>#N/A</v>
      </c>
      <c r="F846" s="35" t="e">
        <f t="array" ref="F846">INDEX(A!$D$2:$D$1001,MATCH(EF!C846,A!$A$2:$A$1001,0))</f>
        <v>#N/A</v>
      </c>
      <c r="G846" s="35" t="e">
        <f t="array" ref="G846">INDEX(A!$E$2:$E$1001,MATCH(EF!C846,A!$A$2:$A$1001,0))</f>
        <v>#N/A</v>
      </c>
      <c r="H846" s="35" t="e">
        <f t="array" ref="H846">INDEX(A!$F$2:$F$1001,MATCH(EF!C846,A!$A$2:$A$1001,0))</f>
        <v>#N/A</v>
      </c>
      <c r="I846" s="35" t="e">
        <f t="array" ref="I846">INDEX(A!$G$2:$G$1001,MATCH(EF!C846,A!$A$2:$A$1001,0))</f>
        <v>#N/A</v>
      </c>
      <c r="J846" s="35" t="e">
        <f t="array" ref="J846">INDEX(A!$H$2:$H$1001,MATCH(EF!C846,A!$A$2:$A$1001,0))</f>
        <v>#N/A</v>
      </c>
      <c r="K846" s="35" t="e">
        <f t="array" ref="K846">INDEX(A!$I$2:$I$1001,MATCH(EF!C846,A!$A$2:$A$1001,0))</f>
        <v>#N/A</v>
      </c>
      <c r="L846" s="35" t="e">
        <f t="array" ref="L846">INDEX(A!$J$2:$J$1001,MATCH(EF!C846,A!$A$2:$A$1001,0))</f>
        <v>#N/A</v>
      </c>
      <c r="M846" s="35" t="e">
        <f t="array" ref="M846">INDEX(A!$K$2:$K$1001,MATCH(EF!C846,A!$A$2:$A$1001,0))</f>
        <v>#N/A</v>
      </c>
      <c r="N846" s="35" t="e">
        <f t="array" ref="N846">INDEX(A!$L$2:$L$1001,MATCH(EF!C846,A!$A$2:$A$1001,0))</f>
        <v>#N/A</v>
      </c>
      <c r="O846" s="36" t="e">
        <f t="shared" si="0"/>
        <v>#N/A</v>
      </c>
      <c r="P846" s="36" t="e">
        <f t="shared" si="1"/>
        <v>#N/A</v>
      </c>
      <c r="Q846" s="36" t="e">
        <f t="array" ref="Q846">IF(O846="7",IF(P846="000","Sin región al ser un intermunicipal",INDEX(B!$C$2:$C$126,MATCH(EF!P846,B!$A$2:$A$126,0))),"Sin región al ser un ente Estatal")</f>
        <v>#N/A</v>
      </c>
      <c r="R846" s="37" t="e">
        <f t="array" ref="R846">IF(O846="7",IF(P846="000","N/A",INDEX(B!$D$2:$D$126,MATCH(EF!P846,B!$A$2:$A$126,0))),B!$D$127)</f>
        <v>#N/A</v>
      </c>
      <c r="S846" s="37" t="e">
        <f t="array" ref="S846">IF(O846="7",IF(P846="000","N/A",INDEX(B!$E$2:$E$126,MATCH(EF!P846,B!$A$2:$A$126,0))),B!$E$127)</f>
        <v>#N/A</v>
      </c>
      <c r="T846" s="29"/>
      <c r="U846" s="29"/>
      <c r="V846" s="29"/>
      <c r="W846" s="29"/>
      <c r="X846" s="29"/>
      <c r="Y846" s="29"/>
      <c r="Z846" s="29"/>
    </row>
    <row r="847" spans="1:26" ht="14.25" customHeight="1">
      <c r="A847" s="29">
        <f>COUNTIF(A!$A$2:$A$1001,"&lt;="&amp;A!A847)</f>
        <v>0</v>
      </c>
      <c r="B847" s="30">
        <v>846</v>
      </c>
      <c r="C847" s="35" t="e">
        <f t="array" ref="C847">INDEX(A!$A$2:$A$1001,MATCH(EF!B847,EF!$A$2:$A$1001,0))</f>
        <v>#N/A</v>
      </c>
      <c r="D847" s="35" t="e">
        <f t="array" ref="D847">INDEX(A!$B$2:$B$1001,MATCH(EF!C847,A!$A$2:$A$1001,0))</f>
        <v>#N/A</v>
      </c>
      <c r="E847" s="35" t="e">
        <f t="array" ref="E847">INDEX(A!$C$2:$C$1001,MATCH(EF!C847,A!$A$2:$A$1001,0))</f>
        <v>#N/A</v>
      </c>
      <c r="F847" s="35" t="e">
        <f t="array" ref="F847">INDEX(A!$D$2:$D$1001,MATCH(EF!C847,A!$A$2:$A$1001,0))</f>
        <v>#N/A</v>
      </c>
      <c r="G847" s="35" t="e">
        <f t="array" ref="G847">INDEX(A!$E$2:$E$1001,MATCH(EF!C847,A!$A$2:$A$1001,0))</f>
        <v>#N/A</v>
      </c>
      <c r="H847" s="35" t="e">
        <f t="array" ref="H847">INDEX(A!$F$2:$F$1001,MATCH(EF!C847,A!$A$2:$A$1001,0))</f>
        <v>#N/A</v>
      </c>
      <c r="I847" s="35" t="e">
        <f t="array" ref="I847">INDEX(A!$G$2:$G$1001,MATCH(EF!C847,A!$A$2:$A$1001,0))</f>
        <v>#N/A</v>
      </c>
      <c r="J847" s="35" t="e">
        <f t="array" ref="J847">INDEX(A!$H$2:$H$1001,MATCH(EF!C847,A!$A$2:$A$1001,0))</f>
        <v>#N/A</v>
      </c>
      <c r="K847" s="35" t="e">
        <f t="array" ref="K847">INDEX(A!$I$2:$I$1001,MATCH(EF!C847,A!$A$2:$A$1001,0))</f>
        <v>#N/A</v>
      </c>
      <c r="L847" s="35" t="e">
        <f t="array" ref="L847">INDEX(A!$J$2:$J$1001,MATCH(EF!C847,A!$A$2:$A$1001,0))</f>
        <v>#N/A</v>
      </c>
      <c r="M847" s="35" t="e">
        <f t="array" ref="M847">INDEX(A!$K$2:$K$1001,MATCH(EF!C847,A!$A$2:$A$1001,0))</f>
        <v>#N/A</v>
      </c>
      <c r="N847" s="35" t="e">
        <f t="array" ref="N847">INDEX(A!$L$2:$L$1001,MATCH(EF!C847,A!$A$2:$A$1001,0))</f>
        <v>#N/A</v>
      </c>
      <c r="O847" s="36" t="e">
        <f t="shared" si="0"/>
        <v>#N/A</v>
      </c>
      <c r="P847" s="36" t="e">
        <f t="shared" si="1"/>
        <v>#N/A</v>
      </c>
      <c r="Q847" s="36" t="e">
        <f t="array" ref="Q847">IF(O847="7",IF(P847="000","Sin región al ser un intermunicipal",INDEX(B!$C$2:$C$126,MATCH(EF!P847,B!$A$2:$A$126,0))),"Sin región al ser un ente Estatal")</f>
        <v>#N/A</v>
      </c>
      <c r="R847" s="37" t="e">
        <f t="array" ref="R847">IF(O847="7",IF(P847="000","N/A",INDEX(B!$D$2:$D$126,MATCH(EF!P847,B!$A$2:$A$126,0))),B!$D$127)</f>
        <v>#N/A</v>
      </c>
      <c r="S847" s="37" t="e">
        <f t="array" ref="S847">IF(O847="7",IF(P847="000","N/A",INDEX(B!$E$2:$E$126,MATCH(EF!P847,B!$A$2:$A$126,0))),B!$E$127)</f>
        <v>#N/A</v>
      </c>
      <c r="T847" s="29"/>
      <c r="U847" s="29"/>
      <c r="V847" s="29"/>
      <c r="W847" s="29"/>
      <c r="X847" s="29"/>
      <c r="Y847" s="29"/>
      <c r="Z847" s="29"/>
    </row>
    <row r="848" spans="1:26" ht="14.25" customHeight="1">
      <c r="A848" s="29">
        <f>COUNTIF(A!$A$2:$A$1001,"&lt;="&amp;A!A848)</f>
        <v>0</v>
      </c>
      <c r="B848" s="30">
        <v>847</v>
      </c>
      <c r="C848" s="35" t="e">
        <f t="array" ref="C848">INDEX(A!$A$2:$A$1001,MATCH(EF!B848,EF!$A$2:$A$1001,0))</f>
        <v>#N/A</v>
      </c>
      <c r="D848" s="35" t="e">
        <f t="array" ref="D848">INDEX(A!$B$2:$B$1001,MATCH(EF!C848,A!$A$2:$A$1001,0))</f>
        <v>#N/A</v>
      </c>
      <c r="E848" s="35" t="e">
        <f t="array" ref="E848">INDEX(A!$C$2:$C$1001,MATCH(EF!C848,A!$A$2:$A$1001,0))</f>
        <v>#N/A</v>
      </c>
      <c r="F848" s="35" t="e">
        <f t="array" ref="F848">INDEX(A!$D$2:$D$1001,MATCH(EF!C848,A!$A$2:$A$1001,0))</f>
        <v>#N/A</v>
      </c>
      <c r="G848" s="35" t="e">
        <f t="array" ref="G848">INDEX(A!$E$2:$E$1001,MATCH(EF!C848,A!$A$2:$A$1001,0))</f>
        <v>#N/A</v>
      </c>
      <c r="H848" s="35" t="e">
        <f t="array" ref="H848">INDEX(A!$F$2:$F$1001,MATCH(EF!C848,A!$A$2:$A$1001,0))</f>
        <v>#N/A</v>
      </c>
      <c r="I848" s="35" t="e">
        <f t="array" ref="I848">INDEX(A!$G$2:$G$1001,MATCH(EF!C848,A!$A$2:$A$1001,0))</f>
        <v>#N/A</v>
      </c>
      <c r="J848" s="35" t="e">
        <f t="array" ref="J848">INDEX(A!$H$2:$H$1001,MATCH(EF!C848,A!$A$2:$A$1001,0))</f>
        <v>#N/A</v>
      </c>
      <c r="K848" s="35" t="e">
        <f t="array" ref="K848">INDEX(A!$I$2:$I$1001,MATCH(EF!C848,A!$A$2:$A$1001,0))</f>
        <v>#N/A</v>
      </c>
      <c r="L848" s="35" t="e">
        <f t="array" ref="L848">INDEX(A!$J$2:$J$1001,MATCH(EF!C848,A!$A$2:$A$1001,0))</f>
        <v>#N/A</v>
      </c>
      <c r="M848" s="35" t="e">
        <f t="array" ref="M848">INDEX(A!$K$2:$K$1001,MATCH(EF!C848,A!$A$2:$A$1001,0))</f>
        <v>#N/A</v>
      </c>
      <c r="N848" s="35" t="e">
        <f t="array" ref="N848">INDEX(A!$L$2:$L$1001,MATCH(EF!C848,A!$A$2:$A$1001,0))</f>
        <v>#N/A</v>
      </c>
      <c r="O848" s="36" t="e">
        <f t="shared" si="0"/>
        <v>#N/A</v>
      </c>
      <c r="P848" s="36" t="e">
        <f t="shared" si="1"/>
        <v>#N/A</v>
      </c>
      <c r="Q848" s="36" t="e">
        <f t="array" ref="Q848">IF(O848="7",IF(P848="000","Sin región al ser un intermunicipal",INDEX(B!$C$2:$C$126,MATCH(EF!P848,B!$A$2:$A$126,0))),"Sin región al ser un ente Estatal")</f>
        <v>#N/A</v>
      </c>
      <c r="R848" s="37" t="e">
        <f t="array" ref="R848">IF(O848="7",IF(P848="000","N/A",INDEX(B!$D$2:$D$126,MATCH(EF!P848,B!$A$2:$A$126,0))),B!$D$127)</f>
        <v>#N/A</v>
      </c>
      <c r="S848" s="37" t="e">
        <f t="array" ref="S848">IF(O848="7",IF(P848="000","N/A",INDEX(B!$E$2:$E$126,MATCH(EF!P848,B!$A$2:$A$126,0))),B!$E$127)</f>
        <v>#N/A</v>
      </c>
      <c r="T848" s="29"/>
      <c r="U848" s="29"/>
      <c r="V848" s="29"/>
      <c r="W848" s="29"/>
      <c r="X848" s="29"/>
      <c r="Y848" s="29"/>
      <c r="Z848" s="29"/>
    </row>
    <row r="849" spans="1:26" ht="14.25" customHeight="1">
      <c r="A849" s="29">
        <f>COUNTIF(A!$A$2:$A$1001,"&lt;="&amp;A!A849)</f>
        <v>0</v>
      </c>
      <c r="B849" s="30">
        <v>848</v>
      </c>
      <c r="C849" s="35" t="e">
        <f t="array" ref="C849">INDEX(A!$A$2:$A$1001,MATCH(EF!B849,EF!$A$2:$A$1001,0))</f>
        <v>#N/A</v>
      </c>
      <c r="D849" s="35" t="e">
        <f t="array" ref="D849">INDEX(A!$B$2:$B$1001,MATCH(EF!C849,A!$A$2:$A$1001,0))</f>
        <v>#N/A</v>
      </c>
      <c r="E849" s="35" t="e">
        <f t="array" ref="E849">INDEX(A!$C$2:$C$1001,MATCH(EF!C849,A!$A$2:$A$1001,0))</f>
        <v>#N/A</v>
      </c>
      <c r="F849" s="35" t="e">
        <f t="array" ref="F849">INDEX(A!$D$2:$D$1001,MATCH(EF!C849,A!$A$2:$A$1001,0))</f>
        <v>#N/A</v>
      </c>
      <c r="G849" s="35" t="e">
        <f t="array" ref="G849">INDEX(A!$E$2:$E$1001,MATCH(EF!C849,A!$A$2:$A$1001,0))</f>
        <v>#N/A</v>
      </c>
      <c r="H849" s="35" t="e">
        <f t="array" ref="H849">INDEX(A!$F$2:$F$1001,MATCH(EF!C849,A!$A$2:$A$1001,0))</f>
        <v>#N/A</v>
      </c>
      <c r="I849" s="35" t="e">
        <f t="array" ref="I849">INDEX(A!$G$2:$G$1001,MATCH(EF!C849,A!$A$2:$A$1001,0))</f>
        <v>#N/A</v>
      </c>
      <c r="J849" s="35" t="e">
        <f t="array" ref="J849">INDEX(A!$H$2:$H$1001,MATCH(EF!C849,A!$A$2:$A$1001,0))</f>
        <v>#N/A</v>
      </c>
      <c r="K849" s="35" t="e">
        <f t="array" ref="K849">INDEX(A!$I$2:$I$1001,MATCH(EF!C849,A!$A$2:$A$1001,0))</f>
        <v>#N/A</v>
      </c>
      <c r="L849" s="35" t="e">
        <f t="array" ref="L849">INDEX(A!$J$2:$J$1001,MATCH(EF!C849,A!$A$2:$A$1001,0))</f>
        <v>#N/A</v>
      </c>
      <c r="M849" s="35" t="e">
        <f t="array" ref="M849">INDEX(A!$K$2:$K$1001,MATCH(EF!C849,A!$A$2:$A$1001,0))</f>
        <v>#N/A</v>
      </c>
      <c r="N849" s="35" t="e">
        <f t="array" ref="N849">INDEX(A!$L$2:$L$1001,MATCH(EF!C849,A!$A$2:$A$1001,0))</f>
        <v>#N/A</v>
      </c>
      <c r="O849" s="36" t="e">
        <f t="shared" si="0"/>
        <v>#N/A</v>
      </c>
      <c r="P849" s="36" t="e">
        <f t="shared" si="1"/>
        <v>#N/A</v>
      </c>
      <c r="Q849" s="36" t="e">
        <f t="array" ref="Q849">IF(O849="7",IF(P849="000","Sin región al ser un intermunicipal",INDEX(B!$C$2:$C$126,MATCH(EF!P849,B!$A$2:$A$126,0))),"Sin región al ser un ente Estatal")</f>
        <v>#N/A</v>
      </c>
      <c r="R849" s="37" t="e">
        <f t="array" ref="R849">IF(O849="7",IF(P849="000","N/A",INDEX(B!$D$2:$D$126,MATCH(EF!P849,B!$A$2:$A$126,0))),B!$D$127)</f>
        <v>#N/A</v>
      </c>
      <c r="S849" s="37" t="e">
        <f t="array" ref="S849">IF(O849="7",IF(P849="000","N/A",INDEX(B!$E$2:$E$126,MATCH(EF!P849,B!$A$2:$A$126,0))),B!$E$127)</f>
        <v>#N/A</v>
      </c>
      <c r="T849" s="29"/>
      <c r="U849" s="29"/>
      <c r="V849" s="29"/>
      <c r="W849" s="29"/>
      <c r="X849" s="29"/>
      <c r="Y849" s="29"/>
      <c r="Z849" s="29"/>
    </row>
    <row r="850" spans="1:26" ht="14.25" customHeight="1">
      <c r="A850" s="29">
        <f>COUNTIF(A!$A$2:$A$1001,"&lt;="&amp;A!A850)</f>
        <v>0</v>
      </c>
      <c r="B850" s="30">
        <v>849</v>
      </c>
      <c r="C850" s="35" t="e">
        <f t="array" ref="C850">INDEX(A!$A$2:$A$1001,MATCH(EF!B850,EF!$A$2:$A$1001,0))</f>
        <v>#N/A</v>
      </c>
      <c r="D850" s="35" t="e">
        <f t="array" ref="D850">INDEX(A!$B$2:$B$1001,MATCH(EF!C850,A!$A$2:$A$1001,0))</f>
        <v>#N/A</v>
      </c>
      <c r="E850" s="35" t="e">
        <f t="array" ref="E850">INDEX(A!$C$2:$C$1001,MATCH(EF!C850,A!$A$2:$A$1001,0))</f>
        <v>#N/A</v>
      </c>
      <c r="F850" s="35" t="e">
        <f t="array" ref="F850">INDEX(A!$D$2:$D$1001,MATCH(EF!C850,A!$A$2:$A$1001,0))</f>
        <v>#N/A</v>
      </c>
      <c r="G850" s="35" t="e">
        <f t="array" ref="G850">INDEX(A!$E$2:$E$1001,MATCH(EF!C850,A!$A$2:$A$1001,0))</f>
        <v>#N/A</v>
      </c>
      <c r="H850" s="35" t="e">
        <f t="array" ref="H850">INDEX(A!$F$2:$F$1001,MATCH(EF!C850,A!$A$2:$A$1001,0))</f>
        <v>#N/A</v>
      </c>
      <c r="I850" s="35" t="e">
        <f t="array" ref="I850">INDEX(A!$G$2:$G$1001,MATCH(EF!C850,A!$A$2:$A$1001,0))</f>
        <v>#N/A</v>
      </c>
      <c r="J850" s="35" t="e">
        <f t="array" ref="J850">INDEX(A!$H$2:$H$1001,MATCH(EF!C850,A!$A$2:$A$1001,0))</f>
        <v>#N/A</v>
      </c>
      <c r="K850" s="35" t="e">
        <f t="array" ref="K850">INDEX(A!$I$2:$I$1001,MATCH(EF!C850,A!$A$2:$A$1001,0))</f>
        <v>#N/A</v>
      </c>
      <c r="L850" s="35" t="e">
        <f t="array" ref="L850">INDEX(A!$J$2:$J$1001,MATCH(EF!C850,A!$A$2:$A$1001,0))</f>
        <v>#N/A</v>
      </c>
      <c r="M850" s="35" t="e">
        <f t="array" ref="M850">INDEX(A!$K$2:$K$1001,MATCH(EF!C850,A!$A$2:$A$1001,0))</f>
        <v>#N/A</v>
      </c>
      <c r="N850" s="35" t="e">
        <f t="array" ref="N850">INDEX(A!$L$2:$L$1001,MATCH(EF!C850,A!$A$2:$A$1001,0))</f>
        <v>#N/A</v>
      </c>
      <c r="O850" s="36" t="e">
        <f t="shared" si="0"/>
        <v>#N/A</v>
      </c>
      <c r="P850" s="36" t="e">
        <f t="shared" si="1"/>
        <v>#N/A</v>
      </c>
      <c r="Q850" s="36" t="e">
        <f t="array" ref="Q850">IF(O850="7",IF(P850="000","Sin región al ser un intermunicipal",INDEX(B!$C$2:$C$126,MATCH(EF!P850,B!$A$2:$A$126,0))),"Sin región al ser un ente Estatal")</f>
        <v>#N/A</v>
      </c>
      <c r="R850" s="37" t="e">
        <f t="array" ref="R850">IF(O850="7",IF(P850="000","N/A",INDEX(B!$D$2:$D$126,MATCH(EF!P850,B!$A$2:$A$126,0))),B!$D$127)</f>
        <v>#N/A</v>
      </c>
      <c r="S850" s="37" t="e">
        <f t="array" ref="S850">IF(O850="7",IF(P850="000","N/A",INDEX(B!$E$2:$E$126,MATCH(EF!P850,B!$A$2:$A$126,0))),B!$E$127)</f>
        <v>#N/A</v>
      </c>
      <c r="T850" s="29"/>
      <c r="U850" s="29"/>
      <c r="V850" s="29"/>
      <c r="W850" s="29"/>
      <c r="X850" s="29"/>
      <c r="Y850" s="29"/>
      <c r="Z850" s="29"/>
    </row>
    <row r="851" spans="1:26" ht="14.25" customHeight="1">
      <c r="A851" s="29">
        <f>COUNTIF(A!$A$2:$A$1001,"&lt;="&amp;A!A851)</f>
        <v>0</v>
      </c>
      <c r="B851" s="30">
        <v>850</v>
      </c>
      <c r="C851" s="35" t="e">
        <f t="array" ref="C851">INDEX(A!$A$2:$A$1001,MATCH(EF!B851,EF!$A$2:$A$1001,0))</f>
        <v>#N/A</v>
      </c>
      <c r="D851" s="35" t="e">
        <f t="array" ref="D851">INDEX(A!$B$2:$B$1001,MATCH(EF!C851,A!$A$2:$A$1001,0))</f>
        <v>#N/A</v>
      </c>
      <c r="E851" s="35" t="e">
        <f t="array" ref="E851">INDEX(A!$C$2:$C$1001,MATCH(EF!C851,A!$A$2:$A$1001,0))</f>
        <v>#N/A</v>
      </c>
      <c r="F851" s="35" t="e">
        <f t="array" ref="F851">INDEX(A!$D$2:$D$1001,MATCH(EF!C851,A!$A$2:$A$1001,0))</f>
        <v>#N/A</v>
      </c>
      <c r="G851" s="35" t="e">
        <f t="array" ref="G851">INDEX(A!$E$2:$E$1001,MATCH(EF!C851,A!$A$2:$A$1001,0))</f>
        <v>#N/A</v>
      </c>
      <c r="H851" s="35" t="e">
        <f t="array" ref="H851">INDEX(A!$F$2:$F$1001,MATCH(EF!C851,A!$A$2:$A$1001,0))</f>
        <v>#N/A</v>
      </c>
      <c r="I851" s="35" t="e">
        <f t="array" ref="I851">INDEX(A!$G$2:$G$1001,MATCH(EF!C851,A!$A$2:$A$1001,0))</f>
        <v>#N/A</v>
      </c>
      <c r="J851" s="35" t="e">
        <f t="array" ref="J851">INDEX(A!$H$2:$H$1001,MATCH(EF!C851,A!$A$2:$A$1001,0))</f>
        <v>#N/A</v>
      </c>
      <c r="K851" s="35" t="e">
        <f t="array" ref="K851">INDEX(A!$I$2:$I$1001,MATCH(EF!C851,A!$A$2:$A$1001,0))</f>
        <v>#N/A</v>
      </c>
      <c r="L851" s="35" t="e">
        <f t="array" ref="L851">INDEX(A!$J$2:$J$1001,MATCH(EF!C851,A!$A$2:$A$1001,0))</f>
        <v>#N/A</v>
      </c>
      <c r="M851" s="35" t="e">
        <f t="array" ref="M851">INDEX(A!$K$2:$K$1001,MATCH(EF!C851,A!$A$2:$A$1001,0))</f>
        <v>#N/A</v>
      </c>
      <c r="N851" s="35" t="e">
        <f t="array" ref="N851">INDEX(A!$L$2:$L$1001,MATCH(EF!C851,A!$A$2:$A$1001,0))</f>
        <v>#N/A</v>
      </c>
      <c r="O851" s="36" t="e">
        <f t="shared" si="0"/>
        <v>#N/A</v>
      </c>
      <c r="P851" s="36" t="e">
        <f t="shared" si="1"/>
        <v>#N/A</v>
      </c>
      <c r="Q851" s="36" t="e">
        <f t="array" ref="Q851">IF(O851="7",IF(P851="000","Sin región al ser un intermunicipal",INDEX(B!$C$2:$C$126,MATCH(EF!P851,B!$A$2:$A$126,0))),"Sin región al ser un ente Estatal")</f>
        <v>#N/A</v>
      </c>
      <c r="R851" s="37" t="e">
        <f t="array" ref="R851">IF(O851="7",IF(P851="000","N/A",INDEX(B!$D$2:$D$126,MATCH(EF!P851,B!$A$2:$A$126,0))),B!$D$127)</f>
        <v>#N/A</v>
      </c>
      <c r="S851" s="37" t="e">
        <f t="array" ref="S851">IF(O851="7",IF(P851="000","N/A",INDEX(B!$E$2:$E$126,MATCH(EF!P851,B!$A$2:$A$126,0))),B!$E$127)</f>
        <v>#N/A</v>
      </c>
      <c r="T851" s="29"/>
      <c r="U851" s="29"/>
      <c r="V851" s="29"/>
      <c r="W851" s="29"/>
      <c r="X851" s="29"/>
      <c r="Y851" s="29"/>
      <c r="Z851" s="29"/>
    </row>
    <row r="852" spans="1:26" ht="14.25" customHeight="1">
      <c r="A852" s="29">
        <f>COUNTIF(A!$A$2:$A$1001,"&lt;="&amp;A!A852)</f>
        <v>0</v>
      </c>
      <c r="B852" s="30">
        <v>851</v>
      </c>
      <c r="C852" s="35" t="e">
        <f t="array" ref="C852">INDEX(A!$A$2:$A$1001,MATCH(EF!B852,EF!$A$2:$A$1001,0))</f>
        <v>#N/A</v>
      </c>
      <c r="D852" s="35" t="e">
        <f t="array" ref="D852">INDEX(A!$B$2:$B$1001,MATCH(EF!C852,A!$A$2:$A$1001,0))</f>
        <v>#N/A</v>
      </c>
      <c r="E852" s="35" t="e">
        <f t="array" ref="E852">INDEX(A!$C$2:$C$1001,MATCH(EF!C852,A!$A$2:$A$1001,0))</f>
        <v>#N/A</v>
      </c>
      <c r="F852" s="35" t="e">
        <f t="array" ref="F852">INDEX(A!$D$2:$D$1001,MATCH(EF!C852,A!$A$2:$A$1001,0))</f>
        <v>#N/A</v>
      </c>
      <c r="G852" s="35" t="e">
        <f t="array" ref="G852">INDEX(A!$E$2:$E$1001,MATCH(EF!C852,A!$A$2:$A$1001,0))</f>
        <v>#N/A</v>
      </c>
      <c r="H852" s="35" t="e">
        <f t="array" ref="H852">INDEX(A!$F$2:$F$1001,MATCH(EF!C852,A!$A$2:$A$1001,0))</f>
        <v>#N/A</v>
      </c>
      <c r="I852" s="35" t="e">
        <f t="array" ref="I852">INDEX(A!$G$2:$G$1001,MATCH(EF!C852,A!$A$2:$A$1001,0))</f>
        <v>#N/A</v>
      </c>
      <c r="J852" s="35" t="e">
        <f t="array" ref="J852">INDEX(A!$H$2:$H$1001,MATCH(EF!C852,A!$A$2:$A$1001,0))</f>
        <v>#N/A</v>
      </c>
      <c r="K852" s="35" t="e">
        <f t="array" ref="K852">INDEX(A!$I$2:$I$1001,MATCH(EF!C852,A!$A$2:$A$1001,0))</f>
        <v>#N/A</v>
      </c>
      <c r="L852" s="35" t="e">
        <f t="array" ref="L852">INDEX(A!$J$2:$J$1001,MATCH(EF!C852,A!$A$2:$A$1001,0))</f>
        <v>#N/A</v>
      </c>
      <c r="M852" s="35" t="e">
        <f t="array" ref="M852">INDEX(A!$K$2:$K$1001,MATCH(EF!C852,A!$A$2:$A$1001,0))</f>
        <v>#N/A</v>
      </c>
      <c r="N852" s="35" t="e">
        <f t="array" ref="N852">INDEX(A!$L$2:$L$1001,MATCH(EF!C852,A!$A$2:$A$1001,0))</f>
        <v>#N/A</v>
      </c>
      <c r="O852" s="36" t="e">
        <f t="shared" si="0"/>
        <v>#N/A</v>
      </c>
      <c r="P852" s="36" t="e">
        <f t="shared" si="1"/>
        <v>#N/A</v>
      </c>
      <c r="Q852" s="36" t="e">
        <f t="array" ref="Q852">IF(O852="7",IF(P852="000","Sin región al ser un intermunicipal",INDEX(B!$C$2:$C$126,MATCH(EF!P852,B!$A$2:$A$126,0))),"Sin región al ser un ente Estatal")</f>
        <v>#N/A</v>
      </c>
      <c r="R852" s="37" t="e">
        <f t="array" ref="R852">IF(O852="7",IF(P852="000","N/A",INDEX(B!$D$2:$D$126,MATCH(EF!P852,B!$A$2:$A$126,0))),B!$D$127)</f>
        <v>#N/A</v>
      </c>
      <c r="S852" s="37" t="e">
        <f t="array" ref="S852">IF(O852="7",IF(P852="000","N/A",INDEX(B!$E$2:$E$126,MATCH(EF!P852,B!$A$2:$A$126,0))),B!$E$127)</f>
        <v>#N/A</v>
      </c>
      <c r="T852" s="29"/>
      <c r="U852" s="29"/>
      <c r="V852" s="29"/>
      <c r="W852" s="29"/>
      <c r="X852" s="29"/>
      <c r="Y852" s="29"/>
      <c r="Z852" s="29"/>
    </row>
    <row r="853" spans="1:26" ht="14.25" customHeight="1">
      <c r="A853" s="29">
        <f>COUNTIF(A!$A$2:$A$1001,"&lt;="&amp;A!A853)</f>
        <v>0</v>
      </c>
      <c r="B853" s="30">
        <v>852</v>
      </c>
      <c r="C853" s="35" t="e">
        <f t="array" ref="C853">INDEX(A!$A$2:$A$1001,MATCH(EF!B853,EF!$A$2:$A$1001,0))</f>
        <v>#N/A</v>
      </c>
      <c r="D853" s="35" t="e">
        <f t="array" ref="D853">INDEX(A!$B$2:$B$1001,MATCH(EF!C853,A!$A$2:$A$1001,0))</f>
        <v>#N/A</v>
      </c>
      <c r="E853" s="35" t="e">
        <f t="array" ref="E853">INDEX(A!$C$2:$C$1001,MATCH(EF!C853,A!$A$2:$A$1001,0))</f>
        <v>#N/A</v>
      </c>
      <c r="F853" s="35" t="e">
        <f t="array" ref="F853">INDEX(A!$D$2:$D$1001,MATCH(EF!C853,A!$A$2:$A$1001,0))</f>
        <v>#N/A</v>
      </c>
      <c r="G853" s="35" t="e">
        <f t="array" ref="G853">INDEX(A!$E$2:$E$1001,MATCH(EF!C853,A!$A$2:$A$1001,0))</f>
        <v>#N/A</v>
      </c>
      <c r="H853" s="35" t="e">
        <f t="array" ref="H853">INDEX(A!$F$2:$F$1001,MATCH(EF!C853,A!$A$2:$A$1001,0))</f>
        <v>#N/A</v>
      </c>
      <c r="I853" s="35" t="e">
        <f t="array" ref="I853">INDEX(A!$G$2:$G$1001,MATCH(EF!C853,A!$A$2:$A$1001,0))</f>
        <v>#N/A</v>
      </c>
      <c r="J853" s="35" t="e">
        <f t="array" ref="J853">INDEX(A!$H$2:$H$1001,MATCH(EF!C853,A!$A$2:$A$1001,0))</f>
        <v>#N/A</v>
      </c>
      <c r="K853" s="35" t="e">
        <f t="array" ref="K853">INDEX(A!$I$2:$I$1001,MATCH(EF!C853,A!$A$2:$A$1001,0))</f>
        <v>#N/A</v>
      </c>
      <c r="L853" s="35" t="e">
        <f t="array" ref="L853">INDEX(A!$J$2:$J$1001,MATCH(EF!C853,A!$A$2:$A$1001,0))</f>
        <v>#N/A</v>
      </c>
      <c r="M853" s="35" t="e">
        <f t="array" ref="M853">INDEX(A!$K$2:$K$1001,MATCH(EF!C853,A!$A$2:$A$1001,0))</f>
        <v>#N/A</v>
      </c>
      <c r="N853" s="35" t="e">
        <f t="array" ref="N853">INDEX(A!$L$2:$L$1001,MATCH(EF!C853,A!$A$2:$A$1001,0))</f>
        <v>#N/A</v>
      </c>
      <c r="O853" s="36" t="e">
        <f t="shared" si="0"/>
        <v>#N/A</v>
      </c>
      <c r="P853" s="36" t="e">
        <f t="shared" si="1"/>
        <v>#N/A</v>
      </c>
      <c r="Q853" s="36" t="e">
        <f t="array" ref="Q853">IF(O853="7",IF(P853="000","Sin región al ser un intermunicipal",INDEX(B!$C$2:$C$126,MATCH(EF!P853,B!$A$2:$A$126,0))),"Sin región al ser un ente Estatal")</f>
        <v>#N/A</v>
      </c>
      <c r="R853" s="37" t="e">
        <f t="array" ref="R853">IF(O853="7",IF(P853="000","N/A",INDEX(B!$D$2:$D$126,MATCH(EF!P853,B!$A$2:$A$126,0))),B!$D$127)</f>
        <v>#N/A</v>
      </c>
      <c r="S853" s="37" t="e">
        <f t="array" ref="S853">IF(O853="7",IF(P853="000","N/A",INDEX(B!$E$2:$E$126,MATCH(EF!P853,B!$A$2:$A$126,0))),B!$E$127)</f>
        <v>#N/A</v>
      </c>
      <c r="T853" s="29"/>
      <c r="U853" s="29"/>
      <c r="V853" s="29"/>
      <c r="W853" s="29"/>
      <c r="X853" s="29"/>
      <c r="Y853" s="29"/>
      <c r="Z853" s="29"/>
    </row>
    <row r="854" spans="1:26" ht="14.25" customHeight="1">
      <c r="A854" s="29">
        <f>COUNTIF(A!$A$2:$A$1001,"&lt;="&amp;A!A854)</f>
        <v>0</v>
      </c>
      <c r="B854" s="30">
        <v>853</v>
      </c>
      <c r="C854" s="35" t="e">
        <f t="array" ref="C854">INDEX(A!$A$2:$A$1001,MATCH(EF!B854,EF!$A$2:$A$1001,0))</f>
        <v>#N/A</v>
      </c>
      <c r="D854" s="35" t="e">
        <f t="array" ref="D854">INDEX(A!$B$2:$B$1001,MATCH(EF!C854,A!$A$2:$A$1001,0))</f>
        <v>#N/A</v>
      </c>
      <c r="E854" s="35" t="e">
        <f t="array" ref="E854">INDEX(A!$C$2:$C$1001,MATCH(EF!C854,A!$A$2:$A$1001,0))</f>
        <v>#N/A</v>
      </c>
      <c r="F854" s="35" t="e">
        <f t="array" ref="F854">INDEX(A!$D$2:$D$1001,MATCH(EF!C854,A!$A$2:$A$1001,0))</f>
        <v>#N/A</v>
      </c>
      <c r="G854" s="35" t="e">
        <f t="array" ref="G854">INDEX(A!$E$2:$E$1001,MATCH(EF!C854,A!$A$2:$A$1001,0))</f>
        <v>#N/A</v>
      </c>
      <c r="H854" s="35" t="e">
        <f t="array" ref="H854">INDEX(A!$F$2:$F$1001,MATCH(EF!C854,A!$A$2:$A$1001,0))</f>
        <v>#N/A</v>
      </c>
      <c r="I854" s="35" t="e">
        <f t="array" ref="I854">INDEX(A!$G$2:$G$1001,MATCH(EF!C854,A!$A$2:$A$1001,0))</f>
        <v>#N/A</v>
      </c>
      <c r="J854" s="35" t="e">
        <f t="array" ref="J854">INDEX(A!$H$2:$H$1001,MATCH(EF!C854,A!$A$2:$A$1001,0))</f>
        <v>#N/A</v>
      </c>
      <c r="K854" s="35" t="e">
        <f t="array" ref="K854">INDEX(A!$I$2:$I$1001,MATCH(EF!C854,A!$A$2:$A$1001,0))</f>
        <v>#N/A</v>
      </c>
      <c r="L854" s="35" t="e">
        <f t="array" ref="L854">INDEX(A!$J$2:$J$1001,MATCH(EF!C854,A!$A$2:$A$1001,0))</f>
        <v>#N/A</v>
      </c>
      <c r="M854" s="35" t="e">
        <f t="array" ref="M854">INDEX(A!$K$2:$K$1001,MATCH(EF!C854,A!$A$2:$A$1001,0))</f>
        <v>#N/A</v>
      </c>
      <c r="N854" s="35" t="e">
        <f t="array" ref="N854">INDEX(A!$L$2:$L$1001,MATCH(EF!C854,A!$A$2:$A$1001,0))</f>
        <v>#N/A</v>
      </c>
      <c r="O854" s="36" t="e">
        <f t="shared" si="0"/>
        <v>#N/A</v>
      </c>
      <c r="P854" s="36" t="e">
        <f t="shared" si="1"/>
        <v>#N/A</v>
      </c>
      <c r="Q854" s="36" t="e">
        <f t="array" ref="Q854">IF(O854="7",IF(P854="000","Sin región al ser un intermunicipal",INDEX(B!$C$2:$C$126,MATCH(EF!P854,B!$A$2:$A$126,0))),"Sin región al ser un ente Estatal")</f>
        <v>#N/A</v>
      </c>
      <c r="R854" s="37" t="e">
        <f t="array" ref="R854">IF(O854="7",IF(P854="000","N/A",INDEX(B!$D$2:$D$126,MATCH(EF!P854,B!$A$2:$A$126,0))),B!$D$127)</f>
        <v>#N/A</v>
      </c>
      <c r="S854" s="37" t="e">
        <f t="array" ref="S854">IF(O854="7",IF(P854="000","N/A",INDEX(B!$E$2:$E$126,MATCH(EF!P854,B!$A$2:$A$126,0))),B!$E$127)</f>
        <v>#N/A</v>
      </c>
      <c r="T854" s="29"/>
      <c r="U854" s="29"/>
      <c r="V854" s="29"/>
      <c r="W854" s="29"/>
      <c r="X854" s="29"/>
      <c r="Y854" s="29"/>
      <c r="Z854" s="29"/>
    </row>
    <row r="855" spans="1:26" ht="14.25" customHeight="1">
      <c r="A855" s="29">
        <f>COUNTIF(A!$A$2:$A$1001,"&lt;="&amp;A!A855)</f>
        <v>0</v>
      </c>
      <c r="B855" s="30">
        <v>854</v>
      </c>
      <c r="C855" s="35" t="e">
        <f t="array" ref="C855">INDEX(A!$A$2:$A$1001,MATCH(EF!B855,EF!$A$2:$A$1001,0))</f>
        <v>#N/A</v>
      </c>
      <c r="D855" s="35" t="e">
        <f t="array" ref="D855">INDEX(A!$B$2:$B$1001,MATCH(EF!C855,A!$A$2:$A$1001,0))</f>
        <v>#N/A</v>
      </c>
      <c r="E855" s="35" t="e">
        <f t="array" ref="E855">INDEX(A!$C$2:$C$1001,MATCH(EF!C855,A!$A$2:$A$1001,0))</f>
        <v>#N/A</v>
      </c>
      <c r="F855" s="35" t="e">
        <f t="array" ref="F855">INDEX(A!$D$2:$D$1001,MATCH(EF!C855,A!$A$2:$A$1001,0))</f>
        <v>#N/A</v>
      </c>
      <c r="G855" s="35" t="e">
        <f t="array" ref="G855">INDEX(A!$E$2:$E$1001,MATCH(EF!C855,A!$A$2:$A$1001,0))</f>
        <v>#N/A</v>
      </c>
      <c r="H855" s="35" t="e">
        <f t="array" ref="H855">INDEX(A!$F$2:$F$1001,MATCH(EF!C855,A!$A$2:$A$1001,0))</f>
        <v>#N/A</v>
      </c>
      <c r="I855" s="35" t="e">
        <f t="array" ref="I855">INDEX(A!$G$2:$G$1001,MATCH(EF!C855,A!$A$2:$A$1001,0))</f>
        <v>#N/A</v>
      </c>
      <c r="J855" s="35" t="e">
        <f t="array" ref="J855">INDEX(A!$H$2:$H$1001,MATCH(EF!C855,A!$A$2:$A$1001,0))</f>
        <v>#N/A</v>
      </c>
      <c r="K855" s="35" t="e">
        <f t="array" ref="K855">INDEX(A!$I$2:$I$1001,MATCH(EF!C855,A!$A$2:$A$1001,0))</f>
        <v>#N/A</v>
      </c>
      <c r="L855" s="35" t="e">
        <f t="array" ref="L855">INDEX(A!$J$2:$J$1001,MATCH(EF!C855,A!$A$2:$A$1001,0))</f>
        <v>#N/A</v>
      </c>
      <c r="M855" s="35" t="e">
        <f t="array" ref="M855">INDEX(A!$K$2:$K$1001,MATCH(EF!C855,A!$A$2:$A$1001,0))</f>
        <v>#N/A</v>
      </c>
      <c r="N855" s="35" t="e">
        <f t="array" ref="N855">INDEX(A!$L$2:$L$1001,MATCH(EF!C855,A!$A$2:$A$1001,0))</f>
        <v>#N/A</v>
      </c>
      <c r="O855" s="36" t="e">
        <f t="shared" si="0"/>
        <v>#N/A</v>
      </c>
      <c r="P855" s="36" t="e">
        <f t="shared" si="1"/>
        <v>#N/A</v>
      </c>
      <c r="Q855" s="36" t="e">
        <f t="array" ref="Q855">IF(O855="7",IF(P855="000","Sin región al ser un intermunicipal",INDEX(B!$C$2:$C$126,MATCH(EF!P855,B!$A$2:$A$126,0))),"Sin región al ser un ente Estatal")</f>
        <v>#N/A</v>
      </c>
      <c r="R855" s="37" t="e">
        <f t="array" ref="R855">IF(O855="7",IF(P855="000","N/A",INDEX(B!$D$2:$D$126,MATCH(EF!P855,B!$A$2:$A$126,0))),B!$D$127)</f>
        <v>#N/A</v>
      </c>
      <c r="S855" s="37" t="e">
        <f t="array" ref="S855">IF(O855="7",IF(P855="000","N/A",INDEX(B!$E$2:$E$126,MATCH(EF!P855,B!$A$2:$A$126,0))),B!$E$127)</f>
        <v>#N/A</v>
      </c>
      <c r="T855" s="29"/>
      <c r="U855" s="29"/>
      <c r="V855" s="29"/>
      <c r="W855" s="29"/>
      <c r="X855" s="29"/>
      <c r="Y855" s="29"/>
      <c r="Z855" s="29"/>
    </row>
    <row r="856" spans="1:26" ht="14.25" customHeight="1">
      <c r="A856" s="29">
        <f>COUNTIF(A!$A$2:$A$1001,"&lt;="&amp;A!A856)</f>
        <v>0</v>
      </c>
      <c r="B856" s="30">
        <v>855</v>
      </c>
      <c r="C856" s="35" t="e">
        <f t="array" ref="C856">INDEX(A!$A$2:$A$1001,MATCH(EF!B856,EF!$A$2:$A$1001,0))</f>
        <v>#N/A</v>
      </c>
      <c r="D856" s="35" t="e">
        <f t="array" ref="D856">INDEX(A!$B$2:$B$1001,MATCH(EF!C856,A!$A$2:$A$1001,0))</f>
        <v>#N/A</v>
      </c>
      <c r="E856" s="35" t="e">
        <f t="array" ref="E856">INDEX(A!$C$2:$C$1001,MATCH(EF!C856,A!$A$2:$A$1001,0))</f>
        <v>#N/A</v>
      </c>
      <c r="F856" s="35" t="e">
        <f t="array" ref="F856">INDEX(A!$D$2:$D$1001,MATCH(EF!C856,A!$A$2:$A$1001,0))</f>
        <v>#N/A</v>
      </c>
      <c r="G856" s="35" t="e">
        <f t="array" ref="G856">INDEX(A!$E$2:$E$1001,MATCH(EF!C856,A!$A$2:$A$1001,0))</f>
        <v>#N/A</v>
      </c>
      <c r="H856" s="35" t="e">
        <f t="array" ref="H856">INDEX(A!$F$2:$F$1001,MATCH(EF!C856,A!$A$2:$A$1001,0))</f>
        <v>#N/A</v>
      </c>
      <c r="I856" s="35" t="e">
        <f t="array" ref="I856">INDEX(A!$G$2:$G$1001,MATCH(EF!C856,A!$A$2:$A$1001,0))</f>
        <v>#N/A</v>
      </c>
      <c r="J856" s="35" t="e">
        <f t="array" ref="J856">INDEX(A!$H$2:$H$1001,MATCH(EF!C856,A!$A$2:$A$1001,0))</f>
        <v>#N/A</v>
      </c>
      <c r="K856" s="35" t="e">
        <f t="array" ref="K856">INDEX(A!$I$2:$I$1001,MATCH(EF!C856,A!$A$2:$A$1001,0))</f>
        <v>#N/A</v>
      </c>
      <c r="L856" s="35" t="e">
        <f t="array" ref="L856">INDEX(A!$J$2:$J$1001,MATCH(EF!C856,A!$A$2:$A$1001,0))</f>
        <v>#N/A</v>
      </c>
      <c r="M856" s="35" t="e">
        <f t="array" ref="M856">INDEX(A!$K$2:$K$1001,MATCH(EF!C856,A!$A$2:$A$1001,0))</f>
        <v>#N/A</v>
      </c>
      <c r="N856" s="35" t="e">
        <f t="array" ref="N856">INDEX(A!$L$2:$L$1001,MATCH(EF!C856,A!$A$2:$A$1001,0))</f>
        <v>#N/A</v>
      </c>
      <c r="O856" s="36" t="e">
        <f t="shared" si="0"/>
        <v>#N/A</v>
      </c>
      <c r="P856" s="36" t="e">
        <f t="shared" si="1"/>
        <v>#N/A</v>
      </c>
      <c r="Q856" s="36" t="e">
        <f t="array" ref="Q856">IF(O856="7",IF(P856="000","Sin región al ser un intermunicipal",INDEX(B!$C$2:$C$126,MATCH(EF!P856,B!$A$2:$A$126,0))),"Sin región al ser un ente Estatal")</f>
        <v>#N/A</v>
      </c>
      <c r="R856" s="37" t="e">
        <f t="array" ref="R856">IF(O856="7",IF(P856="000","N/A",INDEX(B!$D$2:$D$126,MATCH(EF!P856,B!$A$2:$A$126,0))),B!$D$127)</f>
        <v>#N/A</v>
      </c>
      <c r="S856" s="37" t="e">
        <f t="array" ref="S856">IF(O856="7",IF(P856="000","N/A",INDEX(B!$E$2:$E$126,MATCH(EF!P856,B!$A$2:$A$126,0))),B!$E$127)</f>
        <v>#N/A</v>
      </c>
      <c r="T856" s="29"/>
      <c r="U856" s="29"/>
      <c r="V856" s="29"/>
      <c r="W856" s="29"/>
      <c r="X856" s="29"/>
      <c r="Y856" s="29"/>
      <c r="Z856" s="29"/>
    </row>
    <row r="857" spans="1:26" ht="14.25" customHeight="1">
      <c r="A857" s="29">
        <f>COUNTIF(A!$A$2:$A$1001,"&lt;="&amp;A!A857)</f>
        <v>0</v>
      </c>
      <c r="B857" s="30">
        <v>856</v>
      </c>
      <c r="C857" s="35" t="e">
        <f t="array" ref="C857">INDEX(A!$A$2:$A$1001,MATCH(EF!B857,EF!$A$2:$A$1001,0))</f>
        <v>#N/A</v>
      </c>
      <c r="D857" s="35" t="e">
        <f t="array" ref="D857">INDEX(A!$B$2:$B$1001,MATCH(EF!C857,A!$A$2:$A$1001,0))</f>
        <v>#N/A</v>
      </c>
      <c r="E857" s="35" t="e">
        <f t="array" ref="E857">INDEX(A!$C$2:$C$1001,MATCH(EF!C857,A!$A$2:$A$1001,0))</f>
        <v>#N/A</v>
      </c>
      <c r="F857" s="35" t="e">
        <f t="array" ref="F857">INDEX(A!$D$2:$D$1001,MATCH(EF!C857,A!$A$2:$A$1001,0))</f>
        <v>#N/A</v>
      </c>
      <c r="G857" s="35" t="e">
        <f t="array" ref="G857">INDEX(A!$E$2:$E$1001,MATCH(EF!C857,A!$A$2:$A$1001,0))</f>
        <v>#N/A</v>
      </c>
      <c r="H857" s="35" t="e">
        <f t="array" ref="H857">INDEX(A!$F$2:$F$1001,MATCH(EF!C857,A!$A$2:$A$1001,0))</f>
        <v>#N/A</v>
      </c>
      <c r="I857" s="35" t="e">
        <f t="array" ref="I857">INDEX(A!$G$2:$G$1001,MATCH(EF!C857,A!$A$2:$A$1001,0))</f>
        <v>#N/A</v>
      </c>
      <c r="J857" s="35" t="e">
        <f t="array" ref="J857">INDEX(A!$H$2:$H$1001,MATCH(EF!C857,A!$A$2:$A$1001,0))</f>
        <v>#N/A</v>
      </c>
      <c r="K857" s="35" t="e">
        <f t="array" ref="K857">INDEX(A!$I$2:$I$1001,MATCH(EF!C857,A!$A$2:$A$1001,0))</f>
        <v>#N/A</v>
      </c>
      <c r="L857" s="35" t="e">
        <f t="array" ref="L857">INDEX(A!$J$2:$J$1001,MATCH(EF!C857,A!$A$2:$A$1001,0))</f>
        <v>#N/A</v>
      </c>
      <c r="M857" s="35" t="e">
        <f t="array" ref="M857">INDEX(A!$K$2:$K$1001,MATCH(EF!C857,A!$A$2:$A$1001,0))</f>
        <v>#N/A</v>
      </c>
      <c r="N857" s="35" t="e">
        <f t="array" ref="N857">INDEX(A!$L$2:$L$1001,MATCH(EF!C857,A!$A$2:$A$1001,0))</f>
        <v>#N/A</v>
      </c>
      <c r="O857" s="36" t="e">
        <f t="shared" si="0"/>
        <v>#N/A</v>
      </c>
      <c r="P857" s="36" t="e">
        <f t="shared" si="1"/>
        <v>#N/A</v>
      </c>
      <c r="Q857" s="36" t="e">
        <f t="array" ref="Q857">IF(O857="7",IF(P857="000","Sin región al ser un intermunicipal",INDEX(B!$C$2:$C$126,MATCH(EF!P857,B!$A$2:$A$126,0))),"Sin región al ser un ente Estatal")</f>
        <v>#N/A</v>
      </c>
      <c r="R857" s="37" t="e">
        <f t="array" ref="R857">IF(O857="7",IF(P857="000","N/A",INDEX(B!$D$2:$D$126,MATCH(EF!P857,B!$A$2:$A$126,0))),B!$D$127)</f>
        <v>#N/A</v>
      </c>
      <c r="S857" s="37" t="e">
        <f t="array" ref="S857">IF(O857="7",IF(P857="000","N/A",INDEX(B!$E$2:$E$126,MATCH(EF!P857,B!$A$2:$A$126,0))),B!$E$127)</f>
        <v>#N/A</v>
      </c>
      <c r="T857" s="29"/>
      <c r="U857" s="29"/>
      <c r="V857" s="29"/>
      <c r="W857" s="29"/>
      <c r="X857" s="29"/>
      <c r="Y857" s="29"/>
      <c r="Z857" s="29"/>
    </row>
    <row r="858" spans="1:26" ht="14.25" customHeight="1">
      <c r="A858" s="29">
        <f>COUNTIF(A!$A$2:$A$1001,"&lt;="&amp;A!A858)</f>
        <v>0</v>
      </c>
      <c r="B858" s="30">
        <v>857</v>
      </c>
      <c r="C858" s="35" t="e">
        <f t="array" ref="C858">INDEX(A!$A$2:$A$1001,MATCH(EF!B858,EF!$A$2:$A$1001,0))</f>
        <v>#N/A</v>
      </c>
      <c r="D858" s="35" t="e">
        <f t="array" ref="D858">INDEX(A!$B$2:$B$1001,MATCH(EF!C858,A!$A$2:$A$1001,0))</f>
        <v>#N/A</v>
      </c>
      <c r="E858" s="35" t="e">
        <f t="array" ref="E858">INDEX(A!$C$2:$C$1001,MATCH(EF!C858,A!$A$2:$A$1001,0))</f>
        <v>#N/A</v>
      </c>
      <c r="F858" s="35" t="e">
        <f t="array" ref="F858">INDEX(A!$D$2:$D$1001,MATCH(EF!C858,A!$A$2:$A$1001,0))</f>
        <v>#N/A</v>
      </c>
      <c r="G858" s="35" t="e">
        <f t="array" ref="G858">INDEX(A!$E$2:$E$1001,MATCH(EF!C858,A!$A$2:$A$1001,0))</f>
        <v>#N/A</v>
      </c>
      <c r="H858" s="35" t="e">
        <f t="array" ref="H858">INDEX(A!$F$2:$F$1001,MATCH(EF!C858,A!$A$2:$A$1001,0))</f>
        <v>#N/A</v>
      </c>
      <c r="I858" s="35" t="e">
        <f t="array" ref="I858">INDEX(A!$G$2:$G$1001,MATCH(EF!C858,A!$A$2:$A$1001,0))</f>
        <v>#N/A</v>
      </c>
      <c r="J858" s="35" t="e">
        <f t="array" ref="J858">INDEX(A!$H$2:$H$1001,MATCH(EF!C858,A!$A$2:$A$1001,0))</f>
        <v>#N/A</v>
      </c>
      <c r="K858" s="35" t="e">
        <f t="array" ref="K858">INDEX(A!$I$2:$I$1001,MATCH(EF!C858,A!$A$2:$A$1001,0))</f>
        <v>#N/A</v>
      </c>
      <c r="L858" s="35" t="e">
        <f t="array" ref="L858">INDEX(A!$J$2:$J$1001,MATCH(EF!C858,A!$A$2:$A$1001,0))</f>
        <v>#N/A</v>
      </c>
      <c r="M858" s="35" t="e">
        <f t="array" ref="M858">INDEX(A!$K$2:$K$1001,MATCH(EF!C858,A!$A$2:$A$1001,0))</f>
        <v>#N/A</v>
      </c>
      <c r="N858" s="35" t="e">
        <f t="array" ref="N858">INDEX(A!$L$2:$L$1001,MATCH(EF!C858,A!$A$2:$A$1001,0))</f>
        <v>#N/A</v>
      </c>
      <c r="O858" s="36" t="e">
        <f t="shared" si="0"/>
        <v>#N/A</v>
      </c>
      <c r="P858" s="36" t="e">
        <f t="shared" si="1"/>
        <v>#N/A</v>
      </c>
      <c r="Q858" s="36" t="e">
        <f t="array" ref="Q858">IF(O858="7",IF(P858="000","Sin región al ser un intermunicipal",INDEX(B!$C$2:$C$126,MATCH(EF!P858,B!$A$2:$A$126,0))),"Sin región al ser un ente Estatal")</f>
        <v>#N/A</v>
      </c>
      <c r="R858" s="37" t="e">
        <f t="array" ref="R858">IF(O858="7",IF(P858="000","N/A",INDEX(B!$D$2:$D$126,MATCH(EF!P858,B!$A$2:$A$126,0))),B!$D$127)</f>
        <v>#N/A</v>
      </c>
      <c r="S858" s="37" t="e">
        <f t="array" ref="S858">IF(O858="7",IF(P858="000","N/A",INDEX(B!$E$2:$E$126,MATCH(EF!P858,B!$A$2:$A$126,0))),B!$E$127)</f>
        <v>#N/A</v>
      </c>
      <c r="T858" s="29"/>
      <c r="U858" s="29"/>
      <c r="V858" s="29"/>
      <c r="W858" s="29"/>
      <c r="X858" s="29"/>
      <c r="Y858" s="29"/>
      <c r="Z858" s="29"/>
    </row>
    <row r="859" spans="1:26" ht="14.25" customHeight="1">
      <c r="A859" s="29">
        <f>COUNTIF(A!$A$2:$A$1001,"&lt;="&amp;A!A859)</f>
        <v>0</v>
      </c>
      <c r="B859" s="30">
        <v>858</v>
      </c>
      <c r="C859" s="35" t="e">
        <f t="array" ref="C859">INDEX(A!$A$2:$A$1001,MATCH(EF!B859,EF!$A$2:$A$1001,0))</f>
        <v>#N/A</v>
      </c>
      <c r="D859" s="35" t="e">
        <f t="array" ref="D859">INDEX(A!$B$2:$B$1001,MATCH(EF!C859,A!$A$2:$A$1001,0))</f>
        <v>#N/A</v>
      </c>
      <c r="E859" s="35" t="e">
        <f t="array" ref="E859">INDEX(A!$C$2:$C$1001,MATCH(EF!C859,A!$A$2:$A$1001,0))</f>
        <v>#N/A</v>
      </c>
      <c r="F859" s="35" t="e">
        <f t="array" ref="F859">INDEX(A!$D$2:$D$1001,MATCH(EF!C859,A!$A$2:$A$1001,0))</f>
        <v>#N/A</v>
      </c>
      <c r="G859" s="35" t="e">
        <f t="array" ref="G859">INDEX(A!$E$2:$E$1001,MATCH(EF!C859,A!$A$2:$A$1001,0))</f>
        <v>#N/A</v>
      </c>
      <c r="H859" s="35" t="e">
        <f t="array" ref="H859">INDEX(A!$F$2:$F$1001,MATCH(EF!C859,A!$A$2:$A$1001,0))</f>
        <v>#N/A</v>
      </c>
      <c r="I859" s="35" t="e">
        <f t="array" ref="I859">INDEX(A!$G$2:$G$1001,MATCH(EF!C859,A!$A$2:$A$1001,0))</f>
        <v>#N/A</v>
      </c>
      <c r="J859" s="35" t="e">
        <f t="array" ref="J859">INDEX(A!$H$2:$H$1001,MATCH(EF!C859,A!$A$2:$A$1001,0))</f>
        <v>#N/A</v>
      </c>
      <c r="K859" s="35" t="e">
        <f t="array" ref="K859">INDEX(A!$I$2:$I$1001,MATCH(EF!C859,A!$A$2:$A$1001,0))</f>
        <v>#N/A</v>
      </c>
      <c r="L859" s="35" t="e">
        <f t="array" ref="L859">INDEX(A!$J$2:$J$1001,MATCH(EF!C859,A!$A$2:$A$1001,0))</f>
        <v>#N/A</v>
      </c>
      <c r="M859" s="35" t="e">
        <f t="array" ref="M859">INDEX(A!$K$2:$K$1001,MATCH(EF!C859,A!$A$2:$A$1001,0))</f>
        <v>#N/A</v>
      </c>
      <c r="N859" s="35" t="e">
        <f t="array" ref="N859">INDEX(A!$L$2:$L$1001,MATCH(EF!C859,A!$A$2:$A$1001,0))</f>
        <v>#N/A</v>
      </c>
      <c r="O859" s="36" t="e">
        <f t="shared" si="0"/>
        <v>#N/A</v>
      </c>
      <c r="P859" s="36" t="e">
        <f t="shared" si="1"/>
        <v>#N/A</v>
      </c>
      <c r="Q859" s="36" t="e">
        <f t="array" ref="Q859">IF(O859="7",IF(P859="000","Sin región al ser un intermunicipal",INDEX(B!$C$2:$C$126,MATCH(EF!P859,B!$A$2:$A$126,0))),"Sin región al ser un ente Estatal")</f>
        <v>#N/A</v>
      </c>
      <c r="R859" s="37" t="e">
        <f t="array" ref="R859">IF(O859="7",IF(P859="000","N/A",INDEX(B!$D$2:$D$126,MATCH(EF!P859,B!$A$2:$A$126,0))),B!$D$127)</f>
        <v>#N/A</v>
      </c>
      <c r="S859" s="37" t="e">
        <f t="array" ref="S859">IF(O859="7",IF(P859="000","N/A",INDEX(B!$E$2:$E$126,MATCH(EF!P859,B!$A$2:$A$126,0))),B!$E$127)</f>
        <v>#N/A</v>
      </c>
      <c r="T859" s="29"/>
      <c r="U859" s="29"/>
      <c r="V859" s="29"/>
      <c r="W859" s="29"/>
      <c r="X859" s="29"/>
      <c r="Y859" s="29"/>
      <c r="Z859" s="29"/>
    </row>
    <row r="860" spans="1:26" ht="14.25" customHeight="1">
      <c r="A860" s="29">
        <f>COUNTIF(A!$A$2:$A$1001,"&lt;="&amp;A!A860)</f>
        <v>0</v>
      </c>
      <c r="B860" s="30">
        <v>859</v>
      </c>
      <c r="C860" s="35" t="e">
        <f t="array" ref="C860">INDEX(A!$A$2:$A$1001,MATCH(EF!B860,EF!$A$2:$A$1001,0))</f>
        <v>#N/A</v>
      </c>
      <c r="D860" s="35" t="e">
        <f t="array" ref="D860">INDEX(A!$B$2:$B$1001,MATCH(EF!C860,A!$A$2:$A$1001,0))</f>
        <v>#N/A</v>
      </c>
      <c r="E860" s="35" t="e">
        <f t="array" ref="E860">INDEX(A!$C$2:$C$1001,MATCH(EF!C860,A!$A$2:$A$1001,0))</f>
        <v>#N/A</v>
      </c>
      <c r="F860" s="35" t="e">
        <f t="array" ref="F860">INDEX(A!$D$2:$D$1001,MATCH(EF!C860,A!$A$2:$A$1001,0))</f>
        <v>#N/A</v>
      </c>
      <c r="G860" s="35" t="e">
        <f t="array" ref="G860">INDEX(A!$E$2:$E$1001,MATCH(EF!C860,A!$A$2:$A$1001,0))</f>
        <v>#N/A</v>
      </c>
      <c r="H860" s="35" t="e">
        <f t="array" ref="H860">INDEX(A!$F$2:$F$1001,MATCH(EF!C860,A!$A$2:$A$1001,0))</f>
        <v>#N/A</v>
      </c>
      <c r="I860" s="35" t="e">
        <f t="array" ref="I860">INDEX(A!$G$2:$G$1001,MATCH(EF!C860,A!$A$2:$A$1001,0))</f>
        <v>#N/A</v>
      </c>
      <c r="J860" s="35" t="e">
        <f t="array" ref="J860">INDEX(A!$H$2:$H$1001,MATCH(EF!C860,A!$A$2:$A$1001,0))</f>
        <v>#N/A</v>
      </c>
      <c r="K860" s="35" t="e">
        <f t="array" ref="K860">INDEX(A!$I$2:$I$1001,MATCH(EF!C860,A!$A$2:$A$1001,0))</f>
        <v>#N/A</v>
      </c>
      <c r="L860" s="35" t="e">
        <f t="array" ref="L860">INDEX(A!$J$2:$J$1001,MATCH(EF!C860,A!$A$2:$A$1001,0))</f>
        <v>#N/A</v>
      </c>
      <c r="M860" s="35" t="e">
        <f t="array" ref="M860">INDEX(A!$K$2:$K$1001,MATCH(EF!C860,A!$A$2:$A$1001,0))</f>
        <v>#N/A</v>
      </c>
      <c r="N860" s="35" t="e">
        <f t="array" ref="N860">INDEX(A!$L$2:$L$1001,MATCH(EF!C860,A!$A$2:$A$1001,0))</f>
        <v>#N/A</v>
      </c>
      <c r="O860" s="36" t="e">
        <f t="shared" si="0"/>
        <v>#N/A</v>
      </c>
      <c r="P860" s="36" t="e">
        <f t="shared" si="1"/>
        <v>#N/A</v>
      </c>
      <c r="Q860" s="36" t="e">
        <f t="array" ref="Q860">IF(O860="7",IF(P860="000","Sin región al ser un intermunicipal",INDEX(B!$C$2:$C$126,MATCH(EF!P860,B!$A$2:$A$126,0))),"Sin región al ser un ente Estatal")</f>
        <v>#N/A</v>
      </c>
      <c r="R860" s="37" t="e">
        <f t="array" ref="R860">IF(O860="7",IF(P860="000","N/A",INDEX(B!$D$2:$D$126,MATCH(EF!P860,B!$A$2:$A$126,0))),B!$D$127)</f>
        <v>#N/A</v>
      </c>
      <c r="S860" s="37" t="e">
        <f t="array" ref="S860">IF(O860="7",IF(P860="000","N/A",INDEX(B!$E$2:$E$126,MATCH(EF!P860,B!$A$2:$A$126,0))),B!$E$127)</f>
        <v>#N/A</v>
      </c>
      <c r="T860" s="29"/>
      <c r="U860" s="29"/>
      <c r="V860" s="29"/>
      <c r="W860" s="29"/>
      <c r="X860" s="29"/>
      <c r="Y860" s="29"/>
      <c r="Z860" s="29"/>
    </row>
    <row r="861" spans="1:26" ht="14.25" customHeight="1">
      <c r="A861" s="29">
        <f>COUNTIF(A!$A$2:$A$1001,"&lt;="&amp;A!A861)</f>
        <v>0</v>
      </c>
      <c r="B861" s="30">
        <v>860</v>
      </c>
      <c r="C861" s="35" t="e">
        <f t="array" ref="C861">INDEX(A!$A$2:$A$1001,MATCH(EF!B861,EF!$A$2:$A$1001,0))</f>
        <v>#N/A</v>
      </c>
      <c r="D861" s="35" t="e">
        <f t="array" ref="D861">INDEX(A!$B$2:$B$1001,MATCH(EF!C861,A!$A$2:$A$1001,0))</f>
        <v>#N/A</v>
      </c>
      <c r="E861" s="35" t="e">
        <f t="array" ref="E861">INDEX(A!$C$2:$C$1001,MATCH(EF!C861,A!$A$2:$A$1001,0))</f>
        <v>#N/A</v>
      </c>
      <c r="F861" s="35" t="e">
        <f t="array" ref="F861">INDEX(A!$D$2:$D$1001,MATCH(EF!C861,A!$A$2:$A$1001,0))</f>
        <v>#N/A</v>
      </c>
      <c r="G861" s="35" t="e">
        <f t="array" ref="G861">INDEX(A!$E$2:$E$1001,MATCH(EF!C861,A!$A$2:$A$1001,0))</f>
        <v>#N/A</v>
      </c>
      <c r="H861" s="35" t="e">
        <f t="array" ref="H861">INDEX(A!$F$2:$F$1001,MATCH(EF!C861,A!$A$2:$A$1001,0))</f>
        <v>#N/A</v>
      </c>
      <c r="I861" s="35" t="e">
        <f t="array" ref="I861">INDEX(A!$G$2:$G$1001,MATCH(EF!C861,A!$A$2:$A$1001,0))</f>
        <v>#N/A</v>
      </c>
      <c r="J861" s="35" t="e">
        <f t="array" ref="J861">INDEX(A!$H$2:$H$1001,MATCH(EF!C861,A!$A$2:$A$1001,0))</f>
        <v>#N/A</v>
      </c>
      <c r="K861" s="35" t="e">
        <f t="array" ref="K861">INDEX(A!$I$2:$I$1001,MATCH(EF!C861,A!$A$2:$A$1001,0))</f>
        <v>#N/A</v>
      </c>
      <c r="L861" s="35" t="e">
        <f t="array" ref="L861">INDEX(A!$J$2:$J$1001,MATCH(EF!C861,A!$A$2:$A$1001,0))</f>
        <v>#N/A</v>
      </c>
      <c r="M861" s="35" t="e">
        <f t="array" ref="M861">INDEX(A!$K$2:$K$1001,MATCH(EF!C861,A!$A$2:$A$1001,0))</f>
        <v>#N/A</v>
      </c>
      <c r="N861" s="35" t="e">
        <f t="array" ref="N861">INDEX(A!$L$2:$L$1001,MATCH(EF!C861,A!$A$2:$A$1001,0))</f>
        <v>#N/A</v>
      </c>
      <c r="O861" s="36" t="e">
        <f t="shared" si="0"/>
        <v>#N/A</v>
      </c>
      <c r="P861" s="36" t="e">
        <f t="shared" si="1"/>
        <v>#N/A</v>
      </c>
      <c r="Q861" s="36" t="e">
        <f t="array" ref="Q861">IF(O861="7",IF(P861="000","Sin región al ser un intermunicipal",INDEX(B!$C$2:$C$126,MATCH(EF!P861,B!$A$2:$A$126,0))),"Sin región al ser un ente Estatal")</f>
        <v>#N/A</v>
      </c>
      <c r="R861" s="37" t="e">
        <f t="array" ref="R861">IF(O861="7",IF(P861="000","N/A",INDEX(B!$D$2:$D$126,MATCH(EF!P861,B!$A$2:$A$126,0))),B!$D$127)</f>
        <v>#N/A</v>
      </c>
      <c r="S861" s="37" t="e">
        <f t="array" ref="S861">IF(O861="7",IF(P861="000","N/A",INDEX(B!$E$2:$E$126,MATCH(EF!P861,B!$A$2:$A$126,0))),B!$E$127)</f>
        <v>#N/A</v>
      </c>
      <c r="T861" s="29"/>
      <c r="U861" s="29"/>
      <c r="V861" s="29"/>
      <c r="W861" s="29"/>
      <c r="X861" s="29"/>
      <c r="Y861" s="29"/>
      <c r="Z861" s="29"/>
    </row>
    <row r="862" spans="1:26" ht="14.25" customHeight="1">
      <c r="A862" s="29">
        <f>COUNTIF(A!$A$2:$A$1001,"&lt;="&amp;A!A862)</f>
        <v>0</v>
      </c>
      <c r="B862" s="30">
        <v>861</v>
      </c>
      <c r="C862" s="35" t="e">
        <f t="array" ref="C862">INDEX(A!$A$2:$A$1001,MATCH(EF!B862,EF!$A$2:$A$1001,0))</f>
        <v>#N/A</v>
      </c>
      <c r="D862" s="35" t="e">
        <f t="array" ref="D862">INDEX(A!$B$2:$B$1001,MATCH(EF!C862,A!$A$2:$A$1001,0))</f>
        <v>#N/A</v>
      </c>
      <c r="E862" s="35" t="e">
        <f t="array" ref="E862">INDEX(A!$C$2:$C$1001,MATCH(EF!C862,A!$A$2:$A$1001,0))</f>
        <v>#N/A</v>
      </c>
      <c r="F862" s="35" t="e">
        <f t="array" ref="F862">INDEX(A!$D$2:$D$1001,MATCH(EF!C862,A!$A$2:$A$1001,0))</f>
        <v>#N/A</v>
      </c>
      <c r="G862" s="35" t="e">
        <f t="array" ref="G862">INDEX(A!$E$2:$E$1001,MATCH(EF!C862,A!$A$2:$A$1001,0))</f>
        <v>#N/A</v>
      </c>
      <c r="H862" s="35" t="e">
        <f t="array" ref="H862">INDEX(A!$F$2:$F$1001,MATCH(EF!C862,A!$A$2:$A$1001,0))</f>
        <v>#N/A</v>
      </c>
      <c r="I862" s="35" t="e">
        <f t="array" ref="I862">INDEX(A!$G$2:$G$1001,MATCH(EF!C862,A!$A$2:$A$1001,0))</f>
        <v>#N/A</v>
      </c>
      <c r="J862" s="35" t="e">
        <f t="array" ref="J862">INDEX(A!$H$2:$H$1001,MATCH(EF!C862,A!$A$2:$A$1001,0))</f>
        <v>#N/A</v>
      </c>
      <c r="K862" s="35" t="e">
        <f t="array" ref="K862">INDEX(A!$I$2:$I$1001,MATCH(EF!C862,A!$A$2:$A$1001,0))</f>
        <v>#N/A</v>
      </c>
      <c r="L862" s="35" t="e">
        <f t="array" ref="L862">INDEX(A!$J$2:$J$1001,MATCH(EF!C862,A!$A$2:$A$1001,0))</f>
        <v>#N/A</v>
      </c>
      <c r="M862" s="35" t="e">
        <f t="array" ref="M862">INDEX(A!$K$2:$K$1001,MATCH(EF!C862,A!$A$2:$A$1001,0))</f>
        <v>#N/A</v>
      </c>
      <c r="N862" s="35" t="e">
        <f t="array" ref="N862">INDEX(A!$L$2:$L$1001,MATCH(EF!C862,A!$A$2:$A$1001,0))</f>
        <v>#N/A</v>
      </c>
      <c r="O862" s="36" t="e">
        <f t="shared" si="0"/>
        <v>#N/A</v>
      </c>
      <c r="P862" s="36" t="e">
        <f t="shared" si="1"/>
        <v>#N/A</v>
      </c>
      <c r="Q862" s="36" t="e">
        <f t="array" ref="Q862">IF(O862="7",IF(P862="000","Sin región al ser un intermunicipal",INDEX(B!$C$2:$C$126,MATCH(EF!P862,B!$A$2:$A$126,0))),"Sin región al ser un ente Estatal")</f>
        <v>#N/A</v>
      </c>
      <c r="R862" s="37" t="e">
        <f t="array" ref="R862">IF(O862="7",IF(P862="000","N/A",INDEX(B!$D$2:$D$126,MATCH(EF!P862,B!$A$2:$A$126,0))),B!$D$127)</f>
        <v>#N/A</v>
      </c>
      <c r="S862" s="37" t="e">
        <f t="array" ref="S862">IF(O862="7",IF(P862="000","N/A",INDEX(B!$E$2:$E$126,MATCH(EF!P862,B!$A$2:$A$126,0))),B!$E$127)</f>
        <v>#N/A</v>
      </c>
      <c r="T862" s="29"/>
      <c r="U862" s="29"/>
      <c r="V862" s="29"/>
      <c r="W862" s="29"/>
      <c r="X862" s="29"/>
      <c r="Y862" s="29"/>
      <c r="Z862" s="29"/>
    </row>
    <row r="863" spans="1:26" ht="14.25" customHeight="1">
      <c r="A863" s="29">
        <f>COUNTIF(A!$A$2:$A$1001,"&lt;="&amp;A!A863)</f>
        <v>0</v>
      </c>
      <c r="B863" s="30">
        <v>862</v>
      </c>
      <c r="C863" s="35" t="e">
        <f t="array" ref="C863">INDEX(A!$A$2:$A$1001,MATCH(EF!B863,EF!$A$2:$A$1001,0))</f>
        <v>#N/A</v>
      </c>
      <c r="D863" s="35" t="e">
        <f t="array" ref="D863">INDEX(A!$B$2:$B$1001,MATCH(EF!C863,A!$A$2:$A$1001,0))</f>
        <v>#N/A</v>
      </c>
      <c r="E863" s="35" t="e">
        <f t="array" ref="E863">INDEX(A!$C$2:$C$1001,MATCH(EF!C863,A!$A$2:$A$1001,0))</f>
        <v>#N/A</v>
      </c>
      <c r="F863" s="35" t="e">
        <f t="array" ref="F863">INDEX(A!$D$2:$D$1001,MATCH(EF!C863,A!$A$2:$A$1001,0))</f>
        <v>#N/A</v>
      </c>
      <c r="G863" s="35" t="e">
        <f t="array" ref="G863">INDEX(A!$E$2:$E$1001,MATCH(EF!C863,A!$A$2:$A$1001,0))</f>
        <v>#N/A</v>
      </c>
      <c r="H863" s="35" t="e">
        <f t="array" ref="H863">INDEX(A!$F$2:$F$1001,MATCH(EF!C863,A!$A$2:$A$1001,0))</f>
        <v>#N/A</v>
      </c>
      <c r="I863" s="35" t="e">
        <f t="array" ref="I863">INDEX(A!$G$2:$G$1001,MATCH(EF!C863,A!$A$2:$A$1001,0))</f>
        <v>#N/A</v>
      </c>
      <c r="J863" s="35" t="e">
        <f t="array" ref="J863">INDEX(A!$H$2:$H$1001,MATCH(EF!C863,A!$A$2:$A$1001,0))</f>
        <v>#N/A</v>
      </c>
      <c r="K863" s="35" t="e">
        <f t="array" ref="K863">INDEX(A!$I$2:$I$1001,MATCH(EF!C863,A!$A$2:$A$1001,0))</f>
        <v>#N/A</v>
      </c>
      <c r="L863" s="35" t="e">
        <f t="array" ref="L863">INDEX(A!$J$2:$J$1001,MATCH(EF!C863,A!$A$2:$A$1001,0))</f>
        <v>#N/A</v>
      </c>
      <c r="M863" s="35" t="e">
        <f t="array" ref="M863">INDEX(A!$K$2:$K$1001,MATCH(EF!C863,A!$A$2:$A$1001,0))</f>
        <v>#N/A</v>
      </c>
      <c r="N863" s="35" t="e">
        <f t="array" ref="N863">INDEX(A!$L$2:$L$1001,MATCH(EF!C863,A!$A$2:$A$1001,0))</f>
        <v>#N/A</v>
      </c>
      <c r="O863" s="36" t="e">
        <f t="shared" si="0"/>
        <v>#N/A</v>
      </c>
      <c r="P863" s="36" t="e">
        <f t="shared" si="1"/>
        <v>#N/A</v>
      </c>
      <c r="Q863" s="36" t="e">
        <f t="array" ref="Q863">IF(O863="7",IF(P863="000","Sin región al ser un intermunicipal",INDEX(B!$C$2:$C$126,MATCH(EF!P863,B!$A$2:$A$126,0))),"Sin región al ser un ente Estatal")</f>
        <v>#N/A</v>
      </c>
      <c r="R863" s="37" t="e">
        <f t="array" ref="R863">IF(O863="7",IF(P863="000","N/A",INDEX(B!$D$2:$D$126,MATCH(EF!P863,B!$A$2:$A$126,0))),B!$D$127)</f>
        <v>#N/A</v>
      </c>
      <c r="S863" s="37" t="e">
        <f t="array" ref="S863">IF(O863="7",IF(P863="000","N/A",INDEX(B!$E$2:$E$126,MATCH(EF!P863,B!$A$2:$A$126,0))),B!$E$127)</f>
        <v>#N/A</v>
      </c>
      <c r="T863" s="29"/>
      <c r="U863" s="29"/>
      <c r="V863" s="29"/>
      <c r="W863" s="29"/>
      <c r="X863" s="29"/>
      <c r="Y863" s="29"/>
      <c r="Z863" s="29"/>
    </row>
    <row r="864" spans="1:26" ht="14.25" customHeight="1">
      <c r="A864" s="29">
        <f>COUNTIF(A!$A$2:$A$1001,"&lt;="&amp;A!A864)</f>
        <v>0</v>
      </c>
      <c r="B864" s="30">
        <v>863</v>
      </c>
      <c r="C864" s="35" t="e">
        <f t="array" ref="C864">INDEX(A!$A$2:$A$1001,MATCH(EF!B864,EF!$A$2:$A$1001,0))</f>
        <v>#N/A</v>
      </c>
      <c r="D864" s="35" t="e">
        <f t="array" ref="D864">INDEX(A!$B$2:$B$1001,MATCH(EF!C864,A!$A$2:$A$1001,0))</f>
        <v>#N/A</v>
      </c>
      <c r="E864" s="35" t="e">
        <f t="array" ref="E864">INDEX(A!$C$2:$C$1001,MATCH(EF!C864,A!$A$2:$A$1001,0))</f>
        <v>#N/A</v>
      </c>
      <c r="F864" s="35" t="e">
        <f t="array" ref="F864">INDEX(A!$D$2:$D$1001,MATCH(EF!C864,A!$A$2:$A$1001,0))</f>
        <v>#N/A</v>
      </c>
      <c r="G864" s="35" t="e">
        <f t="array" ref="G864">INDEX(A!$E$2:$E$1001,MATCH(EF!C864,A!$A$2:$A$1001,0))</f>
        <v>#N/A</v>
      </c>
      <c r="H864" s="35" t="e">
        <f t="array" ref="H864">INDEX(A!$F$2:$F$1001,MATCH(EF!C864,A!$A$2:$A$1001,0))</f>
        <v>#N/A</v>
      </c>
      <c r="I864" s="35" t="e">
        <f t="array" ref="I864">INDEX(A!$G$2:$G$1001,MATCH(EF!C864,A!$A$2:$A$1001,0))</f>
        <v>#N/A</v>
      </c>
      <c r="J864" s="35" t="e">
        <f t="array" ref="J864">INDEX(A!$H$2:$H$1001,MATCH(EF!C864,A!$A$2:$A$1001,0))</f>
        <v>#N/A</v>
      </c>
      <c r="K864" s="35" t="e">
        <f t="array" ref="K864">INDEX(A!$I$2:$I$1001,MATCH(EF!C864,A!$A$2:$A$1001,0))</f>
        <v>#N/A</v>
      </c>
      <c r="L864" s="35" t="e">
        <f t="array" ref="L864">INDEX(A!$J$2:$J$1001,MATCH(EF!C864,A!$A$2:$A$1001,0))</f>
        <v>#N/A</v>
      </c>
      <c r="M864" s="35" t="e">
        <f t="array" ref="M864">INDEX(A!$K$2:$K$1001,MATCH(EF!C864,A!$A$2:$A$1001,0))</f>
        <v>#N/A</v>
      </c>
      <c r="N864" s="35" t="e">
        <f t="array" ref="N864">INDEX(A!$L$2:$L$1001,MATCH(EF!C864,A!$A$2:$A$1001,0))</f>
        <v>#N/A</v>
      </c>
      <c r="O864" s="36" t="e">
        <f t="shared" si="0"/>
        <v>#N/A</v>
      </c>
      <c r="P864" s="36" t="e">
        <f t="shared" si="1"/>
        <v>#N/A</v>
      </c>
      <c r="Q864" s="36" t="e">
        <f t="array" ref="Q864">IF(O864="7",IF(P864="000","Sin región al ser un intermunicipal",INDEX(B!$C$2:$C$126,MATCH(EF!P864,B!$A$2:$A$126,0))),"Sin región al ser un ente Estatal")</f>
        <v>#N/A</v>
      </c>
      <c r="R864" s="37" t="e">
        <f t="array" ref="R864">IF(O864="7",IF(P864="000","N/A",INDEX(B!$D$2:$D$126,MATCH(EF!P864,B!$A$2:$A$126,0))),B!$D$127)</f>
        <v>#N/A</v>
      </c>
      <c r="S864" s="37" t="e">
        <f t="array" ref="S864">IF(O864="7",IF(P864="000","N/A",INDEX(B!$E$2:$E$126,MATCH(EF!P864,B!$A$2:$A$126,0))),B!$E$127)</f>
        <v>#N/A</v>
      </c>
      <c r="T864" s="29"/>
      <c r="U864" s="29"/>
      <c r="V864" s="29"/>
      <c r="W864" s="29"/>
      <c r="X864" s="29"/>
      <c r="Y864" s="29"/>
      <c r="Z864" s="29"/>
    </row>
    <row r="865" spans="1:26" ht="14.25" customHeight="1">
      <c r="A865" s="29">
        <f>COUNTIF(A!$A$2:$A$1001,"&lt;="&amp;A!A865)</f>
        <v>0</v>
      </c>
      <c r="B865" s="30">
        <v>864</v>
      </c>
      <c r="C865" s="35" t="e">
        <f t="array" ref="C865">INDEX(A!$A$2:$A$1001,MATCH(EF!B865,EF!$A$2:$A$1001,0))</f>
        <v>#N/A</v>
      </c>
      <c r="D865" s="35" t="e">
        <f t="array" ref="D865">INDEX(A!$B$2:$B$1001,MATCH(EF!C865,A!$A$2:$A$1001,0))</f>
        <v>#N/A</v>
      </c>
      <c r="E865" s="35" t="e">
        <f t="array" ref="E865">INDEX(A!$C$2:$C$1001,MATCH(EF!C865,A!$A$2:$A$1001,0))</f>
        <v>#N/A</v>
      </c>
      <c r="F865" s="35" t="e">
        <f t="array" ref="F865">INDEX(A!$D$2:$D$1001,MATCH(EF!C865,A!$A$2:$A$1001,0))</f>
        <v>#N/A</v>
      </c>
      <c r="G865" s="35" t="e">
        <f t="array" ref="G865">INDEX(A!$E$2:$E$1001,MATCH(EF!C865,A!$A$2:$A$1001,0))</f>
        <v>#N/A</v>
      </c>
      <c r="H865" s="35" t="e">
        <f t="array" ref="H865">INDEX(A!$F$2:$F$1001,MATCH(EF!C865,A!$A$2:$A$1001,0))</f>
        <v>#N/A</v>
      </c>
      <c r="I865" s="35" t="e">
        <f t="array" ref="I865">INDEX(A!$G$2:$G$1001,MATCH(EF!C865,A!$A$2:$A$1001,0))</f>
        <v>#N/A</v>
      </c>
      <c r="J865" s="35" t="e">
        <f t="array" ref="J865">INDEX(A!$H$2:$H$1001,MATCH(EF!C865,A!$A$2:$A$1001,0))</f>
        <v>#N/A</v>
      </c>
      <c r="K865" s="35" t="e">
        <f t="array" ref="K865">INDEX(A!$I$2:$I$1001,MATCH(EF!C865,A!$A$2:$A$1001,0))</f>
        <v>#N/A</v>
      </c>
      <c r="L865" s="35" t="e">
        <f t="array" ref="L865">INDEX(A!$J$2:$J$1001,MATCH(EF!C865,A!$A$2:$A$1001,0))</f>
        <v>#N/A</v>
      </c>
      <c r="M865" s="35" t="e">
        <f t="array" ref="M865">INDEX(A!$K$2:$K$1001,MATCH(EF!C865,A!$A$2:$A$1001,0))</f>
        <v>#N/A</v>
      </c>
      <c r="N865" s="35" t="e">
        <f t="array" ref="N865">INDEX(A!$L$2:$L$1001,MATCH(EF!C865,A!$A$2:$A$1001,0))</f>
        <v>#N/A</v>
      </c>
      <c r="O865" s="36" t="e">
        <f t="shared" si="0"/>
        <v>#N/A</v>
      </c>
      <c r="P865" s="36" t="e">
        <f t="shared" si="1"/>
        <v>#N/A</v>
      </c>
      <c r="Q865" s="36" t="e">
        <f t="array" ref="Q865">IF(O865="7",IF(P865="000","Sin región al ser un intermunicipal",INDEX(B!$C$2:$C$126,MATCH(EF!P865,B!$A$2:$A$126,0))),"Sin región al ser un ente Estatal")</f>
        <v>#N/A</v>
      </c>
      <c r="R865" s="37" t="e">
        <f t="array" ref="R865">IF(O865="7",IF(P865="000","N/A",INDEX(B!$D$2:$D$126,MATCH(EF!P865,B!$A$2:$A$126,0))),B!$D$127)</f>
        <v>#N/A</v>
      </c>
      <c r="S865" s="37" t="e">
        <f t="array" ref="S865">IF(O865="7",IF(P865="000","N/A",INDEX(B!$E$2:$E$126,MATCH(EF!P865,B!$A$2:$A$126,0))),B!$E$127)</f>
        <v>#N/A</v>
      </c>
      <c r="T865" s="29"/>
      <c r="U865" s="29"/>
      <c r="V865" s="29"/>
      <c r="W865" s="29"/>
      <c r="X865" s="29"/>
      <c r="Y865" s="29"/>
      <c r="Z865" s="29"/>
    </row>
    <row r="866" spans="1:26" ht="14.25" customHeight="1">
      <c r="A866" s="29">
        <f>COUNTIF(A!$A$2:$A$1001,"&lt;="&amp;A!A866)</f>
        <v>0</v>
      </c>
      <c r="B866" s="30">
        <v>865</v>
      </c>
      <c r="C866" s="35" t="e">
        <f t="array" ref="C866">INDEX(A!$A$2:$A$1001,MATCH(EF!B866,EF!$A$2:$A$1001,0))</f>
        <v>#N/A</v>
      </c>
      <c r="D866" s="35" t="e">
        <f t="array" ref="D866">INDEX(A!$B$2:$B$1001,MATCH(EF!C866,A!$A$2:$A$1001,0))</f>
        <v>#N/A</v>
      </c>
      <c r="E866" s="35" t="e">
        <f t="array" ref="E866">INDEX(A!$C$2:$C$1001,MATCH(EF!C866,A!$A$2:$A$1001,0))</f>
        <v>#N/A</v>
      </c>
      <c r="F866" s="35" t="e">
        <f t="array" ref="F866">INDEX(A!$D$2:$D$1001,MATCH(EF!C866,A!$A$2:$A$1001,0))</f>
        <v>#N/A</v>
      </c>
      <c r="G866" s="35" t="e">
        <f t="array" ref="G866">INDEX(A!$E$2:$E$1001,MATCH(EF!C866,A!$A$2:$A$1001,0))</f>
        <v>#N/A</v>
      </c>
      <c r="H866" s="35" t="e">
        <f t="array" ref="H866">INDEX(A!$F$2:$F$1001,MATCH(EF!C866,A!$A$2:$A$1001,0))</f>
        <v>#N/A</v>
      </c>
      <c r="I866" s="35" t="e">
        <f t="array" ref="I866">INDEX(A!$G$2:$G$1001,MATCH(EF!C866,A!$A$2:$A$1001,0))</f>
        <v>#N/A</v>
      </c>
      <c r="J866" s="35" t="e">
        <f t="array" ref="J866">INDEX(A!$H$2:$H$1001,MATCH(EF!C866,A!$A$2:$A$1001,0))</f>
        <v>#N/A</v>
      </c>
      <c r="K866" s="35" t="e">
        <f t="array" ref="K866">INDEX(A!$I$2:$I$1001,MATCH(EF!C866,A!$A$2:$A$1001,0))</f>
        <v>#N/A</v>
      </c>
      <c r="L866" s="35" t="e">
        <f t="array" ref="L866">INDEX(A!$J$2:$J$1001,MATCH(EF!C866,A!$A$2:$A$1001,0))</f>
        <v>#N/A</v>
      </c>
      <c r="M866" s="35" t="e">
        <f t="array" ref="M866">INDEX(A!$K$2:$K$1001,MATCH(EF!C866,A!$A$2:$A$1001,0))</f>
        <v>#N/A</v>
      </c>
      <c r="N866" s="35" t="e">
        <f t="array" ref="N866">INDEX(A!$L$2:$L$1001,MATCH(EF!C866,A!$A$2:$A$1001,0))</f>
        <v>#N/A</v>
      </c>
      <c r="O866" s="36" t="e">
        <f t="shared" si="0"/>
        <v>#N/A</v>
      </c>
      <c r="P866" s="36" t="e">
        <f t="shared" si="1"/>
        <v>#N/A</v>
      </c>
      <c r="Q866" s="36" t="e">
        <f t="array" ref="Q866">IF(O866="7",IF(P866="000","Sin región al ser un intermunicipal",INDEX(B!$C$2:$C$126,MATCH(EF!P866,B!$A$2:$A$126,0))),"Sin región al ser un ente Estatal")</f>
        <v>#N/A</v>
      </c>
      <c r="R866" s="37" t="e">
        <f t="array" ref="R866">IF(O866="7",IF(P866="000","N/A",INDEX(B!$D$2:$D$126,MATCH(EF!P866,B!$A$2:$A$126,0))),B!$D$127)</f>
        <v>#N/A</v>
      </c>
      <c r="S866" s="37" t="e">
        <f t="array" ref="S866">IF(O866="7",IF(P866="000","N/A",INDEX(B!$E$2:$E$126,MATCH(EF!P866,B!$A$2:$A$126,0))),B!$E$127)</f>
        <v>#N/A</v>
      </c>
      <c r="T866" s="29"/>
      <c r="U866" s="29"/>
      <c r="V866" s="29"/>
      <c r="W866" s="29"/>
      <c r="X866" s="29"/>
      <c r="Y866" s="29"/>
      <c r="Z866" s="29"/>
    </row>
    <row r="867" spans="1:26" ht="14.25" customHeight="1">
      <c r="A867" s="29">
        <f>COUNTIF(A!$A$2:$A$1001,"&lt;="&amp;A!A867)</f>
        <v>0</v>
      </c>
      <c r="B867" s="30">
        <v>866</v>
      </c>
      <c r="C867" s="35" t="e">
        <f t="array" ref="C867">INDEX(A!$A$2:$A$1001,MATCH(EF!B867,EF!$A$2:$A$1001,0))</f>
        <v>#N/A</v>
      </c>
      <c r="D867" s="35" t="e">
        <f t="array" ref="D867">INDEX(A!$B$2:$B$1001,MATCH(EF!C867,A!$A$2:$A$1001,0))</f>
        <v>#N/A</v>
      </c>
      <c r="E867" s="35" t="e">
        <f t="array" ref="E867">INDEX(A!$C$2:$C$1001,MATCH(EF!C867,A!$A$2:$A$1001,0))</f>
        <v>#N/A</v>
      </c>
      <c r="F867" s="35" t="e">
        <f t="array" ref="F867">INDEX(A!$D$2:$D$1001,MATCH(EF!C867,A!$A$2:$A$1001,0))</f>
        <v>#N/A</v>
      </c>
      <c r="G867" s="35" t="e">
        <f t="array" ref="G867">INDEX(A!$E$2:$E$1001,MATCH(EF!C867,A!$A$2:$A$1001,0))</f>
        <v>#N/A</v>
      </c>
      <c r="H867" s="35" t="e">
        <f t="array" ref="H867">INDEX(A!$F$2:$F$1001,MATCH(EF!C867,A!$A$2:$A$1001,0))</f>
        <v>#N/A</v>
      </c>
      <c r="I867" s="35" t="e">
        <f t="array" ref="I867">INDEX(A!$G$2:$G$1001,MATCH(EF!C867,A!$A$2:$A$1001,0))</f>
        <v>#N/A</v>
      </c>
      <c r="J867" s="35" t="e">
        <f t="array" ref="J867">INDEX(A!$H$2:$H$1001,MATCH(EF!C867,A!$A$2:$A$1001,0))</f>
        <v>#N/A</v>
      </c>
      <c r="K867" s="35" t="e">
        <f t="array" ref="K867">INDEX(A!$I$2:$I$1001,MATCH(EF!C867,A!$A$2:$A$1001,0))</f>
        <v>#N/A</v>
      </c>
      <c r="L867" s="35" t="e">
        <f t="array" ref="L867">INDEX(A!$J$2:$J$1001,MATCH(EF!C867,A!$A$2:$A$1001,0))</f>
        <v>#N/A</v>
      </c>
      <c r="M867" s="35" t="e">
        <f t="array" ref="M867">INDEX(A!$K$2:$K$1001,MATCH(EF!C867,A!$A$2:$A$1001,0))</f>
        <v>#N/A</v>
      </c>
      <c r="N867" s="35" t="e">
        <f t="array" ref="N867">INDEX(A!$L$2:$L$1001,MATCH(EF!C867,A!$A$2:$A$1001,0))</f>
        <v>#N/A</v>
      </c>
      <c r="O867" s="36" t="e">
        <f t="shared" si="0"/>
        <v>#N/A</v>
      </c>
      <c r="P867" s="36" t="e">
        <f t="shared" si="1"/>
        <v>#N/A</v>
      </c>
      <c r="Q867" s="36" t="e">
        <f t="array" ref="Q867">IF(O867="7",IF(P867="000","Sin región al ser un intermunicipal",INDEX(B!$C$2:$C$126,MATCH(EF!P867,B!$A$2:$A$126,0))),"Sin región al ser un ente Estatal")</f>
        <v>#N/A</v>
      </c>
      <c r="R867" s="37" t="e">
        <f t="array" ref="R867">IF(O867="7",IF(P867="000","N/A",INDEX(B!$D$2:$D$126,MATCH(EF!P867,B!$A$2:$A$126,0))),B!$D$127)</f>
        <v>#N/A</v>
      </c>
      <c r="S867" s="37" t="e">
        <f t="array" ref="S867">IF(O867="7",IF(P867="000","N/A",INDEX(B!$E$2:$E$126,MATCH(EF!P867,B!$A$2:$A$126,0))),B!$E$127)</f>
        <v>#N/A</v>
      </c>
      <c r="T867" s="29"/>
      <c r="U867" s="29"/>
      <c r="V867" s="29"/>
      <c r="W867" s="29"/>
      <c r="X867" s="29"/>
      <c r="Y867" s="29"/>
      <c r="Z867" s="29"/>
    </row>
    <row r="868" spans="1:26" ht="14.25" customHeight="1">
      <c r="A868" s="29">
        <f>COUNTIF(A!$A$2:$A$1001,"&lt;="&amp;A!A868)</f>
        <v>0</v>
      </c>
      <c r="B868" s="30">
        <v>867</v>
      </c>
      <c r="C868" s="35" t="e">
        <f t="array" ref="C868">INDEX(A!$A$2:$A$1001,MATCH(EF!B868,EF!$A$2:$A$1001,0))</f>
        <v>#N/A</v>
      </c>
      <c r="D868" s="35" t="e">
        <f t="array" ref="D868">INDEX(A!$B$2:$B$1001,MATCH(EF!C868,A!$A$2:$A$1001,0))</f>
        <v>#N/A</v>
      </c>
      <c r="E868" s="35" t="e">
        <f t="array" ref="E868">INDEX(A!$C$2:$C$1001,MATCH(EF!C868,A!$A$2:$A$1001,0))</f>
        <v>#N/A</v>
      </c>
      <c r="F868" s="35" t="e">
        <f t="array" ref="F868">INDEX(A!$D$2:$D$1001,MATCH(EF!C868,A!$A$2:$A$1001,0))</f>
        <v>#N/A</v>
      </c>
      <c r="G868" s="35" t="e">
        <f t="array" ref="G868">INDEX(A!$E$2:$E$1001,MATCH(EF!C868,A!$A$2:$A$1001,0))</f>
        <v>#N/A</v>
      </c>
      <c r="H868" s="35" t="e">
        <f t="array" ref="H868">INDEX(A!$F$2:$F$1001,MATCH(EF!C868,A!$A$2:$A$1001,0))</f>
        <v>#N/A</v>
      </c>
      <c r="I868" s="35" t="e">
        <f t="array" ref="I868">INDEX(A!$G$2:$G$1001,MATCH(EF!C868,A!$A$2:$A$1001,0))</f>
        <v>#N/A</v>
      </c>
      <c r="J868" s="35" t="e">
        <f t="array" ref="J868">INDEX(A!$H$2:$H$1001,MATCH(EF!C868,A!$A$2:$A$1001,0))</f>
        <v>#N/A</v>
      </c>
      <c r="K868" s="35" t="e">
        <f t="array" ref="K868">INDEX(A!$I$2:$I$1001,MATCH(EF!C868,A!$A$2:$A$1001,0))</f>
        <v>#N/A</v>
      </c>
      <c r="L868" s="35" t="e">
        <f t="array" ref="L868">INDEX(A!$J$2:$J$1001,MATCH(EF!C868,A!$A$2:$A$1001,0))</f>
        <v>#N/A</v>
      </c>
      <c r="M868" s="35" t="e">
        <f t="array" ref="M868">INDEX(A!$K$2:$K$1001,MATCH(EF!C868,A!$A$2:$A$1001,0))</f>
        <v>#N/A</v>
      </c>
      <c r="N868" s="35" t="e">
        <f t="array" ref="N868">INDEX(A!$L$2:$L$1001,MATCH(EF!C868,A!$A$2:$A$1001,0))</f>
        <v>#N/A</v>
      </c>
      <c r="O868" s="36" t="e">
        <f t="shared" si="0"/>
        <v>#N/A</v>
      </c>
      <c r="P868" s="36" t="e">
        <f t="shared" si="1"/>
        <v>#N/A</v>
      </c>
      <c r="Q868" s="36" t="e">
        <f t="array" ref="Q868">IF(O868="7",IF(P868="000","Sin región al ser un intermunicipal",INDEX(B!$C$2:$C$126,MATCH(EF!P868,B!$A$2:$A$126,0))),"Sin región al ser un ente Estatal")</f>
        <v>#N/A</v>
      </c>
      <c r="R868" s="37" t="e">
        <f t="array" ref="R868">IF(O868="7",IF(P868="000","N/A",INDEX(B!$D$2:$D$126,MATCH(EF!P868,B!$A$2:$A$126,0))),B!$D$127)</f>
        <v>#N/A</v>
      </c>
      <c r="S868" s="37" t="e">
        <f t="array" ref="S868">IF(O868="7",IF(P868="000","N/A",INDEX(B!$E$2:$E$126,MATCH(EF!P868,B!$A$2:$A$126,0))),B!$E$127)</f>
        <v>#N/A</v>
      </c>
      <c r="T868" s="29"/>
      <c r="U868" s="29"/>
      <c r="V868" s="29"/>
      <c r="W868" s="29"/>
      <c r="X868" s="29"/>
      <c r="Y868" s="29"/>
      <c r="Z868" s="29"/>
    </row>
    <row r="869" spans="1:26" ht="14.25" customHeight="1">
      <c r="A869" s="29">
        <f>COUNTIF(A!$A$2:$A$1001,"&lt;="&amp;A!A869)</f>
        <v>0</v>
      </c>
      <c r="B869" s="30">
        <v>868</v>
      </c>
      <c r="C869" s="35" t="e">
        <f t="array" ref="C869">INDEX(A!$A$2:$A$1001,MATCH(EF!B869,EF!$A$2:$A$1001,0))</f>
        <v>#N/A</v>
      </c>
      <c r="D869" s="35" t="e">
        <f t="array" ref="D869">INDEX(A!$B$2:$B$1001,MATCH(EF!C869,A!$A$2:$A$1001,0))</f>
        <v>#N/A</v>
      </c>
      <c r="E869" s="35" t="e">
        <f t="array" ref="E869">INDEX(A!$C$2:$C$1001,MATCH(EF!C869,A!$A$2:$A$1001,0))</f>
        <v>#N/A</v>
      </c>
      <c r="F869" s="35" t="e">
        <f t="array" ref="F869">INDEX(A!$D$2:$D$1001,MATCH(EF!C869,A!$A$2:$A$1001,0))</f>
        <v>#N/A</v>
      </c>
      <c r="G869" s="35" t="e">
        <f t="array" ref="G869">INDEX(A!$E$2:$E$1001,MATCH(EF!C869,A!$A$2:$A$1001,0))</f>
        <v>#N/A</v>
      </c>
      <c r="H869" s="35" t="e">
        <f t="array" ref="H869">INDEX(A!$F$2:$F$1001,MATCH(EF!C869,A!$A$2:$A$1001,0))</f>
        <v>#N/A</v>
      </c>
      <c r="I869" s="35" t="e">
        <f t="array" ref="I869">INDEX(A!$G$2:$G$1001,MATCH(EF!C869,A!$A$2:$A$1001,0))</f>
        <v>#N/A</v>
      </c>
      <c r="J869" s="35" t="e">
        <f t="array" ref="J869">INDEX(A!$H$2:$H$1001,MATCH(EF!C869,A!$A$2:$A$1001,0))</f>
        <v>#N/A</v>
      </c>
      <c r="K869" s="35" t="e">
        <f t="array" ref="K869">INDEX(A!$I$2:$I$1001,MATCH(EF!C869,A!$A$2:$A$1001,0))</f>
        <v>#N/A</v>
      </c>
      <c r="L869" s="35" t="e">
        <f t="array" ref="L869">INDEX(A!$J$2:$J$1001,MATCH(EF!C869,A!$A$2:$A$1001,0))</f>
        <v>#N/A</v>
      </c>
      <c r="M869" s="35" t="e">
        <f t="array" ref="M869">INDEX(A!$K$2:$K$1001,MATCH(EF!C869,A!$A$2:$A$1001,0))</f>
        <v>#N/A</v>
      </c>
      <c r="N869" s="35" t="e">
        <f t="array" ref="N869">INDEX(A!$L$2:$L$1001,MATCH(EF!C869,A!$A$2:$A$1001,0))</f>
        <v>#N/A</v>
      </c>
      <c r="O869" s="36" t="e">
        <f t="shared" si="0"/>
        <v>#N/A</v>
      </c>
      <c r="P869" s="36" t="e">
        <f t="shared" si="1"/>
        <v>#N/A</v>
      </c>
      <c r="Q869" s="36" t="e">
        <f t="array" ref="Q869">IF(O869="7",IF(P869="000","Sin región al ser un intermunicipal",INDEX(B!$C$2:$C$126,MATCH(EF!P869,B!$A$2:$A$126,0))),"Sin región al ser un ente Estatal")</f>
        <v>#N/A</v>
      </c>
      <c r="R869" s="37" t="e">
        <f t="array" ref="R869">IF(O869="7",IF(P869="000","N/A",INDEX(B!$D$2:$D$126,MATCH(EF!P869,B!$A$2:$A$126,0))),B!$D$127)</f>
        <v>#N/A</v>
      </c>
      <c r="S869" s="37" t="e">
        <f t="array" ref="S869">IF(O869="7",IF(P869="000","N/A",INDEX(B!$E$2:$E$126,MATCH(EF!P869,B!$A$2:$A$126,0))),B!$E$127)</f>
        <v>#N/A</v>
      </c>
      <c r="T869" s="29"/>
      <c r="U869" s="29"/>
      <c r="V869" s="29"/>
      <c r="W869" s="29"/>
      <c r="X869" s="29"/>
      <c r="Y869" s="29"/>
      <c r="Z869" s="29"/>
    </row>
    <row r="870" spans="1:26" ht="14.25" customHeight="1">
      <c r="A870" s="29">
        <f>COUNTIF(A!$A$2:$A$1001,"&lt;="&amp;A!A870)</f>
        <v>0</v>
      </c>
      <c r="B870" s="30">
        <v>869</v>
      </c>
      <c r="C870" s="35" t="e">
        <f t="array" ref="C870">INDEX(A!$A$2:$A$1001,MATCH(EF!B870,EF!$A$2:$A$1001,0))</f>
        <v>#N/A</v>
      </c>
      <c r="D870" s="35" t="e">
        <f t="array" ref="D870">INDEX(A!$B$2:$B$1001,MATCH(EF!C870,A!$A$2:$A$1001,0))</f>
        <v>#N/A</v>
      </c>
      <c r="E870" s="35" t="e">
        <f t="array" ref="E870">INDEX(A!$C$2:$C$1001,MATCH(EF!C870,A!$A$2:$A$1001,0))</f>
        <v>#N/A</v>
      </c>
      <c r="F870" s="35" t="e">
        <f t="array" ref="F870">INDEX(A!$D$2:$D$1001,MATCH(EF!C870,A!$A$2:$A$1001,0))</f>
        <v>#N/A</v>
      </c>
      <c r="G870" s="35" t="e">
        <f t="array" ref="G870">INDEX(A!$E$2:$E$1001,MATCH(EF!C870,A!$A$2:$A$1001,0))</f>
        <v>#N/A</v>
      </c>
      <c r="H870" s="35" t="e">
        <f t="array" ref="H870">INDEX(A!$F$2:$F$1001,MATCH(EF!C870,A!$A$2:$A$1001,0))</f>
        <v>#N/A</v>
      </c>
      <c r="I870" s="35" t="e">
        <f t="array" ref="I870">INDEX(A!$G$2:$G$1001,MATCH(EF!C870,A!$A$2:$A$1001,0))</f>
        <v>#N/A</v>
      </c>
      <c r="J870" s="35" t="e">
        <f t="array" ref="J870">INDEX(A!$H$2:$H$1001,MATCH(EF!C870,A!$A$2:$A$1001,0))</f>
        <v>#N/A</v>
      </c>
      <c r="K870" s="35" t="e">
        <f t="array" ref="K870">INDEX(A!$I$2:$I$1001,MATCH(EF!C870,A!$A$2:$A$1001,0))</f>
        <v>#N/A</v>
      </c>
      <c r="L870" s="35" t="e">
        <f t="array" ref="L870">INDEX(A!$J$2:$J$1001,MATCH(EF!C870,A!$A$2:$A$1001,0))</f>
        <v>#N/A</v>
      </c>
      <c r="M870" s="35" t="e">
        <f t="array" ref="M870">INDEX(A!$K$2:$K$1001,MATCH(EF!C870,A!$A$2:$A$1001,0))</f>
        <v>#N/A</v>
      </c>
      <c r="N870" s="35" t="e">
        <f t="array" ref="N870">INDEX(A!$L$2:$L$1001,MATCH(EF!C870,A!$A$2:$A$1001,0))</f>
        <v>#N/A</v>
      </c>
      <c r="O870" s="36" t="e">
        <f t="shared" si="0"/>
        <v>#N/A</v>
      </c>
      <c r="P870" s="36" t="e">
        <f t="shared" si="1"/>
        <v>#N/A</v>
      </c>
      <c r="Q870" s="36" t="e">
        <f t="array" ref="Q870">IF(O870="7",IF(P870="000","Sin región al ser un intermunicipal",INDEX(B!$C$2:$C$126,MATCH(EF!P870,B!$A$2:$A$126,0))),"Sin región al ser un ente Estatal")</f>
        <v>#N/A</v>
      </c>
      <c r="R870" s="37" t="e">
        <f t="array" ref="R870">IF(O870="7",IF(P870="000","N/A",INDEX(B!$D$2:$D$126,MATCH(EF!P870,B!$A$2:$A$126,0))),B!$D$127)</f>
        <v>#N/A</v>
      </c>
      <c r="S870" s="37" t="e">
        <f t="array" ref="S870">IF(O870="7",IF(P870="000","N/A",INDEX(B!$E$2:$E$126,MATCH(EF!P870,B!$A$2:$A$126,0))),B!$E$127)</f>
        <v>#N/A</v>
      </c>
      <c r="T870" s="29"/>
      <c r="U870" s="29"/>
      <c r="V870" s="29"/>
      <c r="W870" s="29"/>
      <c r="X870" s="29"/>
      <c r="Y870" s="29"/>
      <c r="Z870" s="29"/>
    </row>
    <row r="871" spans="1:26" ht="14.25" customHeight="1">
      <c r="A871" s="29">
        <f>COUNTIF(A!$A$2:$A$1001,"&lt;="&amp;A!A871)</f>
        <v>0</v>
      </c>
      <c r="B871" s="30">
        <v>870</v>
      </c>
      <c r="C871" s="35" t="e">
        <f t="array" ref="C871">INDEX(A!$A$2:$A$1001,MATCH(EF!B871,EF!$A$2:$A$1001,0))</f>
        <v>#N/A</v>
      </c>
      <c r="D871" s="35" t="e">
        <f t="array" ref="D871">INDEX(A!$B$2:$B$1001,MATCH(EF!C871,A!$A$2:$A$1001,0))</f>
        <v>#N/A</v>
      </c>
      <c r="E871" s="35" t="e">
        <f t="array" ref="E871">INDEX(A!$C$2:$C$1001,MATCH(EF!C871,A!$A$2:$A$1001,0))</f>
        <v>#N/A</v>
      </c>
      <c r="F871" s="35" t="e">
        <f t="array" ref="F871">INDEX(A!$D$2:$D$1001,MATCH(EF!C871,A!$A$2:$A$1001,0))</f>
        <v>#N/A</v>
      </c>
      <c r="G871" s="35" t="e">
        <f t="array" ref="G871">INDEX(A!$E$2:$E$1001,MATCH(EF!C871,A!$A$2:$A$1001,0))</f>
        <v>#N/A</v>
      </c>
      <c r="H871" s="35" t="e">
        <f t="array" ref="H871">INDEX(A!$F$2:$F$1001,MATCH(EF!C871,A!$A$2:$A$1001,0))</f>
        <v>#N/A</v>
      </c>
      <c r="I871" s="35" t="e">
        <f t="array" ref="I871">INDEX(A!$G$2:$G$1001,MATCH(EF!C871,A!$A$2:$A$1001,0))</f>
        <v>#N/A</v>
      </c>
      <c r="J871" s="35" t="e">
        <f t="array" ref="J871">INDEX(A!$H$2:$H$1001,MATCH(EF!C871,A!$A$2:$A$1001,0))</f>
        <v>#N/A</v>
      </c>
      <c r="K871" s="35" t="e">
        <f t="array" ref="K871">INDEX(A!$I$2:$I$1001,MATCH(EF!C871,A!$A$2:$A$1001,0))</f>
        <v>#N/A</v>
      </c>
      <c r="L871" s="35" t="e">
        <f t="array" ref="L871">INDEX(A!$J$2:$J$1001,MATCH(EF!C871,A!$A$2:$A$1001,0))</f>
        <v>#N/A</v>
      </c>
      <c r="M871" s="35" t="e">
        <f t="array" ref="M871">INDEX(A!$K$2:$K$1001,MATCH(EF!C871,A!$A$2:$A$1001,0))</f>
        <v>#N/A</v>
      </c>
      <c r="N871" s="35" t="e">
        <f t="array" ref="N871">INDEX(A!$L$2:$L$1001,MATCH(EF!C871,A!$A$2:$A$1001,0))</f>
        <v>#N/A</v>
      </c>
      <c r="O871" s="36" t="e">
        <f t="shared" si="0"/>
        <v>#N/A</v>
      </c>
      <c r="P871" s="36" t="e">
        <f t="shared" si="1"/>
        <v>#N/A</v>
      </c>
      <c r="Q871" s="36" t="e">
        <f t="array" ref="Q871">IF(O871="7",IF(P871="000","Sin región al ser un intermunicipal",INDEX(B!$C$2:$C$126,MATCH(EF!P871,B!$A$2:$A$126,0))),"Sin región al ser un ente Estatal")</f>
        <v>#N/A</v>
      </c>
      <c r="R871" s="37" t="e">
        <f t="array" ref="R871">IF(O871="7",IF(P871="000","N/A",INDEX(B!$D$2:$D$126,MATCH(EF!P871,B!$A$2:$A$126,0))),B!$D$127)</f>
        <v>#N/A</v>
      </c>
      <c r="S871" s="37" t="e">
        <f t="array" ref="S871">IF(O871="7",IF(P871="000","N/A",INDEX(B!$E$2:$E$126,MATCH(EF!P871,B!$A$2:$A$126,0))),B!$E$127)</f>
        <v>#N/A</v>
      </c>
      <c r="T871" s="29"/>
      <c r="U871" s="29"/>
      <c r="V871" s="29"/>
      <c r="W871" s="29"/>
      <c r="X871" s="29"/>
      <c r="Y871" s="29"/>
      <c r="Z871" s="29"/>
    </row>
    <row r="872" spans="1:26" ht="14.25" customHeight="1">
      <c r="A872" s="29">
        <f>COUNTIF(A!$A$2:$A$1001,"&lt;="&amp;A!A872)</f>
        <v>0</v>
      </c>
      <c r="B872" s="30">
        <v>871</v>
      </c>
      <c r="C872" s="35" t="e">
        <f t="array" ref="C872">INDEX(A!$A$2:$A$1001,MATCH(EF!B872,EF!$A$2:$A$1001,0))</f>
        <v>#N/A</v>
      </c>
      <c r="D872" s="35" t="e">
        <f t="array" ref="D872">INDEX(A!$B$2:$B$1001,MATCH(EF!C872,A!$A$2:$A$1001,0))</f>
        <v>#N/A</v>
      </c>
      <c r="E872" s="35" t="e">
        <f t="array" ref="E872">INDEX(A!$C$2:$C$1001,MATCH(EF!C872,A!$A$2:$A$1001,0))</f>
        <v>#N/A</v>
      </c>
      <c r="F872" s="35" t="e">
        <f t="array" ref="F872">INDEX(A!$D$2:$D$1001,MATCH(EF!C872,A!$A$2:$A$1001,0))</f>
        <v>#N/A</v>
      </c>
      <c r="G872" s="35" t="e">
        <f t="array" ref="G872">INDEX(A!$E$2:$E$1001,MATCH(EF!C872,A!$A$2:$A$1001,0))</f>
        <v>#N/A</v>
      </c>
      <c r="H872" s="35" t="e">
        <f t="array" ref="H872">INDEX(A!$F$2:$F$1001,MATCH(EF!C872,A!$A$2:$A$1001,0))</f>
        <v>#N/A</v>
      </c>
      <c r="I872" s="35" t="e">
        <f t="array" ref="I872">INDEX(A!$G$2:$G$1001,MATCH(EF!C872,A!$A$2:$A$1001,0))</f>
        <v>#N/A</v>
      </c>
      <c r="J872" s="35" t="e">
        <f t="array" ref="J872">INDEX(A!$H$2:$H$1001,MATCH(EF!C872,A!$A$2:$A$1001,0))</f>
        <v>#N/A</v>
      </c>
      <c r="K872" s="35" t="e">
        <f t="array" ref="K872">INDEX(A!$I$2:$I$1001,MATCH(EF!C872,A!$A$2:$A$1001,0))</f>
        <v>#N/A</v>
      </c>
      <c r="L872" s="35" t="e">
        <f t="array" ref="L872">INDEX(A!$J$2:$J$1001,MATCH(EF!C872,A!$A$2:$A$1001,0))</f>
        <v>#N/A</v>
      </c>
      <c r="M872" s="35" t="e">
        <f t="array" ref="M872">INDEX(A!$K$2:$K$1001,MATCH(EF!C872,A!$A$2:$A$1001,0))</f>
        <v>#N/A</v>
      </c>
      <c r="N872" s="35" t="e">
        <f t="array" ref="N872">INDEX(A!$L$2:$L$1001,MATCH(EF!C872,A!$A$2:$A$1001,0))</f>
        <v>#N/A</v>
      </c>
      <c r="O872" s="36" t="e">
        <f t="shared" si="0"/>
        <v>#N/A</v>
      </c>
      <c r="P872" s="36" t="e">
        <f t="shared" si="1"/>
        <v>#N/A</v>
      </c>
      <c r="Q872" s="36" t="e">
        <f t="array" ref="Q872">IF(O872="7",IF(P872="000","Sin región al ser un intermunicipal",INDEX(B!$C$2:$C$126,MATCH(EF!P872,B!$A$2:$A$126,0))),"Sin región al ser un ente Estatal")</f>
        <v>#N/A</v>
      </c>
      <c r="R872" s="37" t="e">
        <f t="array" ref="R872">IF(O872="7",IF(P872="000","N/A",INDEX(B!$D$2:$D$126,MATCH(EF!P872,B!$A$2:$A$126,0))),B!$D$127)</f>
        <v>#N/A</v>
      </c>
      <c r="S872" s="37" t="e">
        <f t="array" ref="S872">IF(O872="7",IF(P872="000","N/A",INDEX(B!$E$2:$E$126,MATCH(EF!P872,B!$A$2:$A$126,0))),B!$E$127)</f>
        <v>#N/A</v>
      </c>
      <c r="T872" s="29"/>
      <c r="U872" s="29"/>
      <c r="V872" s="29"/>
      <c r="W872" s="29"/>
      <c r="X872" s="29"/>
      <c r="Y872" s="29"/>
      <c r="Z872" s="29"/>
    </row>
    <row r="873" spans="1:26" ht="14.25" customHeight="1">
      <c r="A873" s="29">
        <f>COUNTIF(A!$A$2:$A$1001,"&lt;="&amp;A!A873)</f>
        <v>0</v>
      </c>
      <c r="B873" s="30">
        <v>872</v>
      </c>
      <c r="C873" s="35" t="e">
        <f t="array" ref="C873">INDEX(A!$A$2:$A$1001,MATCH(EF!B873,EF!$A$2:$A$1001,0))</f>
        <v>#N/A</v>
      </c>
      <c r="D873" s="35" t="e">
        <f t="array" ref="D873">INDEX(A!$B$2:$B$1001,MATCH(EF!C873,A!$A$2:$A$1001,0))</f>
        <v>#N/A</v>
      </c>
      <c r="E873" s="35" t="e">
        <f t="array" ref="E873">INDEX(A!$C$2:$C$1001,MATCH(EF!C873,A!$A$2:$A$1001,0))</f>
        <v>#N/A</v>
      </c>
      <c r="F873" s="35" t="e">
        <f t="array" ref="F873">INDEX(A!$D$2:$D$1001,MATCH(EF!C873,A!$A$2:$A$1001,0))</f>
        <v>#N/A</v>
      </c>
      <c r="G873" s="35" t="e">
        <f t="array" ref="G873">INDEX(A!$E$2:$E$1001,MATCH(EF!C873,A!$A$2:$A$1001,0))</f>
        <v>#N/A</v>
      </c>
      <c r="H873" s="35" t="e">
        <f t="array" ref="H873">INDEX(A!$F$2:$F$1001,MATCH(EF!C873,A!$A$2:$A$1001,0))</f>
        <v>#N/A</v>
      </c>
      <c r="I873" s="35" t="e">
        <f t="array" ref="I873">INDEX(A!$G$2:$G$1001,MATCH(EF!C873,A!$A$2:$A$1001,0))</f>
        <v>#N/A</v>
      </c>
      <c r="J873" s="35" t="e">
        <f t="array" ref="J873">INDEX(A!$H$2:$H$1001,MATCH(EF!C873,A!$A$2:$A$1001,0))</f>
        <v>#N/A</v>
      </c>
      <c r="K873" s="35" t="e">
        <f t="array" ref="K873">INDEX(A!$I$2:$I$1001,MATCH(EF!C873,A!$A$2:$A$1001,0))</f>
        <v>#N/A</v>
      </c>
      <c r="L873" s="35" t="e">
        <f t="array" ref="L873">INDEX(A!$J$2:$J$1001,MATCH(EF!C873,A!$A$2:$A$1001,0))</f>
        <v>#N/A</v>
      </c>
      <c r="M873" s="35" t="e">
        <f t="array" ref="M873">INDEX(A!$K$2:$K$1001,MATCH(EF!C873,A!$A$2:$A$1001,0))</f>
        <v>#N/A</v>
      </c>
      <c r="N873" s="35" t="e">
        <f t="array" ref="N873">INDEX(A!$L$2:$L$1001,MATCH(EF!C873,A!$A$2:$A$1001,0))</f>
        <v>#N/A</v>
      </c>
      <c r="O873" s="36" t="e">
        <f t="shared" si="0"/>
        <v>#N/A</v>
      </c>
      <c r="P873" s="36" t="e">
        <f t="shared" si="1"/>
        <v>#N/A</v>
      </c>
      <c r="Q873" s="36" t="e">
        <f t="array" ref="Q873">IF(O873="7",IF(P873="000","Sin región al ser un intermunicipal",INDEX(B!$C$2:$C$126,MATCH(EF!P873,B!$A$2:$A$126,0))),"Sin región al ser un ente Estatal")</f>
        <v>#N/A</v>
      </c>
      <c r="R873" s="37" t="e">
        <f t="array" ref="R873">IF(O873="7",IF(P873="000","N/A",INDEX(B!$D$2:$D$126,MATCH(EF!P873,B!$A$2:$A$126,0))),B!$D$127)</f>
        <v>#N/A</v>
      </c>
      <c r="S873" s="37" t="e">
        <f t="array" ref="S873">IF(O873="7",IF(P873="000","N/A",INDEX(B!$E$2:$E$126,MATCH(EF!P873,B!$A$2:$A$126,0))),B!$E$127)</f>
        <v>#N/A</v>
      </c>
      <c r="T873" s="29"/>
      <c r="U873" s="29"/>
      <c r="V873" s="29"/>
      <c r="W873" s="29"/>
      <c r="X873" s="29"/>
      <c r="Y873" s="29"/>
      <c r="Z873" s="29"/>
    </row>
    <row r="874" spans="1:26" ht="14.25" customHeight="1">
      <c r="A874" s="29">
        <f>COUNTIF(A!$A$2:$A$1001,"&lt;="&amp;A!A874)</f>
        <v>0</v>
      </c>
      <c r="B874" s="30">
        <v>873</v>
      </c>
      <c r="C874" s="35" t="e">
        <f t="array" ref="C874">INDEX(A!$A$2:$A$1001,MATCH(EF!B874,EF!$A$2:$A$1001,0))</f>
        <v>#N/A</v>
      </c>
      <c r="D874" s="35" t="e">
        <f t="array" ref="D874">INDEX(A!$B$2:$B$1001,MATCH(EF!C874,A!$A$2:$A$1001,0))</f>
        <v>#N/A</v>
      </c>
      <c r="E874" s="35" t="e">
        <f t="array" ref="E874">INDEX(A!$C$2:$C$1001,MATCH(EF!C874,A!$A$2:$A$1001,0))</f>
        <v>#N/A</v>
      </c>
      <c r="F874" s="35" t="e">
        <f t="array" ref="F874">INDEX(A!$D$2:$D$1001,MATCH(EF!C874,A!$A$2:$A$1001,0))</f>
        <v>#N/A</v>
      </c>
      <c r="G874" s="35" t="e">
        <f t="array" ref="G874">INDEX(A!$E$2:$E$1001,MATCH(EF!C874,A!$A$2:$A$1001,0))</f>
        <v>#N/A</v>
      </c>
      <c r="H874" s="35" t="e">
        <f t="array" ref="H874">INDEX(A!$F$2:$F$1001,MATCH(EF!C874,A!$A$2:$A$1001,0))</f>
        <v>#N/A</v>
      </c>
      <c r="I874" s="35" t="e">
        <f t="array" ref="I874">INDEX(A!$G$2:$G$1001,MATCH(EF!C874,A!$A$2:$A$1001,0))</f>
        <v>#N/A</v>
      </c>
      <c r="J874" s="35" t="e">
        <f t="array" ref="J874">INDEX(A!$H$2:$H$1001,MATCH(EF!C874,A!$A$2:$A$1001,0))</f>
        <v>#N/A</v>
      </c>
      <c r="K874" s="35" t="e">
        <f t="array" ref="K874">INDEX(A!$I$2:$I$1001,MATCH(EF!C874,A!$A$2:$A$1001,0))</f>
        <v>#N/A</v>
      </c>
      <c r="L874" s="35" t="e">
        <f t="array" ref="L874">INDEX(A!$J$2:$J$1001,MATCH(EF!C874,A!$A$2:$A$1001,0))</f>
        <v>#N/A</v>
      </c>
      <c r="M874" s="35" t="e">
        <f t="array" ref="M874">INDEX(A!$K$2:$K$1001,MATCH(EF!C874,A!$A$2:$A$1001,0))</f>
        <v>#N/A</v>
      </c>
      <c r="N874" s="35" t="e">
        <f t="array" ref="N874">INDEX(A!$L$2:$L$1001,MATCH(EF!C874,A!$A$2:$A$1001,0))</f>
        <v>#N/A</v>
      </c>
      <c r="O874" s="36" t="e">
        <f t="shared" si="0"/>
        <v>#N/A</v>
      </c>
      <c r="P874" s="36" t="e">
        <f t="shared" si="1"/>
        <v>#N/A</v>
      </c>
      <c r="Q874" s="36" t="e">
        <f t="array" ref="Q874">IF(O874="7",IF(P874="000","Sin región al ser un intermunicipal",INDEX(B!$C$2:$C$126,MATCH(EF!P874,B!$A$2:$A$126,0))),"Sin región al ser un ente Estatal")</f>
        <v>#N/A</v>
      </c>
      <c r="R874" s="37" t="e">
        <f t="array" ref="R874">IF(O874="7",IF(P874="000","N/A",INDEX(B!$D$2:$D$126,MATCH(EF!P874,B!$A$2:$A$126,0))),B!$D$127)</f>
        <v>#N/A</v>
      </c>
      <c r="S874" s="37" t="e">
        <f t="array" ref="S874">IF(O874="7",IF(P874="000","N/A",INDEX(B!$E$2:$E$126,MATCH(EF!P874,B!$A$2:$A$126,0))),B!$E$127)</f>
        <v>#N/A</v>
      </c>
      <c r="T874" s="29"/>
      <c r="U874" s="29"/>
      <c r="V874" s="29"/>
      <c r="W874" s="29"/>
      <c r="X874" s="29"/>
      <c r="Y874" s="29"/>
      <c r="Z874" s="29"/>
    </row>
    <row r="875" spans="1:26" ht="14.25" customHeight="1">
      <c r="A875" s="29">
        <f>COUNTIF(A!$A$2:$A$1001,"&lt;="&amp;A!A875)</f>
        <v>0</v>
      </c>
      <c r="B875" s="30">
        <v>874</v>
      </c>
      <c r="C875" s="35" t="e">
        <f t="array" ref="C875">INDEX(A!$A$2:$A$1001,MATCH(EF!B875,EF!$A$2:$A$1001,0))</f>
        <v>#N/A</v>
      </c>
      <c r="D875" s="35" t="e">
        <f t="array" ref="D875">INDEX(A!$B$2:$B$1001,MATCH(EF!C875,A!$A$2:$A$1001,0))</f>
        <v>#N/A</v>
      </c>
      <c r="E875" s="35" t="e">
        <f t="array" ref="E875">INDEX(A!$C$2:$C$1001,MATCH(EF!C875,A!$A$2:$A$1001,0))</f>
        <v>#N/A</v>
      </c>
      <c r="F875" s="35" t="e">
        <f t="array" ref="F875">INDEX(A!$D$2:$D$1001,MATCH(EF!C875,A!$A$2:$A$1001,0))</f>
        <v>#N/A</v>
      </c>
      <c r="G875" s="35" t="e">
        <f t="array" ref="G875">INDEX(A!$E$2:$E$1001,MATCH(EF!C875,A!$A$2:$A$1001,0))</f>
        <v>#N/A</v>
      </c>
      <c r="H875" s="35" t="e">
        <f t="array" ref="H875">INDEX(A!$F$2:$F$1001,MATCH(EF!C875,A!$A$2:$A$1001,0))</f>
        <v>#N/A</v>
      </c>
      <c r="I875" s="35" t="e">
        <f t="array" ref="I875">INDEX(A!$G$2:$G$1001,MATCH(EF!C875,A!$A$2:$A$1001,0))</f>
        <v>#N/A</v>
      </c>
      <c r="J875" s="35" t="e">
        <f t="array" ref="J875">INDEX(A!$H$2:$H$1001,MATCH(EF!C875,A!$A$2:$A$1001,0))</f>
        <v>#N/A</v>
      </c>
      <c r="K875" s="35" t="e">
        <f t="array" ref="K875">INDEX(A!$I$2:$I$1001,MATCH(EF!C875,A!$A$2:$A$1001,0))</f>
        <v>#N/A</v>
      </c>
      <c r="L875" s="35" t="e">
        <f t="array" ref="L875">INDEX(A!$J$2:$J$1001,MATCH(EF!C875,A!$A$2:$A$1001,0))</f>
        <v>#N/A</v>
      </c>
      <c r="M875" s="35" t="e">
        <f t="array" ref="M875">INDEX(A!$K$2:$K$1001,MATCH(EF!C875,A!$A$2:$A$1001,0))</f>
        <v>#N/A</v>
      </c>
      <c r="N875" s="35" t="e">
        <f t="array" ref="N875">INDEX(A!$L$2:$L$1001,MATCH(EF!C875,A!$A$2:$A$1001,0))</f>
        <v>#N/A</v>
      </c>
      <c r="O875" s="36" t="e">
        <f t="shared" si="0"/>
        <v>#N/A</v>
      </c>
      <c r="P875" s="36" t="e">
        <f t="shared" si="1"/>
        <v>#N/A</v>
      </c>
      <c r="Q875" s="36" t="e">
        <f t="array" ref="Q875">IF(O875="7",IF(P875="000","Sin región al ser un intermunicipal",INDEX(B!$C$2:$C$126,MATCH(EF!P875,B!$A$2:$A$126,0))),"Sin región al ser un ente Estatal")</f>
        <v>#N/A</v>
      </c>
      <c r="R875" s="37" t="e">
        <f t="array" ref="R875">IF(O875="7",IF(P875="000","N/A",INDEX(B!$D$2:$D$126,MATCH(EF!P875,B!$A$2:$A$126,0))),B!$D$127)</f>
        <v>#N/A</v>
      </c>
      <c r="S875" s="37" t="e">
        <f t="array" ref="S875">IF(O875="7",IF(P875="000","N/A",INDEX(B!$E$2:$E$126,MATCH(EF!P875,B!$A$2:$A$126,0))),B!$E$127)</f>
        <v>#N/A</v>
      </c>
      <c r="T875" s="29"/>
      <c r="U875" s="29"/>
      <c r="V875" s="29"/>
      <c r="W875" s="29"/>
      <c r="X875" s="29"/>
      <c r="Y875" s="29"/>
      <c r="Z875" s="29"/>
    </row>
    <row r="876" spans="1:26" ht="14.25" customHeight="1">
      <c r="A876" s="29">
        <f>COUNTIF(A!$A$2:$A$1001,"&lt;="&amp;A!A876)</f>
        <v>0</v>
      </c>
      <c r="B876" s="30">
        <v>875</v>
      </c>
      <c r="C876" s="35" t="e">
        <f t="array" ref="C876">INDEX(A!$A$2:$A$1001,MATCH(EF!B876,EF!$A$2:$A$1001,0))</f>
        <v>#N/A</v>
      </c>
      <c r="D876" s="35" t="e">
        <f t="array" ref="D876">INDEX(A!$B$2:$B$1001,MATCH(EF!C876,A!$A$2:$A$1001,0))</f>
        <v>#N/A</v>
      </c>
      <c r="E876" s="35" t="e">
        <f t="array" ref="E876">INDEX(A!$C$2:$C$1001,MATCH(EF!C876,A!$A$2:$A$1001,0))</f>
        <v>#N/A</v>
      </c>
      <c r="F876" s="35" t="e">
        <f t="array" ref="F876">INDEX(A!$D$2:$D$1001,MATCH(EF!C876,A!$A$2:$A$1001,0))</f>
        <v>#N/A</v>
      </c>
      <c r="G876" s="35" t="e">
        <f t="array" ref="G876">INDEX(A!$E$2:$E$1001,MATCH(EF!C876,A!$A$2:$A$1001,0))</f>
        <v>#N/A</v>
      </c>
      <c r="H876" s="35" t="e">
        <f t="array" ref="H876">INDEX(A!$F$2:$F$1001,MATCH(EF!C876,A!$A$2:$A$1001,0))</f>
        <v>#N/A</v>
      </c>
      <c r="I876" s="35" t="e">
        <f t="array" ref="I876">INDEX(A!$G$2:$G$1001,MATCH(EF!C876,A!$A$2:$A$1001,0))</f>
        <v>#N/A</v>
      </c>
      <c r="J876" s="35" t="e">
        <f t="array" ref="J876">INDEX(A!$H$2:$H$1001,MATCH(EF!C876,A!$A$2:$A$1001,0))</f>
        <v>#N/A</v>
      </c>
      <c r="K876" s="35" t="e">
        <f t="array" ref="K876">INDEX(A!$I$2:$I$1001,MATCH(EF!C876,A!$A$2:$A$1001,0))</f>
        <v>#N/A</v>
      </c>
      <c r="L876" s="35" t="e">
        <f t="array" ref="L876">INDEX(A!$J$2:$J$1001,MATCH(EF!C876,A!$A$2:$A$1001,0))</f>
        <v>#N/A</v>
      </c>
      <c r="M876" s="35" t="e">
        <f t="array" ref="M876">INDEX(A!$K$2:$K$1001,MATCH(EF!C876,A!$A$2:$A$1001,0))</f>
        <v>#N/A</v>
      </c>
      <c r="N876" s="35" t="e">
        <f t="array" ref="N876">INDEX(A!$L$2:$L$1001,MATCH(EF!C876,A!$A$2:$A$1001,0))</f>
        <v>#N/A</v>
      </c>
      <c r="O876" s="36" t="e">
        <f t="shared" si="0"/>
        <v>#N/A</v>
      </c>
      <c r="P876" s="36" t="e">
        <f t="shared" si="1"/>
        <v>#N/A</v>
      </c>
      <c r="Q876" s="36" t="e">
        <f t="array" ref="Q876">IF(O876="7",IF(P876="000","Sin región al ser un intermunicipal",INDEX(B!$C$2:$C$126,MATCH(EF!P876,B!$A$2:$A$126,0))),"Sin región al ser un ente Estatal")</f>
        <v>#N/A</v>
      </c>
      <c r="R876" s="37" t="e">
        <f t="array" ref="R876">IF(O876="7",IF(P876="000","N/A",INDEX(B!$D$2:$D$126,MATCH(EF!P876,B!$A$2:$A$126,0))),B!$D$127)</f>
        <v>#N/A</v>
      </c>
      <c r="S876" s="37" t="e">
        <f t="array" ref="S876">IF(O876="7",IF(P876="000","N/A",INDEX(B!$E$2:$E$126,MATCH(EF!P876,B!$A$2:$A$126,0))),B!$E$127)</f>
        <v>#N/A</v>
      </c>
      <c r="T876" s="29"/>
      <c r="U876" s="29"/>
      <c r="V876" s="29"/>
      <c r="W876" s="29"/>
      <c r="X876" s="29"/>
      <c r="Y876" s="29"/>
      <c r="Z876" s="29"/>
    </row>
    <row r="877" spans="1:26" ht="14.25" customHeight="1">
      <c r="A877" s="29">
        <f>COUNTIF(A!$A$2:$A$1001,"&lt;="&amp;A!A877)</f>
        <v>0</v>
      </c>
      <c r="B877" s="30">
        <v>876</v>
      </c>
      <c r="C877" s="35" t="e">
        <f t="array" ref="C877">INDEX(A!$A$2:$A$1001,MATCH(EF!B877,EF!$A$2:$A$1001,0))</f>
        <v>#N/A</v>
      </c>
      <c r="D877" s="35" t="e">
        <f t="array" ref="D877">INDEX(A!$B$2:$B$1001,MATCH(EF!C877,A!$A$2:$A$1001,0))</f>
        <v>#N/A</v>
      </c>
      <c r="E877" s="35" t="e">
        <f t="array" ref="E877">INDEX(A!$C$2:$C$1001,MATCH(EF!C877,A!$A$2:$A$1001,0))</f>
        <v>#N/A</v>
      </c>
      <c r="F877" s="35" t="e">
        <f t="array" ref="F877">INDEX(A!$D$2:$D$1001,MATCH(EF!C877,A!$A$2:$A$1001,0))</f>
        <v>#N/A</v>
      </c>
      <c r="G877" s="35" t="e">
        <f t="array" ref="G877">INDEX(A!$E$2:$E$1001,MATCH(EF!C877,A!$A$2:$A$1001,0))</f>
        <v>#N/A</v>
      </c>
      <c r="H877" s="35" t="e">
        <f t="array" ref="H877">INDEX(A!$F$2:$F$1001,MATCH(EF!C877,A!$A$2:$A$1001,0))</f>
        <v>#N/A</v>
      </c>
      <c r="I877" s="35" t="e">
        <f t="array" ref="I877">INDEX(A!$G$2:$G$1001,MATCH(EF!C877,A!$A$2:$A$1001,0))</f>
        <v>#N/A</v>
      </c>
      <c r="J877" s="35" t="e">
        <f t="array" ref="J877">INDEX(A!$H$2:$H$1001,MATCH(EF!C877,A!$A$2:$A$1001,0))</f>
        <v>#N/A</v>
      </c>
      <c r="K877" s="35" t="e">
        <f t="array" ref="K877">INDEX(A!$I$2:$I$1001,MATCH(EF!C877,A!$A$2:$A$1001,0))</f>
        <v>#N/A</v>
      </c>
      <c r="L877" s="35" t="e">
        <f t="array" ref="L877">INDEX(A!$J$2:$J$1001,MATCH(EF!C877,A!$A$2:$A$1001,0))</f>
        <v>#N/A</v>
      </c>
      <c r="M877" s="35" t="e">
        <f t="array" ref="M877">INDEX(A!$K$2:$K$1001,MATCH(EF!C877,A!$A$2:$A$1001,0))</f>
        <v>#N/A</v>
      </c>
      <c r="N877" s="35" t="e">
        <f t="array" ref="N877">INDEX(A!$L$2:$L$1001,MATCH(EF!C877,A!$A$2:$A$1001,0))</f>
        <v>#N/A</v>
      </c>
      <c r="O877" s="36" t="e">
        <f t="shared" si="0"/>
        <v>#N/A</v>
      </c>
      <c r="P877" s="36" t="e">
        <f t="shared" si="1"/>
        <v>#N/A</v>
      </c>
      <c r="Q877" s="36" t="e">
        <f t="array" ref="Q877">IF(O877="7",IF(P877="000","Sin región al ser un intermunicipal",INDEX(B!$C$2:$C$126,MATCH(EF!P877,B!$A$2:$A$126,0))),"Sin región al ser un ente Estatal")</f>
        <v>#N/A</v>
      </c>
      <c r="R877" s="37" t="e">
        <f t="array" ref="R877">IF(O877="7",IF(P877="000","N/A",INDEX(B!$D$2:$D$126,MATCH(EF!P877,B!$A$2:$A$126,0))),B!$D$127)</f>
        <v>#N/A</v>
      </c>
      <c r="S877" s="37" t="e">
        <f t="array" ref="S877">IF(O877="7",IF(P877="000","N/A",INDEX(B!$E$2:$E$126,MATCH(EF!P877,B!$A$2:$A$126,0))),B!$E$127)</f>
        <v>#N/A</v>
      </c>
      <c r="T877" s="29"/>
      <c r="U877" s="29"/>
      <c r="V877" s="29"/>
      <c r="W877" s="29"/>
      <c r="X877" s="29"/>
      <c r="Y877" s="29"/>
      <c r="Z877" s="29"/>
    </row>
    <row r="878" spans="1:26" ht="14.25" customHeight="1">
      <c r="A878" s="29">
        <f>COUNTIF(A!$A$2:$A$1001,"&lt;="&amp;A!A878)</f>
        <v>0</v>
      </c>
      <c r="B878" s="30">
        <v>877</v>
      </c>
      <c r="C878" s="35" t="e">
        <f t="array" ref="C878">INDEX(A!$A$2:$A$1001,MATCH(EF!B878,EF!$A$2:$A$1001,0))</f>
        <v>#N/A</v>
      </c>
      <c r="D878" s="35" t="e">
        <f t="array" ref="D878">INDEX(A!$B$2:$B$1001,MATCH(EF!C878,A!$A$2:$A$1001,0))</f>
        <v>#N/A</v>
      </c>
      <c r="E878" s="35" t="e">
        <f t="array" ref="E878">INDEX(A!$C$2:$C$1001,MATCH(EF!C878,A!$A$2:$A$1001,0))</f>
        <v>#N/A</v>
      </c>
      <c r="F878" s="35" t="e">
        <f t="array" ref="F878">INDEX(A!$D$2:$D$1001,MATCH(EF!C878,A!$A$2:$A$1001,0))</f>
        <v>#N/A</v>
      </c>
      <c r="G878" s="35" t="e">
        <f t="array" ref="G878">INDEX(A!$E$2:$E$1001,MATCH(EF!C878,A!$A$2:$A$1001,0))</f>
        <v>#N/A</v>
      </c>
      <c r="H878" s="35" t="e">
        <f t="array" ref="H878">INDEX(A!$F$2:$F$1001,MATCH(EF!C878,A!$A$2:$A$1001,0))</f>
        <v>#N/A</v>
      </c>
      <c r="I878" s="35" t="e">
        <f t="array" ref="I878">INDEX(A!$G$2:$G$1001,MATCH(EF!C878,A!$A$2:$A$1001,0))</f>
        <v>#N/A</v>
      </c>
      <c r="J878" s="35" t="e">
        <f t="array" ref="J878">INDEX(A!$H$2:$H$1001,MATCH(EF!C878,A!$A$2:$A$1001,0))</f>
        <v>#N/A</v>
      </c>
      <c r="K878" s="35" t="e">
        <f t="array" ref="K878">INDEX(A!$I$2:$I$1001,MATCH(EF!C878,A!$A$2:$A$1001,0))</f>
        <v>#N/A</v>
      </c>
      <c r="L878" s="35" t="e">
        <f t="array" ref="L878">INDEX(A!$J$2:$J$1001,MATCH(EF!C878,A!$A$2:$A$1001,0))</f>
        <v>#N/A</v>
      </c>
      <c r="M878" s="35" t="e">
        <f t="array" ref="M878">INDEX(A!$K$2:$K$1001,MATCH(EF!C878,A!$A$2:$A$1001,0))</f>
        <v>#N/A</v>
      </c>
      <c r="N878" s="35" t="e">
        <f t="array" ref="N878">INDEX(A!$L$2:$L$1001,MATCH(EF!C878,A!$A$2:$A$1001,0))</f>
        <v>#N/A</v>
      </c>
      <c r="O878" s="36" t="e">
        <f t="shared" si="0"/>
        <v>#N/A</v>
      </c>
      <c r="P878" s="36" t="e">
        <f t="shared" si="1"/>
        <v>#N/A</v>
      </c>
      <c r="Q878" s="36" t="e">
        <f t="array" ref="Q878">IF(O878="7",IF(P878="000","Sin región al ser un intermunicipal",INDEX(B!$C$2:$C$126,MATCH(EF!P878,B!$A$2:$A$126,0))),"Sin región al ser un ente Estatal")</f>
        <v>#N/A</v>
      </c>
      <c r="R878" s="37" t="e">
        <f t="array" ref="R878">IF(O878="7",IF(P878="000","N/A",INDEX(B!$D$2:$D$126,MATCH(EF!P878,B!$A$2:$A$126,0))),B!$D$127)</f>
        <v>#N/A</v>
      </c>
      <c r="S878" s="37" t="e">
        <f t="array" ref="S878">IF(O878="7",IF(P878="000","N/A",INDEX(B!$E$2:$E$126,MATCH(EF!P878,B!$A$2:$A$126,0))),B!$E$127)</f>
        <v>#N/A</v>
      </c>
      <c r="T878" s="29"/>
      <c r="U878" s="29"/>
      <c r="V878" s="29"/>
      <c r="W878" s="29"/>
      <c r="X878" s="29"/>
      <c r="Y878" s="29"/>
      <c r="Z878" s="29"/>
    </row>
    <row r="879" spans="1:26" ht="14.25" customHeight="1">
      <c r="A879" s="29">
        <f>COUNTIF(A!$A$2:$A$1001,"&lt;="&amp;A!A879)</f>
        <v>0</v>
      </c>
      <c r="B879" s="30">
        <v>878</v>
      </c>
      <c r="C879" s="35" t="e">
        <f t="array" ref="C879">INDEX(A!$A$2:$A$1001,MATCH(EF!B879,EF!$A$2:$A$1001,0))</f>
        <v>#N/A</v>
      </c>
      <c r="D879" s="35" t="e">
        <f t="array" ref="D879">INDEX(A!$B$2:$B$1001,MATCH(EF!C879,A!$A$2:$A$1001,0))</f>
        <v>#N/A</v>
      </c>
      <c r="E879" s="35" t="e">
        <f t="array" ref="E879">INDEX(A!$C$2:$C$1001,MATCH(EF!C879,A!$A$2:$A$1001,0))</f>
        <v>#N/A</v>
      </c>
      <c r="F879" s="35" t="e">
        <f t="array" ref="F879">INDEX(A!$D$2:$D$1001,MATCH(EF!C879,A!$A$2:$A$1001,0))</f>
        <v>#N/A</v>
      </c>
      <c r="G879" s="35" t="e">
        <f t="array" ref="G879">INDEX(A!$E$2:$E$1001,MATCH(EF!C879,A!$A$2:$A$1001,0))</f>
        <v>#N/A</v>
      </c>
      <c r="H879" s="35" t="e">
        <f t="array" ref="H879">INDEX(A!$F$2:$F$1001,MATCH(EF!C879,A!$A$2:$A$1001,0))</f>
        <v>#N/A</v>
      </c>
      <c r="I879" s="35" t="e">
        <f t="array" ref="I879">INDEX(A!$G$2:$G$1001,MATCH(EF!C879,A!$A$2:$A$1001,0))</f>
        <v>#N/A</v>
      </c>
      <c r="J879" s="35" t="e">
        <f t="array" ref="J879">INDEX(A!$H$2:$H$1001,MATCH(EF!C879,A!$A$2:$A$1001,0))</f>
        <v>#N/A</v>
      </c>
      <c r="K879" s="35" t="e">
        <f t="array" ref="K879">INDEX(A!$I$2:$I$1001,MATCH(EF!C879,A!$A$2:$A$1001,0))</f>
        <v>#N/A</v>
      </c>
      <c r="L879" s="35" t="e">
        <f t="array" ref="L879">INDEX(A!$J$2:$J$1001,MATCH(EF!C879,A!$A$2:$A$1001,0))</f>
        <v>#N/A</v>
      </c>
      <c r="M879" s="35" t="e">
        <f t="array" ref="M879">INDEX(A!$K$2:$K$1001,MATCH(EF!C879,A!$A$2:$A$1001,0))</f>
        <v>#N/A</v>
      </c>
      <c r="N879" s="35" t="e">
        <f t="array" ref="N879">INDEX(A!$L$2:$L$1001,MATCH(EF!C879,A!$A$2:$A$1001,0))</f>
        <v>#N/A</v>
      </c>
      <c r="O879" s="36" t="e">
        <f t="shared" si="0"/>
        <v>#N/A</v>
      </c>
      <c r="P879" s="36" t="e">
        <f t="shared" si="1"/>
        <v>#N/A</v>
      </c>
      <c r="Q879" s="36" t="e">
        <f t="array" ref="Q879">IF(O879="7",IF(P879="000","Sin región al ser un intermunicipal",INDEX(B!$C$2:$C$126,MATCH(EF!P879,B!$A$2:$A$126,0))),"Sin región al ser un ente Estatal")</f>
        <v>#N/A</v>
      </c>
      <c r="R879" s="37" t="e">
        <f t="array" ref="R879">IF(O879="7",IF(P879="000","N/A",INDEX(B!$D$2:$D$126,MATCH(EF!P879,B!$A$2:$A$126,0))),B!$D$127)</f>
        <v>#N/A</v>
      </c>
      <c r="S879" s="37" t="e">
        <f t="array" ref="S879">IF(O879="7",IF(P879="000","N/A",INDEX(B!$E$2:$E$126,MATCH(EF!P879,B!$A$2:$A$126,0))),B!$E$127)</f>
        <v>#N/A</v>
      </c>
      <c r="T879" s="29"/>
      <c r="U879" s="29"/>
      <c r="V879" s="29"/>
      <c r="W879" s="29"/>
      <c r="X879" s="29"/>
      <c r="Y879" s="29"/>
      <c r="Z879" s="29"/>
    </row>
    <row r="880" spans="1:26" ht="14.25" customHeight="1">
      <c r="A880" s="29">
        <f>COUNTIF(A!$A$2:$A$1001,"&lt;="&amp;A!A880)</f>
        <v>0</v>
      </c>
      <c r="B880" s="30">
        <v>879</v>
      </c>
      <c r="C880" s="35" t="e">
        <f t="array" ref="C880">INDEX(A!$A$2:$A$1001,MATCH(EF!B880,EF!$A$2:$A$1001,0))</f>
        <v>#N/A</v>
      </c>
      <c r="D880" s="35" t="e">
        <f t="array" ref="D880">INDEX(A!$B$2:$B$1001,MATCH(EF!C880,A!$A$2:$A$1001,0))</f>
        <v>#N/A</v>
      </c>
      <c r="E880" s="35" t="e">
        <f t="array" ref="E880">INDEX(A!$C$2:$C$1001,MATCH(EF!C880,A!$A$2:$A$1001,0))</f>
        <v>#N/A</v>
      </c>
      <c r="F880" s="35" t="e">
        <f t="array" ref="F880">INDEX(A!$D$2:$D$1001,MATCH(EF!C880,A!$A$2:$A$1001,0))</f>
        <v>#N/A</v>
      </c>
      <c r="G880" s="35" t="e">
        <f t="array" ref="G880">INDEX(A!$E$2:$E$1001,MATCH(EF!C880,A!$A$2:$A$1001,0))</f>
        <v>#N/A</v>
      </c>
      <c r="H880" s="35" t="e">
        <f t="array" ref="H880">INDEX(A!$F$2:$F$1001,MATCH(EF!C880,A!$A$2:$A$1001,0))</f>
        <v>#N/A</v>
      </c>
      <c r="I880" s="35" t="e">
        <f t="array" ref="I880">INDEX(A!$G$2:$G$1001,MATCH(EF!C880,A!$A$2:$A$1001,0))</f>
        <v>#N/A</v>
      </c>
      <c r="J880" s="35" t="e">
        <f t="array" ref="J880">INDEX(A!$H$2:$H$1001,MATCH(EF!C880,A!$A$2:$A$1001,0))</f>
        <v>#N/A</v>
      </c>
      <c r="K880" s="35" t="e">
        <f t="array" ref="K880">INDEX(A!$I$2:$I$1001,MATCH(EF!C880,A!$A$2:$A$1001,0))</f>
        <v>#N/A</v>
      </c>
      <c r="L880" s="35" t="e">
        <f t="array" ref="L880">INDEX(A!$J$2:$J$1001,MATCH(EF!C880,A!$A$2:$A$1001,0))</f>
        <v>#N/A</v>
      </c>
      <c r="M880" s="35" t="e">
        <f t="array" ref="M880">INDEX(A!$K$2:$K$1001,MATCH(EF!C880,A!$A$2:$A$1001,0))</f>
        <v>#N/A</v>
      </c>
      <c r="N880" s="35" t="e">
        <f t="array" ref="N880">INDEX(A!$L$2:$L$1001,MATCH(EF!C880,A!$A$2:$A$1001,0))</f>
        <v>#N/A</v>
      </c>
      <c r="O880" s="36" t="e">
        <f t="shared" si="0"/>
        <v>#N/A</v>
      </c>
      <c r="P880" s="36" t="e">
        <f t="shared" si="1"/>
        <v>#N/A</v>
      </c>
      <c r="Q880" s="36" t="e">
        <f t="array" ref="Q880">IF(O880="7",IF(P880="000","Sin región al ser un intermunicipal",INDEX(B!$C$2:$C$126,MATCH(EF!P880,B!$A$2:$A$126,0))),"Sin región al ser un ente Estatal")</f>
        <v>#N/A</v>
      </c>
      <c r="R880" s="37" t="e">
        <f t="array" ref="R880">IF(O880="7",IF(P880="000","N/A",INDEX(B!$D$2:$D$126,MATCH(EF!P880,B!$A$2:$A$126,0))),B!$D$127)</f>
        <v>#N/A</v>
      </c>
      <c r="S880" s="37" t="e">
        <f t="array" ref="S880">IF(O880="7",IF(P880="000","N/A",INDEX(B!$E$2:$E$126,MATCH(EF!P880,B!$A$2:$A$126,0))),B!$E$127)</f>
        <v>#N/A</v>
      </c>
      <c r="T880" s="29"/>
      <c r="U880" s="29"/>
      <c r="V880" s="29"/>
      <c r="W880" s="29"/>
      <c r="X880" s="29"/>
      <c r="Y880" s="29"/>
      <c r="Z880" s="29"/>
    </row>
    <row r="881" spans="1:26" ht="14.25" customHeight="1">
      <c r="A881" s="29">
        <f>COUNTIF(A!$A$2:$A$1001,"&lt;="&amp;A!A881)</f>
        <v>0</v>
      </c>
      <c r="B881" s="30">
        <v>880</v>
      </c>
      <c r="C881" s="35" t="e">
        <f t="array" ref="C881">INDEX(A!$A$2:$A$1001,MATCH(EF!B881,EF!$A$2:$A$1001,0))</f>
        <v>#N/A</v>
      </c>
      <c r="D881" s="35" t="e">
        <f t="array" ref="D881">INDEX(A!$B$2:$B$1001,MATCH(EF!C881,A!$A$2:$A$1001,0))</f>
        <v>#N/A</v>
      </c>
      <c r="E881" s="35" t="e">
        <f t="array" ref="E881">INDEX(A!$C$2:$C$1001,MATCH(EF!C881,A!$A$2:$A$1001,0))</f>
        <v>#N/A</v>
      </c>
      <c r="F881" s="35" t="e">
        <f t="array" ref="F881">INDEX(A!$D$2:$D$1001,MATCH(EF!C881,A!$A$2:$A$1001,0))</f>
        <v>#N/A</v>
      </c>
      <c r="G881" s="35" t="e">
        <f t="array" ref="G881">INDEX(A!$E$2:$E$1001,MATCH(EF!C881,A!$A$2:$A$1001,0))</f>
        <v>#N/A</v>
      </c>
      <c r="H881" s="35" t="e">
        <f t="array" ref="H881">INDEX(A!$F$2:$F$1001,MATCH(EF!C881,A!$A$2:$A$1001,0))</f>
        <v>#N/A</v>
      </c>
      <c r="I881" s="35" t="e">
        <f t="array" ref="I881">INDEX(A!$G$2:$G$1001,MATCH(EF!C881,A!$A$2:$A$1001,0))</f>
        <v>#N/A</v>
      </c>
      <c r="J881" s="35" t="e">
        <f t="array" ref="J881">INDEX(A!$H$2:$H$1001,MATCH(EF!C881,A!$A$2:$A$1001,0))</f>
        <v>#N/A</v>
      </c>
      <c r="K881" s="35" t="e">
        <f t="array" ref="K881">INDEX(A!$I$2:$I$1001,MATCH(EF!C881,A!$A$2:$A$1001,0))</f>
        <v>#N/A</v>
      </c>
      <c r="L881" s="35" t="e">
        <f t="array" ref="L881">INDEX(A!$J$2:$J$1001,MATCH(EF!C881,A!$A$2:$A$1001,0))</f>
        <v>#N/A</v>
      </c>
      <c r="M881" s="35" t="e">
        <f t="array" ref="M881">INDEX(A!$K$2:$K$1001,MATCH(EF!C881,A!$A$2:$A$1001,0))</f>
        <v>#N/A</v>
      </c>
      <c r="N881" s="35" t="e">
        <f t="array" ref="N881">INDEX(A!$L$2:$L$1001,MATCH(EF!C881,A!$A$2:$A$1001,0))</f>
        <v>#N/A</v>
      </c>
      <c r="O881" s="36" t="e">
        <f t="shared" si="0"/>
        <v>#N/A</v>
      </c>
      <c r="P881" s="36" t="e">
        <f t="shared" si="1"/>
        <v>#N/A</v>
      </c>
      <c r="Q881" s="36" t="e">
        <f t="array" ref="Q881">IF(O881="7",IF(P881="000","Sin región al ser un intermunicipal",INDEX(B!$C$2:$C$126,MATCH(EF!P881,B!$A$2:$A$126,0))),"Sin región al ser un ente Estatal")</f>
        <v>#N/A</v>
      </c>
      <c r="R881" s="37" t="e">
        <f t="array" ref="R881">IF(O881="7",IF(P881="000","N/A",INDEX(B!$D$2:$D$126,MATCH(EF!P881,B!$A$2:$A$126,0))),B!$D$127)</f>
        <v>#N/A</v>
      </c>
      <c r="S881" s="37" t="e">
        <f t="array" ref="S881">IF(O881="7",IF(P881="000","N/A",INDEX(B!$E$2:$E$126,MATCH(EF!P881,B!$A$2:$A$126,0))),B!$E$127)</f>
        <v>#N/A</v>
      </c>
      <c r="T881" s="29"/>
      <c r="U881" s="29"/>
      <c r="V881" s="29"/>
      <c r="W881" s="29"/>
      <c r="X881" s="29"/>
      <c r="Y881" s="29"/>
      <c r="Z881" s="29"/>
    </row>
    <row r="882" spans="1:26" ht="14.25" customHeight="1">
      <c r="A882" s="29">
        <f>COUNTIF(A!$A$2:$A$1001,"&lt;="&amp;A!A882)</f>
        <v>0</v>
      </c>
      <c r="B882" s="30">
        <v>881</v>
      </c>
      <c r="C882" s="35" t="e">
        <f t="array" ref="C882">INDEX(A!$A$2:$A$1001,MATCH(EF!B882,EF!$A$2:$A$1001,0))</f>
        <v>#N/A</v>
      </c>
      <c r="D882" s="35" t="e">
        <f t="array" ref="D882">INDEX(A!$B$2:$B$1001,MATCH(EF!C882,A!$A$2:$A$1001,0))</f>
        <v>#N/A</v>
      </c>
      <c r="E882" s="35" t="e">
        <f t="array" ref="E882">INDEX(A!$C$2:$C$1001,MATCH(EF!C882,A!$A$2:$A$1001,0))</f>
        <v>#N/A</v>
      </c>
      <c r="F882" s="35" t="e">
        <f t="array" ref="F882">INDEX(A!$D$2:$D$1001,MATCH(EF!C882,A!$A$2:$A$1001,0))</f>
        <v>#N/A</v>
      </c>
      <c r="G882" s="35" t="e">
        <f t="array" ref="G882">INDEX(A!$E$2:$E$1001,MATCH(EF!C882,A!$A$2:$A$1001,0))</f>
        <v>#N/A</v>
      </c>
      <c r="H882" s="35" t="e">
        <f t="array" ref="H882">INDEX(A!$F$2:$F$1001,MATCH(EF!C882,A!$A$2:$A$1001,0))</f>
        <v>#N/A</v>
      </c>
      <c r="I882" s="35" t="e">
        <f t="array" ref="I882">INDEX(A!$G$2:$G$1001,MATCH(EF!C882,A!$A$2:$A$1001,0))</f>
        <v>#N/A</v>
      </c>
      <c r="J882" s="35" t="e">
        <f t="array" ref="J882">INDEX(A!$H$2:$H$1001,MATCH(EF!C882,A!$A$2:$A$1001,0))</f>
        <v>#N/A</v>
      </c>
      <c r="K882" s="35" t="e">
        <f t="array" ref="K882">INDEX(A!$I$2:$I$1001,MATCH(EF!C882,A!$A$2:$A$1001,0))</f>
        <v>#N/A</v>
      </c>
      <c r="L882" s="35" t="e">
        <f t="array" ref="L882">INDEX(A!$J$2:$J$1001,MATCH(EF!C882,A!$A$2:$A$1001,0))</f>
        <v>#N/A</v>
      </c>
      <c r="M882" s="35" t="e">
        <f t="array" ref="M882">INDEX(A!$K$2:$K$1001,MATCH(EF!C882,A!$A$2:$A$1001,0))</f>
        <v>#N/A</v>
      </c>
      <c r="N882" s="35" t="e">
        <f t="array" ref="N882">INDEX(A!$L$2:$L$1001,MATCH(EF!C882,A!$A$2:$A$1001,0))</f>
        <v>#N/A</v>
      </c>
      <c r="O882" s="36" t="e">
        <f t="shared" si="0"/>
        <v>#N/A</v>
      </c>
      <c r="P882" s="36" t="e">
        <f t="shared" si="1"/>
        <v>#N/A</v>
      </c>
      <c r="Q882" s="36" t="e">
        <f t="array" ref="Q882">IF(O882="7",IF(P882="000","Sin región al ser un intermunicipal",INDEX(B!$C$2:$C$126,MATCH(EF!P882,B!$A$2:$A$126,0))),"Sin región al ser un ente Estatal")</f>
        <v>#N/A</v>
      </c>
      <c r="R882" s="37" t="e">
        <f t="array" ref="R882">IF(O882="7",IF(P882="000","N/A",INDEX(B!$D$2:$D$126,MATCH(EF!P882,B!$A$2:$A$126,0))),B!$D$127)</f>
        <v>#N/A</v>
      </c>
      <c r="S882" s="37" t="e">
        <f t="array" ref="S882">IF(O882="7",IF(P882="000","N/A",INDEX(B!$E$2:$E$126,MATCH(EF!P882,B!$A$2:$A$126,0))),B!$E$127)</f>
        <v>#N/A</v>
      </c>
      <c r="T882" s="29"/>
      <c r="U882" s="29"/>
      <c r="V882" s="29"/>
      <c r="W882" s="29"/>
      <c r="X882" s="29"/>
      <c r="Y882" s="29"/>
      <c r="Z882" s="29"/>
    </row>
    <row r="883" spans="1:26" ht="14.25" customHeight="1">
      <c r="A883" s="29">
        <f>COUNTIF(A!$A$2:$A$1001,"&lt;="&amp;A!A883)</f>
        <v>0</v>
      </c>
      <c r="B883" s="30">
        <v>882</v>
      </c>
      <c r="C883" s="35" t="e">
        <f t="array" ref="C883">INDEX(A!$A$2:$A$1001,MATCH(EF!B883,EF!$A$2:$A$1001,0))</f>
        <v>#N/A</v>
      </c>
      <c r="D883" s="35" t="e">
        <f t="array" ref="D883">INDEX(A!$B$2:$B$1001,MATCH(EF!C883,A!$A$2:$A$1001,0))</f>
        <v>#N/A</v>
      </c>
      <c r="E883" s="35" t="e">
        <f t="array" ref="E883">INDEX(A!$C$2:$C$1001,MATCH(EF!C883,A!$A$2:$A$1001,0))</f>
        <v>#N/A</v>
      </c>
      <c r="F883" s="35" t="e">
        <f t="array" ref="F883">INDEX(A!$D$2:$D$1001,MATCH(EF!C883,A!$A$2:$A$1001,0))</f>
        <v>#N/A</v>
      </c>
      <c r="G883" s="35" t="e">
        <f t="array" ref="G883">INDEX(A!$E$2:$E$1001,MATCH(EF!C883,A!$A$2:$A$1001,0))</f>
        <v>#N/A</v>
      </c>
      <c r="H883" s="35" t="e">
        <f t="array" ref="H883">INDEX(A!$F$2:$F$1001,MATCH(EF!C883,A!$A$2:$A$1001,0))</f>
        <v>#N/A</v>
      </c>
      <c r="I883" s="35" t="e">
        <f t="array" ref="I883">INDEX(A!$G$2:$G$1001,MATCH(EF!C883,A!$A$2:$A$1001,0))</f>
        <v>#N/A</v>
      </c>
      <c r="J883" s="35" t="e">
        <f t="array" ref="J883">INDEX(A!$H$2:$H$1001,MATCH(EF!C883,A!$A$2:$A$1001,0))</f>
        <v>#N/A</v>
      </c>
      <c r="K883" s="35" t="e">
        <f t="array" ref="K883">INDEX(A!$I$2:$I$1001,MATCH(EF!C883,A!$A$2:$A$1001,0))</f>
        <v>#N/A</v>
      </c>
      <c r="L883" s="35" t="e">
        <f t="array" ref="L883">INDEX(A!$J$2:$J$1001,MATCH(EF!C883,A!$A$2:$A$1001,0))</f>
        <v>#N/A</v>
      </c>
      <c r="M883" s="35" t="e">
        <f t="array" ref="M883">INDEX(A!$K$2:$K$1001,MATCH(EF!C883,A!$A$2:$A$1001,0))</f>
        <v>#N/A</v>
      </c>
      <c r="N883" s="35" t="e">
        <f t="array" ref="N883">INDEX(A!$L$2:$L$1001,MATCH(EF!C883,A!$A$2:$A$1001,0))</f>
        <v>#N/A</v>
      </c>
      <c r="O883" s="36" t="e">
        <f t="shared" si="0"/>
        <v>#N/A</v>
      </c>
      <c r="P883" s="36" t="e">
        <f t="shared" si="1"/>
        <v>#N/A</v>
      </c>
      <c r="Q883" s="36" t="e">
        <f t="array" ref="Q883">IF(O883="7",IF(P883="000","Sin región al ser un intermunicipal",INDEX(B!$C$2:$C$126,MATCH(EF!P883,B!$A$2:$A$126,0))),"Sin región al ser un ente Estatal")</f>
        <v>#N/A</v>
      </c>
      <c r="R883" s="37" t="e">
        <f t="array" ref="R883">IF(O883="7",IF(P883="000","N/A",INDEX(B!$D$2:$D$126,MATCH(EF!P883,B!$A$2:$A$126,0))),B!$D$127)</f>
        <v>#N/A</v>
      </c>
      <c r="S883" s="37" t="e">
        <f t="array" ref="S883">IF(O883="7",IF(P883="000","N/A",INDEX(B!$E$2:$E$126,MATCH(EF!P883,B!$A$2:$A$126,0))),B!$E$127)</f>
        <v>#N/A</v>
      </c>
      <c r="T883" s="29"/>
      <c r="U883" s="29"/>
      <c r="V883" s="29"/>
      <c r="W883" s="29"/>
      <c r="X883" s="29"/>
      <c r="Y883" s="29"/>
      <c r="Z883" s="29"/>
    </row>
    <row r="884" spans="1:26" ht="14.25" customHeight="1">
      <c r="A884" s="29">
        <f>COUNTIF(A!$A$2:$A$1001,"&lt;="&amp;A!A884)</f>
        <v>0</v>
      </c>
      <c r="B884" s="30">
        <v>883</v>
      </c>
      <c r="C884" s="35" t="e">
        <f t="array" ref="C884">INDEX(A!$A$2:$A$1001,MATCH(EF!B884,EF!$A$2:$A$1001,0))</f>
        <v>#N/A</v>
      </c>
      <c r="D884" s="35" t="e">
        <f t="array" ref="D884">INDEX(A!$B$2:$B$1001,MATCH(EF!C884,A!$A$2:$A$1001,0))</f>
        <v>#N/A</v>
      </c>
      <c r="E884" s="35" t="e">
        <f t="array" ref="E884">INDEX(A!$C$2:$C$1001,MATCH(EF!C884,A!$A$2:$A$1001,0))</f>
        <v>#N/A</v>
      </c>
      <c r="F884" s="35" t="e">
        <f t="array" ref="F884">INDEX(A!$D$2:$D$1001,MATCH(EF!C884,A!$A$2:$A$1001,0))</f>
        <v>#N/A</v>
      </c>
      <c r="G884" s="35" t="e">
        <f t="array" ref="G884">INDEX(A!$E$2:$E$1001,MATCH(EF!C884,A!$A$2:$A$1001,0))</f>
        <v>#N/A</v>
      </c>
      <c r="H884" s="35" t="e">
        <f t="array" ref="H884">INDEX(A!$F$2:$F$1001,MATCH(EF!C884,A!$A$2:$A$1001,0))</f>
        <v>#N/A</v>
      </c>
      <c r="I884" s="35" t="e">
        <f t="array" ref="I884">INDEX(A!$G$2:$G$1001,MATCH(EF!C884,A!$A$2:$A$1001,0))</f>
        <v>#N/A</v>
      </c>
      <c r="J884" s="35" t="e">
        <f t="array" ref="J884">INDEX(A!$H$2:$H$1001,MATCH(EF!C884,A!$A$2:$A$1001,0))</f>
        <v>#N/A</v>
      </c>
      <c r="K884" s="35" t="e">
        <f t="array" ref="K884">INDEX(A!$I$2:$I$1001,MATCH(EF!C884,A!$A$2:$A$1001,0))</f>
        <v>#N/A</v>
      </c>
      <c r="L884" s="35" t="e">
        <f t="array" ref="L884">INDEX(A!$J$2:$J$1001,MATCH(EF!C884,A!$A$2:$A$1001,0))</f>
        <v>#N/A</v>
      </c>
      <c r="M884" s="35" t="e">
        <f t="array" ref="M884">INDEX(A!$K$2:$K$1001,MATCH(EF!C884,A!$A$2:$A$1001,0))</f>
        <v>#N/A</v>
      </c>
      <c r="N884" s="35" t="e">
        <f t="array" ref="N884">INDEX(A!$L$2:$L$1001,MATCH(EF!C884,A!$A$2:$A$1001,0))</f>
        <v>#N/A</v>
      </c>
      <c r="O884" s="36" t="e">
        <f t="shared" si="0"/>
        <v>#N/A</v>
      </c>
      <c r="P884" s="36" t="e">
        <f t="shared" si="1"/>
        <v>#N/A</v>
      </c>
      <c r="Q884" s="36" t="e">
        <f t="array" ref="Q884">IF(O884="7",IF(P884="000","Sin región al ser un intermunicipal",INDEX(B!$C$2:$C$126,MATCH(EF!P884,B!$A$2:$A$126,0))),"Sin región al ser un ente Estatal")</f>
        <v>#N/A</v>
      </c>
      <c r="R884" s="37" t="e">
        <f t="array" ref="R884">IF(O884="7",IF(P884="000","N/A",INDEX(B!$D$2:$D$126,MATCH(EF!P884,B!$A$2:$A$126,0))),B!$D$127)</f>
        <v>#N/A</v>
      </c>
      <c r="S884" s="37" t="e">
        <f t="array" ref="S884">IF(O884="7",IF(P884="000","N/A",INDEX(B!$E$2:$E$126,MATCH(EF!P884,B!$A$2:$A$126,0))),B!$E$127)</f>
        <v>#N/A</v>
      </c>
      <c r="T884" s="29"/>
      <c r="U884" s="29"/>
      <c r="V884" s="29"/>
      <c r="W884" s="29"/>
      <c r="X884" s="29"/>
      <c r="Y884" s="29"/>
      <c r="Z884" s="29"/>
    </row>
    <row r="885" spans="1:26" ht="14.25" customHeight="1">
      <c r="A885" s="29">
        <f>COUNTIF(A!$A$2:$A$1001,"&lt;="&amp;A!A885)</f>
        <v>0</v>
      </c>
      <c r="B885" s="30">
        <v>884</v>
      </c>
      <c r="C885" s="35" t="e">
        <f t="array" ref="C885">INDEX(A!$A$2:$A$1001,MATCH(EF!B885,EF!$A$2:$A$1001,0))</f>
        <v>#N/A</v>
      </c>
      <c r="D885" s="35" t="e">
        <f t="array" ref="D885">INDEX(A!$B$2:$B$1001,MATCH(EF!C885,A!$A$2:$A$1001,0))</f>
        <v>#N/A</v>
      </c>
      <c r="E885" s="35" t="e">
        <f t="array" ref="E885">INDEX(A!$C$2:$C$1001,MATCH(EF!C885,A!$A$2:$A$1001,0))</f>
        <v>#N/A</v>
      </c>
      <c r="F885" s="35" t="e">
        <f t="array" ref="F885">INDEX(A!$D$2:$D$1001,MATCH(EF!C885,A!$A$2:$A$1001,0))</f>
        <v>#N/A</v>
      </c>
      <c r="G885" s="35" t="e">
        <f t="array" ref="G885">INDEX(A!$E$2:$E$1001,MATCH(EF!C885,A!$A$2:$A$1001,0))</f>
        <v>#N/A</v>
      </c>
      <c r="H885" s="35" t="e">
        <f t="array" ref="H885">INDEX(A!$F$2:$F$1001,MATCH(EF!C885,A!$A$2:$A$1001,0))</f>
        <v>#N/A</v>
      </c>
      <c r="I885" s="35" t="e">
        <f t="array" ref="I885">INDEX(A!$G$2:$G$1001,MATCH(EF!C885,A!$A$2:$A$1001,0))</f>
        <v>#N/A</v>
      </c>
      <c r="J885" s="35" t="e">
        <f t="array" ref="J885">INDEX(A!$H$2:$H$1001,MATCH(EF!C885,A!$A$2:$A$1001,0))</f>
        <v>#N/A</v>
      </c>
      <c r="K885" s="35" t="e">
        <f t="array" ref="K885">INDEX(A!$I$2:$I$1001,MATCH(EF!C885,A!$A$2:$A$1001,0))</f>
        <v>#N/A</v>
      </c>
      <c r="L885" s="35" t="e">
        <f t="array" ref="L885">INDEX(A!$J$2:$J$1001,MATCH(EF!C885,A!$A$2:$A$1001,0))</f>
        <v>#N/A</v>
      </c>
      <c r="M885" s="35" t="e">
        <f t="array" ref="M885">INDEX(A!$K$2:$K$1001,MATCH(EF!C885,A!$A$2:$A$1001,0))</f>
        <v>#N/A</v>
      </c>
      <c r="N885" s="35" t="e">
        <f t="array" ref="N885">INDEX(A!$L$2:$L$1001,MATCH(EF!C885,A!$A$2:$A$1001,0))</f>
        <v>#N/A</v>
      </c>
      <c r="O885" s="36" t="e">
        <f t="shared" si="0"/>
        <v>#N/A</v>
      </c>
      <c r="P885" s="36" t="e">
        <f t="shared" si="1"/>
        <v>#N/A</v>
      </c>
      <c r="Q885" s="36" t="e">
        <f t="array" ref="Q885">IF(O885="7",IF(P885="000","Sin región al ser un intermunicipal",INDEX(B!$C$2:$C$126,MATCH(EF!P885,B!$A$2:$A$126,0))),"Sin región al ser un ente Estatal")</f>
        <v>#N/A</v>
      </c>
      <c r="R885" s="37" t="e">
        <f t="array" ref="R885">IF(O885="7",IF(P885="000","N/A",INDEX(B!$D$2:$D$126,MATCH(EF!P885,B!$A$2:$A$126,0))),B!$D$127)</f>
        <v>#N/A</v>
      </c>
      <c r="S885" s="37" t="e">
        <f t="array" ref="S885">IF(O885="7",IF(P885="000","N/A",INDEX(B!$E$2:$E$126,MATCH(EF!P885,B!$A$2:$A$126,0))),B!$E$127)</f>
        <v>#N/A</v>
      </c>
      <c r="T885" s="29"/>
      <c r="U885" s="29"/>
      <c r="V885" s="29"/>
      <c r="W885" s="29"/>
      <c r="X885" s="29"/>
      <c r="Y885" s="29"/>
      <c r="Z885" s="29"/>
    </row>
    <row r="886" spans="1:26" ht="14.25" customHeight="1">
      <c r="A886" s="29">
        <f>COUNTIF(A!$A$2:$A$1001,"&lt;="&amp;A!A886)</f>
        <v>0</v>
      </c>
      <c r="B886" s="30">
        <v>885</v>
      </c>
      <c r="C886" s="35" t="e">
        <f t="array" ref="C886">INDEX(A!$A$2:$A$1001,MATCH(EF!B886,EF!$A$2:$A$1001,0))</f>
        <v>#N/A</v>
      </c>
      <c r="D886" s="35" t="e">
        <f t="array" ref="D886">INDEX(A!$B$2:$B$1001,MATCH(EF!C886,A!$A$2:$A$1001,0))</f>
        <v>#N/A</v>
      </c>
      <c r="E886" s="35" t="e">
        <f t="array" ref="E886">INDEX(A!$C$2:$C$1001,MATCH(EF!C886,A!$A$2:$A$1001,0))</f>
        <v>#N/A</v>
      </c>
      <c r="F886" s="35" t="e">
        <f t="array" ref="F886">INDEX(A!$D$2:$D$1001,MATCH(EF!C886,A!$A$2:$A$1001,0))</f>
        <v>#N/A</v>
      </c>
      <c r="G886" s="35" t="e">
        <f t="array" ref="G886">INDEX(A!$E$2:$E$1001,MATCH(EF!C886,A!$A$2:$A$1001,0))</f>
        <v>#N/A</v>
      </c>
      <c r="H886" s="35" t="e">
        <f t="array" ref="H886">INDEX(A!$F$2:$F$1001,MATCH(EF!C886,A!$A$2:$A$1001,0))</f>
        <v>#N/A</v>
      </c>
      <c r="I886" s="35" t="e">
        <f t="array" ref="I886">INDEX(A!$G$2:$G$1001,MATCH(EF!C886,A!$A$2:$A$1001,0))</f>
        <v>#N/A</v>
      </c>
      <c r="J886" s="35" t="e">
        <f t="array" ref="J886">INDEX(A!$H$2:$H$1001,MATCH(EF!C886,A!$A$2:$A$1001,0))</f>
        <v>#N/A</v>
      </c>
      <c r="K886" s="35" t="e">
        <f t="array" ref="K886">INDEX(A!$I$2:$I$1001,MATCH(EF!C886,A!$A$2:$A$1001,0))</f>
        <v>#N/A</v>
      </c>
      <c r="L886" s="35" t="e">
        <f t="array" ref="L886">INDEX(A!$J$2:$J$1001,MATCH(EF!C886,A!$A$2:$A$1001,0))</f>
        <v>#N/A</v>
      </c>
      <c r="M886" s="35" t="e">
        <f t="array" ref="M886">INDEX(A!$K$2:$K$1001,MATCH(EF!C886,A!$A$2:$A$1001,0))</f>
        <v>#N/A</v>
      </c>
      <c r="N886" s="35" t="e">
        <f t="array" ref="N886">INDEX(A!$L$2:$L$1001,MATCH(EF!C886,A!$A$2:$A$1001,0))</f>
        <v>#N/A</v>
      </c>
      <c r="O886" s="36" t="e">
        <f t="shared" si="0"/>
        <v>#N/A</v>
      </c>
      <c r="P886" s="36" t="e">
        <f t="shared" si="1"/>
        <v>#N/A</v>
      </c>
      <c r="Q886" s="36" t="e">
        <f t="array" ref="Q886">IF(O886="7",IF(P886="000","Sin región al ser un intermunicipal",INDEX(B!$C$2:$C$126,MATCH(EF!P886,B!$A$2:$A$126,0))),"Sin región al ser un ente Estatal")</f>
        <v>#N/A</v>
      </c>
      <c r="R886" s="37" t="e">
        <f t="array" ref="R886">IF(O886="7",IF(P886="000","N/A",INDEX(B!$D$2:$D$126,MATCH(EF!P886,B!$A$2:$A$126,0))),B!$D$127)</f>
        <v>#N/A</v>
      </c>
      <c r="S886" s="37" t="e">
        <f t="array" ref="S886">IF(O886="7",IF(P886="000","N/A",INDEX(B!$E$2:$E$126,MATCH(EF!P886,B!$A$2:$A$126,0))),B!$E$127)</f>
        <v>#N/A</v>
      </c>
      <c r="T886" s="29"/>
      <c r="U886" s="29"/>
      <c r="V886" s="29"/>
      <c r="W886" s="29"/>
      <c r="X886" s="29"/>
      <c r="Y886" s="29"/>
      <c r="Z886" s="29"/>
    </row>
    <row r="887" spans="1:26" ht="14.25" customHeight="1">
      <c r="A887" s="29">
        <f>COUNTIF(A!$A$2:$A$1001,"&lt;="&amp;A!A887)</f>
        <v>0</v>
      </c>
      <c r="B887" s="30">
        <v>886</v>
      </c>
      <c r="C887" s="35" t="e">
        <f t="array" ref="C887">INDEX(A!$A$2:$A$1001,MATCH(EF!B887,EF!$A$2:$A$1001,0))</f>
        <v>#N/A</v>
      </c>
      <c r="D887" s="35" t="e">
        <f t="array" ref="D887">INDEX(A!$B$2:$B$1001,MATCH(EF!C887,A!$A$2:$A$1001,0))</f>
        <v>#N/A</v>
      </c>
      <c r="E887" s="35" t="e">
        <f t="array" ref="E887">INDEX(A!$C$2:$C$1001,MATCH(EF!C887,A!$A$2:$A$1001,0))</f>
        <v>#N/A</v>
      </c>
      <c r="F887" s="35" t="e">
        <f t="array" ref="F887">INDEX(A!$D$2:$D$1001,MATCH(EF!C887,A!$A$2:$A$1001,0))</f>
        <v>#N/A</v>
      </c>
      <c r="G887" s="35" t="e">
        <f t="array" ref="G887">INDEX(A!$E$2:$E$1001,MATCH(EF!C887,A!$A$2:$A$1001,0))</f>
        <v>#N/A</v>
      </c>
      <c r="H887" s="35" t="e">
        <f t="array" ref="H887">INDEX(A!$F$2:$F$1001,MATCH(EF!C887,A!$A$2:$A$1001,0))</f>
        <v>#N/A</v>
      </c>
      <c r="I887" s="35" t="e">
        <f t="array" ref="I887">INDEX(A!$G$2:$G$1001,MATCH(EF!C887,A!$A$2:$A$1001,0))</f>
        <v>#N/A</v>
      </c>
      <c r="J887" s="35" t="e">
        <f t="array" ref="J887">INDEX(A!$H$2:$H$1001,MATCH(EF!C887,A!$A$2:$A$1001,0))</f>
        <v>#N/A</v>
      </c>
      <c r="K887" s="35" t="e">
        <f t="array" ref="K887">INDEX(A!$I$2:$I$1001,MATCH(EF!C887,A!$A$2:$A$1001,0))</f>
        <v>#N/A</v>
      </c>
      <c r="L887" s="35" t="e">
        <f t="array" ref="L887">INDEX(A!$J$2:$J$1001,MATCH(EF!C887,A!$A$2:$A$1001,0))</f>
        <v>#N/A</v>
      </c>
      <c r="M887" s="35" t="e">
        <f t="array" ref="M887">INDEX(A!$K$2:$K$1001,MATCH(EF!C887,A!$A$2:$A$1001,0))</f>
        <v>#N/A</v>
      </c>
      <c r="N887" s="35" t="e">
        <f t="array" ref="N887">INDEX(A!$L$2:$L$1001,MATCH(EF!C887,A!$A$2:$A$1001,0))</f>
        <v>#N/A</v>
      </c>
      <c r="O887" s="36" t="e">
        <f t="shared" si="0"/>
        <v>#N/A</v>
      </c>
      <c r="P887" s="36" t="e">
        <f t="shared" si="1"/>
        <v>#N/A</v>
      </c>
      <c r="Q887" s="36" t="e">
        <f t="array" ref="Q887">IF(O887="7",IF(P887="000","Sin región al ser un intermunicipal",INDEX(B!$C$2:$C$126,MATCH(EF!P887,B!$A$2:$A$126,0))),"Sin región al ser un ente Estatal")</f>
        <v>#N/A</v>
      </c>
      <c r="R887" s="37" t="e">
        <f t="array" ref="R887">IF(O887="7",IF(P887="000","N/A",INDEX(B!$D$2:$D$126,MATCH(EF!P887,B!$A$2:$A$126,0))),B!$D$127)</f>
        <v>#N/A</v>
      </c>
      <c r="S887" s="37" t="e">
        <f t="array" ref="S887">IF(O887="7",IF(P887="000","N/A",INDEX(B!$E$2:$E$126,MATCH(EF!P887,B!$A$2:$A$126,0))),B!$E$127)</f>
        <v>#N/A</v>
      </c>
      <c r="T887" s="29"/>
      <c r="U887" s="29"/>
      <c r="V887" s="29"/>
      <c r="W887" s="29"/>
      <c r="X887" s="29"/>
      <c r="Y887" s="29"/>
      <c r="Z887" s="29"/>
    </row>
    <row r="888" spans="1:26" ht="14.25" customHeight="1">
      <c r="A888" s="29">
        <f>COUNTIF(A!$A$2:$A$1001,"&lt;="&amp;A!A888)</f>
        <v>0</v>
      </c>
      <c r="B888" s="30">
        <v>887</v>
      </c>
      <c r="C888" s="35" t="e">
        <f t="array" ref="C888">INDEX(A!$A$2:$A$1001,MATCH(EF!B888,EF!$A$2:$A$1001,0))</f>
        <v>#N/A</v>
      </c>
      <c r="D888" s="35" t="e">
        <f t="array" ref="D888">INDEX(A!$B$2:$B$1001,MATCH(EF!C888,A!$A$2:$A$1001,0))</f>
        <v>#N/A</v>
      </c>
      <c r="E888" s="35" t="e">
        <f t="array" ref="E888">INDEX(A!$C$2:$C$1001,MATCH(EF!C888,A!$A$2:$A$1001,0))</f>
        <v>#N/A</v>
      </c>
      <c r="F888" s="35" t="e">
        <f t="array" ref="F888">INDEX(A!$D$2:$D$1001,MATCH(EF!C888,A!$A$2:$A$1001,0))</f>
        <v>#N/A</v>
      </c>
      <c r="G888" s="35" t="e">
        <f t="array" ref="G888">INDEX(A!$E$2:$E$1001,MATCH(EF!C888,A!$A$2:$A$1001,0))</f>
        <v>#N/A</v>
      </c>
      <c r="H888" s="35" t="e">
        <f t="array" ref="H888">INDEX(A!$F$2:$F$1001,MATCH(EF!C888,A!$A$2:$A$1001,0))</f>
        <v>#N/A</v>
      </c>
      <c r="I888" s="35" t="e">
        <f t="array" ref="I888">INDEX(A!$G$2:$G$1001,MATCH(EF!C888,A!$A$2:$A$1001,0))</f>
        <v>#N/A</v>
      </c>
      <c r="J888" s="35" t="e">
        <f t="array" ref="J888">INDEX(A!$H$2:$H$1001,MATCH(EF!C888,A!$A$2:$A$1001,0))</f>
        <v>#N/A</v>
      </c>
      <c r="K888" s="35" t="e">
        <f t="array" ref="K888">INDEX(A!$I$2:$I$1001,MATCH(EF!C888,A!$A$2:$A$1001,0))</f>
        <v>#N/A</v>
      </c>
      <c r="L888" s="35" t="e">
        <f t="array" ref="L888">INDEX(A!$J$2:$J$1001,MATCH(EF!C888,A!$A$2:$A$1001,0))</f>
        <v>#N/A</v>
      </c>
      <c r="M888" s="35" t="e">
        <f t="array" ref="M888">INDEX(A!$K$2:$K$1001,MATCH(EF!C888,A!$A$2:$A$1001,0))</f>
        <v>#N/A</v>
      </c>
      <c r="N888" s="35" t="e">
        <f t="array" ref="N888">INDEX(A!$L$2:$L$1001,MATCH(EF!C888,A!$A$2:$A$1001,0))</f>
        <v>#N/A</v>
      </c>
      <c r="O888" s="36" t="e">
        <f t="shared" si="0"/>
        <v>#N/A</v>
      </c>
      <c r="P888" s="36" t="e">
        <f t="shared" si="1"/>
        <v>#N/A</v>
      </c>
      <c r="Q888" s="36" t="e">
        <f t="array" ref="Q888">IF(O888="7",IF(P888="000","Sin región al ser un intermunicipal",INDEX(B!$C$2:$C$126,MATCH(EF!P888,B!$A$2:$A$126,0))),"Sin región al ser un ente Estatal")</f>
        <v>#N/A</v>
      </c>
      <c r="R888" s="37" t="e">
        <f t="array" ref="R888">IF(O888="7",IF(P888="000","N/A",INDEX(B!$D$2:$D$126,MATCH(EF!P888,B!$A$2:$A$126,0))),B!$D$127)</f>
        <v>#N/A</v>
      </c>
      <c r="S888" s="37" t="e">
        <f t="array" ref="S888">IF(O888="7",IF(P888="000","N/A",INDEX(B!$E$2:$E$126,MATCH(EF!P888,B!$A$2:$A$126,0))),B!$E$127)</f>
        <v>#N/A</v>
      </c>
      <c r="T888" s="29"/>
      <c r="U888" s="29"/>
      <c r="V888" s="29"/>
      <c r="W888" s="29"/>
      <c r="X888" s="29"/>
      <c r="Y888" s="29"/>
      <c r="Z888" s="29"/>
    </row>
    <row r="889" spans="1:26" ht="14.25" customHeight="1">
      <c r="A889" s="29">
        <f>COUNTIF(A!$A$2:$A$1001,"&lt;="&amp;A!A889)</f>
        <v>0</v>
      </c>
      <c r="B889" s="30">
        <v>888</v>
      </c>
      <c r="C889" s="35" t="e">
        <f t="array" ref="C889">INDEX(A!$A$2:$A$1001,MATCH(EF!B889,EF!$A$2:$A$1001,0))</f>
        <v>#N/A</v>
      </c>
      <c r="D889" s="35" t="e">
        <f t="array" ref="D889">INDEX(A!$B$2:$B$1001,MATCH(EF!C889,A!$A$2:$A$1001,0))</f>
        <v>#N/A</v>
      </c>
      <c r="E889" s="35" t="e">
        <f t="array" ref="E889">INDEX(A!$C$2:$C$1001,MATCH(EF!C889,A!$A$2:$A$1001,0))</f>
        <v>#N/A</v>
      </c>
      <c r="F889" s="35" t="e">
        <f t="array" ref="F889">INDEX(A!$D$2:$D$1001,MATCH(EF!C889,A!$A$2:$A$1001,0))</f>
        <v>#N/A</v>
      </c>
      <c r="G889" s="35" t="e">
        <f t="array" ref="G889">INDEX(A!$E$2:$E$1001,MATCH(EF!C889,A!$A$2:$A$1001,0))</f>
        <v>#N/A</v>
      </c>
      <c r="H889" s="35" t="e">
        <f t="array" ref="H889">INDEX(A!$F$2:$F$1001,MATCH(EF!C889,A!$A$2:$A$1001,0))</f>
        <v>#N/A</v>
      </c>
      <c r="I889" s="35" t="e">
        <f t="array" ref="I889">INDEX(A!$G$2:$G$1001,MATCH(EF!C889,A!$A$2:$A$1001,0))</f>
        <v>#N/A</v>
      </c>
      <c r="J889" s="35" t="e">
        <f t="array" ref="J889">INDEX(A!$H$2:$H$1001,MATCH(EF!C889,A!$A$2:$A$1001,0))</f>
        <v>#N/A</v>
      </c>
      <c r="K889" s="35" t="e">
        <f t="array" ref="K889">INDEX(A!$I$2:$I$1001,MATCH(EF!C889,A!$A$2:$A$1001,0))</f>
        <v>#N/A</v>
      </c>
      <c r="L889" s="35" t="e">
        <f t="array" ref="L889">INDEX(A!$J$2:$J$1001,MATCH(EF!C889,A!$A$2:$A$1001,0))</f>
        <v>#N/A</v>
      </c>
      <c r="M889" s="35" t="e">
        <f t="array" ref="M889">INDEX(A!$K$2:$K$1001,MATCH(EF!C889,A!$A$2:$A$1001,0))</f>
        <v>#N/A</v>
      </c>
      <c r="N889" s="35" t="e">
        <f t="array" ref="N889">INDEX(A!$L$2:$L$1001,MATCH(EF!C889,A!$A$2:$A$1001,0))</f>
        <v>#N/A</v>
      </c>
      <c r="O889" s="36" t="e">
        <f t="shared" si="0"/>
        <v>#N/A</v>
      </c>
      <c r="P889" s="36" t="e">
        <f t="shared" si="1"/>
        <v>#N/A</v>
      </c>
      <c r="Q889" s="36" t="e">
        <f t="array" ref="Q889">IF(O889="7",IF(P889="000","Sin región al ser un intermunicipal",INDEX(B!$C$2:$C$126,MATCH(EF!P889,B!$A$2:$A$126,0))),"Sin región al ser un ente Estatal")</f>
        <v>#N/A</v>
      </c>
      <c r="R889" s="37" t="e">
        <f t="array" ref="R889">IF(O889="7",IF(P889="000","N/A",INDEX(B!$D$2:$D$126,MATCH(EF!P889,B!$A$2:$A$126,0))),B!$D$127)</f>
        <v>#N/A</v>
      </c>
      <c r="S889" s="37" t="e">
        <f t="array" ref="S889">IF(O889="7",IF(P889="000","N/A",INDEX(B!$E$2:$E$126,MATCH(EF!P889,B!$A$2:$A$126,0))),B!$E$127)</f>
        <v>#N/A</v>
      </c>
      <c r="T889" s="29"/>
      <c r="U889" s="29"/>
      <c r="V889" s="29"/>
      <c r="W889" s="29"/>
      <c r="X889" s="29"/>
      <c r="Y889" s="29"/>
      <c r="Z889" s="29"/>
    </row>
    <row r="890" spans="1:26" ht="14.25" customHeight="1">
      <c r="A890" s="29">
        <f>COUNTIF(A!$A$2:$A$1001,"&lt;="&amp;A!A890)</f>
        <v>0</v>
      </c>
      <c r="B890" s="30">
        <v>889</v>
      </c>
      <c r="C890" s="35" t="e">
        <f t="array" ref="C890">INDEX(A!$A$2:$A$1001,MATCH(EF!B890,EF!$A$2:$A$1001,0))</f>
        <v>#N/A</v>
      </c>
      <c r="D890" s="35" t="e">
        <f t="array" ref="D890">INDEX(A!$B$2:$B$1001,MATCH(EF!C890,A!$A$2:$A$1001,0))</f>
        <v>#N/A</v>
      </c>
      <c r="E890" s="35" t="e">
        <f t="array" ref="E890">INDEX(A!$C$2:$C$1001,MATCH(EF!C890,A!$A$2:$A$1001,0))</f>
        <v>#N/A</v>
      </c>
      <c r="F890" s="35" t="e">
        <f t="array" ref="F890">INDEX(A!$D$2:$D$1001,MATCH(EF!C890,A!$A$2:$A$1001,0))</f>
        <v>#N/A</v>
      </c>
      <c r="G890" s="35" t="e">
        <f t="array" ref="G890">INDEX(A!$E$2:$E$1001,MATCH(EF!C890,A!$A$2:$A$1001,0))</f>
        <v>#N/A</v>
      </c>
      <c r="H890" s="35" t="e">
        <f t="array" ref="H890">INDEX(A!$F$2:$F$1001,MATCH(EF!C890,A!$A$2:$A$1001,0))</f>
        <v>#N/A</v>
      </c>
      <c r="I890" s="35" t="e">
        <f t="array" ref="I890">INDEX(A!$G$2:$G$1001,MATCH(EF!C890,A!$A$2:$A$1001,0))</f>
        <v>#N/A</v>
      </c>
      <c r="J890" s="35" t="e">
        <f t="array" ref="J890">INDEX(A!$H$2:$H$1001,MATCH(EF!C890,A!$A$2:$A$1001,0))</f>
        <v>#N/A</v>
      </c>
      <c r="K890" s="35" t="e">
        <f t="array" ref="K890">INDEX(A!$I$2:$I$1001,MATCH(EF!C890,A!$A$2:$A$1001,0))</f>
        <v>#N/A</v>
      </c>
      <c r="L890" s="35" t="e">
        <f t="array" ref="L890">INDEX(A!$J$2:$J$1001,MATCH(EF!C890,A!$A$2:$A$1001,0))</f>
        <v>#N/A</v>
      </c>
      <c r="M890" s="35" t="e">
        <f t="array" ref="M890">INDEX(A!$K$2:$K$1001,MATCH(EF!C890,A!$A$2:$A$1001,0))</f>
        <v>#N/A</v>
      </c>
      <c r="N890" s="35" t="e">
        <f t="array" ref="N890">INDEX(A!$L$2:$L$1001,MATCH(EF!C890,A!$A$2:$A$1001,0))</f>
        <v>#N/A</v>
      </c>
      <c r="O890" s="36" t="e">
        <f t="shared" si="0"/>
        <v>#N/A</v>
      </c>
      <c r="P890" s="36" t="e">
        <f t="shared" si="1"/>
        <v>#N/A</v>
      </c>
      <c r="Q890" s="36" t="e">
        <f t="array" ref="Q890">IF(O890="7",IF(P890="000","Sin región al ser un intermunicipal",INDEX(B!$C$2:$C$126,MATCH(EF!P890,B!$A$2:$A$126,0))),"Sin región al ser un ente Estatal")</f>
        <v>#N/A</v>
      </c>
      <c r="R890" s="37" t="e">
        <f t="array" ref="R890">IF(O890="7",IF(P890="000","N/A",INDEX(B!$D$2:$D$126,MATCH(EF!P890,B!$A$2:$A$126,0))),B!$D$127)</f>
        <v>#N/A</v>
      </c>
      <c r="S890" s="37" t="e">
        <f t="array" ref="S890">IF(O890="7",IF(P890="000","N/A",INDEX(B!$E$2:$E$126,MATCH(EF!P890,B!$A$2:$A$126,0))),B!$E$127)</f>
        <v>#N/A</v>
      </c>
      <c r="T890" s="29"/>
      <c r="U890" s="29"/>
      <c r="V890" s="29"/>
      <c r="W890" s="29"/>
      <c r="X890" s="29"/>
      <c r="Y890" s="29"/>
      <c r="Z890" s="29"/>
    </row>
    <row r="891" spans="1:26" ht="14.25" customHeight="1">
      <c r="A891" s="29">
        <f>COUNTIF(A!$A$2:$A$1001,"&lt;="&amp;A!A891)</f>
        <v>0</v>
      </c>
      <c r="B891" s="30">
        <v>890</v>
      </c>
      <c r="C891" s="35" t="e">
        <f t="array" ref="C891">INDEX(A!$A$2:$A$1001,MATCH(EF!B891,EF!$A$2:$A$1001,0))</f>
        <v>#N/A</v>
      </c>
      <c r="D891" s="35" t="e">
        <f t="array" ref="D891">INDEX(A!$B$2:$B$1001,MATCH(EF!C891,A!$A$2:$A$1001,0))</f>
        <v>#N/A</v>
      </c>
      <c r="E891" s="35" t="e">
        <f t="array" ref="E891">INDEX(A!$C$2:$C$1001,MATCH(EF!C891,A!$A$2:$A$1001,0))</f>
        <v>#N/A</v>
      </c>
      <c r="F891" s="35" t="e">
        <f t="array" ref="F891">INDEX(A!$D$2:$D$1001,MATCH(EF!C891,A!$A$2:$A$1001,0))</f>
        <v>#N/A</v>
      </c>
      <c r="G891" s="35" t="e">
        <f t="array" ref="G891">INDEX(A!$E$2:$E$1001,MATCH(EF!C891,A!$A$2:$A$1001,0))</f>
        <v>#N/A</v>
      </c>
      <c r="H891" s="35" t="e">
        <f t="array" ref="H891">INDEX(A!$F$2:$F$1001,MATCH(EF!C891,A!$A$2:$A$1001,0))</f>
        <v>#N/A</v>
      </c>
      <c r="I891" s="35" t="e">
        <f t="array" ref="I891">INDEX(A!$G$2:$G$1001,MATCH(EF!C891,A!$A$2:$A$1001,0))</f>
        <v>#N/A</v>
      </c>
      <c r="J891" s="35" t="e">
        <f t="array" ref="J891">INDEX(A!$H$2:$H$1001,MATCH(EF!C891,A!$A$2:$A$1001,0))</f>
        <v>#N/A</v>
      </c>
      <c r="K891" s="35" t="e">
        <f t="array" ref="K891">INDEX(A!$I$2:$I$1001,MATCH(EF!C891,A!$A$2:$A$1001,0))</f>
        <v>#N/A</v>
      </c>
      <c r="L891" s="35" t="e">
        <f t="array" ref="L891">INDEX(A!$J$2:$J$1001,MATCH(EF!C891,A!$A$2:$A$1001,0))</f>
        <v>#N/A</v>
      </c>
      <c r="M891" s="35" t="e">
        <f t="array" ref="M891">INDEX(A!$K$2:$K$1001,MATCH(EF!C891,A!$A$2:$A$1001,0))</f>
        <v>#N/A</v>
      </c>
      <c r="N891" s="35" t="e">
        <f t="array" ref="N891">INDEX(A!$L$2:$L$1001,MATCH(EF!C891,A!$A$2:$A$1001,0))</f>
        <v>#N/A</v>
      </c>
      <c r="O891" s="36" t="e">
        <f t="shared" si="0"/>
        <v>#N/A</v>
      </c>
      <c r="P891" s="36" t="e">
        <f t="shared" si="1"/>
        <v>#N/A</v>
      </c>
      <c r="Q891" s="36" t="e">
        <f t="array" ref="Q891">IF(O891="7",IF(P891="000","Sin región al ser un intermunicipal",INDEX(B!$C$2:$C$126,MATCH(EF!P891,B!$A$2:$A$126,0))),"Sin región al ser un ente Estatal")</f>
        <v>#N/A</v>
      </c>
      <c r="R891" s="37" t="e">
        <f t="array" ref="R891">IF(O891="7",IF(P891="000","N/A",INDEX(B!$D$2:$D$126,MATCH(EF!P891,B!$A$2:$A$126,0))),B!$D$127)</f>
        <v>#N/A</v>
      </c>
      <c r="S891" s="37" t="e">
        <f t="array" ref="S891">IF(O891="7",IF(P891="000","N/A",INDEX(B!$E$2:$E$126,MATCH(EF!P891,B!$A$2:$A$126,0))),B!$E$127)</f>
        <v>#N/A</v>
      </c>
      <c r="T891" s="29"/>
      <c r="U891" s="29"/>
      <c r="V891" s="29"/>
      <c r="W891" s="29"/>
      <c r="X891" s="29"/>
      <c r="Y891" s="29"/>
      <c r="Z891" s="29"/>
    </row>
    <row r="892" spans="1:26" ht="14.25" customHeight="1">
      <c r="A892" s="29">
        <f>COUNTIF(A!$A$2:$A$1001,"&lt;="&amp;A!A892)</f>
        <v>0</v>
      </c>
      <c r="B892" s="30">
        <v>891</v>
      </c>
      <c r="C892" s="35" t="e">
        <f t="array" ref="C892">INDEX(A!$A$2:$A$1001,MATCH(EF!B892,EF!$A$2:$A$1001,0))</f>
        <v>#N/A</v>
      </c>
      <c r="D892" s="35" t="e">
        <f t="array" ref="D892">INDEX(A!$B$2:$B$1001,MATCH(EF!C892,A!$A$2:$A$1001,0))</f>
        <v>#N/A</v>
      </c>
      <c r="E892" s="35" t="e">
        <f t="array" ref="E892">INDEX(A!$C$2:$C$1001,MATCH(EF!C892,A!$A$2:$A$1001,0))</f>
        <v>#N/A</v>
      </c>
      <c r="F892" s="35" t="e">
        <f t="array" ref="F892">INDEX(A!$D$2:$D$1001,MATCH(EF!C892,A!$A$2:$A$1001,0))</f>
        <v>#N/A</v>
      </c>
      <c r="G892" s="35" t="e">
        <f t="array" ref="G892">INDEX(A!$E$2:$E$1001,MATCH(EF!C892,A!$A$2:$A$1001,0))</f>
        <v>#N/A</v>
      </c>
      <c r="H892" s="35" t="e">
        <f t="array" ref="H892">INDEX(A!$F$2:$F$1001,MATCH(EF!C892,A!$A$2:$A$1001,0))</f>
        <v>#N/A</v>
      </c>
      <c r="I892" s="35" t="e">
        <f t="array" ref="I892">INDEX(A!$G$2:$G$1001,MATCH(EF!C892,A!$A$2:$A$1001,0))</f>
        <v>#N/A</v>
      </c>
      <c r="J892" s="35" t="e">
        <f t="array" ref="J892">INDEX(A!$H$2:$H$1001,MATCH(EF!C892,A!$A$2:$A$1001,0))</f>
        <v>#N/A</v>
      </c>
      <c r="K892" s="35" t="e">
        <f t="array" ref="K892">INDEX(A!$I$2:$I$1001,MATCH(EF!C892,A!$A$2:$A$1001,0))</f>
        <v>#N/A</v>
      </c>
      <c r="L892" s="35" t="e">
        <f t="array" ref="L892">INDEX(A!$J$2:$J$1001,MATCH(EF!C892,A!$A$2:$A$1001,0))</f>
        <v>#N/A</v>
      </c>
      <c r="M892" s="35" t="e">
        <f t="array" ref="M892">INDEX(A!$K$2:$K$1001,MATCH(EF!C892,A!$A$2:$A$1001,0))</f>
        <v>#N/A</v>
      </c>
      <c r="N892" s="35" t="e">
        <f t="array" ref="N892">INDEX(A!$L$2:$L$1001,MATCH(EF!C892,A!$A$2:$A$1001,0))</f>
        <v>#N/A</v>
      </c>
      <c r="O892" s="36" t="e">
        <f t="shared" si="0"/>
        <v>#N/A</v>
      </c>
      <c r="P892" s="36" t="e">
        <f t="shared" si="1"/>
        <v>#N/A</v>
      </c>
      <c r="Q892" s="36" t="e">
        <f t="array" ref="Q892">IF(O892="7",IF(P892="000","Sin región al ser un intermunicipal",INDEX(B!$C$2:$C$126,MATCH(EF!P892,B!$A$2:$A$126,0))),"Sin región al ser un ente Estatal")</f>
        <v>#N/A</v>
      </c>
      <c r="R892" s="37" t="e">
        <f t="array" ref="R892">IF(O892="7",IF(P892="000","N/A",INDEX(B!$D$2:$D$126,MATCH(EF!P892,B!$A$2:$A$126,0))),B!$D$127)</f>
        <v>#N/A</v>
      </c>
      <c r="S892" s="37" t="e">
        <f t="array" ref="S892">IF(O892="7",IF(P892="000","N/A",INDEX(B!$E$2:$E$126,MATCH(EF!P892,B!$A$2:$A$126,0))),B!$E$127)</f>
        <v>#N/A</v>
      </c>
      <c r="T892" s="29"/>
      <c r="U892" s="29"/>
      <c r="V892" s="29"/>
      <c r="W892" s="29"/>
      <c r="X892" s="29"/>
      <c r="Y892" s="29"/>
      <c r="Z892" s="29"/>
    </row>
    <row r="893" spans="1:26" ht="14.25" customHeight="1">
      <c r="A893" s="29">
        <f>COUNTIF(A!$A$2:$A$1001,"&lt;="&amp;A!A893)</f>
        <v>0</v>
      </c>
      <c r="B893" s="30">
        <v>892</v>
      </c>
      <c r="C893" s="35" t="e">
        <f t="array" ref="C893">INDEX(A!$A$2:$A$1001,MATCH(EF!B893,EF!$A$2:$A$1001,0))</f>
        <v>#N/A</v>
      </c>
      <c r="D893" s="35" t="e">
        <f t="array" ref="D893">INDEX(A!$B$2:$B$1001,MATCH(EF!C893,A!$A$2:$A$1001,0))</f>
        <v>#N/A</v>
      </c>
      <c r="E893" s="35" t="e">
        <f t="array" ref="E893">INDEX(A!$C$2:$C$1001,MATCH(EF!C893,A!$A$2:$A$1001,0))</f>
        <v>#N/A</v>
      </c>
      <c r="F893" s="35" t="e">
        <f t="array" ref="F893">INDEX(A!$D$2:$D$1001,MATCH(EF!C893,A!$A$2:$A$1001,0))</f>
        <v>#N/A</v>
      </c>
      <c r="G893" s="35" t="e">
        <f t="array" ref="G893">INDEX(A!$E$2:$E$1001,MATCH(EF!C893,A!$A$2:$A$1001,0))</f>
        <v>#N/A</v>
      </c>
      <c r="H893" s="35" t="e">
        <f t="array" ref="H893">INDEX(A!$F$2:$F$1001,MATCH(EF!C893,A!$A$2:$A$1001,0))</f>
        <v>#N/A</v>
      </c>
      <c r="I893" s="35" t="e">
        <f t="array" ref="I893">INDEX(A!$G$2:$G$1001,MATCH(EF!C893,A!$A$2:$A$1001,0))</f>
        <v>#N/A</v>
      </c>
      <c r="J893" s="35" t="e">
        <f t="array" ref="J893">INDEX(A!$H$2:$H$1001,MATCH(EF!C893,A!$A$2:$A$1001,0))</f>
        <v>#N/A</v>
      </c>
      <c r="K893" s="35" t="e">
        <f t="array" ref="K893">INDEX(A!$I$2:$I$1001,MATCH(EF!C893,A!$A$2:$A$1001,0))</f>
        <v>#N/A</v>
      </c>
      <c r="L893" s="35" t="e">
        <f t="array" ref="L893">INDEX(A!$J$2:$J$1001,MATCH(EF!C893,A!$A$2:$A$1001,0))</f>
        <v>#N/A</v>
      </c>
      <c r="M893" s="35" t="e">
        <f t="array" ref="M893">INDEX(A!$K$2:$K$1001,MATCH(EF!C893,A!$A$2:$A$1001,0))</f>
        <v>#N/A</v>
      </c>
      <c r="N893" s="35" t="e">
        <f t="array" ref="N893">INDEX(A!$L$2:$L$1001,MATCH(EF!C893,A!$A$2:$A$1001,0))</f>
        <v>#N/A</v>
      </c>
      <c r="O893" s="36" t="e">
        <f t="shared" si="0"/>
        <v>#N/A</v>
      </c>
      <c r="P893" s="36" t="e">
        <f t="shared" si="1"/>
        <v>#N/A</v>
      </c>
      <c r="Q893" s="36" t="e">
        <f t="array" ref="Q893">IF(O893="7",IF(P893="000","Sin región al ser un intermunicipal",INDEX(B!$C$2:$C$126,MATCH(EF!P893,B!$A$2:$A$126,0))),"Sin región al ser un ente Estatal")</f>
        <v>#N/A</v>
      </c>
      <c r="R893" s="37" t="e">
        <f t="array" ref="R893">IF(O893="7",IF(P893="000","N/A",INDEX(B!$D$2:$D$126,MATCH(EF!P893,B!$A$2:$A$126,0))),B!$D$127)</f>
        <v>#N/A</v>
      </c>
      <c r="S893" s="37" t="e">
        <f t="array" ref="S893">IF(O893="7",IF(P893="000","N/A",INDEX(B!$E$2:$E$126,MATCH(EF!P893,B!$A$2:$A$126,0))),B!$E$127)</f>
        <v>#N/A</v>
      </c>
      <c r="T893" s="29"/>
      <c r="U893" s="29"/>
      <c r="V893" s="29"/>
      <c r="W893" s="29"/>
      <c r="X893" s="29"/>
      <c r="Y893" s="29"/>
      <c r="Z893" s="29"/>
    </row>
    <row r="894" spans="1:26" ht="14.25" customHeight="1">
      <c r="A894" s="29">
        <f>COUNTIF(A!$A$2:$A$1001,"&lt;="&amp;A!A894)</f>
        <v>0</v>
      </c>
      <c r="B894" s="30">
        <v>893</v>
      </c>
      <c r="C894" s="35" t="e">
        <f t="array" ref="C894">INDEX(A!$A$2:$A$1001,MATCH(EF!B894,EF!$A$2:$A$1001,0))</f>
        <v>#N/A</v>
      </c>
      <c r="D894" s="35" t="e">
        <f t="array" ref="D894">INDEX(A!$B$2:$B$1001,MATCH(EF!C894,A!$A$2:$A$1001,0))</f>
        <v>#N/A</v>
      </c>
      <c r="E894" s="35" t="e">
        <f t="array" ref="E894">INDEX(A!$C$2:$C$1001,MATCH(EF!C894,A!$A$2:$A$1001,0))</f>
        <v>#N/A</v>
      </c>
      <c r="F894" s="35" t="e">
        <f t="array" ref="F894">INDEX(A!$D$2:$D$1001,MATCH(EF!C894,A!$A$2:$A$1001,0))</f>
        <v>#N/A</v>
      </c>
      <c r="G894" s="35" t="e">
        <f t="array" ref="G894">INDEX(A!$E$2:$E$1001,MATCH(EF!C894,A!$A$2:$A$1001,0))</f>
        <v>#N/A</v>
      </c>
      <c r="H894" s="35" t="e">
        <f t="array" ref="H894">INDEX(A!$F$2:$F$1001,MATCH(EF!C894,A!$A$2:$A$1001,0))</f>
        <v>#N/A</v>
      </c>
      <c r="I894" s="35" t="e">
        <f t="array" ref="I894">INDEX(A!$G$2:$G$1001,MATCH(EF!C894,A!$A$2:$A$1001,0))</f>
        <v>#N/A</v>
      </c>
      <c r="J894" s="35" t="e">
        <f t="array" ref="J894">INDEX(A!$H$2:$H$1001,MATCH(EF!C894,A!$A$2:$A$1001,0))</f>
        <v>#N/A</v>
      </c>
      <c r="K894" s="35" t="e">
        <f t="array" ref="K894">INDEX(A!$I$2:$I$1001,MATCH(EF!C894,A!$A$2:$A$1001,0))</f>
        <v>#N/A</v>
      </c>
      <c r="L894" s="35" t="e">
        <f t="array" ref="L894">INDEX(A!$J$2:$J$1001,MATCH(EF!C894,A!$A$2:$A$1001,0))</f>
        <v>#N/A</v>
      </c>
      <c r="M894" s="35" t="e">
        <f t="array" ref="M894">INDEX(A!$K$2:$K$1001,MATCH(EF!C894,A!$A$2:$A$1001,0))</f>
        <v>#N/A</v>
      </c>
      <c r="N894" s="35" t="e">
        <f t="array" ref="N894">INDEX(A!$L$2:$L$1001,MATCH(EF!C894,A!$A$2:$A$1001,0))</f>
        <v>#N/A</v>
      </c>
      <c r="O894" s="36" t="e">
        <f t="shared" si="0"/>
        <v>#N/A</v>
      </c>
      <c r="P894" s="36" t="e">
        <f t="shared" si="1"/>
        <v>#N/A</v>
      </c>
      <c r="Q894" s="36" t="e">
        <f t="array" ref="Q894">IF(O894="7",IF(P894="000","Sin región al ser un intermunicipal",INDEX(B!$C$2:$C$126,MATCH(EF!P894,B!$A$2:$A$126,0))),"Sin región al ser un ente Estatal")</f>
        <v>#N/A</v>
      </c>
      <c r="R894" s="37" t="e">
        <f t="array" ref="R894">IF(O894="7",IF(P894="000","N/A",INDEX(B!$D$2:$D$126,MATCH(EF!P894,B!$A$2:$A$126,0))),B!$D$127)</f>
        <v>#N/A</v>
      </c>
      <c r="S894" s="37" t="e">
        <f t="array" ref="S894">IF(O894="7",IF(P894="000","N/A",INDEX(B!$E$2:$E$126,MATCH(EF!P894,B!$A$2:$A$126,0))),B!$E$127)</f>
        <v>#N/A</v>
      </c>
      <c r="T894" s="29"/>
      <c r="U894" s="29"/>
      <c r="V894" s="29"/>
      <c r="W894" s="29"/>
      <c r="X894" s="29"/>
      <c r="Y894" s="29"/>
      <c r="Z894" s="29"/>
    </row>
    <row r="895" spans="1:26" ht="14.25" customHeight="1">
      <c r="A895" s="29">
        <f>COUNTIF(A!$A$2:$A$1001,"&lt;="&amp;A!A895)</f>
        <v>0</v>
      </c>
      <c r="B895" s="30">
        <v>894</v>
      </c>
      <c r="C895" s="35" t="e">
        <f t="array" ref="C895">INDEX(A!$A$2:$A$1001,MATCH(EF!B895,EF!$A$2:$A$1001,0))</f>
        <v>#N/A</v>
      </c>
      <c r="D895" s="35" t="e">
        <f t="array" ref="D895">INDEX(A!$B$2:$B$1001,MATCH(EF!C895,A!$A$2:$A$1001,0))</f>
        <v>#N/A</v>
      </c>
      <c r="E895" s="35" t="e">
        <f t="array" ref="E895">INDEX(A!$C$2:$C$1001,MATCH(EF!C895,A!$A$2:$A$1001,0))</f>
        <v>#N/A</v>
      </c>
      <c r="F895" s="35" t="e">
        <f t="array" ref="F895">INDEX(A!$D$2:$D$1001,MATCH(EF!C895,A!$A$2:$A$1001,0))</f>
        <v>#N/A</v>
      </c>
      <c r="G895" s="35" t="e">
        <f t="array" ref="G895">INDEX(A!$E$2:$E$1001,MATCH(EF!C895,A!$A$2:$A$1001,0))</f>
        <v>#N/A</v>
      </c>
      <c r="H895" s="35" t="e">
        <f t="array" ref="H895">INDEX(A!$F$2:$F$1001,MATCH(EF!C895,A!$A$2:$A$1001,0))</f>
        <v>#N/A</v>
      </c>
      <c r="I895" s="35" t="e">
        <f t="array" ref="I895">INDEX(A!$G$2:$G$1001,MATCH(EF!C895,A!$A$2:$A$1001,0))</f>
        <v>#N/A</v>
      </c>
      <c r="J895" s="35" t="e">
        <f t="array" ref="J895">INDEX(A!$H$2:$H$1001,MATCH(EF!C895,A!$A$2:$A$1001,0))</f>
        <v>#N/A</v>
      </c>
      <c r="K895" s="35" t="e">
        <f t="array" ref="K895">INDEX(A!$I$2:$I$1001,MATCH(EF!C895,A!$A$2:$A$1001,0))</f>
        <v>#N/A</v>
      </c>
      <c r="L895" s="35" t="e">
        <f t="array" ref="L895">INDEX(A!$J$2:$J$1001,MATCH(EF!C895,A!$A$2:$A$1001,0))</f>
        <v>#N/A</v>
      </c>
      <c r="M895" s="35" t="e">
        <f t="array" ref="M895">INDEX(A!$K$2:$K$1001,MATCH(EF!C895,A!$A$2:$A$1001,0))</f>
        <v>#N/A</v>
      </c>
      <c r="N895" s="35" t="e">
        <f t="array" ref="N895">INDEX(A!$L$2:$L$1001,MATCH(EF!C895,A!$A$2:$A$1001,0))</f>
        <v>#N/A</v>
      </c>
      <c r="O895" s="36" t="e">
        <f t="shared" si="0"/>
        <v>#N/A</v>
      </c>
      <c r="P895" s="36" t="e">
        <f t="shared" si="1"/>
        <v>#N/A</v>
      </c>
      <c r="Q895" s="36" t="e">
        <f t="array" ref="Q895">IF(O895="7",IF(P895="000","Sin región al ser un intermunicipal",INDEX(B!$C$2:$C$126,MATCH(EF!P895,B!$A$2:$A$126,0))),"Sin región al ser un ente Estatal")</f>
        <v>#N/A</v>
      </c>
      <c r="R895" s="37" t="e">
        <f t="array" ref="R895">IF(O895="7",IF(P895="000","N/A",INDEX(B!$D$2:$D$126,MATCH(EF!P895,B!$A$2:$A$126,0))),B!$D$127)</f>
        <v>#N/A</v>
      </c>
      <c r="S895" s="37" t="e">
        <f t="array" ref="S895">IF(O895="7",IF(P895="000","N/A",INDEX(B!$E$2:$E$126,MATCH(EF!P895,B!$A$2:$A$126,0))),B!$E$127)</f>
        <v>#N/A</v>
      </c>
      <c r="T895" s="29"/>
      <c r="U895" s="29"/>
      <c r="V895" s="29"/>
      <c r="W895" s="29"/>
      <c r="X895" s="29"/>
      <c r="Y895" s="29"/>
      <c r="Z895" s="29"/>
    </row>
    <row r="896" spans="1:26" ht="14.25" customHeight="1">
      <c r="A896" s="29">
        <f>COUNTIF(A!$A$2:$A$1001,"&lt;="&amp;A!A896)</f>
        <v>0</v>
      </c>
      <c r="B896" s="30">
        <v>895</v>
      </c>
      <c r="C896" s="35" t="e">
        <f t="array" ref="C896">INDEX(A!$A$2:$A$1001,MATCH(EF!B896,EF!$A$2:$A$1001,0))</f>
        <v>#N/A</v>
      </c>
      <c r="D896" s="35" t="e">
        <f t="array" ref="D896">INDEX(A!$B$2:$B$1001,MATCH(EF!C896,A!$A$2:$A$1001,0))</f>
        <v>#N/A</v>
      </c>
      <c r="E896" s="35" t="e">
        <f t="array" ref="E896">INDEX(A!$C$2:$C$1001,MATCH(EF!C896,A!$A$2:$A$1001,0))</f>
        <v>#N/A</v>
      </c>
      <c r="F896" s="35" t="e">
        <f t="array" ref="F896">INDEX(A!$D$2:$D$1001,MATCH(EF!C896,A!$A$2:$A$1001,0))</f>
        <v>#N/A</v>
      </c>
      <c r="G896" s="35" t="e">
        <f t="array" ref="G896">INDEX(A!$E$2:$E$1001,MATCH(EF!C896,A!$A$2:$A$1001,0))</f>
        <v>#N/A</v>
      </c>
      <c r="H896" s="35" t="e">
        <f t="array" ref="H896">INDEX(A!$F$2:$F$1001,MATCH(EF!C896,A!$A$2:$A$1001,0))</f>
        <v>#N/A</v>
      </c>
      <c r="I896" s="35" t="e">
        <f t="array" ref="I896">INDEX(A!$G$2:$G$1001,MATCH(EF!C896,A!$A$2:$A$1001,0))</f>
        <v>#N/A</v>
      </c>
      <c r="J896" s="35" t="e">
        <f t="array" ref="J896">INDEX(A!$H$2:$H$1001,MATCH(EF!C896,A!$A$2:$A$1001,0))</f>
        <v>#N/A</v>
      </c>
      <c r="K896" s="35" t="e">
        <f t="array" ref="K896">INDEX(A!$I$2:$I$1001,MATCH(EF!C896,A!$A$2:$A$1001,0))</f>
        <v>#N/A</v>
      </c>
      <c r="L896" s="35" t="e">
        <f t="array" ref="L896">INDEX(A!$J$2:$J$1001,MATCH(EF!C896,A!$A$2:$A$1001,0))</f>
        <v>#N/A</v>
      </c>
      <c r="M896" s="35" t="e">
        <f t="array" ref="M896">INDEX(A!$K$2:$K$1001,MATCH(EF!C896,A!$A$2:$A$1001,0))</f>
        <v>#N/A</v>
      </c>
      <c r="N896" s="35" t="e">
        <f t="array" ref="N896">INDEX(A!$L$2:$L$1001,MATCH(EF!C896,A!$A$2:$A$1001,0))</f>
        <v>#N/A</v>
      </c>
      <c r="O896" s="36" t="e">
        <f t="shared" si="0"/>
        <v>#N/A</v>
      </c>
      <c r="P896" s="36" t="e">
        <f t="shared" si="1"/>
        <v>#N/A</v>
      </c>
      <c r="Q896" s="36" t="e">
        <f t="array" ref="Q896">IF(O896="7",IF(P896="000","Sin región al ser un intermunicipal",INDEX(B!$C$2:$C$126,MATCH(EF!P896,B!$A$2:$A$126,0))),"Sin región al ser un ente Estatal")</f>
        <v>#N/A</v>
      </c>
      <c r="R896" s="37" t="e">
        <f t="array" ref="R896">IF(O896="7",IF(P896="000","N/A",INDEX(B!$D$2:$D$126,MATCH(EF!P896,B!$A$2:$A$126,0))),B!$D$127)</f>
        <v>#N/A</v>
      </c>
      <c r="S896" s="37" t="e">
        <f t="array" ref="S896">IF(O896="7",IF(P896="000","N/A",INDEX(B!$E$2:$E$126,MATCH(EF!P896,B!$A$2:$A$126,0))),B!$E$127)</f>
        <v>#N/A</v>
      </c>
      <c r="T896" s="29"/>
      <c r="U896" s="29"/>
      <c r="V896" s="29"/>
      <c r="W896" s="29"/>
      <c r="X896" s="29"/>
      <c r="Y896" s="29"/>
      <c r="Z896" s="29"/>
    </row>
    <row r="897" spans="1:26" ht="14.25" customHeight="1">
      <c r="A897" s="29">
        <f>COUNTIF(A!$A$2:$A$1001,"&lt;="&amp;A!A897)</f>
        <v>0</v>
      </c>
      <c r="B897" s="30">
        <v>896</v>
      </c>
      <c r="C897" s="35" t="e">
        <f t="array" ref="C897">INDEX(A!$A$2:$A$1001,MATCH(EF!B897,EF!$A$2:$A$1001,0))</f>
        <v>#N/A</v>
      </c>
      <c r="D897" s="35" t="e">
        <f t="array" ref="D897">INDEX(A!$B$2:$B$1001,MATCH(EF!C897,A!$A$2:$A$1001,0))</f>
        <v>#N/A</v>
      </c>
      <c r="E897" s="35" t="e">
        <f t="array" ref="E897">INDEX(A!$C$2:$C$1001,MATCH(EF!C897,A!$A$2:$A$1001,0))</f>
        <v>#N/A</v>
      </c>
      <c r="F897" s="35" t="e">
        <f t="array" ref="F897">INDEX(A!$D$2:$D$1001,MATCH(EF!C897,A!$A$2:$A$1001,0))</f>
        <v>#N/A</v>
      </c>
      <c r="G897" s="35" t="e">
        <f t="array" ref="G897">INDEX(A!$E$2:$E$1001,MATCH(EF!C897,A!$A$2:$A$1001,0))</f>
        <v>#N/A</v>
      </c>
      <c r="H897" s="35" t="e">
        <f t="array" ref="H897">INDEX(A!$F$2:$F$1001,MATCH(EF!C897,A!$A$2:$A$1001,0))</f>
        <v>#N/A</v>
      </c>
      <c r="I897" s="35" t="e">
        <f t="array" ref="I897">INDEX(A!$G$2:$G$1001,MATCH(EF!C897,A!$A$2:$A$1001,0))</f>
        <v>#N/A</v>
      </c>
      <c r="J897" s="35" t="e">
        <f t="array" ref="J897">INDEX(A!$H$2:$H$1001,MATCH(EF!C897,A!$A$2:$A$1001,0))</f>
        <v>#N/A</v>
      </c>
      <c r="K897" s="35" t="e">
        <f t="array" ref="K897">INDEX(A!$I$2:$I$1001,MATCH(EF!C897,A!$A$2:$A$1001,0))</f>
        <v>#N/A</v>
      </c>
      <c r="L897" s="35" t="e">
        <f t="array" ref="L897">INDEX(A!$J$2:$J$1001,MATCH(EF!C897,A!$A$2:$A$1001,0))</f>
        <v>#N/A</v>
      </c>
      <c r="M897" s="35" t="e">
        <f t="array" ref="M897">INDEX(A!$K$2:$K$1001,MATCH(EF!C897,A!$A$2:$A$1001,0))</f>
        <v>#N/A</v>
      </c>
      <c r="N897" s="35" t="e">
        <f t="array" ref="N897">INDEX(A!$L$2:$L$1001,MATCH(EF!C897,A!$A$2:$A$1001,0))</f>
        <v>#N/A</v>
      </c>
      <c r="O897" s="36" t="e">
        <f t="shared" si="0"/>
        <v>#N/A</v>
      </c>
      <c r="P897" s="36" t="e">
        <f t="shared" si="1"/>
        <v>#N/A</v>
      </c>
      <c r="Q897" s="36" t="e">
        <f t="array" ref="Q897">IF(O897="7",IF(P897="000","Sin región al ser un intermunicipal",INDEX(B!$C$2:$C$126,MATCH(EF!P897,B!$A$2:$A$126,0))),"Sin región al ser un ente Estatal")</f>
        <v>#N/A</v>
      </c>
      <c r="R897" s="37" t="e">
        <f t="array" ref="R897">IF(O897="7",IF(P897="000","N/A",INDEX(B!$D$2:$D$126,MATCH(EF!P897,B!$A$2:$A$126,0))),B!$D$127)</f>
        <v>#N/A</v>
      </c>
      <c r="S897" s="37" t="e">
        <f t="array" ref="S897">IF(O897="7",IF(P897="000","N/A",INDEX(B!$E$2:$E$126,MATCH(EF!P897,B!$A$2:$A$126,0))),B!$E$127)</f>
        <v>#N/A</v>
      </c>
      <c r="T897" s="29"/>
      <c r="U897" s="29"/>
      <c r="V897" s="29"/>
      <c r="W897" s="29"/>
      <c r="X897" s="29"/>
      <c r="Y897" s="29"/>
      <c r="Z897" s="29"/>
    </row>
    <row r="898" spans="1:26" ht="14.25" customHeight="1">
      <c r="A898" s="29">
        <f>COUNTIF(A!$A$2:$A$1001,"&lt;="&amp;A!A898)</f>
        <v>0</v>
      </c>
      <c r="B898" s="30">
        <v>897</v>
      </c>
      <c r="C898" s="35" t="e">
        <f t="array" ref="C898">INDEX(A!$A$2:$A$1001,MATCH(EF!B898,EF!$A$2:$A$1001,0))</f>
        <v>#N/A</v>
      </c>
      <c r="D898" s="35" t="e">
        <f t="array" ref="D898">INDEX(A!$B$2:$B$1001,MATCH(EF!C898,A!$A$2:$A$1001,0))</f>
        <v>#N/A</v>
      </c>
      <c r="E898" s="35" t="e">
        <f t="array" ref="E898">INDEX(A!$C$2:$C$1001,MATCH(EF!C898,A!$A$2:$A$1001,0))</f>
        <v>#N/A</v>
      </c>
      <c r="F898" s="35" t="e">
        <f t="array" ref="F898">INDEX(A!$D$2:$D$1001,MATCH(EF!C898,A!$A$2:$A$1001,0))</f>
        <v>#N/A</v>
      </c>
      <c r="G898" s="35" t="e">
        <f t="array" ref="G898">INDEX(A!$E$2:$E$1001,MATCH(EF!C898,A!$A$2:$A$1001,0))</f>
        <v>#N/A</v>
      </c>
      <c r="H898" s="35" t="e">
        <f t="array" ref="H898">INDEX(A!$F$2:$F$1001,MATCH(EF!C898,A!$A$2:$A$1001,0))</f>
        <v>#N/A</v>
      </c>
      <c r="I898" s="35" t="e">
        <f t="array" ref="I898">INDEX(A!$G$2:$G$1001,MATCH(EF!C898,A!$A$2:$A$1001,0))</f>
        <v>#N/A</v>
      </c>
      <c r="J898" s="35" t="e">
        <f t="array" ref="J898">INDEX(A!$H$2:$H$1001,MATCH(EF!C898,A!$A$2:$A$1001,0))</f>
        <v>#N/A</v>
      </c>
      <c r="K898" s="35" t="e">
        <f t="array" ref="K898">INDEX(A!$I$2:$I$1001,MATCH(EF!C898,A!$A$2:$A$1001,0))</f>
        <v>#N/A</v>
      </c>
      <c r="L898" s="35" t="e">
        <f t="array" ref="L898">INDEX(A!$J$2:$J$1001,MATCH(EF!C898,A!$A$2:$A$1001,0))</f>
        <v>#N/A</v>
      </c>
      <c r="M898" s="35" t="e">
        <f t="array" ref="M898">INDEX(A!$K$2:$K$1001,MATCH(EF!C898,A!$A$2:$A$1001,0))</f>
        <v>#N/A</v>
      </c>
      <c r="N898" s="35" t="e">
        <f t="array" ref="N898">INDEX(A!$L$2:$L$1001,MATCH(EF!C898,A!$A$2:$A$1001,0))</f>
        <v>#N/A</v>
      </c>
      <c r="O898" s="36" t="e">
        <f t="shared" si="0"/>
        <v>#N/A</v>
      </c>
      <c r="P898" s="36" t="e">
        <f t="shared" si="1"/>
        <v>#N/A</v>
      </c>
      <c r="Q898" s="36" t="e">
        <f t="array" ref="Q898">IF(O898="7",IF(P898="000","Sin región al ser un intermunicipal",INDEX(B!$C$2:$C$126,MATCH(EF!P898,B!$A$2:$A$126,0))),"Sin región al ser un ente Estatal")</f>
        <v>#N/A</v>
      </c>
      <c r="R898" s="37" t="e">
        <f t="array" ref="R898">IF(O898="7",IF(P898="000","N/A",INDEX(B!$D$2:$D$126,MATCH(EF!P898,B!$A$2:$A$126,0))),B!$D$127)</f>
        <v>#N/A</v>
      </c>
      <c r="S898" s="37" t="e">
        <f t="array" ref="S898">IF(O898="7",IF(P898="000","N/A",INDEX(B!$E$2:$E$126,MATCH(EF!P898,B!$A$2:$A$126,0))),B!$E$127)</f>
        <v>#N/A</v>
      </c>
      <c r="T898" s="29"/>
      <c r="U898" s="29"/>
      <c r="V898" s="29"/>
      <c r="W898" s="29"/>
      <c r="X898" s="29"/>
      <c r="Y898" s="29"/>
      <c r="Z898" s="29"/>
    </row>
    <row r="899" spans="1:26" ht="14.25" customHeight="1">
      <c r="A899" s="29">
        <f>COUNTIF(A!$A$2:$A$1001,"&lt;="&amp;A!A899)</f>
        <v>0</v>
      </c>
      <c r="B899" s="30">
        <v>898</v>
      </c>
      <c r="C899" s="35" t="e">
        <f t="array" ref="C899">INDEX(A!$A$2:$A$1001,MATCH(EF!B899,EF!$A$2:$A$1001,0))</f>
        <v>#N/A</v>
      </c>
      <c r="D899" s="35" t="e">
        <f t="array" ref="D899">INDEX(A!$B$2:$B$1001,MATCH(EF!C899,A!$A$2:$A$1001,0))</f>
        <v>#N/A</v>
      </c>
      <c r="E899" s="35" t="e">
        <f t="array" ref="E899">INDEX(A!$C$2:$C$1001,MATCH(EF!C899,A!$A$2:$A$1001,0))</f>
        <v>#N/A</v>
      </c>
      <c r="F899" s="35" t="e">
        <f t="array" ref="F899">INDEX(A!$D$2:$D$1001,MATCH(EF!C899,A!$A$2:$A$1001,0))</f>
        <v>#N/A</v>
      </c>
      <c r="G899" s="35" t="e">
        <f t="array" ref="G899">INDEX(A!$E$2:$E$1001,MATCH(EF!C899,A!$A$2:$A$1001,0))</f>
        <v>#N/A</v>
      </c>
      <c r="H899" s="35" t="e">
        <f t="array" ref="H899">INDEX(A!$F$2:$F$1001,MATCH(EF!C899,A!$A$2:$A$1001,0))</f>
        <v>#N/A</v>
      </c>
      <c r="I899" s="35" t="e">
        <f t="array" ref="I899">INDEX(A!$G$2:$G$1001,MATCH(EF!C899,A!$A$2:$A$1001,0))</f>
        <v>#N/A</v>
      </c>
      <c r="J899" s="35" t="e">
        <f t="array" ref="J899">INDEX(A!$H$2:$H$1001,MATCH(EF!C899,A!$A$2:$A$1001,0))</f>
        <v>#N/A</v>
      </c>
      <c r="K899" s="35" t="e">
        <f t="array" ref="K899">INDEX(A!$I$2:$I$1001,MATCH(EF!C899,A!$A$2:$A$1001,0))</f>
        <v>#N/A</v>
      </c>
      <c r="L899" s="35" t="e">
        <f t="array" ref="L899">INDEX(A!$J$2:$J$1001,MATCH(EF!C899,A!$A$2:$A$1001,0))</f>
        <v>#N/A</v>
      </c>
      <c r="M899" s="35" t="e">
        <f t="array" ref="M899">INDEX(A!$K$2:$K$1001,MATCH(EF!C899,A!$A$2:$A$1001,0))</f>
        <v>#N/A</v>
      </c>
      <c r="N899" s="35" t="e">
        <f t="array" ref="N899">INDEX(A!$L$2:$L$1001,MATCH(EF!C899,A!$A$2:$A$1001,0))</f>
        <v>#N/A</v>
      </c>
      <c r="O899" s="36" t="e">
        <f t="shared" si="0"/>
        <v>#N/A</v>
      </c>
      <c r="P899" s="36" t="e">
        <f t="shared" si="1"/>
        <v>#N/A</v>
      </c>
      <c r="Q899" s="36" t="e">
        <f t="array" ref="Q899">IF(O899="7",IF(P899="000","Sin región al ser un intermunicipal",INDEX(B!$C$2:$C$126,MATCH(EF!P899,B!$A$2:$A$126,0))),"Sin región al ser un ente Estatal")</f>
        <v>#N/A</v>
      </c>
      <c r="R899" s="37" t="e">
        <f t="array" ref="R899">IF(O899="7",IF(P899="000","N/A",INDEX(B!$D$2:$D$126,MATCH(EF!P899,B!$A$2:$A$126,0))),B!$D$127)</f>
        <v>#N/A</v>
      </c>
      <c r="S899" s="37" t="e">
        <f t="array" ref="S899">IF(O899="7",IF(P899="000","N/A",INDEX(B!$E$2:$E$126,MATCH(EF!P899,B!$A$2:$A$126,0))),B!$E$127)</f>
        <v>#N/A</v>
      </c>
      <c r="T899" s="29"/>
      <c r="U899" s="29"/>
      <c r="V899" s="29"/>
      <c r="W899" s="29"/>
      <c r="X899" s="29"/>
      <c r="Y899" s="29"/>
      <c r="Z899" s="29"/>
    </row>
    <row r="900" spans="1:26" ht="14.25" customHeight="1">
      <c r="A900" s="29">
        <f>COUNTIF(A!$A$2:$A$1001,"&lt;="&amp;A!A900)</f>
        <v>0</v>
      </c>
      <c r="B900" s="30">
        <v>899</v>
      </c>
      <c r="C900" s="35" t="e">
        <f t="array" ref="C900">INDEX(A!$A$2:$A$1001,MATCH(EF!B900,EF!$A$2:$A$1001,0))</f>
        <v>#N/A</v>
      </c>
      <c r="D900" s="35" t="e">
        <f t="array" ref="D900">INDEX(A!$B$2:$B$1001,MATCH(EF!C900,A!$A$2:$A$1001,0))</f>
        <v>#N/A</v>
      </c>
      <c r="E900" s="35" t="e">
        <f t="array" ref="E900">INDEX(A!$C$2:$C$1001,MATCH(EF!C900,A!$A$2:$A$1001,0))</f>
        <v>#N/A</v>
      </c>
      <c r="F900" s="35" t="e">
        <f t="array" ref="F900">INDEX(A!$D$2:$D$1001,MATCH(EF!C900,A!$A$2:$A$1001,0))</f>
        <v>#N/A</v>
      </c>
      <c r="G900" s="35" t="e">
        <f t="array" ref="G900">INDEX(A!$E$2:$E$1001,MATCH(EF!C900,A!$A$2:$A$1001,0))</f>
        <v>#N/A</v>
      </c>
      <c r="H900" s="35" t="e">
        <f t="array" ref="H900">INDEX(A!$F$2:$F$1001,MATCH(EF!C900,A!$A$2:$A$1001,0))</f>
        <v>#N/A</v>
      </c>
      <c r="I900" s="35" t="e">
        <f t="array" ref="I900">INDEX(A!$G$2:$G$1001,MATCH(EF!C900,A!$A$2:$A$1001,0))</f>
        <v>#N/A</v>
      </c>
      <c r="J900" s="35" t="e">
        <f t="array" ref="J900">INDEX(A!$H$2:$H$1001,MATCH(EF!C900,A!$A$2:$A$1001,0))</f>
        <v>#N/A</v>
      </c>
      <c r="K900" s="35" t="e">
        <f t="array" ref="K900">INDEX(A!$I$2:$I$1001,MATCH(EF!C900,A!$A$2:$A$1001,0))</f>
        <v>#N/A</v>
      </c>
      <c r="L900" s="35" t="e">
        <f t="array" ref="L900">INDEX(A!$J$2:$J$1001,MATCH(EF!C900,A!$A$2:$A$1001,0))</f>
        <v>#N/A</v>
      </c>
      <c r="M900" s="35" t="e">
        <f t="array" ref="M900">INDEX(A!$K$2:$K$1001,MATCH(EF!C900,A!$A$2:$A$1001,0))</f>
        <v>#N/A</v>
      </c>
      <c r="N900" s="35" t="e">
        <f t="array" ref="N900">INDEX(A!$L$2:$L$1001,MATCH(EF!C900,A!$A$2:$A$1001,0))</f>
        <v>#N/A</v>
      </c>
      <c r="O900" s="36" t="e">
        <f t="shared" si="0"/>
        <v>#N/A</v>
      </c>
      <c r="P900" s="36" t="e">
        <f t="shared" si="1"/>
        <v>#N/A</v>
      </c>
      <c r="Q900" s="36" t="e">
        <f t="array" ref="Q900">IF(O900="7",IF(P900="000","Sin región al ser un intermunicipal",INDEX(B!$C$2:$C$126,MATCH(EF!P900,B!$A$2:$A$126,0))),"Sin región al ser un ente Estatal")</f>
        <v>#N/A</v>
      </c>
      <c r="R900" s="37" t="e">
        <f t="array" ref="R900">IF(O900="7",IF(P900="000","N/A",INDEX(B!$D$2:$D$126,MATCH(EF!P900,B!$A$2:$A$126,0))),B!$D$127)</f>
        <v>#N/A</v>
      </c>
      <c r="S900" s="37" t="e">
        <f t="array" ref="S900">IF(O900="7",IF(P900="000","N/A",INDEX(B!$E$2:$E$126,MATCH(EF!P900,B!$A$2:$A$126,0))),B!$E$127)</f>
        <v>#N/A</v>
      </c>
      <c r="T900" s="29"/>
      <c r="U900" s="29"/>
      <c r="V900" s="29"/>
      <c r="W900" s="29"/>
      <c r="X900" s="29"/>
      <c r="Y900" s="29"/>
      <c r="Z900" s="29"/>
    </row>
    <row r="901" spans="1:26" ht="14.25" customHeight="1">
      <c r="A901" s="29">
        <f>COUNTIF(A!$A$2:$A$1001,"&lt;="&amp;A!A901)</f>
        <v>0</v>
      </c>
      <c r="B901" s="30">
        <v>900</v>
      </c>
      <c r="C901" s="35" t="e">
        <f t="array" ref="C901">INDEX(A!$A$2:$A$1001,MATCH(EF!B901,EF!$A$2:$A$1001,0))</f>
        <v>#N/A</v>
      </c>
      <c r="D901" s="35" t="e">
        <f t="array" ref="D901">INDEX(A!$B$2:$B$1001,MATCH(EF!C901,A!$A$2:$A$1001,0))</f>
        <v>#N/A</v>
      </c>
      <c r="E901" s="35" t="e">
        <f t="array" ref="E901">INDEX(A!$C$2:$C$1001,MATCH(EF!C901,A!$A$2:$A$1001,0))</f>
        <v>#N/A</v>
      </c>
      <c r="F901" s="35" t="e">
        <f t="array" ref="F901">INDEX(A!$D$2:$D$1001,MATCH(EF!C901,A!$A$2:$A$1001,0))</f>
        <v>#N/A</v>
      </c>
      <c r="G901" s="35" t="e">
        <f t="array" ref="G901">INDEX(A!$E$2:$E$1001,MATCH(EF!C901,A!$A$2:$A$1001,0))</f>
        <v>#N/A</v>
      </c>
      <c r="H901" s="35" t="e">
        <f t="array" ref="H901">INDEX(A!$F$2:$F$1001,MATCH(EF!C901,A!$A$2:$A$1001,0))</f>
        <v>#N/A</v>
      </c>
      <c r="I901" s="35" t="e">
        <f t="array" ref="I901">INDEX(A!$G$2:$G$1001,MATCH(EF!C901,A!$A$2:$A$1001,0))</f>
        <v>#N/A</v>
      </c>
      <c r="J901" s="35" t="e">
        <f t="array" ref="J901">INDEX(A!$H$2:$H$1001,MATCH(EF!C901,A!$A$2:$A$1001,0))</f>
        <v>#N/A</v>
      </c>
      <c r="K901" s="35" t="e">
        <f t="array" ref="K901">INDEX(A!$I$2:$I$1001,MATCH(EF!C901,A!$A$2:$A$1001,0))</f>
        <v>#N/A</v>
      </c>
      <c r="L901" s="35" t="e">
        <f t="array" ref="L901">INDEX(A!$J$2:$J$1001,MATCH(EF!C901,A!$A$2:$A$1001,0))</f>
        <v>#N/A</v>
      </c>
      <c r="M901" s="35" t="e">
        <f t="array" ref="M901">INDEX(A!$K$2:$K$1001,MATCH(EF!C901,A!$A$2:$A$1001,0))</f>
        <v>#N/A</v>
      </c>
      <c r="N901" s="35" t="e">
        <f t="array" ref="N901">INDEX(A!$L$2:$L$1001,MATCH(EF!C901,A!$A$2:$A$1001,0))</f>
        <v>#N/A</v>
      </c>
      <c r="O901" s="36" t="e">
        <f t="shared" si="0"/>
        <v>#N/A</v>
      </c>
      <c r="P901" s="36" t="e">
        <f t="shared" si="1"/>
        <v>#N/A</v>
      </c>
      <c r="Q901" s="36" t="e">
        <f t="array" ref="Q901">IF(O901="7",IF(P901="000","Sin región al ser un intermunicipal",INDEX(B!$C$2:$C$126,MATCH(EF!P901,B!$A$2:$A$126,0))),"Sin región al ser un ente Estatal")</f>
        <v>#N/A</v>
      </c>
      <c r="R901" s="37" t="e">
        <f t="array" ref="R901">IF(O901="7",IF(P901="000","N/A",INDEX(B!$D$2:$D$126,MATCH(EF!P901,B!$A$2:$A$126,0))),B!$D$127)</f>
        <v>#N/A</v>
      </c>
      <c r="S901" s="37" t="e">
        <f t="array" ref="S901">IF(O901="7",IF(P901="000","N/A",INDEX(B!$E$2:$E$126,MATCH(EF!P901,B!$A$2:$A$126,0))),B!$E$127)</f>
        <v>#N/A</v>
      </c>
      <c r="T901" s="29"/>
      <c r="U901" s="29"/>
      <c r="V901" s="29"/>
      <c r="W901" s="29"/>
      <c r="X901" s="29"/>
      <c r="Y901" s="29"/>
      <c r="Z901" s="29"/>
    </row>
    <row r="902" spans="1:26" ht="14.25" customHeight="1">
      <c r="A902" s="29">
        <f>COUNTIF(A!$A$2:$A$1001,"&lt;="&amp;A!A902)</f>
        <v>0</v>
      </c>
      <c r="B902" s="30">
        <v>901</v>
      </c>
      <c r="C902" s="35" t="e">
        <f t="array" ref="C902">INDEX(A!$A$2:$A$1001,MATCH(EF!B902,EF!$A$2:$A$1001,0))</f>
        <v>#N/A</v>
      </c>
      <c r="D902" s="35" t="e">
        <f t="array" ref="D902">INDEX(A!$B$2:$B$1001,MATCH(EF!C902,A!$A$2:$A$1001,0))</f>
        <v>#N/A</v>
      </c>
      <c r="E902" s="35" t="e">
        <f t="array" ref="E902">INDEX(A!$C$2:$C$1001,MATCH(EF!C902,A!$A$2:$A$1001,0))</f>
        <v>#N/A</v>
      </c>
      <c r="F902" s="35" t="e">
        <f t="array" ref="F902">INDEX(A!$D$2:$D$1001,MATCH(EF!C902,A!$A$2:$A$1001,0))</f>
        <v>#N/A</v>
      </c>
      <c r="G902" s="35" t="e">
        <f t="array" ref="G902">INDEX(A!$E$2:$E$1001,MATCH(EF!C902,A!$A$2:$A$1001,0))</f>
        <v>#N/A</v>
      </c>
      <c r="H902" s="35" t="e">
        <f t="array" ref="H902">INDEX(A!$F$2:$F$1001,MATCH(EF!C902,A!$A$2:$A$1001,0))</f>
        <v>#N/A</v>
      </c>
      <c r="I902" s="35" t="e">
        <f t="array" ref="I902">INDEX(A!$G$2:$G$1001,MATCH(EF!C902,A!$A$2:$A$1001,0))</f>
        <v>#N/A</v>
      </c>
      <c r="J902" s="35" t="e">
        <f t="array" ref="J902">INDEX(A!$H$2:$H$1001,MATCH(EF!C902,A!$A$2:$A$1001,0))</f>
        <v>#N/A</v>
      </c>
      <c r="K902" s="35" t="e">
        <f t="array" ref="K902">INDEX(A!$I$2:$I$1001,MATCH(EF!C902,A!$A$2:$A$1001,0))</f>
        <v>#N/A</v>
      </c>
      <c r="L902" s="35" t="e">
        <f t="array" ref="L902">INDEX(A!$J$2:$J$1001,MATCH(EF!C902,A!$A$2:$A$1001,0))</f>
        <v>#N/A</v>
      </c>
      <c r="M902" s="35" t="e">
        <f t="array" ref="M902">INDEX(A!$K$2:$K$1001,MATCH(EF!C902,A!$A$2:$A$1001,0))</f>
        <v>#N/A</v>
      </c>
      <c r="N902" s="35" t="e">
        <f t="array" ref="N902">INDEX(A!$L$2:$L$1001,MATCH(EF!C902,A!$A$2:$A$1001,0))</f>
        <v>#N/A</v>
      </c>
      <c r="O902" s="36" t="e">
        <f t="shared" si="0"/>
        <v>#N/A</v>
      </c>
      <c r="P902" s="36" t="e">
        <f t="shared" si="1"/>
        <v>#N/A</v>
      </c>
      <c r="Q902" s="36" t="e">
        <f t="array" ref="Q902">IF(O902="7",IF(P902="000","Sin región al ser un intermunicipal",INDEX(B!$C$2:$C$126,MATCH(EF!P902,B!$A$2:$A$126,0))),"Sin región al ser un ente Estatal")</f>
        <v>#N/A</v>
      </c>
      <c r="R902" s="37" t="e">
        <f t="array" ref="R902">IF(O902="7",IF(P902="000","N/A",INDEX(B!$D$2:$D$126,MATCH(EF!P902,B!$A$2:$A$126,0))),B!$D$127)</f>
        <v>#N/A</v>
      </c>
      <c r="S902" s="37" t="e">
        <f t="array" ref="S902">IF(O902="7",IF(P902="000","N/A",INDEX(B!$E$2:$E$126,MATCH(EF!P902,B!$A$2:$A$126,0))),B!$E$127)</f>
        <v>#N/A</v>
      </c>
      <c r="T902" s="29"/>
      <c r="U902" s="29"/>
      <c r="V902" s="29"/>
      <c r="W902" s="29"/>
      <c r="X902" s="29"/>
      <c r="Y902" s="29"/>
      <c r="Z902" s="29"/>
    </row>
    <row r="903" spans="1:26" ht="14.25" customHeight="1">
      <c r="A903" s="29">
        <f>COUNTIF(A!$A$2:$A$1001,"&lt;="&amp;A!A903)</f>
        <v>0</v>
      </c>
      <c r="B903" s="30">
        <v>902</v>
      </c>
      <c r="C903" s="35" t="e">
        <f t="array" ref="C903">INDEX(A!$A$2:$A$1001,MATCH(EF!B903,EF!$A$2:$A$1001,0))</f>
        <v>#N/A</v>
      </c>
      <c r="D903" s="35" t="e">
        <f t="array" ref="D903">INDEX(A!$B$2:$B$1001,MATCH(EF!C903,A!$A$2:$A$1001,0))</f>
        <v>#N/A</v>
      </c>
      <c r="E903" s="35" t="e">
        <f t="array" ref="E903">INDEX(A!$C$2:$C$1001,MATCH(EF!C903,A!$A$2:$A$1001,0))</f>
        <v>#N/A</v>
      </c>
      <c r="F903" s="35" t="e">
        <f t="array" ref="F903">INDEX(A!$D$2:$D$1001,MATCH(EF!C903,A!$A$2:$A$1001,0))</f>
        <v>#N/A</v>
      </c>
      <c r="G903" s="35" t="e">
        <f t="array" ref="G903">INDEX(A!$E$2:$E$1001,MATCH(EF!C903,A!$A$2:$A$1001,0))</f>
        <v>#N/A</v>
      </c>
      <c r="H903" s="35" t="e">
        <f t="array" ref="H903">INDEX(A!$F$2:$F$1001,MATCH(EF!C903,A!$A$2:$A$1001,0))</f>
        <v>#N/A</v>
      </c>
      <c r="I903" s="35" t="e">
        <f t="array" ref="I903">INDEX(A!$G$2:$G$1001,MATCH(EF!C903,A!$A$2:$A$1001,0))</f>
        <v>#N/A</v>
      </c>
      <c r="J903" s="35" t="e">
        <f t="array" ref="J903">INDEX(A!$H$2:$H$1001,MATCH(EF!C903,A!$A$2:$A$1001,0))</f>
        <v>#N/A</v>
      </c>
      <c r="K903" s="35" t="e">
        <f t="array" ref="K903">INDEX(A!$I$2:$I$1001,MATCH(EF!C903,A!$A$2:$A$1001,0))</f>
        <v>#N/A</v>
      </c>
      <c r="L903" s="35" t="e">
        <f t="array" ref="L903">INDEX(A!$J$2:$J$1001,MATCH(EF!C903,A!$A$2:$A$1001,0))</f>
        <v>#N/A</v>
      </c>
      <c r="M903" s="35" t="e">
        <f t="array" ref="M903">INDEX(A!$K$2:$K$1001,MATCH(EF!C903,A!$A$2:$A$1001,0))</f>
        <v>#N/A</v>
      </c>
      <c r="N903" s="35" t="e">
        <f t="array" ref="N903">INDEX(A!$L$2:$L$1001,MATCH(EF!C903,A!$A$2:$A$1001,0))</f>
        <v>#N/A</v>
      </c>
      <c r="O903" s="36" t="e">
        <f t="shared" si="0"/>
        <v>#N/A</v>
      </c>
      <c r="P903" s="36" t="e">
        <f t="shared" si="1"/>
        <v>#N/A</v>
      </c>
      <c r="Q903" s="36" t="e">
        <f t="array" ref="Q903">IF(O903="7",IF(P903="000","Sin región al ser un intermunicipal",INDEX(B!$C$2:$C$126,MATCH(EF!P903,B!$A$2:$A$126,0))),"Sin región al ser un ente Estatal")</f>
        <v>#N/A</v>
      </c>
      <c r="R903" s="37" t="e">
        <f t="array" ref="R903">IF(O903="7",IF(P903="000","N/A",INDEX(B!$D$2:$D$126,MATCH(EF!P903,B!$A$2:$A$126,0))),B!$D$127)</f>
        <v>#N/A</v>
      </c>
      <c r="S903" s="37" t="e">
        <f t="array" ref="S903">IF(O903="7",IF(P903="000","N/A",INDEX(B!$E$2:$E$126,MATCH(EF!P903,B!$A$2:$A$126,0))),B!$E$127)</f>
        <v>#N/A</v>
      </c>
      <c r="T903" s="29"/>
      <c r="U903" s="29"/>
      <c r="V903" s="29"/>
      <c r="W903" s="29"/>
      <c r="X903" s="29"/>
      <c r="Y903" s="29"/>
      <c r="Z903" s="29"/>
    </row>
    <row r="904" spans="1:26" ht="14.25" customHeight="1">
      <c r="A904" s="29">
        <f>COUNTIF(A!$A$2:$A$1001,"&lt;="&amp;A!A904)</f>
        <v>0</v>
      </c>
      <c r="B904" s="30">
        <v>903</v>
      </c>
      <c r="C904" s="35" t="e">
        <f t="array" ref="C904">INDEX(A!$A$2:$A$1001,MATCH(EF!B904,EF!$A$2:$A$1001,0))</f>
        <v>#N/A</v>
      </c>
      <c r="D904" s="35" t="e">
        <f t="array" ref="D904">INDEX(A!$B$2:$B$1001,MATCH(EF!C904,A!$A$2:$A$1001,0))</f>
        <v>#N/A</v>
      </c>
      <c r="E904" s="35" t="e">
        <f t="array" ref="E904">INDEX(A!$C$2:$C$1001,MATCH(EF!C904,A!$A$2:$A$1001,0))</f>
        <v>#N/A</v>
      </c>
      <c r="F904" s="35" t="e">
        <f t="array" ref="F904">INDEX(A!$D$2:$D$1001,MATCH(EF!C904,A!$A$2:$A$1001,0))</f>
        <v>#N/A</v>
      </c>
      <c r="G904" s="35" t="e">
        <f t="array" ref="G904">INDEX(A!$E$2:$E$1001,MATCH(EF!C904,A!$A$2:$A$1001,0))</f>
        <v>#N/A</v>
      </c>
      <c r="H904" s="35" t="e">
        <f t="array" ref="H904">INDEX(A!$F$2:$F$1001,MATCH(EF!C904,A!$A$2:$A$1001,0))</f>
        <v>#N/A</v>
      </c>
      <c r="I904" s="35" t="e">
        <f t="array" ref="I904">INDEX(A!$G$2:$G$1001,MATCH(EF!C904,A!$A$2:$A$1001,0))</f>
        <v>#N/A</v>
      </c>
      <c r="J904" s="35" t="e">
        <f t="array" ref="J904">INDEX(A!$H$2:$H$1001,MATCH(EF!C904,A!$A$2:$A$1001,0))</f>
        <v>#N/A</v>
      </c>
      <c r="K904" s="35" t="e">
        <f t="array" ref="K904">INDEX(A!$I$2:$I$1001,MATCH(EF!C904,A!$A$2:$A$1001,0))</f>
        <v>#N/A</v>
      </c>
      <c r="L904" s="35" t="e">
        <f t="array" ref="L904">INDEX(A!$J$2:$J$1001,MATCH(EF!C904,A!$A$2:$A$1001,0))</f>
        <v>#N/A</v>
      </c>
      <c r="M904" s="35" t="e">
        <f t="array" ref="M904">INDEX(A!$K$2:$K$1001,MATCH(EF!C904,A!$A$2:$A$1001,0))</f>
        <v>#N/A</v>
      </c>
      <c r="N904" s="35" t="e">
        <f t="array" ref="N904">INDEX(A!$L$2:$L$1001,MATCH(EF!C904,A!$A$2:$A$1001,0))</f>
        <v>#N/A</v>
      </c>
      <c r="O904" s="36" t="e">
        <f t="shared" si="0"/>
        <v>#N/A</v>
      </c>
      <c r="P904" s="36" t="e">
        <f t="shared" si="1"/>
        <v>#N/A</v>
      </c>
      <c r="Q904" s="36" t="e">
        <f t="array" ref="Q904">IF(O904="7",IF(P904="000","Sin región al ser un intermunicipal",INDEX(B!$C$2:$C$126,MATCH(EF!P904,B!$A$2:$A$126,0))),"Sin región al ser un ente Estatal")</f>
        <v>#N/A</v>
      </c>
      <c r="R904" s="37" t="e">
        <f t="array" ref="R904">IF(O904="7",IF(P904="000","N/A",INDEX(B!$D$2:$D$126,MATCH(EF!P904,B!$A$2:$A$126,0))),B!$D$127)</f>
        <v>#N/A</v>
      </c>
      <c r="S904" s="37" t="e">
        <f t="array" ref="S904">IF(O904="7",IF(P904="000","N/A",INDEX(B!$E$2:$E$126,MATCH(EF!P904,B!$A$2:$A$126,0))),B!$E$127)</f>
        <v>#N/A</v>
      </c>
      <c r="T904" s="29"/>
      <c r="U904" s="29"/>
      <c r="V904" s="29"/>
      <c r="W904" s="29"/>
      <c r="X904" s="29"/>
      <c r="Y904" s="29"/>
      <c r="Z904" s="29"/>
    </row>
    <row r="905" spans="1:26" ht="14.25" customHeight="1">
      <c r="A905" s="29">
        <f>COUNTIF(A!$A$2:$A$1001,"&lt;="&amp;A!A905)</f>
        <v>0</v>
      </c>
      <c r="B905" s="30">
        <v>904</v>
      </c>
      <c r="C905" s="35" t="e">
        <f t="array" ref="C905">INDEX(A!$A$2:$A$1001,MATCH(EF!B905,EF!$A$2:$A$1001,0))</f>
        <v>#N/A</v>
      </c>
      <c r="D905" s="35" t="e">
        <f t="array" ref="D905">INDEX(A!$B$2:$B$1001,MATCH(EF!C905,A!$A$2:$A$1001,0))</f>
        <v>#N/A</v>
      </c>
      <c r="E905" s="35" t="e">
        <f t="array" ref="E905">INDEX(A!$C$2:$C$1001,MATCH(EF!C905,A!$A$2:$A$1001,0))</f>
        <v>#N/A</v>
      </c>
      <c r="F905" s="35" t="e">
        <f t="array" ref="F905">INDEX(A!$D$2:$D$1001,MATCH(EF!C905,A!$A$2:$A$1001,0))</f>
        <v>#N/A</v>
      </c>
      <c r="G905" s="35" t="e">
        <f t="array" ref="G905">INDEX(A!$E$2:$E$1001,MATCH(EF!C905,A!$A$2:$A$1001,0))</f>
        <v>#N/A</v>
      </c>
      <c r="H905" s="35" t="e">
        <f t="array" ref="H905">INDEX(A!$F$2:$F$1001,MATCH(EF!C905,A!$A$2:$A$1001,0))</f>
        <v>#N/A</v>
      </c>
      <c r="I905" s="35" t="e">
        <f t="array" ref="I905">INDEX(A!$G$2:$G$1001,MATCH(EF!C905,A!$A$2:$A$1001,0))</f>
        <v>#N/A</v>
      </c>
      <c r="J905" s="35" t="e">
        <f t="array" ref="J905">INDEX(A!$H$2:$H$1001,MATCH(EF!C905,A!$A$2:$A$1001,0))</f>
        <v>#N/A</v>
      </c>
      <c r="K905" s="35" t="e">
        <f t="array" ref="K905">INDEX(A!$I$2:$I$1001,MATCH(EF!C905,A!$A$2:$A$1001,0))</f>
        <v>#N/A</v>
      </c>
      <c r="L905" s="35" t="e">
        <f t="array" ref="L905">INDEX(A!$J$2:$J$1001,MATCH(EF!C905,A!$A$2:$A$1001,0))</f>
        <v>#N/A</v>
      </c>
      <c r="M905" s="35" t="e">
        <f t="array" ref="M905">INDEX(A!$K$2:$K$1001,MATCH(EF!C905,A!$A$2:$A$1001,0))</f>
        <v>#N/A</v>
      </c>
      <c r="N905" s="35" t="e">
        <f t="array" ref="N905">INDEX(A!$L$2:$L$1001,MATCH(EF!C905,A!$A$2:$A$1001,0))</f>
        <v>#N/A</v>
      </c>
      <c r="O905" s="36" t="e">
        <f t="shared" si="0"/>
        <v>#N/A</v>
      </c>
      <c r="P905" s="36" t="e">
        <f t="shared" si="1"/>
        <v>#N/A</v>
      </c>
      <c r="Q905" s="36" t="e">
        <f t="array" ref="Q905">IF(O905="7",IF(P905="000","Sin región al ser un intermunicipal",INDEX(B!$C$2:$C$126,MATCH(EF!P905,B!$A$2:$A$126,0))),"Sin región al ser un ente Estatal")</f>
        <v>#N/A</v>
      </c>
      <c r="R905" s="37" t="e">
        <f t="array" ref="R905">IF(O905="7",IF(P905="000","N/A",INDEX(B!$D$2:$D$126,MATCH(EF!P905,B!$A$2:$A$126,0))),B!$D$127)</f>
        <v>#N/A</v>
      </c>
      <c r="S905" s="37" t="e">
        <f t="array" ref="S905">IF(O905="7",IF(P905="000","N/A",INDEX(B!$E$2:$E$126,MATCH(EF!P905,B!$A$2:$A$126,0))),B!$E$127)</f>
        <v>#N/A</v>
      </c>
      <c r="T905" s="29"/>
      <c r="U905" s="29"/>
      <c r="V905" s="29"/>
      <c r="W905" s="29"/>
      <c r="X905" s="29"/>
      <c r="Y905" s="29"/>
      <c r="Z905" s="29"/>
    </row>
    <row r="906" spans="1:26" ht="14.25" customHeight="1">
      <c r="A906" s="29">
        <f>COUNTIF(A!$A$2:$A$1001,"&lt;="&amp;A!A906)</f>
        <v>0</v>
      </c>
      <c r="B906" s="30">
        <v>905</v>
      </c>
      <c r="C906" s="35" t="e">
        <f t="array" ref="C906">INDEX(A!$A$2:$A$1001,MATCH(EF!B906,EF!$A$2:$A$1001,0))</f>
        <v>#N/A</v>
      </c>
      <c r="D906" s="35" t="e">
        <f t="array" ref="D906">INDEX(A!$B$2:$B$1001,MATCH(EF!C906,A!$A$2:$A$1001,0))</f>
        <v>#N/A</v>
      </c>
      <c r="E906" s="35" t="e">
        <f t="array" ref="E906">INDEX(A!$C$2:$C$1001,MATCH(EF!C906,A!$A$2:$A$1001,0))</f>
        <v>#N/A</v>
      </c>
      <c r="F906" s="35" t="e">
        <f t="array" ref="F906">INDEX(A!$D$2:$D$1001,MATCH(EF!C906,A!$A$2:$A$1001,0))</f>
        <v>#N/A</v>
      </c>
      <c r="G906" s="35" t="e">
        <f t="array" ref="G906">INDEX(A!$E$2:$E$1001,MATCH(EF!C906,A!$A$2:$A$1001,0))</f>
        <v>#N/A</v>
      </c>
      <c r="H906" s="35" t="e">
        <f t="array" ref="H906">INDEX(A!$F$2:$F$1001,MATCH(EF!C906,A!$A$2:$A$1001,0))</f>
        <v>#N/A</v>
      </c>
      <c r="I906" s="35" t="e">
        <f t="array" ref="I906">INDEX(A!$G$2:$G$1001,MATCH(EF!C906,A!$A$2:$A$1001,0))</f>
        <v>#N/A</v>
      </c>
      <c r="J906" s="35" t="e">
        <f t="array" ref="J906">INDEX(A!$H$2:$H$1001,MATCH(EF!C906,A!$A$2:$A$1001,0))</f>
        <v>#N/A</v>
      </c>
      <c r="K906" s="35" t="e">
        <f t="array" ref="K906">INDEX(A!$I$2:$I$1001,MATCH(EF!C906,A!$A$2:$A$1001,0))</f>
        <v>#N/A</v>
      </c>
      <c r="L906" s="35" t="e">
        <f t="array" ref="L906">INDEX(A!$J$2:$J$1001,MATCH(EF!C906,A!$A$2:$A$1001,0))</f>
        <v>#N/A</v>
      </c>
      <c r="M906" s="35" t="e">
        <f t="array" ref="M906">INDEX(A!$K$2:$K$1001,MATCH(EF!C906,A!$A$2:$A$1001,0))</f>
        <v>#N/A</v>
      </c>
      <c r="N906" s="35" t="e">
        <f t="array" ref="N906">INDEX(A!$L$2:$L$1001,MATCH(EF!C906,A!$A$2:$A$1001,0))</f>
        <v>#N/A</v>
      </c>
      <c r="O906" s="36" t="e">
        <f t="shared" si="0"/>
        <v>#N/A</v>
      </c>
      <c r="P906" s="36" t="e">
        <f t="shared" si="1"/>
        <v>#N/A</v>
      </c>
      <c r="Q906" s="36" t="e">
        <f t="array" ref="Q906">IF(O906="7",IF(P906="000","Sin región al ser un intermunicipal",INDEX(B!$C$2:$C$126,MATCH(EF!P906,B!$A$2:$A$126,0))),"Sin región al ser un ente Estatal")</f>
        <v>#N/A</v>
      </c>
      <c r="R906" s="37" t="e">
        <f t="array" ref="R906">IF(O906="7",IF(P906="000","N/A",INDEX(B!$D$2:$D$126,MATCH(EF!P906,B!$A$2:$A$126,0))),B!$D$127)</f>
        <v>#N/A</v>
      </c>
      <c r="S906" s="37" t="e">
        <f t="array" ref="S906">IF(O906="7",IF(P906="000","N/A",INDEX(B!$E$2:$E$126,MATCH(EF!P906,B!$A$2:$A$126,0))),B!$E$127)</f>
        <v>#N/A</v>
      </c>
      <c r="T906" s="29"/>
      <c r="U906" s="29"/>
      <c r="V906" s="29"/>
      <c r="W906" s="29"/>
      <c r="X906" s="29"/>
      <c r="Y906" s="29"/>
      <c r="Z906" s="29"/>
    </row>
    <row r="907" spans="1:26" ht="14.25" customHeight="1">
      <c r="A907" s="29">
        <f>COUNTIF(A!$A$2:$A$1001,"&lt;="&amp;A!A907)</f>
        <v>0</v>
      </c>
      <c r="B907" s="30">
        <v>906</v>
      </c>
      <c r="C907" s="35" t="e">
        <f t="array" ref="C907">INDEX(A!$A$2:$A$1001,MATCH(EF!B907,EF!$A$2:$A$1001,0))</f>
        <v>#N/A</v>
      </c>
      <c r="D907" s="35" t="e">
        <f t="array" ref="D907">INDEX(A!$B$2:$B$1001,MATCH(EF!C907,A!$A$2:$A$1001,0))</f>
        <v>#N/A</v>
      </c>
      <c r="E907" s="35" t="e">
        <f t="array" ref="E907">INDEX(A!$C$2:$C$1001,MATCH(EF!C907,A!$A$2:$A$1001,0))</f>
        <v>#N/A</v>
      </c>
      <c r="F907" s="35" t="e">
        <f t="array" ref="F907">INDEX(A!$D$2:$D$1001,MATCH(EF!C907,A!$A$2:$A$1001,0))</f>
        <v>#N/A</v>
      </c>
      <c r="G907" s="35" t="e">
        <f t="array" ref="G907">INDEX(A!$E$2:$E$1001,MATCH(EF!C907,A!$A$2:$A$1001,0))</f>
        <v>#N/A</v>
      </c>
      <c r="H907" s="35" t="e">
        <f t="array" ref="H907">INDEX(A!$F$2:$F$1001,MATCH(EF!C907,A!$A$2:$A$1001,0))</f>
        <v>#N/A</v>
      </c>
      <c r="I907" s="35" t="e">
        <f t="array" ref="I907">INDEX(A!$G$2:$G$1001,MATCH(EF!C907,A!$A$2:$A$1001,0))</f>
        <v>#N/A</v>
      </c>
      <c r="J907" s="35" t="e">
        <f t="array" ref="J907">INDEX(A!$H$2:$H$1001,MATCH(EF!C907,A!$A$2:$A$1001,0))</f>
        <v>#N/A</v>
      </c>
      <c r="K907" s="35" t="e">
        <f t="array" ref="K907">INDEX(A!$I$2:$I$1001,MATCH(EF!C907,A!$A$2:$A$1001,0))</f>
        <v>#N/A</v>
      </c>
      <c r="L907" s="35" t="e">
        <f t="array" ref="L907">INDEX(A!$J$2:$J$1001,MATCH(EF!C907,A!$A$2:$A$1001,0))</f>
        <v>#N/A</v>
      </c>
      <c r="M907" s="35" t="e">
        <f t="array" ref="M907">INDEX(A!$K$2:$K$1001,MATCH(EF!C907,A!$A$2:$A$1001,0))</f>
        <v>#N/A</v>
      </c>
      <c r="N907" s="35" t="e">
        <f t="array" ref="N907">INDEX(A!$L$2:$L$1001,MATCH(EF!C907,A!$A$2:$A$1001,0))</f>
        <v>#N/A</v>
      </c>
      <c r="O907" s="36" t="e">
        <f t="shared" si="0"/>
        <v>#N/A</v>
      </c>
      <c r="P907" s="36" t="e">
        <f t="shared" si="1"/>
        <v>#N/A</v>
      </c>
      <c r="Q907" s="36" t="e">
        <f t="array" ref="Q907">IF(O907="7",IF(P907="000","Sin región al ser un intermunicipal",INDEX(B!$C$2:$C$126,MATCH(EF!P907,B!$A$2:$A$126,0))),"Sin región al ser un ente Estatal")</f>
        <v>#N/A</v>
      </c>
      <c r="R907" s="37" t="e">
        <f t="array" ref="R907">IF(O907="7",IF(P907="000","N/A",INDEX(B!$D$2:$D$126,MATCH(EF!P907,B!$A$2:$A$126,0))),B!$D$127)</f>
        <v>#N/A</v>
      </c>
      <c r="S907" s="37" t="e">
        <f t="array" ref="S907">IF(O907="7",IF(P907="000","N/A",INDEX(B!$E$2:$E$126,MATCH(EF!P907,B!$A$2:$A$126,0))),B!$E$127)</f>
        <v>#N/A</v>
      </c>
      <c r="T907" s="29"/>
      <c r="U907" s="29"/>
      <c r="V907" s="29"/>
      <c r="W907" s="29"/>
      <c r="X907" s="29"/>
      <c r="Y907" s="29"/>
      <c r="Z907" s="29"/>
    </row>
    <row r="908" spans="1:26" ht="14.25" customHeight="1">
      <c r="A908" s="29">
        <f>COUNTIF(A!$A$2:$A$1001,"&lt;="&amp;A!A908)</f>
        <v>0</v>
      </c>
      <c r="B908" s="30">
        <v>907</v>
      </c>
      <c r="C908" s="35" t="e">
        <f t="array" ref="C908">INDEX(A!$A$2:$A$1001,MATCH(EF!B908,EF!$A$2:$A$1001,0))</f>
        <v>#N/A</v>
      </c>
      <c r="D908" s="35" t="e">
        <f t="array" ref="D908">INDEX(A!$B$2:$B$1001,MATCH(EF!C908,A!$A$2:$A$1001,0))</f>
        <v>#N/A</v>
      </c>
      <c r="E908" s="35" t="e">
        <f t="array" ref="E908">INDEX(A!$C$2:$C$1001,MATCH(EF!C908,A!$A$2:$A$1001,0))</f>
        <v>#N/A</v>
      </c>
      <c r="F908" s="35" t="e">
        <f t="array" ref="F908">INDEX(A!$D$2:$D$1001,MATCH(EF!C908,A!$A$2:$A$1001,0))</f>
        <v>#N/A</v>
      </c>
      <c r="G908" s="35" t="e">
        <f t="array" ref="G908">INDEX(A!$E$2:$E$1001,MATCH(EF!C908,A!$A$2:$A$1001,0))</f>
        <v>#N/A</v>
      </c>
      <c r="H908" s="35" t="e">
        <f t="array" ref="H908">INDEX(A!$F$2:$F$1001,MATCH(EF!C908,A!$A$2:$A$1001,0))</f>
        <v>#N/A</v>
      </c>
      <c r="I908" s="35" t="e">
        <f t="array" ref="I908">INDEX(A!$G$2:$G$1001,MATCH(EF!C908,A!$A$2:$A$1001,0))</f>
        <v>#N/A</v>
      </c>
      <c r="J908" s="35" t="e">
        <f t="array" ref="J908">INDEX(A!$H$2:$H$1001,MATCH(EF!C908,A!$A$2:$A$1001,0))</f>
        <v>#N/A</v>
      </c>
      <c r="K908" s="35" t="e">
        <f t="array" ref="K908">INDEX(A!$I$2:$I$1001,MATCH(EF!C908,A!$A$2:$A$1001,0))</f>
        <v>#N/A</v>
      </c>
      <c r="L908" s="35" t="e">
        <f t="array" ref="L908">INDEX(A!$J$2:$J$1001,MATCH(EF!C908,A!$A$2:$A$1001,0))</f>
        <v>#N/A</v>
      </c>
      <c r="M908" s="35" t="e">
        <f t="array" ref="M908">INDEX(A!$K$2:$K$1001,MATCH(EF!C908,A!$A$2:$A$1001,0))</f>
        <v>#N/A</v>
      </c>
      <c r="N908" s="35" t="e">
        <f t="array" ref="N908">INDEX(A!$L$2:$L$1001,MATCH(EF!C908,A!$A$2:$A$1001,0))</f>
        <v>#N/A</v>
      </c>
      <c r="O908" s="36" t="e">
        <f t="shared" si="0"/>
        <v>#N/A</v>
      </c>
      <c r="P908" s="36" t="e">
        <f t="shared" si="1"/>
        <v>#N/A</v>
      </c>
      <c r="Q908" s="36" t="e">
        <f t="array" ref="Q908">IF(O908="7",IF(P908="000","Sin región al ser un intermunicipal",INDEX(B!$C$2:$C$126,MATCH(EF!P908,B!$A$2:$A$126,0))),"Sin región al ser un ente Estatal")</f>
        <v>#N/A</v>
      </c>
      <c r="R908" s="37" t="e">
        <f t="array" ref="R908">IF(O908="7",IF(P908="000","N/A",INDEX(B!$D$2:$D$126,MATCH(EF!P908,B!$A$2:$A$126,0))),B!$D$127)</f>
        <v>#N/A</v>
      </c>
      <c r="S908" s="37" t="e">
        <f t="array" ref="S908">IF(O908="7",IF(P908="000","N/A",INDEX(B!$E$2:$E$126,MATCH(EF!P908,B!$A$2:$A$126,0))),B!$E$127)</f>
        <v>#N/A</v>
      </c>
      <c r="T908" s="29"/>
      <c r="U908" s="29"/>
      <c r="V908" s="29"/>
      <c r="W908" s="29"/>
      <c r="X908" s="29"/>
      <c r="Y908" s="29"/>
      <c r="Z908" s="29"/>
    </row>
    <row r="909" spans="1:26" ht="14.25" customHeight="1">
      <c r="A909" s="29">
        <f>COUNTIF(A!$A$2:$A$1001,"&lt;="&amp;A!A909)</f>
        <v>0</v>
      </c>
      <c r="B909" s="30">
        <v>908</v>
      </c>
      <c r="C909" s="35" t="e">
        <f t="array" ref="C909">INDEX(A!$A$2:$A$1001,MATCH(EF!B909,EF!$A$2:$A$1001,0))</f>
        <v>#N/A</v>
      </c>
      <c r="D909" s="35" t="e">
        <f t="array" ref="D909">INDEX(A!$B$2:$B$1001,MATCH(EF!C909,A!$A$2:$A$1001,0))</f>
        <v>#N/A</v>
      </c>
      <c r="E909" s="35" t="e">
        <f t="array" ref="E909">INDEX(A!$C$2:$C$1001,MATCH(EF!C909,A!$A$2:$A$1001,0))</f>
        <v>#N/A</v>
      </c>
      <c r="F909" s="35" t="e">
        <f t="array" ref="F909">INDEX(A!$D$2:$D$1001,MATCH(EF!C909,A!$A$2:$A$1001,0))</f>
        <v>#N/A</v>
      </c>
      <c r="G909" s="35" t="e">
        <f t="array" ref="G909">INDEX(A!$E$2:$E$1001,MATCH(EF!C909,A!$A$2:$A$1001,0))</f>
        <v>#N/A</v>
      </c>
      <c r="H909" s="35" t="e">
        <f t="array" ref="H909">INDEX(A!$F$2:$F$1001,MATCH(EF!C909,A!$A$2:$A$1001,0))</f>
        <v>#N/A</v>
      </c>
      <c r="I909" s="35" t="e">
        <f t="array" ref="I909">INDEX(A!$G$2:$G$1001,MATCH(EF!C909,A!$A$2:$A$1001,0))</f>
        <v>#N/A</v>
      </c>
      <c r="J909" s="35" t="e">
        <f t="array" ref="J909">INDEX(A!$H$2:$H$1001,MATCH(EF!C909,A!$A$2:$A$1001,0))</f>
        <v>#N/A</v>
      </c>
      <c r="K909" s="35" t="e">
        <f t="array" ref="K909">INDEX(A!$I$2:$I$1001,MATCH(EF!C909,A!$A$2:$A$1001,0))</f>
        <v>#N/A</v>
      </c>
      <c r="L909" s="35" t="e">
        <f t="array" ref="L909">INDEX(A!$J$2:$J$1001,MATCH(EF!C909,A!$A$2:$A$1001,0))</f>
        <v>#N/A</v>
      </c>
      <c r="M909" s="35" t="e">
        <f t="array" ref="M909">INDEX(A!$K$2:$K$1001,MATCH(EF!C909,A!$A$2:$A$1001,0))</f>
        <v>#N/A</v>
      </c>
      <c r="N909" s="35" t="e">
        <f t="array" ref="N909">INDEX(A!$L$2:$L$1001,MATCH(EF!C909,A!$A$2:$A$1001,0))</f>
        <v>#N/A</v>
      </c>
      <c r="O909" s="36" t="e">
        <f t="shared" si="0"/>
        <v>#N/A</v>
      </c>
      <c r="P909" s="36" t="e">
        <f t="shared" si="1"/>
        <v>#N/A</v>
      </c>
      <c r="Q909" s="36" t="e">
        <f t="array" ref="Q909">IF(O909="7",IF(P909="000","Sin región al ser un intermunicipal",INDEX(B!$C$2:$C$126,MATCH(EF!P909,B!$A$2:$A$126,0))),"Sin región al ser un ente Estatal")</f>
        <v>#N/A</v>
      </c>
      <c r="R909" s="37" t="e">
        <f t="array" ref="R909">IF(O909="7",IF(P909="000","N/A",INDEX(B!$D$2:$D$126,MATCH(EF!P909,B!$A$2:$A$126,0))),B!$D$127)</f>
        <v>#N/A</v>
      </c>
      <c r="S909" s="37" t="e">
        <f t="array" ref="S909">IF(O909="7",IF(P909="000","N/A",INDEX(B!$E$2:$E$126,MATCH(EF!P909,B!$A$2:$A$126,0))),B!$E$127)</f>
        <v>#N/A</v>
      </c>
      <c r="T909" s="29"/>
      <c r="U909" s="29"/>
      <c r="V909" s="29"/>
      <c r="W909" s="29"/>
      <c r="X909" s="29"/>
      <c r="Y909" s="29"/>
      <c r="Z909" s="29"/>
    </row>
    <row r="910" spans="1:26" ht="14.25" customHeight="1">
      <c r="A910" s="29">
        <f>COUNTIF(A!$A$2:$A$1001,"&lt;="&amp;A!A910)</f>
        <v>0</v>
      </c>
      <c r="B910" s="30">
        <v>909</v>
      </c>
      <c r="C910" s="35" t="e">
        <f t="array" ref="C910">INDEX(A!$A$2:$A$1001,MATCH(EF!B910,EF!$A$2:$A$1001,0))</f>
        <v>#N/A</v>
      </c>
      <c r="D910" s="35" t="e">
        <f t="array" ref="D910">INDEX(A!$B$2:$B$1001,MATCH(EF!C910,A!$A$2:$A$1001,0))</f>
        <v>#N/A</v>
      </c>
      <c r="E910" s="35" t="e">
        <f t="array" ref="E910">INDEX(A!$C$2:$C$1001,MATCH(EF!C910,A!$A$2:$A$1001,0))</f>
        <v>#N/A</v>
      </c>
      <c r="F910" s="35" t="e">
        <f t="array" ref="F910">INDEX(A!$D$2:$D$1001,MATCH(EF!C910,A!$A$2:$A$1001,0))</f>
        <v>#N/A</v>
      </c>
      <c r="G910" s="35" t="e">
        <f t="array" ref="G910">INDEX(A!$E$2:$E$1001,MATCH(EF!C910,A!$A$2:$A$1001,0))</f>
        <v>#N/A</v>
      </c>
      <c r="H910" s="35" t="e">
        <f t="array" ref="H910">INDEX(A!$F$2:$F$1001,MATCH(EF!C910,A!$A$2:$A$1001,0))</f>
        <v>#N/A</v>
      </c>
      <c r="I910" s="35" t="e">
        <f t="array" ref="I910">INDEX(A!$G$2:$G$1001,MATCH(EF!C910,A!$A$2:$A$1001,0))</f>
        <v>#N/A</v>
      </c>
      <c r="J910" s="35" t="e">
        <f t="array" ref="J910">INDEX(A!$H$2:$H$1001,MATCH(EF!C910,A!$A$2:$A$1001,0))</f>
        <v>#N/A</v>
      </c>
      <c r="K910" s="35" t="e">
        <f t="array" ref="K910">INDEX(A!$I$2:$I$1001,MATCH(EF!C910,A!$A$2:$A$1001,0))</f>
        <v>#N/A</v>
      </c>
      <c r="L910" s="35" t="e">
        <f t="array" ref="L910">INDEX(A!$J$2:$J$1001,MATCH(EF!C910,A!$A$2:$A$1001,0))</f>
        <v>#N/A</v>
      </c>
      <c r="M910" s="35" t="e">
        <f t="array" ref="M910">INDEX(A!$K$2:$K$1001,MATCH(EF!C910,A!$A$2:$A$1001,0))</f>
        <v>#N/A</v>
      </c>
      <c r="N910" s="35" t="e">
        <f t="array" ref="N910">INDEX(A!$L$2:$L$1001,MATCH(EF!C910,A!$A$2:$A$1001,0))</f>
        <v>#N/A</v>
      </c>
      <c r="O910" s="36" t="e">
        <f t="shared" si="0"/>
        <v>#N/A</v>
      </c>
      <c r="P910" s="36" t="e">
        <f t="shared" si="1"/>
        <v>#N/A</v>
      </c>
      <c r="Q910" s="36" t="e">
        <f t="array" ref="Q910">IF(O910="7",IF(P910="000","Sin región al ser un intermunicipal",INDEX(B!$C$2:$C$126,MATCH(EF!P910,B!$A$2:$A$126,0))),"Sin región al ser un ente Estatal")</f>
        <v>#N/A</v>
      </c>
      <c r="R910" s="37" t="e">
        <f t="array" ref="R910">IF(O910="7",IF(P910="000","N/A",INDEX(B!$D$2:$D$126,MATCH(EF!P910,B!$A$2:$A$126,0))),B!$D$127)</f>
        <v>#N/A</v>
      </c>
      <c r="S910" s="37" t="e">
        <f t="array" ref="S910">IF(O910="7",IF(P910="000","N/A",INDEX(B!$E$2:$E$126,MATCH(EF!P910,B!$A$2:$A$126,0))),B!$E$127)</f>
        <v>#N/A</v>
      </c>
      <c r="T910" s="29"/>
      <c r="U910" s="29"/>
      <c r="V910" s="29"/>
      <c r="W910" s="29"/>
      <c r="X910" s="29"/>
      <c r="Y910" s="29"/>
      <c r="Z910" s="29"/>
    </row>
    <row r="911" spans="1:26" ht="14.25" customHeight="1">
      <c r="A911" s="29">
        <f>COUNTIF(A!$A$2:$A$1001,"&lt;="&amp;A!A911)</f>
        <v>0</v>
      </c>
      <c r="B911" s="30">
        <v>910</v>
      </c>
      <c r="C911" s="35" t="e">
        <f t="array" ref="C911">INDEX(A!$A$2:$A$1001,MATCH(EF!B911,EF!$A$2:$A$1001,0))</f>
        <v>#N/A</v>
      </c>
      <c r="D911" s="35" t="e">
        <f t="array" ref="D911">INDEX(A!$B$2:$B$1001,MATCH(EF!C911,A!$A$2:$A$1001,0))</f>
        <v>#N/A</v>
      </c>
      <c r="E911" s="35" t="e">
        <f t="array" ref="E911">INDEX(A!$C$2:$C$1001,MATCH(EF!C911,A!$A$2:$A$1001,0))</f>
        <v>#N/A</v>
      </c>
      <c r="F911" s="35" t="e">
        <f t="array" ref="F911">INDEX(A!$D$2:$D$1001,MATCH(EF!C911,A!$A$2:$A$1001,0))</f>
        <v>#N/A</v>
      </c>
      <c r="G911" s="35" t="e">
        <f t="array" ref="G911">INDEX(A!$E$2:$E$1001,MATCH(EF!C911,A!$A$2:$A$1001,0))</f>
        <v>#N/A</v>
      </c>
      <c r="H911" s="35" t="e">
        <f t="array" ref="H911">INDEX(A!$F$2:$F$1001,MATCH(EF!C911,A!$A$2:$A$1001,0))</f>
        <v>#N/A</v>
      </c>
      <c r="I911" s="35" t="e">
        <f t="array" ref="I911">INDEX(A!$G$2:$G$1001,MATCH(EF!C911,A!$A$2:$A$1001,0))</f>
        <v>#N/A</v>
      </c>
      <c r="J911" s="35" t="e">
        <f t="array" ref="J911">INDEX(A!$H$2:$H$1001,MATCH(EF!C911,A!$A$2:$A$1001,0))</f>
        <v>#N/A</v>
      </c>
      <c r="K911" s="35" t="e">
        <f t="array" ref="K911">INDEX(A!$I$2:$I$1001,MATCH(EF!C911,A!$A$2:$A$1001,0))</f>
        <v>#N/A</v>
      </c>
      <c r="L911" s="35" t="e">
        <f t="array" ref="L911">INDEX(A!$J$2:$J$1001,MATCH(EF!C911,A!$A$2:$A$1001,0))</f>
        <v>#N/A</v>
      </c>
      <c r="M911" s="35" t="e">
        <f t="array" ref="M911">INDEX(A!$K$2:$K$1001,MATCH(EF!C911,A!$A$2:$A$1001,0))</f>
        <v>#N/A</v>
      </c>
      <c r="N911" s="35" t="e">
        <f t="array" ref="N911">INDEX(A!$L$2:$L$1001,MATCH(EF!C911,A!$A$2:$A$1001,0))</f>
        <v>#N/A</v>
      </c>
      <c r="O911" s="36" t="e">
        <f t="shared" si="0"/>
        <v>#N/A</v>
      </c>
      <c r="P911" s="36" t="e">
        <f t="shared" si="1"/>
        <v>#N/A</v>
      </c>
      <c r="Q911" s="36" t="e">
        <f t="array" ref="Q911">IF(O911="7",IF(P911="000","Sin región al ser un intermunicipal",INDEX(B!$C$2:$C$126,MATCH(EF!P911,B!$A$2:$A$126,0))),"Sin región al ser un ente Estatal")</f>
        <v>#N/A</v>
      </c>
      <c r="R911" s="37" t="e">
        <f t="array" ref="R911">IF(O911="7",IF(P911="000","N/A",INDEX(B!$D$2:$D$126,MATCH(EF!P911,B!$A$2:$A$126,0))),B!$D$127)</f>
        <v>#N/A</v>
      </c>
      <c r="S911" s="37" t="e">
        <f t="array" ref="S911">IF(O911="7",IF(P911="000","N/A",INDEX(B!$E$2:$E$126,MATCH(EF!P911,B!$A$2:$A$126,0))),B!$E$127)</f>
        <v>#N/A</v>
      </c>
      <c r="T911" s="29"/>
      <c r="U911" s="29"/>
      <c r="V911" s="29"/>
      <c r="W911" s="29"/>
      <c r="X911" s="29"/>
      <c r="Y911" s="29"/>
      <c r="Z911" s="29"/>
    </row>
    <row r="912" spans="1:26" ht="14.25" customHeight="1">
      <c r="A912" s="29">
        <f>COUNTIF(A!$A$2:$A$1001,"&lt;="&amp;A!A912)</f>
        <v>0</v>
      </c>
      <c r="B912" s="30">
        <v>911</v>
      </c>
      <c r="C912" s="35" t="e">
        <f t="array" ref="C912">INDEX(A!$A$2:$A$1001,MATCH(EF!B912,EF!$A$2:$A$1001,0))</f>
        <v>#N/A</v>
      </c>
      <c r="D912" s="35" t="e">
        <f t="array" ref="D912">INDEX(A!$B$2:$B$1001,MATCH(EF!C912,A!$A$2:$A$1001,0))</f>
        <v>#N/A</v>
      </c>
      <c r="E912" s="35" t="e">
        <f t="array" ref="E912">INDEX(A!$C$2:$C$1001,MATCH(EF!C912,A!$A$2:$A$1001,0))</f>
        <v>#N/A</v>
      </c>
      <c r="F912" s="35" t="e">
        <f t="array" ref="F912">INDEX(A!$D$2:$D$1001,MATCH(EF!C912,A!$A$2:$A$1001,0))</f>
        <v>#N/A</v>
      </c>
      <c r="G912" s="35" t="e">
        <f t="array" ref="G912">INDEX(A!$E$2:$E$1001,MATCH(EF!C912,A!$A$2:$A$1001,0))</f>
        <v>#N/A</v>
      </c>
      <c r="H912" s="35" t="e">
        <f t="array" ref="H912">INDEX(A!$F$2:$F$1001,MATCH(EF!C912,A!$A$2:$A$1001,0))</f>
        <v>#N/A</v>
      </c>
      <c r="I912" s="35" t="e">
        <f t="array" ref="I912">INDEX(A!$G$2:$G$1001,MATCH(EF!C912,A!$A$2:$A$1001,0))</f>
        <v>#N/A</v>
      </c>
      <c r="J912" s="35" t="e">
        <f t="array" ref="J912">INDEX(A!$H$2:$H$1001,MATCH(EF!C912,A!$A$2:$A$1001,0))</f>
        <v>#N/A</v>
      </c>
      <c r="K912" s="35" t="e">
        <f t="array" ref="K912">INDEX(A!$I$2:$I$1001,MATCH(EF!C912,A!$A$2:$A$1001,0))</f>
        <v>#N/A</v>
      </c>
      <c r="L912" s="35" t="e">
        <f t="array" ref="L912">INDEX(A!$J$2:$J$1001,MATCH(EF!C912,A!$A$2:$A$1001,0))</f>
        <v>#N/A</v>
      </c>
      <c r="M912" s="35" t="e">
        <f t="array" ref="M912">INDEX(A!$K$2:$K$1001,MATCH(EF!C912,A!$A$2:$A$1001,0))</f>
        <v>#N/A</v>
      </c>
      <c r="N912" s="35" t="e">
        <f t="array" ref="N912">INDEX(A!$L$2:$L$1001,MATCH(EF!C912,A!$A$2:$A$1001,0))</f>
        <v>#N/A</v>
      </c>
      <c r="O912" s="36" t="e">
        <f t="shared" si="0"/>
        <v>#N/A</v>
      </c>
      <c r="P912" s="36" t="e">
        <f t="shared" si="1"/>
        <v>#N/A</v>
      </c>
      <c r="Q912" s="36" t="e">
        <f t="array" ref="Q912">IF(O912="7",IF(P912="000","Sin región al ser un intermunicipal",INDEX(B!$C$2:$C$126,MATCH(EF!P912,B!$A$2:$A$126,0))),"Sin región al ser un ente Estatal")</f>
        <v>#N/A</v>
      </c>
      <c r="R912" s="37" t="e">
        <f t="array" ref="R912">IF(O912="7",IF(P912="000","N/A",INDEX(B!$D$2:$D$126,MATCH(EF!P912,B!$A$2:$A$126,0))),B!$D$127)</f>
        <v>#N/A</v>
      </c>
      <c r="S912" s="37" t="e">
        <f t="array" ref="S912">IF(O912="7",IF(P912="000","N/A",INDEX(B!$E$2:$E$126,MATCH(EF!P912,B!$A$2:$A$126,0))),B!$E$127)</f>
        <v>#N/A</v>
      </c>
      <c r="T912" s="29"/>
      <c r="U912" s="29"/>
      <c r="V912" s="29"/>
      <c r="W912" s="29"/>
      <c r="X912" s="29"/>
      <c r="Y912" s="29"/>
      <c r="Z912" s="29"/>
    </row>
    <row r="913" spans="1:26" ht="14.25" customHeight="1">
      <c r="A913" s="29">
        <f>COUNTIF(A!$A$2:$A$1001,"&lt;="&amp;A!A913)</f>
        <v>0</v>
      </c>
      <c r="B913" s="30">
        <v>912</v>
      </c>
      <c r="C913" s="35" t="e">
        <f t="array" ref="C913">INDEX(A!$A$2:$A$1001,MATCH(EF!B913,EF!$A$2:$A$1001,0))</f>
        <v>#N/A</v>
      </c>
      <c r="D913" s="35" t="e">
        <f t="array" ref="D913">INDEX(A!$B$2:$B$1001,MATCH(EF!C913,A!$A$2:$A$1001,0))</f>
        <v>#N/A</v>
      </c>
      <c r="E913" s="35" t="e">
        <f t="array" ref="E913">INDEX(A!$C$2:$C$1001,MATCH(EF!C913,A!$A$2:$A$1001,0))</f>
        <v>#N/A</v>
      </c>
      <c r="F913" s="35" t="e">
        <f t="array" ref="F913">INDEX(A!$D$2:$D$1001,MATCH(EF!C913,A!$A$2:$A$1001,0))</f>
        <v>#N/A</v>
      </c>
      <c r="G913" s="35" t="e">
        <f t="array" ref="G913">INDEX(A!$E$2:$E$1001,MATCH(EF!C913,A!$A$2:$A$1001,0))</f>
        <v>#N/A</v>
      </c>
      <c r="H913" s="35" t="e">
        <f t="array" ref="H913">INDEX(A!$F$2:$F$1001,MATCH(EF!C913,A!$A$2:$A$1001,0))</f>
        <v>#N/A</v>
      </c>
      <c r="I913" s="35" t="e">
        <f t="array" ref="I913">INDEX(A!$G$2:$G$1001,MATCH(EF!C913,A!$A$2:$A$1001,0))</f>
        <v>#N/A</v>
      </c>
      <c r="J913" s="35" t="e">
        <f t="array" ref="J913">INDEX(A!$H$2:$H$1001,MATCH(EF!C913,A!$A$2:$A$1001,0))</f>
        <v>#N/A</v>
      </c>
      <c r="K913" s="35" t="e">
        <f t="array" ref="K913">INDEX(A!$I$2:$I$1001,MATCH(EF!C913,A!$A$2:$A$1001,0))</f>
        <v>#N/A</v>
      </c>
      <c r="L913" s="35" t="e">
        <f t="array" ref="L913">INDEX(A!$J$2:$J$1001,MATCH(EF!C913,A!$A$2:$A$1001,0))</f>
        <v>#N/A</v>
      </c>
      <c r="M913" s="35" t="e">
        <f t="array" ref="M913">INDEX(A!$K$2:$K$1001,MATCH(EF!C913,A!$A$2:$A$1001,0))</f>
        <v>#N/A</v>
      </c>
      <c r="N913" s="35" t="e">
        <f t="array" ref="N913">INDEX(A!$L$2:$L$1001,MATCH(EF!C913,A!$A$2:$A$1001,0))</f>
        <v>#N/A</v>
      </c>
      <c r="O913" s="36" t="e">
        <f t="shared" si="0"/>
        <v>#N/A</v>
      </c>
      <c r="P913" s="36" t="e">
        <f t="shared" si="1"/>
        <v>#N/A</v>
      </c>
      <c r="Q913" s="36" t="e">
        <f t="array" ref="Q913">IF(O913="7",IF(P913="000","Sin región al ser un intermunicipal",INDEX(B!$C$2:$C$126,MATCH(EF!P913,B!$A$2:$A$126,0))),"Sin región al ser un ente Estatal")</f>
        <v>#N/A</v>
      </c>
      <c r="R913" s="37" t="e">
        <f t="array" ref="R913">IF(O913="7",IF(P913="000","N/A",INDEX(B!$D$2:$D$126,MATCH(EF!P913,B!$A$2:$A$126,0))),B!$D$127)</f>
        <v>#N/A</v>
      </c>
      <c r="S913" s="37" t="e">
        <f t="array" ref="S913">IF(O913="7",IF(P913="000","N/A",INDEX(B!$E$2:$E$126,MATCH(EF!P913,B!$A$2:$A$126,0))),B!$E$127)</f>
        <v>#N/A</v>
      </c>
      <c r="T913" s="29"/>
      <c r="U913" s="29"/>
      <c r="V913" s="29"/>
      <c r="W913" s="29"/>
      <c r="X913" s="29"/>
      <c r="Y913" s="29"/>
      <c r="Z913" s="29"/>
    </row>
    <row r="914" spans="1:26" ht="14.25" customHeight="1">
      <c r="A914" s="29">
        <f>COUNTIF(A!$A$2:$A$1001,"&lt;="&amp;A!A914)</f>
        <v>0</v>
      </c>
      <c r="B914" s="30">
        <v>913</v>
      </c>
      <c r="C914" s="35" t="e">
        <f t="array" ref="C914">INDEX(A!$A$2:$A$1001,MATCH(EF!B914,EF!$A$2:$A$1001,0))</f>
        <v>#N/A</v>
      </c>
      <c r="D914" s="35" t="e">
        <f t="array" ref="D914">INDEX(A!$B$2:$B$1001,MATCH(EF!C914,A!$A$2:$A$1001,0))</f>
        <v>#N/A</v>
      </c>
      <c r="E914" s="35" t="e">
        <f t="array" ref="E914">INDEX(A!$C$2:$C$1001,MATCH(EF!C914,A!$A$2:$A$1001,0))</f>
        <v>#N/A</v>
      </c>
      <c r="F914" s="35" t="e">
        <f t="array" ref="F914">INDEX(A!$D$2:$D$1001,MATCH(EF!C914,A!$A$2:$A$1001,0))</f>
        <v>#N/A</v>
      </c>
      <c r="G914" s="35" t="e">
        <f t="array" ref="G914">INDEX(A!$E$2:$E$1001,MATCH(EF!C914,A!$A$2:$A$1001,0))</f>
        <v>#N/A</v>
      </c>
      <c r="H914" s="35" t="e">
        <f t="array" ref="H914">INDEX(A!$F$2:$F$1001,MATCH(EF!C914,A!$A$2:$A$1001,0))</f>
        <v>#N/A</v>
      </c>
      <c r="I914" s="35" t="e">
        <f t="array" ref="I914">INDEX(A!$G$2:$G$1001,MATCH(EF!C914,A!$A$2:$A$1001,0))</f>
        <v>#N/A</v>
      </c>
      <c r="J914" s="35" t="e">
        <f t="array" ref="J914">INDEX(A!$H$2:$H$1001,MATCH(EF!C914,A!$A$2:$A$1001,0))</f>
        <v>#N/A</v>
      </c>
      <c r="K914" s="35" t="e">
        <f t="array" ref="K914">INDEX(A!$I$2:$I$1001,MATCH(EF!C914,A!$A$2:$A$1001,0))</f>
        <v>#N/A</v>
      </c>
      <c r="L914" s="35" t="e">
        <f t="array" ref="L914">INDEX(A!$J$2:$J$1001,MATCH(EF!C914,A!$A$2:$A$1001,0))</f>
        <v>#N/A</v>
      </c>
      <c r="M914" s="35" t="e">
        <f t="array" ref="M914">INDEX(A!$K$2:$K$1001,MATCH(EF!C914,A!$A$2:$A$1001,0))</f>
        <v>#N/A</v>
      </c>
      <c r="N914" s="35" t="e">
        <f t="array" ref="N914">INDEX(A!$L$2:$L$1001,MATCH(EF!C914,A!$A$2:$A$1001,0))</f>
        <v>#N/A</v>
      </c>
      <c r="O914" s="36" t="e">
        <f t="shared" si="0"/>
        <v>#N/A</v>
      </c>
      <c r="P914" s="36" t="e">
        <f t="shared" si="1"/>
        <v>#N/A</v>
      </c>
      <c r="Q914" s="36" t="e">
        <f t="array" ref="Q914">IF(O914="7",IF(P914="000","Sin región al ser un intermunicipal",INDEX(B!$C$2:$C$126,MATCH(EF!P914,B!$A$2:$A$126,0))),"Sin región al ser un ente Estatal")</f>
        <v>#N/A</v>
      </c>
      <c r="R914" s="37" t="e">
        <f t="array" ref="R914">IF(O914="7",IF(P914="000","N/A",INDEX(B!$D$2:$D$126,MATCH(EF!P914,B!$A$2:$A$126,0))),B!$D$127)</f>
        <v>#N/A</v>
      </c>
      <c r="S914" s="37" t="e">
        <f t="array" ref="S914">IF(O914="7",IF(P914="000","N/A",INDEX(B!$E$2:$E$126,MATCH(EF!P914,B!$A$2:$A$126,0))),B!$E$127)</f>
        <v>#N/A</v>
      </c>
      <c r="T914" s="29"/>
      <c r="U914" s="29"/>
      <c r="V914" s="29"/>
      <c r="W914" s="29"/>
      <c r="X914" s="29"/>
      <c r="Y914" s="29"/>
      <c r="Z914" s="29"/>
    </row>
    <row r="915" spans="1:26" ht="14.25" customHeight="1">
      <c r="A915" s="29">
        <f>COUNTIF(A!$A$2:$A$1001,"&lt;="&amp;A!A915)</f>
        <v>0</v>
      </c>
      <c r="B915" s="30">
        <v>914</v>
      </c>
      <c r="C915" s="35" t="e">
        <f t="array" ref="C915">INDEX(A!$A$2:$A$1001,MATCH(EF!B915,EF!$A$2:$A$1001,0))</f>
        <v>#N/A</v>
      </c>
      <c r="D915" s="35" t="e">
        <f t="array" ref="D915">INDEX(A!$B$2:$B$1001,MATCH(EF!C915,A!$A$2:$A$1001,0))</f>
        <v>#N/A</v>
      </c>
      <c r="E915" s="35" t="e">
        <f t="array" ref="E915">INDEX(A!$C$2:$C$1001,MATCH(EF!C915,A!$A$2:$A$1001,0))</f>
        <v>#N/A</v>
      </c>
      <c r="F915" s="35" t="e">
        <f t="array" ref="F915">INDEX(A!$D$2:$D$1001,MATCH(EF!C915,A!$A$2:$A$1001,0))</f>
        <v>#N/A</v>
      </c>
      <c r="G915" s="35" t="e">
        <f t="array" ref="G915">INDEX(A!$E$2:$E$1001,MATCH(EF!C915,A!$A$2:$A$1001,0))</f>
        <v>#N/A</v>
      </c>
      <c r="H915" s="35" t="e">
        <f t="array" ref="H915">INDEX(A!$F$2:$F$1001,MATCH(EF!C915,A!$A$2:$A$1001,0))</f>
        <v>#N/A</v>
      </c>
      <c r="I915" s="35" t="e">
        <f t="array" ref="I915">INDEX(A!$G$2:$G$1001,MATCH(EF!C915,A!$A$2:$A$1001,0))</f>
        <v>#N/A</v>
      </c>
      <c r="J915" s="35" t="e">
        <f t="array" ref="J915">INDEX(A!$H$2:$H$1001,MATCH(EF!C915,A!$A$2:$A$1001,0))</f>
        <v>#N/A</v>
      </c>
      <c r="K915" s="35" t="e">
        <f t="array" ref="K915">INDEX(A!$I$2:$I$1001,MATCH(EF!C915,A!$A$2:$A$1001,0))</f>
        <v>#N/A</v>
      </c>
      <c r="L915" s="35" t="e">
        <f t="array" ref="L915">INDEX(A!$J$2:$J$1001,MATCH(EF!C915,A!$A$2:$A$1001,0))</f>
        <v>#N/A</v>
      </c>
      <c r="M915" s="35" t="e">
        <f t="array" ref="M915">INDEX(A!$K$2:$K$1001,MATCH(EF!C915,A!$A$2:$A$1001,0))</f>
        <v>#N/A</v>
      </c>
      <c r="N915" s="35" t="e">
        <f t="array" ref="N915">INDEX(A!$L$2:$L$1001,MATCH(EF!C915,A!$A$2:$A$1001,0))</f>
        <v>#N/A</v>
      </c>
      <c r="O915" s="36" t="e">
        <f t="shared" si="0"/>
        <v>#N/A</v>
      </c>
      <c r="P915" s="36" t="e">
        <f t="shared" si="1"/>
        <v>#N/A</v>
      </c>
      <c r="Q915" s="36" t="e">
        <f t="array" ref="Q915">IF(O915="7",IF(P915="000","Sin región al ser un intermunicipal",INDEX(B!$C$2:$C$126,MATCH(EF!P915,B!$A$2:$A$126,0))),"Sin región al ser un ente Estatal")</f>
        <v>#N/A</v>
      </c>
      <c r="R915" s="37" t="e">
        <f t="array" ref="R915">IF(O915="7",IF(P915="000","N/A",INDEX(B!$D$2:$D$126,MATCH(EF!P915,B!$A$2:$A$126,0))),B!$D$127)</f>
        <v>#N/A</v>
      </c>
      <c r="S915" s="37" t="e">
        <f t="array" ref="S915">IF(O915="7",IF(P915="000","N/A",INDEX(B!$E$2:$E$126,MATCH(EF!P915,B!$A$2:$A$126,0))),B!$E$127)</f>
        <v>#N/A</v>
      </c>
      <c r="T915" s="29"/>
      <c r="U915" s="29"/>
      <c r="V915" s="29"/>
      <c r="W915" s="29"/>
      <c r="X915" s="29"/>
      <c r="Y915" s="29"/>
      <c r="Z915" s="29"/>
    </row>
    <row r="916" spans="1:26" ht="14.25" customHeight="1">
      <c r="A916" s="29">
        <f>COUNTIF(A!$A$2:$A$1001,"&lt;="&amp;A!A916)</f>
        <v>0</v>
      </c>
      <c r="B916" s="30">
        <v>915</v>
      </c>
      <c r="C916" s="35" t="e">
        <f t="array" ref="C916">INDEX(A!$A$2:$A$1001,MATCH(EF!B916,EF!$A$2:$A$1001,0))</f>
        <v>#N/A</v>
      </c>
      <c r="D916" s="35" t="e">
        <f t="array" ref="D916">INDEX(A!$B$2:$B$1001,MATCH(EF!C916,A!$A$2:$A$1001,0))</f>
        <v>#N/A</v>
      </c>
      <c r="E916" s="35" t="e">
        <f t="array" ref="E916">INDEX(A!$C$2:$C$1001,MATCH(EF!C916,A!$A$2:$A$1001,0))</f>
        <v>#N/A</v>
      </c>
      <c r="F916" s="35" t="e">
        <f t="array" ref="F916">INDEX(A!$D$2:$D$1001,MATCH(EF!C916,A!$A$2:$A$1001,0))</f>
        <v>#N/A</v>
      </c>
      <c r="G916" s="35" t="e">
        <f t="array" ref="G916">INDEX(A!$E$2:$E$1001,MATCH(EF!C916,A!$A$2:$A$1001,0))</f>
        <v>#N/A</v>
      </c>
      <c r="H916" s="35" t="e">
        <f t="array" ref="H916">INDEX(A!$F$2:$F$1001,MATCH(EF!C916,A!$A$2:$A$1001,0))</f>
        <v>#N/A</v>
      </c>
      <c r="I916" s="35" t="e">
        <f t="array" ref="I916">INDEX(A!$G$2:$G$1001,MATCH(EF!C916,A!$A$2:$A$1001,0))</f>
        <v>#N/A</v>
      </c>
      <c r="J916" s="35" t="e">
        <f t="array" ref="J916">INDEX(A!$H$2:$H$1001,MATCH(EF!C916,A!$A$2:$A$1001,0))</f>
        <v>#N/A</v>
      </c>
      <c r="K916" s="35" t="e">
        <f t="array" ref="K916">INDEX(A!$I$2:$I$1001,MATCH(EF!C916,A!$A$2:$A$1001,0))</f>
        <v>#N/A</v>
      </c>
      <c r="L916" s="35" t="e">
        <f t="array" ref="L916">INDEX(A!$J$2:$J$1001,MATCH(EF!C916,A!$A$2:$A$1001,0))</f>
        <v>#N/A</v>
      </c>
      <c r="M916" s="35" t="e">
        <f t="array" ref="M916">INDEX(A!$K$2:$K$1001,MATCH(EF!C916,A!$A$2:$A$1001,0))</f>
        <v>#N/A</v>
      </c>
      <c r="N916" s="35" t="e">
        <f t="array" ref="N916">INDEX(A!$L$2:$L$1001,MATCH(EF!C916,A!$A$2:$A$1001,0))</f>
        <v>#N/A</v>
      </c>
      <c r="O916" s="36" t="e">
        <f t="shared" si="0"/>
        <v>#N/A</v>
      </c>
      <c r="P916" s="36" t="e">
        <f t="shared" si="1"/>
        <v>#N/A</v>
      </c>
      <c r="Q916" s="36" t="e">
        <f t="array" ref="Q916">IF(O916="7",IF(P916="000","Sin región al ser un intermunicipal",INDEX(B!$C$2:$C$126,MATCH(EF!P916,B!$A$2:$A$126,0))),"Sin región al ser un ente Estatal")</f>
        <v>#N/A</v>
      </c>
      <c r="R916" s="37" t="e">
        <f t="array" ref="R916">IF(O916="7",IF(P916="000","N/A",INDEX(B!$D$2:$D$126,MATCH(EF!P916,B!$A$2:$A$126,0))),B!$D$127)</f>
        <v>#N/A</v>
      </c>
      <c r="S916" s="37" t="e">
        <f t="array" ref="S916">IF(O916="7",IF(P916="000","N/A",INDEX(B!$E$2:$E$126,MATCH(EF!P916,B!$A$2:$A$126,0))),B!$E$127)</f>
        <v>#N/A</v>
      </c>
      <c r="T916" s="29"/>
      <c r="U916" s="29"/>
      <c r="V916" s="29"/>
      <c r="W916" s="29"/>
      <c r="X916" s="29"/>
      <c r="Y916" s="29"/>
      <c r="Z916" s="29"/>
    </row>
    <row r="917" spans="1:26" ht="14.25" customHeight="1">
      <c r="A917" s="29">
        <f>COUNTIF(A!$A$2:$A$1001,"&lt;="&amp;A!A917)</f>
        <v>0</v>
      </c>
      <c r="B917" s="30">
        <v>916</v>
      </c>
      <c r="C917" s="35" t="e">
        <f t="array" ref="C917">INDEX(A!$A$2:$A$1001,MATCH(EF!B917,EF!$A$2:$A$1001,0))</f>
        <v>#N/A</v>
      </c>
      <c r="D917" s="35" t="e">
        <f t="array" ref="D917">INDEX(A!$B$2:$B$1001,MATCH(EF!C917,A!$A$2:$A$1001,0))</f>
        <v>#N/A</v>
      </c>
      <c r="E917" s="35" t="e">
        <f t="array" ref="E917">INDEX(A!$C$2:$C$1001,MATCH(EF!C917,A!$A$2:$A$1001,0))</f>
        <v>#N/A</v>
      </c>
      <c r="F917" s="35" t="e">
        <f t="array" ref="F917">INDEX(A!$D$2:$D$1001,MATCH(EF!C917,A!$A$2:$A$1001,0))</f>
        <v>#N/A</v>
      </c>
      <c r="G917" s="35" t="e">
        <f t="array" ref="G917">INDEX(A!$E$2:$E$1001,MATCH(EF!C917,A!$A$2:$A$1001,0))</f>
        <v>#N/A</v>
      </c>
      <c r="H917" s="35" t="e">
        <f t="array" ref="H917">INDEX(A!$F$2:$F$1001,MATCH(EF!C917,A!$A$2:$A$1001,0))</f>
        <v>#N/A</v>
      </c>
      <c r="I917" s="35" t="e">
        <f t="array" ref="I917">INDEX(A!$G$2:$G$1001,MATCH(EF!C917,A!$A$2:$A$1001,0))</f>
        <v>#N/A</v>
      </c>
      <c r="J917" s="35" t="e">
        <f t="array" ref="J917">INDEX(A!$H$2:$H$1001,MATCH(EF!C917,A!$A$2:$A$1001,0))</f>
        <v>#N/A</v>
      </c>
      <c r="K917" s="35" t="e">
        <f t="array" ref="K917">INDEX(A!$I$2:$I$1001,MATCH(EF!C917,A!$A$2:$A$1001,0))</f>
        <v>#N/A</v>
      </c>
      <c r="L917" s="35" t="e">
        <f t="array" ref="L917">INDEX(A!$J$2:$J$1001,MATCH(EF!C917,A!$A$2:$A$1001,0))</f>
        <v>#N/A</v>
      </c>
      <c r="M917" s="35" t="e">
        <f t="array" ref="M917">INDEX(A!$K$2:$K$1001,MATCH(EF!C917,A!$A$2:$A$1001,0))</f>
        <v>#N/A</v>
      </c>
      <c r="N917" s="35" t="e">
        <f t="array" ref="N917">INDEX(A!$L$2:$L$1001,MATCH(EF!C917,A!$A$2:$A$1001,0))</f>
        <v>#N/A</v>
      </c>
      <c r="O917" s="36" t="e">
        <f t="shared" si="0"/>
        <v>#N/A</v>
      </c>
      <c r="P917" s="36" t="e">
        <f t="shared" si="1"/>
        <v>#N/A</v>
      </c>
      <c r="Q917" s="36" t="e">
        <f t="array" ref="Q917">IF(O917="7",IF(P917="000","Sin región al ser un intermunicipal",INDEX(B!$C$2:$C$126,MATCH(EF!P917,B!$A$2:$A$126,0))),"Sin región al ser un ente Estatal")</f>
        <v>#N/A</v>
      </c>
      <c r="R917" s="37" t="e">
        <f t="array" ref="R917">IF(O917="7",IF(P917="000","N/A",INDEX(B!$D$2:$D$126,MATCH(EF!P917,B!$A$2:$A$126,0))),B!$D$127)</f>
        <v>#N/A</v>
      </c>
      <c r="S917" s="37" t="e">
        <f t="array" ref="S917">IF(O917="7",IF(P917="000","N/A",INDEX(B!$E$2:$E$126,MATCH(EF!P917,B!$A$2:$A$126,0))),B!$E$127)</f>
        <v>#N/A</v>
      </c>
      <c r="T917" s="29"/>
      <c r="U917" s="29"/>
      <c r="V917" s="29"/>
      <c r="W917" s="29"/>
      <c r="X917" s="29"/>
      <c r="Y917" s="29"/>
      <c r="Z917" s="29"/>
    </row>
    <row r="918" spans="1:26" ht="14.25" customHeight="1">
      <c r="A918" s="29">
        <f>COUNTIF(A!$A$2:$A$1001,"&lt;="&amp;A!A918)</f>
        <v>0</v>
      </c>
      <c r="B918" s="30">
        <v>917</v>
      </c>
      <c r="C918" s="35" t="e">
        <f t="array" ref="C918">INDEX(A!$A$2:$A$1001,MATCH(EF!B918,EF!$A$2:$A$1001,0))</f>
        <v>#N/A</v>
      </c>
      <c r="D918" s="35" t="e">
        <f t="array" ref="D918">INDEX(A!$B$2:$B$1001,MATCH(EF!C918,A!$A$2:$A$1001,0))</f>
        <v>#N/A</v>
      </c>
      <c r="E918" s="35" t="e">
        <f t="array" ref="E918">INDEX(A!$C$2:$C$1001,MATCH(EF!C918,A!$A$2:$A$1001,0))</f>
        <v>#N/A</v>
      </c>
      <c r="F918" s="35" t="e">
        <f t="array" ref="F918">INDEX(A!$D$2:$D$1001,MATCH(EF!C918,A!$A$2:$A$1001,0))</f>
        <v>#N/A</v>
      </c>
      <c r="G918" s="35" t="e">
        <f t="array" ref="G918">INDEX(A!$E$2:$E$1001,MATCH(EF!C918,A!$A$2:$A$1001,0))</f>
        <v>#N/A</v>
      </c>
      <c r="H918" s="35" t="e">
        <f t="array" ref="H918">INDEX(A!$F$2:$F$1001,MATCH(EF!C918,A!$A$2:$A$1001,0))</f>
        <v>#N/A</v>
      </c>
      <c r="I918" s="35" t="e">
        <f t="array" ref="I918">INDEX(A!$G$2:$G$1001,MATCH(EF!C918,A!$A$2:$A$1001,0))</f>
        <v>#N/A</v>
      </c>
      <c r="J918" s="35" t="e">
        <f t="array" ref="J918">INDEX(A!$H$2:$H$1001,MATCH(EF!C918,A!$A$2:$A$1001,0))</f>
        <v>#N/A</v>
      </c>
      <c r="K918" s="35" t="e">
        <f t="array" ref="K918">INDEX(A!$I$2:$I$1001,MATCH(EF!C918,A!$A$2:$A$1001,0))</f>
        <v>#N/A</v>
      </c>
      <c r="L918" s="35" t="e">
        <f t="array" ref="L918">INDEX(A!$J$2:$J$1001,MATCH(EF!C918,A!$A$2:$A$1001,0))</f>
        <v>#N/A</v>
      </c>
      <c r="M918" s="35" t="e">
        <f t="array" ref="M918">INDEX(A!$K$2:$K$1001,MATCH(EF!C918,A!$A$2:$A$1001,0))</f>
        <v>#N/A</v>
      </c>
      <c r="N918" s="35" t="e">
        <f t="array" ref="N918">INDEX(A!$L$2:$L$1001,MATCH(EF!C918,A!$A$2:$A$1001,0))</f>
        <v>#N/A</v>
      </c>
      <c r="O918" s="36" t="e">
        <f t="shared" si="0"/>
        <v>#N/A</v>
      </c>
      <c r="P918" s="36" t="e">
        <f t="shared" si="1"/>
        <v>#N/A</v>
      </c>
      <c r="Q918" s="36" t="e">
        <f t="array" ref="Q918">IF(O918="7",IF(P918="000","Sin región al ser un intermunicipal",INDEX(B!$C$2:$C$126,MATCH(EF!P918,B!$A$2:$A$126,0))),"Sin región al ser un ente Estatal")</f>
        <v>#N/A</v>
      </c>
      <c r="R918" s="37" t="e">
        <f t="array" ref="R918">IF(O918="7",IF(P918="000","N/A",INDEX(B!$D$2:$D$126,MATCH(EF!P918,B!$A$2:$A$126,0))),B!$D$127)</f>
        <v>#N/A</v>
      </c>
      <c r="S918" s="37" t="e">
        <f t="array" ref="S918">IF(O918="7",IF(P918="000","N/A",INDEX(B!$E$2:$E$126,MATCH(EF!P918,B!$A$2:$A$126,0))),B!$E$127)</f>
        <v>#N/A</v>
      </c>
      <c r="T918" s="29"/>
      <c r="U918" s="29"/>
      <c r="V918" s="29"/>
      <c r="W918" s="29"/>
      <c r="X918" s="29"/>
      <c r="Y918" s="29"/>
      <c r="Z918" s="29"/>
    </row>
    <row r="919" spans="1:26" ht="14.25" customHeight="1">
      <c r="A919" s="29">
        <f>COUNTIF(A!$A$2:$A$1001,"&lt;="&amp;A!A919)</f>
        <v>0</v>
      </c>
      <c r="B919" s="30">
        <v>918</v>
      </c>
      <c r="C919" s="35" t="e">
        <f t="array" ref="C919">INDEX(A!$A$2:$A$1001,MATCH(EF!B919,EF!$A$2:$A$1001,0))</f>
        <v>#N/A</v>
      </c>
      <c r="D919" s="35" t="e">
        <f t="array" ref="D919">INDEX(A!$B$2:$B$1001,MATCH(EF!C919,A!$A$2:$A$1001,0))</f>
        <v>#N/A</v>
      </c>
      <c r="E919" s="35" t="e">
        <f t="array" ref="E919">INDEX(A!$C$2:$C$1001,MATCH(EF!C919,A!$A$2:$A$1001,0))</f>
        <v>#N/A</v>
      </c>
      <c r="F919" s="35" t="e">
        <f t="array" ref="F919">INDEX(A!$D$2:$D$1001,MATCH(EF!C919,A!$A$2:$A$1001,0))</f>
        <v>#N/A</v>
      </c>
      <c r="G919" s="35" t="e">
        <f t="array" ref="G919">INDEX(A!$E$2:$E$1001,MATCH(EF!C919,A!$A$2:$A$1001,0))</f>
        <v>#N/A</v>
      </c>
      <c r="H919" s="35" t="e">
        <f t="array" ref="H919">INDEX(A!$F$2:$F$1001,MATCH(EF!C919,A!$A$2:$A$1001,0))</f>
        <v>#N/A</v>
      </c>
      <c r="I919" s="35" t="e">
        <f t="array" ref="I919">INDEX(A!$G$2:$G$1001,MATCH(EF!C919,A!$A$2:$A$1001,0))</f>
        <v>#N/A</v>
      </c>
      <c r="J919" s="35" t="e">
        <f t="array" ref="J919">INDEX(A!$H$2:$H$1001,MATCH(EF!C919,A!$A$2:$A$1001,0))</f>
        <v>#N/A</v>
      </c>
      <c r="K919" s="35" t="e">
        <f t="array" ref="K919">INDEX(A!$I$2:$I$1001,MATCH(EF!C919,A!$A$2:$A$1001,0))</f>
        <v>#N/A</v>
      </c>
      <c r="L919" s="35" t="e">
        <f t="array" ref="L919">INDEX(A!$J$2:$J$1001,MATCH(EF!C919,A!$A$2:$A$1001,0))</f>
        <v>#N/A</v>
      </c>
      <c r="M919" s="35" t="e">
        <f t="array" ref="M919">INDEX(A!$K$2:$K$1001,MATCH(EF!C919,A!$A$2:$A$1001,0))</f>
        <v>#N/A</v>
      </c>
      <c r="N919" s="35" t="e">
        <f t="array" ref="N919">INDEX(A!$L$2:$L$1001,MATCH(EF!C919,A!$A$2:$A$1001,0))</f>
        <v>#N/A</v>
      </c>
      <c r="O919" s="36" t="e">
        <f t="shared" si="0"/>
        <v>#N/A</v>
      </c>
      <c r="P919" s="36" t="e">
        <f t="shared" si="1"/>
        <v>#N/A</v>
      </c>
      <c r="Q919" s="36" t="e">
        <f t="array" ref="Q919">IF(O919="7",IF(P919="000","Sin región al ser un intermunicipal",INDEX(B!$C$2:$C$126,MATCH(EF!P919,B!$A$2:$A$126,0))),"Sin región al ser un ente Estatal")</f>
        <v>#N/A</v>
      </c>
      <c r="R919" s="37" t="e">
        <f t="array" ref="R919">IF(O919="7",IF(P919="000","N/A",INDEX(B!$D$2:$D$126,MATCH(EF!P919,B!$A$2:$A$126,0))),B!$D$127)</f>
        <v>#N/A</v>
      </c>
      <c r="S919" s="37" t="e">
        <f t="array" ref="S919">IF(O919="7",IF(P919="000","N/A",INDEX(B!$E$2:$E$126,MATCH(EF!P919,B!$A$2:$A$126,0))),B!$E$127)</f>
        <v>#N/A</v>
      </c>
      <c r="T919" s="29"/>
      <c r="U919" s="29"/>
      <c r="V919" s="29"/>
      <c r="W919" s="29"/>
      <c r="X919" s="29"/>
      <c r="Y919" s="29"/>
      <c r="Z919" s="29"/>
    </row>
    <row r="920" spans="1:26" ht="14.25" customHeight="1">
      <c r="A920" s="29">
        <f>COUNTIF(A!$A$2:$A$1001,"&lt;="&amp;A!A920)</f>
        <v>0</v>
      </c>
      <c r="B920" s="30">
        <v>919</v>
      </c>
      <c r="C920" s="35" t="e">
        <f t="array" ref="C920">INDEX(A!$A$2:$A$1001,MATCH(EF!B920,EF!$A$2:$A$1001,0))</f>
        <v>#N/A</v>
      </c>
      <c r="D920" s="35" t="e">
        <f t="array" ref="D920">INDEX(A!$B$2:$B$1001,MATCH(EF!C920,A!$A$2:$A$1001,0))</f>
        <v>#N/A</v>
      </c>
      <c r="E920" s="35" t="e">
        <f t="array" ref="E920">INDEX(A!$C$2:$C$1001,MATCH(EF!C920,A!$A$2:$A$1001,0))</f>
        <v>#N/A</v>
      </c>
      <c r="F920" s="35" t="e">
        <f t="array" ref="F920">INDEX(A!$D$2:$D$1001,MATCH(EF!C920,A!$A$2:$A$1001,0))</f>
        <v>#N/A</v>
      </c>
      <c r="G920" s="35" t="e">
        <f t="array" ref="G920">INDEX(A!$E$2:$E$1001,MATCH(EF!C920,A!$A$2:$A$1001,0))</f>
        <v>#N/A</v>
      </c>
      <c r="H920" s="35" t="e">
        <f t="array" ref="H920">INDEX(A!$F$2:$F$1001,MATCH(EF!C920,A!$A$2:$A$1001,0))</f>
        <v>#N/A</v>
      </c>
      <c r="I920" s="35" t="e">
        <f t="array" ref="I920">INDEX(A!$G$2:$G$1001,MATCH(EF!C920,A!$A$2:$A$1001,0))</f>
        <v>#N/A</v>
      </c>
      <c r="J920" s="35" t="e">
        <f t="array" ref="J920">INDEX(A!$H$2:$H$1001,MATCH(EF!C920,A!$A$2:$A$1001,0))</f>
        <v>#N/A</v>
      </c>
      <c r="K920" s="35" t="e">
        <f t="array" ref="K920">INDEX(A!$I$2:$I$1001,MATCH(EF!C920,A!$A$2:$A$1001,0))</f>
        <v>#N/A</v>
      </c>
      <c r="L920" s="35" t="e">
        <f t="array" ref="L920">INDEX(A!$J$2:$J$1001,MATCH(EF!C920,A!$A$2:$A$1001,0))</f>
        <v>#N/A</v>
      </c>
      <c r="M920" s="35" t="e">
        <f t="array" ref="M920">INDEX(A!$K$2:$K$1001,MATCH(EF!C920,A!$A$2:$A$1001,0))</f>
        <v>#N/A</v>
      </c>
      <c r="N920" s="35" t="e">
        <f t="array" ref="N920">INDEX(A!$L$2:$L$1001,MATCH(EF!C920,A!$A$2:$A$1001,0))</f>
        <v>#N/A</v>
      </c>
      <c r="O920" s="36" t="e">
        <f t="shared" si="0"/>
        <v>#N/A</v>
      </c>
      <c r="P920" s="36" t="e">
        <f t="shared" si="1"/>
        <v>#N/A</v>
      </c>
      <c r="Q920" s="36" t="e">
        <f t="array" ref="Q920">IF(O920="7",IF(P920="000","Sin región al ser un intermunicipal",INDEX(B!$C$2:$C$126,MATCH(EF!P920,B!$A$2:$A$126,0))),"Sin región al ser un ente Estatal")</f>
        <v>#N/A</v>
      </c>
      <c r="R920" s="37" t="e">
        <f t="array" ref="R920">IF(O920="7",IF(P920="000","N/A",INDEX(B!$D$2:$D$126,MATCH(EF!P920,B!$A$2:$A$126,0))),B!$D$127)</f>
        <v>#N/A</v>
      </c>
      <c r="S920" s="37" t="e">
        <f t="array" ref="S920">IF(O920="7",IF(P920="000","N/A",INDEX(B!$E$2:$E$126,MATCH(EF!P920,B!$A$2:$A$126,0))),B!$E$127)</f>
        <v>#N/A</v>
      </c>
      <c r="T920" s="29"/>
      <c r="U920" s="29"/>
      <c r="V920" s="29"/>
      <c r="W920" s="29"/>
      <c r="X920" s="29"/>
      <c r="Y920" s="29"/>
      <c r="Z920" s="29"/>
    </row>
    <row r="921" spans="1:26" ht="14.25" customHeight="1">
      <c r="A921" s="29">
        <f>COUNTIF(A!$A$2:$A$1001,"&lt;="&amp;A!A921)</f>
        <v>0</v>
      </c>
      <c r="B921" s="30">
        <v>920</v>
      </c>
      <c r="C921" s="35" t="e">
        <f t="array" ref="C921">INDEX(A!$A$2:$A$1001,MATCH(EF!B921,EF!$A$2:$A$1001,0))</f>
        <v>#N/A</v>
      </c>
      <c r="D921" s="35" t="e">
        <f t="array" ref="D921">INDEX(A!$B$2:$B$1001,MATCH(EF!C921,A!$A$2:$A$1001,0))</f>
        <v>#N/A</v>
      </c>
      <c r="E921" s="35" t="e">
        <f t="array" ref="E921">INDEX(A!$C$2:$C$1001,MATCH(EF!C921,A!$A$2:$A$1001,0))</f>
        <v>#N/A</v>
      </c>
      <c r="F921" s="35" t="e">
        <f t="array" ref="F921">INDEX(A!$D$2:$D$1001,MATCH(EF!C921,A!$A$2:$A$1001,0))</f>
        <v>#N/A</v>
      </c>
      <c r="G921" s="35" t="e">
        <f t="array" ref="G921">INDEX(A!$E$2:$E$1001,MATCH(EF!C921,A!$A$2:$A$1001,0))</f>
        <v>#N/A</v>
      </c>
      <c r="H921" s="35" t="e">
        <f t="array" ref="H921">INDEX(A!$F$2:$F$1001,MATCH(EF!C921,A!$A$2:$A$1001,0))</f>
        <v>#N/A</v>
      </c>
      <c r="I921" s="35" t="e">
        <f t="array" ref="I921">INDEX(A!$G$2:$G$1001,MATCH(EF!C921,A!$A$2:$A$1001,0))</f>
        <v>#N/A</v>
      </c>
      <c r="J921" s="35" t="e">
        <f t="array" ref="J921">INDEX(A!$H$2:$H$1001,MATCH(EF!C921,A!$A$2:$A$1001,0))</f>
        <v>#N/A</v>
      </c>
      <c r="K921" s="35" t="e">
        <f t="array" ref="K921">INDEX(A!$I$2:$I$1001,MATCH(EF!C921,A!$A$2:$A$1001,0))</f>
        <v>#N/A</v>
      </c>
      <c r="L921" s="35" t="e">
        <f t="array" ref="L921">INDEX(A!$J$2:$J$1001,MATCH(EF!C921,A!$A$2:$A$1001,0))</f>
        <v>#N/A</v>
      </c>
      <c r="M921" s="35" t="e">
        <f t="array" ref="M921">INDEX(A!$K$2:$K$1001,MATCH(EF!C921,A!$A$2:$A$1001,0))</f>
        <v>#N/A</v>
      </c>
      <c r="N921" s="35" t="e">
        <f t="array" ref="N921">INDEX(A!$L$2:$L$1001,MATCH(EF!C921,A!$A$2:$A$1001,0))</f>
        <v>#N/A</v>
      </c>
      <c r="O921" s="36" t="e">
        <f t="shared" si="0"/>
        <v>#N/A</v>
      </c>
      <c r="P921" s="36" t="e">
        <f t="shared" si="1"/>
        <v>#N/A</v>
      </c>
      <c r="Q921" s="36" t="e">
        <f t="array" ref="Q921">IF(O921="7",IF(P921="000","Sin región al ser un intermunicipal",INDEX(B!$C$2:$C$126,MATCH(EF!P921,B!$A$2:$A$126,0))),"Sin región al ser un ente Estatal")</f>
        <v>#N/A</v>
      </c>
      <c r="R921" s="37" t="e">
        <f t="array" ref="R921">IF(O921="7",IF(P921="000","N/A",INDEX(B!$D$2:$D$126,MATCH(EF!P921,B!$A$2:$A$126,0))),B!$D$127)</f>
        <v>#N/A</v>
      </c>
      <c r="S921" s="37" t="e">
        <f t="array" ref="S921">IF(O921="7",IF(P921="000","N/A",INDEX(B!$E$2:$E$126,MATCH(EF!P921,B!$A$2:$A$126,0))),B!$E$127)</f>
        <v>#N/A</v>
      </c>
      <c r="T921" s="29"/>
      <c r="U921" s="29"/>
      <c r="V921" s="29"/>
      <c r="W921" s="29"/>
      <c r="X921" s="29"/>
      <c r="Y921" s="29"/>
      <c r="Z921" s="29"/>
    </row>
    <row r="922" spans="1:26" ht="14.25" customHeight="1">
      <c r="A922" s="29">
        <f>COUNTIF(A!$A$2:$A$1001,"&lt;="&amp;A!A922)</f>
        <v>0</v>
      </c>
      <c r="B922" s="30">
        <v>921</v>
      </c>
      <c r="C922" s="35" t="e">
        <f t="array" ref="C922">INDEX(A!$A$2:$A$1001,MATCH(EF!B922,EF!$A$2:$A$1001,0))</f>
        <v>#N/A</v>
      </c>
      <c r="D922" s="35" t="e">
        <f t="array" ref="D922">INDEX(A!$B$2:$B$1001,MATCH(EF!C922,A!$A$2:$A$1001,0))</f>
        <v>#N/A</v>
      </c>
      <c r="E922" s="35" t="e">
        <f t="array" ref="E922">INDEX(A!$C$2:$C$1001,MATCH(EF!C922,A!$A$2:$A$1001,0))</f>
        <v>#N/A</v>
      </c>
      <c r="F922" s="35" t="e">
        <f t="array" ref="F922">INDEX(A!$D$2:$D$1001,MATCH(EF!C922,A!$A$2:$A$1001,0))</f>
        <v>#N/A</v>
      </c>
      <c r="G922" s="35" t="e">
        <f t="array" ref="G922">INDEX(A!$E$2:$E$1001,MATCH(EF!C922,A!$A$2:$A$1001,0))</f>
        <v>#N/A</v>
      </c>
      <c r="H922" s="35" t="e">
        <f t="array" ref="H922">INDEX(A!$F$2:$F$1001,MATCH(EF!C922,A!$A$2:$A$1001,0))</f>
        <v>#N/A</v>
      </c>
      <c r="I922" s="35" t="e">
        <f t="array" ref="I922">INDEX(A!$G$2:$G$1001,MATCH(EF!C922,A!$A$2:$A$1001,0))</f>
        <v>#N/A</v>
      </c>
      <c r="J922" s="35" t="e">
        <f t="array" ref="J922">INDEX(A!$H$2:$H$1001,MATCH(EF!C922,A!$A$2:$A$1001,0))</f>
        <v>#N/A</v>
      </c>
      <c r="K922" s="35" t="e">
        <f t="array" ref="K922">INDEX(A!$I$2:$I$1001,MATCH(EF!C922,A!$A$2:$A$1001,0))</f>
        <v>#N/A</v>
      </c>
      <c r="L922" s="35" t="e">
        <f t="array" ref="L922">INDEX(A!$J$2:$J$1001,MATCH(EF!C922,A!$A$2:$A$1001,0))</f>
        <v>#N/A</v>
      </c>
      <c r="M922" s="35" t="e">
        <f t="array" ref="M922">INDEX(A!$K$2:$K$1001,MATCH(EF!C922,A!$A$2:$A$1001,0))</f>
        <v>#N/A</v>
      </c>
      <c r="N922" s="35" t="e">
        <f t="array" ref="N922">INDEX(A!$L$2:$L$1001,MATCH(EF!C922,A!$A$2:$A$1001,0))</f>
        <v>#N/A</v>
      </c>
      <c r="O922" s="36" t="e">
        <f t="shared" si="0"/>
        <v>#N/A</v>
      </c>
      <c r="P922" s="36" t="e">
        <f t="shared" si="1"/>
        <v>#N/A</v>
      </c>
      <c r="Q922" s="36" t="e">
        <f t="array" ref="Q922">IF(O922="7",IF(P922="000","Sin región al ser un intermunicipal",INDEX(B!$C$2:$C$126,MATCH(EF!P922,B!$A$2:$A$126,0))),"Sin región al ser un ente Estatal")</f>
        <v>#N/A</v>
      </c>
      <c r="R922" s="37" t="e">
        <f t="array" ref="R922">IF(O922="7",IF(P922="000","N/A",INDEX(B!$D$2:$D$126,MATCH(EF!P922,B!$A$2:$A$126,0))),B!$D$127)</f>
        <v>#N/A</v>
      </c>
      <c r="S922" s="37" t="e">
        <f t="array" ref="S922">IF(O922="7",IF(P922="000","N/A",INDEX(B!$E$2:$E$126,MATCH(EF!P922,B!$A$2:$A$126,0))),B!$E$127)</f>
        <v>#N/A</v>
      </c>
      <c r="T922" s="29"/>
      <c r="U922" s="29"/>
      <c r="V922" s="29"/>
      <c r="W922" s="29"/>
      <c r="X922" s="29"/>
      <c r="Y922" s="29"/>
      <c r="Z922" s="29"/>
    </row>
    <row r="923" spans="1:26" ht="14.25" customHeight="1">
      <c r="A923" s="29">
        <f>COUNTIF(A!$A$2:$A$1001,"&lt;="&amp;A!A923)</f>
        <v>0</v>
      </c>
      <c r="B923" s="30">
        <v>922</v>
      </c>
      <c r="C923" s="35" t="e">
        <f t="array" ref="C923">INDEX(A!$A$2:$A$1001,MATCH(EF!B923,EF!$A$2:$A$1001,0))</f>
        <v>#N/A</v>
      </c>
      <c r="D923" s="35" t="e">
        <f t="array" ref="D923">INDEX(A!$B$2:$B$1001,MATCH(EF!C923,A!$A$2:$A$1001,0))</f>
        <v>#N/A</v>
      </c>
      <c r="E923" s="35" t="e">
        <f t="array" ref="E923">INDEX(A!$C$2:$C$1001,MATCH(EF!C923,A!$A$2:$A$1001,0))</f>
        <v>#N/A</v>
      </c>
      <c r="F923" s="35" t="e">
        <f t="array" ref="F923">INDEX(A!$D$2:$D$1001,MATCH(EF!C923,A!$A$2:$A$1001,0))</f>
        <v>#N/A</v>
      </c>
      <c r="G923" s="35" t="e">
        <f t="array" ref="G923">INDEX(A!$E$2:$E$1001,MATCH(EF!C923,A!$A$2:$A$1001,0))</f>
        <v>#N/A</v>
      </c>
      <c r="H923" s="35" t="e">
        <f t="array" ref="H923">INDEX(A!$F$2:$F$1001,MATCH(EF!C923,A!$A$2:$A$1001,0))</f>
        <v>#N/A</v>
      </c>
      <c r="I923" s="35" t="e">
        <f t="array" ref="I923">INDEX(A!$G$2:$G$1001,MATCH(EF!C923,A!$A$2:$A$1001,0))</f>
        <v>#N/A</v>
      </c>
      <c r="J923" s="35" t="e">
        <f t="array" ref="J923">INDEX(A!$H$2:$H$1001,MATCH(EF!C923,A!$A$2:$A$1001,0))</f>
        <v>#N/A</v>
      </c>
      <c r="K923" s="35" t="e">
        <f t="array" ref="K923">INDEX(A!$I$2:$I$1001,MATCH(EF!C923,A!$A$2:$A$1001,0))</f>
        <v>#N/A</v>
      </c>
      <c r="L923" s="35" t="e">
        <f t="array" ref="L923">INDEX(A!$J$2:$J$1001,MATCH(EF!C923,A!$A$2:$A$1001,0))</f>
        <v>#N/A</v>
      </c>
      <c r="M923" s="35" t="e">
        <f t="array" ref="M923">INDEX(A!$K$2:$K$1001,MATCH(EF!C923,A!$A$2:$A$1001,0))</f>
        <v>#N/A</v>
      </c>
      <c r="N923" s="35" t="e">
        <f t="array" ref="N923">INDEX(A!$L$2:$L$1001,MATCH(EF!C923,A!$A$2:$A$1001,0))</f>
        <v>#N/A</v>
      </c>
      <c r="O923" s="36" t="e">
        <f t="shared" si="0"/>
        <v>#N/A</v>
      </c>
      <c r="P923" s="36" t="e">
        <f t="shared" si="1"/>
        <v>#N/A</v>
      </c>
      <c r="Q923" s="36" t="e">
        <f t="array" ref="Q923">IF(O923="7",IF(P923="000","Sin región al ser un intermunicipal",INDEX(B!$C$2:$C$126,MATCH(EF!P923,B!$A$2:$A$126,0))),"Sin región al ser un ente Estatal")</f>
        <v>#N/A</v>
      </c>
      <c r="R923" s="37" t="e">
        <f t="array" ref="R923">IF(O923="7",IF(P923="000","N/A",INDEX(B!$D$2:$D$126,MATCH(EF!P923,B!$A$2:$A$126,0))),B!$D$127)</f>
        <v>#N/A</v>
      </c>
      <c r="S923" s="37" t="e">
        <f t="array" ref="S923">IF(O923="7",IF(P923="000","N/A",INDEX(B!$E$2:$E$126,MATCH(EF!P923,B!$A$2:$A$126,0))),B!$E$127)</f>
        <v>#N/A</v>
      </c>
      <c r="T923" s="29"/>
      <c r="U923" s="29"/>
      <c r="V923" s="29"/>
      <c r="W923" s="29"/>
      <c r="X923" s="29"/>
      <c r="Y923" s="29"/>
      <c r="Z923" s="29"/>
    </row>
    <row r="924" spans="1:26" ht="14.25" customHeight="1">
      <c r="A924" s="29">
        <f>COUNTIF(A!$A$2:$A$1001,"&lt;="&amp;A!A924)</f>
        <v>0</v>
      </c>
      <c r="B924" s="30">
        <v>923</v>
      </c>
      <c r="C924" s="35" t="e">
        <f t="array" ref="C924">INDEX(A!$A$2:$A$1001,MATCH(EF!B924,EF!$A$2:$A$1001,0))</f>
        <v>#N/A</v>
      </c>
      <c r="D924" s="35" t="e">
        <f t="array" ref="D924">INDEX(A!$B$2:$B$1001,MATCH(EF!C924,A!$A$2:$A$1001,0))</f>
        <v>#N/A</v>
      </c>
      <c r="E924" s="35" t="e">
        <f t="array" ref="E924">INDEX(A!$C$2:$C$1001,MATCH(EF!C924,A!$A$2:$A$1001,0))</f>
        <v>#N/A</v>
      </c>
      <c r="F924" s="35" t="e">
        <f t="array" ref="F924">INDEX(A!$D$2:$D$1001,MATCH(EF!C924,A!$A$2:$A$1001,0))</f>
        <v>#N/A</v>
      </c>
      <c r="G924" s="35" t="e">
        <f t="array" ref="G924">INDEX(A!$E$2:$E$1001,MATCH(EF!C924,A!$A$2:$A$1001,0))</f>
        <v>#N/A</v>
      </c>
      <c r="H924" s="35" t="e">
        <f t="array" ref="H924">INDEX(A!$F$2:$F$1001,MATCH(EF!C924,A!$A$2:$A$1001,0))</f>
        <v>#N/A</v>
      </c>
      <c r="I924" s="35" t="e">
        <f t="array" ref="I924">INDEX(A!$G$2:$G$1001,MATCH(EF!C924,A!$A$2:$A$1001,0))</f>
        <v>#N/A</v>
      </c>
      <c r="J924" s="35" t="e">
        <f t="array" ref="J924">INDEX(A!$H$2:$H$1001,MATCH(EF!C924,A!$A$2:$A$1001,0))</f>
        <v>#N/A</v>
      </c>
      <c r="K924" s="35" t="e">
        <f t="array" ref="K924">INDEX(A!$I$2:$I$1001,MATCH(EF!C924,A!$A$2:$A$1001,0))</f>
        <v>#N/A</v>
      </c>
      <c r="L924" s="35" t="e">
        <f t="array" ref="L924">INDEX(A!$J$2:$J$1001,MATCH(EF!C924,A!$A$2:$A$1001,0))</f>
        <v>#N/A</v>
      </c>
      <c r="M924" s="35" t="e">
        <f t="array" ref="M924">INDEX(A!$K$2:$K$1001,MATCH(EF!C924,A!$A$2:$A$1001,0))</f>
        <v>#N/A</v>
      </c>
      <c r="N924" s="35" t="e">
        <f t="array" ref="N924">INDEX(A!$L$2:$L$1001,MATCH(EF!C924,A!$A$2:$A$1001,0))</f>
        <v>#N/A</v>
      </c>
      <c r="O924" s="36" t="e">
        <f t="shared" si="0"/>
        <v>#N/A</v>
      </c>
      <c r="P924" s="36" t="e">
        <f t="shared" si="1"/>
        <v>#N/A</v>
      </c>
      <c r="Q924" s="36" t="e">
        <f t="array" ref="Q924">IF(O924="7",IF(P924="000","Sin región al ser un intermunicipal",INDEX(B!$C$2:$C$126,MATCH(EF!P924,B!$A$2:$A$126,0))),"Sin región al ser un ente Estatal")</f>
        <v>#N/A</v>
      </c>
      <c r="R924" s="37" t="e">
        <f t="array" ref="R924">IF(O924="7",IF(P924="000","N/A",INDEX(B!$D$2:$D$126,MATCH(EF!P924,B!$A$2:$A$126,0))),B!$D$127)</f>
        <v>#N/A</v>
      </c>
      <c r="S924" s="37" t="e">
        <f t="array" ref="S924">IF(O924="7",IF(P924="000","N/A",INDEX(B!$E$2:$E$126,MATCH(EF!P924,B!$A$2:$A$126,0))),B!$E$127)</f>
        <v>#N/A</v>
      </c>
      <c r="T924" s="29"/>
      <c r="U924" s="29"/>
      <c r="V924" s="29"/>
      <c r="W924" s="29"/>
      <c r="X924" s="29"/>
      <c r="Y924" s="29"/>
      <c r="Z924" s="29"/>
    </row>
    <row r="925" spans="1:26" ht="14.25" customHeight="1">
      <c r="A925" s="29">
        <f>COUNTIF(A!$A$2:$A$1001,"&lt;="&amp;A!A925)</f>
        <v>0</v>
      </c>
      <c r="B925" s="30">
        <v>924</v>
      </c>
      <c r="C925" s="35" t="e">
        <f t="array" ref="C925">INDEX(A!$A$2:$A$1001,MATCH(EF!B925,EF!$A$2:$A$1001,0))</f>
        <v>#N/A</v>
      </c>
      <c r="D925" s="35" t="e">
        <f t="array" ref="D925">INDEX(A!$B$2:$B$1001,MATCH(EF!C925,A!$A$2:$A$1001,0))</f>
        <v>#N/A</v>
      </c>
      <c r="E925" s="35" t="e">
        <f t="array" ref="E925">INDEX(A!$C$2:$C$1001,MATCH(EF!C925,A!$A$2:$A$1001,0))</f>
        <v>#N/A</v>
      </c>
      <c r="F925" s="35" t="e">
        <f t="array" ref="F925">INDEX(A!$D$2:$D$1001,MATCH(EF!C925,A!$A$2:$A$1001,0))</f>
        <v>#N/A</v>
      </c>
      <c r="G925" s="35" t="e">
        <f t="array" ref="G925">INDEX(A!$E$2:$E$1001,MATCH(EF!C925,A!$A$2:$A$1001,0))</f>
        <v>#N/A</v>
      </c>
      <c r="H925" s="35" t="e">
        <f t="array" ref="H925">INDEX(A!$F$2:$F$1001,MATCH(EF!C925,A!$A$2:$A$1001,0))</f>
        <v>#N/A</v>
      </c>
      <c r="I925" s="35" t="e">
        <f t="array" ref="I925">INDEX(A!$G$2:$G$1001,MATCH(EF!C925,A!$A$2:$A$1001,0))</f>
        <v>#N/A</v>
      </c>
      <c r="J925" s="35" t="e">
        <f t="array" ref="J925">INDEX(A!$H$2:$H$1001,MATCH(EF!C925,A!$A$2:$A$1001,0))</f>
        <v>#N/A</v>
      </c>
      <c r="K925" s="35" t="e">
        <f t="array" ref="K925">INDEX(A!$I$2:$I$1001,MATCH(EF!C925,A!$A$2:$A$1001,0))</f>
        <v>#N/A</v>
      </c>
      <c r="L925" s="35" t="e">
        <f t="array" ref="L925">INDEX(A!$J$2:$J$1001,MATCH(EF!C925,A!$A$2:$A$1001,0))</f>
        <v>#N/A</v>
      </c>
      <c r="M925" s="35" t="e">
        <f t="array" ref="M925">INDEX(A!$K$2:$K$1001,MATCH(EF!C925,A!$A$2:$A$1001,0))</f>
        <v>#N/A</v>
      </c>
      <c r="N925" s="35" t="e">
        <f t="array" ref="N925">INDEX(A!$L$2:$L$1001,MATCH(EF!C925,A!$A$2:$A$1001,0))</f>
        <v>#N/A</v>
      </c>
      <c r="O925" s="36" t="e">
        <f t="shared" si="0"/>
        <v>#N/A</v>
      </c>
      <c r="P925" s="36" t="e">
        <f t="shared" si="1"/>
        <v>#N/A</v>
      </c>
      <c r="Q925" s="36" t="e">
        <f t="array" ref="Q925">IF(O925="7",IF(P925="000","Sin región al ser un intermunicipal",INDEX(B!$C$2:$C$126,MATCH(EF!P925,B!$A$2:$A$126,0))),"Sin región al ser un ente Estatal")</f>
        <v>#N/A</v>
      </c>
      <c r="R925" s="37" t="e">
        <f t="array" ref="R925">IF(O925="7",IF(P925="000","N/A",INDEX(B!$D$2:$D$126,MATCH(EF!P925,B!$A$2:$A$126,0))),B!$D$127)</f>
        <v>#N/A</v>
      </c>
      <c r="S925" s="37" t="e">
        <f t="array" ref="S925">IF(O925="7",IF(P925="000","N/A",INDEX(B!$E$2:$E$126,MATCH(EF!P925,B!$A$2:$A$126,0))),B!$E$127)</f>
        <v>#N/A</v>
      </c>
      <c r="T925" s="29"/>
      <c r="U925" s="29"/>
      <c r="V925" s="29"/>
      <c r="W925" s="29"/>
      <c r="X925" s="29"/>
      <c r="Y925" s="29"/>
      <c r="Z925" s="29"/>
    </row>
    <row r="926" spans="1:26" ht="14.25" customHeight="1">
      <c r="A926" s="29">
        <f>COUNTIF(A!$A$2:$A$1001,"&lt;="&amp;A!A926)</f>
        <v>0</v>
      </c>
      <c r="B926" s="30">
        <v>925</v>
      </c>
      <c r="C926" s="35" t="e">
        <f t="array" ref="C926">INDEX(A!$A$2:$A$1001,MATCH(EF!B926,EF!$A$2:$A$1001,0))</f>
        <v>#N/A</v>
      </c>
      <c r="D926" s="35" t="e">
        <f t="array" ref="D926">INDEX(A!$B$2:$B$1001,MATCH(EF!C926,A!$A$2:$A$1001,0))</f>
        <v>#N/A</v>
      </c>
      <c r="E926" s="35" t="e">
        <f t="array" ref="E926">INDEX(A!$C$2:$C$1001,MATCH(EF!C926,A!$A$2:$A$1001,0))</f>
        <v>#N/A</v>
      </c>
      <c r="F926" s="35" t="e">
        <f t="array" ref="F926">INDEX(A!$D$2:$D$1001,MATCH(EF!C926,A!$A$2:$A$1001,0))</f>
        <v>#N/A</v>
      </c>
      <c r="G926" s="35" t="e">
        <f t="array" ref="G926">INDEX(A!$E$2:$E$1001,MATCH(EF!C926,A!$A$2:$A$1001,0))</f>
        <v>#N/A</v>
      </c>
      <c r="H926" s="35" t="e">
        <f t="array" ref="H926">INDEX(A!$F$2:$F$1001,MATCH(EF!C926,A!$A$2:$A$1001,0))</f>
        <v>#N/A</v>
      </c>
      <c r="I926" s="35" t="e">
        <f t="array" ref="I926">INDEX(A!$G$2:$G$1001,MATCH(EF!C926,A!$A$2:$A$1001,0))</f>
        <v>#N/A</v>
      </c>
      <c r="J926" s="35" t="e">
        <f t="array" ref="J926">INDEX(A!$H$2:$H$1001,MATCH(EF!C926,A!$A$2:$A$1001,0))</f>
        <v>#N/A</v>
      </c>
      <c r="K926" s="35" t="e">
        <f t="array" ref="K926">INDEX(A!$I$2:$I$1001,MATCH(EF!C926,A!$A$2:$A$1001,0))</f>
        <v>#N/A</v>
      </c>
      <c r="L926" s="35" t="e">
        <f t="array" ref="L926">INDEX(A!$J$2:$J$1001,MATCH(EF!C926,A!$A$2:$A$1001,0))</f>
        <v>#N/A</v>
      </c>
      <c r="M926" s="35" t="e">
        <f t="array" ref="M926">INDEX(A!$K$2:$K$1001,MATCH(EF!C926,A!$A$2:$A$1001,0))</f>
        <v>#N/A</v>
      </c>
      <c r="N926" s="35" t="e">
        <f t="array" ref="N926">INDEX(A!$L$2:$L$1001,MATCH(EF!C926,A!$A$2:$A$1001,0))</f>
        <v>#N/A</v>
      </c>
      <c r="O926" s="36" t="e">
        <f t="shared" si="0"/>
        <v>#N/A</v>
      </c>
      <c r="P926" s="36" t="e">
        <f t="shared" si="1"/>
        <v>#N/A</v>
      </c>
      <c r="Q926" s="36" t="e">
        <f t="array" ref="Q926">IF(O926="7",IF(P926="000","Sin región al ser un intermunicipal",INDEX(B!$C$2:$C$126,MATCH(EF!P926,B!$A$2:$A$126,0))),"Sin región al ser un ente Estatal")</f>
        <v>#N/A</v>
      </c>
      <c r="R926" s="37" t="e">
        <f t="array" ref="R926">IF(O926="7",IF(P926="000","N/A",INDEX(B!$D$2:$D$126,MATCH(EF!P926,B!$A$2:$A$126,0))),B!$D$127)</f>
        <v>#N/A</v>
      </c>
      <c r="S926" s="37" t="e">
        <f t="array" ref="S926">IF(O926="7",IF(P926="000","N/A",INDEX(B!$E$2:$E$126,MATCH(EF!P926,B!$A$2:$A$126,0))),B!$E$127)</f>
        <v>#N/A</v>
      </c>
      <c r="T926" s="29"/>
      <c r="U926" s="29"/>
      <c r="V926" s="29"/>
      <c r="W926" s="29"/>
      <c r="X926" s="29"/>
      <c r="Y926" s="29"/>
      <c r="Z926" s="29"/>
    </row>
    <row r="927" spans="1:26" ht="14.25" customHeight="1">
      <c r="A927" s="29">
        <f>COUNTIF(A!$A$2:$A$1001,"&lt;="&amp;A!A927)</f>
        <v>0</v>
      </c>
      <c r="B927" s="30">
        <v>926</v>
      </c>
      <c r="C927" s="35" t="e">
        <f t="array" ref="C927">INDEX(A!$A$2:$A$1001,MATCH(EF!B927,EF!$A$2:$A$1001,0))</f>
        <v>#N/A</v>
      </c>
      <c r="D927" s="35" t="e">
        <f t="array" ref="D927">INDEX(A!$B$2:$B$1001,MATCH(EF!C927,A!$A$2:$A$1001,0))</f>
        <v>#N/A</v>
      </c>
      <c r="E927" s="35" t="e">
        <f t="array" ref="E927">INDEX(A!$C$2:$C$1001,MATCH(EF!C927,A!$A$2:$A$1001,0))</f>
        <v>#N/A</v>
      </c>
      <c r="F927" s="35" t="e">
        <f t="array" ref="F927">INDEX(A!$D$2:$D$1001,MATCH(EF!C927,A!$A$2:$A$1001,0))</f>
        <v>#N/A</v>
      </c>
      <c r="G927" s="35" t="e">
        <f t="array" ref="G927">INDEX(A!$E$2:$E$1001,MATCH(EF!C927,A!$A$2:$A$1001,0))</f>
        <v>#N/A</v>
      </c>
      <c r="H927" s="35" t="e">
        <f t="array" ref="H927">INDEX(A!$F$2:$F$1001,MATCH(EF!C927,A!$A$2:$A$1001,0))</f>
        <v>#N/A</v>
      </c>
      <c r="I927" s="35" t="e">
        <f t="array" ref="I927">INDEX(A!$G$2:$G$1001,MATCH(EF!C927,A!$A$2:$A$1001,0))</f>
        <v>#N/A</v>
      </c>
      <c r="J927" s="35" t="e">
        <f t="array" ref="J927">INDEX(A!$H$2:$H$1001,MATCH(EF!C927,A!$A$2:$A$1001,0))</f>
        <v>#N/A</v>
      </c>
      <c r="K927" s="35" t="e">
        <f t="array" ref="K927">INDEX(A!$I$2:$I$1001,MATCH(EF!C927,A!$A$2:$A$1001,0))</f>
        <v>#N/A</v>
      </c>
      <c r="L927" s="35" t="e">
        <f t="array" ref="L927">INDEX(A!$J$2:$J$1001,MATCH(EF!C927,A!$A$2:$A$1001,0))</f>
        <v>#N/A</v>
      </c>
      <c r="M927" s="35" t="e">
        <f t="array" ref="M927">INDEX(A!$K$2:$K$1001,MATCH(EF!C927,A!$A$2:$A$1001,0))</f>
        <v>#N/A</v>
      </c>
      <c r="N927" s="35" t="e">
        <f t="array" ref="N927">INDEX(A!$L$2:$L$1001,MATCH(EF!C927,A!$A$2:$A$1001,0))</f>
        <v>#N/A</v>
      </c>
      <c r="O927" s="36" t="e">
        <f t="shared" si="0"/>
        <v>#N/A</v>
      </c>
      <c r="P927" s="36" t="e">
        <f t="shared" si="1"/>
        <v>#N/A</v>
      </c>
      <c r="Q927" s="36" t="e">
        <f t="array" ref="Q927">IF(O927="7",IF(P927="000","Sin región al ser un intermunicipal",INDEX(B!$C$2:$C$126,MATCH(EF!P927,B!$A$2:$A$126,0))),"Sin región al ser un ente Estatal")</f>
        <v>#N/A</v>
      </c>
      <c r="R927" s="37" t="e">
        <f t="array" ref="R927">IF(O927="7",IF(P927="000","N/A",INDEX(B!$D$2:$D$126,MATCH(EF!P927,B!$A$2:$A$126,0))),B!$D$127)</f>
        <v>#N/A</v>
      </c>
      <c r="S927" s="37" t="e">
        <f t="array" ref="S927">IF(O927="7",IF(P927="000","N/A",INDEX(B!$E$2:$E$126,MATCH(EF!P927,B!$A$2:$A$126,0))),B!$E$127)</f>
        <v>#N/A</v>
      </c>
      <c r="T927" s="29"/>
      <c r="U927" s="29"/>
      <c r="V927" s="29"/>
      <c r="W927" s="29"/>
      <c r="X927" s="29"/>
      <c r="Y927" s="29"/>
      <c r="Z927" s="29"/>
    </row>
    <row r="928" spans="1:26" ht="14.25" customHeight="1">
      <c r="A928" s="29">
        <f>COUNTIF(A!$A$2:$A$1001,"&lt;="&amp;A!A928)</f>
        <v>0</v>
      </c>
      <c r="B928" s="30">
        <v>927</v>
      </c>
      <c r="C928" s="35" t="e">
        <f t="array" ref="C928">INDEX(A!$A$2:$A$1001,MATCH(EF!B928,EF!$A$2:$A$1001,0))</f>
        <v>#N/A</v>
      </c>
      <c r="D928" s="35" t="e">
        <f t="array" ref="D928">INDEX(A!$B$2:$B$1001,MATCH(EF!C928,A!$A$2:$A$1001,0))</f>
        <v>#N/A</v>
      </c>
      <c r="E928" s="35" t="e">
        <f t="array" ref="E928">INDEX(A!$C$2:$C$1001,MATCH(EF!C928,A!$A$2:$A$1001,0))</f>
        <v>#N/A</v>
      </c>
      <c r="F928" s="35" t="e">
        <f t="array" ref="F928">INDEX(A!$D$2:$D$1001,MATCH(EF!C928,A!$A$2:$A$1001,0))</f>
        <v>#N/A</v>
      </c>
      <c r="G928" s="35" t="e">
        <f t="array" ref="G928">INDEX(A!$E$2:$E$1001,MATCH(EF!C928,A!$A$2:$A$1001,0))</f>
        <v>#N/A</v>
      </c>
      <c r="H928" s="35" t="e">
        <f t="array" ref="H928">INDEX(A!$F$2:$F$1001,MATCH(EF!C928,A!$A$2:$A$1001,0))</f>
        <v>#N/A</v>
      </c>
      <c r="I928" s="35" t="e">
        <f t="array" ref="I928">INDEX(A!$G$2:$G$1001,MATCH(EF!C928,A!$A$2:$A$1001,0))</f>
        <v>#N/A</v>
      </c>
      <c r="J928" s="35" t="e">
        <f t="array" ref="J928">INDEX(A!$H$2:$H$1001,MATCH(EF!C928,A!$A$2:$A$1001,0))</f>
        <v>#N/A</v>
      </c>
      <c r="K928" s="35" t="e">
        <f t="array" ref="K928">INDEX(A!$I$2:$I$1001,MATCH(EF!C928,A!$A$2:$A$1001,0))</f>
        <v>#N/A</v>
      </c>
      <c r="L928" s="35" t="e">
        <f t="array" ref="L928">INDEX(A!$J$2:$J$1001,MATCH(EF!C928,A!$A$2:$A$1001,0))</f>
        <v>#N/A</v>
      </c>
      <c r="M928" s="35" t="e">
        <f t="array" ref="M928">INDEX(A!$K$2:$K$1001,MATCH(EF!C928,A!$A$2:$A$1001,0))</f>
        <v>#N/A</v>
      </c>
      <c r="N928" s="35" t="e">
        <f t="array" ref="N928">INDEX(A!$L$2:$L$1001,MATCH(EF!C928,A!$A$2:$A$1001,0))</f>
        <v>#N/A</v>
      </c>
      <c r="O928" s="36" t="e">
        <f t="shared" si="0"/>
        <v>#N/A</v>
      </c>
      <c r="P928" s="36" t="e">
        <f t="shared" si="1"/>
        <v>#N/A</v>
      </c>
      <c r="Q928" s="36" t="e">
        <f t="array" ref="Q928">IF(O928="7",IF(P928="000","Sin región al ser un intermunicipal",INDEX(B!$C$2:$C$126,MATCH(EF!P928,B!$A$2:$A$126,0))),"Sin región al ser un ente Estatal")</f>
        <v>#N/A</v>
      </c>
      <c r="R928" s="37" t="e">
        <f t="array" ref="R928">IF(O928="7",IF(P928="000","N/A",INDEX(B!$D$2:$D$126,MATCH(EF!P928,B!$A$2:$A$126,0))),B!$D$127)</f>
        <v>#N/A</v>
      </c>
      <c r="S928" s="37" t="e">
        <f t="array" ref="S928">IF(O928="7",IF(P928="000","N/A",INDEX(B!$E$2:$E$126,MATCH(EF!P928,B!$A$2:$A$126,0))),B!$E$127)</f>
        <v>#N/A</v>
      </c>
      <c r="T928" s="29"/>
      <c r="U928" s="29"/>
      <c r="V928" s="29"/>
      <c r="W928" s="29"/>
      <c r="X928" s="29"/>
      <c r="Y928" s="29"/>
      <c r="Z928" s="29"/>
    </row>
    <row r="929" spans="1:26" ht="14.25" customHeight="1">
      <c r="A929" s="29">
        <f>COUNTIF(A!$A$2:$A$1001,"&lt;="&amp;A!A929)</f>
        <v>0</v>
      </c>
      <c r="B929" s="30">
        <v>928</v>
      </c>
      <c r="C929" s="35" t="e">
        <f t="array" ref="C929">INDEX(A!$A$2:$A$1001,MATCH(EF!B929,EF!$A$2:$A$1001,0))</f>
        <v>#N/A</v>
      </c>
      <c r="D929" s="35" t="e">
        <f t="array" ref="D929">INDEX(A!$B$2:$B$1001,MATCH(EF!C929,A!$A$2:$A$1001,0))</f>
        <v>#N/A</v>
      </c>
      <c r="E929" s="35" t="e">
        <f t="array" ref="E929">INDEX(A!$C$2:$C$1001,MATCH(EF!C929,A!$A$2:$A$1001,0))</f>
        <v>#N/A</v>
      </c>
      <c r="F929" s="35" t="e">
        <f t="array" ref="F929">INDEX(A!$D$2:$D$1001,MATCH(EF!C929,A!$A$2:$A$1001,0))</f>
        <v>#N/A</v>
      </c>
      <c r="G929" s="35" t="e">
        <f t="array" ref="G929">INDEX(A!$E$2:$E$1001,MATCH(EF!C929,A!$A$2:$A$1001,0))</f>
        <v>#N/A</v>
      </c>
      <c r="H929" s="35" t="e">
        <f t="array" ref="H929">INDEX(A!$F$2:$F$1001,MATCH(EF!C929,A!$A$2:$A$1001,0))</f>
        <v>#N/A</v>
      </c>
      <c r="I929" s="35" t="e">
        <f t="array" ref="I929">INDEX(A!$G$2:$G$1001,MATCH(EF!C929,A!$A$2:$A$1001,0))</f>
        <v>#N/A</v>
      </c>
      <c r="J929" s="35" t="e">
        <f t="array" ref="J929">INDEX(A!$H$2:$H$1001,MATCH(EF!C929,A!$A$2:$A$1001,0))</f>
        <v>#N/A</v>
      </c>
      <c r="K929" s="35" t="e">
        <f t="array" ref="K929">INDEX(A!$I$2:$I$1001,MATCH(EF!C929,A!$A$2:$A$1001,0))</f>
        <v>#N/A</v>
      </c>
      <c r="L929" s="35" t="e">
        <f t="array" ref="L929">INDEX(A!$J$2:$J$1001,MATCH(EF!C929,A!$A$2:$A$1001,0))</f>
        <v>#N/A</v>
      </c>
      <c r="M929" s="35" t="e">
        <f t="array" ref="M929">INDEX(A!$K$2:$K$1001,MATCH(EF!C929,A!$A$2:$A$1001,0))</f>
        <v>#N/A</v>
      </c>
      <c r="N929" s="35" t="e">
        <f t="array" ref="N929">INDEX(A!$L$2:$L$1001,MATCH(EF!C929,A!$A$2:$A$1001,0))</f>
        <v>#N/A</v>
      </c>
      <c r="O929" s="36" t="e">
        <f t="shared" si="0"/>
        <v>#N/A</v>
      </c>
      <c r="P929" s="36" t="e">
        <f t="shared" si="1"/>
        <v>#N/A</v>
      </c>
      <c r="Q929" s="36" t="e">
        <f t="array" ref="Q929">IF(O929="7",IF(P929="000","Sin región al ser un intermunicipal",INDEX(B!$C$2:$C$126,MATCH(EF!P929,B!$A$2:$A$126,0))),"Sin región al ser un ente Estatal")</f>
        <v>#N/A</v>
      </c>
      <c r="R929" s="37" t="e">
        <f t="array" ref="R929">IF(O929="7",IF(P929="000","N/A",INDEX(B!$D$2:$D$126,MATCH(EF!P929,B!$A$2:$A$126,0))),B!$D$127)</f>
        <v>#N/A</v>
      </c>
      <c r="S929" s="37" t="e">
        <f t="array" ref="S929">IF(O929="7",IF(P929="000","N/A",INDEX(B!$E$2:$E$126,MATCH(EF!P929,B!$A$2:$A$126,0))),B!$E$127)</f>
        <v>#N/A</v>
      </c>
      <c r="T929" s="29"/>
      <c r="U929" s="29"/>
      <c r="V929" s="29"/>
      <c r="W929" s="29"/>
      <c r="X929" s="29"/>
      <c r="Y929" s="29"/>
      <c r="Z929" s="29"/>
    </row>
    <row r="930" spans="1:26" ht="14.25" customHeight="1">
      <c r="A930" s="29">
        <f>COUNTIF(A!$A$2:$A$1001,"&lt;="&amp;A!A930)</f>
        <v>0</v>
      </c>
      <c r="B930" s="30">
        <v>929</v>
      </c>
      <c r="C930" s="35" t="e">
        <f t="array" ref="C930">INDEX(A!$A$2:$A$1001,MATCH(EF!B930,EF!$A$2:$A$1001,0))</f>
        <v>#N/A</v>
      </c>
      <c r="D930" s="35" t="e">
        <f t="array" ref="D930">INDEX(A!$B$2:$B$1001,MATCH(EF!C930,A!$A$2:$A$1001,0))</f>
        <v>#N/A</v>
      </c>
      <c r="E930" s="35" t="e">
        <f t="array" ref="E930">INDEX(A!$C$2:$C$1001,MATCH(EF!C930,A!$A$2:$A$1001,0))</f>
        <v>#N/A</v>
      </c>
      <c r="F930" s="35" t="e">
        <f t="array" ref="F930">INDEX(A!$D$2:$D$1001,MATCH(EF!C930,A!$A$2:$A$1001,0))</f>
        <v>#N/A</v>
      </c>
      <c r="G930" s="35" t="e">
        <f t="array" ref="G930">INDEX(A!$E$2:$E$1001,MATCH(EF!C930,A!$A$2:$A$1001,0))</f>
        <v>#N/A</v>
      </c>
      <c r="H930" s="35" t="e">
        <f t="array" ref="H930">INDEX(A!$F$2:$F$1001,MATCH(EF!C930,A!$A$2:$A$1001,0))</f>
        <v>#N/A</v>
      </c>
      <c r="I930" s="35" t="e">
        <f t="array" ref="I930">INDEX(A!$G$2:$G$1001,MATCH(EF!C930,A!$A$2:$A$1001,0))</f>
        <v>#N/A</v>
      </c>
      <c r="J930" s="35" t="e">
        <f t="array" ref="J930">INDEX(A!$H$2:$H$1001,MATCH(EF!C930,A!$A$2:$A$1001,0))</f>
        <v>#N/A</v>
      </c>
      <c r="K930" s="35" t="e">
        <f t="array" ref="K930">INDEX(A!$I$2:$I$1001,MATCH(EF!C930,A!$A$2:$A$1001,0))</f>
        <v>#N/A</v>
      </c>
      <c r="L930" s="35" t="e">
        <f t="array" ref="L930">INDEX(A!$J$2:$J$1001,MATCH(EF!C930,A!$A$2:$A$1001,0))</f>
        <v>#N/A</v>
      </c>
      <c r="M930" s="35" t="e">
        <f t="array" ref="M930">INDEX(A!$K$2:$K$1001,MATCH(EF!C930,A!$A$2:$A$1001,0))</f>
        <v>#N/A</v>
      </c>
      <c r="N930" s="35" t="e">
        <f t="array" ref="N930">INDEX(A!$L$2:$L$1001,MATCH(EF!C930,A!$A$2:$A$1001,0))</f>
        <v>#N/A</v>
      </c>
      <c r="O930" s="36" t="e">
        <f t="shared" si="0"/>
        <v>#N/A</v>
      </c>
      <c r="P930" s="36" t="e">
        <f t="shared" si="1"/>
        <v>#N/A</v>
      </c>
      <c r="Q930" s="36" t="e">
        <f t="array" ref="Q930">IF(O930="7",IF(P930="000","Sin región al ser un intermunicipal",INDEX(B!$C$2:$C$126,MATCH(EF!P930,B!$A$2:$A$126,0))),"Sin región al ser un ente Estatal")</f>
        <v>#N/A</v>
      </c>
      <c r="R930" s="37" t="e">
        <f t="array" ref="R930">IF(O930="7",IF(P930="000","N/A",INDEX(B!$D$2:$D$126,MATCH(EF!P930,B!$A$2:$A$126,0))),B!$D$127)</f>
        <v>#N/A</v>
      </c>
      <c r="S930" s="37" t="e">
        <f t="array" ref="S930">IF(O930="7",IF(P930="000","N/A",INDEX(B!$E$2:$E$126,MATCH(EF!P930,B!$A$2:$A$126,0))),B!$E$127)</f>
        <v>#N/A</v>
      </c>
      <c r="T930" s="29"/>
      <c r="U930" s="29"/>
      <c r="V930" s="29"/>
      <c r="W930" s="29"/>
      <c r="X930" s="29"/>
      <c r="Y930" s="29"/>
      <c r="Z930" s="29"/>
    </row>
    <row r="931" spans="1:26" ht="14.25" customHeight="1">
      <c r="A931" s="29">
        <f>COUNTIF(A!$A$2:$A$1001,"&lt;="&amp;A!A931)</f>
        <v>0</v>
      </c>
      <c r="B931" s="30">
        <v>930</v>
      </c>
      <c r="C931" s="35" t="e">
        <f t="array" ref="C931">INDEX(A!$A$2:$A$1001,MATCH(EF!B931,EF!$A$2:$A$1001,0))</f>
        <v>#N/A</v>
      </c>
      <c r="D931" s="35" t="e">
        <f t="array" ref="D931">INDEX(A!$B$2:$B$1001,MATCH(EF!C931,A!$A$2:$A$1001,0))</f>
        <v>#N/A</v>
      </c>
      <c r="E931" s="35" t="e">
        <f t="array" ref="E931">INDEX(A!$C$2:$C$1001,MATCH(EF!C931,A!$A$2:$A$1001,0))</f>
        <v>#N/A</v>
      </c>
      <c r="F931" s="35" t="e">
        <f t="array" ref="F931">INDEX(A!$D$2:$D$1001,MATCH(EF!C931,A!$A$2:$A$1001,0))</f>
        <v>#N/A</v>
      </c>
      <c r="G931" s="35" t="e">
        <f t="array" ref="G931">INDEX(A!$E$2:$E$1001,MATCH(EF!C931,A!$A$2:$A$1001,0))</f>
        <v>#N/A</v>
      </c>
      <c r="H931" s="35" t="e">
        <f t="array" ref="H931">INDEX(A!$F$2:$F$1001,MATCH(EF!C931,A!$A$2:$A$1001,0))</f>
        <v>#N/A</v>
      </c>
      <c r="I931" s="35" t="e">
        <f t="array" ref="I931">INDEX(A!$G$2:$G$1001,MATCH(EF!C931,A!$A$2:$A$1001,0))</f>
        <v>#N/A</v>
      </c>
      <c r="J931" s="35" t="e">
        <f t="array" ref="J931">INDEX(A!$H$2:$H$1001,MATCH(EF!C931,A!$A$2:$A$1001,0))</f>
        <v>#N/A</v>
      </c>
      <c r="K931" s="35" t="e">
        <f t="array" ref="K931">INDEX(A!$I$2:$I$1001,MATCH(EF!C931,A!$A$2:$A$1001,0))</f>
        <v>#N/A</v>
      </c>
      <c r="L931" s="35" t="e">
        <f t="array" ref="L931">INDEX(A!$J$2:$J$1001,MATCH(EF!C931,A!$A$2:$A$1001,0))</f>
        <v>#N/A</v>
      </c>
      <c r="M931" s="35" t="e">
        <f t="array" ref="M931">INDEX(A!$K$2:$K$1001,MATCH(EF!C931,A!$A$2:$A$1001,0))</f>
        <v>#N/A</v>
      </c>
      <c r="N931" s="35" t="e">
        <f t="array" ref="N931">INDEX(A!$L$2:$L$1001,MATCH(EF!C931,A!$A$2:$A$1001,0))</f>
        <v>#N/A</v>
      </c>
      <c r="O931" s="36" t="e">
        <f t="shared" si="0"/>
        <v>#N/A</v>
      </c>
      <c r="P931" s="36" t="e">
        <f t="shared" si="1"/>
        <v>#N/A</v>
      </c>
      <c r="Q931" s="36" t="e">
        <f t="array" ref="Q931">IF(O931="7",IF(P931="000","Sin región al ser un intermunicipal",INDEX(B!$C$2:$C$126,MATCH(EF!P931,B!$A$2:$A$126,0))),"Sin región al ser un ente Estatal")</f>
        <v>#N/A</v>
      </c>
      <c r="R931" s="37" t="e">
        <f t="array" ref="R931">IF(O931="7",IF(P931="000","N/A",INDEX(B!$D$2:$D$126,MATCH(EF!P931,B!$A$2:$A$126,0))),B!$D$127)</f>
        <v>#N/A</v>
      </c>
      <c r="S931" s="37" t="e">
        <f t="array" ref="S931">IF(O931="7",IF(P931="000","N/A",INDEX(B!$E$2:$E$126,MATCH(EF!P931,B!$A$2:$A$126,0))),B!$E$127)</f>
        <v>#N/A</v>
      </c>
      <c r="T931" s="29"/>
      <c r="U931" s="29"/>
      <c r="V931" s="29"/>
      <c r="W931" s="29"/>
      <c r="X931" s="29"/>
      <c r="Y931" s="29"/>
      <c r="Z931" s="29"/>
    </row>
    <row r="932" spans="1:26" ht="14.25" customHeight="1">
      <c r="A932" s="29">
        <f>COUNTIF(A!$A$2:$A$1001,"&lt;="&amp;A!A932)</f>
        <v>0</v>
      </c>
      <c r="B932" s="30">
        <v>931</v>
      </c>
      <c r="C932" s="35" t="e">
        <f t="array" ref="C932">INDEX(A!$A$2:$A$1001,MATCH(EF!B932,EF!$A$2:$A$1001,0))</f>
        <v>#N/A</v>
      </c>
      <c r="D932" s="35" t="e">
        <f t="array" ref="D932">INDEX(A!$B$2:$B$1001,MATCH(EF!C932,A!$A$2:$A$1001,0))</f>
        <v>#N/A</v>
      </c>
      <c r="E932" s="35" t="e">
        <f t="array" ref="E932">INDEX(A!$C$2:$C$1001,MATCH(EF!C932,A!$A$2:$A$1001,0))</f>
        <v>#N/A</v>
      </c>
      <c r="F932" s="35" t="e">
        <f t="array" ref="F932">INDEX(A!$D$2:$D$1001,MATCH(EF!C932,A!$A$2:$A$1001,0))</f>
        <v>#N/A</v>
      </c>
      <c r="G932" s="35" t="e">
        <f t="array" ref="G932">INDEX(A!$E$2:$E$1001,MATCH(EF!C932,A!$A$2:$A$1001,0))</f>
        <v>#N/A</v>
      </c>
      <c r="H932" s="35" t="e">
        <f t="array" ref="H932">INDEX(A!$F$2:$F$1001,MATCH(EF!C932,A!$A$2:$A$1001,0))</f>
        <v>#N/A</v>
      </c>
      <c r="I932" s="35" t="e">
        <f t="array" ref="I932">INDEX(A!$G$2:$G$1001,MATCH(EF!C932,A!$A$2:$A$1001,0))</f>
        <v>#N/A</v>
      </c>
      <c r="J932" s="35" t="e">
        <f t="array" ref="J932">INDEX(A!$H$2:$H$1001,MATCH(EF!C932,A!$A$2:$A$1001,0))</f>
        <v>#N/A</v>
      </c>
      <c r="K932" s="35" t="e">
        <f t="array" ref="K932">INDEX(A!$I$2:$I$1001,MATCH(EF!C932,A!$A$2:$A$1001,0))</f>
        <v>#N/A</v>
      </c>
      <c r="L932" s="35" t="e">
        <f t="array" ref="L932">INDEX(A!$J$2:$J$1001,MATCH(EF!C932,A!$A$2:$A$1001,0))</f>
        <v>#N/A</v>
      </c>
      <c r="M932" s="35" t="e">
        <f t="array" ref="M932">INDEX(A!$K$2:$K$1001,MATCH(EF!C932,A!$A$2:$A$1001,0))</f>
        <v>#N/A</v>
      </c>
      <c r="N932" s="35" t="e">
        <f t="array" ref="N932">INDEX(A!$L$2:$L$1001,MATCH(EF!C932,A!$A$2:$A$1001,0))</f>
        <v>#N/A</v>
      </c>
      <c r="O932" s="36" t="e">
        <f t="shared" si="0"/>
        <v>#N/A</v>
      </c>
      <c r="P932" s="36" t="e">
        <f t="shared" si="1"/>
        <v>#N/A</v>
      </c>
      <c r="Q932" s="36" t="e">
        <f t="array" ref="Q932">IF(O932="7",IF(P932="000","Sin región al ser un intermunicipal",INDEX(B!$C$2:$C$126,MATCH(EF!P932,B!$A$2:$A$126,0))),"Sin región al ser un ente Estatal")</f>
        <v>#N/A</v>
      </c>
      <c r="R932" s="37" t="e">
        <f t="array" ref="R932">IF(O932="7",IF(P932="000","N/A",INDEX(B!$D$2:$D$126,MATCH(EF!P932,B!$A$2:$A$126,0))),B!$D$127)</f>
        <v>#N/A</v>
      </c>
      <c r="S932" s="37" t="e">
        <f t="array" ref="S932">IF(O932="7",IF(P932="000","N/A",INDEX(B!$E$2:$E$126,MATCH(EF!P932,B!$A$2:$A$126,0))),B!$E$127)</f>
        <v>#N/A</v>
      </c>
      <c r="T932" s="29"/>
      <c r="U932" s="29"/>
      <c r="V932" s="29"/>
      <c r="W932" s="29"/>
      <c r="X932" s="29"/>
      <c r="Y932" s="29"/>
      <c r="Z932" s="29"/>
    </row>
    <row r="933" spans="1:26" ht="14.25" customHeight="1">
      <c r="A933" s="29">
        <f>COUNTIF(A!$A$2:$A$1001,"&lt;="&amp;A!A933)</f>
        <v>0</v>
      </c>
      <c r="B933" s="30">
        <v>932</v>
      </c>
      <c r="C933" s="35" t="e">
        <f t="array" ref="C933">INDEX(A!$A$2:$A$1001,MATCH(EF!B933,EF!$A$2:$A$1001,0))</f>
        <v>#N/A</v>
      </c>
      <c r="D933" s="35" t="e">
        <f t="array" ref="D933">INDEX(A!$B$2:$B$1001,MATCH(EF!C933,A!$A$2:$A$1001,0))</f>
        <v>#N/A</v>
      </c>
      <c r="E933" s="35" t="e">
        <f t="array" ref="E933">INDEX(A!$C$2:$C$1001,MATCH(EF!C933,A!$A$2:$A$1001,0))</f>
        <v>#N/A</v>
      </c>
      <c r="F933" s="35" t="e">
        <f t="array" ref="F933">INDEX(A!$D$2:$D$1001,MATCH(EF!C933,A!$A$2:$A$1001,0))</f>
        <v>#N/A</v>
      </c>
      <c r="G933" s="35" t="e">
        <f t="array" ref="G933">INDEX(A!$E$2:$E$1001,MATCH(EF!C933,A!$A$2:$A$1001,0))</f>
        <v>#N/A</v>
      </c>
      <c r="H933" s="35" t="e">
        <f t="array" ref="H933">INDEX(A!$F$2:$F$1001,MATCH(EF!C933,A!$A$2:$A$1001,0))</f>
        <v>#N/A</v>
      </c>
      <c r="I933" s="35" t="e">
        <f t="array" ref="I933">INDEX(A!$G$2:$G$1001,MATCH(EF!C933,A!$A$2:$A$1001,0))</f>
        <v>#N/A</v>
      </c>
      <c r="J933" s="35" t="e">
        <f t="array" ref="J933">INDEX(A!$H$2:$H$1001,MATCH(EF!C933,A!$A$2:$A$1001,0))</f>
        <v>#N/A</v>
      </c>
      <c r="K933" s="35" t="e">
        <f t="array" ref="K933">INDEX(A!$I$2:$I$1001,MATCH(EF!C933,A!$A$2:$A$1001,0))</f>
        <v>#N/A</v>
      </c>
      <c r="L933" s="35" t="e">
        <f t="array" ref="L933">INDEX(A!$J$2:$J$1001,MATCH(EF!C933,A!$A$2:$A$1001,0))</f>
        <v>#N/A</v>
      </c>
      <c r="M933" s="35" t="e">
        <f t="array" ref="M933">INDEX(A!$K$2:$K$1001,MATCH(EF!C933,A!$A$2:$A$1001,0))</f>
        <v>#N/A</v>
      </c>
      <c r="N933" s="35" t="e">
        <f t="array" ref="N933">INDEX(A!$L$2:$L$1001,MATCH(EF!C933,A!$A$2:$A$1001,0))</f>
        <v>#N/A</v>
      </c>
      <c r="O933" s="36" t="e">
        <f t="shared" si="0"/>
        <v>#N/A</v>
      </c>
      <c r="P933" s="36" t="e">
        <f t="shared" si="1"/>
        <v>#N/A</v>
      </c>
      <c r="Q933" s="36" t="e">
        <f t="array" ref="Q933">IF(O933="7",IF(P933="000","Sin región al ser un intermunicipal",INDEX(B!$C$2:$C$126,MATCH(EF!P933,B!$A$2:$A$126,0))),"Sin región al ser un ente Estatal")</f>
        <v>#N/A</v>
      </c>
      <c r="R933" s="37" t="e">
        <f t="array" ref="R933">IF(O933="7",IF(P933="000","N/A",INDEX(B!$D$2:$D$126,MATCH(EF!P933,B!$A$2:$A$126,0))),B!$D$127)</f>
        <v>#N/A</v>
      </c>
      <c r="S933" s="37" t="e">
        <f t="array" ref="S933">IF(O933="7",IF(P933="000","N/A",INDEX(B!$E$2:$E$126,MATCH(EF!P933,B!$A$2:$A$126,0))),B!$E$127)</f>
        <v>#N/A</v>
      </c>
      <c r="T933" s="29"/>
      <c r="U933" s="29"/>
      <c r="V933" s="29"/>
      <c r="W933" s="29"/>
      <c r="X933" s="29"/>
      <c r="Y933" s="29"/>
      <c r="Z933" s="29"/>
    </row>
    <row r="934" spans="1:26" ht="14.25" customHeight="1">
      <c r="A934" s="29">
        <f>COUNTIF(A!$A$2:$A$1001,"&lt;="&amp;A!A934)</f>
        <v>0</v>
      </c>
      <c r="B934" s="30">
        <v>933</v>
      </c>
      <c r="C934" s="35" t="e">
        <f t="array" ref="C934">INDEX(A!$A$2:$A$1001,MATCH(EF!B934,EF!$A$2:$A$1001,0))</f>
        <v>#N/A</v>
      </c>
      <c r="D934" s="35" t="e">
        <f t="array" ref="D934">INDEX(A!$B$2:$B$1001,MATCH(EF!C934,A!$A$2:$A$1001,0))</f>
        <v>#N/A</v>
      </c>
      <c r="E934" s="35" t="e">
        <f t="array" ref="E934">INDEX(A!$C$2:$C$1001,MATCH(EF!C934,A!$A$2:$A$1001,0))</f>
        <v>#N/A</v>
      </c>
      <c r="F934" s="35" t="e">
        <f t="array" ref="F934">INDEX(A!$D$2:$D$1001,MATCH(EF!C934,A!$A$2:$A$1001,0))</f>
        <v>#N/A</v>
      </c>
      <c r="G934" s="35" t="e">
        <f t="array" ref="G934">INDEX(A!$E$2:$E$1001,MATCH(EF!C934,A!$A$2:$A$1001,0))</f>
        <v>#N/A</v>
      </c>
      <c r="H934" s="35" t="e">
        <f t="array" ref="H934">INDEX(A!$F$2:$F$1001,MATCH(EF!C934,A!$A$2:$A$1001,0))</f>
        <v>#N/A</v>
      </c>
      <c r="I934" s="35" t="e">
        <f t="array" ref="I934">INDEX(A!$G$2:$G$1001,MATCH(EF!C934,A!$A$2:$A$1001,0))</f>
        <v>#N/A</v>
      </c>
      <c r="J934" s="35" t="e">
        <f t="array" ref="J934">INDEX(A!$H$2:$H$1001,MATCH(EF!C934,A!$A$2:$A$1001,0))</f>
        <v>#N/A</v>
      </c>
      <c r="K934" s="35" t="e">
        <f t="array" ref="K934">INDEX(A!$I$2:$I$1001,MATCH(EF!C934,A!$A$2:$A$1001,0))</f>
        <v>#N/A</v>
      </c>
      <c r="L934" s="35" t="e">
        <f t="array" ref="L934">INDEX(A!$J$2:$J$1001,MATCH(EF!C934,A!$A$2:$A$1001,0))</f>
        <v>#N/A</v>
      </c>
      <c r="M934" s="35" t="e">
        <f t="array" ref="M934">INDEX(A!$K$2:$K$1001,MATCH(EF!C934,A!$A$2:$A$1001,0))</f>
        <v>#N/A</v>
      </c>
      <c r="N934" s="35" t="e">
        <f t="array" ref="N934">INDEX(A!$L$2:$L$1001,MATCH(EF!C934,A!$A$2:$A$1001,0))</f>
        <v>#N/A</v>
      </c>
      <c r="O934" s="36" t="e">
        <f t="shared" si="0"/>
        <v>#N/A</v>
      </c>
      <c r="P934" s="36" t="e">
        <f t="shared" si="1"/>
        <v>#N/A</v>
      </c>
      <c r="Q934" s="36" t="e">
        <f t="array" ref="Q934">IF(O934="7",IF(P934="000","Sin región al ser un intermunicipal",INDEX(B!$C$2:$C$126,MATCH(EF!P934,B!$A$2:$A$126,0))),"Sin región al ser un ente Estatal")</f>
        <v>#N/A</v>
      </c>
      <c r="R934" s="37" t="e">
        <f t="array" ref="R934">IF(O934="7",IF(P934="000","N/A",INDEX(B!$D$2:$D$126,MATCH(EF!P934,B!$A$2:$A$126,0))),B!$D$127)</f>
        <v>#N/A</v>
      </c>
      <c r="S934" s="37" t="e">
        <f t="array" ref="S934">IF(O934="7",IF(P934="000","N/A",INDEX(B!$E$2:$E$126,MATCH(EF!P934,B!$A$2:$A$126,0))),B!$E$127)</f>
        <v>#N/A</v>
      </c>
      <c r="T934" s="29"/>
      <c r="U934" s="29"/>
      <c r="V934" s="29"/>
      <c r="W934" s="29"/>
      <c r="X934" s="29"/>
      <c r="Y934" s="29"/>
      <c r="Z934" s="29"/>
    </row>
    <row r="935" spans="1:26" ht="14.25" customHeight="1">
      <c r="A935" s="29">
        <f>COUNTIF(A!$A$2:$A$1001,"&lt;="&amp;A!A935)</f>
        <v>0</v>
      </c>
      <c r="B935" s="30">
        <v>934</v>
      </c>
      <c r="C935" s="35" t="e">
        <f t="array" ref="C935">INDEX(A!$A$2:$A$1001,MATCH(EF!B935,EF!$A$2:$A$1001,0))</f>
        <v>#N/A</v>
      </c>
      <c r="D935" s="35" t="e">
        <f t="array" ref="D935">INDEX(A!$B$2:$B$1001,MATCH(EF!C935,A!$A$2:$A$1001,0))</f>
        <v>#N/A</v>
      </c>
      <c r="E935" s="35" t="e">
        <f t="array" ref="E935">INDEX(A!$C$2:$C$1001,MATCH(EF!C935,A!$A$2:$A$1001,0))</f>
        <v>#N/A</v>
      </c>
      <c r="F935" s="35" t="e">
        <f t="array" ref="F935">INDEX(A!$D$2:$D$1001,MATCH(EF!C935,A!$A$2:$A$1001,0))</f>
        <v>#N/A</v>
      </c>
      <c r="G935" s="35" t="e">
        <f t="array" ref="G935">INDEX(A!$E$2:$E$1001,MATCH(EF!C935,A!$A$2:$A$1001,0))</f>
        <v>#N/A</v>
      </c>
      <c r="H935" s="35" t="e">
        <f t="array" ref="H935">INDEX(A!$F$2:$F$1001,MATCH(EF!C935,A!$A$2:$A$1001,0))</f>
        <v>#N/A</v>
      </c>
      <c r="I935" s="35" t="e">
        <f t="array" ref="I935">INDEX(A!$G$2:$G$1001,MATCH(EF!C935,A!$A$2:$A$1001,0))</f>
        <v>#N/A</v>
      </c>
      <c r="J935" s="35" t="e">
        <f t="array" ref="J935">INDEX(A!$H$2:$H$1001,MATCH(EF!C935,A!$A$2:$A$1001,0))</f>
        <v>#N/A</v>
      </c>
      <c r="K935" s="35" t="e">
        <f t="array" ref="K935">INDEX(A!$I$2:$I$1001,MATCH(EF!C935,A!$A$2:$A$1001,0))</f>
        <v>#N/A</v>
      </c>
      <c r="L935" s="35" t="e">
        <f t="array" ref="L935">INDEX(A!$J$2:$J$1001,MATCH(EF!C935,A!$A$2:$A$1001,0))</f>
        <v>#N/A</v>
      </c>
      <c r="M935" s="35" t="e">
        <f t="array" ref="M935">INDEX(A!$K$2:$K$1001,MATCH(EF!C935,A!$A$2:$A$1001,0))</f>
        <v>#N/A</v>
      </c>
      <c r="N935" s="35" t="e">
        <f t="array" ref="N935">INDEX(A!$L$2:$L$1001,MATCH(EF!C935,A!$A$2:$A$1001,0))</f>
        <v>#N/A</v>
      </c>
      <c r="O935" s="36" t="e">
        <f t="shared" si="0"/>
        <v>#N/A</v>
      </c>
      <c r="P935" s="36" t="e">
        <f t="shared" si="1"/>
        <v>#N/A</v>
      </c>
      <c r="Q935" s="36" t="e">
        <f t="array" ref="Q935">IF(O935="7",IF(P935="000","Sin región al ser un intermunicipal",INDEX(B!$C$2:$C$126,MATCH(EF!P935,B!$A$2:$A$126,0))),"Sin región al ser un ente Estatal")</f>
        <v>#N/A</v>
      </c>
      <c r="R935" s="37" t="e">
        <f t="array" ref="R935">IF(O935="7",IF(P935="000","N/A",INDEX(B!$D$2:$D$126,MATCH(EF!P935,B!$A$2:$A$126,0))),B!$D$127)</f>
        <v>#N/A</v>
      </c>
      <c r="S935" s="37" t="e">
        <f t="array" ref="S935">IF(O935="7",IF(P935="000","N/A",INDEX(B!$E$2:$E$126,MATCH(EF!P935,B!$A$2:$A$126,0))),B!$E$127)</f>
        <v>#N/A</v>
      </c>
      <c r="T935" s="29"/>
      <c r="U935" s="29"/>
      <c r="V935" s="29"/>
      <c r="W935" s="29"/>
      <c r="X935" s="29"/>
      <c r="Y935" s="29"/>
      <c r="Z935" s="29"/>
    </row>
    <row r="936" spans="1:26" ht="14.25" customHeight="1">
      <c r="A936" s="29">
        <f>COUNTIF(A!$A$2:$A$1001,"&lt;="&amp;A!A936)</f>
        <v>0</v>
      </c>
      <c r="B936" s="30">
        <v>935</v>
      </c>
      <c r="C936" s="35" t="e">
        <f t="array" ref="C936">INDEX(A!$A$2:$A$1001,MATCH(EF!B936,EF!$A$2:$A$1001,0))</f>
        <v>#N/A</v>
      </c>
      <c r="D936" s="35" t="e">
        <f t="array" ref="D936">INDEX(A!$B$2:$B$1001,MATCH(EF!C936,A!$A$2:$A$1001,0))</f>
        <v>#N/A</v>
      </c>
      <c r="E936" s="35" t="e">
        <f t="array" ref="E936">INDEX(A!$C$2:$C$1001,MATCH(EF!C936,A!$A$2:$A$1001,0))</f>
        <v>#N/A</v>
      </c>
      <c r="F936" s="35" t="e">
        <f t="array" ref="F936">INDEX(A!$D$2:$D$1001,MATCH(EF!C936,A!$A$2:$A$1001,0))</f>
        <v>#N/A</v>
      </c>
      <c r="G936" s="35" t="e">
        <f t="array" ref="G936">INDEX(A!$E$2:$E$1001,MATCH(EF!C936,A!$A$2:$A$1001,0))</f>
        <v>#N/A</v>
      </c>
      <c r="H936" s="35" t="e">
        <f t="array" ref="H936">INDEX(A!$F$2:$F$1001,MATCH(EF!C936,A!$A$2:$A$1001,0))</f>
        <v>#N/A</v>
      </c>
      <c r="I936" s="35" t="e">
        <f t="array" ref="I936">INDEX(A!$G$2:$G$1001,MATCH(EF!C936,A!$A$2:$A$1001,0))</f>
        <v>#N/A</v>
      </c>
      <c r="J936" s="35" t="e">
        <f t="array" ref="J936">INDEX(A!$H$2:$H$1001,MATCH(EF!C936,A!$A$2:$A$1001,0))</f>
        <v>#N/A</v>
      </c>
      <c r="K936" s="35" t="e">
        <f t="array" ref="K936">INDEX(A!$I$2:$I$1001,MATCH(EF!C936,A!$A$2:$A$1001,0))</f>
        <v>#N/A</v>
      </c>
      <c r="L936" s="35" t="e">
        <f t="array" ref="L936">INDEX(A!$J$2:$J$1001,MATCH(EF!C936,A!$A$2:$A$1001,0))</f>
        <v>#N/A</v>
      </c>
      <c r="M936" s="35" t="e">
        <f t="array" ref="M936">INDEX(A!$K$2:$K$1001,MATCH(EF!C936,A!$A$2:$A$1001,0))</f>
        <v>#N/A</v>
      </c>
      <c r="N936" s="35" t="e">
        <f t="array" ref="N936">INDEX(A!$L$2:$L$1001,MATCH(EF!C936,A!$A$2:$A$1001,0))</f>
        <v>#N/A</v>
      </c>
      <c r="O936" s="36" t="e">
        <f t="shared" si="0"/>
        <v>#N/A</v>
      </c>
      <c r="P936" s="36" t="e">
        <f t="shared" si="1"/>
        <v>#N/A</v>
      </c>
      <c r="Q936" s="36" t="e">
        <f t="array" ref="Q936">IF(O936="7",IF(P936="000","Sin región al ser un intermunicipal",INDEX(B!$C$2:$C$126,MATCH(EF!P936,B!$A$2:$A$126,0))),"Sin región al ser un ente Estatal")</f>
        <v>#N/A</v>
      </c>
      <c r="R936" s="37" t="e">
        <f t="array" ref="R936">IF(O936="7",IF(P936="000","N/A",INDEX(B!$D$2:$D$126,MATCH(EF!P936,B!$A$2:$A$126,0))),B!$D$127)</f>
        <v>#N/A</v>
      </c>
      <c r="S936" s="37" t="e">
        <f t="array" ref="S936">IF(O936="7",IF(P936="000","N/A",INDEX(B!$E$2:$E$126,MATCH(EF!P936,B!$A$2:$A$126,0))),B!$E$127)</f>
        <v>#N/A</v>
      </c>
      <c r="T936" s="29"/>
      <c r="U936" s="29"/>
      <c r="V936" s="29"/>
      <c r="W936" s="29"/>
      <c r="X936" s="29"/>
      <c r="Y936" s="29"/>
      <c r="Z936" s="29"/>
    </row>
    <row r="937" spans="1:26" ht="14.25" customHeight="1">
      <c r="A937" s="29">
        <f>COUNTIF(A!$A$2:$A$1001,"&lt;="&amp;A!A937)</f>
        <v>0</v>
      </c>
      <c r="B937" s="30">
        <v>936</v>
      </c>
      <c r="C937" s="35" t="e">
        <f t="array" ref="C937">INDEX(A!$A$2:$A$1001,MATCH(EF!B937,EF!$A$2:$A$1001,0))</f>
        <v>#N/A</v>
      </c>
      <c r="D937" s="35" t="e">
        <f t="array" ref="D937">INDEX(A!$B$2:$B$1001,MATCH(EF!C937,A!$A$2:$A$1001,0))</f>
        <v>#N/A</v>
      </c>
      <c r="E937" s="35" t="e">
        <f t="array" ref="E937">INDEX(A!$C$2:$C$1001,MATCH(EF!C937,A!$A$2:$A$1001,0))</f>
        <v>#N/A</v>
      </c>
      <c r="F937" s="35" t="e">
        <f t="array" ref="F937">INDEX(A!$D$2:$D$1001,MATCH(EF!C937,A!$A$2:$A$1001,0))</f>
        <v>#N/A</v>
      </c>
      <c r="G937" s="35" t="e">
        <f t="array" ref="G937">INDEX(A!$E$2:$E$1001,MATCH(EF!C937,A!$A$2:$A$1001,0))</f>
        <v>#N/A</v>
      </c>
      <c r="H937" s="35" t="e">
        <f t="array" ref="H937">INDEX(A!$F$2:$F$1001,MATCH(EF!C937,A!$A$2:$A$1001,0))</f>
        <v>#N/A</v>
      </c>
      <c r="I937" s="35" t="e">
        <f t="array" ref="I937">INDEX(A!$G$2:$G$1001,MATCH(EF!C937,A!$A$2:$A$1001,0))</f>
        <v>#N/A</v>
      </c>
      <c r="J937" s="35" t="e">
        <f t="array" ref="J937">INDEX(A!$H$2:$H$1001,MATCH(EF!C937,A!$A$2:$A$1001,0))</f>
        <v>#N/A</v>
      </c>
      <c r="K937" s="35" t="e">
        <f t="array" ref="K937">INDEX(A!$I$2:$I$1001,MATCH(EF!C937,A!$A$2:$A$1001,0))</f>
        <v>#N/A</v>
      </c>
      <c r="L937" s="35" t="e">
        <f t="array" ref="L937">INDEX(A!$J$2:$J$1001,MATCH(EF!C937,A!$A$2:$A$1001,0))</f>
        <v>#N/A</v>
      </c>
      <c r="M937" s="35" t="e">
        <f t="array" ref="M937">INDEX(A!$K$2:$K$1001,MATCH(EF!C937,A!$A$2:$A$1001,0))</f>
        <v>#N/A</v>
      </c>
      <c r="N937" s="35" t="e">
        <f t="array" ref="N937">INDEX(A!$L$2:$L$1001,MATCH(EF!C937,A!$A$2:$A$1001,0))</f>
        <v>#N/A</v>
      </c>
      <c r="O937" s="36" t="e">
        <f t="shared" si="0"/>
        <v>#N/A</v>
      </c>
      <c r="P937" s="36" t="e">
        <f t="shared" si="1"/>
        <v>#N/A</v>
      </c>
      <c r="Q937" s="36" t="e">
        <f t="array" ref="Q937">IF(O937="7",IF(P937="000","Sin región al ser un intermunicipal",INDEX(B!$C$2:$C$126,MATCH(EF!P937,B!$A$2:$A$126,0))),"Sin región al ser un ente Estatal")</f>
        <v>#N/A</v>
      </c>
      <c r="R937" s="37" t="e">
        <f t="array" ref="R937">IF(O937="7",IF(P937="000","N/A",INDEX(B!$D$2:$D$126,MATCH(EF!P937,B!$A$2:$A$126,0))),B!$D$127)</f>
        <v>#N/A</v>
      </c>
      <c r="S937" s="37" t="e">
        <f t="array" ref="S937">IF(O937="7",IF(P937="000","N/A",INDEX(B!$E$2:$E$126,MATCH(EF!P937,B!$A$2:$A$126,0))),B!$E$127)</f>
        <v>#N/A</v>
      </c>
      <c r="T937" s="29"/>
      <c r="U937" s="29"/>
      <c r="V937" s="29"/>
      <c r="W937" s="29"/>
      <c r="X937" s="29"/>
      <c r="Y937" s="29"/>
      <c r="Z937" s="29"/>
    </row>
    <row r="938" spans="1:26" ht="14.25" customHeight="1">
      <c r="A938" s="29">
        <f>COUNTIF(A!$A$2:$A$1001,"&lt;="&amp;A!A938)</f>
        <v>0</v>
      </c>
      <c r="B938" s="30">
        <v>937</v>
      </c>
      <c r="C938" s="35" t="e">
        <f t="array" ref="C938">INDEX(A!$A$2:$A$1001,MATCH(EF!B938,EF!$A$2:$A$1001,0))</f>
        <v>#N/A</v>
      </c>
      <c r="D938" s="35" t="e">
        <f t="array" ref="D938">INDEX(A!$B$2:$B$1001,MATCH(EF!C938,A!$A$2:$A$1001,0))</f>
        <v>#N/A</v>
      </c>
      <c r="E938" s="35" t="e">
        <f t="array" ref="E938">INDEX(A!$C$2:$C$1001,MATCH(EF!C938,A!$A$2:$A$1001,0))</f>
        <v>#N/A</v>
      </c>
      <c r="F938" s="35" t="e">
        <f t="array" ref="F938">INDEX(A!$D$2:$D$1001,MATCH(EF!C938,A!$A$2:$A$1001,0))</f>
        <v>#N/A</v>
      </c>
      <c r="G938" s="35" t="e">
        <f t="array" ref="G938">INDEX(A!$E$2:$E$1001,MATCH(EF!C938,A!$A$2:$A$1001,0))</f>
        <v>#N/A</v>
      </c>
      <c r="H938" s="35" t="e">
        <f t="array" ref="H938">INDEX(A!$F$2:$F$1001,MATCH(EF!C938,A!$A$2:$A$1001,0))</f>
        <v>#N/A</v>
      </c>
      <c r="I938" s="35" t="e">
        <f t="array" ref="I938">INDEX(A!$G$2:$G$1001,MATCH(EF!C938,A!$A$2:$A$1001,0))</f>
        <v>#N/A</v>
      </c>
      <c r="J938" s="35" t="e">
        <f t="array" ref="J938">INDEX(A!$H$2:$H$1001,MATCH(EF!C938,A!$A$2:$A$1001,0))</f>
        <v>#N/A</v>
      </c>
      <c r="K938" s="35" t="e">
        <f t="array" ref="K938">INDEX(A!$I$2:$I$1001,MATCH(EF!C938,A!$A$2:$A$1001,0))</f>
        <v>#N/A</v>
      </c>
      <c r="L938" s="35" t="e">
        <f t="array" ref="L938">INDEX(A!$J$2:$J$1001,MATCH(EF!C938,A!$A$2:$A$1001,0))</f>
        <v>#N/A</v>
      </c>
      <c r="M938" s="35" t="e">
        <f t="array" ref="M938">INDEX(A!$K$2:$K$1001,MATCH(EF!C938,A!$A$2:$A$1001,0))</f>
        <v>#N/A</v>
      </c>
      <c r="N938" s="35" t="e">
        <f t="array" ref="N938">INDEX(A!$L$2:$L$1001,MATCH(EF!C938,A!$A$2:$A$1001,0))</f>
        <v>#N/A</v>
      </c>
      <c r="O938" s="36" t="e">
        <f t="shared" si="0"/>
        <v>#N/A</v>
      </c>
      <c r="P938" s="36" t="e">
        <f t="shared" si="1"/>
        <v>#N/A</v>
      </c>
      <c r="Q938" s="36" t="e">
        <f t="array" ref="Q938">IF(O938="7",IF(P938="000","Sin región al ser un intermunicipal",INDEX(B!$C$2:$C$126,MATCH(EF!P938,B!$A$2:$A$126,0))),"Sin región al ser un ente Estatal")</f>
        <v>#N/A</v>
      </c>
      <c r="R938" s="37" t="e">
        <f t="array" ref="R938">IF(O938="7",IF(P938="000","N/A",INDEX(B!$D$2:$D$126,MATCH(EF!P938,B!$A$2:$A$126,0))),B!$D$127)</f>
        <v>#N/A</v>
      </c>
      <c r="S938" s="37" t="e">
        <f t="array" ref="S938">IF(O938="7",IF(P938="000","N/A",INDEX(B!$E$2:$E$126,MATCH(EF!P938,B!$A$2:$A$126,0))),B!$E$127)</f>
        <v>#N/A</v>
      </c>
      <c r="T938" s="29"/>
      <c r="U938" s="29"/>
      <c r="V938" s="29"/>
      <c r="W938" s="29"/>
      <c r="X938" s="29"/>
      <c r="Y938" s="29"/>
      <c r="Z938" s="29"/>
    </row>
    <row r="939" spans="1:26" ht="14.25" customHeight="1">
      <c r="A939" s="29">
        <f>COUNTIF(A!$A$2:$A$1001,"&lt;="&amp;A!A939)</f>
        <v>0</v>
      </c>
      <c r="B939" s="30">
        <v>938</v>
      </c>
      <c r="C939" s="35" t="e">
        <f t="array" ref="C939">INDEX(A!$A$2:$A$1001,MATCH(EF!B939,EF!$A$2:$A$1001,0))</f>
        <v>#N/A</v>
      </c>
      <c r="D939" s="35" t="e">
        <f t="array" ref="D939">INDEX(A!$B$2:$B$1001,MATCH(EF!C939,A!$A$2:$A$1001,0))</f>
        <v>#N/A</v>
      </c>
      <c r="E939" s="35" t="e">
        <f t="array" ref="E939">INDEX(A!$C$2:$C$1001,MATCH(EF!C939,A!$A$2:$A$1001,0))</f>
        <v>#N/A</v>
      </c>
      <c r="F939" s="35" t="e">
        <f t="array" ref="F939">INDEX(A!$D$2:$D$1001,MATCH(EF!C939,A!$A$2:$A$1001,0))</f>
        <v>#N/A</v>
      </c>
      <c r="G939" s="35" t="e">
        <f t="array" ref="G939">INDEX(A!$E$2:$E$1001,MATCH(EF!C939,A!$A$2:$A$1001,0))</f>
        <v>#N/A</v>
      </c>
      <c r="H939" s="35" t="e">
        <f t="array" ref="H939">INDEX(A!$F$2:$F$1001,MATCH(EF!C939,A!$A$2:$A$1001,0))</f>
        <v>#N/A</v>
      </c>
      <c r="I939" s="35" t="e">
        <f t="array" ref="I939">INDEX(A!$G$2:$G$1001,MATCH(EF!C939,A!$A$2:$A$1001,0))</f>
        <v>#N/A</v>
      </c>
      <c r="J939" s="35" t="e">
        <f t="array" ref="J939">INDEX(A!$H$2:$H$1001,MATCH(EF!C939,A!$A$2:$A$1001,0))</f>
        <v>#N/A</v>
      </c>
      <c r="K939" s="35" t="e">
        <f t="array" ref="K939">INDEX(A!$I$2:$I$1001,MATCH(EF!C939,A!$A$2:$A$1001,0))</f>
        <v>#N/A</v>
      </c>
      <c r="L939" s="35" t="e">
        <f t="array" ref="L939">INDEX(A!$J$2:$J$1001,MATCH(EF!C939,A!$A$2:$A$1001,0))</f>
        <v>#N/A</v>
      </c>
      <c r="M939" s="35" t="e">
        <f t="array" ref="M939">INDEX(A!$K$2:$K$1001,MATCH(EF!C939,A!$A$2:$A$1001,0))</f>
        <v>#N/A</v>
      </c>
      <c r="N939" s="35" t="e">
        <f t="array" ref="N939">INDEX(A!$L$2:$L$1001,MATCH(EF!C939,A!$A$2:$A$1001,0))</f>
        <v>#N/A</v>
      </c>
      <c r="O939" s="36" t="e">
        <f t="shared" si="0"/>
        <v>#N/A</v>
      </c>
      <c r="P939" s="36" t="e">
        <f t="shared" si="1"/>
        <v>#N/A</v>
      </c>
      <c r="Q939" s="36" t="e">
        <f t="array" ref="Q939">IF(O939="7",IF(P939="000","Sin región al ser un intermunicipal",INDEX(B!$C$2:$C$126,MATCH(EF!P939,B!$A$2:$A$126,0))),"Sin región al ser un ente Estatal")</f>
        <v>#N/A</v>
      </c>
      <c r="R939" s="37" t="e">
        <f t="array" ref="R939">IF(O939="7",IF(P939="000","N/A",INDEX(B!$D$2:$D$126,MATCH(EF!P939,B!$A$2:$A$126,0))),B!$D$127)</f>
        <v>#N/A</v>
      </c>
      <c r="S939" s="37" t="e">
        <f t="array" ref="S939">IF(O939="7",IF(P939="000","N/A",INDEX(B!$E$2:$E$126,MATCH(EF!P939,B!$A$2:$A$126,0))),B!$E$127)</f>
        <v>#N/A</v>
      </c>
      <c r="T939" s="29"/>
      <c r="U939" s="29"/>
      <c r="V939" s="29"/>
      <c r="W939" s="29"/>
      <c r="X939" s="29"/>
      <c r="Y939" s="29"/>
      <c r="Z939" s="29"/>
    </row>
    <row r="940" spans="1:26" ht="14.25" customHeight="1">
      <c r="A940" s="29">
        <f>COUNTIF(A!$A$2:$A$1001,"&lt;="&amp;A!A940)</f>
        <v>0</v>
      </c>
      <c r="B940" s="30">
        <v>939</v>
      </c>
      <c r="C940" s="35" t="e">
        <f t="array" ref="C940">INDEX(A!$A$2:$A$1001,MATCH(EF!B940,EF!$A$2:$A$1001,0))</f>
        <v>#N/A</v>
      </c>
      <c r="D940" s="35" t="e">
        <f t="array" ref="D940">INDEX(A!$B$2:$B$1001,MATCH(EF!C940,A!$A$2:$A$1001,0))</f>
        <v>#N/A</v>
      </c>
      <c r="E940" s="35" t="e">
        <f t="array" ref="E940">INDEX(A!$C$2:$C$1001,MATCH(EF!C940,A!$A$2:$A$1001,0))</f>
        <v>#N/A</v>
      </c>
      <c r="F940" s="35" t="e">
        <f t="array" ref="F940">INDEX(A!$D$2:$D$1001,MATCH(EF!C940,A!$A$2:$A$1001,0))</f>
        <v>#N/A</v>
      </c>
      <c r="G940" s="35" t="e">
        <f t="array" ref="G940">INDEX(A!$E$2:$E$1001,MATCH(EF!C940,A!$A$2:$A$1001,0))</f>
        <v>#N/A</v>
      </c>
      <c r="H940" s="35" t="e">
        <f t="array" ref="H940">INDEX(A!$F$2:$F$1001,MATCH(EF!C940,A!$A$2:$A$1001,0))</f>
        <v>#N/A</v>
      </c>
      <c r="I940" s="35" t="e">
        <f t="array" ref="I940">INDEX(A!$G$2:$G$1001,MATCH(EF!C940,A!$A$2:$A$1001,0))</f>
        <v>#N/A</v>
      </c>
      <c r="J940" s="35" t="e">
        <f t="array" ref="J940">INDEX(A!$H$2:$H$1001,MATCH(EF!C940,A!$A$2:$A$1001,0))</f>
        <v>#N/A</v>
      </c>
      <c r="K940" s="35" t="e">
        <f t="array" ref="K940">INDEX(A!$I$2:$I$1001,MATCH(EF!C940,A!$A$2:$A$1001,0))</f>
        <v>#N/A</v>
      </c>
      <c r="L940" s="35" t="e">
        <f t="array" ref="L940">INDEX(A!$J$2:$J$1001,MATCH(EF!C940,A!$A$2:$A$1001,0))</f>
        <v>#N/A</v>
      </c>
      <c r="M940" s="35" t="e">
        <f t="array" ref="M940">INDEX(A!$K$2:$K$1001,MATCH(EF!C940,A!$A$2:$A$1001,0))</f>
        <v>#N/A</v>
      </c>
      <c r="N940" s="35" t="e">
        <f t="array" ref="N940">INDEX(A!$L$2:$L$1001,MATCH(EF!C940,A!$A$2:$A$1001,0))</f>
        <v>#N/A</v>
      </c>
      <c r="O940" s="36" t="e">
        <f t="shared" si="0"/>
        <v>#N/A</v>
      </c>
      <c r="P940" s="36" t="e">
        <f t="shared" si="1"/>
        <v>#N/A</v>
      </c>
      <c r="Q940" s="36" t="e">
        <f t="array" ref="Q940">IF(O940="7",IF(P940="000","Sin región al ser un intermunicipal",INDEX(B!$C$2:$C$126,MATCH(EF!P940,B!$A$2:$A$126,0))),"Sin región al ser un ente Estatal")</f>
        <v>#N/A</v>
      </c>
      <c r="R940" s="37" t="e">
        <f t="array" ref="R940">IF(O940="7",IF(P940="000","N/A",INDEX(B!$D$2:$D$126,MATCH(EF!P940,B!$A$2:$A$126,0))),B!$D$127)</f>
        <v>#N/A</v>
      </c>
      <c r="S940" s="37" t="e">
        <f t="array" ref="S940">IF(O940="7",IF(P940="000","N/A",INDEX(B!$E$2:$E$126,MATCH(EF!P940,B!$A$2:$A$126,0))),B!$E$127)</f>
        <v>#N/A</v>
      </c>
      <c r="T940" s="29"/>
      <c r="U940" s="29"/>
      <c r="V940" s="29"/>
      <c r="W940" s="29"/>
      <c r="X940" s="29"/>
      <c r="Y940" s="29"/>
      <c r="Z940" s="29"/>
    </row>
    <row r="941" spans="1:26" ht="14.25" customHeight="1">
      <c r="A941" s="29">
        <f>COUNTIF(A!$A$2:$A$1001,"&lt;="&amp;A!A941)</f>
        <v>0</v>
      </c>
      <c r="B941" s="30">
        <v>940</v>
      </c>
      <c r="C941" s="35" t="e">
        <f t="array" ref="C941">INDEX(A!$A$2:$A$1001,MATCH(EF!B941,EF!$A$2:$A$1001,0))</f>
        <v>#N/A</v>
      </c>
      <c r="D941" s="35" t="e">
        <f t="array" ref="D941">INDEX(A!$B$2:$B$1001,MATCH(EF!C941,A!$A$2:$A$1001,0))</f>
        <v>#N/A</v>
      </c>
      <c r="E941" s="35" t="e">
        <f t="array" ref="E941">INDEX(A!$C$2:$C$1001,MATCH(EF!C941,A!$A$2:$A$1001,0))</f>
        <v>#N/A</v>
      </c>
      <c r="F941" s="35" t="e">
        <f t="array" ref="F941">INDEX(A!$D$2:$D$1001,MATCH(EF!C941,A!$A$2:$A$1001,0))</f>
        <v>#N/A</v>
      </c>
      <c r="G941" s="35" t="e">
        <f t="array" ref="G941">INDEX(A!$E$2:$E$1001,MATCH(EF!C941,A!$A$2:$A$1001,0))</f>
        <v>#N/A</v>
      </c>
      <c r="H941" s="35" t="e">
        <f t="array" ref="H941">INDEX(A!$F$2:$F$1001,MATCH(EF!C941,A!$A$2:$A$1001,0))</f>
        <v>#N/A</v>
      </c>
      <c r="I941" s="35" t="e">
        <f t="array" ref="I941">INDEX(A!$G$2:$G$1001,MATCH(EF!C941,A!$A$2:$A$1001,0))</f>
        <v>#N/A</v>
      </c>
      <c r="J941" s="35" t="e">
        <f t="array" ref="J941">INDEX(A!$H$2:$H$1001,MATCH(EF!C941,A!$A$2:$A$1001,0))</f>
        <v>#N/A</v>
      </c>
      <c r="K941" s="35" t="e">
        <f t="array" ref="K941">INDEX(A!$I$2:$I$1001,MATCH(EF!C941,A!$A$2:$A$1001,0))</f>
        <v>#N/A</v>
      </c>
      <c r="L941" s="35" t="e">
        <f t="array" ref="L941">INDEX(A!$J$2:$J$1001,MATCH(EF!C941,A!$A$2:$A$1001,0))</f>
        <v>#N/A</v>
      </c>
      <c r="M941" s="35" t="e">
        <f t="array" ref="M941">INDEX(A!$K$2:$K$1001,MATCH(EF!C941,A!$A$2:$A$1001,0))</f>
        <v>#N/A</v>
      </c>
      <c r="N941" s="35" t="e">
        <f t="array" ref="N941">INDEX(A!$L$2:$L$1001,MATCH(EF!C941,A!$A$2:$A$1001,0))</f>
        <v>#N/A</v>
      </c>
      <c r="O941" s="36" t="e">
        <f t="shared" si="0"/>
        <v>#N/A</v>
      </c>
      <c r="P941" s="36" t="e">
        <f t="shared" si="1"/>
        <v>#N/A</v>
      </c>
      <c r="Q941" s="36" t="e">
        <f t="array" ref="Q941">IF(O941="7",IF(P941="000","Sin región al ser un intermunicipal",INDEX(B!$C$2:$C$126,MATCH(EF!P941,B!$A$2:$A$126,0))),"Sin región al ser un ente Estatal")</f>
        <v>#N/A</v>
      </c>
      <c r="R941" s="37" t="e">
        <f t="array" ref="R941">IF(O941="7",IF(P941="000","N/A",INDEX(B!$D$2:$D$126,MATCH(EF!P941,B!$A$2:$A$126,0))),B!$D$127)</f>
        <v>#N/A</v>
      </c>
      <c r="S941" s="37" t="e">
        <f t="array" ref="S941">IF(O941="7",IF(P941="000","N/A",INDEX(B!$E$2:$E$126,MATCH(EF!P941,B!$A$2:$A$126,0))),B!$E$127)</f>
        <v>#N/A</v>
      </c>
      <c r="T941" s="29"/>
      <c r="U941" s="29"/>
      <c r="V941" s="29"/>
      <c r="W941" s="29"/>
      <c r="X941" s="29"/>
      <c r="Y941" s="29"/>
      <c r="Z941" s="29"/>
    </row>
    <row r="942" spans="1:26" ht="14.25" customHeight="1">
      <c r="A942" s="29">
        <f>COUNTIF(A!$A$2:$A$1001,"&lt;="&amp;A!A942)</f>
        <v>0</v>
      </c>
      <c r="B942" s="30">
        <v>941</v>
      </c>
      <c r="C942" s="35" t="e">
        <f t="array" ref="C942">INDEX(A!$A$2:$A$1001,MATCH(EF!B942,EF!$A$2:$A$1001,0))</f>
        <v>#N/A</v>
      </c>
      <c r="D942" s="35" t="e">
        <f t="array" ref="D942">INDEX(A!$B$2:$B$1001,MATCH(EF!C942,A!$A$2:$A$1001,0))</f>
        <v>#N/A</v>
      </c>
      <c r="E942" s="35" t="e">
        <f t="array" ref="E942">INDEX(A!$C$2:$C$1001,MATCH(EF!C942,A!$A$2:$A$1001,0))</f>
        <v>#N/A</v>
      </c>
      <c r="F942" s="35" t="e">
        <f t="array" ref="F942">INDEX(A!$D$2:$D$1001,MATCH(EF!C942,A!$A$2:$A$1001,0))</f>
        <v>#N/A</v>
      </c>
      <c r="G942" s="35" t="e">
        <f t="array" ref="G942">INDEX(A!$E$2:$E$1001,MATCH(EF!C942,A!$A$2:$A$1001,0))</f>
        <v>#N/A</v>
      </c>
      <c r="H942" s="35" t="e">
        <f t="array" ref="H942">INDEX(A!$F$2:$F$1001,MATCH(EF!C942,A!$A$2:$A$1001,0))</f>
        <v>#N/A</v>
      </c>
      <c r="I942" s="35" t="e">
        <f t="array" ref="I942">INDEX(A!$G$2:$G$1001,MATCH(EF!C942,A!$A$2:$A$1001,0))</f>
        <v>#N/A</v>
      </c>
      <c r="J942" s="35" t="e">
        <f t="array" ref="J942">INDEX(A!$H$2:$H$1001,MATCH(EF!C942,A!$A$2:$A$1001,0))</f>
        <v>#N/A</v>
      </c>
      <c r="K942" s="35" t="e">
        <f t="array" ref="K942">INDEX(A!$I$2:$I$1001,MATCH(EF!C942,A!$A$2:$A$1001,0))</f>
        <v>#N/A</v>
      </c>
      <c r="L942" s="35" t="e">
        <f t="array" ref="L942">INDEX(A!$J$2:$J$1001,MATCH(EF!C942,A!$A$2:$A$1001,0))</f>
        <v>#N/A</v>
      </c>
      <c r="M942" s="35" t="e">
        <f t="array" ref="M942">INDEX(A!$K$2:$K$1001,MATCH(EF!C942,A!$A$2:$A$1001,0))</f>
        <v>#N/A</v>
      </c>
      <c r="N942" s="35" t="e">
        <f t="array" ref="N942">INDEX(A!$L$2:$L$1001,MATCH(EF!C942,A!$A$2:$A$1001,0))</f>
        <v>#N/A</v>
      </c>
      <c r="O942" s="36" t="e">
        <f t="shared" si="0"/>
        <v>#N/A</v>
      </c>
      <c r="P942" s="36" t="e">
        <f t="shared" si="1"/>
        <v>#N/A</v>
      </c>
      <c r="Q942" s="36" t="e">
        <f t="array" ref="Q942">IF(O942="7",IF(P942="000","Sin región al ser un intermunicipal",INDEX(B!$C$2:$C$126,MATCH(EF!P942,B!$A$2:$A$126,0))),"Sin región al ser un ente Estatal")</f>
        <v>#N/A</v>
      </c>
      <c r="R942" s="37" t="e">
        <f t="array" ref="R942">IF(O942="7",IF(P942="000","N/A",INDEX(B!$D$2:$D$126,MATCH(EF!P942,B!$A$2:$A$126,0))),B!$D$127)</f>
        <v>#N/A</v>
      </c>
      <c r="S942" s="37" t="e">
        <f t="array" ref="S942">IF(O942="7",IF(P942="000","N/A",INDEX(B!$E$2:$E$126,MATCH(EF!P942,B!$A$2:$A$126,0))),B!$E$127)</f>
        <v>#N/A</v>
      </c>
      <c r="T942" s="29"/>
      <c r="U942" s="29"/>
      <c r="V942" s="29"/>
      <c r="W942" s="29"/>
      <c r="X942" s="29"/>
      <c r="Y942" s="29"/>
      <c r="Z942" s="29"/>
    </row>
    <row r="943" spans="1:26" ht="14.25" customHeight="1">
      <c r="A943" s="29">
        <f>COUNTIF(A!$A$2:$A$1001,"&lt;="&amp;A!A943)</f>
        <v>0</v>
      </c>
      <c r="B943" s="30">
        <v>942</v>
      </c>
      <c r="C943" s="35" t="e">
        <f t="array" ref="C943">INDEX(A!$A$2:$A$1001,MATCH(EF!B943,EF!$A$2:$A$1001,0))</f>
        <v>#N/A</v>
      </c>
      <c r="D943" s="35" t="e">
        <f t="array" ref="D943">INDEX(A!$B$2:$B$1001,MATCH(EF!C943,A!$A$2:$A$1001,0))</f>
        <v>#N/A</v>
      </c>
      <c r="E943" s="35" t="e">
        <f t="array" ref="E943">INDEX(A!$C$2:$C$1001,MATCH(EF!C943,A!$A$2:$A$1001,0))</f>
        <v>#N/A</v>
      </c>
      <c r="F943" s="35" t="e">
        <f t="array" ref="F943">INDEX(A!$D$2:$D$1001,MATCH(EF!C943,A!$A$2:$A$1001,0))</f>
        <v>#N/A</v>
      </c>
      <c r="G943" s="35" t="e">
        <f t="array" ref="G943">INDEX(A!$E$2:$E$1001,MATCH(EF!C943,A!$A$2:$A$1001,0))</f>
        <v>#N/A</v>
      </c>
      <c r="H943" s="35" t="e">
        <f t="array" ref="H943">INDEX(A!$F$2:$F$1001,MATCH(EF!C943,A!$A$2:$A$1001,0))</f>
        <v>#N/A</v>
      </c>
      <c r="I943" s="35" t="e">
        <f t="array" ref="I943">INDEX(A!$G$2:$G$1001,MATCH(EF!C943,A!$A$2:$A$1001,0))</f>
        <v>#N/A</v>
      </c>
      <c r="J943" s="35" t="e">
        <f t="array" ref="J943">INDEX(A!$H$2:$H$1001,MATCH(EF!C943,A!$A$2:$A$1001,0))</f>
        <v>#N/A</v>
      </c>
      <c r="K943" s="35" t="e">
        <f t="array" ref="K943">INDEX(A!$I$2:$I$1001,MATCH(EF!C943,A!$A$2:$A$1001,0))</f>
        <v>#N/A</v>
      </c>
      <c r="L943" s="35" t="e">
        <f t="array" ref="L943">INDEX(A!$J$2:$J$1001,MATCH(EF!C943,A!$A$2:$A$1001,0))</f>
        <v>#N/A</v>
      </c>
      <c r="M943" s="35" t="e">
        <f t="array" ref="M943">INDEX(A!$K$2:$K$1001,MATCH(EF!C943,A!$A$2:$A$1001,0))</f>
        <v>#N/A</v>
      </c>
      <c r="N943" s="35" t="e">
        <f t="array" ref="N943">INDEX(A!$L$2:$L$1001,MATCH(EF!C943,A!$A$2:$A$1001,0))</f>
        <v>#N/A</v>
      </c>
      <c r="O943" s="36" t="e">
        <f t="shared" si="0"/>
        <v>#N/A</v>
      </c>
      <c r="P943" s="36" t="e">
        <f t="shared" si="1"/>
        <v>#N/A</v>
      </c>
      <c r="Q943" s="36" t="e">
        <f t="array" ref="Q943">IF(O943="7",IF(P943="000","Sin región al ser un intermunicipal",INDEX(B!$C$2:$C$126,MATCH(EF!P943,B!$A$2:$A$126,0))),"Sin región al ser un ente Estatal")</f>
        <v>#N/A</v>
      </c>
      <c r="R943" s="37" t="e">
        <f t="array" ref="R943">IF(O943="7",IF(P943="000","N/A",INDEX(B!$D$2:$D$126,MATCH(EF!P943,B!$A$2:$A$126,0))),B!$D$127)</f>
        <v>#N/A</v>
      </c>
      <c r="S943" s="37" t="e">
        <f t="array" ref="S943">IF(O943="7",IF(P943="000","N/A",INDEX(B!$E$2:$E$126,MATCH(EF!P943,B!$A$2:$A$126,0))),B!$E$127)</f>
        <v>#N/A</v>
      </c>
      <c r="T943" s="29"/>
      <c r="U943" s="29"/>
      <c r="V943" s="29"/>
      <c r="W943" s="29"/>
      <c r="X943" s="29"/>
      <c r="Y943" s="29"/>
      <c r="Z943" s="29"/>
    </row>
    <row r="944" spans="1:26" ht="14.25" customHeight="1">
      <c r="A944" s="29">
        <f>COUNTIF(A!$A$2:$A$1001,"&lt;="&amp;A!A944)</f>
        <v>0</v>
      </c>
      <c r="B944" s="30">
        <v>943</v>
      </c>
      <c r="C944" s="35" t="e">
        <f t="array" ref="C944">INDEX(A!$A$2:$A$1001,MATCH(EF!B944,EF!$A$2:$A$1001,0))</f>
        <v>#N/A</v>
      </c>
      <c r="D944" s="35" t="e">
        <f t="array" ref="D944">INDEX(A!$B$2:$B$1001,MATCH(EF!C944,A!$A$2:$A$1001,0))</f>
        <v>#N/A</v>
      </c>
      <c r="E944" s="35" t="e">
        <f t="array" ref="E944">INDEX(A!$C$2:$C$1001,MATCH(EF!C944,A!$A$2:$A$1001,0))</f>
        <v>#N/A</v>
      </c>
      <c r="F944" s="35" t="e">
        <f t="array" ref="F944">INDEX(A!$D$2:$D$1001,MATCH(EF!C944,A!$A$2:$A$1001,0))</f>
        <v>#N/A</v>
      </c>
      <c r="G944" s="35" t="e">
        <f t="array" ref="G944">INDEX(A!$E$2:$E$1001,MATCH(EF!C944,A!$A$2:$A$1001,0))</f>
        <v>#N/A</v>
      </c>
      <c r="H944" s="35" t="e">
        <f t="array" ref="H944">INDEX(A!$F$2:$F$1001,MATCH(EF!C944,A!$A$2:$A$1001,0))</f>
        <v>#N/A</v>
      </c>
      <c r="I944" s="35" t="e">
        <f t="array" ref="I944">INDEX(A!$G$2:$G$1001,MATCH(EF!C944,A!$A$2:$A$1001,0))</f>
        <v>#N/A</v>
      </c>
      <c r="J944" s="35" t="e">
        <f t="array" ref="J944">INDEX(A!$H$2:$H$1001,MATCH(EF!C944,A!$A$2:$A$1001,0))</f>
        <v>#N/A</v>
      </c>
      <c r="K944" s="35" t="e">
        <f t="array" ref="K944">INDEX(A!$I$2:$I$1001,MATCH(EF!C944,A!$A$2:$A$1001,0))</f>
        <v>#N/A</v>
      </c>
      <c r="L944" s="35" t="e">
        <f t="array" ref="L944">INDEX(A!$J$2:$J$1001,MATCH(EF!C944,A!$A$2:$A$1001,0))</f>
        <v>#N/A</v>
      </c>
      <c r="M944" s="35" t="e">
        <f t="array" ref="M944">INDEX(A!$K$2:$K$1001,MATCH(EF!C944,A!$A$2:$A$1001,0))</f>
        <v>#N/A</v>
      </c>
      <c r="N944" s="35" t="e">
        <f t="array" ref="N944">INDEX(A!$L$2:$L$1001,MATCH(EF!C944,A!$A$2:$A$1001,0))</f>
        <v>#N/A</v>
      </c>
      <c r="O944" s="36" t="e">
        <f t="shared" si="0"/>
        <v>#N/A</v>
      </c>
      <c r="P944" s="36" t="e">
        <f t="shared" si="1"/>
        <v>#N/A</v>
      </c>
      <c r="Q944" s="36" t="e">
        <f t="array" ref="Q944">IF(O944="7",IF(P944="000","Sin región al ser un intermunicipal",INDEX(B!$C$2:$C$126,MATCH(EF!P944,B!$A$2:$A$126,0))),"Sin región al ser un ente Estatal")</f>
        <v>#N/A</v>
      </c>
      <c r="R944" s="37" t="e">
        <f t="array" ref="R944">IF(O944="7",IF(P944="000","N/A",INDEX(B!$D$2:$D$126,MATCH(EF!P944,B!$A$2:$A$126,0))),B!$D$127)</f>
        <v>#N/A</v>
      </c>
      <c r="S944" s="37" t="e">
        <f t="array" ref="S944">IF(O944="7",IF(P944="000","N/A",INDEX(B!$E$2:$E$126,MATCH(EF!P944,B!$A$2:$A$126,0))),B!$E$127)</f>
        <v>#N/A</v>
      </c>
      <c r="T944" s="29"/>
      <c r="U944" s="29"/>
      <c r="V944" s="29"/>
      <c r="W944" s="29"/>
      <c r="X944" s="29"/>
      <c r="Y944" s="29"/>
      <c r="Z944" s="29"/>
    </row>
    <row r="945" spans="1:26" ht="14.25" customHeight="1">
      <c r="A945" s="29">
        <f>COUNTIF(A!$A$2:$A$1001,"&lt;="&amp;A!A945)</f>
        <v>0</v>
      </c>
      <c r="B945" s="30">
        <v>944</v>
      </c>
      <c r="C945" s="35" t="e">
        <f t="array" ref="C945">INDEX(A!$A$2:$A$1001,MATCH(EF!B945,EF!$A$2:$A$1001,0))</f>
        <v>#N/A</v>
      </c>
      <c r="D945" s="35" t="e">
        <f t="array" ref="D945">INDEX(A!$B$2:$B$1001,MATCH(EF!C945,A!$A$2:$A$1001,0))</f>
        <v>#N/A</v>
      </c>
      <c r="E945" s="35" t="e">
        <f t="array" ref="E945">INDEX(A!$C$2:$C$1001,MATCH(EF!C945,A!$A$2:$A$1001,0))</f>
        <v>#N/A</v>
      </c>
      <c r="F945" s="35" t="e">
        <f t="array" ref="F945">INDEX(A!$D$2:$D$1001,MATCH(EF!C945,A!$A$2:$A$1001,0))</f>
        <v>#N/A</v>
      </c>
      <c r="G945" s="35" t="e">
        <f t="array" ref="G945">INDEX(A!$E$2:$E$1001,MATCH(EF!C945,A!$A$2:$A$1001,0))</f>
        <v>#N/A</v>
      </c>
      <c r="H945" s="35" t="e">
        <f t="array" ref="H945">INDEX(A!$F$2:$F$1001,MATCH(EF!C945,A!$A$2:$A$1001,0))</f>
        <v>#N/A</v>
      </c>
      <c r="I945" s="35" t="e">
        <f t="array" ref="I945">INDEX(A!$G$2:$G$1001,MATCH(EF!C945,A!$A$2:$A$1001,0))</f>
        <v>#N/A</v>
      </c>
      <c r="J945" s="35" t="e">
        <f t="array" ref="J945">INDEX(A!$H$2:$H$1001,MATCH(EF!C945,A!$A$2:$A$1001,0))</f>
        <v>#N/A</v>
      </c>
      <c r="K945" s="35" t="e">
        <f t="array" ref="K945">INDEX(A!$I$2:$I$1001,MATCH(EF!C945,A!$A$2:$A$1001,0))</f>
        <v>#N/A</v>
      </c>
      <c r="L945" s="35" t="e">
        <f t="array" ref="L945">INDEX(A!$J$2:$J$1001,MATCH(EF!C945,A!$A$2:$A$1001,0))</f>
        <v>#N/A</v>
      </c>
      <c r="M945" s="35" t="e">
        <f t="array" ref="M945">INDEX(A!$K$2:$K$1001,MATCH(EF!C945,A!$A$2:$A$1001,0))</f>
        <v>#N/A</v>
      </c>
      <c r="N945" s="35" t="e">
        <f t="array" ref="N945">INDEX(A!$L$2:$L$1001,MATCH(EF!C945,A!$A$2:$A$1001,0))</f>
        <v>#N/A</v>
      </c>
      <c r="O945" s="36" t="e">
        <f t="shared" si="0"/>
        <v>#N/A</v>
      </c>
      <c r="P945" s="36" t="e">
        <f t="shared" si="1"/>
        <v>#N/A</v>
      </c>
      <c r="Q945" s="36" t="e">
        <f t="array" ref="Q945">IF(O945="7",IF(P945="000","Sin región al ser un intermunicipal",INDEX(B!$C$2:$C$126,MATCH(EF!P945,B!$A$2:$A$126,0))),"Sin región al ser un ente Estatal")</f>
        <v>#N/A</v>
      </c>
      <c r="R945" s="37" t="e">
        <f t="array" ref="R945">IF(O945="7",IF(P945="000","N/A",INDEX(B!$D$2:$D$126,MATCH(EF!P945,B!$A$2:$A$126,0))),B!$D$127)</f>
        <v>#N/A</v>
      </c>
      <c r="S945" s="37" t="e">
        <f t="array" ref="S945">IF(O945="7",IF(P945="000","N/A",INDEX(B!$E$2:$E$126,MATCH(EF!P945,B!$A$2:$A$126,0))),B!$E$127)</f>
        <v>#N/A</v>
      </c>
      <c r="T945" s="29"/>
      <c r="U945" s="29"/>
      <c r="V945" s="29"/>
      <c r="W945" s="29"/>
      <c r="X945" s="29"/>
      <c r="Y945" s="29"/>
      <c r="Z945" s="29"/>
    </row>
    <row r="946" spans="1:26" ht="14.25" customHeight="1">
      <c r="A946" s="29">
        <f>COUNTIF(A!$A$2:$A$1001,"&lt;="&amp;A!A946)</f>
        <v>0</v>
      </c>
      <c r="B946" s="30">
        <v>945</v>
      </c>
      <c r="C946" s="35" t="e">
        <f t="array" ref="C946">INDEX(A!$A$2:$A$1001,MATCH(EF!B946,EF!$A$2:$A$1001,0))</f>
        <v>#N/A</v>
      </c>
      <c r="D946" s="35" t="e">
        <f t="array" ref="D946">INDEX(A!$B$2:$B$1001,MATCH(EF!C946,A!$A$2:$A$1001,0))</f>
        <v>#N/A</v>
      </c>
      <c r="E946" s="35" t="e">
        <f t="array" ref="E946">INDEX(A!$C$2:$C$1001,MATCH(EF!C946,A!$A$2:$A$1001,0))</f>
        <v>#N/A</v>
      </c>
      <c r="F946" s="35" t="e">
        <f t="array" ref="F946">INDEX(A!$D$2:$D$1001,MATCH(EF!C946,A!$A$2:$A$1001,0))</f>
        <v>#N/A</v>
      </c>
      <c r="G946" s="35" t="e">
        <f t="array" ref="G946">INDEX(A!$E$2:$E$1001,MATCH(EF!C946,A!$A$2:$A$1001,0))</f>
        <v>#N/A</v>
      </c>
      <c r="H946" s="35" t="e">
        <f t="array" ref="H946">INDEX(A!$F$2:$F$1001,MATCH(EF!C946,A!$A$2:$A$1001,0))</f>
        <v>#N/A</v>
      </c>
      <c r="I946" s="35" t="e">
        <f t="array" ref="I946">INDEX(A!$G$2:$G$1001,MATCH(EF!C946,A!$A$2:$A$1001,0))</f>
        <v>#N/A</v>
      </c>
      <c r="J946" s="35" t="e">
        <f t="array" ref="J946">INDEX(A!$H$2:$H$1001,MATCH(EF!C946,A!$A$2:$A$1001,0))</f>
        <v>#N/A</v>
      </c>
      <c r="K946" s="35" t="e">
        <f t="array" ref="K946">INDEX(A!$I$2:$I$1001,MATCH(EF!C946,A!$A$2:$A$1001,0))</f>
        <v>#N/A</v>
      </c>
      <c r="L946" s="35" t="e">
        <f t="array" ref="L946">INDEX(A!$J$2:$J$1001,MATCH(EF!C946,A!$A$2:$A$1001,0))</f>
        <v>#N/A</v>
      </c>
      <c r="M946" s="35" t="e">
        <f t="array" ref="M946">INDEX(A!$K$2:$K$1001,MATCH(EF!C946,A!$A$2:$A$1001,0))</f>
        <v>#N/A</v>
      </c>
      <c r="N946" s="35" t="e">
        <f t="array" ref="N946">INDEX(A!$L$2:$L$1001,MATCH(EF!C946,A!$A$2:$A$1001,0))</f>
        <v>#N/A</v>
      </c>
      <c r="O946" s="36" t="e">
        <f t="shared" si="0"/>
        <v>#N/A</v>
      </c>
      <c r="P946" s="36" t="e">
        <f t="shared" si="1"/>
        <v>#N/A</v>
      </c>
      <c r="Q946" s="36" t="e">
        <f t="array" ref="Q946">IF(O946="7",IF(P946="000","Sin región al ser un intermunicipal",INDEX(B!$C$2:$C$126,MATCH(EF!P946,B!$A$2:$A$126,0))),"Sin región al ser un ente Estatal")</f>
        <v>#N/A</v>
      </c>
      <c r="R946" s="37" t="e">
        <f t="array" ref="R946">IF(O946="7",IF(P946="000","N/A",INDEX(B!$D$2:$D$126,MATCH(EF!P946,B!$A$2:$A$126,0))),B!$D$127)</f>
        <v>#N/A</v>
      </c>
      <c r="S946" s="37" t="e">
        <f t="array" ref="S946">IF(O946="7",IF(P946="000","N/A",INDEX(B!$E$2:$E$126,MATCH(EF!P946,B!$A$2:$A$126,0))),B!$E$127)</f>
        <v>#N/A</v>
      </c>
      <c r="T946" s="29"/>
      <c r="U946" s="29"/>
      <c r="V946" s="29"/>
      <c r="W946" s="29"/>
      <c r="X946" s="29"/>
      <c r="Y946" s="29"/>
      <c r="Z946" s="29"/>
    </row>
    <row r="947" spans="1:26" ht="14.25" customHeight="1">
      <c r="A947" s="29">
        <f>COUNTIF(A!$A$2:$A$1001,"&lt;="&amp;A!A947)</f>
        <v>0</v>
      </c>
      <c r="B947" s="30">
        <v>946</v>
      </c>
      <c r="C947" s="35" t="e">
        <f t="array" ref="C947">INDEX(A!$A$2:$A$1001,MATCH(EF!B947,EF!$A$2:$A$1001,0))</f>
        <v>#N/A</v>
      </c>
      <c r="D947" s="35" t="e">
        <f t="array" ref="D947">INDEX(A!$B$2:$B$1001,MATCH(EF!C947,A!$A$2:$A$1001,0))</f>
        <v>#N/A</v>
      </c>
      <c r="E947" s="35" t="e">
        <f t="array" ref="E947">INDEX(A!$C$2:$C$1001,MATCH(EF!C947,A!$A$2:$A$1001,0))</f>
        <v>#N/A</v>
      </c>
      <c r="F947" s="35" t="e">
        <f t="array" ref="F947">INDEX(A!$D$2:$D$1001,MATCH(EF!C947,A!$A$2:$A$1001,0))</f>
        <v>#N/A</v>
      </c>
      <c r="G947" s="35" t="e">
        <f t="array" ref="G947">INDEX(A!$E$2:$E$1001,MATCH(EF!C947,A!$A$2:$A$1001,0))</f>
        <v>#N/A</v>
      </c>
      <c r="H947" s="35" t="e">
        <f t="array" ref="H947">INDEX(A!$F$2:$F$1001,MATCH(EF!C947,A!$A$2:$A$1001,0))</f>
        <v>#N/A</v>
      </c>
      <c r="I947" s="35" t="e">
        <f t="array" ref="I947">INDEX(A!$G$2:$G$1001,MATCH(EF!C947,A!$A$2:$A$1001,0))</f>
        <v>#N/A</v>
      </c>
      <c r="J947" s="35" t="e">
        <f t="array" ref="J947">INDEX(A!$H$2:$H$1001,MATCH(EF!C947,A!$A$2:$A$1001,0))</f>
        <v>#N/A</v>
      </c>
      <c r="K947" s="35" t="e">
        <f t="array" ref="K947">INDEX(A!$I$2:$I$1001,MATCH(EF!C947,A!$A$2:$A$1001,0))</f>
        <v>#N/A</v>
      </c>
      <c r="L947" s="35" t="e">
        <f t="array" ref="L947">INDEX(A!$J$2:$J$1001,MATCH(EF!C947,A!$A$2:$A$1001,0))</f>
        <v>#N/A</v>
      </c>
      <c r="M947" s="35" t="e">
        <f t="array" ref="M947">INDEX(A!$K$2:$K$1001,MATCH(EF!C947,A!$A$2:$A$1001,0))</f>
        <v>#N/A</v>
      </c>
      <c r="N947" s="35" t="e">
        <f t="array" ref="N947">INDEX(A!$L$2:$L$1001,MATCH(EF!C947,A!$A$2:$A$1001,0))</f>
        <v>#N/A</v>
      </c>
      <c r="O947" s="36" t="e">
        <f t="shared" si="0"/>
        <v>#N/A</v>
      </c>
      <c r="P947" s="36" t="e">
        <f t="shared" si="1"/>
        <v>#N/A</v>
      </c>
      <c r="Q947" s="36" t="e">
        <f t="array" ref="Q947">IF(O947="7",IF(P947="000","Sin región al ser un intermunicipal",INDEX(B!$C$2:$C$126,MATCH(EF!P947,B!$A$2:$A$126,0))),"Sin región al ser un ente Estatal")</f>
        <v>#N/A</v>
      </c>
      <c r="R947" s="37" t="e">
        <f t="array" ref="R947">IF(O947="7",IF(P947="000","N/A",INDEX(B!$D$2:$D$126,MATCH(EF!P947,B!$A$2:$A$126,0))),B!$D$127)</f>
        <v>#N/A</v>
      </c>
      <c r="S947" s="37" t="e">
        <f t="array" ref="S947">IF(O947="7",IF(P947="000","N/A",INDEX(B!$E$2:$E$126,MATCH(EF!P947,B!$A$2:$A$126,0))),B!$E$127)</f>
        <v>#N/A</v>
      </c>
      <c r="T947" s="29"/>
      <c r="U947" s="29"/>
      <c r="V947" s="29"/>
      <c r="W947" s="29"/>
      <c r="X947" s="29"/>
      <c r="Y947" s="29"/>
      <c r="Z947" s="29"/>
    </row>
    <row r="948" spans="1:26" ht="14.25" customHeight="1">
      <c r="A948" s="29">
        <f>COUNTIF(A!$A$2:$A$1001,"&lt;="&amp;A!A948)</f>
        <v>0</v>
      </c>
      <c r="B948" s="30">
        <v>947</v>
      </c>
      <c r="C948" s="35" t="e">
        <f t="array" ref="C948">INDEX(A!$A$2:$A$1001,MATCH(EF!B948,EF!$A$2:$A$1001,0))</f>
        <v>#N/A</v>
      </c>
      <c r="D948" s="35" t="e">
        <f t="array" ref="D948">INDEX(A!$B$2:$B$1001,MATCH(EF!C948,A!$A$2:$A$1001,0))</f>
        <v>#N/A</v>
      </c>
      <c r="E948" s="35" t="e">
        <f t="array" ref="E948">INDEX(A!$C$2:$C$1001,MATCH(EF!C948,A!$A$2:$A$1001,0))</f>
        <v>#N/A</v>
      </c>
      <c r="F948" s="35" t="e">
        <f t="array" ref="F948">INDEX(A!$D$2:$D$1001,MATCH(EF!C948,A!$A$2:$A$1001,0))</f>
        <v>#N/A</v>
      </c>
      <c r="G948" s="35" t="e">
        <f t="array" ref="G948">INDEX(A!$E$2:$E$1001,MATCH(EF!C948,A!$A$2:$A$1001,0))</f>
        <v>#N/A</v>
      </c>
      <c r="H948" s="35" t="e">
        <f t="array" ref="H948">INDEX(A!$F$2:$F$1001,MATCH(EF!C948,A!$A$2:$A$1001,0))</f>
        <v>#N/A</v>
      </c>
      <c r="I948" s="35" t="e">
        <f t="array" ref="I948">INDEX(A!$G$2:$G$1001,MATCH(EF!C948,A!$A$2:$A$1001,0))</f>
        <v>#N/A</v>
      </c>
      <c r="J948" s="35" t="e">
        <f t="array" ref="J948">INDEX(A!$H$2:$H$1001,MATCH(EF!C948,A!$A$2:$A$1001,0))</f>
        <v>#N/A</v>
      </c>
      <c r="K948" s="35" t="e">
        <f t="array" ref="K948">INDEX(A!$I$2:$I$1001,MATCH(EF!C948,A!$A$2:$A$1001,0))</f>
        <v>#N/A</v>
      </c>
      <c r="L948" s="35" t="e">
        <f t="array" ref="L948">INDEX(A!$J$2:$J$1001,MATCH(EF!C948,A!$A$2:$A$1001,0))</f>
        <v>#N/A</v>
      </c>
      <c r="M948" s="35" t="e">
        <f t="array" ref="M948">INDEX(A!$K$2:$K$1001,MATCH(EF!C948,A!$A$2:$A$1001,0))</f>
        <v>#N/A</v>
      </c>
      <c r="N948" s="35" t="e">
        <f t="array" ref="N948">INDEX(A!$L$2:$L$1001,MATCH(EF!C948,A!$A$2:$A$1001,0))</f>
        <v>#N/A</v>
      </c>
      <c r="O948" s="36" t="e">
        <f t="shared" si="0"/>
        <v>#N/A</v>
      </c>
      <c r="P948" s="36" t="e">
        <f t="shared" si="1"/>
        <v>#N/A</v>
      </c>
      <c r="Q948" s="36" t="e">
        <f t="array" ref="Q948">IF(O948="7",IF(P948="000","Sin región al ser un intermunicipal",INDEX(B!$C$2:$C$126,MATCH(EF!P948,B!$A$2:$A$126,0))),"Sin región al ser un ente Estatal")</f>
        <v>#N/A</v>
      </c>
      <c r="R948" s="37" t="e">
        <f t="array" ref="R948">IF(O948="7",IF(P948="000","N/A",INDEX(B!$D$2:$D$126,MATCH(EF!P948,B!$A$2:$A$126,0))),B!$D$127)</f>
        <v>#N/A</v>
      </c>
      <c r="S948" s="37" t="e">
        <f t="array" ref="S948">IF(O948="7",IF(P948="000","N/A",INDEX(B!$E$2:$E$126,MATCH(EF!P948,B!$A$2:$A$126,0))),B!$E$127)</f>
        <v>#N/A</v>
      </c>
      <c r="T948" s="29"/>
      <c r="U948" s="29"/>
      <c r="V948" s="29"/>
      <c r="W948" s="29"/>
      <c r="X948" s="29"/>
      <c r="Y948" s="29"/>
      <c r="Z948" s="29"/>
    </row>
    <row r="949" spans="1:26" ht="14.25" customHeight="1">
      <c r="A949" s="29">
        <f>COUNTIF(A!$A$2:$A$1001,"&lt;="&amp;A!A949)</f>
        <v>0</v>
      </c>
      <c r="B949" s="30">
        <v>948</v>
      </c>
      <c r="C949" s="35" t="e">
        <f t="array" ref="C949">INDEX(A!$A$2:$A$1001,MATCH(EF!B949,EF!$A$2:$A$1001,0))</f>
        <v>#N/A</v>
      </c>
      <c r="D949" s="35" t="e">
        <f t="array" ref="D949">INDEX(A!$B$2:$B$1001,MATCH(EF!C949,A!$A$2:$A$1001,0))</f>
        <v>#N/A</v>
      </c>
      <c r="E949" s="35" t="e">
        <f t="array" ref="E949">INDEX(A!$C$2:$C$1001,MATCH(EF!C949,A!$A$2:$A$1001,0))</f>
        <v>#N/A</v>
      </c>
      <c r="F949" s="35" t="e">
        <f t="array" ref="F949">INDEX(A!$D$2:$D$1001,MATCH(EF!C949,A!$A$2:$A$1001,0))</f>
        <v>#N/A</v>
      </c>
      <c r="G949" s="35" t="e">
        <f t="array" ref="G949">INDEX(A!$E$2:$E$1001,MATCH(EF!C949,A!$A$2:$A$1001,0))</f>
        <v>#N/A</v>
      </c>
      <c r="H949" s="35" t="e">
        <f t="array" ref="H949">INDEX(A!$F$2:$F$1001,MATCH(EF!C949,A!$A$2:$A$1001,0))</f>
        <v>#N/A</v>
      </c>
      <c r="I949" s="35" t="e">
        <f t="array" ref="I949">INDEX(A!$G$2:$G$1001,MATCH(EF!C949,A!$A$2:$A$1001,0))</f>
        <v>#N/A</v>
      </c>
      <c r="J949" s="35" t="e">
        <f t="array" ref="J949">INDEX(A!$H$2:$H$1001,MATCH(EF!C949,A!$A$2:$A$1001,0))</f>
        <v>#N/A</v>
      </c>
      <c r="K949" s="35" t="e">
        <f t="array" ref="K949">INDEX(A!$I$2:$I$1001,MATCH(EF!C949,A!$A$2:$A$1001,0))</f>
        <v>#N/A</v>
      </c>
      <c r="L949" s="35" t="e">
        <f t="array" ref="L949">INDEX(A!$J$2:$J$1001,MATCH(EF!C949,A!$A$2:$A$1001,0))</f>
        <v>#N/A</v>
      </c>
      <c r="M949" s="35" t="e">
        <f t="array" ref="M949">INDEX(A!$K$2:$K$1001,MATCH(EF!C949,A!$A$2:$A$1001,0))</f>
        <v>#N/A</v>
      </c>
      <c r="N949" s="35" t="e">
        <f t="array" ref="N949">INDEX(A!$L$2:$L$1001,MATCH(EF!C949,A!$A$2:$A$1001,0))</f>
        <v>#N/A</v>
      </c>
      <c r="O949" s="36" t="e">
        <f t="shared" si="0"/>
        <v>#N/A</v>
      </c>
      <c r="P949" s="36" t="e">
        <f t="shared" si="1"/>
        <v>#N/A</v>
      </c>
      <c r="Q949" s="36" t="e">
        <f t="array" ref="Q949">IF(O949="7",IF(P949="000","Sin región al ser un intermunicipal",INDEX(B!$C$2:$C$126,MATCH(EF!P949,B!$A$2:$A$126,0))),"Sin región al ser un ente Estatal")</f>
        <v>#N/A</v>
      </c>
      <c r="R949" s="37" t="e">
        <f t="array" ref="R949">IF(O949="7",IF(P949="000","N/A",INDEX(B!$D$2:$D$126,MATCH(EF!P949,B!$A$2:$A$126,0))),B!$D$127)</f>
        <v>#N/A</v>
      </c>
      <c r="S949" s="37" t="e">
        <f t="array" ref="S949">IF(O949="7",IF(P949="000","N/A",INDEX(B!$E$2:$E$126,MATCH(EF!P949,B!$A$2:$A$126,0))),B!$E$127)</f>
        <v>#N/A</v>
      </c>
      <c r="T949" s="29"/>
      <c r="U949" s="29"/>
      <c r="V949" s="29"/>
      <c r="W949" s="29"/>
      <c r="X949" s="29"/>
      <c r="Y949" s="29"/>
      <c r="Z949" s="29"/>
    </row>
    <row r="950" spans="1:26" ht="14.25" customHeight="1">
      <c r="A950" s="29">
        <f>COUNTIF(A!$A$2:$A$1001,"&lt;="&amp;A!A950)</f>
        <v>0</v>
      </c>
      <c r="B950" s="30">
        <v>949</v>
      </c>
      <c r="C950" s="35" t="e">
        <f t="array" ref="C950">INDEX(A!$A$2:$A$1001,MATCH(EF!B950,EF!$A$2:$A$1001,0))</f>
        <v>#N/A</v>
      </c>
      <c r="D950" s="35" t="e">
        <f t="array" ref="D950">INDEX(A!$B$2:$B$1001,MATCH(EF!C950,A!$A$2:$A$1001,0))</f>
        <v>#N/A</v>
      </c>
      <c r="E950" s="35" t="e">
        <f t="array" ref="E950">INDEX(A!$C$2:$C$1001,MATCH(EF!C950,A!$A$2:$A$1001,0))</f>
        <v>#N/A</v>
      </c>
      <c r="F950" s="35" t="e">
        <f t="array" ref="F950">INDEX(A!$D$2:$D$1001,MATCH(EF!C950,A!$A$2:$A$1001,0))</f>
        <v>#N/A</v>
      </c>
      <c r="G950" s="35" t="e">
        <f t="array" ref="G950">INDEX(A!$E$2:$E$1001,MATCH(EF!C950,A!$A$2:$A$1001,0))</f>
        <v>#N/A</v>
      </c>
      <c r="H950" s="35" t="e">
        <f t="array" ref="H950">INDEX(A!$F$2:$F$1001,MATCH(EF!C950,A!$A$2:$A$1001,0))</f>
        <v>#N/A</v>
      </c>
      <c r="I950" s="35" t="e">
        <f t="array" ref="I950">INDEX(A!$G$2:$G$1001,MATCH(EF!C950,A!$A$2:$A$1001,0))</f>
        <v>#N/A</v>
      </c>
      <c r="J950" s="35" t="e">
        <f t="array" ref="J950">INDEX(A!$H$2:$H$1001,MATCH(EF!C950,A!$A$2:$A$1001,0))</f>
        <v>#N/A</v>
      </c>
      <c r="K950" s="35" t="e">
        <f t="array" ref="K950">INDEX(A!$I$2:$I$1001,MATCH(EF!C950,A!$A$2:$A$1001,0))</f>
        <v>#N/A</v>
      </c>
      <c r="L950" s="35" t="e">
        <f t="array" ref="L950">INDEX(A!$J$2:$J$1001,MATCH(EF!C950,A!$A$2:$A$1001,0))</f>
        <v>#N/A</v>
      </c>
      <c r="M950" s="35" t="e">
        <f t="array" ref="M950">INDEX(A!$K$2:$K$1001,MATCH(EF!C950,A!$A$2:$A$1001,0))</f>
        <v>#N/A</v>
      </c>
      <c r="N950" s="35" t="e">
        <f t="array" ref="N950">INDEX(A!$L$2:$L$1001,MATCH(EF!C950,A!$A$2:$A$1001,0))</f>
        <v>#N/A</v>
      </c>
      <c r="O950" s="36" t="e">
        <f t="shared" si="0"/>
        <v>#N/A</v>
      </c>
      <c r="P950" s="36" t="e">
        <f t="shared" si="1"/>
        <v>#N/A</v>
      </c>
      <c r="Q950" s="36" t="e">
        <f t="array" ref="Q950">IF(O950="7",IF(P950="000","Sin región al ser un intermunicipal",INDEX(B!$C$2:$C$126,MATCH(EF!P950,B!$A$2:$A$126,0))),"Sin región al ser un ente Estatal")</f>
        <v>#N/A</v>
      </c>
      <c r="R950" s="37" t="e">
        <f t="array" ref="R950">IF(O950="7",IF(P950="000","N/A",INDEX(B!$D$2:$D$126,MATCH(EF!P950,B!$A$2:$A$126,0))),B!$D$127)</f>
        <v>#N/A</v>
      </c>
      <c r="S950" s="37" t="e">
        <f t="array" ref="S950">IF(O950="7",IF(P950="000","N/A",INDEX(B!$E$2:$E$126,MATCH(EF!P950,B!$A$2:$A$126,0))),B!$E$127)</f>
        <v>#N/A</v>
      </c>
      <c r="T950" s="29"/>
      <c r="U950" s="29"/>
      <c r="V950" s="29"/>
      <c r="W950" s="29"/>
      <c r="X950" s="29"/>
      <c r="Y950" s="29"/>
      <c r="Z950" s="29"/>
    </row>
    <row r="951" spans="1:26" ht="14.25" customHeight="1">
      <c r="A951" s="29">
        <f>COUNTIF(A!$A$2:$A$1001,"&lt;="&amp;A!A951)</f>
        <v>0</v>
      </c>
      <c r="B951" s="30">
        <v>950</v>
      </c>
      <c r="C951" s="35" t="e">
        <f t="array" ref="C951">INDEX(A!$A$2:$A$1001,MATCH(EF!B951,EF!$A$2:$A$1001,0))</f>
        <v>#N/A</v>
      </c>
      <c r="D951" s="35" t="e">
        <f t="array" ref="D951">INDEX(A!$B$2:$B$1001,MATCH(EF!C951,A!$A$2:$A$1001,0))</f>
        <v>#N/A</v>
      </c>
      <c r="E951" s="35" t="e">
        <f t="array" ref="E951">INDEX(A!$C$2:$C$1001,MATCH(EF!C951,A!$A$2:$A$1001,0))</f>
        <v>#N/A</v>
      </c>
      <c r="F951" s="35" t="e">
        <f t="array" ref="F951">INDEX(A!$D$2:$D$1001,MATCH(EF!C951,A!$A$2:$A$1001,0))</f>
        <v>#N/A</v>
      </c>
      <c r="G951" s="35" t="e">
        <f t="array" ref="G951">INDEX(A!$E$2:$E$1001,MATCH(EF!C951,A!$A$2:$A$1001,0))</f>
        <v>#N/A</v>
      </c>
      <c r="H951" s="35" t="e">
        <f t="array" ref="H951">INDEX(A!$F$2:$F$1001,MATCH(EF!C951,A!$A$2:$A$1001,0))</f>
        <v>#N/A</v>
      </c>
      <c r="I951" s="35" t="e">
        <f t="array" ref="I951">INDEX(A!$G$2:$G$1001,MATCH(EF!C951,A!$A$2:$A$1001,0))</f>
        <v>#N/A</v>
      </c>
      <c r="J951" s="35" t="e">
        <f t="array" ref="J951">INDEX(A!$H$2:$H$1001,MATCH(EF!C951,A!$A$2:$A$1001,0))</f>
        <v>#N/A</v>
      </c>
      <c r="K951" s="35" t="e">
        <f t="array" ref="K951">INDEX(A!$I$2:$I$1001,MATCH(EF!C951,A!$A$2:$A$1001,0))</f>
        <v>#N/A</v>
      </c>
      <c r="L951" s="35" t="e">
        <f t="array" ref="L951">INDEX(A!$J$2:$J$1001,MATCH(EF!C951,A!$A$2:$A$1001,0))</f>
        <v>#N/A</v>
      </c>
      <c r="M951" s="35" t="e">
        <f t="array" ref="M951">INDEX(A!$K$2:$K$1001,MATCH(EF!C951,A!$A$2:$A$1001,0))</f>
        <v>#N/A</v>
      </c>
      <c r="N951" s="35" t="e">
        <f t="array" ref="N951">INDEX(A!$L$2:$L$1001,MATCH(EF!C951,A!$A$2:$A$1001,0))</f>
        <v>#N/A</v>
      </c>
      <c r="O951" s="36" t="e">
        <f t="shared" si="0"/>
        <v>#N/A</v>
      </c>
      <c r="P951" s="36" t="e">
        <f t="shared" si="1"/>
        <v>#N/A</v>
      </c>
      <c r="Q951" s="36" t="e">
        <f t="array" ref="Q951">IF(O951="7",IF(P951="000","Sin región al ser un intermunicipal",INDEX(B!$C$2:$C$126,MATCH(EF!P951,B!$A$2:$A$126,0))),"Sin región al ser un ente Estatal")</f>
        <v>#N/A</v>
      </c>
      <c r="R951" s="37" t="e">
        <f t="array" ref="R951">IF(O951="7",IF(P951="000","N/A",INDEX(B!$D$2:$D$126,MATCH(EF!P951,B!$A$2:$A$126,0))),B!$D$127)</f>
        <v>#N/A</v>
      </c>
      <c r="S951" s="37" t="e">
        <f t="array" ref="S951">IF(O951="7",IF(P951="000","N/A",INDEX(B!$E$2:$E$126,MATCH(EF!P951,B!$A$2:$A$126,0))),B!$E$127)</f>
        <v>#N/A</v>
      </c>
      <c r="T951" s="29"/>
      <c r="U951" s="29"/>
      <c r="V951" s="29"/>
      <c r="W951" s="29"/>
      <c r="X951" s="29"/>
      <c r="Y951" s="29"/>
      <c r="Z951" s="29"/>
    </row>
    <row r="952" spans="1:26" ht="14.25" customHeight="1">
      <c r="A952" s="29">
        <f>COUNTIF(A!$A$2:$A$1001,"&lt;="&amp;A!A952)</f>
        <v>0</v>
      </c>
      <c r="B952" s="30">
        <v>951</v>
      </c>
      <c r="C952" s="35" t="e">
        <f t="array" ref="C952">INDEX(A!$A$2:$A$1001,MATCH(EF!B952,EF!$A$2:$A$1001,0))</f>
        <v>#N/A</v>
      </c>
      <c r="D952" s="35" t="e">
        <f t="array" ref="D952">INDEX(A!$B$2:$B$1001,MATCH(EF!C952,A!$A$2:$A$1001,0))</f>
        <v>#N/A</v>
      </c>
      <c r="E952" s="35" t="e">
        <f t="array" ref="E952">INDEX(A!$C$2:$C$1001,MATCH(EF!C952,A!$A$2:$A$1001,0))</f>
        <v>#N/A</v>
      </c>
      <c r="F952" s="35" t="e">
        <f t="array" ref="F952">INDEX(A!$D$2:$D$1001,MATCH(EF!C952,A!$A$2:$A$1001,0))</f>
        <v>#N/A</v>
      </c>
      <c r="G952" s="35" t="e">
        <f t="array" ref="G952">INDEX(A!$E$2:$E$1001,MATCH(EF!C952,A!$A$2:$A$1001,0))</f>
        <v>#N/A</v>
      </c>
      <c r="H952" s="35" t="e">
        <f t="array" ref="H952">INDEX(A!$F$2:$F$1001,MATCH(EF!C952,A!$A$2:$A$1001,0))</f>
        <v>#N/A</v>
      </c>
      <c r="I952" s="35" t="e">
        <f t="array" ref="I952">INDEX(A!$G$2:$G$1001,MATCH(EF!C952,A!$A$2:$A$1001,0))</f>
        <v>#N/A</v>
      </c>
      <c r="J952" s="35" t="e">
        <f t="array" ref="J952">INDEX(A!$H$2:$H$1001,MATCH(EF!C952,A!$A$2:$A$1001,0))</f>
        <v>#N/A</v>
      </c>
      <c r="K952" s="35" t="e">
        <f t="array" ref="K952">INDEX(A!$I$2:$I$1001,MATCH(EF!C952,A!$A$2:$A$1001,0))</f>
        <v>#N/A</v>
      </c>
      <c r="L952" s="35" t="e">
        <f t="array" ref="L952">INDEX(A!$J$2:$J$1001,MATCH(EF!C952,A!$A$2:$A$1001,0))</f>
        <v>#N/A</v>
      </c>
      <c r="M952" s="35" t="e">
        <f t="array" ref="M952">INDEX(A!$K$2:$K$1001,MATCH(EF!C952,A!$A$2:$A$1001,0))</f>
        <v>#N/A</v>
      </c>
      <c r="N952" s="35" t="e">
        <f t="array" ref="N952">INDEX(A!$L$2:$L$1001,MATCH(EF!C952,A!$A$2:$A$1001,0))</f>
        <v>#N/A</v>
      </c>
      <c r="O952" s="36" t="e">
        <f t="shared" si="0"/>
        <v>#N/A</v>
      </c>
      <c r="P952" s="36" t="e">
        <f t="shared" si="1"/>
        <v>#N/A</v>
      </c>
      <c r="Q952" s="36" t="e">
        <f t="array" ref="Q952">IF(O952="7",IF(P952="000","Sin región al ser un intermunicipal",INDEX(B!$C$2:$C$126,MATCH(EF!P952,B!$A$2:$A$126,0))),"Sin región al ser un ente Estatal")</f>
        <v>#N/A</v>
      </c>
      <c r="R952" s="37" t="e">
        <f t="array" ref="R952">IF(O952="7",IF(P952="000","N/A",INDEX(B!$D$2:$D$126,MATCH(EF!P952,B!$A$2:$A$126,0))),B!$D$127)</f>
        <v>#N/A</v>
      </c>
      <c r="S952" s="37" t="e">
        <f t="array" ref="S952">IF(O952="7",IF(P952="000","N/A",INDEX(B!$E$2:$E$126,MATCH(EF!P952,B!$A$2:$A$126,0))),B!$E$127)</f>
        <v>#N/A</v>
      </c>
      <c r="T952" s="29"/>
      <c r="U952" s="29"/>
      <c r="V952" s="29"/>
      <c r="W952" s="29"/>
      <c r="X952" s="29"/>
      <c r="Y952" s="29"/>
      <c r="Z952" s="29"/>
    </row>
    <row r="953" spans="1:26" ht="14.25" customHeight="1">
      <c r="A953" s="29">
        <f>COUNTIF(A!$A$2:$A$1001,"&lt;="&amp;A!A953)</f>
        <v>0</v>
      </c>
      <c r="B953" s="30">
        <v>952</v>
      </c>
      <c r="C953" s="35" t="e">
        <f t="array" ref="C953">INDEX(A!$A$2:$A$1001,MATCH(EF!B953,EF!$A$2:$A$1001,0))</f>
        <v>#N/A</v>
      </c>
      <c r="D953" s="35" t="e">
        <f t="array" ref="D953">INDEX(A!$B$2:$B$1001,MATCH(EF!C953,A!$A$2:$A$1001,0))</f>
        <v>#N/A</v>
      </c>
      <c r="E953" s="35" t="e">
        <f t="array" ref="E953">INDEX(A!$C$2:$C$1001,MATCH(EF!C953,A!$A$2:$A$1001,0))</f>
        <v>#N/A</v>
      </c>
      <c r="F953" s="35" t="e">
        <f t="array" ref="F953">INDEX(A!$D$2:$D$1001,MATCH(EF!C953,A!$A$2:$A$1001,0))</f>
        <v>#N/A</v>
      </c>
      <c r="G953" s="35" t="e">
        <f t="array" ref="G953">INDEX(A!$E$2:$E$1001,MATCH(EF!C953,A!$A$2:$A$1001,0))</f>
        <v>#N/A</v>
      </c>
      <c r="H953" s="35" t="e">
        <f t="array" ref="H953">INDEX(A!$F$2:$F$1001,MATCH(EF!C953,A!$A$2:$A$1001,0))</f>
        <v>#N/A</v>
      </c>
      <c r="I953" s="35" t="e">
        <f t="array" ref="I953">INDEX(A!$G$2:$G$1001,MATCH(EF!C953,A!$A$2:$A$1001,0))</f>
        <v>#N/A</v>
      </c>
      <c r="J953" s="35" t="e">
        <f t="array" ref="J953">INDEX(A!$H$2:$H$1001,MATCH(EF!C953,A!$A$2:$A$1001,0))</f>
        <v>#N/A</v>
      </c>
      <c r="K953" s="35" t="e">
        <f t="array" ref="K953">INDEX(A!$I$2:$I$1001,MATCH(EF!C953,A!$A$2:$A$1001,0))</f>
        <v>#N/A</v>
      </c>
      <c r="L953" s="35" t="e">
        <f t="array" ref="L953">INDEX(A!$J$2:$J$1001,MATCH(EF!C953,A!$A$2:$A$1001,0))</f>
        <v>#N/A</v>
      </c>
      <c r="M953" s="35" t="e">
        <f t="array" ref="M953">INDEX(A!$K$2:$K$1001,MATCH(EF!C953,A!$A$2:$A$1001,0))</f>
        <v>#N/A</v>
      </c>
      <c r="N953" s="35" t="e">
        <f t="array" ref="N953">INDEX(A!$L$2:$L$1001,MATCH(EF!C953,A!$A$2:$A$1001,0))</f>
        <v>#N/A</v>
      </c>
      <c r="O953" s="36" t="e">
        <f t="shared" si="0"/>
        <v>#N/A</v>
      </c>
      <c r="P953" s="36" t="e">
        <f t="shared" si="1"/>
        <v>#N/A</v>
      </c>
      <c r="Q953" s="36" t="e">
        <f t="array" ref="Q953">IF(O953="7",IF(P953="000","Sin región al ser un intermunicipal",INDEX(B!$C$2:$C$126,MATCH(EF!P953,B!$A$2:$A$126,0))),"Sin región al ser un ente Estatal")</f>
        <v>#N/A</v>
      </c>
      <c r="R953" s="37" t="e">
        <f t="array" ref="R953">IF(O953="7",IF(P953="000","N/A",INDEX(B!$D$2:$D$126,MATCH(EF!P953,B!$A$2:$A$126,0))),B!$D$127)</f>
        <v>#N/A</v>
      </c>
      <c r="S953" s="37" t="e">
        <f t="array" ref="S953">IF(O953="7",IF(P953="000","N/A",INDEX(B!$E$2:$E$126,MATCH(EF!P953,B!$A$2:$A$126,0))),B!$E$127)</f>
        <v>#N/A</v>
      </c>
      <c r="T953" s="29"/>
      <c r="U953" s="29"/>
      <c r="V953" s="29"/>
      <c r="W953" s="29"/>
      <c r="X953" s="29"/>
      <c r="Y953" s="29"/>
      <c r="Z953" s="29"/>
    </row>
    <row r="954" spans="1:26" ht="14.25" customHeight="1">
      <c r="A954" s="29">
        <f>COUNTIF(A!$A$2:$A$1001,"&lt;="&amp;A!A954)</f>
        <v>0</v>
      </c>
      <c r="B954" s="30">
        <v>953</v>
      </c>
      <c r="C954" s="35" t="e">
        <f t="array" ref="C954">INDEX(A!$A$2:$A$1001,MATCH(EF!B954,EF!$A$2:$A$1001,0))</f>
        <v>#N/A</v>
      </c>
      <c r="D954" s="35" t="e">
        <f t="array" ref="D954">INDEX(A!$B$2:$B$1001,MATCH(EF!C954,A!$A$2:$A$1001,0))</f>
        <v>#N/A</v>
      </c>
      <c r="E954" s="35" t="e">
        <f t="array" ref="E954">INDEX(A!$C$2:$C$1001,MATCH(EF!C954,A!$A$2:$A$1001,0))</f>
        <v>#N/A</v>
      </c>
      <c r="F954" s="35" t="e">
        <f t="array" ref="F954">INDEX(A!$D$2:$D$1001,MATCH(EF!C954,A!$A$2:$A$1001,0))</f>
        <v>#N/A</v>
      </c>
      <c r="G954" s="35" t="e">
        <f t="array" ref="G954">INDEX(A!$E$2:$E$1001,MATCH(EF!C954,A!$A$2:$A$1001,0))</f>
        <v>#N/A</v>
      </c>
      <c r="H954" s="35" t="e">
        <f t="array" ref="H954">INDEX(A!$F$2:$F$1001,MATCH(EF!C954,A!$A$2:$A$1001,0))</f>
        <v>#N/A</v>
      </c>
      <c r="I954" s="35" t="e">
        <f t="array" ref="I954">INDEX(A!$G$2:$G$1001,MATCH(EF!C954,A!$A$2:$A$1001,0))</f>
        <v>#N/A</v>
      </c>
      <c r="J954" s="35" t="e">
        <f t="array" ref="J954">INDEX(A!$H$2:$H$1001,MATCH(EF!C954,A!$A$2:$A$1001,0))</f>
        <v>#N/A</v>
      </c>
      <c r="K954" s="35" t="e">
        <f t="array" ref="K954">INDEX(A!$I$2:$I$1001,MATCH(EF!C954,A!$A$2:$A$1001,0))</f>
        <v>#N/A</v>
      </c>
      <c r="L954" s="35" t="e">
        <f t="array" ref="L954">INDEX(A!$J$2:$J$1001,MATCH(EF!C954,A!$A$2:$A$1001,0))</f>
        <v>#N/A</v>
      </c>
      <c r="M954" s="35" t="e">
        <f t="array" ref="M954">INDEX(A!$K$2:$K$1001,MATCH(EF!C954,A!$A$2:$A$1001,0))</f>
        <v>#N/A</v>
      </c>
      <c r="N954" s="35" t="e">
        <f t="array" ref="N954">INDEX(A!$L$2:$L$1001,MATCH(EF!C954,A!$A$2:$A$1001,0))</f>
        <v>#N/A</v>
      </c>
      <c r="O954" s="36" t="e">
        <f t="shared" si="0"/>
        <v>#N/A</v>
      </c>
      <c r="P954" s="36" t="e">
        <f t="shared" si="1"/>
        <v>#N/A</v>
      </c>
      <c r="Q954" s="36" t="e">
        <f t="array" ref="Q954">IF(O954="7",IF(P954="000","Sin región al ser un intermunicipal",INDEX(B!$C$2:$C$126,MATCH(EF!P954,B!$A$2:$A$126,0))),"Sin región al ser un ente Estatal")</f>
        <v>#N/A</v>
      </c>
      <c r="R954" s="37" t="e">
        <f t="array" ref="R954">IF(O954="7",IF(P954="000","N/A",INDEX(B!$D$2:$D$126,MATCH(EF!P954,B!$A$2:$A$126,0))),B!$D$127)</f>
        <v>#N/A</v>
      </c>
      <c r="S954" s="37" t="e">
        <f t="array" ref="S954">IF(O954="7",IF(P954="000","N/A",INDEX(B!$E$2:$E$126,MATCH(EF!P954,B!$A$2:$A$126,0))),B!$E$127)</f>
        <v>#N/A</v>
      </c>
      <c r="T954" s="29"/>
      <c r="U954" s="29"/>
      <c r="V954" s="29"/>
      <c r="W954" s="29"/>
      <c r="X954" s="29"/>
      <c r="Y954" s="29"/>
      <c r="Z954" s="29"/>
    </row>
    <row r="955" spans="1:26" ht="14.25" customHeight="1">
      <c r="A955" s="29">
        <f>COUNTIF(A!$A$2:$A$1001,"&lt;="&amp;A!A955)</f>
        <v>0</v>
      </c>
      <c r="B955" s="30">
        <v>954</v>
      </c>
      <c r="C955" s="35" t="e">
        <f t="array" ref="C955">INDEX(A!$A$2:$A$1001,MATCH(EF!B955,EF!$A$2:$A$1001,0))</f>
        <v>#N/A</v>
      </c>
      <c r="D955" s="35" t="e">
        <f t="array" ref="D955">INDEX(A!$B$2:$B$1001,MATCH(EF!C955,A!$A$2:$A$1001,0))</f>
        <v>#N/A</v>
      </c>
      <c r="E955" s="35" t="e">
        <f t="array" ref="E955">INDEX(A!$C$2:$C$1001,MATCH(EF!C955,A!$A$2:$A$1001,0))</f>
        <v>#N/A</v>
      </c>
      <c r="F955" s="35" t="e">
        <f t="array" ref="F955">INDEX(A!$D$2:$D$1001,MATCH(EF!C955,A!$A$2:$A$1001,0))</f>
        <v>#N/A</v>
      </c>
      <c r="G955" s="35" t="e">
        <f t="array" ref="G955">INDEX(A!$E$2:$E$1001,MATCH(EF!C955,A!$A$2:$A$1001,0))</f>
        <v>#N/A</v>
      </c>
      <c r="H955" s="35" t="e">
        <f t="array" ref="H955">INDEX(A!$F$2:$F$1001,MATCH(EF!C955,A!$A$2:$A$1001,0))</f>
        <v>#N/A</v>
      </c>
      <c r="I955" s="35" t="e">
        <f t="array" ref="I955">INDEX(A!$G$2:$G$1001,MATCH(EF!C955,A!$A$2:$A$1001,0))</f>
        <v>#N/A</v>
      </c>
      <c r="J955" s="35" t="e">
        <f t="array" ref="J955">INDEX(A!$H$2:$H$1001,MATCH(EF!C955,A!$A$2:$A$1001,0))</f>
        <v>#N/A</v>
      </c>
      <c r="K955" s="35" t="e">
        <f t="array" ref="K955">INDEX(A!$I$2:$I$1001,MATCH(EF!C955,A!$A$2:$A$1001,0))</f>
        <v>#N/A</v>
      </c>
      <c r="L955" s="35" t="e">
        <f t="array" ref="L955">INDEX(A!$J$2:$J$1001,MATCH(EF!C955,A!$A$2:$A$1001,0))</f>
        <v>#N/A</v>
      </c>
      <c r="M955" s="35" t="e">
        <f t="array" ref="M955">INDEX(A!$K$2:$K$1001,MATCH(EF!C955,A!$A$2:$A$1001,0))</f>
        <v>#N/A</v>
      </c>
      <c r="N955" s="35" t="e">
        <f t="array" ref="N955">INDEX(A!$L$2:$L$1001,MATCH(EF!C955,A!$A$2:$A$1001,0))</f>
        <v>#N/A</v>
      </c>
      <c r="O955" s="36" t="e">
        <f t="shared" si="0"/>
        <v>#N/A</v>
      </c>
      <c r="P955" s="36" t="e">
        <f t="shared" si="1"/>
        <v>#N/A</v>
      </c>
      <c r="Q955" s="36" t="e">
        <f t="array" ref="Q955">IF(O955="7",IF(P955="000","Sin región al ser un intermunicipal",INDEX(B!$C$2:$C$126,MATCH(EF!P955,B!$A$2:$A$126,0))),"Sin región al ser un ente Estatal")</f>
        <v>#N/A</v>
      </c>
      <c r="R955" s="37" t="e">
        <f t="array" ref="R955">IF(O955="7",IF(P955="000","N/A",INDEX(B!$D$2:$D$126,MATCH(EF!P955,B!$A$2:$A$126,0))),B!$D$127)</f>
        <v>#N/A</v>
      </c>
      <c r="S955" s="37" t="e">
        <f t="array" ref="S955">IF(O955="7",IF(P955="000","N/A",INDEX(B!$E$2:$E$126,MATCH(EF!P955,B!$A$2:$A$126,0))),B!$E$127)</f>
        <v>#N/A</v>
      </c>
      <c r="T955" s="29"/>
      <c r="U955" s="29"/>
      <c r="V955" s="29"/>
      <c r="W955" s="29"/>
      <c r="X955" s="29"/>
      <c r="Y955" s="29"/>
      <c r="Z955" s="29"/>
    </row>
    <row r="956" spans="1:26" ht="14.25" customHeight="1">
      <c r="A956" s="29">
        <f>COUNTIF(A!$A$2:$A$1001,"&lt;="&amp;A!A956)</f>
        <v>0</v>
      </c>
      <c r="B956" s="30">
        <v>955</v>
      </c>
      <c r="C956" s="35" t="e">
        <f t="array" ref="C956">INDEX(A!$A$2:$A$1001,MATCH(EF!B956,EF!$A$2:$A$1001,0))</f>
        <v>#N/A</v>
      </c>
      <c r="D956" s="35" t="e">
        <f t="array" ref="D956">INDEX(A!$B$2:$B$1001,MATCH(EF!C956,A!$A$2:$A$1001,0))</f>
        <v>#N/A</v>
      </c>
      <c r="E956" s="35" t="e">
        <f t="array" ref="E956">INDEX(A!$C$2:$C$1001,MATCH(EF!C956,A!$A$2:$A$1001,0))</f>
        <v>#N/A</v>
      </c>
      <c r="F956" s="35" t="e">
        <f t="array" ref="F956">INDEX(A!$D$2:$D$1001,MATCH(EF!C956,A!$A$2:$A$1001,0))</f>
        <v>#N/A</v>
      </c>
      <c r="G956" s="35" t="e">
        <f t="array" ref="G956">INDEX(A!$E$2:$E$1001,MATCH(EF!C956,A!$A$2:$A$1001,0))</f>
        <v>#N/A</v>
      </c>
      <c r="H956" s="35" t="e">
        <f t="array" ref="H956">INDEX(A!$F$2:$F$1001,MATCH(EF!C956,A!$A$2:$A$1001,0))</f>
        <v>#N/A</v>
      </c>
      <c r="I956" s="35" t="e">
        <f t="array" ref="I956">INDEX(A!$G$2:$G$1001,MATCH(EF!C956,A!$A$2:$A$1001,0))</f>
        <v>#N/A</v>
      </c>
      <c r="J956" s="35" t="e">
        <f t="array" ref="J956">INDEX(A!$H$2:$H$1001,MATCH(EF!C956,A!$A$2:$A$1001,0))</f>
        <v>#N/A</v>
      </c>
      <c r="K956" s="35" t="e">
        <f t="array" ref="K956">INDEX(A!$I$2:$I$1001,MATCH(EF!C956,A!$A$2:$A$1001,0))</f>
        <v>#N/A</v>
      </c>
      <c r="L956" s="35" t="e">
        <f t="array" ref="L956">INDEX(A!$J$2:$J$1001,MATCH(EF!C956,A!$A$2:$A$1001,0))</f>
        <v>#N/A</v>
      </c>
      <c r="M956" s="35" t="e">
        <f t="array" ref="M956">INDEX(A!$K$2:$K$1001,MATCH(EF!C956,A!$A$2:$A$1001,0))</f>
        <v>#N/A</v>
      </c>
      <c r="N956" s="35" t="e">
        <f t="array" ref="N956">INDEX(A!$L$2:$L$1001,MATCH(EF!C956,A!$A$2:$A$1001,0))</f>
        <v>#N/A</v>
      </c>
      <c r="O956" s="36" t="e">
        <f t="shared" si="0"/>
        <v>#N/A</v>
      </c>
      <c r="P956" s="36" t="e">
        <f t="shared" si="1"/>
        <v>#N/A</v>
      </c>
      <c r="Q956" s="36" t="e">
        <f t="array" ref="Q956">IF(O956="7",IF(P956="000","Sin región al ser un intermunicipal",INDEX(B!$C$2:$C$126,MATCH(EF!P956,B!$A$2:$A$126,0))),"Sin región al ser un ente Estatal")</f>
        <v>#N/A</v>
      </c>
      <c r="R956" s="37" t="e">
        <f t="array" ref="R956">IF(O956="7",IF(P956="000","N/A",INDEX(B!$D$2:$D$126,MATCH(EF!P956,B!$A$2:$A$126,0))),B!$D$127)</f>
        <v>#N/A</v>
      </c>
      <c r="S956" s="37" t="e">
        <f t="array" ref="S956">IF(O956="7",IF(P956="000","N/A",INDEX(B!$E$2:$E$126,MATCH(EF!P956,B!$A$2:$A$126,0))),B!$E$127)</f>
        <v>#N/A</v>
      </c>
      <c r="T956" s="29"/>
      <c r="U956" s="29"/>
      <c r="V956" s="29"/>
      <c r="W956" s="29"/>
      <c r="X956" s="29"/>
      <c r="Y956" s="29"/>
      <c r="Z956" s="29"/>
    </row>
    <row r="957" spans="1:26" ht="14.25" customHeight="1">
      <c r="A957" s="29">
        <f>COUNTIF(A!$A$2:$A$1001,"&lt;="&amp;A!A957)</f>
        <v>0</v>
      </c>
      <c r="B957" s="30">
        <v>956</v>
      </c>
      <c r="C957" s="35" t="e">
        <f t="array" ref="C957">INDEX(A!$A$2:$A$1001,MATCH(EF!B957,EF!$A$2:$A$1001,0))</f>
        <v>#N/A</v>
      </c>
      <c r="D957" s="35" t="e">
        <f t="array" ref="D957">INDEX(A!$B$2:$B$1001,MATCH(EF!C957,A!$A$2:$A$1001,0))</f>
        <v>#N/A</v>
      </c>
      <c r="E957" s="35" t="e">
        <f t="array" ref="E957">INDEX(A!$C$2:$C$1001,MATCH(EF!C957,A!$A$2:$A$1001,0))</f>
        <v>#N/A</v>
      </c>
      <c r="F957" s="35" t="e">
        <f t="array" ref="F957">INDEX(A!$D$2:$D$1001,MATCH(EF!C957,A!$A$2:$A$1001,0))</f>
        <v>#N/A</v>
      </c>
      <c r="G957" s="35" t="e">
        <f t="array" ref="G957">INDEX(A!$E$2:$E$1001,MATCH(EF!C957,A!$A$2:$A$1001,0))</f>
        <v>#N/A</v>
      </c>
      <c r="H957" s="35" t="e">
        <f t="array" ref="H957">INDEX(A!$F$2:$F$1001,MATCH(EF!C957,A!$A$2:$A$1001,0))</f>
        <v>#N/A</v>
      </c>
      <c r="I957" s="35" t="e">
        <f t="array" ref="I957">INDEX(A!$G$2:$G$1001,MATCH(EF!C957,A!$A$2:$A$1001,0))</f>
        <v>#N/A</v>
      </c>
      <c r="J957" s="35" t="e">
        <f t="array" ref="J957">INDEX(A!$H$2:$H$1001,MATCH(EF!C957,A!$A$2:$A$1001,0))</f>
        <v>#N/A</v>
      </c>
      <c r="K957" s="35" t="e">
        <f t="array" ref="K957">INDEX(A!$I$2:$I$1001,MATCH(EF!C957,A!$A$2:$A$1001,0))</f>
        <v>#N/A</v>
      </c>
      <c r="L957" s="35" t="e">
        <f t="array" ref="L957">INDEX(A!$J$2:$J$1001,MATCH(EF!C957,A!$A$2:$A$1001,0))</f>
        <v>#N/A</v>
      </c>
      <c r="M957" s="35" t="e">
        <f t="array" ref="M957">INDEX(A!$K$2:$K$1001,MATCH(EF!C957,A!$A$2:$A$1001,0))</f>
        <v>#N/A</v>
      </c>
      <c r="N957" s="35" t="e">
        <f t="array" ref="N957">INDEX(A!$L$2:$L$1001,MATCH(EF!C957,A!$A$2:$A$1001,0))</f>
        <v>#N/A</v>
      </c>
      <c r="O957" s="36" t="e">
        <f t="shared" si="0"/>
        <v>#N/A</v>
      </c>
      <c r="P957" s="36" t="e">
        <f t="shared" si="1"/>
        <v>#N/A</v>
      </c>
      <c r="Q957" s="36" t="e">
        <f t="array" ref="Q957">IF(O957="7",IF(P957="000","Sin región al ser un intermunicipal",INDEX(B!$C$2:$C$126,MATCH(EF!P957,B!$A$2:$A$126,0))),"Sin región al ser un ente Estatal")</f>
        <v>#N/A</v>
      </c>
      <c r="R957" s="37" t="e">
        <f t="array" ref="R957">IF(O957="7",IF(P957="000","N/A",INDEX(B!$D$2:$D$126,MATCH(EF!P957,B!$A$2:$A$126,0))),B!$D$127)</f>
        <v>#N/A</v>
      </c>
      <c r="S957" s="37" t="e">
        <f t="array" ref="S957">IF(O957="7",IF(P957="000","N/A",INDEX(B!$E$2:$E$126,MATCH(EF!P957,B!$A$2:$A$126,0))),B!$E$127)</f>
        <v>#N/A</v>
      </c>
      <c r="T957" s="29"/>
      <c r="U957" s="29"/>
      <c r="V957" s="29"/>
      <c r="W957" s="29"/>
      <c r="X957" s="29"/>
      <c r="Y957" s="29"/>
      <c r="Z957" s="29"/>
    </row>
    <row r="958" spans="1:26" ht="14.25" customHeight="1">
      <c r="A958" s="29">
        <f>COUNTIF(A!$A$2:$A$1001,"&lt;="&amp;A!A958)</f>
        <v>0</v>
      </c>
      <c r="B958" s="30">
        <v>957</v>
      </c>
      <c r="C958" s="35" t="e">
        <f t="array" ref="C958">INDEX(A!$A$2:$A$1001,MATCH(EF!B958,EF!$A$2:$A$1001,0))</f>
        <v>#N/A</v>
      </c>
      <c r="D958" s="35" t="e">
        <f t="array" ref="D958">INDEX(A!$B$2:$B$1001,MATCH(EF!C958,A!$A$2:$A$1001,0))</f>
        <v>#N/A</v>
      </c>
      <c r="E958" s="35" t="e">
        <f t="array" ref="E958">INDEX(A!$C$2:$C$1001,MATCH(EF!C958,A!$A$2:$A$1001,0))</f>
        <v>#N/A</v>
      </c>
      <c r="F958" s="35" t="e">
        <f t="array" ref="F958">INDEX(A!$D$2:$D$1001,MATCH(EF!C958,A!$A$2:$A$1001,0))</f>
        <v>#N/A</v>
      </c>
      <c r="G958" s="35" t="e">
        <f t="array" ref="G958">INDEX(A!$E$2:$E$1001,MATCH(EF!C958,A!$A$2:$A$1001,0))</f>
        <v>#N/A</v>
      </c>
      <c r="H958" s="35" t="e">
        <f t="array" ref="H958">INDEX(A!$F$2:$F$1001,MATCH(EF!C958,A!$A$2:$A$1001,0))</f>
        <v>#N/A</v>
      </c>
      <c r="I958" s="35" t="e">
        <f t="array" ref="I958">INDEX(A!$G$2:$G$1001,MATCH(EF!C958,A!$A$2:$A$1001,0))</f>
        <v>#N/A</v>
      </c>
      <c r="J958" s="35" t="e">
        <f t="array" ref="J958">INDEX(A!$H$2:$H$1001,MATCH(EF!C958,A!$A$2:$A$1001,0))</f>
        <v>#N/A</v>
      </c>
      <c r="K958" s="35" t="e">
        <f t="array" ref="K958">INDEX(A!$I$2:$I$1001,MATCH(EF!C958,A!$A$2:$A$1001,0))</f>
        <v>#N/A</v>
      </c>
      <c r="L958" s="35" t="e">
        <f t="array" ref="L958">INDEX(A!$J$2:$J$1001,MATCH(EF!C958,A!$A$2:$A$1001,0))</f>
        <v>#N/A</v>
      </c>
      <c r="M958" s="35" t="e">
        <f t="array" ref="M958">INDEX(A!$K$2:$K$1001,MATCH(EF!C958,A!$A$2:$A$1001,0))</f>
        <v>#N/A</v>
      </c>
      <c r="N958" s="35" t="e">
        <f t="array" ref="N958">INDEX(A!$L$2:$L$1001,MATCH(EF!C958,A!$A$2:$A$1001,0))</f>
        <v>#N/A</v>
      </c>
      <c r="O958" s="36" t="e">
        <f t="shared" si="0"/>
        <v>#N/A</v>
      </c>
      <c r="P958" s="36" t="e">
        <f t="shared" si="1"/>
        <v>#N/A</v>
      </c>
      <c r="Q958" s="36" t="e">
        <f t="array" ref="Q958">IF(O958="7",IF(P958="000","Sin región al ser un intermunicipal",INDEX(B!$C$2:$C$126,MATCH(EF!P958,B!$A$2:$A$126,0))),"Sin región al ser un ente Estatal")</f>
        <v>#N/A</v>
      </c>
      <c r="R958" s="37" t="e">
        <f t="array" ref="R958">IF(O958="7",IF(P958="000","N/A",INDEX(B!$D$2:$D$126,MATCH(EF!P958,B!$A$2:$A$126,0))),B!$D$127)</f>
        <v>#N/A</v>
      </c>
      <c r="S958" s="37" t="e">
        <f t="array" ref="S958">IF(O958="7",IF(P958="000","N/A",INDEX(B!$E$2:$E$126,MATCH(EF!P958,B!$A$2:$A$126,0))),B!$E$127)</f>
        <v>#N/A</v>
      </c>
      <c r="T958" s="29"/>
      <c r="U958" s="29"/>
      <c r="V958" s="29"/>
      <c r="W958" s="29"/>
      <c r="X958" s="29"/>
      <c r="Y958" s="29"/>
      <c r="Z958" s="29"/>
    </row>
    <row r="959" spans="1:26" ht="14.25" customHeight="1">
      <c r="A959" s="29">
        <f>COUNTIF(A!$A$2:$A$1001,"&lt;="&amp;A!A959)</f>
        <v>0</v>
      </c>
      <c r="B959" s="30">
        <v>958</v>
      </c>
      <c r="C959" s="35" t="e">
        <f t="array" ref="C959">INDEX(A!$A$2:$A$1001,MATCH(EF!B959,EF!$A$2:$A$1001,0))</f>
        <v>#N/A</v>
      </c>
      <c r="D959" s="35" t="e">
        <f t="array" ref="D959">INDEX(A!$B$2:$B$1001,MATCH(EF!C959,A!$A$2:$A$1001,0))</f>
        <v>#N/A</v>
      </c>
      <c r="E959" s="35" t="e">
        <f t="array" ref="E959">INDEX(A!$C$2:$C$1001,MATCH(EF!C959,A!$A$2:$A$1001,0))</f>
        <v>#N/A</v>
      </c>
      <c r="F959" s="35" t="e">
        <f t="array" ref="F959">INDEX(A!$D$2:$D$1001,MATCH(EF!C959,A!$A$2:$A$1001,0))</f>
        <v>#N/A</v>
      </c>
      <c r="G959" s="35" t="e">
        <f t="array" ref="G959">INDEX(A!$E$2:$E$1001,MATCH(EF!C959,A!$A$2:$A$1001,0))</f>
        <v>#N/A</v>
      </c>
      <c r="H959" s="35" t="e">
        <f t="array" ref="H959">INDEX(A!$F$2:$F$1001,MATCH(EF!C959,A!$A$2:$A$1001,0))</f>
        <v>#N/A</v>
      </c>
      <c r="I959" s="35" t="e">
        <f t="array" ref="I959">INDEX(A!$G$2:$G$1001,MATCH(EF!C959,A!$A$2:$A$1001,0))</f>
        <v>#N/A</v>
      </c>
      <c r="J959" s="35" t="e">
        <f t="array" ref="J959">INDEX(A!$H$2:$H$1001,MATCH(EF!C959,A!$A$2:$A$1001,0))</f>
        <v>#N/A</v>
      </c>
      <c r="K959" s="35" t="e">
        <f t="array" ref="K959">INDEX(A!$I$2:$I$1001,MATCH(EF!C959,A!$A$2:$A$1001,0))</f>
        <v>#N/A</v>
      </c>
      <c r="L959" s="35" t="e">
        <f t="array" ref="L959">INDEX(A!$J$2:$J$1001,MATCH(EF!C959,A!$A$2:$A$1001,0))</f>
        <v>#N/A</v>
      </c>
      <c r="M959" s="35" t="e">
        <f t="array" ref="M959">INDEX(A!$K$2:$K$1001,MATCH(EF!C959,A!$A$2:$A$1001,0))</f>
        <v>#N/A</v>
      </c>
      <c r="N959" s="35" t="e">
        <f t="array" ref="N959">INDEX(A!$L$2:$L$1001,MATCH(EF!C959,A!$A$2:$A$1001,0))</f>
        <v>#N/A</v>
      </c>
      <c r="O959" s="36" t="e">
        <f t="shared" si="0"/>
        <v>#N/A</v>
      </c>
      <c r="P959" s="36" t="e">
        <f t="shared" si="1"/>
        <v>#N/A</v>
      </c>
      <c r="Q959" s="36" t="e">
        <f t="array" ref="Q959">IF(O959="7",IF(P959="000","Sin región al ser un intermunicipal",INDEX(B!$C$2:$C$126,MATCH(EF!P959,B!$A$2:$A$126,0))),"Sin región al ser un ente Estatal")</f>
        <v>#N/A</v>
      </c>
      <c r="R959" s="37" t="e">
        <f t="array" ref="R959">IF(O959="7",IF(P959="000","N/A",INDEX(B!$D$2:$D$126,MATCH(EF!P959,B!$A$2:$A$126,0))),B!$D$127)</f>
        <v>#N/A</v>
      </c>
      <c r="S959" s="37" t="e">
        <f t="array" ref="S959">IF(O959="7",IF(P959="000","N/A",INDEX(B!$E$2:$E$126,MATCH(EF!P959,B!$A$2:$A$126,0))),B!$E$127)</f>
        <v>#N/A</v>
      </c>
      <c r="T959" s="29"/>
      <c r="U959" s="29"/>
      <c r="V959" s="29"/>
      <c r="W959" s="29"/>
      <c r="X959" s="29"/>
      <c r="Y959" s="29"/>
      <c r="Z959" s="29"/>
    </row>
    <row r="960" spans="1:26" ht="14.25" customHeight="1">
      <c r="A960" s="29">
        <f>COUNTIF(A!$A$2:$A$1001,"&lt;="&amp;A!A960)</f>
        <v>0</v>
      </c>
      <c r="B960" s="30">
        <v>959</v>
      </c>
      <c r="C960" s="35" t="e">
        <f t="array" ref="C960">INDEX(A!$A$2:$A$1001,MATCH(EF!B960,EF!$A$2:$A$1001,0))</f>
        <v>#N/A</v>
      </c>
      <c r="D960" s="35" t="e">
        <f t="array" ref="D960">INDEX(A!$B$2:$B$1001,MATCH(EF!C960,A!$A$2:$A$1001,0))</f>
        <v>#N/A</v>
      </c>
      <c r="E960" s="35" t="e">
        <f t="array" ref="E960">INDEX(A!$C$2:$C$1001,MATCH(EF!C960,A!$A$2:$A$1001,0))</f>
        <v>#N/A</v>
      </c>
      <c r="F960" s="35" t="e">
        <f t="array" ref="F960">INDEX(A!$D$2:$D$1001,MATCH(EF!C960,A!$A$2:$A$1001,0))</f>
        <v>#N/A</v>
      </c>
      <c r="G960" s="35" t="e">
        <f t="array" ref="G960">INDEX(A!$E$2:$E$1001,MATCH(EF!C960,A!$A$2:$A$1001,0))</f>
        <v>#N/A</v>
      </c>
      <c r="H960" s="35" t="e">
        <f t="array" ref="H960">INDEX(A!$F$2:$F$1001,MATCH(EF!C960,A!$A$2:$A$1001,0))</f>
        <v>#N/A</v>
      </c>
      <c r="I960" s="35" t="e">
        <f t="array" ref="I960">INDEX(A!$G$2:$G$1001,MATCH(EF!C960,A!$A$2:$A$1001,0))</f>
        <v>#N/A</v>
      </c>
      <c r="J960" s="35" t="e">
        <f t="array" ref="J960">INDEX(A!$H$2:$H$1001,MATCH(EF!C960,A!$A$2:$A$1001,0))</f>
        <v>#N/A</v>
      </c>
      <c r="K960" s="35" t="e">
        <f t="array" ref="K960">INDEX(A!$I$2:$I$1001,MATCH(EF!C960,A!$A$2:$A$1001,0))</f>
        <v>#N/A</v>
      </c>
      <c r="L960" s="35" t="e">
        <f t="array" ref="L960">INDEX(A!$J$2:$J$1001,MATCH(EF!C960,A!$A$2:$A$1001,0))</f>
        <v>#N/A</v>
      </c>
      <c r="M960" s="35" t="e">
        <f t="array" ref="M960">INDEX(A!$K$2:$K$1001,MATCH(EF!C960,A!$A$2:$A$1001,0))</f>
        <v>#N/A</v>
      </c>
      <c r="N960" s="35" t="e">
        <f t="array" ref="N960">INDEX(A!$L$2:$L$1001,MATCH(EF!C960,A!$A$2:$A$1001,0))</f>
        <v>#N/A</v>
      </c>
      <c r="O960" s="36" t="e">
        <f t="shared" si="0"/>
        <v>#N/A</v>
      </c>
      <c r="P960" s="36" t="e">
        <f t="shared" si="1"/>
        <v>#N/A</v>
      </c>
      <c r="Q960" s="36" t="e">
        <f t="array" ref="Q960">IF(O960="7",IF(P960="000","Sin región al ser un intermunicipal",INDEX(B!$C$2:$C$126,MATCH(EF!P960,B!$A$2:$A$126,0))),"Sin región al ser un ente Estatal")</f>
        <v>#N/A</v>
      </c>
      <c r="R960" s="37" t="e">
        <f t="array" ref="R960">IF(O960="7",IF(P960="000","N/A",INDEX(B!$D$2:$D$126,MATCH(EF!P960,B!$A$2:$A$126,0))),B!$D$127)</f>
        <v>#N/A</v>
      </c>
      <c r="S960" s="37" t="e">
        <f t="array" ref="S960">IF(O960="7",IF(P960="000","N/A",INDEX(B!$E$2:$E$126,MATCH(EF!P960,B!$A$2:$A$126,0))),B!$E$127)</f>
        <v>#N/A</v>
      </c>
      <c r="T960" s="29"/>
      <c r="U960" s="29"/>
      <c r="V960" s="29"/>
      <c r="W960" s="29"/>
      <c r="X960" s="29"/>
      <c r="Y960" s="29"/>
      <c r="Z960" s="29"/>
    </row>
    <row r="961" spans="1:26" ht="14.25" customHeight="1">
      <c r="A961" s="29">
        <f>COUNTIF(A!$A$2:$A$1001,"&lt;="&amp;A!A961)</f>
        <v>0</v>
      </c>
      <c r="B961" s="30">
        <v>960</v>
      </c>
      <c r="C961" s="35" t="e">
        <f t="array" ref="C961">INDEX(A!$A$2:$A$1001,MATCH(EF!B961,EF!$A$2:$A$1001,0))</f>
        <v>#N/A</v>
      </c>
      <c r="D961" s="35" t="e">
        <f t="array" ref="D961">INDEX(A!$B$2:$B$1001,MATCH(EF!C961,A!$A$2:$A$1001,0))</f>
        <v>#N/A</v>
      </c>
      <c r="E961" s="35" t="e">
        <f t="array" ref="E961">INDEX(A!$C$2:$C$1001,MATCH(EF!C961,A!$A$2:$A$1001,0))</f>
        <v>#N/A</v>
      </c>
      <c r="F961" s="35" t="e">
        <f t="array" ref="F961">INDEX(A!$D$2:$D$1001,MATCH(EF!C961,A!$A$2:$A$1001,0))</f>
        <v>#N/A</v>
      </c>
      <c r="G961" s="35" t="e">
        <f t="array" ref="G961">INDEX(A!$E$2:$E$1001,MATCH(EF!C961,A!$A$2:$A$1001,0))</f>
        <v>#N/A</v>
      </c>
      <c r="H961" s="35" t="e">
        <f t="array" ref="H961">INDEX(A!$F$2:$F$1001,MATCH(EF!C961,A!$A$2:$A$1001,0))</f>
        <v>#N/A</v>
      </c>
      <c r="I961" s="35" t="e">
        <f t="array" ref="I961">INDEX(A!$G$2:$G$1001,MATCH(EF!C961,A!$A$2:$A$1001,0))</f>
        <v>#N/A</v>
      </c>
      <c r="J961" s="35" t="e">
        <f t="array" ref="J961">INDEX(A!$H$2:$H$1001,MATCH(EF!C961,A!$A$2:$A$1001,0))</f>
        <v>#N/A</v>
      </c>
      <c r="K961" s="35" t="e">
        <f t="array" ref="K961">INDEX(A!$I$2:$I$1001,MATCH(EF!C961,A!$A$2:$A$1001,0))</f>
        <v>#N/A</v>
      </c>
      <c r="L961" s="35" t="e">
        <f t="array" ref="L961">INDEX(A!$J$2:$J$1001,MATCH(EF!C961,A!$A$2:$A$1001,0))</f>
        <v>#N/A</v>
      </c>
      <c r="M961" s="35" t="e">
        <f t="array" ref="M961">INDEX(A!$K$2:$K$1001,MATCH(EF!C961,A!$A$2:$A$1001,0))</f>
        <v>#N/A</v>
      </c>
      <c r="N961" s="35" t="e">
        <f t="array" ref="N961">INDEX(A!$L$2:$L$1001,MATCH(EF!C961,A!$A$2:$A$1001,0))</f>
        <v>#N/A</v>
      </c>
      <c r="O961" s="36" t="e">
        <f t="shared" si="0"/>
        <v>#N/A</v>
      </c>
      <c r="P961" s="36" t="e">
        <f t="shared" si="1"/>
        <v>#N/A</v>
      </c>
      <c r="Q961" s="36" t="e">
        <f t="array" ref="Q961">IF(O961="7",IF(P961="000","Sin región al ser un intermunicipal",INDEX(B!$C$2:$C$126,MATCH(EF!P961,B!$A$2:$A$126,0))),"Sin región al ser un ente Estatal")</f>
        <v>#N/A</v>
      </c>
      <c r="R961" s="37" t="e">
        <f t="array" ref="R961">IF(O961="7",IF(P961="000","N/A",INDEX(B!$D$2:$D$126,MATCH(EF!P961,B!$A$2:$A$126,0))),B!$D$127)</f>
        <v>#N/A</v>
      </c>
      <c r="S961" s="37" t="e">
        <f t="array" ref="S961">IF(O961="7",IF(P961="000","N/A",INDEX(B!$E$2:$E$126,MATCH(EF!P961,B!$A$2:$A$126,0))),B!$E$127)</f>
        <v>#N/A</v>
      </c>
      <c r="T961" s="29"/>
      <c r="U961" s="29"/>
      <c r="V961" s="29"/>
      <c r="W961" s="29"/>
      <c r="X961" s="29"/>
      <c r="Y961" s="29"/>
      <c r="Z961" s="29"/>
    </row>
    <row r="962" spans="1:26" ht="14.25" customHeight="1">
      <c r="A962" s="29">
        <f>COUNTIF(A!$A$2:$A$1001,"&lt;="&amp;A!A962)</f>
        <v>0</v>
      </c>
      <c r="B962" s="30">
        <v>961</v>
      </c>
      <c r="C962" s="35" t="e">
        <f t="array" ref="C962">INDEX(A!$A$2:$A$1001,MATCH(EF!B962,EF!$A$2:$A$1001,0))</f>
        <v>#N/A</v>
      </c>
      <c r="D962" s="35" t="e">
        <f t="array" ref="D962">INDEX(A!$B$2:$B$1001,MATCH(EF!C962,A!$A$2:$A$1001,0))</f>
        <v>#N/A</v>
      </c>
      <c r="E962" s="35" t="e">
        <f t="array" ref="E962">INDEX(A!$C$2:$C$1001,MATCH(EF!C962,A!$A$2:$A$1001,0))</f>
        <v>#N/A</v>
      </c>
      <c r="F962" s="35" t="e">
        <f t="array" ref="F962">INDEX(A!$D$2:$D$1001,MATCH(EF!C962,A!$A$2:$A$1001,0))</f>
        <v>#N/A</v>
      </c>
      <c r="G962" s="35" t="e">
        <f t="array" ref="G962">INDEX(A!$E$2:$E$1001,MATCH(EF!C962,A!$A$2:$A$1001,0))</f>
        <v>#N/A</v>
      </c>
      <c r="H962" s="35" t="e">
        <f t="array" ref="H962">INDEX(A!$F$2:$F$1001,MATCH(EF!C962,A!$A$2:$A$1001,0))</f>
        <v>#N/A</v>
      </c>
      <c r="I962" s="35" t="e">
        <f t="array" ref="I962">INDEX(A!$G$2:$G$1001,MATCH(EF!C962,A!$A$2:$A$1001,0))</f>
        <v>#N/A</v>
      </c>
      <c r="J962" s="35" t="e">
        <f t="array" ref="J962">INDEX(A!$H$2:$H$1001,MATCH(EF!C962,A!$A$2:$A$1001,0))</f>
        <v>#N/A</v>
      </c>
      <c r="K962" s="35" t="e">
        <f t="array" ref="K962">INDEX(A!$I$2:$I$1001,MATCH(EF!C962,A!$A$2:$A$1001,0))</f>
        <v>#N/A</v>
      </c>
      <c r="L962" s="35" t="e">
        <f t="array" ref="L962">INDEX(A!$J$2:$J$1001,MATCH(EF!C962,A!$A$2:$A$1001,0))</f>
        <v>#N/A</v>
      </c>
      <c r="M962" s="35" t="e">
        <f t="array" ref="M962">INDEX(A!$K$2:$K$1001,MATCH(EF!C962,A!$A$2:$A$1001,0))</f>
        <v>#N/A</v>
      </c>
      <c r="N962" s="35" t="e">
        <f t="array" ref="N962">INDEX(A!$L$2:$L$1001,MATCH(EF!C962,A!$A$2:$A$1001,0))</f>
        <v>#N/A</v>
      </c>
      <c r="O962" s="36" t="e">
        <f t="shared" si="0"/>
        <v>#N/A</v>
      </c>
      <c r="P962" s="36" t="e">
        <f t="shared" si="1"/>
        <v>#N/A</v>
      </c>
      <c r="Q962" s="36" t="e">
        <f t="array" ref="Q962">IF(O962="7",IF(P962="000","Sin región al ser un intermunicipal",INDEX(B!$C$2:$C$126,MATCH(EF!P962,B!$A$2:$A$126,0))),"Sin región al ser un ente Estatal")</f>
        <v>#N/A</v>
      </c>
      <c r="R962" s="37" t="e">
        <f t="array" ref="R962">IF(O962="7",IF(P962="000","N/A",INDEX(B!$D$2:$D$126,MATCH(EF!P962,B!$A$2:$A$126,0))),B!$D$127)</f>
        <v>#N/A</v>
      </c>
      <c r="S962" s="37" t="e">
        <f t="array" ref="S962">IF(O962="7",IF(P962="000","N/A",INDEX(B!$E$2:$E$126,MATCH(EF!P962,B!$A$2:$A$126,0))),B!$E$127)</f>
        <v>#N/A</v>
      </c>
      <c r="T962" s="29"/>
      <c r="U962" s="29"/>
      <c r="V962" s="29"/>
      <c r="W962" s="29"/>
      <c r="X962" s="29"/>
      <c r="Y962" s="29"/>
      <c r="Z962" s="29"/>
    </row>
    <row r="963" spans="1:26" ht="14.25" customHeight="1">
      <c r="A963" s="29">
        <f>COUNTIF(A!$A$2:$A$1001,"&lt;="&amp;A!A963)</f>
        <v>0</v>
      </c>
      <c r="B963" s="30">
        <v>962</v>
      </c>
      <c r="C963" s="35" t="e">
        <f t="array" ref="C963">INDEX(A!$A$2:$A$1001,MATCH(EF!B963,EF!$A$2:$A$1001,0))</f>
        <v>#N/A</v>
      </c>
      <c r="D963" s="35" t="e">
        <f t="array" ref="D963">INDEX(A!$B$2:$B$1001,MATCH(EF!C963,A!$A$2:$A$1001,0))</f>
        <v>#N/A</v>
      </c>
      <c r="E963" s="35" t="e">
        <f t="array" ref="E963">INDEX(A!$C$2:$C$1001,MATCH(EF!C963,A!$A$2:$A$1001,0))</f>
        <v>#N/A</v>
      </c>
      <c r="F963" s="35" t="e">
        <f t="array" ref="F963">INDEX(A!$D$2:$D$1001,MATCH(EF!C963,A!$A$2:$A$1001,0))</f>
        <v>#N/A</v>
      </c>
      <c r="G963" s="35" t="e">
        <f t="array" ref="G963">INDEX(A!$E$2:$E$1001,MATCH(EF!C963,A!$A$2:$A$1001,0))</f>
        <v>#N/A</v>
      </c>
      <c r="H963" s="35" t="e">
        <f t="array" ref="H963">INDEX(A!$F$2:$F$1001,MATCH(EF!C963,A!$A$2:$A$1001,0))</f>
        <v>#N/A</v>
      </c>
      <c r="I963" s="35" t="e">
        <f t="array" ref="I963">INDEX(A!$G$2:$G$1001,MATCH(EF!C963,A!$A$2:$A$1001,0))</f>
        <v>#N/A</v>
      </c>
      <c r="J963" s="35" t="e">
        <f t="array" ref="J963">INDEX(A!$H$2:$H$1001,MATCH(EF!C963,A!$A$2:$A$1001,0))</f>
        <v>#N/A</v>
      </c>
      <c r="K963" s="35" t="e">
        <f t="array" ref="K963">INDEX(A!$I$2:$I$1001,MATCH(EF!C963,A!$A$2:$A$1001,0))</f>
        <v>#N/A</v>
      </c>
      <c r="L963" s="35" t="e">
        <f t="array" ref="L963">INDEX(A!$J$2:$J$1001,MATCH(EF!C963,A!$A$2:$A$1001,0))</f>
        <v>#N/A</v>
      </c>
      <c r="M963" s="35" t="e">
        <f t="array" ref="M963">INDEX(A!$K$2:$K$1001,MATCH(EF!C963,A!$A$2:$A$1001,0))</f>
        <v>#N/A</v>
      </c>
      <c r="N963" s="35" t="e">
        <f t="array" ref="N963">INDEX(A!$L$2:$L$1001,MATCH(EF!C963,A!$A$2:$A$1001,0))</f>
        <v>#N/A</v>
      </c>
      <c r="O963" s="36" t="e">
        <f t="shared" si="0"/>
        <v>#N/A</v>
      </c>
      <c r="P963" s="36" t="e">
        <f t="shared" si="1"/>
        <v>#N/A</v>
      </c>
      <c r="Q963" s="36" t="e">
        <f t="array" ref="Q963">IF(O963="7",IF(P963="000","Sin región al ser un intermunicipal",INDEX(B!$C$2:$C$126,MATCH(EF!P963,B!$A$2:$A$126,0))),"Sin región al ser un ente Estatal")</f>
        <v>#N/A</v>
      </c>
      <c r="R963" s="37" t="e">
        <f t="array" ref="R963">IF(O963="7",IF(P963="000","N/A",INDEX(B!$D$2:$D$126,MATCH(EF!P963,B!$A$2:$A$126,0))),B!$D$127)</f>
        <v>#N/A</v>
      </c>
      <c r="S963" s="37" t="e">
        <f t="array" ref="S963">IF(O963="7",IF(P963="000","N/A",INDEX(B!$E$2:$E$126,MATCH(EF!P963,B!$A$2:$A$126,0))),B!$E$127)</f>
        <v>#N/A</v>
      </c>
      <c r="T963" s="29"/>
      <c r="U963" s="29"/>
      <c r="V963" s="29"/>
      <c r="W963" s="29"/>
      <c r="X963" s="29"/>
      <c r="Y963" s="29"/>
      <c r="Z963" s="29"/>
    </row>
    <row r="964" spans="1:26" ht="14.25" customHeight="1">
      <c r="A964" s="29">
        <f>COUNTIF(A!$A$2:$A$1001,"&lt;="&amp;A!A964)</f>
        <v>0</v>
      </c>
      <c r="B964" s="30">
        <v>963</v>
      </c>
      <c r="C964" s="35" t="e">
        <f t="array" ref="C964">INDEX(A!$A$2:$A$1001,MATCH(EF!B964,EF!$A$2:$A$1001,0))</f>
        <v>#N/A</v>
      </c>
      <c r="D964" s="35" t="e">
        <f t="array" ref="D964">INDEX(A!$B$2:$B$1001,MATCH(EF!C964,A!$A$2:$A$1001,0))</f>
        <v>#N/A</v>
      </c>
      <c r="E964" s="35" t="e">
        <f t="array" ref="E964">INDEX(A!$C$2:$C$1001,MATCH(EF!C964,A!$A$2:$A$1001,0))</f>
        <v>#N/A</v>
      </c>
      <c r="F964" s="35" t="e">
        <f t="array" ref="F964">INDEX(A!$D$2:$D$1001,MATCH(EF!C964,A!$A$2:$A$1001,0))</f>
        <v>#N/A</v>
      </c>
      <c r="G964" s="35" t="e">
        <f t="array" ref="G964">INDEX(A!$E$2:$E$1001,MATCH(EF!C964,A!$A$2:$A$1001,0))</f>
        <v>#N/A</v>
      </c>
      <c r="H964" s="35" t="e">
        <f t="array" ref="H964">INDEX(A!$F$2:$F$1001,MATCH(EF!C964,A!$A$2:$A$1001,0))</f>
        <v>#N/A</v>
      </c>
      <c r="I964" s="35" t="e">
        <f t="array" ref="I964">INDEX(A!$G$2:$G$1001,MATCH(EF!C964,A!$A$2:$A$1001,0))</f>
        <v>#N/A</v>
      </c>
      <c r="J964" s="35" t="e">
        <f t="array" ref="J964">INDEX(A!$H$2:$H$1001,MATCH(EF!C964,A!$A$2:$A$1001,0))</f>
        <v>#N/A</v>
      </c>
      <c r="K964" s="35" t="e">
        <f t="array" ref="K964">INDEX(A!$I$2:$I$1001,MATCH(EF!C964,A!$A$2:$A$1001,0))</f>
        <v>#N/A</v>
      </c>
      <c r="L964" s="35" t="e">
        <f t="array" ref="L964">INDEX(A!$J$2:$J$1001,MATCH(EF!C964,A!$A$2:$A$1001,0))</f>
        <v>#N/A</v>
      </c>
      <c r="M964" s="35" t="e">
        <f t="array" ref="M964">INDEX(A!$K$2:$K$1001,MATCH(EF!C964,A!$A$2:$A$1001,0))</f>
        <v>#N/A</v>
      </c>
      <c r="N964" s="35" t="e">
        <f t="array" ref="N964">INDEX(A!$L$2:$L$1001,MATCH(EF!C964,A!$A$2:$A$1001,0))</f>
        <v>#N/A</v>
      </c>
      <c r="O964" s="36" t="e">
        <f t="shared" si="0"/>
        <v>#N/A</v>
      </c>
      <c r="P964" s="36" t="e">
        <f t="shared" si="1"/>
        <v>#N/A</v>
      </c>
      <c r="Q964" s="36" t="e">
        <f t="array" ref="Q964">IF(O964="7",IF(P964="000","Sin región al ser un intermunicipal",INDEX(B!$C$2:$C$126,MATCH(EF!P964,B!$A$2:$A$126,0))),"Sin región al ser un ente Estatal")</f>
        <v>#N/A</v>
      </c>
      <c r="R964" s="37" t="e">
        <f t="array" ref="R964">IF(O964="7",IF(P964="000","N/A",INDEX(B!$D$2:$D$126,MATCH(EF!P964,B!$A$2:$A$126,0))),B!$D$127)</f>
        <v>#N/A</v>
      </c>
      <c r="S964" s="37" t="e">
        <f t="array" ref="S964">IF(O964="7",IF(P964="000","N/A",INDEX(B!$E$2:$E$126,MATCH(EF!P964,B!$A$2:$A$126,0))),B!$E$127)</f>
        <v>#N/A</v>
      </c>
      <c r="T964" s="29"/>
      <c r="U964" s="29"/>
      <c r="V964" s="29"/>
      <c r="W964" s="29"/>
      <c r="X964" s="29"/>
      <c r="Y964" s="29"/>
      <c r="Z964" s="29"/>
    </row>
    <row r="965" spans="1:26" ht="14.25" customHeight="1">
      <c r="A965" s="29">
        <f>COUNTIF(A!$A$2:$A$1001,"&lt;="&amp;A!A965)</f>
        <v>0</v>
      </c>
      <c r="B965" s="30">
        <v>964</v>
      </c>
      <c r="C965" s="35" t="e">
        <f t="array" ref="C965">INDEX(A!$A$2:$A$1001,MATCH(EF!B965,EF!$A$2:$A$1001,0))</f>
        <v>#N/A</v>
      </c>
      <c r="D965" s="35" t="e">
        <f t="array" ref="D965">INDEX(A!$B$2:$B$1001,MATCH(EF!C965,A!$A$2:$A$1001,0))</f>
        <v>#N/A</v>
      </c>
      <c r="E965" s="35" t="e">
        <f t="array" ref="E965">INDEX(A!$C$2:$C$1001,MATCH(EF!C965,A!$A$2:$A$1001,0))</f>
        <v>#N/A</v>
      </c>
      <c r="F965" s="35" t="e">
        <f t="array" ref="F965">INDEX(A!$D$2:$D$1001,MATCH(EF!C965,A!$A$2:$A$1001,0))</f>
        <v>#N/A</v>
      </c>
      <c r="G965" s="35" t="e">
        <f t="array" ref="G965">INDEX(A!$E$2:$E$1001,MATCH(EF!C965,A!$A$2:$A$1001,0))</f>
        <v>#N/A</v>
      </c>
      <c r="H965" s="35" t="e">
        <f t="array" ref="H965">INDEX(A!$F$2:$F$1001,MATCH(EF!C965,A!$A$2:$A$1001,0))</f>
        <v>#N/A</v>
      </c>
      <c r="I965" s="35" t="e">
        <f t="array" ref="I965">INDEX(A!$G$2:$G$1001,MATCH(EF!C965,A!$A$2:$A$1001,0))</f>
        <v>#N/A</v>
      </c>
      <c r="J965" s="35" t="e">
        <f t="array" ref="J965">INDEX(A!$H$2:$H$1001,MATCH(EF!C965,A!$A$2:$A$1001,0))</f>
        <v>#N/A</v>
      </c>
      <c r="K965" s="35" t="e">
        <f t="array" ref="K965">INDEX(A!$I$2:$I$1001,MATCH(EF!C965,A!$A$2:$A$1001,0))</f>
        <v>#N/A</v>
      </c>
      <c r="L965" s="35" t="e">
        <f t="array" ref="L965">INDEX(A!$J$2:$J$1001,MATCH(EF!C965,A!$A$2:$A$1001,0))</f>
        <v>#N/A</v>
      </c>
      <c r="M965" s="35" t="e">
        <f t="array" ref="M965">INDEX(A!$K$2:$K$1001,MATCH(EF!C965,A!$A$2:$A$1001,0))</f>
        <v>#N/A</v>
      </c>
      <c r="N965" s="35" t="e">
        <f t="array" ref="N965">INDEX(A!$L$2:$L$1001,MATCH(EF!C965,A!$A$2:$A$1001,0))</f>
        <v>#N/A</v>
      </c>
      <c r="O965" s="36" t="e">
        <f t="shared" si="0"/>
        <v>#N/A</v>
      </c>
      <c r="P965" s="36" t="e">
        <f t="shared" si="1"/>
        <v>#N/A</v>
      </c>
      <c r="Q965" s="36" t="e">
        <f t="array" ref="Q965">IF(O965="7",IF(P965="000","Sin región al ser un intermunicipal",INDEX(B!$C$2:$C$126,MATCH(EF!P965,B!$A$2:$A$126,0))),"Sin región al ser un ente Estatal")</f>
        <v>#N/A</v>
      </c>
      <c r="R965" s="37" t="e">
        <f t="array" ref="R965">IF(O965="7",IF(P965="000","N/A",INDEX(B!$D$2:$D$126,MATCH(EF!P965,B!$A$2:$A$126,0))),B!$D$127)</f>
        <v>#N/A</v>
      </c>
      <c r="S965" s="37" t="e">
        <f t="array" ref="S965">IF(O965="7",IF(P965="000","N/A",INDEX(B!$E$2:$E$126,MATCH(EF!P965,B!$A$2:$A$126,0))),B!$E$127)</f>
        <v>#N/A</v>
      </c>
      <c r="T965" s="29"/>
      <c r="U965" s="29"/>
      <c r="V965" s="29"/>
      <c r="W965" s="29"/>
      <c r="X965" s="29"/>
      <c r="Y965" s="29"/>
      <c r="Z965" s="29"/>
    </row>
    <row r="966" spans="1:26" ht="14.25" customHeight="1">
      <c r="A966" s="29">
        <f>COUNTIF(A!$A$2:$A$1001,"&lt;="&amp;A!A966)</f>
        <v>0</v>
      </c>
      <c r="B966" s="30">
        <v>965</v>
      </c>
      <c r="C966" s="35" t="e">
        <f t="array" ref="C966">INDEX(A!$A$2:$A$1001,MATCH(EF!B966,EF!$A$2:$A$1001,0))</f>
        <v>#N/A</v>
      </c>
      <c r="D966" s="35" t="e">
        <f t="array" ref="D966">INDEX(A!$B$2:$B$1001,MATCH(EF!C966,A!$A$2:$A$1001,0))</f>
        <v>#N/A</v>
      </c>
      <c r="E966" s="35" t="e">
        <f t="array" ref="E966">INDEX(A!$C$2:$C$1001,MATCH(EF!C966,A!$A$2:$A$1001,0))</f>
        <v>#N/A</v>
      </c>
      <c r="F966" s="35" t="e">
        <f t="array" ref="F966">INDEX(A!$D$2:$D$1001,MATCH(EF!C966,A!$A$2:$A$1001,0))</f>
        <v>#N/A</v>
      </c>
      <c r="G966" s="35" t="e">
        <f t="array" ref="G966">INDEX(A!$E$2:$E$1001,MATCH(EF!C966,A!$A$2:$A$1001,0))</f>
        <v>#N/A</v>
      </c>
      <c r="H966" s="35" t="e">
        <f t="array" ref="H966">INDEX(A!$F$2:$F$1001,MATCH(EF!C966,A!$A$2:$A$1001,0))</f>
        <v>#N/A</v>
      </c>
      <c r="I966" s="35" t="e">
        <f t="array" ref="I966">INDEX(A!$G$2:$G$1001,MATCH(EF!C966,A!$A$2:$A$1001,0))</f>
        <v>#N/A</v>
      </c>
      <c r="J966" s="35" t="e">
        <f t="array" ref="J966">INDEX(A!$H$2:$H$1001,MATCH(EF!C966,A!$A$2:$A$1001,0))</f>
        <v>#N/A</v>
      </c>
      <c r="K966" s="35" t="e">
        <f t="array" ref="K966">INDEX(A!$I$2:$I$1001,MATCH(EF!C966,A!$A$2:$A$1001,0))</f>
        <v>#N/A</v>
      </c>
      <c r="L966" s="35" t="e">
        <f t="array" ref="L966">INDEX(A!$J$2:$J$1001,MATCH(EF!C966,A!$A$2:$A$1001,0))</f>
        <v>#N/A</v>
      </c>
      <c r="M966" s="35" t="e">
        <f t="array" ref="M966">INDEX(A!$K$2:$K$1001,MATCH(EF!C966,A!$A$2:$A$1001,0))</f>
        <v>#N/A</v>
      </c>
      <c r="N966" s="35" t="e">
        <f t="array" ref="N966">INDEX(A!$L$2:$L$1001,MATCH(EF!C966,A!$A$2:$A$1001,0))</f>
        <v>#N/A</v>
      </c>
      <c r="O966" s="36" t="e">
        <f t="shared" si="0"/>
        <v>#N/A</v>
      </c>
      <c r="P966" s="36" t="e">
        <f t="shared" si="1"/>
        <v>#N/A</v>
      </c>
      <c r="Q966" s="36" t="e">
        <f t="array" ref="Q966">IF(O966="7",IF(P966="000","Sin región al ser un intermunicipal",INDEX(B!$C$2:$C$126,MATCH(EF!P966,B!$A$2:$A$126,0))),"Sin región al ser un ente Estatal")</f>
        <v>#N/A</v>
      </c>
      <c r="R966" s="37" t="e">
        <f t="array" ref="R966">IF(O966="7",IF(P966="000","N/A",INDEX(B!$D$2:$D$126,MATCH(EF!P966,B!$A$2:$A$126,0))),B!$D$127)</f>
        <v>#N/A</v>
      </c>
      <c r="S966" s="37" t="e">
        <f t="array" ref="S966">IF(O966="7",IF(P966="000","N/A",INDEX(B!$E$2:$E$126,MATCH(EF!P966,B!$A$2:$A$126,0))),B!$E$127)</f>
        <v>#N/A</v>
      </c>
      <c r="T966" s="29"/>
      <c r="U966" s="29"/>
      <c r="V966" s="29"/>
      <c r="W966" s="29"/>
      <c r="X966" s="29"/>
      <c r="Y966" s="29"/>
      <c r="Z966" s="29"/>
    </row>
    <row r="967" spans="1:26" ht="14.25" customHeight="1">
      <c r="A967" s="29">
        <f>COUNTIF(A!$A$2:$A$1001,"&lt;="&amp;A!A967)</f>
        <v>0</v>
      </c>
      <c r="B967" s="30">
        <v>966</v>
      </c>
      <c r="C967" s="35" t="e">
        <f t="array" ref="C967">INDEX(A!$A$2:$A$1001,MATCH(EF!B967,EF!$A$2:$A$1001,0))</f>
        <v>#N/A</v>
      </c>
      <c r="D967" s="35" t="e">
        <f t="array" ref="D967">INDEX(A!$B$2:$B$1001,MATCH(EF!C967,A!$A$2:$A$1001,0))</f>
        <v>#N/A</v>
      </c>
      <c r="E967" s="35" t="e">
        <f t="array" ref="E967">INDEX(A!$C$2:$C$1001,MATCH(EF!C967,A!$A$2:$A$1001,0))</f>
        <v>#N/A</v>
      </c>
      <c r="F967" s="35" t="e">
        <f t="array" ref="F967">INDEX(A!$D$2:$D$1001,MATCH(EF!C967,A!$A$2:$A$1001,0))</f>
        <v>#N/A</v>
      </c>
      <c r="G967" s="35" t="e">
        <f t="array" ref="G967">INDEX(A!$E$2:$E$1001,MATCH(EF!C967,A!$A$2:$A$1001,0))</f>
        <v>#N/A</v>
      </c>
      <c r="H967" s="35" t="e">
        <f t="array" ref="H967">INDEX(A!$F$2:$F$1001,MATCH(EF!C967,A!$A$2:$A$1001,0))</f>
        <v>#N/A</v>
      </c>
      <c r="I967" s="35" t="e">
        <f t="array" ref="I967">INDEX(A!$G$2:$G$1001,MATCH(EF!C967,A!$A$2:$A$1001,0))</f>
        <v>#N/A</v>
      </c>
      <c r="J967" s="35" t="e">
        <f t="array" ref="J967">INDEX(A!$H$2:$H$1001,MATCH(EF!C967,A!$A$2:$A$1001,0))</f>
        <v>#N/A</v>
      </c>
      <c r="K967" s="35" t="e">
        <f t="array" ref="K967">INDEX(A!$I$2:$I$1001,MATCH(EF!C967,A!$A$2:$A$1001,0))</f>
        <v>#N/A</v>
      </c>
      <c r="L967" s="35" t="e">
        <f t="array" ref="L967">INDEX(A!$J$2:$J$1001,MATCH(EF!C967,A!$A$2:$A$1001,0))</f>
        <v>#N/A</v>
      </c>
      <c r="M967" s="35" t="e">
        <f t="array" ref="M967">INDEX(A!$K$2:$K$1001,MATCH(EF!C967,A!$A$2:$A$1001,0))</f>
        <v>#N/A</v>
      </c>
      <c r="N967" s="35" t="e">
        <f t="array" ref="N967">INDEX(A!$L$2:$L$1001,MATCH(EF!C967,A!$A$2:$A$1001,0))</f>
        <v>#N/A</v>
      </c>
      <c r="O967" s="36" t="e">
        <f t="shared" si="0"/>
        <v>#N/A</v>
      </c>
      <c r="P967" s="36" t="e">
        <f t="shared" si="1"/>
        <v>#N/A</v>
      </c>
      <c r="Q967" s="36" t="e">
        <f t="array" ref="Q967">IF(O967="7",IF(P967="000","Sin región al ser un intermunicipal",INDEX(B!$C$2:$C$126,MATCH(EF!P967,B!$A$2:$A$126,0))),"Sin región al ser un ente Estatal")</f>
        <v>#N/A</v>
      </c>
      <c r="R967" s="37" t="e">
        <f t="array" ref="R967">IF(O967="7",IF(P967="000","N/A",INDEX(B!$D$2:$D$126,MATCH(EF!P967,B!$A$2:$A$126,0))),B!$D$127)</f>
        <v>#N/A</v>
      </c>
      <c r="S967" s="37" t="e">
        <f t="array" ref="S967">IF(O967="7",IF(P967="000","N/A",INDEX(B!$E$2:$E$126,MATCH(EF!P967,B!$A$2:$A$126,0))),B!$E$127)</f>
        <v>#N/A</v>
      </c>
      <c r="T967" s="29"/>
      <c r="U967" s="29"/>
      <c r="V967" s="29"/>
      <c r="W967" s="29"/>
      <c r="X967" s="29"/>
      <c r="Y967" s="29"/>
      <c r="Z967" s="29"/>
    </row>
    <row r="968" spans="1:26" ht="14.25" customHeight="1">
      <c r="A968" s="29">
        <f>COUNTIF(A!$A$2:$A$1001,"&lt;="&amp;A!A968)</f>
        <v>0</v>
      </c>
      <c r="B968" s="30">
        <v>967</v>
      </c>
      <c r="C968" s="35" t="e">
        <f t="array" ref="C968">INDEX(A!$A$2:$A$1001,MATCH(EF!B968,EF!$A$2:$A$1001,0))</f>
        <v>#N/A</v>
      </c>
      <c r="D968" s="35" t="e">
        <f t="array" ref="D968">INDEX(A!$B$2:$B$1001,MATCH(EF!C968,A!$A$2:$A$1001,0))</f>
        <v>#N/A</v>
      </c>
      <c r="E968" s="35" t="e">
        <f t="array" ref="E968">INDEX(A!$C$2:$C$1001,MATCH(EF!C968,A!$A$2:$A$1001,0))</f>
        <v>#N/A</v>
      </c>
      <c r="F968" s="35" t="e">
        <f t="array" ref="F968">INDEX(A!$D$2:$D$1001,MATCH(EF!C968,A!$A$2:$A$1001,0))</f>
        <v>#N/A</v>
      </c>
      <c r="G968" s="35" t="e">
        <f t="array" ref="G968">INDEX(A!$E$2:$E$1001,MATCH(EF!C968,A!$A$2:$A$1001,0))</f>
        <v>#N/A</v>
      </c>
      <c r="H968" s="35" t="e">
        <f t="array" ref="H968">INDEX(A!$F$2:$F$1001,MATCH(EF!C968,A!$A$2:$A$1001,0))</f>
        <v>#N/A</v>
      </c>
      <c r="I968" s="35" t="e">
        <f t="array" ref="I968">INDEX(A!$G$2:$G$1001,MATCH(EF!C968,A!$A$2:$A$1001,0))</f>
        <v>#N/A</v>
      </c>
      <c r="J968" s="35" t="e">
        <f t="array" ref="J968">INDEX(A!$H$2:$H$1001,MATCH(EF!C968,A!$A$2:$A$1001,0))</f>
        <v>#N/A</v>
      </c>
      <c r="K968" s="35" t="e">
        <f t="array" ref="K968">INDEX(A!$I$2:$I$1001,MATCH(EF!C968,A!$A$2:$A$1001,0))</f>
        <v>#N/A</v>
      </c>
      <c r="L968" s="35" t="e">
        <f t="array" ref="L968">INDEX(A!$J$2:$J$1001,MATCH(EF!C968,A!$A$2:$A$1001,0))</f>
        <v>#N/A</v>
      </c>
      <c r="M968" s="35" t="e">
        <f t="array" ref="M968">INDEX(A!$K$2:$K$1001,MATCH(EF!C968,A!$A$2:$A$1001,0))</f>
        <v>#N/A</v>
      </c>
      <c r="N968" s="35" t="e">
        <f t="array" ref="N968">INDEX(A!$L$2:$L$1001,MATCH(EF!C968,A!$A$2:$A$1001,0))</f>
        <v>#N/A</v>
      </c>
      <c r="O968" s="36" t="e">
        <f t="shared" si="0"/>
        <v>#N/A</v>
      </c>
      <c r="P968" s="36" t="e">
        <f t="shared" si="1"/>
        <v>#N/A</v>
      </c>
      <c r="Q968" s="36" t="e">
        <f t="array" ref="Q968">IF(O968="7",IF(P968="000","Sin región al ser un intermunicipal",INDEX(B!$C$2:$C$126,MATCH(EF!P968,B!$A$2:$A$126,0))),"Sin región al ser un ente Estatal")</f>
        <v>#N/A</v>
      </c>
      <c r="R968" s="37" t="e">
        <f t="array" ref="R968">IF(O968="7",IF(P968="000","N/A",INDEX(B!$D$2:$D$126,MATCH(EF!P968,B!$A$2:$A$126,0))),B!$D$127)</f>
        <v>#N/A</v>
      </c>
      <c r="S968" s="37" t="e">
        <f t="array" ref="S968">IF(O968="7",IF(P968="000","N/A",INDEX(B!$E$2:$E$126,MATCH(EF!P968,B!$A$2:$A$126,0))),B!$E$127)</f>
        <v>#N/A</v>
      </c>
      <c r="T968" s="29"/>
      <c r="U968" s="29"/>
      <c r="V968" s="29"/>
      <c r="W968" s="29"/>
      <c r="X968" s="29"/>
      <c r="Y968" s="29"/>
      <c r="Z968" s="29"/>
    </row>
    <row r="969" spans="1:26" ht="14.25" customHeight="1">
      <c r="A969" s="29">
        <f>COUNTIF(A!$A$2:$A$1001,"&lt;="&amp;A!A969)</f>
        <v>0</v>
      </c>
      <c r="B969" s="30">
        <v>968</v>
      </c>
      <c r="C969" s="35" t="e">
        <f t="array" ref="C969">INDEX(A!$A$2:$A$1001,MATCH(EF!B969,EF!$A$2:$A$1001,0))</f>
        <v>#N/A</v>
      </c>
      <c r="D969" s="35" t="e">
        <f t="array" ref="D969">INDEX(A!$B$2:$B$1001,MATCH(EF!C969,A!$A$2:$A$1001,0))</f>
        <v>#N/A</v>
      </c>
      <c r="E969" s="35" t="e">
        <f t="array" ref="E969">INDEX(A!$C$2:$C$1001,MATCH(EF!C969,A!$A$2:$A$1001,0))</f>
        <v>#N/A</v>
      </c>
      <c r="F969" s="35" t="e">
        <f t="array" ref="F969">INDEX(A!$D$2:$D$1001,MATCH(EF!C969,A!$A$2:$A$1001,0))</f>
        <v>#N/A</v>
      </c>
      <c r="G969" s="35" t="e">
        <f t="array" ref="G969">INDEX(A!$E$2:$E$1001,MATCH(EF!C969,A!$A$2:$A$1001,0))</f>
        <v>#N/A</v>
      </c>
      <c r="H969" s="35" t="e">
        <f t="array" ref="H969">INDEX(A!$F$2:$F$1001,MATCH(EF!C969,A!$A$2:$A$1001,0))</f>
        <v>#N/A</v>
      </c>
      <c r="I969" s="35" t="e">
        <f t="array" ref="I969">INDEX(A!$G$2:$G$1001,MATCH(EF!C969,A!$A$2:$A$1001,0))</f>
        <v>#N/A</v>
      </c>
      <c r="J969" s="35" t="e">
        <f t="array" ref="J969">INDEX(A!$H$2:$H$1001,MATCH(EF!C969,A!$A$2:$A$1001,0))</f>
        <v>#N/A</v>
      </c>
      <c r="K969" s="35" t="e">
        <f t="array" ref="K969">INDEX(A!$I$2:$I$1001,MATCH(EF!C969,A!$A$2:$A$1001,0))</f>
        <v>#N/A</v>
      </c>
      <c r="L969" s="35" t="e">
        <f t="array" ref="L969">INDEX(A!$J$2:$J$1001,MATCH(EF!C969,A!$A$2:$A$1001,0))</f>
        <v>#N/A</v>
      </c>
      <c r="M969" s="35" t="e">
        <f t="array" ref="M969">INDEX(A!$K$2:$K$1001,MATCH(EF!C969,A!$A$2:$A$1001,0))</f>
        <v>#N/A</v>
      </c>
      <c r="N969" s="35" t="e">
        <f t="array" ref="N969">INDEX(A!$L$2:$L$1001,MATCH(EF!C969,A!$A$2:$A$1001,0))</f>
        <v>#N/A</v>
      </c>
      <c r="O969" s="36" t="e">
        <f t="shared" si="0"/>
        <v>#N/A</v>
      </c>
      <c r="P969" s="36" t="e">
        <f t="shared" si="1"/>
        <v>#N/A</v>
      </c>
      <c r="Q969" s="36" t="e">
        <f t="array" ref="Q969">IF(O969="7",IF(P969="000","Sin región al ser un intermunicipal",INDEX(B!$C$2:$C$126,MATCH(EF!P969,B!$A$2:$A$126,0))),"Sin región al ser un ente Estatal")</f>
        <v>#N/A</v>
      </c>
      <c r="R969" s="37" t="e">
        <f t="array" ref="R969">IF(O969="7",IF(P969="000","N/A",INDEX(B!$D$2:$D$126,MATCH(EF!P969,B!$A$2:$A$126,0))),B!$D$127)</f>
        <v>#N/A</v>
      </c>
      <c r="S969" s="37" t="e">
        <f t="array" ref="S969">IF(O969="7",IF(P969="000","N/A",INDEX(B!$E$2:$E$126,MATCH(EF!P969,B!$A$2:$A$126,0))),B!$E$127)</f>
        <v>#N/A</v>
      </c>
      <c r="T969" s="29"/>
      <c r="U969" s="29"/>
      <c r="V969" s="29"/>
      <c r="W969" s="29"/>
      <c r="X969" s="29"/>
      <c r="Y969" s="29"/>
      <c r="Z969" s="29"/>
    </row>
    <row r="970" spans="1:26" ht="14.25" customHeight="1">
      <c r="A970" s="29">
        <f>COUNTIF(A!$A$2:$A$1001,"&lt;="&amp;A!A970)</f>
        <v>0</v>
      </c>
      <c r="B970" s="30">
        <v>969</v>
      </c>
      <c r="C970" s="35" t="e">
        <f t="array" ref="C970">INDEX(A!$A$2:$A$1001,MATCH(EF!B970,EF!$A$2:$A$1001,0))</f>
        <v>#N/A</v>
      </c>
      <c r="D970" s="35" t="e">
        <f t="array" ref="D970">INDEX(A!$B$2:$B$1001,MATCH(EF!C970,A!$A$2:$A$1001,0))</f>
        <v>#N/A</v>
      </c>
      <c r="E970" s="35" t="e">
        <f t="array" ref="E970">INDEX(A!$C$2:$C$1001,MATCH(EF!C970,A!$A$2:$A$1001,0))</f>
        <v>#N/A</v>
      </c>
      <c r="F970" s="35" t="e">
        <f t="array" ref="F970">INDEX(A!$D$2:$D$1001,MATCH(EF!C970,A!$A$2:$A$1001,0))</f>
        <v>#N/A</v>
      </c>
      <c r="G970" s="35" t="e">
        <f t="array" ref="G970">INDEX(A!$E$2:$E$1001,MATCH(EF!C970,A!$A$2:$A$1001,0))</f>
        <v>#N/A</v>
      </c>
      <c r="H970" s="35" t="e">
        <f t="array" ref="H970">INDEX(A!$F$2:$F$1001,MATCH(EF!C970,A!$A$2:$A$1001,0))</f>
        <v>#N/A</v>
      </c>
      <c r="I970" s="35" t="e">
        <f t="array" ref="I970">INDEX(A!$G$2:$G$1001,MATCH(EF!C970,A!$A$2:$A$1001,0))</f>
        <v>#N/A</v>
      </c>
      <c r="J970" s="35" t="e">
        <f t="array" ref="J970">INDEX(A!$H$2:$H$1001,MATCH(EF!C970,A!$A$2:$A$1001,0))</f>
        <v>#N/A</v>
      </c>
      <c r="K970" s="35" t="e">
        <f t="array" ref="K970">INDEX(A!$I$2:$I$1001,MATCH(EF!C970,A!$A$2:$A$1001,0))</f>
        <v>#N/A</v>
      </c>
      <c r="L970" s="35" t="e">
        <f t="array" ref="L970">INDEX(A!$J$2:$J$1001,MATCH(EF!C970,A!$A$2:$A$1001,0))</f>
        <v>#N/A</v>
      </c>
      <c r="M970" s="35" t="e">
        <f t="array" ref="M970">INDEX(A!$K$2:$K$1001,MATCH(EF!C970,A!$A$2:$A$1001,0))</f>
        <v>#N/A</v>
      </c>
      <c r="N970" s="35" t="e">
        <f t="array" ref="N970">INDEX(A!$L$2:$L$1001,MATCH(EF!C970,A!$A$2:$A$1001,0))</f>
        <v>#N/A</v>
      </c>
      <c r="O970" s="36" t="e">
        <f t="shared" si="0"/>
        <v>#N/A</v>
      </c>
      <c r="P970" s="36" t="e">
        <f t="shared" si="1"/>
        <v>#N/A</v>
      </c>
      <c r="Q970" s="36" t="e">
        <f t="array" ref="Q970">IF(O970="7",IF(P970="000","Sin región al ser un intermunicipal",INDEX(B!$C$2:$C$126,MATCH(EF!P970,B!$A$2:$A$126,0))),"Sin región al ser un ente Estatal")</f>
        <v>#N/A</v>
      </c>
      <c r="R970" s="37" t="e">
        <f t="array" ref="R970">IF(O970="7",IF(P970="000","N/A",INDEX(B!$D$2:$D$126,MATCH(EF!P970,B!$A$2:$A$126,0))),B!$D$127)</f>
        <v>#N/A</v>
      </c>
      <c r="S970" s="37" t="e">
        <f t="array" ref="S970">IF(O970="7",IF(P970="000","N/A",INDEX(B!$E$2:$E$126,MATCH(EF!P970,B!$A$2:$A$126,0))),B!$E$127)</f>
        <v>#N/A</v>
      </c>
      <c r="T970" s="29"/>
      <c r="U970" s="29"/>
      <c r="V970" s="29"/>
      <c r="W970" s="29"/>
      <c r="X970" s="29"/>
      <c r="Y970" s="29"/>
      <c r="Z970" s="29"/>
    </row>
    <row r="971" spans="1:26" ht="14.25" customHeight="1">
      <c r="A971" s="29">
        <f>COUNTIF(A!$A$2:$A$1001,"&lt;="&amp;A!A971)</f>
        <v>0</v>
      </c>
      <c r="B971" s="30">
        <v>970</v>
      </c>
      <c r="C971" s="35" t="e">
        <f t="array" ref="C971">INDEX(A!$A$2:$A$1001,MATCH(EF!B971,EF!$A$2:$A$1001,0))</f>
        <v>#N/A</v>
      </c>
      <c r="D971" s="35" t="e">
        <f t="array" ref="D971">INDEX(A!$B$2:$B$1001,MATCH(EF!C971,A!$A$2:$A$1001,0))</f>
        <v>#N/A</v>
      </c>
      <c r="E971" s="35" t="e">
        <f t="array" ref="E971">INDEX(A!$C$2:$C$1001,MATCH(EF!C971,A!$A$2:$A$1001,0))</f>
        <v>#N/A</v>
      </c>
      <c r="F971" s="35" t="e">
        <f t="array" ref="F971">INDEX(A!$D$2:$D$1001,MATCH(EF!C971,A!$A$2:$A$1001,0))</f>
        <v>#N/A</v>
      </c>
      <c r="G971" s="35" t="e">
        <f t="array" ref="G971">INDEX(A!$E$2:$E$1001,MATCH(EF!C971,A!$A$2:$A$1001,0))</f>
        <v>#N/A</v>
      </c>
      <c r="H971" s="35" t="e">
        <f t="array" ref="H971">INDEX(A!$F$2:$F$1001,MATCH(EF!C971,A!$A$2:$A$1001,0))</f>
        <v>#N/A</v>
      </c>
      <c r="I971" s="35" t="e">
        <f t="array" ref="I971">INDEX(A!$G$2:$G$1001,MATCH(EF!C971,A!$A$2:$A$1001,0))</f>
        <v>#N/A</v>
      </c>
      <c r="J971" s="35" t="e">
        <f t="array" ref="J971">INDEX(A!$H$2:$H$1001,MATCH(EF!C971,A!$A$2:$A$1001,0))</f>
        <v>#N/A</v>
      </c>
      <c r="K971" s="35" t="e">
        <f t="array" ref="K971">INDEX(A!$I$2:$I$1001,MATCH(EF!C971,A!$A$2:$A$1001,0))</f>
        <v>#N/A</v>
      </c>
      <c r="L971" s="35" t="e">
        <f t="array" ref="L971">INDEX(A!$J$2:$J$1001,MATCH(EF!C971,A!$A$2:$A$1001,0))</f>
        <v>#N/A</v>
      </c>
      <c r="M971" s="35" t="e">
        <f t="array" ref="M971">INDEX(A!$K$2:$K$1001,MATCH(EF!C971,A!$A$2:$A$1001,0))</f>
        <v>#N/A</v>
      </c>
      <c r="N971" s="35" t="e">
        <f t="array" ref="N971">INDEX(A!$L$2:$L$1001,MATCH(EF!C971,A!$A$2:$A$1001,0))</f>
        <v>#N/A</v>
      </c>
      <c r="O971" s="36" t="e">
        <f t="shared" si="0"/>
        <v>#N/A</v>
      </c>
      <c r="P971" s="36" t="e">
        <f t="shared" si="1"/>
        <v>#N/A</v>
      </c>
      <c r="Q971" s="36" t="e">
        <f t="array" ref="Q971">IF(O971="7",IF(P971="000","Sin región al ser un intermunicipal",INDEX(B!$C$2:$C$126,MATCH(EF!P971,B!$A$2:$A$126,0))),"Sin región al ser un ente Estatal")</f>
        <v>#N/A</v>
      </c>
      <c r="R971" s="37" t="e">
        <f t="array" ref="R971">IF(O971="7",IF(P971="000","N/A",INDEX(B!$D$2:$D$126,MATCH(EF!P971,B!$A$2:$A$126,0))),B!$D$127)</f>
        <v>#N/A</v>
      </c>
      <c r="S971" s="37" t="e">
        <f t="array" ref="S971">IF(O971="7",IF(P971="000","N/A",INDEX(B!$E$2:$E$126,MATCH(EF!P971,B!$A$2:$A$126,0))),B!$E$127)</f>
        <v>#N/A</v>
      </c>
      <c r="T971" s="29"/>
      <c r="U971" s="29"/>
      <c r="V971" s="29"/>
      <c r="W971" s="29"/>
      <c r="X971" s="29"/>
      <c r="Y971" s="29"/>
      <c r="Z971" s="29"/>
    </row>
    <row r="972" spans="1:26" ht="14.25" customHeight="1">
      <c r="A972" s="29">
        <f>COUNTIF(A!$A$2:$A$1001,"&lt;="&amp;A!A972)</f>
        <v>0</v>
      </c>
      <c r="B972" s="30">
        <v>971</v>
      </c>
      <c r="C972" s="35" t="e">
        <f t="array" ref="C972">INDEX(A!$A$2:$A$1001,MATCH(EF!B972,EF!$A$2:$A$1001,0))</f>
        <v>#N/A</v>
      </c>
      <c r="D972" s="35" t="e">
        <f t="array" ref="D972">INDEX(A!$B$2:$B$1001,MATCH(EF!C972,A!$A$2:$A$1001,0))</f>
        <v>#N/A</v>
      </c>
      <c r="E972" s="35" t="e">
        <f t="array" ref="E972">INDEX(A!$C$2:$C$1001,MATCH(EF!C972,A!$A$2:$A$1001,0))</f>
        <v>#N/A</v>
      </c>
      <c r="F972" s="35" t="e">
        <f t="array" ref="F972">INDEX(A!$D$2:$D$1001,MATCH(EF!C972,A!$A$2:$A$1001,0))</f>
        <v>#N/A</v>
      </c>
      <c r="G972" s="35" t="e">
        <f t="array" ref="G972">INDEX(A!$E$2:$E$1001,MATCH(EF!C972,A!$A$2:$A$1001,0))</f>
        <v>#N/A</v>
      </c>
      <c r="H972" s="35" t="e">
        <f t="array" ref="H972">INDEX(A!$F$2:$F$1001,MATCH(EF!C972,A!$A$2:$A$1001,0))</f>
        <v>#N/A</v>
      </c>
      <c r="I972" s="35" t="e">
        <f t="array" ref="I972">INDEX(A!$G$2:$G$1001,MATCH(EF!C972,A!$A$2:$A$1001,0))</f>
        <v>#N/A</v>
      </c>
      <c r="J972" s="35" t="e">
        <f t="array" ref="J972">INDEX(A!$H$2:$H$1001,MATCH(EF!C972,A!$A$2:$A$1001,0))</f>
        <v>#N/A</v>
      </c>
      <c r="K972" s="35" t="e">
        <f t="array" ref="K972">INDEX(A!$I$2:$I$1001,MATCH(EF!C972,A!$A$2:$A$1001,0))</f>
        <v>#N/A</v>
      </c>
      <c r="L972" s="35" t="e">
        <f t="array" ref="L972">INDEX(A!$J$2:$J$1001,MATCH(EF!C972,A!$A$2:$A$1001,0))</f>
        <v>#N/A</v>
      </c>
      <c r="M972" s="35" t="e">
        <f t="array" ref="M972">INDEX(A!$K$2:$K$1001,MATCH(EF!C972,A!$A$2:$A$1001,0))</f>
        <v>#N/A</v>
      </c>
      <c r="N972" s="35" t="e">
        <f t="array" ref="N972">INDEX(A!$L$2:$L$1001,MATCH(EF!C972,A!$A$2:$A$1001,0))</f>
        <v>#N/A</v>
      </c>
      <c r="O972" s="36" t="e">
        <f t="shared" si="0"/>
        <v>#N/A</v>
      </c>
      <c r="P972" s="36" t="e">
        <f t="shared" si="1"/>
        <v>#N/A</v>
      </c>
      <c r="Q972" s="36" t="e">
        <f t="array" ref="Q972">IF(O972="7",IF(P972="000","Sin región al ser un intermunicipal",INDEX(B!$C$2:$C$126,MATCH(EF!P972,B!$A$2:$A$126,0))),"Sin región al ser un ente Estatal")</f>
        <v>#N/A</v>
      </c>
      <c r="R972" s="37" t="e">
        <f t="array" ref="R972">IF(O972="7",IF(P972="000","N/A",INDEX(B!$D$2:$D$126,MATCH(EF!P972,B!$A$2:$A$126,0))),B!$D$127)</f>
        <v>#N/A</v>
      </c>
      <c r="S972" s="37" t="e">
        <f t="array" ref="S972">IF(O972="7",IF(P972="000","N/A",INDEX(B!$E$2:$E$126,MATCH(EF!P972,B!$A$2:$A$126,0))),B!$E$127)</f>
        <v>#N/A</v>
      </c>
      <c r="T972" s="29"/>
      <c r="U972" s="29"/>
      <c r="V972" s="29"/>
      <c r="W972" s="29"/>
      <c r="X972" s="29"/>
      <c r="Y972" s="29"/>
      <c r="Z972" s="29"/>
    </row>
    <row r="973" spans="1:26" ht="14.25" customHeight="1">
      <c r="A973" s="29">
        <f>COUNTIF(A!$A$2:$A$1001,"&lt;="&amp;A!A973)</f>
        <v>0</v>
      </c>
      <c r="B973" s="30">
        <v>972</v>
      </c>
      <c r="C973" s="35" t="e">
        <f t="array" ref="C973">INDEX(A!$A$2:$A$1001,MATCH(EF!B973,EF!$A$2:$A$1001,0))</f>
        <v>#N/A</v>
      </c>
      <c r="D973" s="35" t="e">
        <f t="array" ref="D973">INDEX(A!$B$2:$B$1001,MATCH(EF!C973,A!$A$2:$A$1001,0))</f>
        <v>#N/A</v>
      </c>
      <c r="E973" s="35" t="e">
        <f t="array" ref="E973">INDEX(A!$C$2:$C$1001,MATCH(EF!C973,A!$A$2:$A$1001,0))</f>
        <v>#N/A</v>
      </c>
      <c r="F973" s="35" t="e">
        <f t="array" ref="F973">INDEX(A!$D$2:$D$1001,MATCH(EF!C973,A!$A$2:$A$1001,0))</f>
        <v>#N/A</v>
      </c>
      <c r="G973" s="35" t="e">
        <f t="array" ref="G973">INDEX(A!$E$2:$E$1001,MATCH(EF!C973,A!$A$2:$A$1001,0))</f>
        <v>#N/A</v>
      </c>
      <c r="H973" s="35" t="e">
        <f t="array" ref="H973">INDEX(A!$F$2:$F$1001,MATCH(EF!C973,A!$A$2:$A$1001,0))</f>
        <v>#N/A</v>
      </c>
      <c r="I973" s="35" t="e">
        <f t="array" ref="I973">INDEX(A!$G$2:$G$1001,MATCH(EF!C973,A!$A$2:$A$1001,0))</f>
        <v>#N/A</v>
      </c>
      <c r="J973" s="35" t="e">
        <f t="array" ref="J973">INDEX(A!$H$2:$H$1001,MATCH(EF!C973,A!$A$2:$A$1001,0))</f>
        <v>#N/A</v>
      </c>
      <c r="K973" s="35" t="e">
        <f t="array" ref="K973">INDEX(A!$I$2:$I$1001,MATCH(EF!C973,A!$A$2:$A$1001,0))</f>
        <v>#N/A</v>
      </c>
      <c r="L973" s="35" t="e">
        <f t="array" ref="L973">INDEX(A!$J$2:$J$1001,MATCH(EF!C973,A!$A$2:$A$1001,0))</f>
        <v>#N/A</v>
      </c>
      <c r="M973" s="35" t="e">
        <f t="array" ref="M973">INDEX(A!$K$2:$K$1001,MATCH(EF!C973,A!$A$2:$A$1001,0))</f>
        <v>#N/A</v>
      </c>
      <c r="N973" s="35" t="e">
        <f t="array" ref="N973">INDEX(A!$L$2:$L$1001,MATCH(EF!C973,A!$A$2:$A$1001,0))</f>
        <v>#N/A</v>
      </c>
      <c r="O973" s="36" t="e">
        <f t="shared" si="0"/>
        <v>#N/A</v>
      </c>
      <c r="P973" s="36" t="e">
        <f t="shared" si="1"/>
        <v>#N/A</v>
      </c>
      <c r="Q973" s="36" t="e">
        <f t="array" ref="Q973">IF(O973="7",IF(P973="000","Sin región al ser un intermunicipal",INDEX(B!$C$2:$C$126,MATCH(EF!P973,B!$A$2:$A$126,0))),"Sin región al ser un ente Estatal")</f>
        <v>#N/A</v>
      </c>
      <c r="R973" s="37" t="e">
        <f t="array" ref="R973">IF(O973="7",IF(P973="000","N/A",INDEX(B!$D$2:$D$126,MATCH(EF!P973,B!$A$2:$A$126,0))),B!$D$127)</f>
        <v>#N/A</v>
      </c>
      <c r="S973" s="37" t="e">
        <f t="array" ref="S973">IF(O973="7",IF(P973="000","N/A",INDEX(B!$E$2:$E$126,MATCH(EF!P973,B!$A$2:$A$126,0))),B!$E$127)</f>
        <v>#N/A</v>
      </c>
      <c r="T973" s="29"/>
      <c r="U973" s="29"/>
      <c r="V973" s="29"/>
      <c r="W973" s="29"/>
      <c r="X973" s="29"/>
      <c r="Y973" s="29"/>
      <c r="Z973" s="29"/>
    </row>
    <row r="974" spans="1:26" ht="14.25" customHeight="1">
      <c r="A974" s="29">
        <f>COUNTIF(A!$A$2:$A$1001,"&lt;="&amp;A!A974)</f>
        <v>0</v>
      </c>
      <c r="B974" s="30">
        <v>973</v>
      </c>
      <c r="C974" s="35" t="e">
        <f t="array" ref="C974">INDEX(A!$A$2:$A$1001,MATCH(EF!B974,EF!$A$2:$A$1001,0))</f>
        <v>#N/A</v>
      </c>
      <c r="D974" s="35" t="e">
        <f t="array" ref="D974">INDEX(A!$B$2:$B$1001,MATCH(EF!C974,A!$A$2:$A$1001,0))</f>
        <v>#N/A</v>
      </c>
      <c r="E974" s="35" t="e">
        <f t="array" ref="E974">INDEX(A!$C$2:$C$1001,MATCH(EF!C974,A!$A$2:$A$1001,0))</f>
        <v>#N/A</v>
      </c>
      <c r="F974" s="35" t="e">
        <f t="array" ref="F974">INDEX(A!$D$2:$D$1001,MATCH(EF!C974,A!$A$2:$A$1001,0))</f>
        <v>#N/A</v>
      </c>
      <c r="G974" s="35" t="e">
        <f t="array" ref="G974">INDEX(A!$E$2:$E$1001,MATCH(EF!C974,A!$A$2:$A$1001,0))</f>
        <v>#N/A</v>
      </c>
      <c r="H974" s="35" t="e">
        <f t="array" ref="H974">INDEX(A!$F$2:$F$1001,MATCH(EF!C974,A!$A$2:$A$1001,0))</f>
        <v>#N/A</v>
      </c>
      <c r="I974" s="35" t="e">
        <f t="array" ref="I974">INDEX(A!$G$2:$G$1001,MATCH(EF!C974,A!$A$2:$A$1001,0))</f>
        <v>#N/A</v>
      </c>
      <c r="J974" s="35" t="e">
        <f t="array" ref="J974">INDEX(A!$H$2:$H$1001,MATCH(EF!C974,A!$A$2:$A$1001,0))</f>
        <v>#N/A</v>
      </c>
      <c r="K974" s="35" t="e">
        <f t="array" ref="K974">INDEX(A!$I$2:$I$1001,MATCH(EF!C974,A!$A$2:$A$1001,0))</f>
        <v>#N/A</v>
      </c>
      <c r="L974" s="35" t="e">
        <f t="array" ref="L974">INDEX(A!$J$2:$J$1001,MATCH(EF!C974,A!$A$2:$A$1001,0))</f>
        <v>#N/A</v>
      </c>
      <c r="M974" s="35" t="e">
        <f t="array" ref="M974">INDEX(A!$K$2:$K$1001,MATCH(EF!C974,A!$A$2:$A$1001,0))</f>
        <v>#N/A</v>
      </c>
      <c r="N974" s="35" t="e">
        <f t="array" ref="N974">INDEX(A!$L$2:$L$1001,MATCH(EF!C974,A!$A$2:$A$1001,0))</f>
        <v>#N/A</v>
      </c>
      <c r="O974" s="36" t="e">
        <f t="shared" si="0"/>
        <v>#N/A</v>
      </c>
      <c r="P974" s="36" t="e">
        <f t="shared" si="1"/>
        <v>#N/A</v>
      </c>
      <c r="Q974" s="36" t="e">
        <f t="array" ref="Q974">IF(O974="7",IF(P974="000","Sin región al ser un intermunicipal",INDEX(B!$C$2:$C$126,MATCH(EF!P974,B!$A$2:$A$126,0))),"Sin región al ser un ente Estatal")</f>
        <v>#N/A</v>
      </c>
      <c r="R974" s="37" t="e">
        <f t="array" ref="R974">IF(O974="7",IF(P974="000","N/A",INDEX(B!$D$2:$D$126,MATCH(EF!P974,B!$A$2:$A$126,0))),B!$D$127)</f>
        <v>#N/A</v>
      </c>
      <c r="S974" s="37" t="e">
        <f t="array" ref="S974">IF(O974="7",IF(P974="000","N/A",INDEX(B!$E$2:$E$126,MATCH(EF!P974,B!$A$2:$A$126,0))),B!$E$127)</f>
        <v>#N/A</v>
      </c>
      <c r="T974" s="29"/>
      <c r="U974" s="29"/>
      <c r="V974" s="29"/>
      <c r="W974" s="29"/>
      <c r="X974" s="29"/>
      <c r="Y974" s="29"/>
      <c r="Z974" s="29"/>
    </row>
    <row r="975" spans="1:26" ht="14.25" customHeight="1">
      <c r="A975" s="29">
        <f>COUNTIF(A!$A$2:$A$1001,"&lt;="&amp;A!A975)</f>
        <v>0</v>
      </c>
      <c r="B975" s="30">
        <v>974</v>
      </c>
      <c r="C975" s="35" t="e">
        <f t="array" ref="C975">INDEX(A!$A$2:$A$1001,MATCH(EF!B975,EF!$A$2:$A$1001,0))</f>
        <v>#N/A</v>
      </c>
      <c r="D975" s="35" t="e">
        <f t="array" ref="D975">INDEX(A!$B$2:$B$1001,MATCH(EF!C975,A!$A$2:$A$1001,0))</f>
        <v>#N/A</v>
      </c>
      <c r="E975" s="35" t="e">
        <f t="array" ref="E975">INDEX(A!$C$2:$C$1001,MATCH(EF!C975,A!$A$2:$A$1001,0))</f>
        <v>#N/A</v>
      </c>
      <c r="F975" s="35" t="e">
        <f t="array" ref="F975">INDEX(A!$D$2:$D$1001,MATCH(EF!C975,A!$A$2:$A$1001,0))</f>
        <v>#N/A</v>
      </c>
      <c r="G975" s="35" t="e">
        <f t="array" ref="G975">INDEX(A!$E$2:$E$1001,MATCH(EF!C975,A!$A$2:$A$1001,0))</f>
        <v>#N/A</v>
      </c>
      <c r="H975" s="35" t="e">
        <f t="array" ref="H975">INDEX(A!$F$2:$F$1001,MATCH(EF!C975,A!$A$2:$A$1001,0))</f>
        <v>#N/A</v>
      </c>
      <c r="I975" s="35" t="e">
        <f t="array" ref="I975">INDEX(A!$G$2:$G$1001,MATCH(EF!C975,A!$A$2:$A$1001,0))</f>
        <v>#N/A</v>
      </c>
      <c r="J975" s="35" t="e">
        <f t="array" ref="J975">INDEX(A!$H$2:$H$1001,MATCH(EF!C975,A!$A$2:$A$1001,0))</f>
        <v>#N/A</v>
      </c>
      <c r="K975" s="35" t="e">
        <f t="array" ref="K975">INDEX(A!$I$2:$I$1001,MATCH(EF!C975,A!$A$2:$A$1001,0))</f>
        <v>#N/A</v>
      </c>
      <c r="L975" s="35" t="e">
        <f t="array" ref="L975">INDEX(A!$J$2:$J$1001,MATCH(EF!C975,A!$A$2:$A$1001,0))</f>
        <v>#N/A</v>
      </c>
      <c r="M975" s="35" t="e">
        <f t="array" ref="M975">INDEX(A!$K$2:$K$1001,MATCH(EF!C975,A!$A$2:$A$1001,0))</f>
        <v>#N/A</v>
      </c>
      <c r="N975" s="35" t="e">
        <f t="array" ref="N975">INDEX(A!$L$2:$L$1001,MATCH(EF!C975,A!$A$2:$A$1001,0))</f>
        <v>#N/A</v>
      </c>
      <c r="O975" s="36" t="e">
        <f t="shared" si="0"/>
        <v>#N/A</v>
      </c>
      <c r="P975" s="36" t="e">
        <f t="shared" si="1"/>
        <v>#N/A</v>
      </c>
      <c r="Q975" s="36" t="e">
        <f t="array" ref="Q975">IF(O975="7",IF(P975="000","Sin región al ser un intermunicipal",INDEX(B!$C$2:$C$126,MATCH(EF!P975,B!$A$2:$A$126,0))),"Sin región al ser un ente Estatal")</f>
        <v>#N/A</v>
      </c>
      <c r="R975" s="37" t="e">
        <f t="array" ref="R975">IF(O975="7",IF(P975="000","N/A",INDEX(B!$D$2:$D$126,MATCH(EF!P975,B!$A$2:$A$126,0))),B!$D$127)</f>
        <v>#N/A</v>
      </c>
      <c r="S975" s="37" t="e">
        <f t="array" ref="S975">IF(O975="7",IF(P975="000","N/A",INDEX(B!$E$2:$E$126,MATCH(EF!P975,B!$A$2:$A$126,0))),B!$E$127)</f>
        <v>#N/A</v>
      </c>
      <c r="T975" s="29"/>
      <c r="U975" s="29"/>
      <c r="V975" s="29"/>
      <c r="W975" s="29"/>
      <c r="X975" s="29"/>
      <c r="Y975" s="29"/>
      <c r="Z975" s="29"/>
    </row>
    <row r="976" spans="1:26" ht="14.25" customHeight="1">
      <c r="A976" s="29">
        <f>COUNTIF(A!$A$2:$A$1001,"&lt;="&amp;A!A976)</f>
        <v>0</v>
      </c>
      <c r="B976" s="30">
        <v>975</v>
      </c>
      <c r="C976" s="35" t="e">
        <f t="array" ref="C976">INDEX(A!$A$2:$A$1001,MATCH(EF!B976,EF!$A$2:$A$1001,0))</f>
        <v>#N/A</v>
      </c>
      <c r="D976" s="35" t="e">
        <f t="array" ref="D976">INDEX(A!$B$2:$B$1001,MATCH(EF!C976,A!$A$2:$A$1001,0))</f>
        <v>#N/A</v>
      </c>
      <c r="E976" s="35" t="e">
        <f t="array" ref="E976">INDEX(A!$C$2:$C$1001,MATCH(EF!C976,A!$A$2:$A$1001,0))</f>
        <v>#N/A</v>
      </c>
      <c r="F976" s="35" t="e">
        <f t="array" ref="F976">INDEX(A!$D$2:$D$1001,MATCH(EF!C976,A!$A$2:$A$1001,0))</f>
        <v>#N/A</v>
      </c>
      <c r="G976" s="35" t="e">
        <f t="array" ref="G976">INDEX(A!$E$2:$E$1001,MATCH(EF!C976,A!$A$2:$A$1001,0))</f>
        <v>#N/A</v>
      </c>
      <c r="H976" s="35" t="e">
        <f t="array" ref="H976">INDEX(A!$F$2:$F$1001,MATCH(EF!C976,A!$A$2:$A$1001,0))</f>
        <v>#N/A</v>
      </c>
      <c r="I976" s="35" t="e">
        <f t="array" ref="I976">INDEX(A!$G$2:$G$1001,MATCH(EF!C976,A!$A$2:$A$1001,0))</f>
        <v>#N/A</v>
      </c>
      <c r="J976" s="35" t="e">
        <f t="array" ref="J976">INDEX(A!$H$2:$H$1001,MATCH(EF!C976,A!$A$2:$A$1001,0))</f>
        <v>#N/A</v>
      </c>
      <c r="K976" s="35" t="e">
        <f t="array" ref="K976">INDEX(A!$I$2:$I$1001,MATCH(EF!C976,A!$A$2:$A$1001,0))</f>
        <v>#N/A</v>
      </c>
      <c r="L976" s="35" t="e">
        <f t="array" ref="L976">INDEX(A!$J$2:$J$1001,MATCH(EF!C976,A!$A$2:$A$1001,0))</f>
        <v>#N/A</v>
      </c>
      <c r="M976" s="35" t="e">
        <f t="array" ref="M976">INDEX(A!$K$2:$K$1001,MATCH(EF!C976,A!$A$2:$A$1001,0))</f>
        <v>#N/A</v>
      </c>
      <c r="N976" s="35" t="e">
        <f t="array" ref="N976">INDEX(A!$L$2:$L$1001,MATCH(EF!C976,A!$A$2:$A$1001,0))</f>
        <v>#N/A</v>
      </c>
      <c r="O976" s="36" t="e">
        <f t="shared" si="0"/>
        <v>#N/A</v>
      </c>
      <c r="P976" s="36" t="e">
        <f t="shared" si="1"/>
        <v>#N/A</v>
      </c>
      <c r="Q976" s="36" t="e">
        <f t="array" ref="Q976">IF(O976="7",IF(P976="000","Sin región al ser un intermunicipal",INDEX(B!$C$2:$C$126,MATCH(EF!P976,B!$A$2:$A$126,0))),"Sin región al ser un ente Estatal")</f>
        <v>#N/A</v>
      </c>
      <c r="R976" s="37" t="e">
        <f t="array" ref="R976">IF(O976="7",IF(P976="000","N/A",INDEX(B!$D$2:$D$126,MATCH(EF!P976,B!$A$2:$A$126,0))),B!$D$127)</f>
        <v>#N/A</v>
      </c>
      <c r="S976" s="37" t="e">
        <f t="array" ref="S976">IF(O976="7",IF(P976="000","N/A",INDEX(B!$E$2:$E$126,MATCH(EF!P976,B!$A$2:$A$126,0))),B!$E$127)</f>
        <v>#N/A</v>
      </c>
      <c r="T976" s="29"/>
      <c r="U976" s="29"/>
      <c r="V976" s="29"/>
      <c r="W976" s="29"/>
      <c r="X976" s="29"/>
      <c r="Y976" s="29"/>
      <c r="Z976" s="29"/>
    </row>
    <row r="977" spans="1:26" ht="14.25" customHeight="1">
      <c r="A977" s="29">
        <f>COUNTIF(A!$A$2:$A$1001,"&lt;="&amp;A!A977)</f>
        <v>0</v>
      </c>
      <c r="B977" s="30">
        <v>976</v>
      </c>
      <c r="C977" s="35" t="e">
        <f t="array" ref="C977">INDEX(A!$A$2:$A$1001,MATCH(EF!B977,EF!$A$2:$A$1001,0))</f>
        <v>#N/A</v>
      </c>
      <c r="D977" s="35" t="e">
        <f t="array" ref="D977">INDEX(A!$B$2:$B$1001,MATCH(EF!C977,A!$A$2:$A$1001,0))</f>
        <v>#N/A</v>
      </c>
      <c r="E977" s="35" t="e">
        <f t="array" ref="E977">INDEX(A!$C$2:$C$1001,MATCH(EF!C977,A!$A$2:$A$1001,0))</f>
        <v>#N/A</v>
      </c>
      <c r="F977" s="35" t="e">
        <f t="array" ref="F977">INDEX(A!$D$2:$D$1001,MATCH(EF!C977,A!$A$2:$A$1001,0))</f>
        <v>#N/A</v>
      </c>
      <c r="G977" s="35" t="e">
        <f t="array" ref="G977">INDEX(A!$E$2:$E$1001,MATCH(EF!C977,A!$A$2:$A$1001,0))</f>
        <v>#N/A</v>
      </c>
      <c r="H977" s="35" t="e">
        <f t="array" ref="H977">INDEX(A!$F$2:$F$1001,MATCH(EF!C977,A!$A$2:$A$1001,0))</f>
        <v>#N/A</v>
      </c>
      <c r="I977" s="35" t="e">
        <f t="array" ref="I977">INDEX(A!$G$2:$G$1001,MATCH(EF!C977,A!$A$2:$A$1001,0))</f>
        <v>#N/A</v>
      </c>
      <c r="J977" s="35" t="e">
        <f t="array" ref="J977">INDEX(A!$H$2:$H$1001,MATCH(EF!C977,A!$A$2:$A$1001,0))</f>
        <v>#N/A</v>
      </c>
      <c r="K977" s="35" t="e">
        <f t="array" ref="K977">INDEX(A!$I$2:$I$1001,MATCH(EF!C977,A!$A$2:$A$1001,0))</f>
        <v>#N/A</v>
      </c>
      <c r="L977" s="35" t="e">
        <f t="array" ref="L977">INDEX(A!$J$2:$J$1001,MATCH(EF!C977,A!$A$2:$A$1001,0))</f>
        <v>#N/A</v>
      </c>
      <c r="M977" s="35" t="e">
        <f t="array" ref="M977">INDEX(A!$K$2:$K$1001,MATCH(EF!C977,A!$A$2:$A$1001,0))</f>
        <v>#N/A</v>
      </c>
      <c r="N977" s="35" t="e">
        <f t="array" ref="N977">INDEX(A!$L$2:$L$1001,MATCH(EF!C977,A!$A$2:$A$1001,0))</f>
        <v>#N/A</v>
      </c>
      <c r="O977" s="36" t="e">
        <f t="shared" si="0"/>
        <v>#N/A</v>
      </c>
      <c r="P977" s="36" t="e">
        <f t="shared" si="1"/>
        <v>#N/A</v>
      </c>
      <c r="Q977" s="36" t="e">
        <f t="array" ref="Q977">IF(O977="7",IF(P977="000","Sin región al ser un intermunicipal",INDEX(B!$C$2:$C$126,MATCH(EF!P977,B!$A$2:$A$126,0))),"Sin región al ser un ente Estatal")</f>
        <v>#N/A</v>
      </c>
      <c r="R977" s="37" t="e">
        <f t="array" ref="R977">IF(O977="7",IF(P977="000","N/A",INDEX(B!$D$2:$D$126,MATCH(EF!P977,B!$A$2:$A$126,0))),B!$D$127)</f>
        <v>#N/A</v>
      </c>
      <c r="S977" s="37" t="e">
        <f t="array" ref="S977">IF(O977="7",IF(P977="000","N/A",INDEX(B!$E$2:$E$126,MATCH(EF!P977,B!$A$2:$A$126,0))),B!$E$127)</f>
        <v>#N/A</v>
      </c>
      <c r="T977" s="29"/>
      <c r="U977" s="29"/>
      <c r="V977" s="29"/>
      <c r="W977" s="29"/>
      <c r="X977" s="29"/>
      <c r="Y977" s="29"/>
      <c r="Z977" s="29"/>
    </row>
    <row r="978" spans="1:26" ht="14.25" customHeight="1">
      <c r="A978" s="29">
        <f>COUNTIF(A!$A$2:$A$1001,"&lt;="&amp;A!A978)</f>
        <v>0</v>
      </c>
      <c r="B978" s="30">
        <v>977</v>
      </c>
      <c r="C978" s="35" t="e">
        <f t="array" ref="C978">INDEX(A!$A$2:$A$1001,MATCH(EF!B978,EF!$A$2:$A$1001,0))</f>
        <v>#N/A</v>
      </c>
      <c r="D978" s="35" t="e">
        <f t="array" ref="D978">INDEX(A!$B$2:$B$1001,MATCH(EF!C978,A!$A$2:$A$1001,0))</f>
        <v>#N/A</v>
      </c>
      <c r="E978" s="35" t="e">
        <f t="array" ref="E978">INDEX(A!$C$2:$C$1001,MATCH(EF!C978,A!$A$2:$A$1001,0))</f>
        <v>#N/A</v>
      </c>
      <c r="F978" s="35" t="e">
        <f t="array" ref="F978">INDEX(A!$D$2:$D$1001,MATCH(EF!C978,A!$A$2:$A$1001,0))</f>
        <v>#N/A</v>
      </c>
      <c r="G978" s="35" t="e">
        <f t="array" ref="G978">INDEX(A!$E$2:$E$1001,MATCH(EF!C978,A!$A$2:$A$1001,0))</f>
        <v>#N/A</v>
      </c>
      <c r="H978" s="35" t="e">
        <f t="array" ref="H978">INDEX(A!$F$2:$F$1001,MATCH(EF!C978,A!$A$2:$A$1001,0))</f>
        <v>#N/A</v>
      </c>
      <c r="I978" s="35" t="e">
        <f t="array" ref="I978">INDEX(A!$G$2:$G$1001,MATCH(EF!C978,A!$A$2:$A$1001,0))</f>
        <v>#N/A</v>
      </c>
      <c r="J978" s="35" t="e">
        <f t="array" ref="J978">INDEX(A!$H$2:$H$1001,MATCH(EF!C978,A!$A$2:$A$1001,0))</f>
        <v>#N/A</v>
      </c>
      <c r="K978" s="35" t="e">
        <f t="array" ref="K978">INDEX(A!$I$2:$I$1001,MATCH(EF!C978,A!$A$2:$A$1001,0))</f>
        <v>#N/A</v>
      </c>
      <c r="L978" s="35" t="e">
        <f t="array" ref="L978">INDEX(A!$J$2:$J$1001,MATCH(EF!C978,A!$A$2:$A$1001,0))</f>
        <v>#N/A</v>
      </c>
      <c r="M978" s="35" t="e">
        <f t="array" ref="M978">INDEX(A!$K$2:$K$1001,MATCH(EF!C978,A!$A$2:$A$1001,0))</f>
        <v>#N/A</v>
      </c>
      <c r="N978" s="35" t="e">
        <f t="array" ref="N978">INDEX(A!$L$2:$L$1001,MATCH(EF!C978,A!$A$2:$A$1001,0))</f>
        <v>#N/A</v>
      </c>
      <c r="O978" s="36" t="e">
        <f t="shared" si="0"/>
        <v>#N/A</v>
      </c>
      <c r="P978" s="36" t="e">
        <f t="shared" si="1"/>
        <v>#N/A</v>
      </c>
      <c r="Q978" s="36" t="e">
        <f t="array" ref="Q978">IF(O978="7",IF(P978="000","Sin región al ser un intermunicipal",INDEX(B!$C$2:$C$126,MATCH(EF!P978,B!$A$2:$A$126,0))),"Sin región al ser un ente Estatal")</f>
        <v>#N/A</v>
      </c>
      <c r="R978" s="37" t="e">
        <f t="array" ref="R978">IF(O978="7",IF(P978="000","N/A",INDEX(B!$D$2:$D$126,MATCH(EF!P978,B!$A$2:$A$126,0))),B!$D$127)</f>
        <v>#N/A</v>
      </c>
      <c r="S978" s="37" t="e">
        <f t="array" ref="S978">IF(O978="7",IF(P978="000","N/A",INDEX(B!$E$2:$E$126,MATCH(EF!P978,B!$A$2:$A$126,0))),B!$E$127)</f>
        <v>#N/A</v>
      </c>
      <c r="T978" s="29"/>
      <c r="U978" s="29"/>
      <c r="V978" s="29"/>
      <c r="W978" s="29"/>
      <c r="X978" s="29"/>
      <c r="Y978" s="29"/>
      <c r="Z978" s="29"/>
    </row>
    <row r="979" spans="1:26" ht="14.25" customHeight="1">
      <c r="A979" s="29">
        <f>COUNTIF(A!$A$2:$A$1001,"&lt;="&amp;A!A979)</f>
        <v>0</v>
      </c>
      <c r="B979" s="30">
        <v>978</v>
      </c>
      <c r="C979" s="35" t="e">
        <f t="array" ref="C979">INDEX(A!$A$2:$A$1001,MATCH(EF!B979,EF!$A$2:$A$1001,0))</f>
        <v>#N/A</v>
      </c>
      <c r="D979" s="35" t="e">
        <f t="array" ref="D979">INDEX(A!$B$2:$B$1001,MATCH(EF!C979,A!$A$2:$A$1001,0))</f>
        <v>#N/A</v>
      </c>
      <c r="E979" s="35" t="e">
        <f t="array" ref="E979">INDEX(A!$C$2:$C$1001,MATCH(EF!C979,A!$A$2:$A$1001,0))</f>
        <v>#N/A</v>
      </c>
      <c r="F979" s="35" t="e">
        <f t="array" ref="F979">INDEX(A!$D$2:$D$1001,MATCH(EF!C979,A!$A$2:$A$1001,0))</f>
        <v>#N/A</v>
      </c>
      <c r="G979" s="35" t="e">
        <f t="array" ref="G979">INDEX(A!$E$2:$E$1001,MATCH(EF!C979,A!$A$2:$A$1001,0))</f>
        <v>#N/A</v>
      </c>
      <c r="H979" s="35" t="e">
        <f t="array" ref="H979">INDEX(A!$F$2:$F$1001,MATCH(EF!C979,A!$A$2:$A$1001,0))</f>
        <v>#N/A</v>
      </c>
      <c r="I979" s="35" t="e">
        <f t="array" ref="I979">INDEX(A!$G$2:$G$1001,MATCH(EF!C979,A!$A$2:$A$1001,0))</f>
        <v>#N/A</v>
      </c>
      <c r="J979" s="35" t="e">
        <f t="array" ref="J979">INDEX(A!$H$2:$H$1001,MATCH(EF!C979,A!$A$2:$A$1001,0))</f>
        <v>#N/A</v>
      </c>
      <c r="K979" s="35" t="e">
        <f t="array" ref="K979">INDEX(A!$I$2:$I$1001,MATCH(EF!C979,A!$A$2:$A$1001,0))</f>
        <v>#N/A</v>
      </c>
      <c r="L979" s="35" t="e">
        <f t="array" ref="L979">INDEX(A!$J$2:$J$1001,MATCH(EF!C979,A!$A$2:$A$1001,0))</f>
        <v>#N/A</v>
      </c>
      <c r="M979" s="35" t="e">
        <f t="array" ref="M979">INDEX(A!$K$2:$K$1001,MATCH(EF!C979,A!$A$2:$A$1001,0))</f>
        <v>#N/A</v>
      </c>
      <c r="N979" s="35" t="e">
        <f t="array" ref="N979">INDEX(A!$L$2:$L$1001,MATCH(EF!C979,A!$A$2:$A$1001,0))</f>
        <v>#N/A</v>
      </c>
      <c r="O979" s="36" t="e">
        <f t="shared" si="0"/>
        <v>#N/A</v>
      </c>
      <c r="P979" s="36" t="e">
        <f t="shared" si="1"/>
        <v>#N/A</v>
      </c>
      <c r="Q979" s="36" t="e">
        <f t="array" ref="Q979">IF(O979="7",IF(P979="000","Sin región al ser un intermunicipal",INDEX(B!$C$2:$C$126,MATCH(EF!P979,B!$A$2:$A$126,0))),"Sin región al ser un ente Estatal")</f>
        <v>#N/A</v>
      </c>
      <c r="R979" s="37" t="e">
        <f t="array" ref="R979">IF(O979="7",IF(P979="000","N/A",INDEX(B!$D$2:$D$126,MATCH(EF!P979,B!$A$2:$A$126,0))),B!$D$127)</f>
        <v>#N/A</v>
      </c>
      <c r="S979" s="37" t="e">
        <f t="array" ref="S979">IF(O979="7",IF(P979="000","N/A",INDEX(B!$E$2:$E$126,MATCH(EF!P979,B!$A$2:$A$126,0))),B!$E$127)</f>
        <v>#N/A</v>
      </c>
      <c r="T979" s="29"/>
      <c r="U979" s="29"/>
      <c r="V979" s="29"/>
      <c r="W979" s="29"/>
      <c r="X979" s="29"/>
      <c r="Y979" s="29"/>
      <c r="Z979" s="29"/>
    </row>
    <row r="980" spans="1:26" ht="14.25" customHeight="1">
      <c r="A980" s="29">
        <f>COUNTIF(A!$A$2:$A$1001,"&lt;="&amp;A!A980)</f>
        <v>0</v>
      </c>
      <c r="B980" s="30">
        <v>979</v>
      </c>
      <c r="C980" s="35" t="e">
        <f t="array" ref="C980">INDEX(A!$A$2:$A$1001,MATCH(EF!B980,EF!$A$2:$A$1001,0))</f>
        <v>#N/A</v>
      </c>
      <c r="D980" s="35" t="e">
        <f t="array" ref="D980">INDEX(A!$B$2:$B$1001,MATCH(EF!C980,A!$A$2:$A$1001,0))</f>
        <v>#N/A</v>
      </c>
      <c r="E980" s="35" t="e">
        <f t="array" ref="E980">INDEX(A!$C$2:$C$1001,MATCH(EF!C980,A!$A$2:$A$1001,0))</f>
        <v>#N/A</v>
      </c>
      <c r="F980" s="35" t="e">
        <f t="array" ref="F980">INDEX(A!$D$2:$D$1001,MATCH(EF!C980,A!$A$2:$A$1001,0))</f>
        <v>#N/A</v>
      </c>
      <c r="G980" s="35" t="e">
        <f t="array" ref="G980">INDEX(A!$E$2:$E$1001,MATCH(EF!C980,A!$A$2:$A$1001,0))</f>
        <v>#N/A</v>
      </c>
      <c r="H980" s="35" t="e">
        <f t="array" ref="H980">INDEX(A!$F$2:$F$1001,MATCH(EF!C980,A!$A$2:$A$1001,0))</f>
        <v>#N/A</v>
      </c>
      <c r="I980" s="35" t="e">
        <f t="array" ref="I980">INDEX(A!$G$2:$G$1001,MATCH(EF!C980,A!$A$2:$A$1001,0))</f>
        <v>#N/A</v>
      </c>
      <c r="J980" s="35" t="e">
        <f t="array" ref="J980">INDEX(A!$H$2:$H$1001,MATCH(EF!C980,A!$A$2:$A$1001,0))</f>
        <v>#N/A</v>
      </c>
      <c r="K980" s="35" t="e">
        <f t="array" ref="K980">INDEX(A!$I$2:$I$1001,MATCH(EF!C980,A!$A$2:$A$1001,0))</f>
        <v>#N/A</v>
      </c>
      <c r="L980" s="35" t="e">
        <f t="array" ref="L980">INDEX(A!$J$2:$J$1001,MATCH(EF!C980,A!$A$2:$A$1001,0))</f>
        <v>#N/A</v>
      </c>
      <c r="M980" s="35" t="e">
        <f t="array" ref="M980">INDEX(A!$K$2:$K$1001,MATCH(EF!C980,A!$A$2:$A$1001,0))</f>
        <v>#N/A</v>
      </c>
      <c r="N980" s="35" t="e">
        <f t="array" ref="N980">INDEX(A!$L$2:$L$1001,MATCH(EF!C980,A!$A$2:$A$1001,0))</f>
        <v>#N/A</v>
      </c>
      <c r="O980" s="36" t="e">
        <f t="shared" si="0"/>
        <v>#N/A</v>
      </c>
      <c r="P980" s="36" t="e">
        <f t="shared" si="1"/>
        <v>#N/A</v>
      </c>
      <c r="Q980" s="36" t="e">
        <f t="array" ref="Q980">IF(O980="7",IF(P980="000","Sin región al ser un intermunicipal",INDEX(B!$C$2:$C$126,MATCH(EF!P980,B!$A$2:$A$126,0))),"Sin región al ser un ente Estatal")</f>
        <v>#N/A</v>
      </c>
      <c r="R980" s="37" t="e">
        <f t="array" ref="R980">IF(O980="7",IF(P980="000","N/A",INDEX(B!$D$2:$D$126,MATCH(EF!P980,B!$A$2:$A$126,0))),B!$D$127)</f>
        <v>#N/A</v>
      </c>
      <c r="S980" s="37" t="e">
        <f t="array" ref="S980">IF(O980="7",IF(P980="000","N/A",INDEX(B!$E$2:$E$126,MATCH(EF!P980,B!$A$2:$A$126,0))),B!$E$127)</f>
        <v>#N/A</v>
      </c>
      <c r="T980" s="29"/>
      <c r="U980" s="29"/>
      <c r="V980" s="29"/>
      <c r="W980" s="29"/>
      <c r="X980" s="29"/>
      <c r="Y980" s="29"/>
      <c r="Z980" s="29"/>
    </row>
    <row r="981" spans="1:26" ht="14.25" customHeight="1">
      <c r="A981" s="29">
        <f>COUNTIF(A!$A$2:$A$1001,"&lt;="&amp;A!A981)</f>
        <v>0</v>
      </c>
      <c r="B981" s="30">
        <v>980</v>
      </c>
      <c r="C981" s="35" t="e">
        <f t="array" ref="C981">INDEX(A!$A$2:$A$1001,MATCH(EF!B981,EF!$A$2:$A$1001,0))</f>
        <v>#N/A</v>
      </c>
      <c r="D981" s="35" t="e">
        <f t="array" ref="D981">INDEX(A!$B$2:$B$1001,MATCH(EF!C981,A!$A$2:$A$1001,0))</f>
        <v>#N/A</v>
      </c>
      <c r="E981" s="35" t="e">
        <f t="array" ref="E981">INDEX(A!$C$2:$C$1001,MATCH(EF!C981,A!$A$2:$A$1001,0))</f>
        <v>#N/A</v>
      </c>
      <c r="F981" s="35" t="e">
        <f t="array" ref="F981">INDEX(A!$D$2:$D$1001,MATCH(EF!C981,A!$A$2:$A$1001,0))</f>
        <v>#N/A</v>
      </c>
      <c r="G981" s="35" t="e">
        <f t="array" ref="G981">INDEX(A!$E$2:$E$1001,MATCH(EF!C981,A!$A$2:$A$1001,0))</f>
        <v>#N/A</v>
      </c>
      <c r="H981" s="35" t="e">
        <f t="array" ref="H981">INDEX(A!$F$2:$F$1001,MATCH(EF!C981,A!$A$2:$A$1001,0))</f>
        <v>#N/A</v>
      </c>
      <c r="I981" s="35" t="e">
        <f t="array" ref="I981">INDEX(A!$G$2:$G$1001,MATCH(EF!C981,A!$A$2:$A$1001,0))</f>
        <v>#N/A</v>
      </c>
      <c r="J981" s="35" t="e">
        <f t="array" ref="J981">INDEX(A!$H$2:$H$1001,MATCH(EF!C981,A!$A$2:$A$1001,0))</f>
        <v>#N/A</v>
      </c>
      <c r="K981" s="35" t="e">
        <f t="array" ref="K981">INDEX(A!$I$2:$I$1001,MATCH(EF!C981,A!$A$2:$A$1001,0))</f>
        <v>#N/A</v>
      </c>
      <c r="L981" s="35" t="e">
        <f t="array" ref="L981">INDEX(A!$J$2:$J$1001,MATCH(EF!C981,A!$A$2:$A$1001,0))</f>
        <v>#N/A</v>
      </c>
      <c r="M981" s="35" t="e">
        <f t="array" ref="M981">INDEX(A!$K$2:$K$1001,MATCH(EF!C981,A!$A$2:$A$1001,0))</f>
        <v>#N/A</v>
      </c>
      <c r="N981" s="35" t="e">
        <f t="array" ref="N981">INDEX(A!$L$2:$L$1001,MATCH(EF!C981,A!$A$2:$A$1001,0))</f>
        <v>#N/A</v>
      </c>
      <c r="O981" s="36" t="e">
        <f t="shared" si="0"/>
        <v>#N/A</v>
      </c>
      <c r="P981" s="36" t="e">
        <f t="shared" si="1"/>
        <v>#N/A</v>
      </c>
      <c r="Q981" s="36" t="e">
        <f t="array" ref="Q981">IF(O981="7",IF(P981="000","Sin región al ser un intermunicipal",INDEX(B!$C$2:$C$126,MATCH(EF!P981,B!$A$2:$A$126,0))),"Sin región al ser un ente Estatal")</f>
        <v>#N/A</v>
      </c>
      <c r="R981" s="37" t="e">
        <f t="array" ref="R981">IF(O981="7",IF(P981="000","N/A",INDEX(B!$D$2:$D$126,MATCH(EF!P981,B!$A$2:$A$126,0))),B!$D$127)</f>
        <v>#N/A</v>
      </c>
      <c r="S981" s="37" t="e">
        <f t="array" ref="S981">IF(O981="7",IF(P981="000","N/A",INDEX(B!$E$2:$E$126,MATCH(EF!P981,B!$A$2:$A$126,0))),B!$E$127)</f>
        <v>#N/A</v>
      </c>
      <c r="T981" s="29"/>
      <c r="U981" s="29"/>
      <c r="V981" s="29"/>
      <c r="W981" s="29"/>
      <c r="X981" s="29"/>
      <c r="Y981" s="29"/>
      <c r="Z981" s="29"/>
    </row>
    <row r="982" spans="1:26" ht="14.25" customHeight="1">
      <c r="A982" s="29">
        <f>COUNTIF(A!$A$2:$A$1001,"&lt;="&amp;A!A982)</f>
        <v>0</v>
      </c>
      <c r="B982" s="30">
        <v>981</v>
      </c>
      <c r="C982" s="35" t="e">
        <f t="array" ref="C982">INDEX(A!$A$2:$A$1001,MATCH(EF!B982,EF!$A$2:$A$1001,0))</f>
        <v>#N/A</v>
      </c>
      <c r="D982" s="35" t="e">
        <f t="array" ref="D982">INDEX(A!$B$2:$B$1001,MATCH(EF!C982,A!$A$2:$A$1001,0))</f>
        <v>#N/A</v>
      </c>
      <c r="E982" s="35" t="e">
        <f t="array" ref="E982">INDEX(A!$C$2:$C$1001,MATCH(EF!C982,A!$A$2:$A$1001,0))</f>
        <v>#N/A</v>
      </c>
      <c r="F982" s="35" t="e">
        <f t="array" ref="F982">INDEX(A!$D$2:$D$1001,MATCH(EF!C982,A!$A$2:$A$1001,0))</f>
        <v>#N/A</v>
      </c>
      <c r="G982" s="35" t="e">
        <f t="array" ref="G982">INDEX(A!$E$2:$E$1001,MATCH(EF!C982,A!$A$2:$A$1001,0))</f>
        <v>#N/A</v>
      </c>
      <c r="H982" s="35" t="e">
        <f t="array" ref="H982">INDEX(A!$F$2:$F$1001,MATCH(EF!C982,A!$A$2:$A$1001,0))</f>
        <v>#N/A</v>
      </c>
      <c r="I982" s="35" t="e">
        <f t="array" ref="I982">INDEX(A!$G$2:$G$1001,MATCH(EF!C982,A!$A$2:$A$1001,0))</f>
        <v>#N/A</v>
      </c>
      <c r="J982" s="35" t="e">
        <f t="array" ref="J982">INDEX(A!$H$2:$H$1001,MATCH(EF!C982,A!$A$2:$A$1001,0))</f>
        <v>#N/A</v>
      </c>
      <c r="K982" s="35" t="e">
        <f t="array" ref="K982">INDEX(A!$I$2:$I$1001,MATCH(EF!C982,A!$A$2:$A$1001,0))</f>
        <v>#N/A</v>
      </c>
      <c r="L982" s="35" t="e">
        <f t="array" ref="L982">INDEX(A!$J$2:$J$1001,MATCH(EF!C982,A!$A$2:$A$1001,0))</f>
        <v>#N/A</v>
      </c>
      <c r="M982" s="35" t="e">
        <f t="array" ref="M982">INDEX(A!$K$2:$K$1001,MATCH(EF!C982,A!$A$2:$A$1001,0))</f>
        <v>#N/A</v>
      </c>
      <c r="N982" s="35" t="e">
        <f t="array" ref="N982">INDEX(A!$L$2:$L$1001,MATCH(EF!C982,A!$A$2:$A$1001,0))</f>
        <v>#N/A</v>
      </c>
      <c r="O982" s="36" t="e">
        <f t="shared" si="0"/>
        <v>#N/A</v>
      </c>
      <c r="P982" s="36" t="e">
        <f t="shared" si="1"/>
        <v>#N/A</v>
      </c>
      <c r="Q982" s="36" t="e">
        <f t="array" ref="Q982">IF(O982="7",IF(P982="000","Sin región al ser un intermunicipal",INDEX(B!$C$2:$C$126,MATCH(EF!P982,B!$A$2:$A$126,0))),"Sin región al ser un ente Estatal")</f>
        <v>#N/A</v>
      </c>
      <c r="R982" s="37" t="e">
        <f t="array" ref="R982">IF(O982="7",IF(P982="000","N/A",INDEX(B!$D$2:$D$126,MATCH(EF!P982,B!$A$2:$A$126,0))),B!$D$127)</f>
        <v>#N/A</v>
      </c>
      <c r="S982" s="37" t="e">
        <f t="array" ref="S982">IF(O982="7",IF(P982="000","N/A",INDEX(B!$E$2:$E$126,MATCH(EF!P982,B!$A$2:$A$126,0))),B!$E$127)</f>
        <v>#N/A</v>
      </c>
      <c r="T982" s="29"/>
      <c r="U982" s="29"/>
      <c r="V982" s="29"/>
      <c r="W982" s="29"/>
      <c r="X982" s="29"/>
      <c r="Y982" s="29"/>
      <c r="Z982" s="29"/>
    </row>
    <row r="983" spans="1:26" ht="14.25" customHeight="1">
      <c r="A983" s="29">
        <f>COUNTIF(A!$A$2:$A$1001,"&lt;="&amp;A!A983)</f>
        <v>0</v>
      </c>
      <c r="B983" s="30">
        <v>982</v>
      </c>
      <c r="C983" s="35" t="e">
        <f t="array" ref="C983">INDEX(A!$A$2:$A$1001,MATCH(EF!B983,EF!$A$2:$A$1001,0))</f>
        <v>#N/A</v>
      </c>
      <c r="D983" s="35" t="e">
        <f t="array" ref="D983">INDEX(A!$B$2:$B$1001,MATCH(EF!C983,A!$A$2:$A$1001,0))</f>
        <v>#N/A</v>
      </c>
      <c r="E983" s="35" t="e">
        <f t="array" ref="E983">INDEX(A!$C$2:$C$1001,MATCH(EF!C983,A!$A$2:$A$1001,0))</f>
        <v>#N/A</v>
      </c>
      <c r="F983" s="35" t="e">
        <f t="array" ref="F983">INDEX(A!$D$2:$D$1001,MATCH(EF!C983,A!$A$2:$A$1001,0))</f>
        <v>#N/A</v>
      </c>
      <c r="G983" s="35" t="e">
        <f t="array" ref="G983">INDEX(A!$E$2:$E$1001,MATCH(EF!C983,A!$A$2:$A$1001,0))</f>
        <v>#N/A</v>
      </c>
      <c r="H983" s="35" t="e">
        <f t="array" ref="H983">INDEX(A!$F$2:$F$1001,MATCH(EF!C983,A!$A$2:$A$1001,0))</f>
        <v>#N/A</v>
      </c>
      <c r="I983" s="35" t="e">
        <f t="array" ref="I983">INDEX(A!$G$2:$G$1001,MATCH(EF!C983,A!$A$2:$A$1001,0))</f>
        <v>#N/A</v>
      </c>
      <c r="J983" s="35" t="e">
        <f t="array" ref="J983">INDEX(A!$H$2:$H$1001,MATCH(EF!C983,A!$A$2:$A$1001,0))</f>
        <v>#N/A</v>
      </c>
      <c r="K983" s="35" t="e">
        <f t="array" ref="K983">INDEX(A!$I$2:$I$1001,MATCH(EF!C983,A!$A$2:$A$1001,0))</f>
        <v>#N/A</v>
      </c>
      <c r="L983" s="35" t="e">
        <f t="array" ref="L983">INDEX(A!$J$2:$J$1001,MATCH(EF!C983,A!$A$2:$A$1001,0))</f>
        <v>#N/A</v>
      </c>
      <c r="M983" s="35" t="e">
        <f t="array" ref="M983">INDEX(A!$K$2:$K$1001,MATCH(EF!C983,A!$A$2:$A$1001,0))</f>
        <v>#N/A</v>
      </c>
      <c r="N983" s="35" t="e">
        <f t="array" ref="N983">INDEX(A!$L$2:$L$1001,MATCH(EF!C983,A!$A$2:$A$1001,0))</f>
        <v>#N/A</v>
      </c>
      <c r="O983" s="36" t="e">
        <f t="shared" si="0"/>
        <v>#N/A</v>
      </c>
      <c r="P983" s="36" t="e">
        <f t="shared" si="1"/>
        <v>#N/A</v>
      </c>
      <c r="Q983" s="36" t="e">
        <f t="array" ref="Q983">IF(O983="7",IF(P983="000","Sin región al ser un intermunicipal",INDEX(B!$C$2:$C$126,MATCH(EF!P983,B!$A$2:$A$126,0))),"Sin región al ser un ente Estatal")</f>
        <v>#N/A</v>
      </c>
      <c r="R983" s="37" t="e">
        <f t="array" ref="R983">IF(O983="7",IF(P983="000","N/A",INDEX(B!$D$2:$D$126,MATCH(EF!P983,B!$A$2:$A$126,0))),B!$D$127)</f>
        <v>#N/A</v>
      </c>
      <c r="S983" s="37" t="e">
        <f t="array" ref="S983">IF(O983="7",IF(P983="000","N/A",INDEX(B!$E$2:$E$126,MATCH(EF!P983,B!$A$2:$A$126,0))),B!$E$127)</f>
        <v>#N/A</v>
      </c>
      <c r="T983" s="29"/>
      <c r="U983" s="29"/>
      <c r="V983" s="29"/>
      <c r="W983" s="29"/>
      <c r="X983" s="29"/>
      <c r="Y983" s="29"/>
      <c r="Z983" s="29"/>
    </row>
    <row r="984" spans="1:26" ht="14.25" customHeight="1">
      <c r="A984" s="29">
        <f>COUNTIF(A!$A$2:$A$1001,"&lt;="&amp;A!A984)</f>
        <v>0</v>
      </c>
      <c r="B984" s="30">
        <v>983</v>
      </c>
      <c r="C984" s="35" t="e">
        <f t="array" ref="C984">INDEX(A!$A$2:$A$1001,MATCH(EF!B984,EF!$A$2:$A$1001,0))</f>
        <v>#N/A</v>
      </c>
      <c r="D984" s="35" t="e">
        <f t="array" ref="D984">INDEX(A!$B$2:$B$1001,MATCH(EF!C984,A!$A$2:$A$1001,0))</f>
        <v>#N/A</v>
      </c>
      <c r="E984" s="35" t="e">
        <f t="array" ref="E984">INDEX(A!$C$2:$C$1001,MATCH(EF!C984,A!$A$2:$A$1001,0))</f>
        <v>#N/A</v>
      </c>
      <c r="F984" s="35" t="e">
        <f t="array" ref="F984">INDEX(A!$D$2:$D$1001,MATCH(EF!C984,A!$A$2:$A$1001,0))</f>
        <v>#N/A</v>
      </c>
      <c r="G984" s="35" t="e">
        <f t="array" ref="G984">INDEX(A!$E$2:$E$1001,MATCH(EF!C984,A!$A$2:$A$1001,0))</f>
        <v>#N/A</v>
      </c>
      <c r="H984" s="35" t="e">
        <f t="array" ref="H984">INDEX(A!$F$2:$F$1001,MATCH(EF!C984,A!$A$2:$A$1001,0))</f>
        <v>#N/A</v>
      </c>
      <c r="I984" s="35" t="e">
        <f t="array" ref="I984">INDEX(A!$G$2:$G$1001,MATCH(EF!C984,A!$A$2:$A$1001,0))</f>
        <v>#N/A</v>
      </c>
      <c r="J984" s="35" t="e">
        <f t="array" ref="J984">INDEX(A!$H$2:$H$1001,MATCH(EF!C984,A!$A$2:$A$1001,0))</f>
        <v>#N/A</v>
      </c>
      <c r="K984" s="35" t="e">
        <f t="array" ref="K984">INDEX(A!$I$2:$I$1001,MATCH(EF!C984,A!$A$2:$A$1001,0))</f>
        <v>#N/A</v>
      </c>
      <c r="L984" s="35" t="e">
        <f t="array" ref="L984">INDEX(A!$J$2:$J$1001,MATCH(EF!C984,A!$A$2:$A$1001,0))</f>
        <v>#N/A</v>
      </c>
      <c r="M984" s="35" t="e">
        <f t="array" ref="M984">INDEX(A!$K$2:$K$1001,MATCH(EF!C984,A!$A$2:$A$1001,0))</f>
        <v>#N/A</v>
      </c>
      <c r="N984" s="35" t="e">
        <f t="array" ref="N984">INDEX(A!$L$2:$L$1001,MATCH(EF!C984,A!$A$2:$A$1001,0))</f>
        <v>#N/A</v>
      </c>
      <c r="O984" s="36" t="e">
        <f t="shared" si="0"/>
        <v>#N/A</v>
      </c>
      <c r="P984" s="36" t="e">
        <f t="shared" si="1"/>
        <v>#N/A</v>
      </c>
      <c r="Q984" s="36" t="e">
        <f t="array" ref="Q984">IF(O984="7",IF(P984="000","Sin región al ser un intermunicipal",INDEX(B!$C$2:$C$126,MATCH(EF!P984,B!$A$2:$A$126,0))),"Sin región al ser un ente Estatal")</f>
        <v>#N/A</v>
      </c>
      <c r="R984" s="37" t="e">
        <f t="array" ref="R984">IF(O984="7",IF(P984="000","N/A",INDEX(B!$D$2:$D$126,MATCH(EF!P984,B!$A$2:$A$126,0))),B!$D$127)</f>
        <v>#N/A</v>
      </c>
      <c r="S984" s="37" t="e">
        <f t="array" ref="S984">IF(O984="7",IF(P984="000","N/A",INDEX(B!$E$2:$E$126,MATCH(EF!P984,B!$A$2:$A$126,0))),B!$E$127)</f>
        <v>#N/A</v>
      </c>
      <c r="T984" s="29"/>
      <c r="U984" s="29"/>
      <c r="V984" s="29"/>
      <c r="W984" s="29"/>
      <c r="X984" s="29"/>
      <c r="Y984" s="29"/>
      <c r="Z984" s="29"/>
    </row>
    <row r="985" spans="1:26" ht="14.25" customHeight="1">
      <c r="A985" s="29">
        <f>COUNTIF(A!$A$2:$A$1001,"&lt;="&amp;A!A985)</f>
        <v>0</v>
      </c>
      <c r="B985" s="30">
        <v>984</v>
      </c>
      <c r="C985" s="35" t="e">
        <f t="array" ref="C985">INDEX(A!$A$2:$A$1001,MATCH(EF!B985,EF!$A$2:$A$1001,0))</f>
        <v>#N/A</v>
      </c>
      <c r="D985" s="35" t="e">
        <f t="array" ref="D985">INDEX(A!$B$2:$B$1001,MATCH(EF!C985,A!$A$2:$A$1001,0))</f>
        <v>#N/A</v>
      </c>
      <c r="E985" s="35" t="e">
        <f t="array" ref="E985">INDEX(A!$C$2:$C$1001,MATCH(EF!C985,A!$A$2:$A$1001,0))</f>
        <v>#N/A</v>
      </c>
      <c r="F985" s="35" t="e">
        <f t="array" ref="F985">INDEX(A!$D$2:$D$1001,MATCH(EF!C985,A!$A$2:$A$1001,0))</f>
        <v>#N/A</v>
      </c>
      <c r="G985" s="35" t="e">
        <f t="array" ref="G985">INDEX(A!$E$2:$E$1001,MATCH(EF!C985,A!$A$2:$A$1001,0))</f>
        <v>#N/A</v>
      </c>
      <c r="H985" s="35" t="e">
        <f t="array" ref="H985">INDEX(A!$F$2:$F$1001,MATCH(EF!C985,A!$A$2:$A$1001,0))</f>
        <v>#N/A</v>
      </c>
      <c r="I985" s="35" t="e">
        <f t="array" ref="I985">INDEX(A!$G$2:$G$1001,MATCH(EF!C985,A!$A$2:$A$1001,0))</f>
        <v>#N/A</v>
      </c>
      <c r="J985" s="35" t="e">
        <f t="array" ref="J985">INDEX(A!$H$2:$H$1001,MATCH(EF!C985,A!$A$2:$A$1001,0))</f>
        <v>#N/A</v>
      </c>
      <c r="K985" s="35" t="e">
        <f t="array" ref="K985">INDEX(A!$I$2:$I$1001,MATCH(EF!C985,A!$A$2:$A$1001,0))</f>
        <v>#N/A</v>
      </c>
      <c r="L985" s="35" t="e">
        <f t="array" ref="L985">INDEX(A!$J$2:$J$1001,MATCH(EF!C985,A!$A$2:$A$1001,0))</f>
        <v>#N/A</v>
      </c>
      <c r="M985" s="35" t="e">
        <f t="array" ref="M985">INDEX(A!$K$2:$K$1001,MATCH(EF!C985,A!$A$2:$A$1001,0))</f>
        <v>#N/A</v>
      </c>
      <c r="N985" s="35" t="e">
        <f t="array" ref="N985">INDEX(A!$L$2:$L$1001,MATCH(EF!C985,A!$A$2:$A$1001,0))</f>
        <v>#N/A</v>
      </c>
      <c r="O985" s="36" t="e">
        <f t="shared" si="0"/>
        <v>#N/A</v>
      </c>
      <c r="P985" s="36" t="e">
        <f t="shared" si="1"/>
        <v>#N/A</v>
      </c>
      <c r="Q985" s="36" t="e">
        <f t="array" ref="Q985">IF(O985="7",IF(P985="000","Sin región al ser un intermunicipal",INDEX(B!$C$2:$C$126,MATCH(EF!P985,B!$A$2:$A$126,0))),"Sin región al ser un ente Estatal")</f>
        <v>#N/A</v>
      </c>
      <c r="R985" s="37" t="e">
        <f t="array" ref="R985">IF(O985="7",IF(P985="000","N/A",INDEX(B!$D$2:$D$126,MATCH(EF!P985,B!$A$2:$A$126,0))),B!$D$127)</f>
        <v>#N/A</v>
      </c>
      <c r="S985" s="37" t="e">
        <f t="array" ref="S985">IF(O985="7",IF(P985="000","N/A",INDEX(B!$E$2:$E$126,MATCH(EF!P985,B!$A$2:$A$126,0))),B!$E$127)</f>
        <v>#N/A</v>
      </c>
      <c r="T985" s="29"/>
      <c r="U985" s="29"/>
      <c r="V985" s="29"/>
      <c r="W985" s="29"/>
      <c r="X985" s="29"/>
      <c r="Y985" s="29"/>
      <c r="Z985" s="29"/>
    </row>
    <row r="986" spans="1:26" ht="14.25" customHeight="1">
      <c r="A986" s="29">
        <f>COUNTIF(A!$A$2:$A$1001,"&lt;="&amp;A!A986)</f>
        <v>0</v>
      </c>
      <c r="B986" s="30">
        <v>985</v>
      </c>
      <c r="C986" s="35" t="e">
        <f t="array" ref="C986">INDEX(A!$A$2:$A$1001,MATCH(EF!B986,EF!$A$2:$A$1001,0))</f>
        <v>#N/A</v>
      </c>
      <c r="D986" s="35" t="e">
        <f t="array" ref="D986">INDEX(A!$B$2:$B$1001,MATCH(EF!C986,A!$A$2:$A$1001,0))</f>
        <v>#N/A</v>
      </c>
      <c r="E986" s="35" t="e">
        <f t="array" ref="E986">INDEX(A!$C$2:$C$1001,MATCH(EF!C986,A!$A$2:$A$1001,0))</f>
        <v>#N/A</v>
      </c>
      <c r="F986" s="35" t="e">
        <f t="array" ref="F986">INDEX(A!$D$2:$D$1001,MATCH(EF!C986,A!$A$2:$A$1001,0))</f>
        <v>#N/A</v>
      </c>
      <c r="G986" s="35" t="e">
        <f t="array" ref="G986">INDEX(A!$E$2:$E$1001,MATCH(EF!C986,A!$A$2:$A$1001,0))</f>
        <v>#N/A</v>
      </c>
      <c r="H986" s="35" t="e">
        <f t="array" ref="H986">INDEX(A!$F$2:$F$1001,MATCH(EF!C986,A!$A$2:$A$1001,0))</f>
        <v>#N/A</v>
      </c>
      <c r="I986" s="35" t="e">
        <f t="array" ref="I986">INDEX(A!$G$2:$G$1001,MATCH(EF!C986,A!$A$2:$A$1001,0))</f>
        <v>#N/A</v>
      </c>
      <c r="J986" s="35" t="e">
        <f t="array" ref="J986">INDEX(A!$H$2:$H$1001,MATCH(EF!C986,A!$A$2:$A$1001,0))</f>
        <v>#N/A</v>
      </c>
      <c r="K986" s="35" t="e">
        <f t="array" ref="K986">INDEX(A!$I$2:$I$1001,MATCH(EF!C986,A!$A$2:$A$1001,0))</f>
        <v>#N/A</v>
      </c>
      <c r="L986" s="35" t="e">
        <f t="array" ref="L986">INDEX(A!$J$2:$J$1001,MATCH(EF!C986,A!$A$2:$A$1001,0))</f>
        <v>#N/A</v>
      </c>
      <c r="M986" s="35" t="e">
        <f t="array" ref="M986">INDEX(A!$K$2:$K$1001,MATCH(EF!C986,A!$A$2:$A$1001,0))</f>
        <v>#N/A</v>
      </c>
      <c r="N986" s="35" t="e">
        <f t="array" ref="N986">INDEX(A!$L$2:$L$1001,MATCH(EF!C986,A!$A$2:$A$1001,0))</f>
        <v>#N/A</v>
      </c>
      <c r="O986" s="36" t="e">
        <f t="shared" si="0"/>
        <v>#N/A</v>
      </c>
      <c r="P986" s="36" t="e">
        <f t="shared" si="1"/>
        <v>#N/A</v>
      </c>
      <c r="Q986" s="36" t="e">
        <f t="array" ref="Q986">IF(O986="7",IF(P986="000","Sin región al ser un intermunicipal",INDEX(B!$C$2:$C$126,MATCH(EF!P986,B!$A$2:$A$126,0))),"Sin región al ser un ente Estatal")</f>
        <v>#N/A</v>
      </c>
      <c r="R986" s="37" t="e">
        <f t="array" ref="R986">IF(O986="7",IF(P986="000","N/A",INDEX(B!$D$2:$D$126,MATCH(EF!P986,B!$A$2:$A$126,0))),B!$D$127)</f>
        <v>#N/A</v>
      </c>
      <c r="S986" s="37" t="e">
        <f t="array" ref="S986">IF(O986="7",IF(P986="000","N/A",INDEX(B!$E$2:$E$126,MATCH(EF!P986,B!$A$2:$A$126,0))),B!$E$127)</f>
        <v>#N/A</v>
      </c>
      <c r="T986" s="29"/>
      <c r="U986" s="29"/>
      <c r="V986" s="29"/>
      <c r="W986" s="29"/>
      <c r="X986" s="29"/>
      <c r="Y986" s="29"/>
      <c r="Z986" s="29"/>
    </row>
    <row r="987" spans="1:26" ht="14.25" customHeight="1">
      <c r="A987" s="29">
        <f>COUNTIF(A!$A$2:$A$1001,"&lt;="&amp;A!A987)</f>
        <v>0</v>
      </c>
      <c r="B987" s="30">
        <v>986</v>
      </c>
      <c r="C987" s="35" t="e">
        <f t="array" ref="C987">INDEX(A!$A$2:$A$1001,MATCH(EF!B987,EF!$A$2:$A$1001,0))</f>
        <v>#N/A</v>
      </c>
      <c r="D987" s="35" t="e">
        <f t="array" ref="D987">INDEX(A!$B$2:$B$1001,MATCH(EF!C987,A!$A$2:$A$1001,0))</f>
        <v>#N/A</v>
      </c>
      <c r="E987" s="35" t="e">
        <f t="array" ref="E987">INDEX(A!$C$2:$C$1001,MATCH(EF!C987,A!$A$2:$A$1001,0))</f>
        <v>#N/A</v>
      </c>
      <c r="F987" s="35" t="e">
        <f t="array" ref="F987">INDEX(A!$D$2:$D$1001,MATCH(EF!C987,A!$A$2:$A$1001,0))</f>
        <v>#N/A</v>
      </c>
      <c r="G987" s="35" t="e">
        <f t="array" ref="G987">INDEX(A!$E$2:$E$1001,MATCH(EF!C987,A!$A$2:$A$1001,0))</f>
        <v>#N/A</v>
      </c>
      <c r="H987" s="35" t="e">
        <f t="array" ref="H987">INDEX(A!$F$2:$F$1001,MATCH(EF!C987,A!$A$2:$A$1001,0))</f>
        <v>#N/A</v>
      </c>
      <c r="I987" s="35" t="e">
        <f t="array" ref="I987">INDEX(A!$G$2:$G$1001,MATCH(EF!C987,A!$A$2:$A$1001,0))</f>
        <v>#N/A</v>
      </c>
      <c r="J987" s="35" t="e">
        <f t="array" ref="J987">INDEX(A!$H$2:$H$1001,MATCH(EF!C987,A!$A$2:$A$1001,0))</f>
        <v>#N/A</v>
      </c>
      <c r="K987" s="35" t="e">
        <f t="array" ref="K987">INDEX(A!$I$2:$I$1001,MATCH(EF!C987,A!$A$2:$A$1001,0))</f>
        <v>#N/A</v>
      </c>
      <c r="L987" s="35" t="e">
        <f t="array" ref="L987">INDEX(A!$J$2:$J$1001,MATCH(EF!C987,A!$A$2:$A$1001,0))</f>
        <v>#N/A</v>
      </c>
      <c r="M987" s="35" t="e">
        <f t="array" ref="M987">INDEX(A!$K$2:$K$1001,MATCH(EF!C987,A!$A$2:$A$1001,0))</f>
        <v>#N/A</v>
      </c>
      <c r="N987" s="35" t="e">
        <f t="array" ref="N987">INDEX(A!$L$2:$L$1001,MATCH(EF!C987,A!$A$2:$A$1001,0))</f>
        <v>#N/A</v>
      </c>
      <c r="O987" s="36" t="e">
        <f t="shared" si="0"/>
        <v>#N/A</v>
      </c>
      <c r="P987" s="36" t="e">
        <f t="shared" si="1"/>
        <v>#N/A</v>
      </c>
      <c r="Q987" s="36" t="e">
        <f t="array" ref="Q987">IF(O987="7",IF(P987="000","Sin región al ser un intermunicipal",INDEX(B!$C$2:$C$126,MATCH(EF!P987,B!$A$2:$A$126,0))),"Sin región al ser un ente Estatal")</f>
        <v>#N/A</v>
      </c>
      <c r="R987" s="37" t="e">
        <f t="array" ref="R987">IF(O987="7",IF(P987="000","N/A",INDEX(B!$D$2:$D$126,MATCH(EF!P987,B!$A$2:$A$126,0))),B!$D$127)</f>
        <v>#N/A</v>
      </c>
      <c r="S987" s="37" t="e">
        <f t="array" ref="S987">IF(O987="7",IF(P987="000","N/A",INDEX(B!$E$2:$E$126,MATCH(EF!P987,B!$A$2:$A$126,0))),B!$E$127)</f>
        <v>#N/A</v>
      </c>
      <c r="T987" s="29"/>
      <c r="U987" s="29"/>
      <c r="V987" s="29"/>
      <c r="W987" s="29"/>
      <c r="X987" s="29"/>
      <c r="Y987" s="29"/>
      <c r="Z987" s="29"/>
    </row>
    <row r="988" spans="1:26" ht="14.25" customHeight="1">
      <c r="A988" s="29">
        <f>COUNTIF(A!$A$2:$A$1001,"&lt;="&amp;A!A988)</f>
        <v>0</v>
      </c>
      <c r="B988" s="30">
        <v>987</v>
      </c>
      <c r="C988" s="35" t="e">
        <f t="array" ref="C988">INDEX(A!$A$2:$A$1001,MATCH(EF!B988,EF!$A$2:$A$1001,0))</f>
        <v>#N/A</v>
      </c>
      <c r="D988" s="35" t="e">
        <f t="array" ref="D988">INDEX(A!$B$2:$B$1001,MATCH(EF!C988,A!$A$2:$A$1001,0))</f>
        <v>#N/A</v>
      </c>
      <c r="E988" s="35" t="e">
        <f t="array" ref="E988">INDEX(A!$C$2:$C$1001,MATCH(EF!C988,A!$A$2:$A$1001,0))</f>
        <v>#N/A</v>
      </c>
      <c r="F988" s="35" t="e">
        <f t="array" ref="F988">INDEX(A!$D$2:$D$1001,MATCH(EF!C988,A!$A$2:$A$1001,0))</f>
        <v>#N/A</v>
      </c>
      <c r="G988" s="35" t="e">
        <f t="array" ref="G988">INDEX(A!$E$2:$E$1001,MATCH(EF!C988,A!$A$2:$A$1001,0))</f>
        <v>#N/A</v>
      </c>
      <c r="H988" s="35" t="e">
        <f t="array" ref="H988">INDEX(A!$F$2:$F$1001,MATCH(EF!C988,A!$A$2:$A$1001,0))</f>
        <v>#N/A</v>
      </c>
      <c r="I988" s="35" t="e">
        <f t="array" ref="I988">INDEX(A!$G$2:$G$1001,MATCH(EF!C988,A!$A$2:$A$1001,0))</f>
        <v>#N/A</v>
      </c>
      <c r="J988" s="35" t="e">
        <f t="array" ref="J988">INDEX(A!$H$2:$H$1001,MATCH(EF!C988,A!$A$2:$A$1001,0))</f>
        <v>#N/A</v>
      </c>
      <c r="K988" s="35" t="e">
        <f t="array" ref="K988">INDEX(A!$I$2:$I$1001,MATCH(EF!C988,A!$A$2:$A$1001,0))</f>
        <v>#N/A</v>
      </c>
      <c r="L988" s="35" t="e">
        <f t="array" ref="L988">INDEX(A!$J$2:$J$1001,MATCH(EF!C988,A!$A$2:$A$1001,0))</f>
        <v>#N/A</v>
      </c>
      <c r="M988" s="35" t="e">
        <f t="array" ref="M988">INDEX(A!$K$2:$K$1001,MATCH(EF!C988,A!$A$2:$A$1001,0))</f>
        <v>#N/A</v>
      </c>
      <c r="N988" s="35" t="e">
        <f t="array" ref="N988">INDEX(A!$L$2:$L$1001,MATCH(EF!C988,A!$A$2:$A$1001,0))</f>
        <v>#N/A</v>
      </c>
      <c r="O988" s="36" t="e">
        <f t="shared" si="0"/>
        <v>#N/A</v>
      </c>
      <c r="P988" s="36" t="e">
        <f t="shared" si="1"/>
        <v>#N/A</v>
      </c>
      <c r="Q988" s="36" t="e">
        <f t="array" ref="Q988">IF(O988="7",IF(P988="000","Sin región al ser un intermunicipal",INDEX(B!$C$2:$C$126,MATCH(EF!P988,B!$A$2:$A$126,0))),"Sin región al ser un ente Estatal")</f>
        <v>#N/A</v>
      </c>
      <c r="R988" s="37" t="e">
        <f t="array" ref="R988">IF(O988="7",IF(P988="000","N/A",INDEX(B!$D$2:$D$126,MATCH(EF!P988,B!$A$2:$A$126,0))),B!$D$127)</f>
        <v>#N/A</v>
      </c>
      <c r="S988" s="37" t="e">
        <f t="array" ref="S988">IF(O988="7",IF(P988="000","N/A",INDEX(B!$E$2:$E$126,MATCH(EF!P988,B!$A$2:$A$126,0))),B!$E$127)</f>
        <v>#N/A</v>
      </c>
      <c r="T988" s="29"/>
      <c r="U988" s="29"/>
      <c r="V988" s="29"/>
      <c r="W988" s="29"/>
      <c r="X988" s="29"/>
      <c r="Y988" s="29"/>
      <c r="Z988" s="29"/>
    </row>
    <row r="989" spans="1:26" ht="14.25" customHeight="1">
      <c r="A989" s="29">
        <f>COUNTIF(A!$A$2:$A$1001,"&lt;="&amp;A!A989)</f>
        <v>0</v>
      </c>
      <c r="B989" s="30">
        <v>988</v>
      </c>
      <c r="C989" s="35" t="e">
        <f t="array" ref="C989">INDEX(A!$A$2:$A$1001,MATCH(EF!B989,EF!$A$2:$A$1001,0))</f>
        <v>#N/A</v>
      </c>
      <c r="D989" s="35" t="e">
        <f t="array" ref="D989">INDEX(A!$B$2:$B$1001,MATCH(EF!C989,A!$A$2:$A$1001,0))</f>
        <v>#N/A</v>
      </c>
      <c r="E989" s="35" t="e">
        <f t="array" ref="E989">INDEX(A!$C$2:$C$1001,MATCH(EF!C989,A!$A$2:$A$1001,0))</f>
        <v>#N/A</v>
      </c>
      <c r="F989" s="35" t="e">
        <f t="array" ref="F989">INDEX(A!$D$2:$D$1001,MATCH(EF!C989,A!$A$2:$A$1001,0))</f>
        <v>#N/A</v>
      </c>
      <c r="G989" s="35" t="e">
        <f t="array" ref="G989">INDEX(A!$E$2:$E$1001,MATCH(EF!C989,A!$A$2:$A$1001,0))</f>
        <v>#N/A</v>
      </c>
      <c r="H989" s="35" t="e">
        <f t="array" ref="H989">INDEX(A!$F$2:$F$1001,MATCH(EF!C989,A!$A$2:$A$1001,0))</f>
        <v>#N/A</v>
      </c>
      <c r="I989" s="35" t="e">
        <f t="array" ref="I989">INDEX(A!$G$2:$G$1001,MATCH(EF!C989,A!$A$2:$A$1001,0))</f>
        <v>#N/A</v>
      </c>
      <c r="J989" s="35" t="e">
        <f t="array" ref="J989">INDEX(A!$H$2:$H$1001,MATCH(EF!C989,A!$A$2:$A$1001,0))</f>
        <v>#N/A</v>
      </c>
      <c r="K989" s="35" t="e">
        <f t="array" ref="K989">INDEX(A!$I$2:$I$1001,MATCH(EF!C989,A!$A$2:$A$1001,0))</f>
        <v>#N/A</v>
      </c>
      <c r="L989" s="35" t="e">
        <f t="array" ref="L989">INDEX(A!$J$2:$J$1001,MATCH(EF!C989,A!$A$2:$A$1001,0))</f>
        <v>#N/A</v>
      </c>
      <c r="M989" s="35" t="e">
        <f t="array" ref="M989">INDEX(A!$K$2:$K$1001,MATCH(EF!C989,A!$A$2:$A$1001,0))</f>
        <v>#N/A</v>
      </c>
      <c r="N989" s="35" t="e">
        <f t="array" ref="N989">INDEX(A!$L$2:$L$1001,MATCH(EF!C989,A!$A$2:$A$1001,0))</f>
        <v>#N/A</v>
      </c>
      <c r="O989" s="36" t="e">
        <f t="shared" si="0"/>
        <v>#N/A</v>
      </c>
      <c r="P989" s="36" t="e">
        <f t="shared" si="1"/>
        <v>#N/A</v>
      </c>
      <c r="Q989" s="36" t="e">
        <f t="array" ref="Q989">IF(O989="7",IF(P989="000","Sin región al ser un intermunicipal",INDEX(B!$C$2:$C$126,MATCH(EF!P989,B!$A$2:$A$126,0))),"Sin región al ser un ente Estatal")</f>
        <v>#N/A</v>
      </c>
      <c r="R989" s="37" t="e">
        <f t="array" ref="R989">IF(O989="7",IF(P989="000","N/A",INDEX(B!$D$2:$D$126,MATCH(EF!P989,B!$A$2:$A$126,0))),B!$D$127)</f>
        <v>#N/A</v>
      </c>
      <c r="S989" s="37" t="e">
        <f t="array" ref="S989">IF(O989="7",IF(P989="000","N/A",INDEX(B!$E$2:$E$126,MATCH(EF!P989,B!$A$2:$A$126,0))),B!$E$127)</f>
        <v>#N/A</v>
      </c>
      <c r="T989" s="29"/>
      <c r="U989" s="29"/>
      <c r="V989" s="29"/>
      <c r="W989" s="29"/>
      <c r="X989" s="29"/>
      <c r="Y989" s="29"/>
      <c r="Z989" s="29"/>
    </row>
    <row r="990" spans="1:26" ht="14.25" customHeight="1">
      <c r="A990" s="29">
        <f>COUNTIF(A!$A$2:$A$1001,"&lt;="&amp;A!A990)</f>
        <v>0</v>
      </c>
      <c r="B990" s="30">
        <v>989</v>
      </c>
      <c r="C990" s="35" t="e">
        <f t="array" ref="C990">INDEX(A!$A$2:$A$1001,MATCH(EF!B990,EF!$A$2:$A$1001,0))</f>
        <v>#N/A</v>
      </c>
      <c r="D990" s="35" t="e">
        <f t="array" ref="D990">INDEX(A!$B$2:$B$1001,MATCH(EF!C990,A!$A$2:$A$1001,0))</f>
        <v>#N/A</v>
      </c>
      <c r="E990" s="35" t="e">
        <f t="array" ref="E990">INDEX(A!$C$2:$C$1001,MATCH(EF!C990,A!$A$2:$A$1001,0))</f>
        <v>#N/A</v>
      </c>
      <c r="F990" s="35" t="e">
        <f t="array" ref="F990">INDEX(A!$D$2:$D$1001,MATCH(EF!C990,A!$A$2:$A$1001,0))</f>
        <v>#N/A</v>
      </c>
      <c r="G990" s="35" t="e">
        <f t="array" ref="G990">INDEX(A!$E$2:$E$1001,MATCH(EF!C990,A!$A$2:$A$1001,0))</f>
        <v>#N/A</v>
      </c>
      <c r="H990" s="35" t="e">
        <f t="array" ref="H990">INDEX(A!$F$2:$F$1001,MATCH(EF!C990,A!$A$2:$A$1001,0))</f>
        <v>#N/A</v>
      </c>
      <c r="I990" s="35" t="e">
        <f t="array" ref="I990">INDEX(A!$G$2:$G$1001,MATCH(EF!C990,A!$A$2:$A$1001,0))</f>
        <v>#N/A</v>
      </c>
      <c r="J990" s="35" t="e">
        <f t="array" ref="J990">INDEX(A!$H$2:$H$1001,MATCH(EF!C990,A!$A$2:$A$1001,0))</f>
        <v>#N/A</v>
      </c>
      <c r="K990" s="35" t="e">
        <f t="array" ref="K990">INDEX(A!$I$2:$I$1001,MATCH(EF!C990,A!$A$2:$A$1001,0))</f>
        <v>#N/A</v>
      </c>
      <c r="L990" s="35" t="e">
        <f t="array" ref="L990">INDEX(A!$J$2:$J$1001,MATCH(EF!C990,A!$A$2:$A$1001,0))</f>
        <v>#N/A</v>
      </c>
      <c r="M990" s="35" t="e">
        <f t="array" ref="M990">INDEX(A!$K$2:$K$1001,MATCH(EF!C990,A!$A$2:$A$1001,0))</f>
        <v>#N/A</v>
      </c>
      <c r="N990" s="35" t="e">
        <f t="array" ref="N990">INDEX(A!$L$2:$L$1001,MATCH(EF!C990,A!$A$2:$A$1001,0))</f>
        <v>#N/A</v>
      </c>
      <c r="O990" s="36" t="e">
        <f t="shared" si="0"/>
        <v>#N/A</v>
      </c>
      <c r="P990" s="36" t="e">
        <f t="shared" si="1"/>
        <v>#N/A</v>
      </c>
      <c r="Q990" s="36" t="e">
        <f t="array" ref="Q990">IF(O990="7",IF(P990="000","Sin región al ser un intermunicipal",INDEX(B!$C$2:$C$126,MATCH(EF!P990,B!$A$2:$A$126,0))),"Sin región al ser un ente Estatal")</f>
        <v>#N/A</v>
      </c>
      <c r="R990" s="37" t="e">
        <f t="array" ref="R990">IF(O990="7",IF(P990="000","N/A",INDEX(B!$D$2:$D$126,MATCH(EF!P990,B!$A$2:$A$126,0))),B!$D$127)</f>
        <v>#N/A</v>
      </c>
      <c r="S990" s="37" t="e">
        <f t="array" ref="S990">IF(O990="7",IF(P990="000","N/A",INDEX(B!$E$2:$E$126,MATCH(EF!P990,B!$A$2:$A$126,0))),B!$E$127)</f>
        <v>#N/A</v>
      </c>
      <c r="T990" s="29"/>
      <c r="U990" s="29"/>
      <c r="V990" s="29"/>
      <c r="W990" s="29"/>
      <c r="X990" s="29"/>
      <c r="Y990" s="29"/>
      <c r="Z990" s="29"/>
    </row>
    <row r="991" spans="1:26" ht="14.25" customHeight="1">
      <c r="A991" s="29">
        <f>COUNTIF(A!$A$2:$A$1001,"&lt;="&amp;A!A991)</f>
        <v>0</v>
      </c>
      <c r="B991" s="30">
        <v>990</v>
      </c>
      <c r="C991" s="35" t="e">
        <f t="array" ref="C991">INDEX(A!$A$2:$A$1001,MATCH(EF!B991,EF!$A$2:$A$1001,0))</f>
        <v>#N/A</v>
      </c>
      <c r="D991" s="35" t="e">
        <f t="array" ref="D991">INDEX(A!$B$2:$B$1001,MATCH(EF!C991,A!$A$2:$A$1001,0))</f>
        <v>#N/A</v>
      </c>
      <c r="E991" s="35" t="e">
        <f t="array" ref="E991">INDEX(A!$C$2:$C$1001,MATCH(EF!C991,A!$A$2:$A$1001,0))</f>
        <v>#N/A</v>
      </c>
      <c r="F991" s="35" t="e">
        <f t="array" ref="F991">INDEX(A!$D$2:$D$1001,MATCH(EF!C991,A!$A$2:$A$1001,0))</f>
        <v>#N/A</v>
      </c>
      <c r="G991" s="35" t="e">
        <f t="array" ref="G991">INDEX(A!$E$2:$E$1001,MATCH(EF!C991,A!$A$2:$A$1001,0))</f>
        <v>#N/A</v>
      </c>
      <c r="H991" s="35" t="e">
        <f t="array" ref="H991">INDEX(A!$F$2:$F$1001,MATCH(EF!C991,A!$A$2:$A$1001,0))</f>
        <v>#N/A</v>
      </c>
      <c r="I991" s="35" t="e">
        <f t="array" ref="I991">INDEX(A!$G$2:$G$1001,MATCH(EF!C991,A!$A$2:$A$1001,0))</f>
        <v>#N/A</v>
      </c>
      <c r="J991" s="35" t="e">
        <f t="array" ref="J991">INDEX(A!$H$2:$H$1001,MATCH(EF!C991,A!$A$2:$A$1001,0))</f>
        <v>#N/A</v>
      </c>
      <c r="K991" s="35" t="e">
        <f t="array" ref="K991">INDEX(A!$I$2:$I$1001,MATCH(EF!C991,A!$A$2:$A$1001,0))</f>
        <v>#N/A</v>
      </c>
      <c r="L991" s="35" t="e">
        <f t="array" ref="L991">INDEX(A!$J$2:$J$1001,MATCH(EF!C991,A!$A$2:$A$1001,0))</f>
        <v>#N/A</v>
      </c>
      <c r="M991" s="35" t="e">
        <f t="array" ref="M991">INDEX(A!$K$2:$K$1001,MATCH(EF!C991,A!$A$2:$A$1001,0))</f>
        <v>#N/A</v>
      </c>
      <c r="N991" s="35" t="e">
        <f t="array" ref="N991">INDEX(A!$L$2:$L$1001,MATCH(EF!C991,A!$A$2:$A$1001,0))</f>
        <v>#N/A</v>
      </c>
      <c r="O991" s="36" t="e">
        <f t="shared" si="0"/>
        <v>#N/A</v>
      </c>
      <c r="P991" s="36" t="e">
        <f t="shared" si="1"/>
        <v>#N/A</v>
      </c>
      <c r="Q991" s="36" t="e">
        <f t="array" ref="Q991">IF(O991="7",IF(P991="000","Sin región al ser un intermunicipal",INDEX(B!$C$2:$C$126,MATCH(EF!P991,B!$A$2:$A$126,0))),"Sin región al ser un ente Estatal")</f>
        <v>#N/A</v>
      </c>
      <c r="R991" s="37" t="e">
        <f t="array" ref="R991">IF(O991="7",IF(P991="000","N/A",INDEX(B!$D$2:$D$126,MATCH(EF!P991,B!$A$2:$A$126,0))),B!$D$127)</f>
        <v>#N/A</v>
      </c>
      <c r="S991" s="37" t="e">
        <f t="array" ref="S991">IF(O991="7",IF(P991="000","N/A",INDEX(B!$E$2:$E$126,MATCH(EF!P991,B!$A$2:$A$126,0))),B!$E$127)</f>
        <v>#N/A</v>
      </c>
      <c r="T991" s="29"/>
      <c r="U991" s="29"/>
      <c r="V991" s="29"/>
      <c r="W991" s="29"/>
      <c r="X991" s="29"/>
      <c r="Y991" s="29"/>
      <c r="Z991" s="29"/>
    </row>
    <row r="992" spans="1:26" ht="14.25" customHeight="1">
      <c r="A992" s="29">
        <f>COUNTIF(A!$A$2:$A$1001,"&lt;="&amp;A!A992)</f>
        <v>0</v>
      </c>
      <c r="B992" s="30">
        <v>991</v>
      </c>
      <c r="C992" s="35" t="e">
        <f t="array" ref="C992">INDEX(A!$A$2:$A$1001,MATCH(EF!B992,EF!$A$2:$A$1001,0))</f>
        <v>#N/A</v>
      </c>
      <c r="D992" s="35" t="e">
        <f t="array" ref="D992">INDEX(A!$B$2:$B$1001,MATCH(EF!C992,A!$A$2:$A$1001,0))</f>
        <v>#N/A</v>
      </c>
      <c r="E992" s="35" t="e">
        <f t="array" ref="E992">INDEX(A!$C$2:$C$1001,MATCH(EF!C992,A!$A$2:$A$1001,0))</f>
        <v>#N/A</v>
      </c>
      <c r="F992" s="35" t="e">
        <f t="array" ref="F992">INDEX(A!$D$2:$D$1001,MATCH(EF!C992,A!$A$2:$A$1001,0))</f>
        <v>#N/A</v>
      </c>
      <c r="G992" s="35" t="e">
        <f t="array" ref="G992">INDEX(A!$E$2:$E$1001,MATCH(EF!C992,A!$A$2:$A$1001,0))</f>
        <v>#N/A</v>
      </c>
      <c r="H992" s="35" t="e">
        <f t="array" ref="H992">INDEX(A!$F$2:$F$1001,MATCH(EF!C992,A!$A$2:$A$1001,0))</f>
        <v>#N/A</v>
      </c>
      <c r="I992" s="35" t="e">
        <f t="array" ref="I992">INDEX(A!$G$2:$G$1001,MATCH(EF!C992,A!$A$2:$A$1001,0))</f>
        <v>#N/A</v>
      </c>
      <c r="J992" s="35" t="e">
        <f t="array" ref="J992">INDEX(A!$H$2:$H$1001,MATCH(EF!C992,A!$A$2:$A$1001,0))</f>
        <v>#N/A</v>
      </c>
      <c r="K992" s="35" t="e">
        <f t="array" ref="K992">INDEX(A!$I$2:$I$1001,MATCH(EF!C992,A!$A$2:$A$1001,0))</f>
        <v>#N/A</v>
      </c>
      <c r="L992" s="35" t="e">
        <f t="array" ref="L992">INDEX(A!$J$2:$J$1001,MATCH(EF!C992,A!$A$2:$A$1001,0))</f>
        <v>#N/A</v>
      </c>
      <c r="M992" s="35" t="e">
        <f t="array" ref="M992">INDEX(A!$K$2:$K$1001,MATCH(EF!C992,A!$A$2:$A$1001,0))</f>
        <v>#N/A</v>
      </c>
      <c r="N992" s="35" t="e">
        <f t="array" ref="N992">INDEX(A!$L$2:$L$1001,MATCH(EF!C992,A!$A$2:$A$1001,0))</f>
        <v>#N/A</v>
      </c>
      <c r="O992" s="36" t="e">
        <f t="shared" si="0"/>
        <v>#N/A</v>
      </c>
      <c r="P992" s="36" t="e">
        <f t="shared" si="1"/>
        <v>#N/A</v>
      </c>
      <c r="Q992" s="36" t="e">
        <f t="array" ref="Q992">IF(O992="7",IF(P992="000","Sin región al ser un intermunicipal",INDEX(B!$C$2:$C$126,MATCH(EF!P992,B!$A$2:$A$126,0))),"Sin región al ser un ente Estatal")</f>
        <v>#N/A</v>
      </c>
      <c r="R992" s="37" t="e">
        <f t="array" ref="R992">IF(O992="7",IF(P992="000","N/A",INDEX(B!$D$2:$D$126,MATCH(EF!P992,B!$A$2:$A$126,0))),B!$D$127)</f>
        <v>#N/A</v>
      </c>
      <c r="S992" s="37" t="e">
        <f t="array" ref="S992">IF(O992="7",IF(P992="000","N/A",INDEX(B!$E$2:$E$126,MATCH(EF!P992,B!$A$2:$A$126,0))),B!$E$127)</f>
        <v>#N/A</v>
      </c>
      <c r="T992" s="29"/>
      <c r="U992" s="29"/>
      <c r="V992" s="29"/>
      <c r="W992" s="29"/>
      <c r="X992" s="29"/>
      <c r="Y992" s="29"/>
      <c r="Z992" s="29"/>
    </row>
    <row r="993" spans="1:26" ht="14.25" customHeight="1">
      <c r="A993" s="29">
        <f>COUNTIF(A!$A$2:$A$1001,"&lt;="&amp;A!A993)</f>
        <v>0</v>
      </c>
      <c r="B993" s="30">
        <v>992</v>
      </c>
      <c r="C993" s="35" t="e">
        <f t="array" ref="C993">INDEX(A!$A$2:$A$1001,MATCH(EF!B993,EF!$A$2:$A$1001,0))</f>
        <v>#N/A</v>
      </c>
      <c r="D993" s="35" t="e">
        <f t="array" ref="D993">INDEX(A!$B$2:$B$1001,MATCH(EF!C993,A!$A$2:$A$1001,0))</f>
        <v>#N/A</v>
      </c>
      <c r="E993" s="35" t="e">
        <f t="array" ref="E993">INDEX(A!$C$2:$C$1001,MATCH(EF!C993,A!$A$2:$A$1001,0))</f>
        <v>#N/A</v>
      </c>
      <c r="F993" s="35" t="e">
        <f t="array" ref="F993">INDEX(A!$D$2:$D$1001,MATCH(EF!C993,A!$A$2:$A$1001,0))</f>
        <v>#N/A</v>
      </c>
      <c r="G993" s="35" t="e">
        <f t="array" ref="G993">INDEX(A!$E$2:$E$1001,MATCH(EF!C993,A!$A$2:$A$1001,0))</f>
        <v>#N/A</v>
      </c>
      <c r="H993" s="35" t="e">
        <f t="array" ref="H993">INDEX(A!$F$2:$F$1001,MATCH(EF!C993,A!$A$2:$A$1001,0))</f>
        <v>#N/A</v>
      </c>
      <c r="I993" s="35" t="e">
        <f t="array" ref="I993">INDEX(A!$G$2:$G$1001,MATCH(EF!C993,A!$A$2:$A$1001,0))</f>
        <v>#N/A</v>
      </c>
      <c r="J993" s="35" t="e">
        <f t="array" ref="J993">INDEX(A!$H$2:$H$1001,MATCH(EF!C993,A!$A$2:$A$1001,0))</f>
        <v>#N/A</v>
      </c>
      <c r="K993" s="35" t="e">
        <f t="array" ref="K993">INDEX(A!$I$2:$I$1001,MATCH(EF!C993,A!$A$2:$A$1001,0))</f>
        <v>#N/A</v>
      </c>
      <c r="L993" s="35" t="e">
        <f t="array" ref="L993">INDEX(A!$J$2:$J$1001,MATCH(EF!C993,A!$A$2:$A$1001,0))</f>
        <v>#N/A</v>
      </c>
      <c r="M993" s="35" t="e">
        <f t="array" ref="M993">INDEX(A!$K$2:$K$1001,MATCH(EF!C993,A!$A$2:$A$1001,0))</f>
        <v>#N/A</v>
      </c>
      <c r="N993" s="35" t="e">
        <f t="array" ref="N993">INDEX(A!$L$2:$L$1001,MATCH(EF!C993,A!$A$2:$A$1001,0))</f>
        <v>#N/A</v>
      </c>
      <c r="O993" s="36" t="e">
        <f t="shared" si="0"/>
        <v>#N/A</v>
      </c>
      <c r="P993" s="36" t="e">
        <f t="shared" si="1"/>
        <v>#N/A</v>
      </c>
      <c r="Q993" s="36" t="e">
        <f t="array" ref="Q993">IF(O993="7",IF(P993="000","Sin región al ser un intermunicipal",INDEX(B!$C$2:$C$126,MATCH(EF!P993,B!$A$2:$A$126,0))),"Sin región al ser un ente Estatal")</f>
        <v>#N/A</v>
      </c>
      <c r="R993" s="37" t="e">
        <f t="array" ref="R993">IF(O993="7",IF(P993="000","N/A",INDEX(B!$D$2:$D$126,MATCH(EF!P993,B!$A$2:$A$126,0))),B!$D$127)</f>
        <v>#N/A</v>
      </c>
      <c r="S993" s="37" t="e">
        <f t="array" ref="S993">IF(O993="7",IF(P993="000","N/A",INDEX(B!$E$2:$E$126,MATCH(EF!P993,B!$A$2:$A$126,0))),B!$E$127)</f>
        <v>#N/A</v>
      </c>
      <c r="T993" s="29"/>
      <c r="U993" s="29"/>
      <c r="V993" s="29"/>
      <c r="W993" s="29"/>
      <c r="X993" s="29"/>
      <c r="Y993" s="29"/>
      <c r="Z993" s="29"/>
    </row>
    <row r="994" spans="1:26" ht="14.25" customHeight="1">
      <c r="A994" s="29">
        <f>COUNTIF(A!$A$2:$A$1001,"&lt;="&amp;A!A994)</f>
        <v>0</v>
      </c>
      <c r="B994" s="30">
        <v>993</v>
      </c>
      <c r="C994" s="35" t="e">
        <f t="array" ref="C994">INDEX(A!$A$2:$A$1001,MATCH(EF!B994,EF!$A$2:$A$1001,0))</f>
        <v>#N/A</v>
      </c>
      <c r="D994" s="35" t="e">
        <f t="array" ref="D994">INDEX(A!$B$2:$B$1001,MATCH(EF!C994,A!$A$2:$A$1001,0))</f>
        <v>#N/A</v>
      </c>
      <c r="E994" s="35" t="e">
        <f t="array" ref="E994">INDEX(A!$C$2:$C$1001,MATCH(EF!C994,A!$A$2:$A$1001,0))</f>
        <v>#N/A</v>
      </c>
      <c r="F994" s="35" t="e">
        <f t="array" ref="F994">INDEX(A!$D$2:$D$1001,MATCH(EF!C994,A!$A$2:$A$1001,0))</f>
        <v>#N/A</v>
      </c>
      <c r="G994" s="35" t="e">
        <f t="array" ref="G994">INDEX(A!$E$2:$E$1001,MATCH(EF!C994,A!$A$2:$A$1001,0))</f>
        <v>#N/A</v>
      </c>
      <c r="H994" s="35" t="e">
        <f t="array" ref="H994">INDEX(A!$F$2:$F$1001,MATCH(EF!C994,A!$A$2:$A$1001,0))</f>
        <v>#N/A</v>
      </c>
      <c r="I994" s="35" t="e">
        <f t="array" ref="I994">INDEX(A!$G$2:$G$1001,MATCH(EF!C994,A!$A$2:$A$1001,0))</f>
        <v>#N/A</v>
      </c>
      <c r="J994" s="35" t="e">
        <f t="array" ref="J994">INDEX(A!$H$2:$H$1001,MATCH(EF!C994,A!$A$2:$A$1001,0))</f>
        <v>#N/A</v>
      </c>
      <c r="K994" s="35" t="e">
        <f t="array" ref="K994">INDEX(A!$I$2:$I$1001,MATCH(EF!C994,A!$A$2:$A$1001,0))</f>
        <v>#N/A</v>
      </c>
      <c r="L994" s="35" t="e">
        <f t="array" ref="L994">INDEX(A!$J$2:$J$1001,MATCH(EF!C994,A!$A$2:$A$1001,0))</f>
        <v>#N/A</v>
      </c>
      <c r="M994" s="35" t="e">
        <f t="array" ref="M994">INDEX(A!$K$2:$K$1001,MATCH(EF!C994,A!$A$2:$A$1001,0))</f>
        <v>#N/A</v>
      </c>
      <c r="N994" s="35" t="e">
        <f t="array" ref="N994">INDEX(A!$L$2:$L$1001,MATCH(EF!C994,A!$A$2:$A$1001,0))</f>
        <v>#N/A</v>
      </c>
      <c r="O994" s="36" t="e">
        <f t="shared" si="0"/>
        <v>#N/A</v>
      </c>
      <c r="P994" s="36" t="e">
        <f t="shared" si="1"/>
        <v>#N/A</v>
      </c>
      <c r="Q994" s="36" t="e">
        <f t="array" ref="Q994">IF(O994="7",IF(P994="000","Sin región al ser un intermunicipal",INDEX(B!$C$2:$C$126,MATCH(EF!P994,B!$A$2:$A$126,0))),"Sin región al ser un ente Estatal")</f>
        <v>#N/A</v>
      </c>
      <c r="R994" s="37" t="e">
        <f t="array" ref="R994">IF(O994="7",IF(P994="000","N/A",INDEX(B!$D$2:$D$126,MATCH(EF!P994,B!$A$2:$A$126,0))),B!$D$127)</f>
        <v>#N/A</v>
      </c>
      <c r="S994" s="37" t="e">
        <f t="array" ref="S994">IF(O994="7",IF(P994="000","N/A",INDEX(B!$E$2:$E$126,MATCH(EF!P994,B!$A$2:$A$126,0))),B!$E$127)</f>
        <v>#N/A</v>
      </c>
      <c r="T994" s="29"/>
      <c r="U994" s="29"/>
      <c r="V994" s="29"/>
      <c r="W994" s="29"/>
      <c r="X994" s="29"/>
      <c r="Y994" s="29"/>
      <c r="Z994" s="29"/>
    </row>
    <row r="995" spans="1:26" ht="14.25" customHeight="1">
      <c r="A995" s="29">
        <f>COUNTIF(A!$A$2:$A$1001,"&lt;="&amp;A!A995)</f>
        <v>0</v>
      </c>
      <c r="B995" s="30">
        <v>994</v>
      </c>
      <c r="C995" s="35" t="e">
        <f t="array" ref="C995">INDEX(A!$A$2:$A$1001,MATCH(EF!B995,EF!$A$2:$A$1001,0))</f>
        <v>#N/A</v>
      </c>
      <c r="D995" s="35" t="e">
        <f t="array" ref="D995">INDEX(A!$B$2:$B$1001,MATCH(EF!C995,A!$A$2:$A$1001,0))</f>
        <v>#N/A</v>
      </c>
      <c r="E995" s="35" t="e">
        <f t="array" ref="E995">INDEX(A!$C$2:$C$1001,MATCH(EF!C995,A!$A$2:$A$1001,0))</f>
        <v>#N/A</v>
      </c>
      <c r="F995" s="35" t="e">
        <f t="array" ref="F995">INDEX(A!$D$2:$D$1001,MATCH(EF!C995,A!$A$2:$A$1001,0))</f>
        <v>#N/A</v>
      </c>
      <c r="G995" s="35" t="e">
        <f t="array" ref="G995">INDEX(A!$E$2:$E$1001,MATCH(EF!C995,A!$A$2:$A$1001,0))</f>
        <v>#N/A</v>
      </c>
      <c r="H995" s="35" t="e">
        <f t="array" ref="H995">INDEX(A!$F$2:$F$1001,MATCH(EF!C995,A!$A$2:$A$1001,0))</f>
        <v>#N/A</v>
      </c>
      <c r="I995" s="35" t="e">
        <f t="array" ref="I995">INDEX(A!$G$2:$G$1001,MATCH(EF!C995,A!$A$2:$A$1001,0))</f>
        <v>#N/A</v>
      </c>
      <c r="J995" s="35" t="e">
        <f t="array" ref="J995">INDEX(A!$H$2:$H$1001,MATCH(EF!C995,A!$A$2:$A$1001,0))</f>
        <v>#N/A</v>
      </c>
      <c r="K995" s="35" t="e">
        <f t="array" ref="K995">INDEX(A!$I$2:$I$1001,MATCH(EF!C995,A!$A$2:$A$1001,0))</f>
        <v>#N/A</v>
      </c>
      <c r="L995" s="35" t="e">
        <f t="array" ref="L995">INDEX(A!$J$2:$J$1001,MATCH(EF!C995,A!$A$2:$A$1001,0))</f>
        <v>#N/A</v>
      </c>
      <c r="M995" s="35" t="e">
        <f t="array" ref="M995">INDEX(A!$K$2:$K$1001,MATCH(EF!C995,A!$A$2:$A$1001,0))</f>
        <v>#N/A</v>
      </c>
      <c r="N995" s="35" t="e">
        <f t="array" ref="N995">INDEX(A!$L$2:$L$1001,MATCH(EF!C995,A!$A$2:$A$1001,0))</f>
        <v>#N/A</v>
      </c>
      <c r="O995" s="36" t="e">
        <f t="shared" si="0"/>
        <v>#N/A</v>
      </c>
      <c r="P995" s="36" t="e">
        <f t="shared" si="1"/>
        <v>#N/A</v>
      </c>
      <c r="Q995" s="36" t="e">
        <f t="array" ref="Q995">IF(O995="7",IF(P995="000","Sin región al ser un intermunicipal",INDEX(B!$C$2:$C$126,MATCH(EF!P995,B!$A$2:$A$126,0))),"Sin región al ser un ente Estatal")</f>
        <v>#N/A</v>
      </c>
      <c r="R995" s="37" t="e">
        <f t="array" ref="R995">IF(O995="7",IF(P995="000","N/A",INDEX(B!$D$2:$D$126,MATCH(EF!P995,B!$A$2:$A$126,0))),B!$D$127)</f>
        <v>#N/A</v>
      </c>
      <c r="S995" s="37" t="e">
        <f t="array" ref="S995">IF(O995="7",IF(P995="000","N/A",INDEX(B!$E$2:$E$126,MATCH(EF!P995,B!$A$2:$A$126,0))),B!$E$127)</f>
        <v>#N/A</v>
      </c>
      <c r="T995" s="29"/>
      <c r="U995" s="29"/>
      <c r="V995" s="29"/>
      <c r="W995" s="29"/>
      <c r="X995" s="29"/>
      <c r="Y995" s="29"/>
      <c r="Z995" s="29"/>
    </row>
    <row r="996" spans="1:26" ht="14.25" customHeight="1">
      <c r="A996" s="29">
        <f>COUNTIF(A!$A$2:$A$1001,"&lt;="&amp;A!A996)</f>
        <v>0</v>
      </c>
      <c r="B996" s="30">
        <v>995</v>
      </c>
      <c r="C996" s="35" t="e">
        <f t="array" ref="C996">INDEX(A!$A$2:$A$1001,MATCH(EF!B996,EF!$A$2:$A$1001,0))</f>
        <v>#N/A</v>
      </c>
      <c r="D996" s="35" t="e">
        <f t="array" ref="D996">INDEX(A!$B$2:$B$1001,MATCH(EF!C996,A!$A$2:$A$1001,0))</f>
        <v>#N/A</v>
      </c>
      <c r="E996" s="35" t="e">
        <f t="array" ref="E996">INDEX(A!$C$2:$C$1001,MATCH(EF!C996,A!$A$2:$A$1001,0))</f>
        <v>#N/A</v>
      </c>
      <c r="F996" s="35" t="e">
        <f t="array" ref="F996">INDEX(A!$D$2:$D$1001,MATCH(EF!C996,A!$A$2:$A$1001,0))</f>
        <v>#N/A</v>
      </c>
      <c r="G996" s="35" t="e">
        <f t="array" ref="G996">INDEX(A!$E$2:$E$1001,MATCH(EF!C996,A!$A$2:$A$1001,0))</f>
        <v>#N/A</v>
      </c>
      <c r="H996" s="35" t="e">
        <f t="array" ref="H996">INDEX(A!$F$2:$F$1001,MATCH(EF!C996,A!$A$2:$A$1001,0))</f>
        <v>#N/A</v>
      </c>
      <c r="I996" s="35" t="e">
        <f t="array" ref="I996">INDEX(A!$G$2:$G$1001,MATCH(EF!C996,A!$A$2:$A$1001,0))</f>
        <v>#N/A</v>
      </c>
      <c r="J996" s="35" t="e">
        <f t="array" ref="J996">INDEX(A!$H$2:$H$1001,MATCH(EF!C996,A!$A$2:$A$1001,0))</f>
        <v>#N/A</v>
      </c>
      <c r="K996" s="35" t="e">
        <f t="array" ref="K996">INDEX(A!$I$2:$I$1001,MATCH(EF!C996,A!$A$2:$A$1001,0))</f>
        <v>#N/A</v>
      </c>
      <c r="L996" s="35" t="e">
        <f t="array" ref="L996">INDEX(A!$J$2:$J$1001,MATCH(EF!C996,A!$A$2:$A$1001,0))</f>
        <v>#N/A</v>
      </c>
      <c r="M996" s="35" t="e">
        <f t="array" ref="M996">INDEX(A!$K$2:$K$1001,MATCH(EF!C996,A!$A$2:$A$1001,0))</f>
        <v>#N/A</v>
      </c>
      <c r="N996" s="35" t="e">
        <f t="array" ref="N996">INDEX(A!$L$2:$L$1001,MATCH(EF!C996,A!$A$2:$A$1001,0))</f>
        <v>#N/A</v>
      </c>
      <c r="O996" s="36" t="e">
        <f t="shared" si="0"/>
        <v>#N/A</v>
      </c>
      <c r="P996" s="36" t="e">
        <f t="shared" si="1"/>
        <v>#N/A</v>
      </c>
      <c r="Q996" s="36" t="e">
        <f t="array" ref="Q996">IF(O996="7",IF(P996="000","Sin región al ser un intermunicipal",INDEX(B!$C$2:$C$126,MATCH(EF!P996,B!$A$2:$A$126,0))),"Sin región al ser un ente Estatal")</f>
        <v>#N/A</v>
      </c>
      <c r="R996" s="37" t="e">
        <f t="array" ref="R996">IF(O996="7",IF(P996="000","N/A",INDEX(B!$D$2:$D$126,MATCH(EF!P996,B!$A$2:$A$126,0))),B!$D$127)</f>
        <v>#N/A</v>
      </c>
      <c r="S996" s="37" t="e">
        <f t="array" ref="S996">IF(O996="7",IF(P996="000","N/A",INDEX(B!$E$2:$E$126,MATCH(EF!P996,B!$A$2:$A$126,0))),B!$E$127)</f>
        <v>#N/A</v>
      </c>
      <c r="T996" s="29"/>
      <c r="U996" s="29"/>
      <c r="V996" s="29"/>
      <c r="W996" s="29"/>
      <c r="X996" s="29"/>
      <c r="Y996" s="29"/>
      <c r="Z996" s="29"/>
    </row>
    <row r="997" spans="1:26" ht="14.25" customHeight="1">
      <c r="A997" s="29">
        <f>COUNTIF(A!$A$2:$A$1001,"&lt;="&amp;A!A997)</f>
        <v>0</v>
      </c>
      <c r="B997" s="30">
        <v>996</v>
      </c>
      <c r="C997" s="35" t="e">
        <f t="array" ref="C997">INDEX(A!$A$2:$A$1001,MATCH(EF!B997,EF!$A$2:$A$1001,0))</f>
        <v>#N/A</v>
      </c>
      <c r="D997" s="35" t="e">
        <f t="array" ref="D997">INDEX(A!$B$2:$B$1001,MATCH(EF!C997,A!$A$2:$A$1001,0))</f>
        <v>#N/A</v>
      </c>
      <c r="E997" s="35" t="e">
        <f t="array" ref="E997">INDEX(A!$C$2:$C$1001,MATCH(EF!C997,A!$A$2:$A$1001,0))</f>
        <v>#N/A</v>
      </c>
      <c r="F997" s="35" t="e">
        <f t="array" ref="F997">INDEX(A!$D$2:$D$1001,MATCH(EF!C997,A!$A$2:$A$1001,0))</f>
        <v>#N/A</v>
      </c>
      <c r="G997" s="35" t="e">
        <f t="array" ref="G997">INDEX(A!$E$2:$E$1001,MATCH(EF!C997,A!$A$2:$A$1001,0))</f>
        <v>#N/A</v>
      </c>
      <c r="H997" s="35" t="e">
        <f t="array" ref="H997">INDEX(A!$F$2:$F$1001,MATCH(EF!C997,A!$A$2:$A$1001,0))</f>
        <v>#N/A</v>
      </c>
      <c r="I997" s="35" t="e">
        <f t="array" ref="I997">INDEX(A!$G$2:$G$1001,MATCH(EF!C997,A!$A$2:$A$1001,0))</f>
        <v>#N/A</v>
      </c>
      <c r="J997" s="35" t="e">
        <f t="array" ref="J997">INDEX(A!$H$2:$H$1001,MATCH(EF!C997,A!$A$2:$A$1001,0))</f>
        <v>#N/A</v>
      </c>
      <c r="K997" s="35" t="e">
        <f t="array" ref="K997">INDEX(A!$I$2:$I$1001,MATCH(EF!C997,A!$A$2:$A$1001,0))</f>
        <v>#N/A</v>
      </c>
      <c r="L997" s="35" t="e">
        <f t="array" ref="L997">INDEX(A!$J$2:$J$1001,MATCH(EF!C997,A!$A$2:$A$1001,0))</f>
        <v>#N/A</v>
      </c>
      <c r="M997" s="35" t="e">
        <f t="array" ref="M997">INDEX(A!$K$2:$K$1001,MATCH(EF!C997,A!$A$2:$A$1001,0))</f>
        <v>#N/A</v>
      </c>
      <c r="N997" s="35" t="e">
        <f t="array" ref="N997">INDEX(A!$L$2:$L$1001,MATCH(EF!C997,A!$A$2:$A$1001,0))</f>
        <v>#N/A</v>
      </c>
      <c r="O997" s="36" t="e">
        <f t="shared" si="0"/>
        <v>#N/A</v>
      </c>
      <c r="P997" s="36" t="e">
        <f t="shared" si="1"/>
        <v>#N/A</v>
      </c>
      <c r="Q997" s="36" t="e">
        <f t="array" ref="Q997">IF(O997="7",IF(P997="000","Sin región al ser un intermunicipal",INDEX(B!$C$2:$C$126,MATCH(EF!P997,B!$A$2:$A$126,0))),"Sin región al ser un ente Estatal")</f>
        <v>#N/A</v>
      </c>
      <c r="R997" s="37" t="e">
        <f t="array" ref="R997">IF(O997="7",IF(P997="000","N/A",INDEX(B!$D$2:$D$126,MATCH(EF!P997,B!$A$2:$A$126,0))),B!$D$127)</f>
        <v>#N/A</v>
      </c>
      <c r="S997" s="37" t="e">
        <f t="array" ref="S997">IF(O997="7",IF(P997="000","N/A",INDEX(B!$E$2:$E$126,MATCH(EF!P997,B!$A$2:$A$126,0))),B!$E$127)</f>
        <v>#N/A</v>
      </c>
      <c r="T997" s="29"/>
      <c r="U997" s="29"/>
      <c r="V997" s="29"/>
      <c r="W997" s="29"/>
      <c r="X997" s="29"/>
      <c r="Y997" s="29"/>
      <c r="Z997" s="29"/>
    </row>
    <row r="998" spans="1:26" ht="14.25" customHeight="1">
      <c r="A998" s="29">
        <f>COUNTIF(A!$A$2:$A$1001,"&lt;="&amp;A!A998)</f>
        <v>0</v>
      </c>
      <c r="B998" s="30">
        <v>997</v>
      </c>
      <c r="C998" s="35" t="e">
        <f t="array" ref="C998">INDEX(A!$A$2:$A$1001,MATCH(EF!B998,EF!$A$2:$A$1001,0))</f>
        <v>#N/A</v>
      </c>
      <c r="D998" s="35" t="e">
        <f t="array" ref="D998">INDEX(A!$B$2:$B$1001,MATCH(EF!C998,A!$A$2:$A$1001,0))</f>
        <v>#N/A</v>
      </c>
      <c r="E998" s="35" t="e">
        <f t="array" ref="E998">INDEX(A!$C$2:$C$1001,MATCH(EF!C998,A!$A$2:$A$1001,0))</f>
        <v>#N/A</v>
      </c>
      <c r="F998" s="35" t="e">
        <f t="array" ref="F998">INDEX(A!$D$2:$D$1001,MATCH(EF!C998,A!$A$2:$A$1001,0))</f>
        <v>#N/A</v>
      </c>
      <c r="G998" s="35" t="e">
        <f t="array" ref="G998">INDEX(A!$E$2:$E$1001,MATCH(EF!C998,A!$A$2:$A$1001,0))</f>
        <v>#N/A</v>
      </c>
      <c r="H998" s="35" t="e">
        <f t="array" ref="H998">INDEX(A!$F$2:$F$1001,MATCH(EF!C998,A!$A$2:$A$1001,0))</f>
        <v>#N/A</v>
      </c>
      <c r="I998" s="35" t="e">
        <f t="array" ref="I998">INDEX(A!$G$2:$G$1001,MATCH(EF!C998,A!$A$2:$A$1001,0))</f>
        <v>#N/A</v>
      </c>
      <c r="J998" s="35" t="e">
        <f t="array" ref="J998">INDEX(A!$H$2:$H$1001,MATCH(EF!C998,A!$A$2:$A$1001,0))</f>
        <v>#N/A</v>
      </c>
      <c r="K998" s="35" t="e">
        <f t="array" ref="K998">INDEX(A!$I$2:$I$1001,MATCH(EF!C998,A!$A$2:$A$1001,0))</f>
        <v>#N/A</v>
      </c>
      <c r="L998" s="35" t="e">
        <f t="array" ref="L998">INDEX(A!$J$2:$J$1001,MATCH(EF!C998,A!$A$2:$A$1001,0))</f>
        <v>#N/A</v>
      </c>
      <c r="M998" s="35" t="e">
        <f t="array" ref="M998">INDEX(A!$K$2:$K$1001,MATCH(EF!C998,A!$A$2:$A$1001,0))</f>
        <v>#N/A</v>
      </c>
      <c r="N998" s="35" t="e">
        <f t="array" ref="N998">INDEX(A!$L$2:$L$1001,MATCH(EF!C998,A!$A$2:$A$1001,0))</f>
        <v>#N/A</v>
      </c>
      <c r="O998" s="36" t="e">
        <f t="shared" si="0"/>
        <v>#N/A</v>
      </c>
      <c r="P998" s="36" t="e">
        <f t="shared" si="1"/>
        <v>#N/A</v>
      </c>
      <c r="Q998" s="36" t="e">
        <f t="array" ref="Q998">IF(O998="7",IF(P998="000","Sin región al ser un intermunicipal",INDEX(B!$C$2:$C$126,MATCH(EF!P998,B!$A$2:$A$126,0))),"Sin región al ser un ente Estatal")</f>
        <v>#N/A</v>
      </c>
      <c r="R998" s="37" t="e">
        <f t="array" ref="R998">IF(O998="7",IF(P998="000","N/A",INDEX(B!$D$2:$D$126,MATCH(EF!P998,B!$A$2:$A$126,0))),B!$D$127)</f>
        <v>#N/A</v>
      </c>
      <c r="S998" s="37" t="e">
        <f t="array" ref="S998">IF(O998="7",IF(P998="000","N/A",INDEX(B!$E$2:$E$126,MATCH(EF!P998,B!$A$2:$A$126,0))),B!$E$127)</f>
        <v>#N/A</v>
      </c>
      <c r="T998" s="29"/>
      <c r="U998" s="29"/>
      <c r="V998" s="29"/>
      <c r="W998" s="29"/>
      <c r="X998" s="29"/>
      <c r="Y998" s="29"/>
      <c r="Z998" s="29"/>
    </row>
    <row r="999" spans="1:26" ht="14.25" customHeight="1">
      <c r="A999" s="29">
        <f>COUNTIF(A!$A$2:$A$1001,"&lt;="&amp;A!A999)</f>
        <v>0</v>
      </c>
      <c r="B999" s="30">
        <v>998</v>
      </c>
      <c r="C999" s="35" t="e">
        <f t="array" ref="C999">INDEX(A!$A$2:$A$1001,MATCH(EF!B999,EF!$A$2:$A$1001,0))</f>
        <v>#N/A</v>
      </c>
      <c r="D999" s="35" t="e">
        <f t="array" ref="D999">INDEX(A!$B$2:$B$1001,MATCH(EF!C999,A!$A$2:$A$1001,0))</f>
        <v>#N/A</v>
      </c>
      <c r="E999" s="35" t="e">
        <f t="array" ref="E999">INDEX(A!$C$2:$C$1001,MATCH(EF!C999,A!$A$2:$A$1001,0))</f>
        <v>#N/A</v>
      </c>
      <c r="F999" s="35" t="e">
        <f t="array" ref="F999">INDEX(A!$D$2:$D$1001,MATCH(EF!C999,A!$A$2:$A$1001,0))</f>
        <v>#N/A</v>
      </c>
      <c r="G999" s="35" t="e">
        <f t="array" ref="G999">INDEX(A!$E$2:$E$1001,MATCH(EF!C999,A!$A$2:$A$1001,0))</f>
        <v>#N/A</v>
      </c>
      <c r="H999" s="35" t="e">
        <f t="array" ref="H999">INDEX(A!$F$2:$F$1001,MATCH(EF!C999,A!$A$2:$A$1001,0))</f>
        <v>#N/A</v>
      </c>
      <c r="I999" s="35" t="e">
        <f t="array" ref="I999">INDEX(A!$G$2:$G$1001,MATCH(EF!C999,A!$A$2:$A$1001,0))</f>
        <v>#N/A</v>
      </c>
      <c r="J999" s="35" t="e">
        <f t="array" ref="J999">INDEX(A!$H$2:$H$1001,MATCH(EF!C999,A!$A$2:$A$1001,0))</f>
        <v>#N/A</v>
      </c>
      <c r="K999" s="35" t="e">
        <f t="array" ref="K999">INDEX(A!$I$2:$I$1001,MATCH(EF!C999,A!$A$2:$A$1001,0))</f>
        <v>#N/A</v>
      </c>
      <c r="L999" s="35" t="e">
        <f t="array" ref="L999">INDEX(A!$J$2:$J$1001,MATCH(EF!C999,A!$A$2:$A$1001,0))</f>
        <v>#N/A</v>
      </c>
      <c r="M999" s="35" t="e">
        <f t="array" ref="M999">INDEX(A!$K$2:$K$1001,MATCH(EF!C999,A!$A$2:$A$1001,0))</f>
        <v>#N/A</v>
      </c>
      <c r="N999" s="35" t="e">
        <f t="array" ref="N999">INDEX(A!$L$2:$L$1001,MATCH(EF!C999,A!$A$2:$A$1001,0))</f>
        <v>#N/A</v>
      </c>
      <c r="O999" s="36" t="e">
        <f t="shared" si="0"/>
        <v>#N/A</v>
      </c>
      <c r="P999" s="36" t="e">
        <f t="shared" si="1"/>
        <v>#N/A</v>
      </c>
      <c r="Q999" s="36" t="e">
        <f t="array" ref="Q999">IF(O999="7",IF(P999="000","Sin región al ser un intermunicipal",INDEX(B!$C$2:$C$126,MATCH(EF!P999,B!$A$2:$A$126,0))),"Sin región al ser un ente Estatal")</f>
        <v>#N/A</v>
      </c>
      <c r="R999" s="37" t="e">
        <f t="array" ref="R999">IF(O999="7",IF(P999="000","N/A",INDEX(B!$D$2:$D$126,MATCH(EF!P999,B!$A$2:$A$126,0))),B!$D$127)</f>
        <v>#N/A</v>
      </c>
      <c r="S999" s="37" t="e">
        <f t="array" ref="S999">IF(O999="7",IF(P999="000","N/A",INDEX(B!$E$2:$E$126,MATCH(EF!P999,B!$A$2:$A$126,0))),B!$E$127)</f>
        <v>#N/A</v>
      </c>
      <c r="T999" s="29"/>
      <c r="U999" s="29"/>
      <c r="V999" s="29"/>
      <c r="W999" s="29"/>
      <c r="X999" s="29"/>
      <c r="Y999" s="29"/>
      <c r="Z999" s="29"/>
    </row>
    <row r="1000" spans="1:26" ht="14.25" customHeight="1">
      <c r="A1000" s="29">
        <f>COUNTIF(A!$A$2:$A$1001,"&lt;="&amp;A!A1000)</f>
        <v>0</v>
      </c>
      <c r="B1000" s="30">
        <v>999</v>
      </c>
      <c r="C1000" s="35" t="e">
        <f t="array" ref="C1000">INDEX(A!$A$2:$A$1001,MATCH(EF!B1000,EF!$A$2:$A$1001,0))</f>
        <v>#N/A</v>
      </c>
      <c r="D1000" s="35" t="e">
        <f t="array" ref="D1000">INDEX(A!$B$2:$B$1001,MATCH(EF!C1000,A!$A$2:$A$1001,0))</f>
        <v>#N/A</v>
      </c>
      <c r="E1000" s="35" t="e">
        <f t="array" ref="E1000">INDEX(A!$C$2:$C$1001,MATCH(EF!C1000,A!$A$2:$A$1001,0))</f>
        <v>#N/A</v>
      </c>
      <c r="F1000" s="35" t="e">
        <f t="array" ref="F1000">INDEX(A!$D$2:$D$1001,MATCH(EF!C1000,A!$A$2:$A$1001,0))</f>
        <v>#N/A</v>
      </c>
      <c r="G1000" s="35" t="e">
        <f t="array" ref="G1000">INDEX(A!$E$2:$E$1001,MATCH(EF!C1000,A!$A$2:$A$1001,0))</f>
        <v>#N/A</v>
      </c>
      <c r="H1000" s="35" t="e">
        <f t="array" ref="H1000">INDEX(A!$F$2:$F$1001,MATCH(EF!C1000,A!$A$2:$A$1001,0))</f>
        <v>#N/A</v>
      </c>
      <c r="I1000" s="35" t="e">
        <f t="array" ref="I1000">INDEX(A!$G$2:$G$1001,MATCH(EF!C1000,A!$A$2:$A$1001,0))</f>
        <v>#N/A</v>
      </c>
      <c r="J1000" s="35" t="e">
        <f t="array" ref="J1000">INDEX(A!$H$2:$H$1001,MATCH(EF!C1000,A!$A$2:$A$1001,0))</f>
        <v>#N/A</v>
      </c>
      <c r="K1000" s="35" t="e">
        <f t="array" ref="K1000">INDEX(A!$I$2:$I$1001,MATCH(EF!C1000,A!$A$2:$A$1001,0))</f>
        <v>#N/A</v>
      </c>
      <c r="L1000" s="35" t="e">
        <f t="array" ref="L1000">INDEX(A!$J$2:$J$1001,MATCH(EF!C1000,A!$A$2:$A$1001,0))</f>
        <v>#N/A</v>
      </c>
      <c r="M1000" s="35" t="e">
        <f t="array" ref="M1000">INDEX(A!$K$2:$K$1001,MATCH(EF!C1000,A!$A$2:$A$1001,0))</f>
        <v>#N/A</v>
      </c>
      <c r="N1000" s="35" t="e">
        <f t="array" ref="N1000">INDEX(A!$L$2:$L$1001,MATCH(EF!C1000,A!$A$2:$A$1001,0))</f>
        <v>#N/A</v>
      </c>
      <c r="O1000" s="36" t="e">
        <f t="shared" si="0"/>
        <v>#N/A</v>
      </c>
      <c r="P1000" s="36" t="e">
        <f t="shared" si="1"/>
        <v>#N/A</v>
      </c>
      <c r="Q1000" s="36" t="e">
        <f t="array" ref="Q1000">IF(O1000="7",IF(P1000="000","Sin región al ser un intermunicipal",INDEX(B!$C$2:$C$126,MATCH(EF!P1000,B!$A$2:$A$126,0))),"Sin región al ser un ente Estatal")</f>
        <v>#N/A</v>
      </c>
      <c r="R1000" s="37" t="e">
        <f t="array" ref="R1000">IF(O1000="7",IF(P1000="000","N/A",INDEX(B!$D$2:$D$126,MATCH(EF!P1000,B!$A$2:$A$126,0))),B!$D$127)</f>
        <v>#N/A</v>
      </c>
      <c r="S1000" s="37" t="e">
        <f t="array" ref="S1000">IF(O1000="7",IF(P1000="000","N/A",INDEX(B!$E$2:$E$126,MATCH(EF!P1000,B!$A$2:$A$126,0))),B!$E$127)</f>
        <v>#N/A</v>
      </c>
      <c r="T1000" s="29"/>
      <c r="U1000" s="29"/>
      <c r="V1000" s="29"/>
      <c r="W1000" s="29"/>
      <c r="X1000" s="29"/>
      <c r="Y1000" s="29"/>
      <c r="Z1000" s="29"/>
    </row>
    <row r="1001" spans="1:26" ht="14.25" customHeight="1">
      <c r="A1001" s="29">
        <f>COUNTIF(A!$A$2:$A$1001,"&lt;="&amp;A!A1001)</f>
        <v>0</v>
      </c>
      <c r="B1001" s="30">
        <v>1000</v>
      </c>
      <c r="C1001" s="35" t="e">
        <f t="array" ref="C1001">INDEX(A!$A$2:$A$1001,MATCH(EF!B1001,EF!$A$2:$A$1001,0))</f>
        <v>#N/A</v>
      </c>
      <c r="D1001" s="35" t="e">
        <f t="array" ref="D1001">INDEX(A!$B$2:$B$1001,MATCH(EF!C1001,A!$A$2:$A$1001,0))</f>
        <v>#N/A</v>
      </c>
      <c r="E1001" s="35" t="e">
        <f t="array" ref="E1001">INDEX(A!$C$2:$C$1001,MATCH(EF!C1001,A!$A$2:$A$1001,0))</f>
        <v>#N/A</v>
      </c>
      <c r="F1001" s="35" t="e">
        <f t="array" ref="F1001">INDEX(A!$D$2:$D$1001,MATCH(EF!C1001,A!$A$2:$A$1001,0))</f>
        <v>#N/A</v>
      </c>
      <c r="G1001" s="35" t="e">
        <f t="array" ref="G1001">INDEX(A!$E$2:$E$1001,MATCH(EF!C1001,A!$A$2:$A$1001,0))</f>
        <v>#N/A</v>
      </c>
      <c r="H1001" s="35" t="e">
        <f t="array" ref="H1001">INDEX(A!$F$2:$F$1001,MATCH(EF!C1001,A!$A$2:$A$1001,0))</f>
        <v>#N/A</v>
      </c>
      <c r="I1001" s="35" t="e">
        <f t="array" ref="I1001">INDEX(A!$G$2:$G$1001,MATCH(EF!C1001,A!$A$2:$A$1001,0))</f>
        <v>#N/A</v>
      </c>
      <c r="J1001" s="35" t="e">
        <f t="array" ref="J1001">INDEX(A!$H$2:$H$1001,MATCH(EF!C1001,A!$A$2:$A$1001,0))</f>
        <v>#N/A</v>
      </c>
      <c r="K1001" s="35" t="e">
        <f t="array" ref="K1001">INDEX(A!$I$2:$I$1001,MATCH(EF!C1001,A!$A$2:$A$1001,0))</f>
        <v>#N/A</v>
      </c>
      <c r="L1001" s="35" t="e">
        <f t="array" ref="L1001">INDEX(A!$J$2:$J$1001,MATCH(EF!C1001,A!$A$2:$A$1001,0))</f>
        <v>#N/A</v>
      </c>
      <c r="M1001" s="35" t="e">
        <f t="array" ref="M1001">INDEX(A!$K$2:$K$1001,MATCH(EF!C1001,A!$A$2:$A$1001,0))</f>
        <v>#N/A</v>
      </c>
      <c r="N1001" s="35" t="e">
        <f t="array" ref="N1001">INDEX(A!$L$2:$L$1001,MATCH(EF!C1001,A!$A$2:$A$1001,0))</f>
        <v>#N/A</v>
      </c>
      <c r="O1001" s="36" t="e">
        <f t="shared" si="0"/>
        <v>#N/A</v>
      </c>
      <c r="P1001" s="36" t="e">
        <f t="shared" si="1"/>
        <v>#N/A</v>
      </c>
      <c r="Q1001" s="36" t="e">
        <f t="array" ref="Q1001">IF(O1001="7",IF(P1001="000","Sin región al ser un intermunicipal",INDEX(B!$C$2:$C$126,MATCH(EF!P1001,B!$A$2:$A$126,0))),"Sin región al ser un ente Estatal")</f>
        <v>#N/A</v>
      </c>
      <c r="R1001" s="37" t="e">
        <f t="array" ref="R1001">IF(O1001="7",IF(P1001="000","N/A",INDEX(B!$D$2:$D$126,MATCH(EF!P1001,B!$A$2:$A$126,0))),B!$D$127)</f>
        <v>#N/A</v>
      </c>
      <c r="S1001" s="37" t="e">
        <f t="array" ref="S1001">IF(O1001="7",IF(P1001="000","N/A",INDEX(B!$E$2:$E$126,MATCH(EF!P1001,B!$A$2:$A$126,0))),B!$E$127)</f>
        <v>#N/A</v>
      </c>
      <c r="T1001" s="29"/>
      <c r="U1001" s="29"/>
      <c r="V1001" s="29"/>
      <c r="W1001" s="29"/>
      <c r="X1001" s="29"/>
      <c r="Y1001" s="29"/>
      <c r="Z1001" s="29"/>
    </row>
    <row r="1002" spans="1:26" ht="14.25" customHeight="1">
      <c r="A1002" s="29"/>
      <c r="B1002" s="30"/>
      <c r="C1002" s="36"/>
      <c r="D1002" s="36"/>
      <c r="E1002" s="36"/>
      <c r="F1002" s="36"/>
      <c r="G1002" s="36"/>
      <c r="H1002" s="36"/>
      <c r="I1002" s="36"/>
      <c r="J1002" s="36"/>
      <c r="K1002" s="36"/>
      <c r="L1002" s="36"/>
      <c r="M1002" s="36"/>
      <c r="N1002" s="36"/>
      <c r="O1002" s="36"/>
      <c r="P1002" s="36"/>
      <c r="Q1002" s="36"/>
      <c r="R1002" s="39"/>
      <c r="S1002" s="39"/>
      <c r="T1002" s="29"/>
      <c r="U1002" s="29"/>
      <c r="V1002" s="29"/>
      <c r="W1002" s="29"/>
      <c r="X1002" s="29"/>
      <c r="Y1002" s="29"/>
      <c r="Z1002" s="29"/>
    </row>
    <row r="1003" spans="1:26" ht="14.25" customHeight="1">
      <c r="A1003" s="29"/>
      <c r="B1003" s="30"/>
      <c r="C1003" s="36"/>
      <c r="D1003" s="36"/>
      <c r="E1003" s="36"/>
      <c r="F1003" s="36"/>
      <c r="G1003" s="36"/>
      <c r="H1003" s="36"/>
      <c r="I1003" s="36"/>
      <c r="J1003" s="36"/>
      <c r="K1003" s="36"/>
      <c r="L1003" s="36"/>
      <c r="M1003" s="36"/>
      <c r="N1003" s="36"/>
      <c r="O1003" s="36"/>
      <c r="P1003" s="36"/>
      <c r="Q1003" s="36"/>
      <c r="R1003" s="39"/>
      <c r="S1003" s="39"/>
      <c r="T1003" s="29"/>
      <c r="U1003" s="29"/>
      <c r="V1003" s="29"/>
      <c r="W1003" s="29"/>
      <c r="X1003" s="29"/>
      <c r="Y1003" s="29"/>
      <c r="Z1003" s="29"/>
    </row>
    <row r="1004" spans="1:26" ht="14.25" customHeight="1">
      <c r="A1004" s="29"/>
      <c r="B1004" s="30"/>
      <c r="C1004" s="36"/>
      <c r="D1004" s="36"/>
      <c r="E1004" s="36"/>
      <c r="F1004" s="36"/>
      <c r="G1004" s="36"/>
      <c r="H1004" s="36"/>
      <c r="I1004" s="36"/>
      <c r="J1004" s="36"/>
      <c r="K1004" s="36"/>
      <c r="L1004" s="36"/>
      <c r="M1004" s="36"/>
      <c r="N1004" s="36"/>
      <c r="O1004" s="36"/>
      <c r="P1004" s="36"/>
      <c r="Q1004" s="36"/>
      <c r="R1004" s="39"/>
      <c r="S1004" s="39"/>
      <c r="T1004" s="29"/>
      <c r="U1004" s="29"/>
      <c r="V1004" s="29"/>
      <c r="W1004" s="29"/>
      <c r="X1004" s="29"/>
      <c r="Y1004" s="29"/>
      <c r="Z1004" s="29"/>
    </row>
    <row r="1005" spans="1:26" ht="14.25" customHeight="1">
      <c r="A1005" s="29"/>
      <c r="B1005" s="30"/>
      <c r="C1005" s="36"/>
      <c r="D1005" s="36"/>
      <c r="E1005" s="36"/>
      <c r="F1005" s="36"/>
      <c r="G1005" s="36"/>
      <c r="H1005" s="36"/>
      <c r="I1005" s="36"/>
      <c r="J1005" s="36"/>
      <c r="K1005" s="36"/>
      <c r="L1005" s="36"/>
      <c r="M1005" s="36"/>
      <c r="N1005" s="36"/>
      <c r="O1005" s="36"/>
      <c r="P1005" s="36"/>
      <c r="Q1005" s="36"/>
      <c r="R1005" s="39"/>
      <c r="S1005" s="39"/>
      <c r="T1005" s="29"/>
      <c r="U1005" s="29"/>
      <c r="V1005" s="29"/>
      <c r="W1005" s="29"/>
      <c r="X1005" s="29"/>
      <c r="Y1005" s="29"/>
      <c r="Z1005" s="29"/>
    </row>
    <row r="1006" spans="1:26" ht="14.25" customHeight="1">
      <c r="A1006" s="29"/>
      <c r="B1006" s="30"/>
      <c r="C1006" s="36"/>
      <c r="D1006" s="36"/>
      <c r="E1006" s="36"/>
      <c r="F1006" s="36"/>
      <c r="G1006" s="36"/>
      <c r="H1006" s="36"/>
      <c r="I1006" s="36"/>
      <c r="J1006" s="36"/>
      <c r="K1006" s="36"/>
      <c r="L1006" s="36"/>
      <c r="M1006" s="36"/>
      <c r="N1006" s="36"/>
      <c r="O1006" s="36"/>
      <c r="P1006" s="36"/>
      <c r="Q1006" s="36"/>
      <c r="R1006" s="39"/>
      <c r="S1006" s="39"/>
      <c r="T1006" s="29"/>
      <c r="U1006" s="29"/>
      <c r="V1006" s="29"/>
      <c r="W1006" s="29"/>
      <c r="X1006" s="29"/>
      <c r="Y1006" s="29"/>
      <c r="Z1006" s="29"/>
    </row>
    <row r="1007" spans="1:26" ht="14.25" customHeight="1">
      <c r="A1007" s="29"/>
      <c r="B1007" s="30"/>
      <c r="C1007" s="36"/>
      <c r="D1007" s="36"/>
      <c r="E1007" s="36"/>
      <c r="F1007" s="36"/>
      <c r="G1007" s="36"/>
      <c r="H1007" s="36"/>
      <c r="I1007" s="36"/>
      <c r="J1007" s="36"/>
      <c r="K1007" s="36"/>
      <c r="L1007" s="36"/>
      <c r="M1007" s="36"/>
      <c r="N1007" s="36"/>
      <c r="O1007" s="36"/>
      <c r="P1007" s="36"/>
      <c r="Q1007" s="36"/>
      <c r="R1007" s="39"/>
      <c r="S1007" s="39"/>
      <c r="T1007" s="29"/>
      <c r="U1007" s="29"/>
      <c r="V1007" s="29"/>
      <c r="W1007" s="29"/>
      <c r="X1007" s="29"/>
      <c r="Y1007" s="29"/>
      <c r="Z1007" s="29"/>
    </row>
    <row r="1008" spans="1:26" ht="14.25" customHeight="1">
      <c r="A1008" s="29"/>
      <c r="B1008" s="30"/>
      <c r="C1008" s="36"/>
      <c r="D1008" s="36"/>
      <c r="E1008" s="36"/>
      <c r="F1008" s="36"/>
      <c r="G1008" s="36"/>
      <c r="H1008" s="36"/>
      <c r="I1008" s="36"/>
      <c r="J1008" s="36"/>
      <c r="K1008" s="36"/>
      <c r="L1008" s="36"/>
      <c r="M1008" s="36"/>
      <c r="N1008" s="36"/>
      <c r="O1008" s="36"/>
      <c r="P1008" s="36"/>
      <c r="Q1008" s="36"/>
      <c r="R1008" s="39"/>
      <c r="S1008" s="39"/>
      <c r="T1008" s="29"/>
      <c r="U1008" s="29"/>
      <c r="V1008" s="29"/>
      <c r="W1008" s="29"/>
      <c r="X1008" s="29"/>
      <c r="Y1008" s="29"/>
      <c r="Z1008" s="29"/>
    </row>
    <row r="1009" spans="1:26" ht="14.25" customHeight="1">
      <c r="A1009" s="29"/>
      <c r="B1009" s="30"/>
      <c r="C1009" s="36"/>
      <c r="D1009" s="36"/>
      <c r="E1009" s="36"/>
      <c r="F1009" s="36"/>
      <c r="G1009" s="36"/>
      <c r="H1009" s="36"/>
      <c r="I1009" s="36"/>
      <c r="J1009" s="36"/>
      <c r="K1009" s="36"/>
      <c r="L1009" s="36"/>
      <c r="M1009" s="36"/>
      <c r="N1009" s="36"/>
      <c r="O1009" s="36"/>
      <c r="P1009" s="36"/>
      <c r="Q1009" s="36"/>
      <c r="R1009" s="39"/>
      <c r="S1009" s="39"/>
      <c r="T1009" s="29"/>
      <c r="U1009" s="29"/>
      <c r="V1009" s="29"/>
      <c r="W1009" s="29"/>
      <c r="X1009" s="29"/>
      <c r="Y1009" s="29"/>
      <c r="Z1009" s="29"/>
    </row>
    <row r="1010" spans="1:26" ht="14.25" customHeight="1">
      <c r="A1010" s="29"/>
      <c r="B1010" s="30"/>
      <c r="C1010" s="36"/>
      <c r="D1010" s="36"/>
      <c r="E1010" s="36"/>
      <c r="F1010" s="36"/>
      <c r="G1010" s="36"/>
      <c r="H1010" s="36"/>
      <c r="I1010" s="36"/>
      <c r="J1010" s="36"/>
      <c r="K1010" s="36"/>
      <c r="L1010" s="36"/>
      <c r="M1010" s="36"/>
      <c r="N1010" s="36"/>
      <c r="O1010" s="36"/>
      <c r="P1010" s="36"/>
      <c r="Q1010" s="36"/>
      <c r="R1010" s="39"/>
      <c r="S1010" s="39"/>
      <c r="T1010" s="29"/>
      <c r="U1010" s="29"/>
      <c r="V1010" s="29"/>
      <c r="W1010" s="29"/>
      <c r="X1010" s="29"/>
      <c r="Y1010" s="29"/>
      <c r="Z1010" s="29"/>
    </row>
    <row r="1011" spans="1:26" ht="14.25" customHeight="1">
      <c r="A1011" s="29"/>
      <c r="B1011" s="30"/>
      <c r="C1011" s="36"/>
      <c r="D1011" s="36"/>
      <c r="E1011" s="36"/>
      <c r="F1011" s="36"/>
      <c r="G1011" s="36"/>
      <c r="H1011" s="36"/>
      <c r="I1011" s="36"/>
      <c r="J1011" s="36"/>
      <c r="K1011" s="36"/>
      <c r="L1011" s="36"/>
      <c r="M1011" s="36"/>
      <c r="N1011" s="36"/>
      <c r="O1011" s="36"/>
      <c r="P1011" s="36"/>
      <c r="Q1011" s="36"/>
      <c r="R1011" s="39"/>
      <c r="S1011" s="39"/>
      <c r="T1011" s="29"/>
      <c r="U1011" s="29"/>
      <c r="V1011" s="29"/>
      <c r="W1011" s="29"/>
      <c r="X1011" s="29"/>
      <c r="Y1011" s="29"/>
      <c r="Z1011" s="29"/>
    </row>
    <row r="1012" spans="1:26" ht="14.25" customHeight="1">
      <c r="A1012" s="29"/>
      <c r="B1012" s="30"/>
      <c r="C1012" s="36"/>
      <c r="D1012" s="36"/>
      <c r="E1012" s="36"/>
      <c r="F1012" s="36"/>
      <c r="G1012" s="36"/>
      <c r="H1012" s="36"/>
      <c r="I1012" s="36"/>
      <c r="J1012" s="36"/>
      <c r="K1012" s="36"/>
      <c r="L1012" s="36"/>
      <c r="M1012" s="36"/>
      <c r="N1012" s="36"/>
      <c r="O1012" s="36"/>
      <c r="P1012" s="36"/>
      <c r="Q1012" s="36"/>
      <c r="R1012" s="39"/>
      <c r="S1012" s="39"/>
      <c r="T1012" s="29"/>
      <c r="U1012" s="29"/>
      <c r="V1012" s="29"/>
      <c r="W1012" s="29"/>
      <c r="X1012" s="29"/>
      <c r="Y1012" s="29"/>
      <c r="Z1012" s="29"/>
    </row>
    <row r="1013" spans="1:26" ht="14.25" customHeight="1">
      <c r="A1013" s="29"/>
      <c r="B1013" s="30"/>
      <c r="C1013" s="36"/>
      <c r="D1013" s="36"/>
      <c r="E1013" s="36"/>
      <c r="F1013" s="36"/>
      <c r="G1013" s="36"/>
      <c r="H1013" s="36"/>
      <c r="I1013" s="36"/>
      <c r="J1013" s="36"/>
      <c r="K1013" s="36"/>
      <c r="L1013" s="36"/>
      <c r="M1013" s="36"/>
      <c r="N1013" s="36"/>
      <c r="O1013" s="36"/>
      <c r="P1013" s="36"/>
      <c r="Q1013" s="36"/>
      <c r="R1013" s="39"/>
      <c r="S1013" s="39"/>
      <c r="T1013" s="29"/>
      <c r="U1013" s="29"/>
      <c r="V1013" s="29"/>
      <c r="W1013" s="29"/>
      <c r="X1013" s="29"/>
      <c r="Y1013" s="29"/>
      <c r="Z1013" s="29"/>
    </row>
    <row r="1014" spans="1:26" ht="14.25" customHeight="1">
      <c r="A1014" s="29"/>
      <c r="B1014" s="30"/>
      <c r="C1014" s="36"/>
      <c r="D1014" s="36"/>
      <c r="E1014" s="36"/>
      <c r="F1014" s="36"/>
      <c r="G1014" s="36"/>
      <c r="H1014" s="36"/>
      <c r="I1014" s="36"/>
      <c r="J1014" s="36"/>
      <c r="K1014" s="36"/>
      <c r="L1014" s="36"/>
      <c r="M1014" s="36"/>
      <c r="N1014" s="36"/>
      <c r="O1014" s="36"/>
      <c r="P1014" s="36"/>
      <c r="Q1014" s="36"/>
      <c r="R1014" s="39"/>
      <c r="S1014" s="39"/>
      <c r="T1014" s="29"/>
      <c r="U1014" s="29"/>
      <c r="V1014" s="29"/>
      <c r="W1014" s="29"/>
      <c r="X1014" s="29"/>
      <c r="Y1014" s="29"/>
      <c r="Z1014" s="29"/>
    </row>
    <row r="1015" spans="1:26" ht="14.25" customHeight="1">
      <c r="A1015" s="29"/>
      <c r="B1015" s="30"/>
      <c r="C1015" s="36"/>
      <c r="D1015" s="36"/>
      <c r="E1015" s="36"/>
      <c r="F1015" s="36"/>
      <c r="G1015" s="36"/>
      <c r="H1015" s="36"/>
      <c r="I1015" s="36"/>
      <c r="J1015" s="36"/>
      <c r="K1015" s="36"/>
      <c r="L1015" s="36"/>
      <c r="M1015" s="36"/>
      <c r="N1015" s="36"/>
      <c r="O1015" s="36"/>
      <c r="P1015" s="36"/>
      <c r="Q1015" s="36"/>
      <c r="R1015" s="39"/>
      <c r="S1015" s="39"/>
      <c r="T1015" s="29"/>
      <c r="U1015" s="29"/>
      <c r="V1015" s="29"/>
      <c r="W1015" s="29"/>
      <c r="X1015" s="29"/>
      <c r="Y1015" s="29"/>
      <c r="Z1015" s="29"/>
    </row>
    <row r="1016" spans="1:26" ht="14.25" customHeight="1">
      <c r="A1016" s="29"/>
      <c r="B1016" s="30"/>
      <c r="C1016" s="36"/>
      <c r="D1016" s="36"/>
      <c r="E1016" s="36"/>
      <c r="F1016" s="36"/>
      <c r="G1016" s="36"/>
      <c r="H1016" s="36"/>
      <c r="I1016" s="36"/>
      <c r="J1016" s="36"/>
      <c r="K1016" s="36"/>
      <c r="L1016" s="36"/>
      <c r="M1016" s="36"/>
      <c r="N1016" s="36"/>
      <c r="O1016" s="36"/>
      <c r="P1016" s="36"/>
      <c r="Q1016" s="36"/>
      <c r="R1016" s="39"/>
      <c r="S1016" s="39"/>
      <c r="T1016" s="29"/>
      <c r="U1016" s="29"/>
      <c r="V1016" s="29"/>
      <c r="W1016" s="29"/>
      <c r="X1016" s="29"/>
      <c r="Y1016" s="29"/>
      <c r="Z1016" s="29"/>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dimension ref="A1:HL3406"/>
  <sheetViews>
    <sheetView workbookViewId="0"/>
  </sheetViews>
  <sheetFormatPr baseColWidth="10" defaultColWidth="14.42578125" defaultRowHeight="15" customHeight="1"/>
  <cols>
    <col min="1" max="28" width="10.7109375" customWidth="1"/>
    <col min="29" max="29" width="11.140625" customWidth="1"/>
    <col min="30" max="220" width="10.7109375" customWidth="1"/>
  </cols>
  <sheetData>
    <row r="1" spans="1:220" ht="15" customHeight="1">
      <c r="A1" s="40" t="s">
        <v>1455</v>
      </c>
      <c r="B1" s="40" t="s">
        <v>1088</v>
      </c>
      <c r="C1" s="40" t="s">
        <v>1456</v>
      </c>
      <c r="D1" s="40" t="s">
        <v>1457</v>
      </c>
      <c r="E1" s="40" t="s">
        <v>1458</v>
      </c>
      <c r="F1" s="40" t="s">
        <v>1459</v>
      </c>
      <c r="G1" s="40" t="s">
        <v>6</v>
      </c>
      <c r="H1" s="40" t="s">
        <v>1460</v>
      </c>
      <c r="I1" s="40" t="s">
        <v>1461</v>
      </c>
      <c r="J1" s="40" t="s">
        <v>1075</v>
      </c>
      <c r="K1" s="40" t="s">
        <v>7</v>
      </c>
      <c r="L1" s="40" t="s">
        <v>8</v>
      </c>
      <c r="M1" s="40" t="s">
        <v>1462</v>
      </c>
      <c r="N1" s="40" t="s">
        <v>1463</v>
      </c>
      <c r="O1" s="40" t="s">
        <v>1464</v>
      </c>
      <c r="P1" s="40" t="s">
        <v>1465</v>
      </c>
      <c r="Q1" s="40" t="s">
        <v>1466</v>
      </c>
      <c r="R1" s="40" t="s">
        <v>1467</v>
      </c>
      <c r="S1" s="40" t="s">
        <v>1468</v>
      </c>
      <c r="T1" s="40" t="s">
        <v>1469</v>
      </c>
      <c r="U1" s="40" t="s">
        <v>1470</v>
      </c>
      <c r="V1" s="40" t="s">
        <v>1471</v>
      </c>
      <c r="W1" s="40" t="s">
        <v>1472</v>
      </c>
      <c r="X1" s="40" t="s">
        <v>1473</v>
      </c>
      <c r="Y1" s="40" t="s">
        <v>1474</v>
      </c>
      <c r="Z1" s="40" t="s">
        <v>1475</v>
      </c>
      <c r="AA1" s="40" t="s">
        <v>1476</v>
      </c>
      <c r="AB1" s="40" t="s">
        <v>1477</v>
      </c>
      <c r="AC1" s="40" t="s">
        <v>1097</v>
      </c>
      <c r="AD1" s="40" t="s">
        <v>1478</v>
      </c>
      <c r="AE1" s="40" t="s">
        <v>1479</v>
      </c>
      <c r="AF1" s="40" t="s">
        <v>1480</v>
      </c>
      <c r="AG1" s="40" t="s">
        <v>1481</v>
      </c>
      <c r="AH1" s="40" t="s">
        <v>1482</v>
      </c>
      <c r="AI1" s="40" t="s">
        <v>1483</v>
      </c>
      <c r="AJ1" s="40" t="s">
        <v>1484</v>
      </c>
      <c r="AK1" s="40" t="s">
        <v>1485</v>
      </c>
      <c r="AL1" s="40" t="s">
        <v>1486</v>
      </c>
      <c r="AM1" s="40" t="s">
        <v>1487</v>
      </c>
      <c r="AN1" s="40" t="s">
        <v>1488</v>
      </c>
      <c r="AO1" s="40" t="s">
        <v>1489</v>
      </c>
      <c r="AP1" s="40" t="s">
        <v>1490</v>
      </c>
      <c r="AQ1" s="40" t="s">
        <v>1491</v>
      </c>
      <c r="AR1" s="40" t="s">
        <v>1492</v>
      </c>
      <c r="AS1" s="40" t="s">
        <v>1493</v>
      </c>
      <c r="AT1" s="40" t="s">
        <v>1494</v>
      </c>
      <c r="AU1" s="40" t="s">
        <v>1495</v>
      </c>
      <c r="AV1" s="40" t="s">
        <v>1496</v>
      </c>
      <c r="AW1" s="40" t="s">
        <v>1497</v>
      </c>
      <c r="AX1" s="40" t="s">
        <v>1498</v>
      </c>
      <c r="AY1" s="40" t="s">
        <v>1499</v>
      </c>
      <c r="AZ1" s="40" t="s">
        <v>1500</v>
      </c>
      <c r="BA1" s="40" t="s">
        <v>1501</v>
      </c>
      <c r="BB1" s="40" t="s">
        <v>1502</v>
      </c>
      <c r="BC1" s="40" t="s">
        <v>1503</v>
      </c>
      <c r="BD1" s="40" t="s">
        <v>1504</v>
      </c>
      <c r="BE1" s="40" t="s">
        <v>1505</v>
      </c>
      <c r="BF1" s="40" t="s">
        <v>1506</v>
      </c>
      <c r="BG1" s="40" t="s">
        <v>1507</v>
      </c>
      <c r="BH1" s="40" t="s">
        <v>1508</v>
      </c>
      <c r="BI1" s="40" t="s">
        <v>1509</v>
      </c>
      <c r="BJ1" s="40" t="s">
        <v>1510</v>
      </c>
      <c r="BK1" s="40" t="s">
        <v>1511</v>
      </c>
      <c r="BL1" s="40" t="s">
        <v>1512</v>
      </c>
      <c r="BM1" s="40" t="s">
        <v>1513</v>
      </c>
      <c r="BN1" s="40" t="s">
        <v>1514</v>
      </c>
      <c r="BO1" s="40" t="s">
        <v>1515</v>
      </c>
      <c r="BP1" s="40" t="s">
        <v>1516</v>
      </c>
      <c r="BQ1" s="40" t="s">
        <v>1517</v>
      </c>
      <c r="BR1" s="40" t="s">
        <v>1518</v>
      </c>
      <c r="BS1" s="40" t="s">
        <v>1519</v>
      </c>
      <c r="BT1" s="40" t="s">
        <v>1520</v>
      </c>
      <c r="BU1" s="40" t="s">
        <v>1521</v>
      </c>
      <c r="BV1" s="40" t="s">
        <v>1522</v>
      </c>
      <c r="BW1" s="40" t="s">
        <v>1523</v>
      </c>
      <c r="BX1" s="40" t="s">
        <v>1524</v>
      </c>
      <c r="BY1" s="40" t="s">
        <v>1525</v>
      </c>
      <c r="BZ1" s="40" t="s">
        <v>1526</v>
      </c>
      <c r="CA1" s="40" t="s">
        <v>1527</v>
      </c>
      <c r="CB1" s="40" t="s">
        <v>1528</v>
      </c>
      <c r="CC1" s="40" t="s">
        <v>1529</v>
      </c>
      <c r="CD1" s="40" t="s">
        <v>1530</v>
      </c>
      <c r="CE1" s="40" t="s">
        <v>1531</v>
      </c>
      <c r="CF1" s="40" t="s">
        <v>1532</v>
      </c>
      <c r="CG1" s="40" t="s">
        <v>1533</v>
      </c>
      <c r="CH1" s="40" t="s">
        <v>1534</v>
      </c>
      <c r="CI1" s="40" t="s">
        <v>1535</v>
      </c>
      <c r="CJ1" s="40" t="s">
        <v>1536</v>
      </c>
      <c r="CK1" s="40" t="s">
        <v>1537</v>
      </c>
      <c r="CL1" s="40" t="s">
        <v>1538</v>
      </c>
      <c r="CM1" s="40" t="s">
        <v>1539</v>
      </c>
      <c r="CN1" s="40" t="s">
        <v>1539</v>
      </c>
      <c r="CO1" s="40" t="s">
        <v>1540</v>
      </c>
      <c r="CP1" s="40" t="s">
        <v>1541</v>
      </c>
      <c r="CQ1" s="40" t="s">
        <v>1542</v>
      </c>
      <c r="CR1" s="40" t="s">
        <v>1543</v>
      </c>
      <c r="CS1" s="40" t="s">
        <v>1544</v>
      </c>
      <c r="CT1" s="40" t="s">
        <v>1545</v>
      </c>
      <c r="CU1" s="40" t="s">
        <v>1546</v>
      </c>
      <c r="CV1" s="40" t="s">
        <v>1547</v>
      </c>
      <c r="CW1" s="40" t="s">
        <v>1548</v>
      </c>
      <c r="CX1" s="40" t="s">
        <v>1549</v>
      </c>
      <c r="CY1" s="40" t="s">
        <v>1550</v>
      </c>
      <c r="CZ1" s="40" t="s">
        <v>1551</v>
      </c>
      <c r="DA1" s="40" t="s">
        <v>1552</v>
      </c>
      <c r="DB1" s="40" t="s">
        <v>1553</v>
      </c>
      <c r="DC1" s="40" t="s">
        <v>1554</v>
      </c>
      <c r="DD1" s="40" t="s">
        <v>1555</v>
      </c>
      <c r="DE1" s="40" t="s">
        <v>1556</v>
      </c>
      <c r="DF1" s="40" t="s">
        <v>1557</v>
      </c>
      <c r="DG1" s="40" t="s">
        <v>1558</v>
      </c>
      <c r="DH1" s="40" t="s">
        <v>1559</v>
      </c>
      <c r="DI1" s="40" t="s">
        <v>1560</v>
      </c>
      <c r="DJ1" s="40" t="s">
        <v>1561</v>
      </c>
      <c r="DK1" s="40" t="s">
        <v>1562</v>
      </c>
      <c r="DL1" s="40" t="s">
        <v>1563</v>
      </c>
      <c r="DM1" s="40" t="s">
        <v>1564</v>
      </c>
      <c r="DN1" s="40" t="s">
        <v>1565</v>
      </c>
      <c r="DO1" s="40" t="s">
        <v>1566</v>
      </c>
      <c r="DP1" s="40" t="s">
        <v>1567</v>
      </c>
      <c r="DQ1" s="40" t="s">
        <v>1568</v>
      </c>
      <c r="DR1" s="40" t="s">
        <v>1569</v>
      </c>
      <c r="DS1" s="40" t="s">
        <v>1570</v>
      </c>
      <c r="DT1" s="40" t="s">
        <v>1571</v>
      </c>
      <c r="DU1" s="40" t="s">
        <v>1572</v>
      </c>
      <c r="DV1" s="40" t="s">
        <v>1573</v>
      </c>
      <c r="DW1" s="40" t="s">
        <v>1574</v>
      </c>
      <c r="DX1" s="40" t="s">
        <v>1575</v>
      </c>
      <c r="DY1" s="40" t="s">
        <v>1576</v>
      </c>
      <c r="DZ1" s="40" t="s">
        <v>1577</v>
      </c>
      <c r="EA1" s="40" t="s">
        <v>1578</v>
      </c>
      <c r="EB1" s="40" t="s">
        <v>1579</v>
      </c>
      <c r="EC1" s="40" t="s">
        <v>1580</v>
      </c>
      <c r="ED1" s="40" t="s">
        <v>1581</v>
      </c>
      <c r="EE1" s="40" t="s">
        <v>1582</v>
      </c>
      <c r="EF1" s="40" t="s">
        <v>1583</v>
      </c>
      <c r="EG1" s="40" t="s">
        <v>1584</v>
      </c>
      <c r="EH1" s="40" t="s">
        <v>1585</v>
      </c>
      <c r="EI1" s="40" t="s">
        <v>1586</v>
      </c>
      <c r="EJ1" s="40" t="s">
        <v>1587</v>
      </c>
      <c r="EK1" s="40" t="s">
        <v>1588</v>
      </c>
      <c r="EL1" s="40" t="s">
        <v>1589</v>
      </c>
      <c r="EM1" s="40" t="s">
        <v>1590</v>
      </c>
      <c r="EN1" s="40" t="s">
        <v>1591</v>
      </c>
      <c r="EO1" s="40" t="s">
        <v>1592</v>
      </c>
      <c r="EP1" s="40" t="s">
        <v>1593</v>
      </c>
      <c r="EQ1" s="40" t="s">
        <v>1594</v>
      </c>
      <c r="ER1" s="40" t="s">
        <v>1595</v>
      </c>
      <c r="ES1" s="40" t="s">
        <v>1596</v>
      </c>
      <c r="ET1" s="40" t="s">
        <v>1597</v>
      </c>
      <c r="EU1" s="40" t="s">
        <v>1598</v>
      </c>
      <c r="EV1" s="40" t="s">
        <v>1599</v>
      </c>
      <c r="EW1" s="40" t="s">
        <v>1600</v>
      </c>
      <c r="EX1" s="40" t="s">
        <v>1601</v>
      </c>
      <c r="EY1" s="40" t="s">
        <v>1602</v>
      </c>
      <c r="EZ1" s="40" t="s">
        <v>1603</v>
      </c>
      <c r="FA1" s="40" t="s">
        <v>1604</v>
      </c>
      <c r="FB1" s="40" t="s">
        <v>1605</v>
      </c>
      <c r="FC1" s="40" t="s">
        <v>1606</v>
      </c>
      <c r="FD1" s="40" t="s">
        <v>1607</v>
      </c>
      <c r="FE1" s="40" t="s">
        <v>1608</v>
      </c>
      <c r="FF1" s="40" t="s">
        <v>1609</v>
      </c>
      <c r="FG1" s="40" t="s">
        <v>1610</v>
      </c>
      <c r="FH1" s="40" t="s">
        <v>1611</v>
      </c>
      <c r="FI1" s="40" t="s">
        <v>1612</v>
      </c>
      <c r="FJ1" s="40" t="s">
        <v>1613</v>
      </c>
      <c r="FK1" s="40" t="s">
        <v>1614</v>
      </c>
      <c r="FL1" s="40" t="s">
        <v>1615</v>
      </c>
      <c r="FM1" s="40" t="s">
        <v>1616</v>
      </c>
      <c r="FN1" s="40" t="s">
        <v>1617</v>
      </c>
      <c r="FO1" s="40" t="s">
        <v>1618</v>
      </c>
      <c r="FP1" s="40" t="s">
        <v>1619</v>
      </c>
      <c r="FQ1" s="40" t="s">
        <v>1619</v>
      </c>
      <c r="FR1" s="40" t="s">
        <v>1620</v>
      </c>
      <c r="FS1" s="40" t="s">
        <v>1621</v>
      </c>
      <c r="FT1" s="40" t="s">
        <v>1622</v>
      </c>
      <c r="FU1" s="40" t="s">
        <v>1623</v>
      </c>
      <c r="FV1" s="40" t="s">
        <v>1624</v>
      </c>
      <c r="FW1" s="40" t="s">
        <v>1625</v>
      </c>
      <c r="FX1" s="40" t="s">
        <v>1626</v>
      </c>
      <c r="FY1" s="40" t="s">
        <v>1627</v>
      </c>
      <c r="FZ1" s="40" t="s">
        <v>1628</v>
      </c>
      <c r="GA1" s="40" t="s">
        <v>1629</v>
      </c>
      <c r="GB1" s="40" t="s">
        <v>1630</v>
      </c>
      <c r="GC1" s="40" t="s">
        <v>1631</v>
      </c>
      <c r="GD1" s="40" t="s">
        <v>1632</v>
      </c>
      <c r="GE1" s="40" t="s">
        <v>1633</v>
      </c>
      <c r="GF1" s="40" t="s">
        <v>1634</v>
      </c>
      <c r="GG1" s="40" t="s">
        <v>1635</v>
      </c>
      <c r="GH1" s="40" t="s">
        <v>1636</v>
      </c>
      <c r="GI1" s="40" t="s">
        <v>1637</v>
      </c>
      <c r="GJ1" s="40" t="s">
        <v>1638</v>
      </c>
      <c r="GK1" s="40" t="s">
        <v>1639</v>
      </c>
      <c r="GL1" s="40" t="s">
        <v>1640</v>
      </c>
      <c r="GM1" s="40" t="s">
        <v>1641</v>
      </c>
      <c r="GN1" s="40" t="s">
        <v>1642</v>
      </c>
      <c r="GO1" s="40" t="s">
        <v>1643</v>
      </c>
      <c r="GP1" s="40" t="s">
        <v>1644</v>
      </c>
      <c r="GQ1" s="40" t="s">
        <v>1645</v>
      </c>
      <c r="GR1" s="40" t="s">
        <v>1646</v>
      </c>
      <c r="GS1" s="40" t="s">
        <v>1647</v>
      </c>
      <c r="GT1" s="40" t="s">
        <v>1648</v>
      </c>
      <c r="GU1" s="40" t="s">
        <v>1649</v>
      </c>
      <c r="GV1" s="40" t="s">
        <v>1650</v>
      </c>
      <c r="GW1" s="40" t="s">
        <v>1651</v>
      </c>
      <c r="GX1" s="40" t="s">
        <v>1652</v>
      </c>
      <c r="GY1" s="40" t="s">
        <v>1653</v>
      </c>
      <c r="GZ1" s="40" t="s">
        <v>1654</v>
      </c>
      <c r="HA1" s="40" t="s">
        <v>1655</v>
      </c>
      <c r="HB1" s="40" t="s">
        <v>1656</v>
      </c>
      <c r="HC1" s="40" t="s">
        <v>1657</v>
      </c>
      <c r="HD1" s="40" t="s">
        <v>1658</v>
      </c>
      <c r="HE1" s="40" t="s">
        <v>1659</v>
      </c>
      <c r="HF1" s="40" t="s">
        <v>1660</v>
      </c>
      <c r="HG1" s="40" t="s">
        <v>1661</v>
      </c>
      <c r="HH1" s="40" t="s">
        <v>1662</v>
      </c>
      <c r="HI1" s="40" t="s">
        <v>1663</v>
      </c>
      <c r="HJ1" s="40" t="s">
        <v>1664</v>
      </c>
      <c r="HK1" s="40" t="s">
        <v>1665</v>
      </c>
      <c r="HL1" s="40" t="s">
        <v>1666</v>
      </c>
    </row>
    <row r="2" spans="1:220" ht="14.25" customHeight="1">
      <c r="A2" s="41" t="e">
        <f>FU!B6</f>
        <v>#N/A</v>
      </c>
      <c r="B2" s="42">
        <f>FU!F6</f>
        <v>0</v>
      </c>
      <c r="C2" s="41" t="e">
        <f>FU!B9</f>
        <v>#N/A</v>
      </c>
      <c r="D2" s="42" t="e">
        <f>FU!I9</f>
        <v>#N/A</v>
      </c>
      <c r="E2" s="42" t="e">
        <f>FU!L9</f>
        <v>#N/A</v>
      </c>
      <c r="F2" s="42" t="e">
        <f>FU!R9</f>
        <v>#N/A</v>
      </c>
      <c r="G2" s="42" t="e">
        <f>FU!X9</f>
        <v>#N/A</v>
      </c>
      <c r="H2" s="43" t="e">
        <f>FU!B11</f>
        <v>#N/A</v>
      </c>
      <c r="I2" s="43" t="e">
        <f>FU!I11</f>
        <v>#N/A</v>
      </c>
      <c r="J2" s="42" t="e">
        <f>FU!P11</f>
        <v>#N/A</v>
      </c>
      <c r="K2" s="42" t="e">
        <f>FU!AB11</f>
        <v>#N/A</v>
      </c>
      <c r="L2" s="42" t="e">
        <f>FU!AH11</f>
        <v>#N/A</v>
      </c>
      <c r="M2" s="44">
        <f>FU!B16</f>
        <v>0</v>
      </c>
      <c r="N2" s="45">
        <f>FU!E16</f>
        <v>0</v>
      </c>
      <c r="O2" s="42">
        <f>FU!L16</f>
        <v>0</v>
      </c>
      <c r="P2" s="45">
        <f>FU!V16</f>
        <v>0</v>
      </c>
      <c r="Q2" s="42">
        <f>FU!AA16</f>
        <v>0</v>
      </c>
      <c r="R2" s="42">
        <f>FU!AG16</f>
        <v>0</v>
      </c>
      <c r="S2" s="42">
        <f>FU!B18</f>
        <v>0</v>
      </c>
      <c r="T2" s="42">
        <f>FU!AA18</f>
        <v>0</v>
      </c>
      <c r="U2" s="42" t="str">
        <f>FU!B20</f>
        <v>PAI</v>
      </c>
      <c r="V2" s="42" t="str">
        <f>FU!E20</f>
        <v>Presupuesto inicial</v>
      </c>
      <c r="W2" s="42">
        <f>FU!AJ20</f>
        <v>2022</v>
      </c>
      <c r="X2" s="42">
        <f>FU!B25</f>
        <v>0</v>
      </c>
      <c r="Y2" s="45">
        <f>FU!I25</f>
        <v>0</v>
      </c>
      <c r="Z2" s="42">
        <f>FU!O25</f>
        <v>0</v>
      </c>
      <c r="AA2" s="43">
        <f>FU!X25</f>
        <v>0</v>
      </c>
      <c r="AB2" s="43">
        <f>FU!AF25</f>
        <v>0</v>
      </c>
      <c r="AC2" s="42" t="str">
        <f>FU!B29</f>
        <v/>
      </c>
      <c r="AD2" s="42" t="str">
        <f>FU!B30</f>
        <v>X</v>
      </c>
      <c r="AE2" s="42" t="str">
        <f>FU!B31</f>
        <v>X</v>
      </c>
      <c r="AF2" s="42" t="str">
        <f>FU!B32</f>
        <v>X</v>
      </c>
      <c r="AG2" s="42" t="str">
        <f>FU!B33</f>
        <v>X</v>
      </c>
      <c r="AH2" s="42" t="str">
        <f>FU!B34</f>
        <v>X</v>
      </c>
      <c r="AI2" s="42" t="str">
        <f>FU!B35</f>
        <v/>
      </c>
      <c r="AJ2" s="42" t="str">
        <f>FU!B36</f>
        <v>X</v>
      </c>
      <c r="AK2" s="42" t="str">
        <f>FU!B37</f>
        <v>X</v>
      </c>
      <c r="AL2" s="42" t="str">
        <f>FU!B38</f>
        <v>X</v>
      </c>
      <c r="AM2" s="42" t="str">
        <f>FU!B40</f>
        <v/>
      </c>
      <c r="AN2" s="42">
        <f>FU!B41</f>
        <v>1</v>
      </c>
      <c r="AO2" s="42" t="str">
        <f>FU!B42</f>
        <v/>
      </c>
      <c r="AP2" s="42" t="str">
        <f>FU!B43</f>
        <v/>
      </c>
      <c r="AQ2" s="42" t="str">
        <f>FU!B44</f>
        <v/>
      </c>
      <c r="AR2" s="42" t="str">
        <f>FU!B45</f>
        <v/>
      </c>
      <c r="AS2" s="42">
        <f>FU!B46</f>
        <v>1</v>
      </c>
      <c r="AT2" s="42">
        <f>FU!B47</f>
        <v>1</v>
      </c>
      <c r="AU2" s="42">
        <f>FU!B48</f>
        <v>1</v>
      </c>
      <c r="AV2" s="42" t="str">
        <f>FU!B49</f>
        <v/>
      </c>
      <c r="AW2" s="42">
        <f>FU!B50</f>
        <v>1</v>
      </c>
      <c r="AX2" s="42">
        <f>FU!B51</f>
        <v>1</v>
      </c>
      <c r="AY2" s="42">
        <f>FU!B52</f>
        <v>1</v>
      </c>
      <c r="AZ2" s="42">
        <f>FU!B53</f>
        <v>1</v>
      </c>
      <c r="BA2" s="42" t="str">
        <f>FU!B54</f>
        <v/>
      </c>
      <c r="BB2" s="42" t="str">
        <f>FU!B55</f>
        <v/>
      </c>
      <c r="BC2" s="42" t="str">
        <f>FU!B56</f>
        <v/>
      </c>
      <c r="BD2" s="42">
        <f>FU!B57</f>
        <v>1</v>
      </c>
      <c r="BE2" s="42" t="str">
        <f>FU!B58</f>
        <v/>
      </c>
      <c r="BF2" s="42" t="str">
        <f>FU!B59</f>
        <v/>
      </c>
      <c r="BG2" s="42" t="str">
        <f>FU!B60</f>
        <v/>
      </c>
      <c r="BH2" s="42" t="str">
        <f>FU!B61</f>
        <v/>
      </c>
      <c r="BI2" s="42" t="str">
        <f>FU!B62</f>
        <v/>
      </c>
      <c r="BJ2" s="42" t="str">
        <f>FU!B63</f>
        <v/>
      </c>
      <c r="BK2" s="42" t="str">
        <f>FU!B64</f>
        <v/>
      </c>
      <c r="BL2" s="42" t="str">
        <f>FU!B65</f>
        <v/>
      </c>
      <c r="BM2" s="42" t="str">
        <f>FU!B66</f>
        <v/>
      </c>
      <c r="BN2" s="42" t="str">
        <f>FU!B67</f>
        <v/>
      </c>
      <c r="BO2" s="42" t="str">
        <f>FU!B68</f>
        <v/>
      </c>
      <c r="BP2" s="42" t="str">
        <f>FU!B69</f>
        <v/>
      </c>
      <c r="BQ2" s="42" t="str">
        <f>FU!B70</f>
        <v/>
      </c>
      <c r="BR2" s="46">
        <f>FU!U74</f>
        <v>0</v>
      </c>
      <c r="BS2" s="43" t="str">
        <f>FU!W74</f>
        <v>N/A</v>
      </c>
      <c r="BT2" s="47" t="str">
        <f>FU!AB74</f>
        <v>N/A</v>
      </c>
      <c r="BU2" s="47">
        <f>FU!AD74</f>
        <v>0</v>
      </c>
      <c r="BV2" s="46">
        <f>FU!U77</f>
        <v>0</v>
      </c>
      <c r="BW2" s="43" t="str">
        <f>FU!W77</f>
        <v>N/A</v>
      </c>
      <c r="BX2" s="47" t="str">
        <f>FU!AB77</f>
        <v>N/A</v>
      </c>
      <c r="BY2" s="47">
        <f>FU!AD77</f>
        <v>0</v>
      </c>
      <c r="BZ2" s="46">
        <f>FU!U80</f>
        <v>0</v>
      </c>
      <c r="CA2" s="43">
        <f>FU!W81</f>
        <v>0</v>
      </c>
      <c r="CB2" s="43">
        <f>FU!W83</f>
        <v>0</v>
      </c>
      <c r="CC2" s="47" t="str">
        <f>FU!AB80</f>
        <v>N/A</v>
      </c>
      <c r="CD2" s="47">
        <f>FU!AD80</f>
        <v>0</v>
      </c>
      <c r="CE2" s="46">
        <f>FU!U84</f>
        <v>0</v>
      </c>
      <c r="CF2" s="43">
        <f>FU!W85</f>
        <v>0</v>
      </c>
      <c r="CG2" s="43">
        <f>FU!W87</f>
        <v>0</v>
      </c>
      <c r="CH2" s="48" t="str">
        <f>FU!AB84</f>
        <v>N/A</v>
      </c>
      <c r="CI2" s="47">
        <f>FU!AD84</f>
        <v>0</v>
      </c>
      <c r="CJ2" s="46">
        <f>FU!U88</f>
        <v>0</v>
      </c>
      <c r="CK2" s="43">
        <f>FU!W89</f>
        <v>0</v>
      </c>
      <c r="CL2" s="43">
        <f>FU!W91</f>
        <v>0</v>
      </c>
      <c r="CM2" s="48" t="str">
        <f>FU!AB88</f>
        <v>N/A</v>
      </c>
      <c r="CN2" s="47">
        <f>FU!AD88</f>
        <v>0</v>
      </c>
      <c r="CO2" s="46">
        <f>FU!U92</f>
        <v>0</v>
      </c>
      <c r="CP2" s="43" t="str">
        <f>FU!W92</f>
        <v>N/A</v>
      </c>
      <c r="CQ2" s="47" t="str">
        <f>FU!AB92</f>
        <v>N/A</v>
      </c>
      <c r="CR2" s="47">
        <f>FU!AD92</f>
        <v>0</v>
      </c>
      <c r="CS2" s="46">
        <f>FU!U96</f>
        <v>0</v>
      </c>
      <c r="CT2" s="46">
        <f>FU!U97</f>
        <v>0</v>
      </c>
      <c r="CU2" s="46">
        <f>FU!U98</f>
        <v>0</v>
      </c>
      <c r="CV2" s="43">
        <f>FU!X96</f>
        <v>0</v>
      </c>
      <c r="CW2" s="43">
        <f>FU!X97</f>
        <v>0</v>
      </c>
      <c r="CX2" s="43">
        <f>FU!X98</f>
        <v>0</v>
      </c>
      <c r="CY2" s="49">
        <f>FU!AB96</f>
        <v>0</v>
      </c>
      <c r="CZ2" s="49">
        <f>FU!AB97</f>
        <v>0</v>
      </c>
      <c r="DA2" s="49">
        <f>FU!AB98</f>
        <v>0</v>
      </c>
      <c r="DB2" s="47">
        <f>FU!AD96</f>
        <v>0</v>
      </c>
      <c r="DC2" s="46">
        <f>FU!U99</f>
        <v>0</v>
      </c>
      <c r="DD2" s="46">
        <f>FU!U102</f>
        <v>0</v>
      </c>
      <c r="DE2" s="43">
        <f>FU!W99</f>
        <v>0</v>
      </c>
      <c r="DF2" s="43">
        <f>FU!W102</f>
        <v>0</v>
      </c>
      <c r="DG2" s="49">
        <f>FU!AB99</f>
        <v>0</v>
      </c>
      <c r="DH2" s="49">
        <f>FU!AB102</f>
        <v>0</v>
      </c>
      <c r="DI2" s="47">
        <f>FU!AD99</f>
        <v>0</v>
      </c>
      <c r="DJ2" s="47">
        <f>FU!AD102</f>
        <v>0</v>
      </c>
      <c r="DK2" s="46">
        <f>FU!U105</f>
        <v>0</v>
      </c>
      <c r="DL2" s="43">
        <f>FU!W106</f>
        <v>0</v>
      </c>
      <c r="DM2" s="43">
        <f>FU!W108</f>
        <v>0</v>
      </c>
      <c r="DN2" s="43">
        <f>FU!W110</f>
        <v>0</v>
      </c>
      <c r="DO2" s="49" t="e">
        <f>FU!AB105</f>
        <v>#DIV/0!</v>
      </c>
      <c r="DP2" s="47">
        <f>FU!AD105</f>
        <v>0</v>
      </c>
      <c r="DQ2" s="46">
        <f>FU!U111</f>
        <v>0</v>
      </c>
      <c r="DR2" s="43">
        <f>FU!W112</f>
        <v>0</v>
      </c>
      <c r="DS2" s="43">
        <f>FU!W114</f>
        <v>0</v>
      </c>
      <c r="DT2" s="49" t="e">
        <f>FU!AB111</f>
        <v>#DIV/0!</v>
      </c>
      <c r="DU2" s="47">
        <f>FU!AD111</f>
        <v>0</v>
      </c>
      <c r="DV2" s="46">
        <f>FU!U115</f>
        <v>0</v>
      </c>
      <c r="DW2" s="43" t="str">
        <f>FU!W115</f>
        <v>N/A</v>
      </c>
      <c r="DX2" s="47" t="str">
        <f>FU!AB115</f>
        <v>N/A</v>
      </c>
      <c r="DY2" s="47">
        <f>FU!AD115</f>
        <v>0</v>
      </c>
      <c r="DZ2" s="46">
        <f>FU!U121</f>
        <v>0</v>
      </c>
      <c r="EA2" s="46">
        <f>FU!U122</f>
        <v>0</v>
      </c>
      <c r="EB2" s="46">
        <f>FU!U123</f>
        <v>0</v>
      </c>
      <c r="EC2" s="43">
        <f>FU!X121</f>
        <v>0</v>
      </c>
      <c r="ED2" s="43">
        <f>FU!X122</f>
        <v>0</v>
      </c>
      <c r="EE2" s="43">
        <f>FU!X123</f>
        <v>0</v>
      </c>
      <c r="EF2" s="49">
        <f>FU!AB121</f>
        <v>0</v>
      </c>
      <c r="EG2" s="49">
        <f>FU!AB122</f>
        <v>0</v>
      </c>
      <c r="EH2" s="49">
        <f>FU!AB123</f>
        <v>0</v>
      </c>
      <c r="EI2" s="47">
        <f>FU!AD121</f>
        <v>0</v>
      </c>
      <c r="EJ2" s="46">
        <f>FU!U124</f>
        <v>0</v>
      </c>
      <c r="EK2" s="46">
        <f>FU!U127</f>
        <v>0</v>
      </c>
      <c r="EL2" s="46">
        <f>FU!U130</f>
        <v>0</v>
      </c>
      <c r="EM2" s="46">
        <f>FU!U133</f>
        <v>0</v>
      </c>
      <c r="EN2" s="46">
        <f>FU!U136</f>
        <v>0</v>
      </c>
      <c r="EO2" s="43">
        <f>FU!W124</f>
        <v>0</v>
      </c>
      <c r="EP2" s="43">
        <f>FU!W127</f>
        <v>0</v>
      </c>
      <c r="EQ2" s="43">
        <f>FU!W130</f>
        <v>0</v>
      </c>
      <c r="ER2" s="43">
        <f>FU!W133</f>
        <v>0</v>
      </c>
      <c r="ES2" s="43">
        <f>FU!W136</f>
        <v>0</v>
      </c>
      <c r="ET2" s="47" t="str">
        <f>FU!AB124</f>
        <v>N/A</v>
      </c>
      <c r="EU2" s="47" t="str">
        <f>FU!AB127</f>
        <v>N/A</v>
      </c>
      <c r="EV2" s="47" t="str">
        <f>FU!AB130</f>
        <v>N/A</v>
      </c>
      <c r="EW2" s="47" t="str">
        <f>FU!AB133</f>
        <v>N/A</v>
      </c>
      <c r="EX2" s="47" t="str">
        <f>FU!AB136</f>
        <v>N/A</v>
      </c>
      <c r="EY2" s="47">
        <f>FU!AD124</f>
        <v>0</v>
      </c>
      <c r="EZ2" s="47">
        <f>FU!AD127</f>
        <v>0</v>
      </c>
      <c r="FA2" s="47">
        <f>FU!AD130</f>
        <v>0</v>
      </c>
      <c r="FB2" s="47">
        <f>FU!AD133</f>
        <v>0</v>
      </c>
      <c r="FC2" s="47">
        <f>FU!AD136</f>
        <v>0</v>
      </c>
      <c r="FD2" s="46">
        <f>FU!U139</f>
        <v>0</v>
      </c>
      <c r="FE2" s="43" t="str">
        <f>FU!W139</f>
        <v>N/A</v>
      </c>
      <c r="FF2" s="47" t="str">
        <f>FU!AB139</f>
        <v>N/A</v>
      </c>
      <c r="FG2" s="47">
        <f>FU!AD139</f>
        <v>0</v>
      </c>
      <c r="FH2" s="46">
        <f>FU!U142</f>
        <v>0</v>
      </c>
      <c r="FI2" s="43">
        <f>FU!W143</f>
        <v>0</v>
      </c>
      <c r="FJ2" s="43">
        <f>FU!W145</f>
        <v>0</v>
      </c>
      <c r="FK2" s="46">
        <f>FU!AB142</f>
        <v>0</v>
      </c>
      <c r="FL2" s="47">
        <f>FU!AD142</f>
        <v>0</v>
      </c>
      <c r="FM2" s="46">
        <f>FU!U146</f>
        <v>0</v>
      </c>
      <c r="FN2" s="43">
        <f>FU!W147</f>
        <v>0</v>
      </c>
      <c r="FO2" s="43">
        <f>FU!W149</f>
        <v>0</v>
      </c>
      <c r="FP2" s="49" t="e">
        <f>FU!AB146</f>
        <v>#DIV/0!</v>
      </c>
      <c r="FQ2" s="47">
        <f>FU!AD146</f>
        <v>0</v>
      </c>
      <c r="FR2" s="46">
        <f>FU!U150</f>
        <v>0</v>
      </c>
      <c r="FS2" s="43">
        <f>FU!W151</f>
        <v>0</v>
      </c>
      <c r="FT2" s="43">
        <f>FU!W153</f>
        <v>0</v>
      </c>
      <c r="FU2" s="49" t="e">
        <f>FU!AB150</f>
        <v>#DIV/0!</v>
      </c>
      <c r="FV2" s="47">
        <f>FU!AD150</f>
        <v>0</v>
      </c>
      <c r="FW2" s="46">
        <f>FU!U154</f>
        <v>0</v>
      </c>
      <c r="FX2" s="43" t="str">
        <f>FU!W154</f>
        <v>N/A</v>
      </c>
      <c r="FY2" s="47" t="str">
        <f>FU!AB154</f>
        <v>N/A</v>
      </c>
      <c r="FZ2" s="47">
        <f>FU!AD154</f>
        <v>0</v>
      </c>
      <c r="GA2" s="46">
        <f>FU!U157</f>
        <v>0</v>
      </c>
      <c r="GB2" s="43">
        <f>FU!W157</f>
        <v>0</v>
      </c>
      <c r="GC2" s="47" t="str">
        <f>FU!AB157</f>
        <v>N/A</v>
      </c>
      <c r="GD2" s="47">
        <f>FU!AD157</f>
        <v>0</v>
      </c>
      <c r="GE2" s="46">
        <f>FU!U160</f>
        <v>0</v>
      </c>
      <c r="GF2" s="43">
        <f>FU!W160</f>
        <v>0</v>
      </c>
      <c r="GG2" s="47" t="str">
        <f>FU!AB160</f>
        <v>N/A</v>
      </c>
      <c r="GH2" s="47">
        <f>FU!AD160</f>
        <v>0</v>
      </c>
      <c r="GI2" s="47">
        <f>FU!P182</f>
        <v>0</v>
      </c>
      <c r="GJ2" s="47">
        <f>FU!P183</f>
        <v>0</v>
      </c>
      <c r="GK2" s="47">
        <f>FU!S182</f>
        <v>0</v>
      </c>
      <c r="GL2" s="47">
        <f>FU!S183</f>
        <v>0</v>
      </c>
      <c r="GM2" s="47">
        <f>FU!V182</f>
        <v>0</v>
      </c>
      <c r="GN2" s="47">
        <f>FU!V183</f>
        <v>0</v>
      </c>
      <c r="GO2" s="47">
        <f>FU!Y182</f>
        <v>0</v>
      </c>
      <c r="GP2" s="47">
        <f>FU!Y183</f>
        <v>0</v>
      </c>
      <c r="GQ2" s="47">
        <f>FU!AB182</f>
        <v>0</v>
      </c>
      <c r="GR2" s="47">
        <f>FU!AB183</f>
        <v>0</v>
      </c>
      <c r="GS2" s="47">
        <f>FU!AE182</f>
        <v>0</v>
      </c>
      <c r="GT2" s="47">
        <f>FU!AE183</f>
        <v>0</v>
      </c>
      <c r="GU2" s="47">
        <f>FU!AH182</f>
        <v>0</v>
      </c>
      <c r="GV2" s="47">
        <f>FU!AH183</f>
        <v>0</v>
      </c>
      <c r="GW2" s="47">
        <f>FU!AK182</f>
        <v>0</v>
      </c>
      <c r="GX2" s="47">
        <f>FU!AK183</f>
        <v>0</v>
      </c>
      <c r="GY2" s="47">
        <f>FU!AB184</f>
        <v>0</v>
      </c>
      <c r="GZ2" s="47">
        <f>FU!AE184</f>
        <v>0</v>
      </c>
      <c r="HA2" s="47">
        <f>FU!AH184</f>
        <v>0</v>
      </c>
      <c r="HB2" s="47">
        <f>FU!AK184</f>
        <v>0</v>
      </c>
      <c r="HC2" s="50">
        <f>FU!AB186</f>
        <v>0</v>
      </c>
      <c r="HD2" s="49">
        <f>FU!AH186</f>
        <v>0</v>
      </c>
      <c r="HE2" s="50">
        <f>FU!AB188</f>
        <v>0</v>
      </c>
      <c r="HF2" s="47">
        <f>FU!B189</f>
        <v>0</v>
      </c>
      <c r="HG2" s="47">
        <f>FU!B191</f>
        <v>0</v>
      </c>
      <c r="HH2" s="47">
        <f>FU!B193</f>
        <v>0</v>
      </c>
      <c r="HI2" s="47">
        <f>FU!B195</f>
        <v>0</v>
      </c>
      <c r="HJ2" s="51">
        <f>FU!S198</f>
        <v>0</v>
      </c>
      <c r="HK2" s="42">
        <f>FU!B202</f>
        <v>0</v>
      </c>
      <c r="HL2" s="42" t="str">
        <f>FU!Z202</f>
        <v>L.C.P. Manuel Fonseca Villaseñor</v>
      </c>
    </row>
    <row r="3" spans="1:220" ht="14.25" customHeight="1"/>
    <row r="4" spans="1:220" ht="14.25" customHeight="1">
      <c r="A4" s="40">
        <v>1000</v>
      </c>
      <c r="B4" s="40" t="s">
        <v>1667</v>
      </c>
      <c r="D4" s="52">
        <f>'CRI-M'!P2</f>
        <v>2440226.0499999998</v>
      </c>
      <c r="G4" s="42"/>
    </row>
    <row r="5" spans="1:220" ht="14.25" customHeight="1">
      <c r="A5" s="40">
        <v>1100</v>
      </c>
      <c r="B5" s="40" t="s">
        <v>1668</v>
      </c>
      <c r="D5" s="52">
        <f>'CRI-M'!P3</f>
        <v>36698.050000000003</v>
      </c>
      <c r="G5" s="42"/>
    </row>
    <row r="6" spans="1:220" ht="14.25" customHeight="1">
      <c r="A6" s="40">
        <v>1101</v>
      </c>
      <c r="B6" s="40" t="s">
        <v>1669</v>
      </c>
      <c r="C6" s="40">
        <v>11</v>
      </c>
      <c r="D6" s="52">
        <f>'CRI-M'!P4</f>
        <v>36698.050000000003</v>
      </c>
      <c r="G6" s="42"/>
    </row>
    <row r="7" spans="1:220" ht="14.25" customHeight="1">
      <c r="A7" s="40">
        <v>1200</v>
      </c>
      <c r="B7" s="40" t="s">
        <v>1670</v>
      </c>
      <c r="D7" s="52">
        <f>'CRI-M'!P5</f>
        <v>2252064</v>
      </c>
      <c r="G7" s="42"/>
    </row>
    <row r="8" spans="1:220" ht="14.25" customHeight="1">
      <c r="A8" s="40">
        <v>1201</v>
      </c>
      <c r="B8" s="40" t="s">
        <v>1671</v>
      </c>
      <c r="C8" s="40">
        <v>11</v>
      </c>
      <c r="D8" s="52">
        <f>'CRI-M'!P6</f>
        <v>1352532</v>
      </c>
      <c r="G8" s="42"/>
    </row>
    <row r="9" spans="1:220" ht="14.25" customHeight="1">
      <c r="A9" s="40">
        <v>1202</v>
      </c>
      <c r="B9" s="40" t="s">
        <v>1672</v>
      </c>
      <c r="C9" s="40">
        <v>11</v>
      </c>
      <c r="D9" s="52">
        <f>'CRI-M'!P7</f>
        <v>899532</v>
      </c>
    </row>
    <row r="10" spans="1:220" ht="14.25" customHeight="1">
      <c r="A10" s="40">
        <v>1203</v>
      </c>
      <c r="B10" s="40" t="s">
        <v>1673</v>
      </c>
      <c r="C10" s="40">
        <v>11</v>
      </c>
      <c r="D10" s="52">
        <f>'CRI-M'!P8</f>
        <v>0</v>
      </c>
    </row>
    <row r="11" spans="1:220" ht="14.25" customHeight="1">
      <c r="A11" s="40">
        <v>1300</v>
      </c>
      <c r="B11" s="40" t="s">
        <v>1674</v>
      </c>
      <c r="D11" s="52">
        <f>'CRI-M'!P9</f>
        <v>0</v>
      </c>
    </row>
    <row r="12" spans="1:220" ht="14.25" customHeight="1">
      <c r="A12" s="40">
        <v>1400</v>
      </c>
      <c r="B12" s="40" t="s">
        <v>1675</v>
      </c>
      <c r="D12" s="52">
        <f>'CRI-M'!P10</f>
        <v>0</v>
      </c>
    </row>
    <row r="13" spans="1:220" ht="14.25" customHeight="1">
      <c r="A13" s="40">
        <v>1500</v>
      </c>
      <c r="B13" s="40" t="s">
        <v>1676</v>
      </c>
      <c r="D13" s="52">
        <f>'CRI-M'!P11</f>
        <v>0</v>
      </c>
    </row>
    <row r="14" spans="1:220" ht="14.25" customHeight="1">
      <c r="A14" s="40">
        <v>1600</v>
      </c>
      <c r="B14" s="40" t="s">
        <v>1677</v>
      </c>
      <c r="D14" s="52">
        <f>'CRI-M'!P12</f>
        <v>0</v>
      </c>
    </row>
    <row r="15" spans="1:220" ht="14.25" customHeight="1">
      <c r="A15" s="40">
        <v>1700</v>
      </c>
      <c r="B15" s="40" t="s">
        <v>1678</v>
      </c>
      <c r="D15" s="52">
        <f>'CRI-M'!P13</f>
        <v>151464</v>
      </c>
    </row>
    <row r="16" spans="1:220" ht="14.25" customHeight="1">
      <c r="A16" s="40">
        <v>1701</v>
      </c>
      <c r="B16" s="40" t="s">
        <v>1679</v>
      </c>
      <c r="C16" s="40">
        <v>11</v>
      </c>
      <c r="D16" s="52">
        <f>'CRI-M'!P14</f>
        <v>99912</v>
      </c>
    </row>
    <row r="17" spans="1:4" ht="14.25" customHeight="1">
      <c r="A17" s="40">
        <v>1702</v>
      </c>
      <c r="B17" s="40" t="s">
        <v>1680</v>
      </c>
      <c r="C17" s="40">
        <v>11</v>
      </c>
      <c r="D17" s="52">
        <f>'CRI-M'!P15</f>
        <v>0</v>
      </c>
    </row>
    <row r="18" spans="1:4" ht="14.25" customHeight="1">
      <c r="A18" s="40">
        <v>1703</v>
      </c>
      <c r="B18" s="40" t="s">
        <v>1681</v>
      </c>
      <c r="C18" s="40">
        <v>11</v>
      </c>
      <c r="D18" s="52">
        <f>'CRI-M'!P16</f>
        <v>0</v>
      </c>
    </row>
    <row r="19" spans="1:4" ht="14.25" customHeight="1">
      <c r="A19" s="40">
        <v>1704</v>
      </c>
      <c r="B19" s="40" t="s">
        <v>1682</v>
      </c>
      <c r="C19" s="40">
        <v>11</v>
      </c>
      <c r="D19" s="52">
        <f>'CRI-M'!P17</f>
        <v>51552</v>
      </c>
    </row>
    <row r="20" spans="1:4" ht="14.25" customHeight="1">
      <c r="A20" s="40">
        <v>1709</v>
      </c>
      <c r="B20" s="40" t="s">
        <v>1683</v>
      </c>
      <c r="C20" s="40">
        <v>11</v>
      </c>
      <c r="D20" s="52">
        <f>'CRI-M'!P18</f>
        <v>0</v>
      </c>
    </row>
    <row r="21" spans="1:4" ht="14.25" customHeight="1">
      <c r="A21" s="40">
        <v>1800</v>
      </c>
      <c r="B21" s="40" t="s">
        <v>1684</v>
      </c>
      <c r="D21" s="52">
        <f>'CRI-M'!P19</f>
        <v>0</v>
      </c>
    </row>
    <row r="22" spans="1:4" ht="14.25" customHeight="1">
      <c r="A22" s="40">
        <v>1801</v>
      </c>
      <c r="B22" s="40" t="s">
        <v>1684</v>
      </c>
      <c r="C22" s="40">
        <v>11</v>
      </c>
      <c r="D22" s="52">
        <f>'CRI-M'!P20</f>
        <v>0</v>
      </c>
    </row>
    <row r="23" spans="1:4" ht="14.25" customHeight="1">
      <c r="A23" s="40">
        <v>2000</v>
      </c>
      <c r="B23" s="40" t="s">
        <v>1685</v>
      </c>
      <c r="D23" s="52">
        <f>'CRI-M'!P21</f>
        <v>0</v>
      </c>
    </row>
    <row r="24" spans="1:4" ht="14.25" customHeight="1">
      <c r="A24" s="40">
        <v>2100</v>
      </c>
      <c r="B24" s="40" t="s">
        <v>1686</v>
      </c>
      <c r="D24" s="52">
        <f>'CRI-M'!P22</f>
        <v>0</v>
      </c>
    </row>
    <row r="25" spans="1:4" ht="14.25" customHeight="1">
      <c r="A25" s="40">
        <v>2200</v>
      </c>
      <c r="B25" s="40" t="s">
        <v>1687</v>
      </c>
      <c r="D25" s="52">
        <f>'CRI-M'!P23</f>
        <v>0</v>
      </c>
    </row>
    <row r="26" spans="1:4" ht="14.25" customHeight="1">
      <c r="A26" s="40">
        <v>2300</v>
      </c>
      <c r="B26" s="40" t="s">
        <v>1688</v>
      </c>
      <c r="D26" s="52">
        <f>'CRI-M'!P24</f>
        <v>0</v>
      </c>
    </row>
    <row r="27" spans="1:4" ht="14.25" customHeight="1">
      <c r="A27" s="40">
        <v>2400</v>
      </c>
      <c r="B27" s="40" t="s">
        <v>1689</v>
      </c>
      <c r="D27" s="52">
        <f>'CRI-M'!P25</f>
        <v>0</v>
      </c>
    </row>
    <row r="28" spans="1:4" ht="14.25" customHeight="1">
      <c r="A28" s="40">
        <v>2500</v>
      </c>
      <c r="B28" s="40" t="s">
        <v>1690</v>
      </c>
      <c r="D28" s="52">
        <f>'CRI-M'!P26</f>
        <v>0</v>
      </c>
    </row>
    <row r="29" spans="1:4" ht="14.25" customHeight="1">
      <c r="A29" s="40">
        <v>3000</v>
      </c>
      <c r="B29" s="40" t="s">
        <v>1691</v>
      </c>
      <c r="D29" s="52">
        <f>'CRI-M'!P27</f>
        <v>0</v>
      </c>
    </row>
    <row r="30" spans="1:4" ht="14.25" customHeight="1">
      <c r="A30" s="40">
        <v>3100</v>
      </c>
      <c r="B30" s="40" t="s">
        <v>1692</v>
      </c>
      <c r="D30" s="52">
        <f>'CRI-M'!P28</f>
        <v>0</v>
      </c>
    </row>
    <row r="31" spans="1:4" ht="14.25" customHeight="1">
      <c r="A31" s="40">
        <v>3101</v>
      </c>
      <c r="B31" s="40" t="s">
        <v>1692</v>
      </c>
      <c r="C31" s="40">
        <v>11</v>
      </c>
      <c r="D31" s="52">
        <f>'CRI-M'!P29</f>
        <v>0</v>
      </c>
    </row>
    <row r="32" spans="1:4" ht="14.25" customHeight="1">
      <c r="A32" s="40">
        <v>4000</v>
      </c>
      <c r="B32" s="40" t="s">
        <v>1693</v>
      </c>
      <c r="D32" s="52">
        <f>'CRI-M'!P30</f>
        <v>3778224</v>
      </c>
    </row>
    <row r="33" spans="1:4" ht="14.25" customHeight="1">
      <c r="A33" s="40">
        <v>4100</v>
      </c>
      <c r="B33" s="40" t="s">
        <v>1694</v>
      </c>
      <c r="D33" s="52">
        <f>'CRI-M'!P31</f>
        <v>427776</v>
      </c>
    </row>
    <row r="34" spans="1:4" ht="14.25" customHeight="1">
      <c r="A34" s="40">
        <v>4101</v>
      </c>
      <c r="B34" s="40" t="s">
        <v>1695</v>
      </c>
      <c r="C34" s="40">
        <v>11</v>
      </c>
      <c r="D34" s="52">
        <f>'CRI-M'!P32</f>
        <v>172512</v>
      </c>
    </row>
    <row r="35" spans="1:4" ht="14.25" customHeight="1">
      <c r="A35" s="40">
        <v>4102</v>
      </c>
      <c r="B35" s="40" t="s">
        <v>1696</v>
      </c>
      <c r="C35" s="40">
        <v>11</v>
      </c>
      <c r="D35" s="52">
        <f>'CRI-M'!P33</f>
        <v>173832</v>
      </c>
    </row>
    <row r="36" spans="1:4" ht="14.25" customHeight="1">
      <c r="A36" s="40">
        <v>4103</v>
      </c>
      <c r="B36" s="40" t="s">
        <v>1697</v>
      </c>
      <c r="C36" s="40">
        <v>11</v>
      </c>
      <c r="D36" s="52">
        <f>'CRI-M'!P34</f>
        <v>81432</v>
      </c>
    </row>
    <row r="37" spans="1:4" ht="14.25" customHeight="1">
      <c r="A37" s="40">
        <v>4104</v>
      </c>
      <c r="B37" s="40" t="s">
        <v>1698</v>
      </c>
      <c r="C37" s="40">
        <v>11</v>
      </c>
      <c r="D37" s="52">
        <f>'CRI-M'!P35</f>
        <v>0</v>
      </c>
    </row>
    <row r="38" spans="1:4" ht="14.25" customHeight="1">
      <c r="A38" s="40">
        <v>4200</v>
      </c>
      <c r="B38" s="40" t="s">
        <v>1699</v>
      </c>
      <c r="D38" s="52">
        <f>'CRI-M'!P36</f>
        <v>0</v>
      </c>
    </row>
    <row r="39" spans="1:4" ht="14.25" customHeight="1">
      <c r="A39" s="40">
        <v>4300</v>
      </c>
      <c r="B39" s="40" t="s">
        <v>1700</v>
      </c>
      <c r="D39" s="52">
        <f>'CRI-M'!P37</f>
        <v>3072744</v>
      </c>
    </row>
    <row r="40" spans="1:4" ht="14.25" customHeight="1">
      <c r="A40" s="40">
        <v>4301</v>
      </c>
      <c r="B40" s="40" t="s">
        <v>1701</v>
      </c>
      <c r="C40" s="40">
        <v>11</v>
      </c>
      <c r="D40" s="52">
        <f>'CRI-M'!P38</f>
        <v>237852</v>
      </c>
    </row>
    <row r="41" spans="1:4" ht="14.25" customHeight="1">
      <c r="A41" s="40">
        <v>4302</v>
      </c>
      <c r="B41" s="40" t="s">
        <v>1702</v>
      </c>
      <c r="C41" s="40">
        <v>11</v>
      </c>
      <c r="D41" s="52">
        <f>'CRI-M'!P39</f>
        <v>54432</v>
      </c>
    </row>
    <row r="42" spans="1:4" ht="14.25" customHeight="1">
      <c r="A42" s="40">
        <v>4303</v>
      </c>
      <c r="B42" s="40" t="s">
        <v>1703</v>
      </c>
      <c r="C42" s="40">
        <v>11</v>
      </c>
      <c r="D42" s="52">
        <f>'CRI-M'!P40</f>
        <v>58632</v>
      </c>
    </row>
    <row r="43" spans="1:4" ht="14.25" customHeight="1">
      <c r="A43" s="40">
        <v>4304</v>
      </c>
      <c r="B43" s="40" t="s">
        <v>1704</v>
      </c>
      <c r="C43" s="40">
        <v>11</v>
      </c>
      <c r="D43" s="52">
        <f>'CRI-M'!P41</f>
        <v>52512</v>
      </c>
    </row>
    <row r="44" spans="1:4" ht="14.25" customHeight="1">
      <c r="A44" s="40">
        <v>4305</v>
      </c>
      <c r="B44" s="40" t="s">
        <v>1705</v>
      </c>
      <c r="C44" s="40">
        <v>11</v>
      </c>
      <c r="D44" s="52">
        <f>'CRI-M'!P42</f>
        <v>0</v>
      </c>
    </row>
    <row r="45" spans="1:4" ht="14.25" customHeight="1">
      <c r="A45" s="40">
        <v>4306</v>
      </c>
      <c r="B45" s="40" t="s">
        <v>1706</v>
      </c>
      <c r="C45" s="40">
        <v>11</v>
      </c>
      <c r="D45" s="52">
        <f>'CRI-M'!P43</f>
        <v>0</v>
      </c>
    </row>
    <row r="46" spans="1:4" ht="14.25" customHeight="1">
      <c r="A46" s="40">
        <v>4307</v>
      </c>
      <c r="B46" s="40" t="s">
        <v>1707</v>
      </c>
      <c r="C46" s="40">
        <v>11</v>
      </c>
      <c r="D46" s="52">
        <f>'CRI-M'!P44</f>
        <v>0</v>
      </c>
    </row>
    <row r="47" spans="1:4" ht="14.25" customHeight="1">
      <c r="A47" s="40">
        <v>4308</v>
      </c>
      <c r="B47" s="40" t="s">
        <v>1708</v>
      </c>
      <c r="C47" s="40">
        <v>11</v>
      </c>
      <c r="D47" s="52">
        <f>'CRI-M'!P45</f>
        <v>50232</v>
      </c>
    </row>
    <row r="48" spans="1:4" ht="14.25" customHeight="1">
      <c r="A48" s="40">
        <v>4309</v>
      </c>
      <c r="B48" s="40" t="s">
        <v>1709</v>
      </c>
      <c r="C48" s="40">
        <v>11</v>
      </c>
      <c r="D48" s="52">
        <f>'CRI-M'!P46</f>
        <v>59052</v>
      </c>
    </row>
    <row r="49" spans="1:4" ht="14.25" customHeight="1">
      <c r="A49" s="40">
        <v>4310</v>
      </c>
      <c r="B49" s="40" t="s">
        <v>1710</v>
      </c>
      <c r="C49" s="40">
        <v>11</v>
      </c>
      <c r="D49" s="52">
        <f>'CRI-M'!P47</f>
        <v>2067756</v>
      </c>
    </row>
    <row r="50" spans="1:4" ht="14.25" customHeight="1">
      <c r="A50" s="40">
        <v>4311</v>
      </c>
      <c r="B50" s="40" t="s">
        <v>1711</v>
      </c>
      <c r="C50" s="40">
        <v>11</v>
      </c>
      <c r="D50" s="52">
        <f>'CRI-M'!P48</f>
        <v>74136</v>
      </c>
    </row>
    <row r="51" spans="1:4" ht="14.25" customHeight="1">
      <c r="A51" s="40">
        <v>4312</v>
      </c>
      <c r="B51" s="40" t="s">
        <v>1712</v>
      </c>
      <c r="C51" s="40">
        <v>11</v>
      </c>
      <c r="D51" s="52">
        <f>'CRI-M'!P49</f>
        <v>48372</v>
      </c>
    </row>
    <row r="52" spans="1:4" ht="14.25" customHeight="1">
      <c r="A52" s="40">
        <v>4313</v>
      </c>
      <c r="B52" s="40" t="s">
        <v>1713</v>
      </c>
      <c r="C52" s="40">
        <v>11</v>
      </c>
      <c r="D52" s="52">
        <f>'CRI-M'!P50</f>
        <v>155052</v>
      </c>
    </row>
    <row r="53" spans="1:4" ht="14.25" customHeight="1">
      <c r="A53" s="40">
        <v>4314</v>
      </c>
      <c r="B53" s="40" t="s">
        <v>1714</v>
      </c>
      <c r="C53" s="40">
        <v>11</v>
      </c>
      <c r="D53" s="52">
        <f>'CRI-M'!P51</f>
        <v>214716</v>
      </c>
    </row>
    <row r="54" spans="1:4" ht="14.25" customHeight="1">
      <c r="A54" s="40">
        <v>4400</v>
      </c>
      <c r="B54" s="40" t="s">
        <v>1715</v>
      </c>
      <c r="D54" s="52">
        <f>'CRI-M'!P52</f>
        <v>230568</v>
      </c>
    </row>
    <row r="55" spans="1:4" ht="14.25" customHeight="1">
      <c r="A55" s="40">
        <v>4401</v>
      </c>
      <c r="B55" s="40" t="s">
        <v>1715</v>
      </c>
      <c r="C55" s="40">
        <v>11</v>
      </c>
      <c r="D55" s="52">
        <f>'CRI-M'!P53</f>
        <v>230568</v>
      </c>
    </row>
    <row r="56" spans="1:4" ht="14.25" customHeight="1">
      <c r="A56" s="40">
        <v>4500</v>
      </c>
      <c r="B56" s="40" t="s">
        <v>1716</v>
      </c>
      <c r="D56" s="52">
        <f>'CRI-M'!P54</f>
        <v>47136</v>
      </c>
    </row>
    <row r="57" spans="1:4" ht="14.25" customHeight="1">
      <c r="A57" s="40">
        <v>4501</v>
      </c>
      <c r="B57" s="40" t="s">
        <v>1679</v>
      </c>
      <c r="C57" s="40">
        <v>11</v>
      </c>
      <c r="D57" s="52">
        <f>'CRI-M'!P55</f>
        <v>47136</v>
      </c>
    </row>
    <row r="58" spans="1:4" ht="14.25" customHeight="1">
      <c r="A58" s="40">
        <v>4502</v>
      </c>
      <c r="B58" s="40" t="s">
        <v>1680</v>
      </c>
      <c r="C58" s="40">
        <v>11</v>
      </c>
      <c r="D58" s="52">
        <f>'CRI-M'!P56</f>
        <v>0</v>
      </c>
    </row>
    <row r="59" spans="1:4" ht="14.25" customHeight="1">
      <c r="A59" s="40">
        <v>4503</v>
      </c>
      <c r="B59" s="40" t="s">
        <v>1681</v>
      </c>
      <c r="C59" s="40">
        <v>11</v>
      </c>
      <c r="D59" s="52">
        <f>'CRI-M'!P57</f>
        <v>0</v>
      </c>
    </row>
    <row r="60" spans="1:4" ht="14.25" customHeight="1">
      <c r="A60" s="40">
        <v>4504</v>
      </c>
      <c r="B60" s="40" t="s">
        <v>1682</v>
      </c>
      <c r="C60" s="40">
        <v>11</v>
      </c>
      <c r="D60" s="52">
        <f>'CRI-M'!P58</f>
        <v>0</v>
      </c>
    </row>
    <row r="61" spans="1:4" ht="14.25" customHeight="1">
      <c r="A61" s="40">
        <v>4509</v>
      </c>
      <c r="B61" s="40" t="s">
        <v>1683</v>
      </c>
      <c r="C61" s="40">
        <v>11</v>
      </c>
      <c r="D61" s="52">
        <f>'CRI-M'!P59</f>
        <v>0</v>
      </c>
    </row>
    <row r="62" spans="1:4" ht="14.25" customHeight="1">
      <c r="A62" s="40">
        <v>5000</v>
      </c>
      <c r="B62" s="40" t="s">
        <v>1717</v>
      </c>
      <c r="D62" s="52">
        <f>'CRI-M'!P60</f>
        <v>249948</v>
      </c>
    </row>
    <row r="63" spans="1:4" ht="14.25" customHeight="1">
      <c r="A63" s="40">
        <v>5100</v>
      </c>
      <c r="B63" s="40" t="s">
        <v>1718</v>
      </c>
      <c r="D63" s="52">
        <f>'CRI-M'!P61</f>
        <v>249948</v>
      </c>
    </row>
    <row r="64" spans="1:4" ht="14.25" customHeight="1">
      <c r="A64" s="40">
        <v>5101</v>
      </c>
      <c r="B64" s="40" t="s">
        <v>1719</v>
      </c>
      <c r="C64" s="40">
        <v>11</v>
      </c>
      <c r="D64" s="52">
        <f>'CRI-M'!P62</f>
        <v>47904</v>
      </c>
    </row>
    <row r="65" spans="1:4" ht="14.25" customHeight="1">
      <c r="A65" s="40">
        <v>5102</v>
      </c>
      <c r="B65" s="40" t="s">
        <v>1720</v>
      </c>
      <c r="C65" s="40">
        <v>11</v>
      </c>
      <c r="D65" s="52">
        <f>'CRI-M'!P63</f>
        <v>202044</v>
      </c>
    </row>
    <row r="66" spans="1:4" ht="14.25" customHeight="1">
      <c r="A66" s="40">
        <v>5200</v>
      </c>
      <c r="B66" s="40" t="s">
        <v>1721</v>
      </c>
      <c r="D66" s="52">
        <f>'CRI-M'!P64</f>
        <v>0</v>
      </c>
    </row>
    <row r="67" spans="1:4" ht="14.25" customHeight="1">
      <c r="A67" s="40">
        <v>6000</v>
      </c>
      <c r="B67" s="40" t="s">
        <v>1722</v>
      </c>
      <c r="D67" s="52">
        <f>'CRI-M'!P65</f>
        <v>1993104</v>
      </c>
    </row>
    <row r="68" spans="1:4" ht="14.25" customHeight="1">
      <c r="A68" s="40">
        <v>6100</v>
      </c>
      <c r="B68" s="40" t="s">
        <v>1723</v>
      </c>
      <c r="D68" s="52">
        <f>'CRI-M'!P66</f>
        <v>977616</v>
      </c>
    </row>
    <row r="69" spans="1:4" ht="14.25" customHeight="1">
      <c r="A69" s="40">
        <v>6101</v>
      </c>
      <c r="B69" s="40" t="s">
        <v>1724</v>
      </c>
      <c r="C69" s="40">
        <v>11</v>
      </c>
      <c r="D69" s="52">
        <f>'CRI-M'!P67</f>
        <v>0</v>
      </c>
    </row>
    <row r="70" spans="1:4" ht="14.25" customHeight="1">
      <c r="A70" s="40">
        <v>6102</v>
      </c>
      <c r="B70" s="40" t="s">
        <v>1725</v>
      </c>
      <c r="C70" s="40">
        <v>11</v>
      </c>
      <c r="D70" s="52">
        <f>'CRI-M'!P68</f>
        <v>0</v>
      </c>
    </row>
    <row r="71" spans="1:4" ht="14.25" customHeight="1">
      <c r="A71" s="40">
        <v>6103</v>
      </c>
      <c r="B71" s="40" t="s">
        <v>1726</v>
      </c>
      <c r="C71" s="40">
        <v>11</v>
      </c>
      <c r="D71" s="52">
        <f>'CRI-M'!P69</f>
        <v>977616</v>
      </c>
    </row>
    <row r="72" spans="1:4" ht="14.25" customHeight="1">
      <c r="A72" s="40">
        <v>6200</v>
      </c>
      <c r="B72" s="40" t="s">
        <v>1727</v>
      </c>
      <c r="D72" s="52">
        <f>'CRI-M'!P70</f>
        <v>0</v>
      </c>
    </row>
    <row r="73" spans="1:4" ht="14.25" customHeight="1">
      <c r="A73" s="40">
        <v>6201</v>
      </c>
      <c r="B73" s="40" t="s">
        <v>1728</v>
      </c>
      <c r="C73" s="40">
        <v>11</v>
      </c>
      <c r="D73" s="52">
        <f>'CRI-M'!P71</f>
        <v>0</v>
      </c>
    </row>
    <row r="74" spans="1:4" ht="14.25" customHeight="1">
      <c r="A74" s="40">
        <v>6202</v>
      </c>
      <c r="B74" s="40" t="s">
        <v>1729</v>
      </c>
      <c r="C74" s="40">
        <v>11</v>
      </c>
      <c r="D74" s="52">
        <f>'CRI-M'!P72</f>
        <v>0</v>
      </c>
    </row>
    <row r="75" spans="1:4" ht="14.25" customHeight="1">
      <c r="A75" s="40">
        <v>6300</v>
      </c>
      <c r="B75" s="40" t="s">
        <v>1730</v>
      </c>
      <c r="D75" s="52">
        <f>'CRI-M'!P73</f>
        <v>1015488</v>
      </c>
    </row>
    <row r="76" spans="1:4" ht="14.25" customHeight="1">
      <c r="A76" s="40">
        <v>6301</v>
      </c>
      <c r="B76" s="40" t="s">
        <v>1679</v>
      </c>
      <c r="C76" s="40">
        <v>11</v>
      </c>
      <c r="D76" s="52">
        <f>'CRI-M'!P74</f>
        <v>0</v>
      </c>
    </row>
    <row r="77" spans="1:4" ht="14.25" customHeight="1">
      <c r="A77" s="40">
        <v>6302</v>
      </c>
      <c r="B77" s="40" t="s">
        <v>1680</v>
      </c>
      <c r="C77" s="40">
        <v>11</v>
      </c>
      <c r="D77" s="52">
        <f>'CRI-M'!P75</f>
        <v>0</v>
      </c>
    </row>
    <row r="78" spans="1:4" ht="14.25" customHeight="1">
      <c r="A78" s="40">
        <v>6303</v>
      </c>
      <c r="B78" s="40" t="s">
        <v>1681</v>
      </c>
      <c r="C78" s="40">
        <v>11</v>
      </c>
      <c r="D78" s="52">
        <f>'CRI-M'!P76</f>
        <v>72648</v>
      </c>
    </row>
    <row r="79" spans="1:4" ht="14.25" customHeight="1">
      <c r="A79" s="40">
        <v>6304</v>
      </c>
      <c r="B79" s="40" t="s">
        <v>1682</v>
      </c>
      <c r="C79" s="40">
        <v>11</v>
      </c>
      <c r="D79" s="52">
        <f>'CRI-M'!P77</f>
        <v>0</v>
      </c>
    </row>
    <row r="80" spans="1:4" ht="14.25" customHeight="1">
      <c r="A80" s="40">
        <v>6309</v>
      </c>
      <c r="B80" s="40" t="s">
        <v>1683</v>
      </c>
      <c r="C80" s="40">
        <v>11</v>
      </c>
      <c r="D80" s="52">
        <f>'CRI-M'!P78</f>
        <v>942840</v>
      </c>
    </row>
    <row r="81" spans="1:4" ht="14.25" customHeight="1">
      <c r="A81" s="40">
        <v>7000</v>
      </c>
      <c r="B81" s="40" t="s">
        <v>1731</v>
      </c>
      <c r="D81" s="52">
        <f>'CRI-M'!P79</f>
        <v>0</v>
      </c>
    </row>
    <row r="82" spans="1:4" ht="14.25" customHeight="1">
      <c r="A82" s="40">
        <v>7100</v>
      </c>
      <c r="B82" s="40" t="s">
        <v>1732</v>
      </c>
      <c r="D82" s="52">
        <f>'CRI-M'!P80</f>
        <v>0</v>
      </c>
    </row>
    <row r="83" spans="1:4" ht="14.25" customHeight="1">
      <c r="A83" s="40">
        <v>7101</v>
      </c>
      <c r="B83" s="40" t="s">
        <v>1732</v>
      </c>
      <c r="C83" s="40">
        <v>14</v>
      </c>
      <c r="D83" s="52">
        <f>'CRI-M'!P81</f>
        <v>0</v>
      </c>
    </row>
    <row r="84" spans="1:4" ht="14.25" customHeight="1">
      <c r="A84" s="40">
        <v>7200</v>
      </c>
      <c r="B84" s="40" t="s">
        <v>1733</v>
      </c>
      <c r="D84" s="52">
        <f>'CRI-M'!P82</f>
        <v>0</v>
      </c>
    </row>
    <row r="85" spans="1:4" ht="14.25" customHeight="1">
      <c r="A85" s="40">
        <v>7300</v>
      </c>
      <c r="B85" s="40" t="s">
        <v>1734</v>
      </c>
      <c r="D85" s="52">
        <f>'CRI-M'!P83</f>
        <v>0</v>
      </c>
    </row>
    <row r="86" spans="1:4" ht="14.25" customHeight="1">
      <c r="A86" s="40">
        <v>7301</v>
      </c>
      <c r="B86" s="40" t="s">
        <v>1734</v>
      </c>
      <c r="C86" s="40">
        <v>14</v>
      </c>
      <c r="D86" s="52">
        <f>'CRI-M'!P84</f>
        <v>0</v>
      </c>
    </row>
    <row r="87" spans="1:4" ht="14.25" customHeight="1">
      <c r="A87" s="40">
        <v>7400</v>
      </c>
      <c r="B87" s="40" t="s">
        <v>1735</v>
      </c>
      <c r="D87" s="52">
        <f>'CRI-M'!P85</f>
        <v>0</v>
      </c>
    </row>
    <row r="88" spans="1:4" ht="14.25" customHeight="1">
      <c r="A88" s="40">
        <v>7500</v>
      </c>
      <c r="B88" s="40" t="s">
        <v>1736</v>
      </c>
      <c r="D88" s="52">
        <f>'CRI-M'!P86</f>
        <v>0</v>
      </c>
    </row>
    <row r="89" spans="1:4" ht="14.25" customHeight="1">
      <c r="A89" s="40">
        <v>7600</v>
      </c>
      <c r="B89" s="40" t="s">
        <v>1737</v>
      </c>
      <c r="D89" s="52">
        <f>'CRI-M'!P87</f>
        <v>0</v>
      </c>
    </row>
    <row r="90" spans="1:4" ht="14.25" customHeight="1">
      <c r="A90" s="40">
        <v>7700</v>
      </c>
      <c r="B90" s="40" t="s">
        <v>1738</v>
      </c>
      <c r="D90" s="52">
        <f>'CRI-M'!P88</f>
        <v>0</v>
      </c>
    </row>
    <row r="91" spans="1:4" ht="14.25" customHeight="1">
      <c r="A91" s="40">
        <v>7701</v>
      </c>
      <c r="B91" s="40" t="s">
        <v>1738</v>
      </c>
      <c r="C91" s="40">
        <v>14</v>
      </c>
      <c r="D91" s="52">
        <f>'CRI-M'!P89</f>
        <v>0</v>
      </c>
    </row>
    <row r="92" spans="1:4" ht="14.25" customHeight="1">
      <c r="A92" s="40">
        <v>7800</v>
      </c>
      <c r="B92" s="40" t="s">
        <v>1739</v>
      </c>
      <c r="D92" s="52">
        <f>'CRI-M'!P90</f>
        <v>0</v>
      </c>
    </row>
    <row r="93" spans="1:4" ht="14.25" customHeight="1">
      <c r="A93" s="40">
        <v>7900</v>
      </c>
      <c r="B93" s="40" t="s">
        <v>1740</v>
      </c>
      <c r="D93" s="52">
        <f>'CRI-M'!P91</f>
        <v>0</v>
      </c>
    </row>
    <row r="94" spans="1:4" ht="14.25" customHeight="1">
      <c r="A94" s="40">
        <v>7901</v>
      </c>
      <c r="B94" s="40" t="s">
        <v>1740</v>
      </c>
      <c r="C94" s="40">
        <v>14</v>
      </c>
      <c r="D94" s="52">
        <f>'CRI-M'!P92</f>
        <v>0</v>
      </c>
    </row>
    <row r="95" spans="1:4" ht="14.25" customHeight="1">
      <c r="A95" s="40">
        <v>8000</v>
      </c>
      <c r="B95" s="40" t="s">
        <v>1741</v>
      </c>
      <c r="D95" s="52">
        <f>'CRI-M'!P93</f>
        <v>30311078</v>
      </c>
    </row>
    <row r="96" spans="1:4" ht="14.25" customHeight="1">
      <c r="A96" s="40">
        <v>8100</v>
      </c>
      <c r="B96" s="40" t="s">
        <v>1742</v>
      </c>
      <c r="D96" s="52">
        <f>'CRI-M'!P94</f>
        <v>23973624</v>
      </c>
    </row>
    <row r="97" spans="1:4" ht="14.25" customHeight="1">
      <c r="A97" s="40">
        <v>8101</v>
      </c>
      <c r="B97" s="40" t="s">
        <v>1743</v>
      </c>
      <c r="C97" s="40">
        <v>15</v>
      </c>
      <c r="D97" s="52">
        <f>'CRI-M'!P95</f>
        <v>23862456</v>
      </c>
    </row>
    <row r="98" spans="1:4" ht="14.25" customHeight="1">
      <c r="A98" s="40">
        <v>8102</v>
      </c>
      <c r="B98" s="40" t="s">
        <v>1744</v>
      </c>
      <c r="C98" s="40">
        <v>15</v>
      </c>
      <c r="D98" s="52">
        <f>'CRI-M'!P96</f>
        <v>0</v>
      </c>
    </row>
    <row r="99" spans="1:4" ht="14.25" customHeight="1">
      <c r="A99" s="40">
        <v>8103</v>
      </c>
      <c r="B99" s="40" t="s">
        <v>1745</v>
      </c>
      <c r="C99" s="40">
        <v>15</v>
      </c>
      <c r="D99" s="52">
        <f>'CRI-M'!P97</f>
        <v>0</v>
      </c>
    </row>
    <row r="100" spans="1:4" ht="14.25" customHeight="1">
      <c r="A100" s="40">
        <v>8104</v>
      </c>
      <c r="B100" s="40" t="s">
        <v>1746</v>
      </c>
      <c r="C100" s="40">
        <v>15</v>
      </c>
      <c r="D100" s="52">
        <f>'CRI-M'!P98</f>
        <v>0</v>
      </c>
    </row>
    <row r="101" spans="1:4" ht="14.25" customHeight="1">
      <c r="A101" s="40">
        <v>8105</v>
      </c>
      <c r="B101" s="40" t="s">
        <v>1747</v>
      </c>
      <c r="C101" s="40">
        <v>15</v>
      </c>
      <c r="D101" s="52">
        <f>'CRI-M'!P99</f>
        <v>0</v>
      </c>
    </row>
    <row r="102" spans="1:4" ht="14.25" customHeight="1">
      <c r="A102" s="40">
        <v>8106</v>
      </c>
      <c r="B102" s="40" t="s">
        <v>1748</v>
      </c>
      <c r="C102" s="40">
        <v>15</v>
      </c>
      <c r="D102" s="52">
        <f>'CRI-M'!P100</f>
        <v>0</v>
      </c>
    </row>
    <row r="103" spans="1:4" ht="14.25" customHeight="1">
      <c r="A103" s="40">
        <v>8107</v>
      </c>
      <c r="B103" s="40" t="s">
        <v>1749</v>
      </c>
      <c r="C103" s="40">
        <v>15</v>
      </c>
      <c r="D103" s="52">
        <f>'CRI-M'!P101</f>
        <v>0</v>
      </c>
    </row>
    <row r="104" spans="1:4" ht="14.25" customHeight="1">
      <c r="A104" s="40">
        <v>8108</v>
      </c>
      <c r="B104" s="40" t="s">
        <v>1750</v>
      </c>
      <c r="C104" s="40">
        <v>15</v>
      </c>
      <c r="D104" s="52">
        <f>'CRI-M'!P102</f>
        <v>0</v>
      </c>
    </row>
    <row r="105" spans="1:4" ht="14.25" customHeight="1">
      <c r="A105" s="40">
        <v>8109</v>
      </c>
      <c r="B105" s="40" t="s">
        <v>1751</v>
      </c>
      <c r="C105" s="40">
        <v>15</v>
      </c>
      <c r="D105" s="52">
        <f>'CRI-M'!P103</f>
        <v>0</v>
      </c>
    </row>
    <row r="106" spans="1:4" ht="14.25" customHeight="1">
      <c r="A106" s="40">
        <v>8110</v>
      </c>
      <c r="B106" s="40" t="s">
        <v>1752</v>
      </c>
      <c r="C106" s="40">
        <v>15</v>
      </c>
      <c r="D106" s="52">
        <f>'CRI-M'!P104</f>
        <v>0</v>
      </c>
    </row>
    <row r="107" spans="1:4" ht="14.25" customHeight="1">
      <c r="A107" s="40">
        <v>8111</v>
      </c>
      <c r="B107" s="40" t="s">
        <v>1753</v>
      </c>
      <c r="C107" s="40">
        <v>15</v>
      </c>
      <c r="D107" s="52">
        <f>'CRI-M'!P105</f>
        <v>0</v>
      </c>
    </row>
    <row r="108" spans="1:4" ht="14.25" customHeight="1">
      <c r="A108" s="40">
        <v>8112</v>
      </c>
      <c r="B108" s="40" t="s">
        <v>1754</v>
      </c>
      <c r="C108" s="40">
        <v>16</v>
      </c>
      <c r="D108" s="52">
        <f>'CRI-M'!P106</f>
        <v>111168</v>
      </c>
    </row>
    <row r="109" spans="1:4" ht="14.25" customHeight="1">
      <c r="A109" s="40">
        <v>8200</v>
      </c>
      <c r="B109" s="40" t="s">
        <v>1755</v>
      </c>
      <c r="D109" s="52">
        <f>'CRI-M'!P107</f>
        <v>6282710</v>
      </c>
    </row>
    <row r="110" spans="1:4" ht="14.25" customHeight="1">
      <c r="A110" s="40">
        <v>8201</v>
      </c>
      <c r="B110" s="40" t="s">
        <v>1756</v>
      </c>
      <c r="C110" s="40">
        <v>25</v>
      </c>
      <c r="D110" s="52">
        <f>'CRI-M'!P108</f>
        <v>3184370</v>
      </c>
    </row>
    <row r="111" spans="1:4" ht="14.25" customHeight="1">
      <c r="A111" s="40">
        <v>8202</v>
      </c>
      <c r="B111" s="40" t="s">
        <v>1757</v>
      </c>
      <c r="C111" s="40">
        <v>25</v>
      </c>
      <c r="D111" s="52">
        <f>'CRI-M'!P109</f>
        <v>3098340</v>
      </c>
    </row>
    <row r="112" spans="1:4" ht="14.25" customHeight="1">
      <c r="A112" s="40">
        <v>8300</v>
      </c>
      <c r="B112" s="40" t="s">
        <v>1758</v>
      </c>
      <c r="D112" s="52">
        <f>'CRI-M'!P110</f>
        <v>54744</v>
      </c>
    </row>
    <row r="113" spans="1:4" ht="14.25" customHeight="1">
      <c r="A113" s="40">
        <v>8301</v>
      </c>
      <c r="B113" s="40" t="s">
        <v>1759</v>
      </c>
      <c r="C113" s="40">
        <v>17</v>
      </c>
      <c r="D113" s="52">
        <f>'CRI-M'!P111</f>
        <v>54744</v>
      </c>
    </row>
    <row r="114" spans="1:4" ht="14.25" customHeight="1">
      <c r="A114" s="40">
        <v>8302</v>
      </c>
      <c r="B114" s="40" t="s">
        <v>1760</v>
      </c>
      <c r="C114" s="40">
        <v>17</v>
      </c>
      <c r="D114" s="52">
        <f>'CRI-M'!P112</f>
        <v>0</v>
      </c>
    </row>
    <row r="115" spans="1:4" ht="14.25" customHeight="1">
      <c r="A115" s="40">
        <v>8303</v>
      </c>
      <c r="B115" s="40" t="s">
        <v>1761</v>
      </c>
      <c r="C115" s="40">
        <v>17</v>
      </c>
      <c r="D115" s="52">
        <f>'CRI-M'!P113</f>
        <v>0</v>
      </c>
    </row>
    <row r="116" spans="1:4" ht="14.25" customHeight="1">
      <c r="A116" s="40">
        <v>8304</v>
      </c>
      <c r="B116" s="40" t="s">
        <v>1762</v>
      </c>
      <c r="C116" s="40">
        <v>17</v>
      </c>
      <c r="D116" s="52">
        <f>'CRI-M'!P114</f>
        <v>0</v>
      </c>
    </row>
    <row r="117" spans="1:4" ht="14.25" customHeight="1">
      <c r="A117" s="40">
        <v>8304</v>
      </c>
      <c r="B117" s="40" t="s">
        <v>1763</v>
      </c>
      <c r="C117" s="40">
        <v>25</v>
      </c>
      <c r="D117" s="52">
        <f>'CRI-M'!P115</f>
        <v>0</v>
      </c>
    </row>
    <row r="118" spans="1:4" ht="14.25" customHeight="1">
      <c r="A118" s="40">
        <v>8304</v>
      </c>
      <c r="B118" s="40" t="s">
        <v>1764</v>
      </c>
      <c r="C118" s="40">
        <v>26</v>
      </c>
      <c r="D118" s="52">
        <f>'CRI-M'!P116</f>
        <v>0</v>
      </c>
    </row>
    <row r="119" spans="1:4" ht="14.25" customHeight="1">
      <c r="A119" s="40">
        <v>8400</v>
      </c>
      <c r="B119" s="40" t="s">
        <v>1765</v>
      </c>
      <c r="D119" s="52">
        <f>'CRI-M'!P117</f>
        <v>0</v>
      </c>
    </row>
    <row r="120" spans="1:4" ht="14.25" customHeight="1">
      <c r="A120" s="40">
        <v>8401</v>
      </c>
      <c r="B120" s="40" t="s">
        <v>1766</v>
      </c>
      <c r="C120" s="40">
        <v>15</v>
      </c>
      <c r="D120" s="52">
        <f>'CRI-M'!P118</f>
        <v>0</v>
      </c>
    </row>
    <row r="121" spans="1:4" ht="14.25" customHeight="1">
      <c r="A121" s="40">
        <v>8402</v>
      </c>
      <c r="B121" s="40" t="s">
        <v>1767</v>
      </c>
      <c r="C121" s="40">
        <v>15</v>
      </c>
      <c r="D121" s="52">
        <f>'CRI-M'!P119</f>
        <v>0</v>
      </c>
    </row>
    <row r="122" spans="1:4" ht="14.25" customHeight="1">
      <c r="A122" s="40">
        <v>8403</v>
      </c>
      <c r="B122" s="40" t="s">
        <v>1768</v>
      </c>
      <c r="C122" s="40">
        <v>15</v>
      </c>
      <c r="D122" s="52">
        <f>'CRI-M'!P120</f>
        <v>0</v>
      </c>
    </row>
    <row r="123" spans="1:4" ht="14.25" customHeight="1">
      <c r="A123" s="40">
        <v>8404</v>
      </c>
      <c r="B123" s="40" t="s">
        <v>1769</v>
      </c>
      <c r="C123" s="40">
        <v>15</v>
      </c>
      <c r="D123" s="52">
        <f>'CRI-M'!P121</f>
        <v>0</v>
      </c>
    </row>
    <row r="124" spans="1:4" ht="14.25" customHeight="1">
      <c r="A124" s="40">
        <v>8405</v>
      </c>
      <c r="B124" s="40" t="s">
        <v>1770</v>
      </c>
      <c r="C124" s="40">
        <v>15</v>
      </c>
      <c r="D124" s="52">
        <f>'CRI-M'!P122</f>
        <v>0</v>
      </c>
    </row>
    <row r="125" spans="1:4" ht="14.25" customHeight="1">
      <c r="A125" s="40">
        <v>8500</v>
      </c>
      <c r="B125" s="40" t="s">
        <v>1771</v>
      </c>
      <c r="D125" s="52">
        <f>'CRI-M'!P123</f>
        <v>0</v>
      </c>
    </row>
    <row r="126" spans="1:4" ht="14.25" customHeight="1">
      <c r="A126" s="40">
        <v>8501</v>
      </c>
      <c r="B126" s="40" t="s">
        <v>1772</v>
      </c>
      <c r="C126" s="40">
        <v>25</v>
      </c>
      <c r="D126" s="52">
        <f>'CRI-M'!P124</f>
        <v>0</v>
      </c>
    </row>
    <row r="127" spans="1:4" ht="14.25" customHeight="1">
      <c r="A127" s="40">
        <v>8502</v>
      </c>
      <c r="B127" s="40" t="s">
        <v>1773</v>
      </c>
      <c r="C127" s="40">
        <v>25</v>
      </c>
      <c r="D127" s="52">
        <f>'CRI-M'!P125</f>
        <v>0</v>
      </c>
    </row>
    <row r="128" spans="1:4" ht="14.25" customHeight="1">
      <c r="A128" s="40">
        <v>9000</v>
      </c>
      <c r="B128" s="40" t="s">
        <v>1774</v>
      </c>
      <c r="D128" s="52">
        <f>'CRI-M'!P126</f>
        <v>0</v>
      </c>
    </row>
    <row r="129" spans="1:4" ht="14.25" customHeight="1">
      <c r="A129" s="40">
        <v>9100</v>
      </c>
      <c r="B129" s="40" t="s">
        <v>1775</v>
      </c>
      <c r="D129" s="52">
        <f>'CRI-M'!P127</f>
        <v>0</v>
      </c>
    </row>
    <row r="130" spans="1:4" ht="14.25" customHeight="1">
      <c r="A130" s="40">
        <v>9101</v>
      </c>
      <c r="B130" s="40" t="s">
        <v>1776</v>
      </c>
      <c r="C130" s="40">
        <v>17</v>
      </c>
      <c r="D130" s="52">
        <f>'CRI-M'!P128</f>
        <v>0</v>
      </c>
    </row>
    <row r="131" spans="1:4" ht="14.25" customHeight="1">
      <c r="A131" s="40">
        <v>9101</v>
      </c>
      <c r="B131" s="40" t="s">
        <v>1777</v>
      </c>
      <c r="C131" s="40">
        <v>27</v>
      </c>
      <c r="D131" s="52">
        <f>'CRI-M'!P129</f>
        <v>0</v>
      </c>
    </row>
    <row r="132" spans="1:4" ht="14.25" customHeight="1">
      <c r="A132" s="40">
        <v>9101</v>
      </c>
      <c r="B132" s="40" t="s">
        <v>1778</v>
      </c>
      <c r="C132" s="40">
        <v>26</v>
      </c>
      <c r="D132" s="52">
        <f>'CRI-M'!P130</f>
        <v>0</v>
      </c>
    </row>
    <row r="133" spans="1:4" ht="14.25" customHeight="1">
      <c r="A133" s="40">
        <v>9200</v>
      </c>
      <c r="B133" s="40" t="s">
        <v>1779</v>
      </c>
      <c r="D133" s="52">
        <f>'CRI-M'!P131</f>
        <v>0</v>
      </c>
    </row>
    <row r="134" spans="1:4" ht="14.25" customHeight="1">
      <c r="A134" s="40">
        <v>9300</v>
      </c>
      <c r="B134" s="40" t="s">
        <v>1780</v>
      </c>
      <c r="D134" s="52">
        <f>'CRI-M'!P132</f>
        <v>0</v>
      </c>
    </row>
    <row r="135" spans="1:4" ht="14.25" customHeight="1">
      <c r="A135" s="40">
        <v>9301</v>
      </c>
      <c r="B135" s="40" t="s">
        <v>1781</v>
      </c>
      <c r="C135" s="40">
        <v>17</v>
      </c>
      <c r="D135" s="52">
        <f>'CRI-M'!P133</f>
        <v>0</v>
      </c>
    </row>
    <row r="136" spans="1:4" ht="14.25" customHeight="1">
      <c r="A136" s="40">
        <v>9301</v>
      </c>
      <c r="B136" s="40" t="s">
        <v>1782</v>
      </c>
      <c r="C136" s="40">
        <v>27</v>
      </c>
      <c r="D136" s="52">
        <f>'CRI-M'!P134</f>
        <v>0</v>
      </c>
    </row>
    <row r="137" spans="1:4" ht="14.25" customHeight="1">
      <c r="A137" s="40">
        <v>9301</v>
      </c>
      <c r="B137" s="40" t="s">
        <v>1783</v>
      </c>
      <c r="C137" s="40">
        <v>26</v>
      </c>
      <c r="D137" s="52">
        <f>'CRI-M'!P135</f>
        <v>0</v>
      </c>
    </row>
    <row r="138" spans="1:4" ht="14.25" customHeight="1">
      <c r="A138" s="40">
        <v>9400</v>
      </c>
      <c r="B138" s="40" t="s">
        <v>1784</v>
      </c>
      <c r="D138" s="52">
        <f>'CRI-M'!P136</f>
        <v>0</v>
      </c>
    </row>
    <row r="139" spans="1:4" ht="14.25" customHeight="1">
      <c r="A139" s="40">
        <v>9500</v>
      </c>
      <c r="B139" s="40" t="s">
        <v>1785</v>
      </c>
      <c r="D139" s="52">
        <f>'CRI-M'!P137</f>
        <v>0</v>
      </c>
    </row>
    <row r="140" spans="1:4" ht="14.25" customHeight="1">
      <c r="A140" s="40">
        <v>9501</v>
      </c>
      <c r="B140" s="40" t="s">
        <v>1785</v>
      </c>
      <c r="C140" s="40">
        <v>17</v>
      </c>
      <c r="D140" s="52">
        <f>'CRI-M'!P138</f>
        <v>0</v>
      </c>
    </row>
    <row r="141" spans="1:4" ht="14.25" customHeight="1">
      <c r="A141" s="40">
        <v>9600</v>
      </c>
      <c r="B141" s="40" t="s">
        <v>1786</v>
      </c>
      <c r="D141" s="52">
        <f>'CRI-M'!P139</f>
        <v>0</v>
      </c>
    </row>
    <row r="142" spans="1:4" ht="14.25" customHeight="1">
      <c r="A142" s="40">
        <v>9700</v>
      </c>
      <c r="B142" s="40" t="s">
        <v>1787</v>
      </c>
      <c r="D142" s="52">
        <f>'CRI-M'!P140</f>
        <v>0</v>
      </c>
    </row>
    <row r="143" spans="1:4" ht="14.25" customHeight="1">
      <c r="A143" s="40">
        <v>9701</v>
      </c>
      <c r="B143" s="40" t="s">
        <v>1787</v>
      </c>
      <c r="C143" s="40">
        <v>17</v>
      </c>
      <c r="D143" s="52">
        <f>'CRI-M'!P141</f>
        <v>0</v>
      </c>
    </row>
    <row r="144" spans="1:4" ht="14.25" customHeight="1">
      <c r="A144" s="40">
        <v>0</v>
      </c>
      <c r="B144" s="40" t="s">
        <v>1788</v>
      </c>
      <c r="D144" s="52">
        <f>'CRI-M'!P142</f>
        <v>0</v>
      </c>
    </row>
    <row r="145" spans="1:4" ht="14.25" customHeight="1">
      <c r="A145" s="40">
        <v>100</v>
      </c>
      <c r="B145" s="40" t="s">
        <v>1789</v>
      </c>
      <c r="D145" s="52">
        <f>'CRI-M'!P143</f>
        <v>0</v>
      </c>
    </row>
    <row r="146" spans="1:4" ht="14.25" customHeight="1">
      <c r="A146" s="40">
        <v>200</v>
      </c>
      <c r="B146" s="40" t="s">
        <v>1790</v>
      </c>
      <c r="D146" s="52">
        <f>'CRI-M'!P144</f>
        <v>0</v>
      </c>
    </row>
    <row r="147" spans="1:4" ht="14.25" customHeight="1">
      <c r="A147" s="40">
        <v>300</v>
      </c>
      <c r="B147" s="40" t="s">
        <v>1791</v>
      </c>
      <c r="D147" s="52">
        <f>'CRI-M'!P145</f>
        <v>0</v>
      </c>
    </row>
    <row r="148" spans="1:4" ht="14.25" customHeight="1">
      <c r="A148" s="40">
        <v>301</v>
      </c>
      <c r="B148" s="40" t="s">
        <v>1791</v>
      </c>
      <c r="C148" s="40">
        <v>12</v>
      </c>
      <c r="D148" s="52">
        <f>'CRI-M'!P146</f>
        <v>0</v>
      </c>
    </row>
    <row r="149" spans="1:4" ht="14.25" customHeight="1">
      <c r="B149" s="40" t="s">
        <v>1792</v>
      </c>
      <c r="D149" s="52">
        <f>'CRI-M'!P147</f>
        <v>38772580.049999997</v>
      </c>
    </row>
    <row r="150" spans="1:4" ht="14.25" customHeight="1">
      <c r="B150" s="40" t="s">
        <v>1793</v>
      </c>
      <c r="D150" s="52">
        <f>'CRI-M'!P148</f>
        <v>0</v>
      </c>
    </row>
    <row r="151" spans="1:4" ht="14.25" customHeight="1">
      <c r="B151" s="40" t="s">
        <v>1794</v>
      </c>
      <c r="D151" s="52">
        <f>'CRI-M'!P149</f>
        <v>0</v>
      </c>
    </row>
    <row r="152" spans="1:4" ht="14.25" customHeight="1">
      <c r="B152" s="40" t="s">
        <v>1795</v>
      </c>
      <c r="D152" s="52">
        <f>'CRI-M'!P150</f>
        <v>0</v>
      </c>
    </row>
    <row r="153" spans="1:4" ht="14.25" customHeight="1">
      <c r="B153" s="40" t="s">
        <v>1793</v>
      </c>
      <c r="D153" s="52">
        <f>'CRI-M'!P151</f>
        <v>0</v>
      </c>
    </row>
    <row r="154" spans="1:4" ht="14.25" customHeight="1">
      <c r="B154" s="40" t="s">
        <v>1796</v>
      </c>
      <c r="D154" s="52">
        <f>'CRI-M'!P152</f>
        <v>0</v>
      </c>
    </row>
    <row r="155" spans="1:4" ht="14.25" customHeight="1">
      <c r="B155" s="40" t="s">
        <v>1797</v>
      </c>
      <c r="D155" s="52">
        <f>'CRI-M'!P153</f>
        <v>0</v>
      </c>
    </row>
    <row r="156" spans="1:4" ht="14.25" customHeight="1">
      <c r="B156" s="40" t="s">
        <v>1798</v>
      </c>
      <c r="D156" s="52">
        <f>'CRI-M'!P154</f>
        <v>0</v>
      </c>
    </row>
    <row r="157" spans="1:4" ht="14.25" customHeight="1">
      <c r="B157" s="40" t="s">
        <v>1796</v>
      </c>
      <c r="D157" s="52">
        <f>'CRI-M'!P155</f>
        <v>0</v>
      </c>
    </row>
    <row r="158" spans="1:4" ht="14.25" customHeight="1">
      <c r="B158" s="40" t="s">
        <v>1799</v>
      </c>
      <c r="D158" s="52">
        <f>'CRI-M'!P156</f>
        <v>0</v>
      </c>
    </row>
    <row r="159" spans="1:4" ht="14.25" customHeight="1">
      <c r="B159" s="40" t="s">
        <v>1800</v>
      </c>
      <c r="D159" s="52">
        <f>'CRI-M'!P157</f>
        <v>38772580.049999997</v>
      </c>
    </row>
    <row r="160" spans="1:4" ht="14.25" customHeight="1">
      <c r="A160" s="40" t="s">
        <v>1792</v>
      </c>
      <c r="D160" s="52">
        <f>'CRI-M'!P147</f>
        <v>38772580.049999997</v>
      </c>
    </row>
    <row r="161" spans="1:4" ht="14.25" customHeight="1">
      <c r="A161" s="40">
        <v>1000</v>
      </c>
      <c r="B161" s="40" t="s">
        <v>1801</v>
      </c>
      <c r="D161" s="52">
        <f>'COG-M'!P2</f>
        <v>16691655.960000001</v>
      </c>
    </row>
    <row r="162" spans="1:4" ht="14.25" customHeight="1">
      <c r="A162" s="40">
        <v>1100</v>
      </c>
      <c r="B162" s="40" t="s">
        <v>1802</v>
      </c>
      <c r="D162" s="52">
        <f>'COG-M'!P3</f>
        <v>10445820</v>
      </c>
    </row>
    <row r="163" spans="1:4" ht="14.25" customHeight="1">
      <c r="A163" s="40">
        <v>111</v>
      </c>
      <c r="B163" s="40" t="s">
        <v>1803</v>
      </c>
      <c r="C163" s="40">
        <v>11</v>
      </c>
      <c r="D163" s="52">
        <f>'COG-M'!P4</f>
        <v>0</v>
      </c>
    </row>
    <row r="164" spans="1:4" ht="14.25" customHeight="1">
      <c r="C164" s="40">
        <v>12</v>
      </c>
      <c r="D164" s="52">
        <f>'COG-M'!P5</f>
        <v>0</v>
      </c>
    </row>
    <row r="165" spans="1:4" ht="14.25" customHeight="1">
      <c r="C165" s="40">
        <v>13</v>
      </c>
      <c r="D165" s="52">
        <f>'COG-M'!P6</f>
        <v>0</v>
      </c>
    </row>
    <row r="166" spans="1:4" ht="14.25" customHeight="1">
      <c r="C166" s="40">
        <v>14</v>
      </c>
      <c r="D166" s="52">
        <f>'COG-M'!P7</f>
        <v>0</v>
      </c>
    </row>
    <row r="167" spans="1:4" ht="14.25" customHeight="1">
      <c r="C167" s="40">
        <v>15</v>
      </c>
      <c r="D167" s="52">
        <f>'COG-M'!P8</f>
        <v>0</v>
      </c>
    </row>
    <row r="168" spans="1:4" ht="14.25" customHeight="1">
      <c r="C168" s="40">
        <v>16</v>
      </c>
      <c r="D168" s="52">
        <f>'COG-M'!P9</f>
        <v>0</v>
      </c>
    </row>
    <row r="169" spans="1:4" ht="14.25" customHeight="1">
      <c r="C169" s="40">
        <v>17</v>
      </c>
      <c r="D169" s="52">
        <f>'COG-M'!P10</f>
        <v>0</v>
      </c>
    </row>
    <row r="170" spans="1:4" ht="14.25" customHeight="1">
      <c r="C170" s="40">
        <v>25</v>
      </c>
      <c r="D170" s="52">
        <f>'COG-M'!P11</f>
        <v>0</v>
      </c>
    </row>
    <row r="171" spans="1:4" ht="14.25" customHeight="1">
      <c r="C171" s="40">
        <v>26</v>
      </c>
      <c r="D171" s="52">
        <f>'COG-M'!P12</f>
        <v>0</v>
      </c>
    </row>
    <row r="172" spans="1:4" ht="14.25" customHeight="1">
      <c r="C172" s="40">
        <v>27</v>
      </c>
      <c r="D172" s="52">
        <f>'COG-M'!P13</f>
        <v>0</v>
      </c>
    </row>
    <row r="173" spans="1:4" ht="14.25" customHeight="1">
      <c r="A173" s="40">
        <v>112</v>
      </c>
      <c r="B173" s="40" t="s">
        <v>1804</v>
      </c>
      <c r="D173" s="52">
        <f>'COG-M'!P14</f>
        <v>0</v>
      </c>
    </row>
    <row r="174" spans="1:4" ht="14.25" customHeight="1">
      <c r="A174" s="40">
        <v>113</v>
      </c>
      <c r="B174" s="40" t="s">
        <v>1805</v>
      </c>
      <c r="C174" s="40">
        <v>11</v>
      </c>
      <c r="D174" s="52">
        <f>'COG-M'!P15</f>
        <v>0</v>
      </c>
    </row>
    <row r="175" spans="1:4" ht="14.25" customHeight="1">
      <c r="C175" s="40">
        <v>12</v>
      </c>
      <c r="D175" s="52">
        <f>'COG-M'!P16</f>
        <v>0</v>
      </c>
    </row>
    <row r="176" spans="1:4" ht="14.25" customHeight="1">
      <c r="C176" s="40">
        <v>13</v>
      </c>
      <c r="D176" s="52">
        <f>'COG-M'!P17</f>
        <v>0</v>
      </c>
    </row>
    <row r="177" spans="1:4" ht="14.25" customHeight="1">
      <c r="C177" s="40">
        <v>14</v>
      </c>
      <c r="D177" s="52">
        <f>'COG-M'!P18</f>
        <v>0</v>
      </c>
    </row>
    <row r="178" spans="1:4" ht="14.25" customHeight="1">
      <c r="C178" s="40">
        <v>15</v>
      </c>
      <c r="D178" s="52">
        <f>'COG-M'!P19</f>
        <v>10445820</v>
      </c>
    </row>
    <row r="179" spans="1:4" ht="14.25" customHeight="1">
      <c r="C179" s="40">
        <v>16</v>
      </c>
      <c r="D179" s="52">
        <f>'COG-M'!P20</f>
        <v>0</v>
      </c>
    </row>
    <row r="180" spans="1:4" ht="14.25" customHeight="1">
      <c r="C180" s="40">
        <v>17</v>
      </c>
      <c r="D180" s="52">
        <f>'COG-M'!P21</f>
        <v>0</v>
      </c>
    </row>
    <row r="181" spans="1:4" ht="14.25" customHeight="1">
      <c r="C181" s="40">
        <v>25</v>
      </c>
      <c r="D181" s="52">
        <f>'COG-M'!P22</f>
        <v>0</v>
      </c>
    </row>
    <row r="182" spans="1:4" ht="14.25" customHeight="1">
      <c r="C182" s="40">
        <v>26</v>
      </c>
      <c r="D182" s="52">
        <f>'COG-M'!P23</f>
        <v>0</v>
      </c>
    </row>
    <row r="183" spans="1:4" ht="14.25" customHeight="1">
      <c r="C183" s="40">
        <v>27</v>
      </c>
      <c r="D183" s="52">
        <f>'COG-M'!P24</f>
        <v>0</v>
      </c>
    </row>
    <row r="184" spans="1:4" ht="14.25" customHeight="1">
      <c r="A184" s="40">
        <v>114</v>
      </c>
      <c r="B184" s="40" t="s">
        <v>1806</v>
      </c>
      <c r="C184" s="40">
        <v>11</v>
      </c>
      <c r="D184" s="52">
        <f>'COG-M'!P25</f>
        <v>0</v>
      </c>
    </row>
    <row r="185" spans="1:4" ht="14.25" customHeight="1">
      <c r="C185" s="40">
        <v>12</v>
      </c>
      <c r="D185" s="52">
        <f>'COG-M'!P26</f>
        <v>0</v>
      </c>
    </row>
    <row r="186" spans="1:4" ht="14.25" customHeight="1">
      <c r="C186" s="40">
        <v>13</v>
      </c>
      <c r="D186" s="52">
        <f>'COG-M'!P27</f>
        <v>0</v>
      </c>
    </row>
    <row r="187" spans="1:4" ht="14.25" customHeight="1">
      <c r="C187" s="40">
        <v>14</v>
      </c>
      <c r="D187" s="52">
        <f>'COG-M'!P28</f>
        <v>0</v>
      </c>
    </row>
    <row r="188" spans="1:4" ht="14.25" customHeight="1">
      <c r="C188" s="40">
        <v>15</v>
      </c>
      <c r="D188" s="52">
        <f>'COG-M'!P29</f>
        <v>0</v>
      </c>
    </row>
    <row r="189" spans="1:4" ht="14.25" customHeight="1">
      <c r="C189" s="40">
        <v>16</v>
      </c>
      <c r="D189" s="52">
        <f>'COG-M'!P30</f>
        <v>0</v>
      </c>
    </row>
    <row r="190" spans="1:4" ht="14.25" customHeight="1">
      <c r="C190" s="40">
        <v>17</v>
      </c>
      <c r="D190" s="52">
        <f>'COG-M'!P31</f>
        <v>0</v>
      </c>
    </row>
    <row r="191" spans="1:4" ht="14.25" customHeight="1">
      <c r="C191" s="40">
        <v>25</v>
      </c>
      <c r="D191" s="52">
        <f>'COG-M'!P32</f>
        <v>0</v>
      </c>
    </row>
    <row r="192" spans="1:4" ht="14.25" customHeight="1">
      <c r="C192" s="40">
        <v>26</v>
      </c>
      <c r="D192" s="52">
        <f>'COG-M'!P33</f>
        <v>0</v>
      </c>
    </row>
    <row r="193" spans="1:4" ht="14.25" customHeight="1">
      <c r="C193" s="40">
        <v>27</v>
      </c>
      <c r="D193" s="52">
        <f>'COG-M'!P34</f>
        <v>0</v>
      </c>
    </row>
    <row r="194" spans="1:4" ht="14.25" customHeight="1">
      <c r="A194" s="40">
        <v>1200</v>
      </c>
      <c r="B194" s="40" t="s">
        <v>1807</v>
      </c>
      <c r="D194" s="52">
        <f>'COG-M'!P35</f>
        <v>4445835.96</v>
      </c>
    </row>
    <row r="195" spans="1:4" ht="14.25" customHeight="1">
      <c r="A195" s="40">
        <v>121</v>
      </c>
      <c r="B195" s="40" t="s">
        <v>1808</v>
      </c>
      <c r="C195" s="40">
        <v>11</v>
      </c>
      <c r="D195" s="52">
        <f>'COG-M'!P36</f>
        <v>0</v>
      </c>
    </row>
    <row r="196" spans="1:4" ht="14.25" customHeight="1">
      <c r="C196" s="40">
        <v>12</v>
      </c>
      <c r="D196" s="52">
        <f>'COG-M'!P37</f>
        <v>0</v>
      </c>
    </row>
    <row r="197" spans="1:4" ht="14.25" customHeight="1">
      <c r="C197" s="40">
        <v>13</v>
      </c>
      <c r="D197" s="52">
        <f>'COG-M'!P38</f>
        <v>0</v>
      </c>
    </row>
    <row r="198" spans="1:4" ht="14.25" customHeight="1">
      <c r="C198" s="40">
        <v>14</v>
      </c>
      <c r="D198" s="52">
        <f>'COG-M'!P39</f>
        <v>0</v>
      </c>
    </row>
    <row r="199" spans="1:4" ht="14.25" customHeight="1">
      <c r="C199" s="40">
        <v>15</v>
      </c>
      <c r="D199" s="52">
        <f>'COG-M'!P40</f>
        <v>0</v>
      </c>
    </row>
    <row r="200" spans="1:4" ht="14.25" customHeight="1">
      <c r="C200" s="40">
        <v>16</v>
      </c>
      <c r="D200" s="52">
        <f>'COG-M'!P41</f>
        <v>0</v>
      </c>
    </row>
    <row r="201" spans="1:4" ht="14.25" customHeight="1">
      <c r="C201" s="40">
        <v>17</v>
      </c>
      <c r="D201" s="52">
        <f>'COG-M'!P42</f>
        <v>0</v>
      </c>
    </row>
    <row r="202" spans="1:4" ht="14.25" customHeight="1">
      <c r="C202" s="40">
        <v>25</v>
      </c>
      <c r="D202" s="52">
        <f>'COG-M'!P43</f>
        <v>0</v>
      </c>
    </row>
    <row r="203" spans="1:4" ht="14.25" customHeight="1">
      <c r="C203" s="40">
        <v>26</v>
      </c>
      <c r="D203" s="52">
        <f>'COG-M'!P44</f>
        <v>0</v>
      </c>
    </row>
    <row r="204" spans="1:4" ht="14.25" customHeight="1">
      <c r="C204" s="40">
        <v>27</v>
      </c>
      <c r="D204" s="52">
        <f>'COG-M'!P45</f>
        <v>0</v>
      </c>
    </row>
    <row r="205" spans="1:4" ht="14.25" customHeight="1">
      <c r="A205" s="40">
        <v>122</v>
      </c>
      <c r="B205" s="40" t="s">
        <v>1809</v>
      </c>
      <c r="C205" s="40">
        <v>11</v>
      </c>
      <c r="D205" s="52">
        <f>'COG-M'!P46</f>
        <v>0</v>
      </c>
    </row>
    <row r="206" spans="1:4" ht="14.25" customHeight="1">
      <c r="C206" s="40">
        <v>12</v>
      </c>
      <c r="D206" s="52">
        <f>'COG-M'!P47</f>
        <v>0</v>
      </c>
    </row>
    <row r="207" spans="1:4" ht="14.25" customHeight="1">
      <c r="C207" s="40">
        <v>13</v>
      </c>
      <c r="D207" s="52">
        <f>'COG-M'!P48</f>
        <v>0</v>
      </c>
    </row>
    <row r="208" spans="1:4" ht="14.25" customHeight="1">
      <c r="C208" s="40">
        <v>14</v>
      </c>
      <c r="D208" s="52">
        <f>'COG-M'!P49</f>
        <v>0</v>
      </c>
    </row>
    <row r="209" spans="1:4" ht="14.25" customHeight="1">
      <c r="C209" s="40">
        <v>15</v>
      </c>
      <c r="D209" s="52">
        <f>'COG-M'!P50</f>
        <v>4445835.96</v>
      </c>
    </row>
    <row r="210" spans="1:4" ht="14.25" customHeight="1">
      <c r="C210" s="40">
        <v>16</v>
      </c>
      <c r="D210" s="52">
        <f>'COG-M'!P51</f>
        <v>0</v>
      </c>
    </row>
    <row r="211" spans="1:4" ht="14.25" customHeight="1">
      <c r="C211" s="40">
        <v>17</v>
      </c>
      <c r="D211" s="52">
        <f>'COG-M'!P52</f>
        <v>0</v>
      </c>
    </row>
    <row r="212" spans="1:4" ht="14.25" customHeight="1">
      <c r="C212" s="40">
        <v>25</v>
      </c>
      <c r="D212" s="52">
        <f>'COG-M'!P53</f>
        <v>0</v>
      </c>
    </row>
    <row r="213" spans="1:4" ht="14.25" customHeight="1">
      <c r="C213" s="40">
        <v>26</v>
      </c>
      <c r="D213" s="52">
        <f>'COG-M'!P54</f>
        <v>0</v>
      </c>
    </row>
    <row r="214" spans="1:4" ht="14.25" customHeight="1">
      <c r="C214" s="40">
        <v>27</v>
      </c>
      <c r="D214" s="52">
        <f>'COG-M'!P55</f>
        <v>0</v>
      </c>
    </row>
    <row r="215" spans="1:4" ht="14.25" customHeight="1">
      <c r="A215" s="40">
        <v>123</v>
      </c>
      <c r="B215" s="40" t="s">
        <v>1810</v>
      </c>
      <c r="C215" s="40">
        <v>11</v>
      </c>
      <c r="D215" s="52">
        <f>'COG-M'!P56</f>
        <v>0</v>
      </c>
    </row>
    <row r="216" spans="1:4" ht="14.25" customHeight="1">
      <c r="C216" s="40">
        <v>12</v>
      </c>
      <c r="D216" s="52">
        <f>'COG-M'!P57</f>
        <v>0</v>
      </c>
    </row>
    <row r="217" spans="1:4" ht="14.25" customHeight="1">
      <c r="C217" s="40">
        <v>13</v>
      </c>
      <c r="D217" s="52">
        <f>'COG-M'!P58</f>
        <v>0</v>
      </c>
    </row>
    <row r="218" spans="1:4" ht="14.25" customHeight="1">
      <c r="C218" s="40">
        <v>14</v>
      </c>
      <c r="D218" s="52">
        <f>'COG-M'!P59</f>
        <v>0</v>
      </c>
    </row>
    <row r="219" spans="1:4" ht="14.25" customHeight="1">
      <c r="C219" s="40">
        <v>15</v>
      </c>
      <c r="D219" s="52">
        <f>'COG-M'!P60</f>
        <v>0</v>
      </c>
    </row>
    <row r="220" spans="1:4" ht="14.25" customHeight="1">
      <c r="C220" s="40">
        <v>16</v>
      </c>
      <c r="D220" s="52">
        <f>'COG-M'!P61</f>
        <v>0</v>
      </c>
    </row>
    <row r="221" spans="1:4" ht="14.25" customHeight="1">
      <c r="C221" s="40">
        <v>17</v>
      </c>
      <c r="D221" s="52">
        <f>'COG-M'!P62</f>
        <v>0</v>
      </c>
    </row>
    <row r="222" spans="1:4" ht="14.25" customHeight="1">
      <c r="C222" s="40">
        <v>25</v>
      </c>
      <c r="D222" s="52">
        <f>'COG-M'!P63</f>
        <v>0</v>
      </c>
    </row>
    <row r="223" spans="1:4" ht="14.25" customHeight="1">
      <c r="C223" s="40">
        <v>26</v>
      </c>
      <c r="D223" s="52">
        <f>'COG-M'!P64</f>
        <v>0</v>
      </c>
    </row>
    <row r="224" spans="1:4" ht="14.25" customHeight="1">
      <c r="C224" s="40">
        <v>27</v>
      </c>
      <c r="D224" s="52">
        <f>'COG-M'!P65</f>
        <v>0</v>
      </c>
    </row>
    <row r="225" spans="1:4" ht="14.25" customHeight="1">
      <c r="A225" s="40">
        <v>124</v>
      </c>
      <c r="B225" s="40" t="s">
        <v>1811</v>
      </c>
      <c r="D225" s="52">
        <f>'COG-M'!P66</f>
        <v>0</v>
      </c>
    </row>
    <row r="226" spans="1:4" ht="14.25" customHeight="1">
      <c r="A226" s="40">
        <v>1300</v>
      </c>
      <c r="B226" s="40" t="s">
        <v>1812</v>
      </c>
      <c r="D226" s="52">
        <f>'COG-M'!P67</f>
        <v>1800000</v>
      </c>
    </row>
    <row r="227" spans="1:4" ht="14.25" customHeight="1">
      <c r="A227" s="40">
        <v>131</v>
      </c>
      <c r="B227" s="40" t="s">
        <v>1813</v>
      </c>
      <c r="C227" s="40">
        <v>11</v>
      </c>
      <c r="D227" s="52">
        <f>'COG-M'!P68</f>
        <v>0</v>
      </c>
    </row>
    <row r="228" spans="1:4" ht="14.25" customHeight="1">
      <c r="C228" s="40">
        <v>12</v>
      </c>
      <c r="D228" s="52">
        <f>'COG-M'!P69</f>
        <v>0</v>
      </c>
    </row>
    <row r="229" spans="1:4" ht="14.25" customHeight="1">
      <c r="C229" s="40">
        <v>13</v>
      </c>
      <c r="D229" s="52">
        <f>'COG-M'!P70</f>
        <v>0</v>
      </c>
    </row>
    <row r="230" spans="1:4" ht="14.25" customHeight="1">
      <c r="C230" s="40">
        <v>14</v>
      </c>
      <c r="D230" s="52">
        <f>'COG-M'!P71</f>
        <v>0</v>
      </c>
    </row>
    <row r="231" spans="1:4" ht="14.25" customHeight="1">
      <c r="C231" s="40">
        <v>15</v>
      </c>
      <c r="D231" s="52">
        <f>'COG-M'!P72</f>
        <v>0</v>
      </c>
    </row>
    <row r="232" spans="1:4" ht="14.25" customHeight="1">
      <c r="C232" s="40">
        <v>16</v>
      </c>
      <c r="D232" s="52">
        <f>'COG-M'!P73</f>
        <v>0</v>
      </c>
    </row>
    <row r="233" spans="1:4" ht="14.25" customHeight="1">
      <c r="C233" s="40">
        <v>17</v>
      </c>
      <c r="D233" s="52">
        <f>'COG-M'!P74</f>
        <v>0</v>
      </c>
    </row>
    <row r="234" spans="1:4" ht="14.25" customHeight="1">
      <c r="C234" s="40">
        <v>25</v>
      </c>
      <c r="D234" s="52">
        <f>'COG-M'!P75</f>
        <v>0</v>
      </c>
    </row>
    <row r="235" spans="1:4" ht="14.25" customHeight="1">
      <c r="C235" s="40">
        <v>26</v>
      </c>
      <c r="D235" s="52">
        <f>'COG-M'!P76</f>
        <v>0</v>
      </c>
    </row>
    <row r="236" spans="1:4" ht="14.25" customHeight="1">
      <c r="C236" s="40">
        <v>27</v>
      </c>
      <c r="D236" s="52">
        <f>'COG-M'!P77</f>
        <v>0</v>
      </c>
    </row>
    <row r="237" spans="1:4" ht="14.25" customHeight="1">
      <c r="A237" s="40">
        <v>132</v>
      </c>
      <c r="B237" s="40" t="s">
        <v>1814</v>
      </c>
      <c r="C237" s="40">
        <v>11</v>
      </c>
      <c r="D237" s="52">
        <f>'COG-M'!P78</f>
        <v>0</v>
      </c>
    </row>
    <row r="238" spans="1:4" ht="14.25" customHeight="1">
      <c r="C238" s="40">
        <v>12</v>
      </c>
      <c r="D238" s="52">
        <f>'COG-M'!P79</f>
        <v>0</v>
      </c>
    </row>
    <row r="239" spans="1:4" ht="14.25" customHeight="1">
      <c r="C239" s="40">
        <v>13</v>
      </c>
      <c r="D239" s="52">
        <f>'COG-M'!P80</f>
        <v>0</v>
      </c>
    </row>
    <row r="240" spans="1:4" ht="14.25" customHeight="1">
      <c r="C240" s="40">
        <v>14</v>
      </c>
      <c r="D240" s="52">
        <f>'COG-M'!P81</f>
        <v>0</v>
      </c>
    </row>
    <row r="241" spans="1:4" ht="14.25" customHeight="1">
      <c r="C241" s="40">
        <v>15</v>
      </c>
      <c r="D241" s="52">
        <f>'COG-M'!P82</f>
        <v>0</v>
      </c>
    </row>
    <row r="242" spans="1:4" ht="14.25" customHeight="1">
      <c r="C242" s="40">
        <v>16</v>
      </c>
      <c r="D242" s="52">
        <f>'COG-M'!P83</f>
        <v>0</v>
      </c>
    </row>
    <row r="243" spans="1:4" ht="14.25" customHeight="1">
      <c r="C243" s="40">
        <v>17</v>
      </c>
      <c r="D243" s="52">
        <f>'COG-M'!P84</f>
        <v>0</v>
      </c>
    </row>
    <row r="244" spans="1:4" ht="14.25" customHeight="1">
      <c r="C244" s="40">
        <v>25</v>
      </c>
      <c r="D244" s="52">
        <f>'COG-M'!P85</f>
        <v>0</v>
      </c>
    </row>
    <row r="245" spans="1:4" ht="14.25" customHeight="1">
      <c r="C245" s="40">
        <v>26</v>
      </c>
      <c r="D245" s="52">
        <f>'COG-M'!P86</f>
        <v>0</v>
      </c>
    </row>
    <row r="246" spans="1:4" ht="14.25" customHeight="1">
      <c r="C246" s="40">
        <v>27</v>
      </c>
      <c r="D246" s="52">
        <f>'COG-M'!P87</f>
        <v>0</v>
      </c>
    </row>
    <row r="247" spans="1:4" ht="14.25" customHeight="1">
      <c r="A247" s="40">
        <v>133</v>
      </c>
      <c r="B247" s="40" t="s">
        <v>1815</v>
      </c>
      <c r="C247" s="40">
        <v>11</v>
      </c>
      <c r="D247" s="52">
        <f>'COG-M'!P88</f>
        <v>1800000</v>
      </c>
    </row>
    <row r="248" spans="1:4" ht="14.25" customHeight="1">
      <c r="C248" s="40">
        <v>12</v>
      </c>
      <c r="D248" s="52">
        <f>'COG-M'!P89</f>
        <v>0</v>
      </c>
    </row>
    <row r="249" spans="1:4" ht="14.25" customHeight="1">
      <c r="C249" s="40">
        <v>13</v>
      </c>
      <c r="D249" s="52">
        <f>'COG-M'!P90</f>
        <v>0</v>
      </c>
    </row>
    <row r="250" spans="1:4" ht="14.25" customHeight="1">
      <c r="C250" s="40">
        <v>14</v>
      </c>
      <c r="D250" s="52">
        <f>'COG-M'!P91</f>
        <v>0</v>
      </c>
    </row>
    <row r="251" spans="1:4" ht="14.25" customHeight="1">
      <c r="C251" s="40">
        <v>15</v>
      </c>
      <c r="D251" s="52">
        <f>'COG-M'!P92</f>
        <v>0</v>
      </c>
    </row>
    <row r="252" spans="1:4" ht="14.25" customHeight="1">
      <c r="C252" s="40">
        <v>16</v>
      </c>
      <c r="D252" s="52">
        <f>'COG-M'!P93</f>
        <v>0</v>
      </c>
    </row>
    <row r="253" spans="1:4" ht="14.25" customHeight="1">
      <c r="C253" s="40">
        <v>17</v>
      </c>
      <c r="D253" s="52">
        <f>'COG-M'!P94</f>
        <v>0</v>
      </c>
    </row>
    <row r="254" spans="1:4" ht="14.25" customHeight="1">
      <c r="C254" s="40">
        <v>25</v>
      </c>
      <c r="D254" s="52">
        <f>'COG-M'!P95</f>
        <v>0</v>
      </c>
    </row>
    <row r="255" spans="1:4" ht="14.25" customHeight="1">
      <c r="C255" s="40">
        <v>26</v>
      </c>
      <c r="D255" s="52">
        <f>'COG-M'!P96</f>
        <v>0</v>
      </c>
    </row>
    <row r="256" spans="1:4" ht="14.25" customHeight="1">
      <c r="C256" s="40">
        <v>27</v>
      </c>
      <c r="D256" s="52">
        <f>'COG-M'!P97</f>
        <v>0</v>
      </c>
    </row>
    <row r="257" spans="1:4" ht="14.25" customHeight="1">
      <c r="A257" s="40">
        <v>134</v>
      </c>
      <c r="B257" s="40" t="s">
        <v>1816</v>
      </c>
      <c r="C257" s="40">
        <v>11</v>
      </c>
      <c r="D257" s="52">
        <f>'COG-M'!P98</f>
        <v>0</v>
      </c>
    </row>
    <row r="258" spans="1:4" ht="14.25" customHeight="1">
      <c r="C258" s="40">
        <v>12</v>
      </c>
      <c r="D258" s="52">
        <f>'COG-M'!P99</f>
        <v>0</v>
      </c>
    </row>
    <row r="259" spans="1:4" ht="14.25" customHeight="1">
      <c r="C259" s="40">
        <v>13</v>
      </c>
      <c r="D259" s="52">
        <f>'COG-M'!P100</f>
        <v>0</v>
      </c>
    </row>
    <row r="260" spans="1:4" ht="14.25" customHeight="1">
      <c r="C260" s="40">
        <v>14</v>
      </c>
      <c r="D260" s="52">
        <f>'COG-M'!P101</f>
        <v>0</v>
      </c>
    </row>
    <row r="261" spans="1:4" ht="14.25" customHeight="1">
      <c r="C261" s="40">
        <v>15</v>
      </c>
      <c r="D261" s="52">
        <f>'COG-M'!P102</f>
        <v>0</v>
      </c>
    </row>
    <row r="262" spans="1:4" ht="14.25" customHeight="1">
      <c r="C262" s="40">
        <v>16</v>
      </c>
      <c r="D262" s="52">
        <f>'COG-M'!P103</f>
        <v>0</v>
      </c>
    </row>
    <row r="263" spans="1:4" ht="14.25" customHeight="1">
      <c r="C263" s="40">
        <v>17</v>
      </c>
      <c r="D263" s="52">
        <f>'COG-M'!P104</f>
        <v>0</v>
      </c>
    </row>
    <row r="264" spans="1:4" ht="14.25" customHeight="1">
      <c r="C264" s="40">
        <v>25</v>
      </c>
      <c r="D264" s="52">
        <f>'COG-M'!P105</f>
        <v>0</v>
      </c>
    </row>
    <row r="265" spans="1:4" ht="14.25" customHeight="1">
      <c r="C265" s="40">
        <v>26</v>
      </c>
      <c r="D265" s="52">
        <f>'COG-M'!P106</f>
        <v>0</v>
      </c>
    </row>
    <row r="266" spans="1:4" ht="14.25" customHeight="1">
      <c r="C266" s="40">
        <v>27</v>
      </c>
      <c r="D266" s="52">
        <f>'COG-M'!P107</f>
        <v>0</v>
      </c>
    </row>
    <row r="267" spans="1:4" ht="14.25" customHeight="1">
      <c r="A267" s="40">
        <v>135</v>
      </c>
      <c r="B267" s="40" t="s">
        <v>1817</v>
      </c>
      <c r="D267" s="52">
        <f>'COG-M'!P108</f>
        <v>0</v>
      </c>
    </row>
    <row r="268" spans="1:4" ht="14.25" customHeight="1">
      <c r="A268" s="40">
        <v>136</v>
      </c>
      <c r="B268" s="40" t="s">
        <v>1818</v>
      </c>
      <c r="D268" s="52">
        <f>'COG-M'!P109</f>
        <v>0</v>
      </c>
    </row>
    <row r="269" spans="1:4" ht="14.25" customHeight="1">
      <c r="A269" s="40">
        <v>137</v>
      </c>
      <c r="B269" s="40" t="s">
        <v>1819</v>
      </c>
      <c r="C269" s="40">
        <v>11</v>
      </c>
      <c r="D269" s="52">
        <f>'COG-M'!P110</f>
        <v>0</v>
      </c>
    </row>
    <row r="270" spans="1:4" ht="14.25" customHeight="1">
      <c r="C270" s="40">
        <v>12</v>
      </c>
      <c r="D270" s="52">
        <f>'COG-M'!P111</f>
        <v>0</v>
      </c>
    </row>
    <row r="271" spans="1:4" ht="14.25" customHeight="1">
      <c r="C271" s="40">
        <v>13</v>
      </c>
      <c r="D271" s="52">
        <f>'COG-M'!P112</f>
        <v>0</v>
      </c>
    </row>
    <row r="272" spans="1:4" ht="14.25" customHeight="1">
      <c r="C272" s="40">
        <v>14</v>
      </c>
      <c r="D272" s="52">
        <f>'COG-M'!P113</f>
        <v>0</v>
      </c>
    </row>
    <row r="273" spans="1:4" ht="14.25" customHeight="1">
      <c r="C273" s="40">
        <v>15</v>
      </c>
      <c r="D273" s="52">
        <f>'COG-M'!P114</f>
        <v>0</v>
      </c>
    </row>
    <row r="274" spans="1:4" ht="14.25" customHeight="1">
      <c r="C274" s="40">
        <v>16</v>
      </c>
      <c r="D274" s="52">
        <f>'COG-M'!P115</f>
        <v>0</v>
      </c>
    </row>
    <row r="275" spans="1:4" ht="14.25" customHeight="1">
      <c r="C275" s="40">
        <v>17</v>
      </c>
      <c r="D275" s="52">
        <f>'COG-M'!P116</f>
        <v>0</v>
      </c>
    </row>
    <row r="276" spans="1:4" ht="14.25" customHeight="1">
      <c r="C276" s="40">
        <v>25</v>
      </c>
      <c r="D276" s="52">
        <f>'COG-M'!P117</f>
        <v>0</v>
      </c>
    </row>
    <row r="277" spans="1:4" ht="14.25" customHeight="1">
      <c r="C277" s="40">
        <v>26</v>
      </c>
      <c r="D277" s="52">
        <f>'COG-M'!P118</f>
        <v>0</v>
      </c>
    </row>
    <row r="278" spans="1:4" ht="14.25" customHeight="1">
      <c r="C278" s="40">
        <v>27</v>
      </c>
      <c r="D278" s="52">
        <f>'COG-M'!P119</f>
        <v>0</v>
      </c>
    </row>
    <row r="279" spans="1:4" ht="14.25" customHeight="1">
      <c r="A279" s="40">
        <v>138</v>
      </c>
      <c r="B279" s="40" t="s">
        <v>1820</v>
      </c>
      <c r="C279" s="40">
        <v>11</v>
      </c>
      <c r="D279" s="52">
        <f>'COG-M'!P120</f>
        <v>0</v>
      </c>
    </row>
    <row r="280" spans="1:4" ht="14.25" customHeight="1">
      <c r="C280" s="40">
        <v>12</v>
      </c>
      <c r="D280" s="52">
        <f>'COG-M'!P121</f>
        <v>0</v>
      </c>
    </row>
    <row r="281" spans="1:4" ht="14.25" customHeight="1">
      <c r="C281" s="40">
        <v>13</v>
      </c>
      <c r="D281" s="52">
        <f>'COG-M'!P122</f>
        <v>0</v>
      </c>
    </row>
    <row r="282" spans="1:4" ht="14.25" customHeight="1">
      <c r="C282" s="40">
        <v>14</v>
      </c>
      <c r="D282" s="52">
        <f>'COG-M'!P123</f>
        <v>0</v>
      </c>
    </row>
    <row r="283" spans="1:4" ht="14.25" customHeight="1">
      <c r="C283" s="40">
        <v>15</v>
      </c>
      <c r="D283" s="52">
        <f>'COG-M'!P124</f>
        <v>0</v>
      </c>
    </row>
    <row r="284" spans="1:4" ht="14.25" customHeight="1">
      <c r="C284" s="40">
        <v>16</v>
      </c>
      <c r="D284" s="52">
        <f>'COG-M'!P125</f>
        <v>0</v>
      </c>
    </row>
    <row r="285" spans="1:4" ht="14.25" customHeight="1">
      <c r="C285" s="40">
        <v>17</v>
      </c>
      <c r="D285" s="52">
        <f>'COG-M'!P126</f>
        <v>0</v>
      </c>
    </row>
    <row r="286" spans="1:4" ht="14.25" customHeight="1">
      <c r="C286" s="40">
        <v>25</v>
      </c>
      <c r="D286" s="52">
        <f>'COG-M'!P127</f>
        <v>0</v>
      </c>
    </row>
    <row r="287" spans="1:4" ht="14.25" customHeight="1">
      <c r="C287" s="40">
        <v>26</v>
      </c>
      <c r="D287" s="52">
        <f>'COG-M'!P128</f>
        <v>0</v>
      </c>
    </row>
    <row r="288" spans="1:4" ht="14.25" customHeight="1">
      <c r="C288" s="40">
        <v>27</v>
      </c>
      <c r="D288" s="52">
        <f>'COG-M'!P129</f>
        <v>0</v>
      </c>
    </row>
    <row r="289" spans="1:4" ht="14.25" customHeight="1">
      <c r="A289" s="40">
        <v>1400</v>
      </c>
      <c r="B289" s="40" t="s">
        <v>1821</v>
      </c>
      <c r="D289" s="52">
        <f>'COG-M'!P130</f>
        <v>0</v>
      </c>
    </row>
    <row r="290" spans="1:4" ht="14.25" customHeight="1">
      <c r="A290" s="40">
        <v>141</v>
      </c>
      <c r="B290" s="40" t="s">
        <v>1822</v>
      </c>
      <c r="C290" s="40">
        <v>11</v>
      </c>
      <c r="D290" s="52">
        <f>'COG-M'!P131</f>
        <v>0</v>
      </c>
    </row>
    <row r="291" spans="1:4" ht="14.25" customHeight="1">
      <c r="C291" s="40">
        <v>12</v>
      </c>
      <c r="D291" s="52">
        <f>'COG-M'!P132</f>
        <v>0</v>
      </c>
    </row>
    <row r="292" spans="1:4" ht="14.25" customHeight="1">
      <c r="C292" s="40">
        <v>13</v>
      </c>
      <c r="D292" s="52">
        <f>'COG-M'!P133</f>
        <v>0</v>
      </c>
    </row>
    <row r="293" spans="1:4" ht="14.25" customHeight="1">
      <c r="C293" s="40">
        <v>14</v>
      </c>
      <c r="D293" s="52">
        <f>'COG-M'!P134</f>
        <v>0</v>
      </c>
    </row>
    <row r="294" spans="1:4" ht="14.25" customHeight="1">
      <c r="C294" s="40">
        <v>15</v>
      </c>
      <c r="D294" s="52">
        <f>'COG-M'!P135</f>
        <v>0</v>
      </c>
    </row>
    <row r="295" spans="1:4" ht="14.25" customHeight="1">
      <c r="C295" s="40">
        <v>16</v>
      </c>
      <c r="D295" s="52">
        <f>'COG-M'!P136</f>
        <v>0</v>
      </c>
    </row>
    <row r="296" spans="1:4" ht="14.25" customHeight="1">
      <c r="C296" s="40">
        <v>17</v>
      </c>
      <c r="D296" s="52">
        <f>'COG-M'!P137</f>
        <v>0</v>
      </c>
    </row>
    <row r="297" spans="1:4" ht="14.25" customHeight="1">
      <c r="C297" s="40">
        <v>25</v>
      </c>
      <c r="D297" s="52">
        <f>'COG-M'!P138</f>
        <v>0</v>
      </c>
    </row>
    <row r="298" spans="1:4" ht="14.25" customHeight="1">
      <c r="C298" s="40">
        <v>26</v>
      </c>
      <c r="D298" s="52">
        <f>'COG-M'!P139</f>
        <v>0</v>
      </c>
    </row>
    <row r="299" spans="1:4" ht="14.25" customHeight="1">
      <c r="C299" s="40">
        <v>27</v>
      </c>
      <c r="D299" s="52">
        <f>'COG-M'!P140</f>
        <v>0</v>
      </c>
    </row>
    <row r="300" spans="1:4" ht="14.25" customHeight="1">
      <c r="A300" s="40">
        <v>142</v>
      </c>
      <c r="B300" s="40" t="s">
        <v>1823</v>
      </c>
      <c r="C300" s="40">
        <v>11</v>
      </c>
      <c r="D300" s="52">
        <f>'COG-M'!P141</f>
        <v>0</v>
      </c>
    </row>
    <row r="301" spans="1:4" ht="14.25" customHeight="1">
      <c r="C301" s="40">
        <v>12</v>
      </c>
      <c r="D301" s="52">
        <f>'COG-M'!P142</f>
        <v>0</v>
      </c>
    </row>
    <row r="302" spans="1:4" ht="14.25" customHeight="1">
      <c r="C302" s="40">
        <v>13</v>
      </c>
      <c r="D302" s="52">
        <f>'COG-M'!P143</f>
        <v>0</v>
      </c>
    </row>
    <row r="303" spans="1:4" ht="14.25" customHeight="1">
      <c r="C303" s="40">
        <v>14</v>
      </c>
      <c r="D303" s="52">
        <f>'COG-M'!P144</f>
        <v>0</v>
      </c>
    </row>
    <row r="304" spans="1:4" ht="14.25" customHeight="1">
      <c r="C304" s="40">
        <v>15</v>
      </c>
      <c r="D304" s="52">
        <f>'COG-M'!P145</f>
        <v>0</v>
      </c>
    </row>
    <row r="305" spans="1:4" ht="14.25" customHeight="1">
      <c r="C305" s="40">
        <v>16</v>
      </c>
      <c r="D305" s="52">
        <f>'COG-M'!P146</f>
        <v>0</v>
      </c>
    </row>
    <row r="306" spans="1:4" ht="14.25" customHeight="1">
      <c r="C306" s="40">
        <v>17</v>
      </c>
      <c r="D306" s="52">
        <f>'COG-M'!P147</f>
        <v>0</v>
      </c>
    </row>
    <row r="307" spans="1:4" ht="14.25" customHeight="1">
      <c r="C307" s="40">
        <v>25</v>
      </c>
      <c r="D307" s="52">
        <f>'COG-M'!P148</f>
        <v>0</v>
      </c>
    </row>
    <row r="308" spans="1:4" ht="14.25" customHeight="1">
      <c r="C308" s="40">
        <v>26</v>
      </c>
      <c r="D308" s="52">
        <f>'COG-M'!P149</f>
        <v>0</v>
      </c>
    </row>
    <row r="309" spans="1:4" ht="14.25" customHeight="1">
      <c r="C309" s="40">
        <v>27</v>
      </c>
      <c r="D309" s="52">
        <f>'COG-M'!P150</f>
        <v>0</v>
      </c>
    </row>
    <row r="310" spans="1:4" ht="14.25" customHeight="1">
      <c r="A310" s="40">
        <v>143</v>
      </c>
      <c r="B310" s="40" t="s">
        <v>1824</v>
      </c>
      <c r="C310" s="40">
        <v>11</v>
      </c>
      <c r="D310" s="52">
        <f>'COG-M'!P151</f>
        <v>0</v>
      </c>
    </row>
    <row r="311" spans="1:4" ht="14.25" customHeight="1">
      <c r="C311" s="40">
        <v>12</v>
      </c>
      <c r="D311" s="52">
        <f>'COG-M'!P152</f>
        <v>0</v>
      </c>
    </row>
    <row r="312" spans="1:4" ht="14.25" customHeight="1">
      <c r="C312" s="40">
        <v>13</v>
      </c>
      <c r="D312" s="52">
        <f>'COG-M'!P153</f>
        <v>0</v>
      </c>
    </row>
    <row r="313" spans="1:4" ht="14.25" customHeight="1">
      <c r="C313" s="40">
        <v>14</v>
      </c>
      <c r="D313" s="52">
        <f>'COG-M'!P154</f>
        <v>0</v>
      </c>
    </row>
    <row r="314" spans="1:4" ht="14.25" customHeight="1">
      <c r="C314" s="40">
        <v>15</v>
      </c>
      <c r="D314" s="52">
        <f>'COG-M'!P155</f>
        <v>0</v>
      </c>
    </row>
    <row r="315" spans="1:4" ht="14.25" customHeight="1">
      <c r="C315" s="40">
        <v>16</v>
      </c>
      <c r="D315" s="52">
        <f>'COG-M'!P156</f>
        <v>0</v>
      </c>
    </row>
    <row r="316" spans="1:4" ht="14.25" customHeight="1">
      <c r="C316" s="40">
        <v>17</v>
      </c>
      <c r="D316" s="52">
        <f>'COG-M'!P157</f>
        <v>0</v>
      </c>
    </row>
    <row r="317" spans="1:4" ht="14.25" customHeight="1">
      <c r="C317" s="40">
        <v>25</v>
      </c>
      <c r="D317" s="52">
        <f>'COG-M'!P158</f>
        <v>0</v>
      </c>
    </row>
    <row r="318" spans="1:4" ht="14.25" customHeight="1">
      <c r="C318" s="40">
        <v>26</v>
      </c>
      <c r="D318" s="52">
        <f>'COG-M'!P159</f>
        <v>0</v>
      </c>
    </row>
    <row r="319" spans="1:4" ht="14.25" customHeight="1">
      <c r="C319" s="40">
        <v>27</v>
      </c>
      <c r="D319" s="52">
        <f>'COG-M'!P160</f>
        <v>0</v>
      </c>
    </row>
    <row r="320" spans="1:4" ht="14.25" customHeight="1">
      <c r="A320" s="40">
        <v>144</v>
      </c>
      <c r="B320" s="40" t="s">
        <v>1825</v>
      </c>
      <c r="C320" s="40">
        <v>11</v>
      </c>
      <c r="D320" s="52">
        <f>'COG-M'!P161</f>
        <v>0</v>
      </c>
    </row>
    <row r="321" spans="1:4" ht="14.25" customHeight="1">
      <c r="C321" s="40">
        <v>12</v>
      </c>
      <c r="D321" s="52">
        <f>'COG-M'!P162</f>
        <v>0</v>
      </c>
    </row>
    <row r="322" spans="1:4" ht="14.25" customHeight="1">
      <c r="C322" s="40">
        <v>13</v>
      </c>
      <c r="D322" s="52">
        <f>'COG-M'!P163</f>
        <v>0</v>
      </c>
    </row>
    <row r="323" spans="1:4" ht="14.25" customHeight="1">
      <c r="C323" s="40">
        <v>14</v>
      </c>
      <c r="D323" s="52">
        <f>'COG-M'!P164</f>
        <v>0</v>
      </c>
    </row>
    <row r="324" spans="1:4" ht="14.25" customHeight="1">
      <c r="C324" s="40">
        <v>15</v>
      </c>
      <c r="D324" s="52">
        <f>'COG-M'!P165</f>
        <v>0</v>
      </c>
    </row>
    <row r="325" spans="1:4" ht="14.25" customHeight="1">
      <c r="C325" s="40">
        <v>16</v>
      </c>
      <c r="D325" s="52">
        <f>'COG-M'!P166</f>
        <v>0</v>
      </c>
    </row>
    <row r="326" spans="1:4" ht="14.25" customHeight="1">
      <c r="C326" s="40">
        <v>17</v>
      </c>
      <c r="D326" s="52">
        <f>'COG-M'!P167</f>
        <v>0</v>
      </c>
    </row>
    <row r="327" spans="1:4" ht="14.25" customHeight="1">
      <c r="C327" s="40">
        <v>25</v>
      </c>
      <c r="D327" s="52">
        <f>'COG-M'!P168</f>
        <v>0</v>
      </c>
    </row>
    <row r="328" spans="1:4" ht="14.25" customHeight="1">
      <c r="C328" s="40">
        <v>26</v>
      </c>
      <c r="D328" s="52">
        <f>'COG-M'!P169</f>
        <v>0</v>
      </c>
    </row>
    <row r="329" spans="1:4" ht="14.25" customHeight="1">
      <c r="C329" s="40">
        <v>27</v>
      </c>
      <c r="D329" s="52">
        <f>'COG-M'!P170</f>
        <v>0</v>
      </c>
    </row>
    <row r="330" spans="1:4" ht="14.25" customHeight="1">
      <c r="A330" s="40">
        <v>1500</v>
      </c>
      <c r="B330" s="40" t="s">
        <v>1826</v>
      </c>
      <c r="D330" s="52">
        <f>'COG-M'!P171</f>
        <v>0</v>
      </c>
    </row>
    <row r="331" spans="1:4" ht="14.25" customHeight="1">
      <c r="A331" s="40">
        <v>151</v>
      </c>
      <c r="B331" s="40" t="s">
        <v>1827</v>
      </c>
      <c r="C331" s="40">
        <v>11</v>
      </c>
      <c r="D331" s="52">
        <f>'COG-M'!P172</f>
        <v>0</v>
      </c>
    </row>
    <row r="332" spans="1:4" ht="14.25" customHeight="1">
      <c r="C332" s="40">
        <v>12</v>
      </c>
      <c r="D332" s="52">
        <f>'COG-M'!P173</f>
        <v>0</v>
      </c>
    </row>
    <row r="333" spans="1:4" ht="14.25" customHeight="1">
      <c r="C333" s="40">
        <v>13</v>
      </c>
      <c r="D333" s="52">
        <f>'COG-M'!P174</f>
        <v>0</v>
      </c>
    </row>
    <row r="334" spans="1:4" ht="14.25" customHeight="1">
      <c r="C334" s="40">
        <v>14</v>
      </c>
      <c r="D334" s="52">
        <f>'COG-M'!P175</f>
        <v>0</v>
      </c>
    </row>
    <row r="335" spans="1:4" ht="14.25" customHeight="1">
      <c r="C335" s="40">
        <v>15</v>
      </c>
      <c r="D335" s="52">
        <f>'COG-M'!P176</f>
        <v>0</v>
      </c>
    </row>
    <row r="336" spans="1:4" ht="14.25" customHeight="1">
      <c r="C336" s="40">
        <v>16</v>
      </c>
      <c r="D336" s="52">
        <f>'COG-M'!P177</f>
        <v>0</v>
      </c>
    </row>
    <row r="337" spans="1:4" ht="14.25" customHeight="1">
      <c r="C337" s="40">
        <v>17</v>
      </c>
      <c r="D337" s="52">
        <f>'COG-M'!P178</f>
        <v>0</v>
      </c>
    </row>
    <row r="338" spans="1:4" ht="14.25" customHeight="1">
      <c r="C338" s="40">
        <v>25</v>
      </c>
      <c r="D338" s="52">
        <f>'COG-M'!P179</f>
        <v>0</v>
      </c>
    </row>
    <row r="339" spans="1:4" ht="14.25" customHeight="1">
      <c r="C339" s="40">
        <v>26</v>
      </c>
      <c r="D339" s="52">
        <f>'COG-M'!P180</f>
        <v>0</v>
      </c>
    </row>
    <row r="340" spans="1:4" ht="14.25" customHeight="1">
      <c r="C340" s="40">
        <v>27</v>
      </c>
      <c r="D340" s="52">
        <f>'COG-M'!P181</f>
        <v>0</v>
      </c>
    </row>
    <row r="341" spans="1:4" ht="14.25" customHeight="1">
      <c r="A341" s="40">
        <v>152</v>
      </c>
      <c r="B341" s="40" t="s">
        <v>1828</v>
      </c>
      <c r="C341" s="40">
        <v>11</v>
      </c>
      <c r="D341" s="52">
        <f>'COG-M'!P182</f>
        <v>0</v>
      </c>
    </row>
    <row r="342" spans="1:4" ht="14.25" customHeight="1">
      <c r="C342" s="40">
        <v>12</v>
      </c>
      <c r="D342" s="52">
        <f>'COG-M'!P183</f>
        <v>0</v>
      </c>
    </row>
    <row r="343" spans="1:4" ht="14.25" customHeight="1">
      <c r="C343" s="40">
        <v>13</v>
      </c>
      <c r="D343" s="52">
        <f>'COG-M'!P184</f>
        <v>0</v>
      </c>
    </row>
    <row r="344" spans="1:4" ht="14.25" customHeight="1">
      <c r="C344" s="40">
        <v>14</v>
      </c>
      <c r="D344" s="52">
        <f>'COG-M'!P185</f>
        <v>0</v>
      </c>
    </row>
    <row r="345" spans="1:4" ht="14.25" customHeight="1">
      <c r="C345" s="40">
        <v>15</v>
      </c>
      <c r="D345" s="52">
        <f>'COG-M'!P186</f>
        <v>0</v>
      </c>
    </row>
    <row r="346" spans="1:4" ht="14.25" customHeight="1">
      <c r="C346" s="40">
        <v>16</v>
      </c>
      <c r="D346" s="52">
        <f>'COG-M'!P187</f>
        <v>0</v>
      </c>
    </row>
    <row r="347" spans="1:4" ht="14.25" customHeight="1">
      <c r="C347" s="40">
        <v>17</v>
      </c>
      <c r="D347" s="52">
        <f>'COG-M'!P188</f>
        <v>0</v>
      </c>
    </row>
    <row r="348" spans="1:4" ht="14.25" customHeight="1">
      <c r="C348" s="40">
        <v>25</v>
      </c>
      <c r="D348" s="52">
        <f>'COG-M'!P189</f>
        <v>0</v>
      </c>
    </row>
    <row r="349" spans="1:4" ht="14.25" customHeight="1">
      <c r="C349" s="40">
        <v>26</v>
      </c>
      <c r="D349" s="52">
        <f>'COG-M'!P190</f>
        <v>0</v>
      </c>
    </row>
    <row r="350" spans="1:4" ht="14.25" customHeight="1">
      <c r="C350" s="40">
        <v>27</v>
      </c>
      <c r="D350" s="52">
        <f>'COG-M'!P191</f>
        <v>0</v>
      </c>
    </row>
    <row r="351" spans="1:4" ht="14.25" customHeight="1">
      <c r="A351" s="40">
        <v>153</v>
      </c>
      <c r="B351" s="40" t="s">
        <v>1829</v>
      </c>
      <c r="C351" s="40">
        <v>11</v>
      </c>
      <c r="D351" s="52">
        <f>'COG-M'!P192</f>
        <v>0</v>
      </c>
    </row>
    <row r="352" spans="1:4" ht="14.25" customHeight="1">
      <c r="C352" s="40">
        <v>12</v>
      </c>
      <c r="D352" s="52">
        <f>'COG-M'!P193</f>
        <v>0</v>
      </c>
    </row>
    <row r="353" spans="1:4" ht="14.25" customHeight="1">
      <c r="C353" s="40">
        <v>13</v>
      </c>
      <c r="D353" s="52">
        <f>'COG-M'!P194</f>
        <v>0</v>
      </c>
    </row>
    <row r="354" spans="1:4" ht="14.25" customHeight="1">
      <c r="C354" s="40">
        <v>14</v>
      </c>
      <c r="D354" s="52">
        <f>'COG-M'!P195</f>
        <v>0</v>
      </c>
    </row>
    <row r="355" spans="1:4" ht="14.25" customHeight="1">
      <c r="C355" s="40">
        <v>15</v>
      </c>
      <c r="D355" s="52">
        <f>'COG-M'!P196</f>
        <v>0</v>
      </c>
    </row>
    <row r="356" spans="1:4" ht="14.25" customHeight="1">
      <c r="C356" s="40">
        <v>16</v>
      </c>
      <c r="D356" s="52">
        <f>'COG-M'!P197</f>
        <v>0</v>
      </c>
    </row>
    <row r="357" spans="1:4" ht="14.25" customHeight="1">
      <c r="C357" s="40">
        <v>17</v>
      </c>
      <c r="D357" s="52">
        <f>'COG-M'!P198</f>
        <v>0</v>
      </c>
    </row>
    <row r="358" spans="1:4" ht="14.25" customHeight="1">
      <c r="C358" s="40">
        <v>25</v>
      </c>
      <c r="D358" s="52">
        <f>'COG-M'!P199</f>
        <v>0</v>
      </c>
    </row>
    <row r="359" spans="1:4" ht="14.25" customHeight="1">
      <c r="C359" s="40">
        <v>26</v>
      </c>
      <c r="D359" s="52">
        <f>'COG-M'!P200</f>
        <v>0</v>
      </c>
    </row>
    <row r="360" spans="1:4" ht="14.25" customHeight="1">
      <c r="C360" s="40">
        <v>27</v>
      </c>
      <c r="D360" s="52">
        <f>'COG-M'!P201</f>
        <v>0</v>
      </c>
    </row>
    <row r="361" spans="1:4" ht="14.25" customHeight="1">
      <c r="A361" s="40">
        <v>154</v>
      </c>
      <c r="B361" s="40" t="s">
        <v>1830</v>
      </c>
      <c r="C361" s="40">
        <v>11</v>
      </c>
      <c r="D361" s="52">
        <f>'COG-M'!P202</f>
        <v>0</v>
      </c>
    </row>
    <row r="362" spans="1:4" ht="14.25" customHeight="1">
      <c r="C362" s="40">
        <v>12</v>
      </c>
      <c r="D362" s="52">
        <f>'COG-M'!P203</f>
        <v>0</v>
      </c>
    </row>
    <row r="363" spans="1:4" ht="14.25" customHeight="1">
      <c r="C363" s="40">
        <v>13</v>
      </c>
      <c r="D363" s="52">
        <f>'COG-M'!P204</f>
        <v>0</v>
      </c>
    </row>
    <row r="364" spans="1:4" ht="14.25" customHeight="1">
      <c r="C364" s="40">
        <v>14</v>
      </c>
      <c r="D364" s="52">
        <f>'COG-M'!P205</f>
        <v>0</v>
      </c>
    </row>
    <row r="365" spans="1:4" ht="14.25" customHeight="1">
      <c r="C365" s="40">
        <v>15</v>
      </c>
      <c r="D365" s="52">
        <f>'COG-M'!P206</f>
        <v>0</v>
      </c>
    </row>
    <row r="366" spans="1:4" ht="14.25" customHeight="1">
      <c r="C366" s="40">
        <v>16</v>
      </c>
      <c r="D366" s="52">
        <f>'COG-M'!P207</f>
        <v>0</v>
      </c>
    </row>
    <row r="367" spans="1:4" ht="14.25" customHeight="1">
      <c r="C367" s="40">
        <v>17</v>
      </c>
      <c r="D367" s="52">
        <f>'COG-M'!P208</f>
        <v>0</v>
      </c>
    </row>
    <row r="368" spans="1:4" ht="14.25" customHeight="1">
      <c r="C368" s="40">
        <v>25</v>
      </c>
      <c r="D368" s="52">
        <f>'COG-M'!P209</f>
        <v>0</v>
      </c>
    </row>
    <row r="369" spans="1:4" ht="14.25" customHeight="1">
      <c r="C369" s="40">
        <v>26</v>
      </c>
      <c r="D369" s="52">
        <f>'COG-M'!P210</f>
        <v>0</v>
      </c>
    </row>
    <row r="370" spans="1:4" ht="14.25" customHeight="1">
      <c r="C370" s="40">
        <v>27</v>
      </c>
      <c r="D370" s="52">
        <f>'COG-M'!P211</f>
        <v>0</v>
      </c>
    </row>
    <row r="371" spans="1:4" ht="14.25" customHeight="1">
      <c r="A371" s="40">
        <v>155</v>
      </c>
      <c r="B371" s="40" t="s">
        <v>1831</v>
      </c>
      <c r="C371" s="40">
        <v>11</v>
      </c>
      <c r="D371" s="52">
        <f>'COG-M'!P212</f>
        <v>0</v>
      </c>
    </row>
    <row r="372" spans="1:4" ht="14.25" customHeight="1">
      <c r="C372" s="40">
        <v>12</v>
      </c>
      <c r="D372" s="52">
        <f>'COG-M'!P213</f>
        <v>0</v>
      </c>
    </row>
    <row r="373" spans="1:4" ht="14.25" customHeight="1">
      <c r="C373" s="40">
        <v>13</v>
      </c>
      <c r="D373" s="52">
        <f>'COG-M'!P214</f>
        <v>0</v>
      </c>
    </row>
    <row r="374" spans="1:4" ht="14.25" customHeight="1">
      <c r="C374" s="40">
        <v>14</v>
      </c>
      <c r="D374" s="52">
        <f>'COG-M'!P215</f>
        <v>0</v>
      </c>
    </row>
    <row r="375" spans="1:4" ht="14.25" customHeight="1">
      <c r="C375" s="40">
        <v>15</v>
      </c>
      <c r="D375" s="52">
        <f>'COG-M'!P216</f>
        <v>0</v>
      </c>
    </row>
    <row r="376" spans="1:4" ht="14.25" customHeight="1">
      <c r="C376" s="40">
        <v>16</v>
      </c>
      <c r="D376" s="52">
        <f>'COG-M'!P217</f>
        <v>0</v>
      </c>
    </row>
    <row r="377" spans="1:4" ht="14.25" customHeight="1">
      <c r="C377" s="40">
        <v>17</v>
      </c>
      <c r="D377" s="52">
        <f>'COG-M'!P218</f>
        <v>0</v>
      </c>
    </row>
    <row r="378" spans="1:4" ht="14.25" customHeight="1">
      <c r="C378" s="40">
        <v>25</v>
      </c>
      <c r="D378" s="52">
        <f>'COG-M'!P219</f>
        <v>0</v>
      </c>
    </row>
    <row r="379" spans="1:4" ht="14.25" customHeight="1">
      <c r="C379" s="40">
        <v>26</v>
      </c>
      <c r="D379" s="52">
        <f>'COG-M'!P220</f>
        <v>0</v>
      </c>
    </row>
    <row r="380" spans="1:4" ht="14.25" customHeight="1">
      <c r="C380" s="40">
        <v>27</v>
      </c>
      <c r="D380" s="52">
        <f>'COG-M'!P221</f>
        <v>0</v>
      </c>
    </row>
    <row r="381" spans="1:4" ht="14.25" customHeight="1">
      <c r="A381" s="40">
        <v>159</v>
      </c>
      <c r="B381" s="40" t="s">
        <v>1832</v>
      </c>
      <c r="C381" s="40">
        <v>11</v>
      </c>
      <c r="D381" s="52">
        <f>'COG-M'!P222</f>
        <v>0</v>
      </c>
    </row>
    <row r="382" spans="1:4" ht="14.25" customHeight="1">
      <c r="C382" s="40">
        <v>12</v>
      </c>
      <c r="D382" s="52">
        <f>'COG-M'!P223</f>
        <v>0</v>
      </c>
    </row>
    <row r="383" spans="1:4" ht="14.25" customHeight="1">
      <c r="C383" s="40">
        <v>13</v>
      </c>
      <c r="D383" s="52">
        <f>'COG-M'!P224</f>
        <v>0</v>
      </c>
    </row>
    <row r="384" spans="1:4" ht="14.25" customHeight="1">
      <c r="C384" s="40">
        <v>14</v>
      </c>
      <c r="D384" s="52">
        <f>'COG-M'!P225</f>
        <v>0</v>
      </c>
    </row>
    <row r="385" spans="1:4" ht="14.25" customHeight="1">
      <c r="C385" s="40">
        <v>15</v>
      </c>
      <c r="D385" s="52">
        <f>'COG-M'!P226</f>
        <v>0</v>
      </c>
    </row>
    <row r="386" spans="1:4" ht="14.25" customHeight="1">
      <c r="C386" s="40">
        <v>16</v>
      </c>
      <c r="D386" s="52">
        <f>'COG-M'!P227</f>
        <v>0</v>
      </c>
    </row>
    <row r="387" spans="1:4" ht="14.25" customHeight="1">
      <c r="C387" s="40">
        <v>17</v>
      </c>
      <c r="D387" s="52">
        <f>'COG-M'!P228</f>
        <v>0</v>
      </c>
    </row>
    <row r="388" spans="1:4" ht="14.25" customHeight="1">
      <c r="C388" s="40">
        <v>25</v>
      </c>
      <c r="D388" s="52">
        <f>'COG-M'!P229</f>
        <v>0</v>
      </c>
    </row>
    <row r="389" spans="1:4" ht="14.25" customHeight="1">
      <c r="C389" s="40">
        <v>26</v>
      </c>
      <c r="D389" s="52">
        <f>'COG-M'!P230</f>
        <v>0</v>
      </c>
    </row>
    <row r="390" spans="1:4" ht="14.25" customHeight="1">
      <c r="C390" s="40">
        <v>27</v>
      </c>
      <c r="D390" s="52">
        <f>'COG-M'!P231</f>
        <v>0</v>
      </c>
    </row>
    <row r="391" spans="1:4" ht="14.25" customHeight="1">
      <c r="A391" s="40">
        <v>1600</v>
      </c>
      <c r="B391" s="40" t="s">
        <v>1833</v>
      </c>
      <c r="D391" s="52">
        <f>'COG-M'!P232</f>
        <v>0</v>
      </c>
    </row>
    <row r="392" spans="1:4" ht="14.25" customHeight="1">
      <c r="A392" s="40">
        <v>161</v>
      </c>
      <c r="B392" s="40" t="s">
        <v>1834</v>
      </c>
      <c r="C392" s="40">
        <v>11</v>
      </c>
      <c r="D392" s="52">
        <f>'COG-M'!P233</f>
        <v>0</v>
      </c>
    </row>
    <row r="393" spans="1:4" ht="14.25" customHeight="1">
      <c r="C393" s="40">
        <v>12</v>
      </c>
      <c r="D393" s="52">
        <f>'COG-M'!P234</f>
        <v>0</v>
      </c>
    </row>
    <row r="394" spans="1:4" ht="14.25" customHeight="1">
      <c r="C394" s="40">
        <v>13</v>
      </c>
      <c r="D394" s="52">
        <f>'COG-M'!P235</f>
        <v>0</v>
      </c>
    </row>
    <row r="395" spans="1:4" ht="14.25" customHeight="1">
      <c r="C395" s="40">
        <v>14</v>
      </c>
      <c r="D395" s="52">
        <f>'COG-M'!P236</f>
        <v>0</v>
      </c>
    </row>
    <row r="396" spans="1:4" ht="14.25" customHeight="1">
      <c r="C396" s="40">
        <v>15</v>
      </c>
      <c r="D396" s="52">
        <f>'COG-M'!P237</f>
        <v>0</v>
      </c>
    </row>
    <row r="397" spans="1:4" ht="14.25" customHeight="1">
      <c r="C397" s="40">
        <v>16</v>
      </c>
      <c r="D397" s="52">
        <f>'COG-M'!P238</f>
        <v>0</v>
      </c>
    </row>
    <row r="398" spans="1:4" ht="14.25" customHeight="1">
      <c r="C398" s="40">
        <v>17</v>
      </c>
      <c r="D398" s="52">
        <f>'COG-M'!P239</f>
        <v>0</v>
      </c>
    </row>
    <row r="399" spans="1:4" ht="14.25" customHeight="1">
      <c r="C399" s="40">
        <v>25</v>
      </c>
      <c r="D399" s="52">
        <f>'COG-M'!P240</f>
        <v>0</v>
      </c>
    </row>
    <row r="400" spans="1:4" ht="14.25" customHeight="1">
      <c r="C400" s="40">
        <v>26</v>
      </c>
      <c r="D400" s="52">
        <f>'COG-M'!P241</f>
        <v>0</v>
      </c>
    </row>
    <row r="401" spans="1:4" ht="14.25" customHeight="1">
      <c r="C401" s="40">
        <v>27</v>
      </c>
      <c r="D401" s="52">
        <f>'COG-M'!P242</f>
        <v>0</v>
      </c>
    </row>
    <row r="402" spans="1:4" ht="14.25" customHeight="1">
      <c r="A402" s="40">
        <v>1700</v>
      </c>
      <c r="B402" s="40" t="s">
        <v>1835</v>
      </c>
      <c r="D402" s="52">
        <f>'COG-M'!P243</f>
        <v>0</v>
      </c>
    </row>
    <row r="403" spans="1:4" ht="14.25" customHeight="1">
      <c r="A403" s="40">
        <v>171</v>
      </c>
      <c r="B403" s="40" t="s">
        <v>1836</v>
      </c>
      <c r="C403" s="40">
        <v>11</v>
      </c>
      <c r="D403" s="52">
        <f>'COG-M'!P244</f>
        <v>0</v>
      </c>
    </row>
    <row r="404" spans="1:4" ht="14.25" customHeight="1">
      <c r="C404" s="40">
        <v>12</v>
      </c>
      <c r="D404" s="52">
        <f>'COG-M'!P245</f>
        <v>0</v>
      </c>
    </row>
    <row r="405" spans="1:4" ht="14.25" customHeight="1">
      <c r="C405" s="40">
        <v>13</v>
      </c>
      <c r="D405" s="52">
        <f>'COG-M'!P246</f>
        <v>0</v>
      </c>
    </row>
    <row r="406" spans="1:4" ht="14.25" customHeight="1">
      <c r="C406" s="40">
        <v>14</v>
      </c>
      <c r="D406" s="52">
        <f>'COG-M'!P247</f>
        <v>0</v>
      </c>
    </row>
    <row r="407" spans="1:4" ht="14.25" customHeight="1">
      <c r="C407" s="40">
        <v>15</v>
      </c>
      <c r="D407" s="52">
        <f>'COG-M'!P248</f>
        <v>0</v>
      </c>
    </row>
    <row r="408" spans="1:4" ht="14.25" customHeight="1">
      <c r="C408" s="40">
        <v>16</v>
      </c>
      <c r="D408" s="52">
        <f>'COG-M'!P249</f>
        <v>0</v>
      </c>
    </row>
    <row r="409" spans="1:4" ht="14.25" customHeight="1">
      <c r="C409" s="40">
        <v>17</v>
      </c>
      <c r="D409" s="52">
        <f>'COG-M'!P250</f>
        <v>0</v>
      </c>
    </row>
    <row r="410" spans="1:4" ht="14.25" customHeight="1">
      <c r="C410" s="40">
        <v>25</v>
      </c>
      <c r="D410" s="52">
        <f>'COG-M'!P251</f>
        <v>0</v>
      </c>
    </row>
    <row r="411" spans="1:4" ht="14.25" customHeight="1">
      <c r="C411" s="40">
        <v>26</v>
      </c>
      <c r="D411" s="52">
        <f>'COG-M'!P252</f>
        <v>0</v>
      </c>
    </row>
    <row r="412" spans="1:4" ht="14.25" customHeight="1">
      <c r="C412" s="40">
        <v>27</v>
      </c>
      <c r="D412" s="52">
        <f>'COG-M'!P253</f>
        <v>0</v>
      </c>
    </row>
    <row r="413" spans="1:4" ht="14.25" customHeight="1">
      <c r="A413" s="40">
        <v>172</v>
      </c>
      <c r="B413" s="40" t="s">
        <v>1837</v>
      </c>
      <c r="C413" s="40">
        <v>11</v>
      </c>
      <c r="D413" s="52">
        <f>'COG-M'!P254</f>
        <v>0</v>
      </c>
    </row>
    <row r="414" spans="1:4" ht="14.25" customHeight="1">
      <c r="C414" s="40">
        <v>12</v>
      </c>
      <c r="D414" s="52">
        <f>'COG-M'!P255</f>
        <v>0</v>
      </c>
    </row>
    <row r="415" spans="1:4" ht="14.25" customHeight="1">
      <c r="C415" s="40">
        <v>13</v>
      </c>
      <c r="D415" s="52">
        <f>'COG-M'!P256</f>
        <v>0</v>
      </c>
    </row>
    <row r="416" spans="1:4" ht="14.25" customHeight="1">
      <c r="C416" s="40">
        <v>14</v>
      </c>
      <c r="D416" s="52">
        <f>'COG-M'!P257</f>
        <v>0</v>
      </c>
    </row>
    <row r="417" spans="1:4" ht="14.25" customHeight="1">
      <c r="C417" s="40">
        <v>15</v>
      </c>
      <c r="D417" s="52">
        <f>'COG-M'!P258</f>
        <v>0</v>
      </c>
    </row>
    <row r="418" spans="1:4" ht="14.25" customHeight="1">
      <c r="C418" s="40">
        <v>16</v>
      </c>
      <c r="D418" s="52">
        <f>'COG-M'!P259</f>
        <v>0</v>
      </c>
    </row>
    <row r="419" spans="1:4" ht="14.25" customHeight="1">
      <c r="C419" s="40">
        <v>17</v>
      </c>
      <c r="D419" s="52">
        <f>'COG-M'!P260</f>
        <v>0</v>
      </c>
    </row>
    <row r="420" spans="1:4" ht="14.25" customHeight="1">
      <c r="C420" s="40">
        <v>25</v>
      </c>
      <c r="D420" s="52">
        <f>'COG-M'!P261</f>
        <v>0</v>
      </c>
    </row>
    <row r="421" spans="1:4" ht="14.25" customHeight="1">
      <c r="C421" s="40">
        <v>26</v>
      </c>
      <c r="D421" s="52">
        <f>'COG-M'!P262</f>
        <v>0</v>
      </c>
    </row>
    <row r="422" spans="1:4" ht="14.25" customHeight="1">
      <c r="C422" s="40">
        <v>27</v>
      </c>
      <c r="D422" s="52">
        <f>'COG-M'!P263</f>
        <v>0</v>
      </c>
    </row>
    <row r="423" spans="1:4" ht="14.25" customHeight="1">
      <c r="A423" s="40">
        <v>2000</v>
      </c>
      <c r="B423" s="40" t="s">
        <v>1838</v>
      </c>
      <c r="D423" s="52">
        <f>'COG-M'!P264</f>
        <v>5466828</v>
      </c>
    </row>
    <row r="424" spans="1:4" ht="14.25" customHeight="1">
      <c r="A424" s="40">
        <v>2100</v>
      </c>
      <c r="B424" s="40" t="s">
        <v>1839</v>
      </c>
      <c r="D424" s="52">
        <f>'COG-M'!P265</f>
        <v>709840</v>
      </c>
    </row>
    <row r="425" spans="1:4" ht="14.25" customHeight="1">
      <c r="A425" s="40">
        <v>211</v>
      </c>
      <c r="B425" s="40" t="s">
        <v>1840</v>
      </c>
      <c r="C425" s="40">
        <v>11</v>
      </c>
      <c r="D425" s="52">
        <f>'COG-M'!P266</f>
        <v>151680</v>
      </c>
    </row>
    <row r="426" spans="1:4" ht="14.25" customHeight="1">
      <c r="C426" s="40">
        <v>12</v>
      </c>
      <c r="D426" s="52">
        <f>'COG-M'!P267</f>
        <v>0</v>
      </c>
    </row>
    <row r="427" spans="1:4" ht="14.25" customHeight="1">
      <c r="C427" s="40">
        <v>13</v>
      </c>
      <c r="D427" s="52">
        <f>'COG-M'!P268</f>
        <v>0</v>
      </c>
    </row>
    <row r="428" spans="1:4" ht="14.25" customHeight="1">
      <c r="C428" s="40">
        <v>14</v>
      </c>
      <c r="D428" s="52">
        <f>'COG-M'!P269</f>
        <v>0</v>
      </c>
    </row>
    <row r="429" spans="1:4" ht="14.25" customHeight="1">
      <c r="C429" s="40">
        <v>15</v>
      </c>
      <c r="D429" s="52">
        <f>'COG-M'!P270</f>
        <v>0</v>
      </c>
    </row>
    <row r="430" spans="1:4" ht="14.25" customHeight="1">
      <c r="C430" s="40">
        <v>16</v>
      </c>
      <c r="D430" s="52">
        <f>'COG-M'!P271</f>
        <v>0</v>
      </c>
    </row>
    <row r="431" spans="1:4" ht="14.25" customHeight="1">
      <c r="C431" s="40">
        <v>17</v>
      </c>
      <c r="D431" s="52">
        <f>'COG-M'!P272</f>
        <v>0</v>
      </c>
    </row>
    <row r="432" spans="1:4" ht="14.25" customHeight="1">
      <c r="C432" s="40">
        <v>25</v>
      </c>
      <c r="D432" s="52">
        <f>'COG-M'!P273</f>
        <v>0</v>
      </c>
    </row>
    <row r="433" spans="1:4" ht="14.25" customHeight="1">
      <c r="C433" s="40">
        <v>26</v>
      </c>
      <c r="D433" s="52">
        <f>'COG-M'!P274</f>
        <v>0</v>
      </c>
    </row>
    <row r="434" spans="1:4" ht="14.25" customHeight="1">
      <c r="C434" s="40">
        <v>27</v>
      </c>
      <c r="D434" s="52">
        <f>'COG-M'!P275</f>
        <v>0</v>
      </c>
    </row>
    <row r="435" spans="1:4" ht="14.25" customHeight="1">
      <c r="A435" s="40">
        <v>212</v>
      </c>
      <c r="B435" s="40" t="s">
        <v>1841</v>
      </c>
      <c r="C435" s="40">
        <v>11</v>
      </c>
      <c r="D435" s="52">
        <f>'COG-M'!P276</f>
        <v>13200</v>
      </c>
    </row>
    <row r="436" spans="1:4" ht="14.25" customHeight="1">
      <c r="C436" s="40">
        <v>12</v>
      </c>
      <c r="D436" s="52">
        <f>'COG-M'!P277</f>
        <v>0</v>
      </c>
    </row>
    <row r="437" spans="1:4" ht="14.25" customHeight="1">
      <c r="C437" s="40">
        <v>13</v>
      </c>
      <c r="D437" s="52">
        <f>'COG-M'!P278</f>
        <v>0</v>
      </c>
    </row>
    <row r="438" spans="1:4" ht="14.25" customHeight="1">
      <c r="C438" s="40">
        <v>14</v>
      </c>
      <c r="D438" s="52">
        <f>'COG-M'!P279</f>
        <v>0</v>
      </c>
    </row>
    <row r="439" spans="1:4" ht="14.25" customHeight="1">
      <c r="C439" s="40">
        <v>15</v>
      </c>
      <c r="D439" s="52">
        <f>'COG-M'!P280</f>
        <v>0</v>
      </c>
    </row>
    <row r="440" spans="1:4" ht="14.25" customHeight="1">
      <c r="C440" s="40">
        <v>16</v>
      </c>
      <c r="D440" s="52">
        <f>'COG-M'!P281</f>
        <v>0</v>
      </c>
    </row>
    <row r="441" spans="1:4" ht="14.25" customHeight="1">
      <c r="C441" s="40">
        <v>17</v>
      </c>
      <c r="D441" s="52">
        <f>'COG-M'!P282</f>
        <v>0</v>
      </c>
    </row>
    <row r="442" spans="1:4" ht="14.25" customHeight="1">
      <c r="C442" s="40">
        <v>25</v>
      </c>
      <c r="D442" s="52">
        <f>'COG-M'!P283</f>
        <v>0</v>
      </c>
    </row>
    <row r="443" spans="1:4" ht="14.25" customHeight="1">
      <c r="C443" s="40">
        <v>26</v>
      </c>
      <c r="D443" s="52">
        <f>'COG-M'!P284</f>
        <v>0</v>
      </c>
    </row>
    <row r="444" spans="1:4" ht="14.25" customHeight="1">
      <c r="C444" s="40">
        <v>27</v>
      </c>
      <c r="D444" s="52">
        <f>'COG-M'!P285</f>
        <v>0</v>
      </c>
    </row>
    <row r="445" spans="1:4" ht="14.25" customHeight="1">
      <c r="A445" s="40">
        <v>213</v>
      </c>
      <c r="B445" s="40" t="s">
        <v>1842</v>
      </c>
      <c r="C445" s="40">
        <v>11</v>
      </c>
      <c r="D445" s="52">
        <f>'COG-M'!P286</f>
        <v>0</v>
      </c>
    </row>
    <row r="446" spans="1:4" ht="14.25" customHeight="1">
      <c r="C446" s="40">
        <v>12</v>
      </c>
      <c r="D446" s="52">
        <f>'COG-M'!P287</f>
        <v>0</v>
      </c>
    </row>
    <row r="447" spans="1:4" ht="14.25" customHeight="1">
      <c r="C447" s="40">
        <v>13</v>
      </c>
      <c r="D447" s="52">
        <f>'COG-M'!P288</f>
        <v>0</v>
      </c>
    </row>
    <row r="448" spans="1:4" ht="14.25" customHeight="1">
      <c r="C448" s="40">
        <v>14</v>
      </c>
      <c r="D448" s="52">
        <f>'COG-M'!P289</f>
        <v>0</v>
      </c>
    </row>
    <row r="449" spans="1:4" ht="14.25" customHeight="1">
      <c r="C449" s="40">
        <v>15</v>
      </c>
      <c r="D449" s="52">
        <f>'COG-M'!P290</f>
        <v>0</v>
      </c>
    </row>
    <row r="450" spans="1:4" ht="14.25" customHeight="1">
      <c r="C450" s="40">
        <v>16</v>
      </c>
      <c r="D450" s="52">
        <f>'COG-M'!P291</f>
        <v>0</v>
      </c>
    </row>
    <row r="451" spans="1:4" ht="14.25" customHeight="1">
      <c r="C451" s="40">
        <v>17</v>
      </c>
      <c r="D451" s="52">
        <f>'COG-M'!P292</f>
        <v>0</v>
      </c>
    </row>
    <row r="452" spans="1:4" ht="14.25" customHeight="1">
      <c r="C452" s="40">
        <v>25</v>
      </c>
      <c r="D452" s="52">
        <f>'COG-M'!P293</f>
        <v>0</v>
      </c>
    </row>
    <row r="453" spans="1:4" ht="14.25" customHeight="1">
      <c r="C453" s="40">
        <v>26</v>
      </c>
      <c r="D453" s="52">
        <f>'COG-M'!P294</f>
        <v>0</v>
      </c>
    </row>
    <row r="454" spans="1:4" ht="14.25" customHeight="1">
      <c r="C454" s="40">
        <v>27</v>
      </c>
      <c r="D454" s="52">
        <f>'COG-M'!P295</f>
        <v>0</v>
      </c>
    </row>
    <row r="455" spans="1:4" ht="14.25" customHeight="1">
      <c r="A455" s="40">
        <v>214</v>
      </c>
      <c r="B455" s="40" t="s">
        <v>1843</v>
      </c>
      <c r="C455" s="40">
        <v>11</v>
      </c>
      <c r="D455" s="52">
        <f>'COG-M'!P296</f>
        <v>63600</v>
      </c>
    </row>
    <row r="456" spans="1:4" ht="14.25" customHeight="1">
      <c r="C456" s="40">
        <v>12</v>
      </c>
      <c r="D456" s="52">
        <f>'COG-M'!P297</f>
        <v>0</v>
      </c>
    </row>
    <row r="457" spans="1:4" ht="14.25" customHeight="1">
      <c r="C457" s="40">
        <v>13</v>
      </c>
      <c r="D457" s="52">
        <f>'COG-M'!P298</f>
        <v>0</v>
      </c>
    </row>
    <row r="458" spans="1:4" ht="14.25" customHeight="1">
      <c r="C458" s="40">
        <v>14</v>
      </c>
      <c r="D458" s="52">
        <f>'COG-M'!P299</f>
        <v>0</v>
      </c>
    </row>
    <row r="459" spans="1:4" ht="14.25" customHeight="1">
      <c r="C459" s="40">
        <v>15</v>
      </c>
      <c r="D459" s="52">
        <f>'COG-M'!P300</f>
        <v>0</v>
      </c>
    </row>
    <row r="460" spans="1:4" ht="14.25" customHeight="1">
      <c r="C460" s="40">
        <v>16</v>
      </c>
      <c r="D460" s="52">
        <f>'COG-M'!P301</f>
        <v>0</v>
      </c>
    </row>
    <row r="461" spans="1:4" ht="14.25" customHeight="1">
      <c r="C461" s="40">
        <v>17</v>
      </c>
      <c r="D461" s="52">
        <f>'COG-M'!P302</f>
        <v>0</v>
      </c>
    </row>
    <row r="462" spans="1:4" ht="14.25" customHeight="1">
      <c r="C462" s="40">
        <v>25</v>
      </c>
      <c r="D462" s="52">
        <f>'COG-M'!P303</f>
        <v>0</v>
      </c>
    </row>
    <row r="463" spans="1:4" ht="14.25" customHeight="1">
      <c r="C463" s="40">
        <v>26</v>
      </c>
      <c r="D463" s="52">
        <f>'COG-M'!P304</f>
        <v>0</v>
      </c>
    </row>
    <row r="464" spans="1:4" ht="14.25" customHeight="1">
      <c r="C464" s="40">
        <v>27</v>
      </c>
      <c r="D464" s="52">
        <f>'COG-M'!P305</f>
        <v>0</v>
      </c>
    </row>
    <row r="465" spans="1:4" ht="14.25" customHeight="1">
      <c r="A465" s="40">
        <v>215</v>
      </c>
      <c r="B465" s="40" t="s">
        <v>1844</v>
      </c>
      <c r="C465" s="40">
        <v>11</v>
      </c>
      <c r="D465" s="52">
        <f>'COG-M'!P306</f>
        <v>12600</v>
      </c>
    </row>
    <row r="466" spans="1:4" ht="14.25" customHeight="1">
      <c r="C466" s="40">
        <v>12</v>
      </c>
      <c r="D466" s="52">
        <f>'COG-M'!P307</f>
        <v>0</v>
      </c>
    </row>
    <row r="467" spans="1:4" ht="14.25" customHeight="1">
      <c r="C467" s="40">
        <v>13</v>
      </c>
      <c r="D467" s="52">
        <f>'COG-M'!P308</f>
        <v>0</v>
      </c>
    </row>
    <row r="468" spans="1:4" ht="14.25" customHeight="1">
      <c r="C468" s="40">
        <v>14</v>
      </c>
      <c r="D468" s="52">
        <f>'COG-M'!P309</f>
        <v>0</v>
      </c>
    </row>
    <row r="469" spans="1:4" ht="14.25" customHeight="1">
      <c r="C469" s="40">
        <v>15</v>
      </c>
      <c r="D469" s="52">
        <f>'COG-M'!P310</f>
        <v>0</v>
      </c>
    </row>
    <row r="470" spans="1:4" ht="14.25" customHeight="1">
      <c r="C470" s="40">
        <v>16</v>
      </c>
      <c r="D470" s="52">
        <f>'COG-M'!P311</f>
        <v>0</v>
      </c>
    </row>
    <row r="471" spans="1:4" ht="14.25" customHeight="1">
      <c r="C471" s="40">
        <v>17</v>
      </c>
      <c r="D471" s="52">
        <f>'COG-M'!P312</f>
        <v>0</v>
      </c>
    </row>
    <row r="472" spans="1:4" ht="14.25" customHeight="1">
      <c r="C472" s="40">
        <v>25</v>
      </c>
      <c r="D472" s="52">
        <f>'COG-M'!P313</f>
        <v>0</v>
      </c>
    </row>
    <row r="473" spans="1:4" ht="14.25" customHeight="1">
      <c r="C473" s="40">
        <v>26</v>
      </c>
      <c r="D473" s="52">
        <f>'COG-M'!P314</f>
        <v>0</v>
      </c>
    </row>
    <row r="474" spans="1:4" ht="14.25" customHeight="1">
      <c r="C474" s="40">
        <v>27</v>
      </c>
      <c r="D474" s="52">
        <f>'COG-M'!P315</f>
        <v>0</v>
      </c>
    </row>
    <row r="475" spans="1:4" ht="14.25" customHeight="1">
      <c r="A475" s="40">
        <v>216</v>
      </c>
      <c r="B475" s="40" t="s">
        <v>1845</v>
      </c>
      <c r="C475" s="40">
        <v>11</v>
      </c>
      <c r="D475" s="52">
        <f>'COG-M'!P316</f>
        <v>52500</v>
      </c>
    </row>
    <row r="476" spans="1:4" ht="14.25" customHeight="1">
      <c r="C476" s="40">
        <v>12</v>
      </c>
      <c r="D476" s="52">
        <f>'COG-M'!P317</f>
        <v>0</v>
      </c>
    </row>
    <row r="477" spans="1:4" ht="14.25" customHeight="1">
      <c r="C477" s="40">
        <v>13</v>
      </c>
      <c r="D477" s="52">
        <f>'COG-M'!P318</f>
        <v>0</v>
      </c>
    </row>
    <row r="478" spans="1:4" ht="14.25" customHeight="1">
      <c r="C478" s="40">
        <v>14</v>
      </c>
      <c r="D478" s="52">
        <f>'COG-M'!P319</f>
        <v>0</v>
      </c>
    </row>
    <row r="479" spans="1:4" ht="14.25" customHeight="1">
      <c r="C479" s="40">
        <v>15</v>
      </c>
      <c r="D479" s="52">
        <f>'COG-M'!P320</f>
        <v>0</v>
      </c>
    </row>
    <row r="480" spans="1:4" ht="14.25" customHeight="1">
      <c r="C480" s="40">
        <v>16</v>
      </c>
      <c r="D480" s="52">
        <f>'COG-M'!P321</f>
        <v>0</v>
      </c>
    </row>
    <row r="481" spans="1:4" ht="14.25" customHeight="1">
      <c r="C481" s="40">
        <v>17</v>
      </c>
      <c r="D481" s="52">
        <f>'COG-M'!P322</f>
        <v>0</v>
      </c>
    </row>
    <row r="482" spans="1:4" ht="14.25" customHeight="1">
      <c r="C482" s="40">
        <v>25</v>
      </c>
      <c r="D482" s="52">
        <f>'COG-M'!P323</f>
        <v>0</v>
      </c>
    </row>
    <row r="483" spans="1:4" ht="14.25" customHeight="1">
      <c r="C483" s="40">
        <v>26</v>
      </c>
      <c r="D483" s="52">
        <f>'COG-M'!P324</f>
        <v>0</v>
      </c>
    </row>
    <row r="484" spans="1:4" ht="14.25" customHeight="1">
      <c r="C484" s="40">
        <v>27</v>
      </c>
      <c r="D484" s="52">
        <f>'COG-M'!P325</f>
        <v>0</v>
      </c>
    </row>
    <row r="485" spans="1:4" ht="14.25" customHeight="1">
      <c r="A485" s="40">
        <v>217</v>
      </c>
      <c r="B485" s="40" t="s">
        <v>1846</v>
      </c>
      <c r="C485" s="40">
        <v>11</v>
      </c>
      <c r="D485" s="52">
        <f>'COG-M'!P326</f>
        <v>16260</v>
      </c>
    </row>
    <row r="486" spans="1:4" ht="14.25" customHeight="1">
      <c r="C486" s="40">
        <v>12</v>
      </c>
      <c r="D486" s="52">
        <f>'COG-M'!P327</f>
        <v>0</v>
      </c>
    </row>
    <row r="487" spans="1:4" ht="14.25" customHeight="1">
      <c r="C487" s="40">
        <v>13</v>
      </c>
      <c r="D487" s="52">
        <f>'COG-M'!P328</f>
        <v>0</v>
      </c>
    </row>
    <row r="488" spans="1:4" ht="14.25" customHeight="1">
      <c r="C488" s="40">
        <v>14</v>
      </c>
      <c r="D488" s="52">
        <f>'COG-M'!P329</f>
        <v>0</v>
      </c>
    </row>
    <row r="489" spans="1:4" ht="14.25" customHeight="1">
      <c r="C489" s="40">
        <v>15</v>
      </c>
      <c r="D489" s="52">
        <f>'COG-M'!P330</f>
        <v>0</v>
      </c>
    </row>
    <row r="490" spans="1:4" ht="14.25" customHeight="1">
      <c r="C490" s="40">
        <v>16</v>
      </c>
      <c r="D490" s="52">
        <f>'COG-M'!P331</f>
        <v>0</v>
      </c>
    </row>
    <row r="491" spans="1:4" ht="14.25" customHeight="1">
      <c r="C491" s="40">
        <v>17</v>
      </c>
      <c r="D491" s="52">
        <f>'COG-M'!P332</f>
        <v>0</v>
      </c>
    </row>
    <row r="492" spans="1:4" ht="14.25" customHeight="1">
      <c r="C492" s="40">
        <v>25</v>
      </c>
      <c r="D492" s="52">
        <f>'COG-M'!P333</f>
        <v>0</v>
      </c>
    </row>
    <row r="493" spans="1:4" ht="14.25" customHeight="1">
      <c r="C493" s="40">
        <v>26</v>
      </c>
      <c r="D493" s="52">
        <f>'COG-M'!P334</f>
        <v>0</v>
      </c>
    </row>
    <row r="494" spans="1:4" ht="14.25" customHeight="1">
      <c r="C494" s="40">
        <v>27</v>
      </c>
      <c r="D494" s="52">
        <f>'COG-M'!P335</f>
        <v>0</v>
      </c>
    </row>
    <row r="495" spans="1:4" ht="14.25" customHeight="1">
      <c r="A495" s="40">
        <v>218</v>
      </c>
      <c r="B495" s="40" t="s">
        <v>1847</v>
      </c>
      <c r="C495" s="40">
        <v>11</v>
      </c>
      <c r="D495" s="52">
        <f>'COG-M'!P336</f>
        <v>400000</v>
      </c>
    </row>
    <row r="496" spans="1:4" ht="14.25" customHeight="1">
      <c r="C496" s="40">
        <v>12</v>
      </c>
      <c r="D496" s="52">
        <f>'COG-M'!P337</f>
        <v>0</v>
      </c>
    </row>
    <row r="497" spans="1:4" ht="14.25" customHeight="1">
      <c r="C497" s="40">
        <v>13</v>
      </c>
      <c r="D497" s="52">
        <f>'COG-M'!P338</f>
        <v>0</v>
      </c>
    </row>
    <row r="498" spans="1:4" ht="14.25" customHeight="1">
      <c r="C498" s="40">
        <v>14</v>
      </c>
      <c r="D498" s="52">
        <f>'COG-M'!P339</f>
        <v>0</v>
      </c>
    </row>
    <row r="499" spans="1:4" ht="14.25" customHeight="1">
      <c r="C499" s="40">
        <v>15</v>
      </c>
      <c r="D499" s="52">
        <f>'COG-M'!P340</f>
        <v>0</v>
      </c>
    </row>
    <row r="500" spans="1:4" ht="14.25" customHeight="1">
      <c r="C500" s="40">
        <v>16</v>
      </c>
      <c r="D500" s="52">
        <f>'COG-M'!P341</f>
        <v>0</v>
      </c>
    </row>
    <row r="501" spans="1:4" ht="14.25" customHeight="1">
      <c r="C501" s="40">
        <v>17</v>
      </c>
      <c r="D501" s="52">
        <f>'COG-M'!P342</f>
        <v>0</v>
      </c>
    </row>
    <row r="502" spans="1:4" ht="14.25" customHeight="1">
      <c r="C502" s="40">
        <v>25</v>
      </c>
      <c r="D502" s="52">
        <f>'COG-M'!P343</f>
        <v>0</v>
      </c>
    </row>
    <row r="503" spans="1:4" ht="14.25" customHeight="1">
      <c r="C503" s="40">
        <v>26</v>
      </c>
      <c r="D503" s="52">
        <f>'COG-M'!P344</f>
        <v>0</v>
      </c>
    </row>
    <row r="504" spans="1:4" ht="14.25" customHeight="1">
      <c r="C504" s="40">
        <v>27</v>
      </c>
      <c r="D504" s="52">
        <f>'COG-M'!P345</f>
        <v>0</v>
      </c>
    </row>
    <row r="505" spans="1:4" ht="14.25" customHeight="1">
      <c r="A505" s="40">
        <v>2200</v>
      </c>
      <c r="B505" s="40" t="s">
        <v>1848</v>
      </c>
      <c r="D505" s="52">
        <f>'COG-M'!P346</f>
        <v>120000</v>
      </c>
    </row>
    <row r="506" spans="1:4" ht="14.25" customHeight="1">
      <c r="A506" s="40">
        <v>221</v>
      </c>
      <c r="B506" s="40" t="s">
        <v>1849</v>
      </c>
      <c r="C506" s="40">
        <v>11</v>
      </c>
      <c r="D506" s="52">
        <f>'COG-M'!P347</f>
        <v>120000</v>
      </c>
    </row>
    <row r="507" spans="1:4" ht="14.25" customHeight="1">
      <c r="C507" s="40">
        <v>12</v>
      </c>
      <c r="D507" s="52">
        <f>'COG-M'!P348</f>
        <v>0</v>
      </c>
    </row>
    <row r="508" spans="1:4" ht="14.25" customHeight="1">
      <c r="C508" s="40">
        <v>13</v>
      </c>
      <c r="D508" s="52">
        <f>'COG-M'!P349</f>
        <v>0</v>
      </c>
    </row>
    <row r="509" spans="1:4" ht="14.25" customHeight="1">
      <c r="C509" s="40">
        <v>14</v>
      </c>
      <c r="D509" s="52">
        <f>'COG-M'!P350</f>
        <v>0</v>
      </c>
    </row>
    <row r="510" spans="1:4" ht="14.25" customHeight="1">
      <c r="C510" s="40">
        <v>15</v>
      </c>
      <c r="D510" s="52">
        <f>'COG-M'!P351</f>
        <v>0</v>
      </c>
    </row>
    <row r="511" spans="1:4" ht="14.25" customHeight="1">
      <c r="C511" s="40">
        <v>16</v>
      </c>
      <c r="D511" s="52">
        <f>'COG-M'!P352</f>
        <v>0</v>
      </c>
    </row>
    <row r="512" spans="1:4" ht="14.25" customHeight="1">
      <c r="C512" s="40">
        <v>17</v>
      </c>
      <c r="D512" s="52">
        <f>'COG-M'!P353</f>
        <v>0</v>
      </c>
    </row>
    <row r="513" spans="1:4" ht="14.25" customHeight="1">
      <c r="C513" s="40">
        <v>25</v>
      </c>
      <c r="D513" s="52">
        <f>'COG-M'!P354</f>
        <v>0</v>
      </c>
    </row>
    <row r="514" spans="1:4" ht="14.25" customHeight="1">
      <c r="C514" s="40">
        <v>26</v>
      </c>
      <c r="D514" s="52">
        <f>'COG-M'!P355</f>
        <v>0</v>
      </c>
    </row>
    <row r="515" spans="1:4" ht="14.25" customHeight="1">
      <c r="C515" s="40">
        <v>27</v>
      </c>
      <c r="D515" s="52">
        <f>'COG-M'!P356</f>
        <v>0</v>
      </c>
    </row>
    <row r="516" spans="1:4" ht="14.25" customHeight="1">
      <c r="A516" s="40">
        <v>222</v>
      </c>
      <c r="B516" s="40" t="s">
        <v>1850</v>
      </c>
      <c r="C516" s="40">
        <v>11</v>
      </c>
      <c r="D516" s="52">
        <f>'COG-M'!P357</f>
        <v>0</v>
      </c>
    </row>
    <row r="517" spans="1:4" ht="14.25" customHeight="1">
      <c r="C517" s="40">
        <v>12</v>
      </c>
      <c r="D517" s="52">
        <f>'COG-M'!P358</f>
        <v>0</v>
      </c>
    </row>
    <row r="518" spans="1:4" ht="14.25" customHeight="1">
      <c r="C518" s="40">
        <v>13</v>
      </c>
      <c r="D518" s="52">
        <f>'COG-M'!P359</f>
        <v>0</v>
      </c>
    </row>
    <row r="519" spans="1:4" ht="14.25" customHeight="1">
      <c r="C519" s="40">
        <v>14</v>
      </c>
      <c r="D519" s="52">
        <f>'COG-M'!P360</f>
        <v>0</v>
      </c>
    </row>
    <row r="520" spans="1:4" ht="14.25" customHeight="1">
      <c r="C520" s="40">
        <v>15</v>
      </c>
      <c r="D520" s="52">
        <f>'COG-M'!P361</f>
        <v>0</v>
      </c>
    </row>
    <row r="521" spans="1:4" ht="14.25" customHeight="1">
      <c r="C521" s="40">
        <v>16</v>
      </c>
      <c r="D521" s="52">
        <f>'COG-M'!P362</f>
        <v>0</v>
      </c>
    </row>
    <row r="522" spans="1:4" ht="14.25" customHeight="1">
      <c r="C522" s="40">
        <v>17</v>
      </c>
      <c r="D522" s="52">
        <f>'COG-M'!P363</f>
        <v>0</v>
      </c>
    </row>
    <row r="523" spans="1:4" ht="14.25" customHeight="1">
      <c r="C523" s="40">
        <v>25</v>
      </c>
      <c r="D523" s="52">
        <f>'COG-M'!P364</f>
        <v>0</v>
      </c>
    </row>
    <row r="524" spans="1:4" ht="14.25" customHeight="1">
      <c r="C524" s="40">
        <v>26</v>
      </c>
      <c r="D524" s="52">
        <f>'COG-M'!P365</f>
        <v>0</v>
      </c>
    </row>
    <row r="525" spans="1:4" ht="14.25" customHeight="1">
      <c r="C525" s="40">
        <v>27</v>
      </c>
      <c r="D525" s="52">
        <f>'COG-M'!P366</f>
        <v>0</v>
      </c>
    </row>
    <row r="526" spans="1:4" ht="14.25" customHeight="1">
      <c r="A526" s="40">
        <v>223</v>
      </c>
      <c r="B526" s="40" t="s">
        <v>1851</v>
      </c>
      <c r="C526" s="40">
        <v>11</v>
      </c>
      <c r="D526" s="52">
        <f>'COG-M'!P367</f>
        <v>0</v>
      </c>
    </row>
    <row r="527" spans="1:4" ht="14.25" customHeight="1">
      <c r="C527" s="40">
        <v>12</v>
      </c>
      <c r="D527" s="52">
        <f>'COG-M'!P368</f>
        <v>0</v>
      </c>
    </row>
    <row r="528" spans="1:4" ht="14.25" customHeight="1">
      <c r="C528" s="40">
        <v>13</v>
      </c>
      <c r="D528" s="52">
        <f>'COG-M'!P369</f>
        <v>0</v>
      </c>
    </row>
    <row r="529" spans="1:4" ht="14.25" customHeight="1">
      <c r="C529" s="40">
        <v>14</v>
      </c>
      <c r="D529" s="52">
        <f>'COG-M'!P370</f>
        <v>0</v>
      </c>
    </row>
    <row r="530" spans="1:4" ht="14.25" customHeight="1">
      <c r="C530" s="40">
        <v>15</v>
      </c>
      <c r="D530" s="52">
        <f>'COG-M'!P371</f>
        <v>0</v>
      </c>
    </row>
    <row r="531" spans="1:4" ht="14.25" customHeight="1">
      <c r="C531" s="40">
        <v>16</v>
      </c>
      <c r="D531" s="52">
        <f>'COG-M'!P372</f>
        <v>0</v>
      </c>
    </row>
    <row r="532" spans="1:4" ht="14.25" customHeight="1">
      <c r="C532" s="40">
        <v>17</v>
      </c>
      <c r="D532" s="52">
        <f>'COG-M'!P373</f>
        <v>0</v>
      </c>
    </row>
    <row r="533" spans="1:4" ht="14.25" customHeight="1">
      <c r="C533" s="40">
        <v>25</v>
      </c>
      <c r="D533" s="52">
        <f>'COG-M'!P374</f>
        <v>0</v>
      </c>
    </row>
    <row r="534" spans="1:4" ht="14.25" customHeight="1">
      <c r="C534" s="40">
        <v>26</v>
      </c>
      <c r="D534" s="52">
        <f>'COG-M'!P375</f>
        <v>0</v>
      </c>
    </row>
    <row r="535" spans="1:4" ht="14.25" customHeight="1">
      <c r="C535" s="40">
        <v>27</v>
      </c>
      <c r="D535" s="52">
        <f>'COG-M'!P376</f>
        <v>0</v>
      </c>
    </row>
    <row r="536" spans="1:4" ht="14.25" customHeight="1">
      <c r="A536" s="40">
        <v>2300</v>
      </c>
      <c r="B536" s="40" t="s">
        <v>1852</v>
      </c>
      <c r="D536" s="52">
        <f>'COG-M'!P377</f>
        <v>0</v>
      </c>
    </row>
    <row r="537" spans="1:4" ht="14.25" customHeight="1">
      <c r="A537" s="40">
        <v>231</v>
      </c>
      <c r="B537" s="40" t="s">
        <v>1853</v>
      </c>
      <c r="D537" s="52">
        <f>'COG-M'!P378</f>
        <v>0</v>
      </c>
    </row>
    <row r="538" spans="1:4" ht="14.25" customHeight="1">
      <c r="A538" s="40">
        <v>232</v>
      </c>
      <c r="B538" s="40" t="s">
        <v>1854</v>
      </c>
      <c r="D538" s="52">
        <f>'COG-M'!P379</f>
        <v>0</v>
      </c>
    </row>
    <row r="539" spans="1:4" ht="14.25" customHeight="1">
      <c r="A539" s="40">
        <v>233</v>
      </c>
      <c r="B539" s="40" t="s">
        <v>1855</v>
      </c>
      <c r="D539" s="52">
        <f>'COG-M'!P380</f>
        <v>0</v>
      </c>
    </row>
    <row r="540" spans="1:4" ht="14.25" customHeight="1">
      <c r="A540" s="40">
        <v>234</v>
      </c>
      <c r="B540" s="40" t="s">
        <v>1856</v>
      </c>
      <c r="D540" s="52">
        <f>'COG-M'!P381</f>
        <v>0</v>
      </c>
    </row>
    <row r="541" spans="1:4" ht="14.25" customHeight="1">
      <c r="A541" s="40">
        <v>235</v>
      </c>
      <c r="B541" s="40" t="s">
        <v>1857</v>
      </c>
      <c r="D541" s="52">
        <f>'COG-M'!P382</f>
        <v>0</v>
      </c>
    </row>
    <row r="542" spans="1:4" ht="14.25" customHeight="1">
      <c r="A542" s="40">
        <v>236</v>
      </c>
      <c r="B542" s="40" t="s">
        <v>1858</v>
      </c>
      <c r="D542" s="52">
        <f>'COG-M'!P383</f>
        <v>0</v>
      </c>
    </row>
    <row r="543" spans="1:4" ht="14.25" customHeight="1">
      <c r="A543" s="40">
        <v>237</v>
      </c>
      <c r="B543" s="40" t="s">
        <v>1859</v>
      </c>
      <c r="D543" s="52">
        <f>'COG-M'!P384</f>
        <v>0</v>
      </c>
    </row>
    <row r="544" spans="1:4" ht="14.25" customHeight="1">
      <c r="A544" s="40">
        <v>238</v>
      </c>
      <c r="B544" s="40" t="s">
        <v>1860</v>
      </c>
      <c r="D544" s="52">
        <f>'COG-M'!P385</f>
        <v>0</v>
      </c>
    </row>
    <row r="545" spans="1:4" ht="14.25" customHeight="1">
      <c r="A545" s="40">
        <v>239</v>
      </c>
      <c r="B545" s="40" t="s">
        <v>1861</v>
      </c>
      <c r="D545" s="52">
        <f>'COG-M'!P386</f>
        <v>0</v>
      </c>
    </row>
    <row r="546" spans="1:4" ht="14.25" customHeight="1">
      <c r="A546" s="40">
        <v>2400</v>
      </c>
      <c r="B546" s="40" t="s">
        <v>1862</v>
      </c>
      <c r="D546" s="52">
        <f>'COG-M'!P387</f>
        <v>601788</v>
      </c>
    </row>
    <row r="547" spans="1:4" ht="14.25" customHeight="1">
      <c r="A547" s="40">
        <v>241</v>
      </c>
      <c r="B547" s="40" t="s">
        <v>1863</v>
      </c>
      <c r="C547" s="40">
        <v>11</v>
      </c>
      <c r="D547" s="52">
        <f>'COG-M'!P388</f>
        <v>100000</v>
      </c>
    </row>
    <row r="548" spans="1:4" ht="14.25" customHeight="1">
      <c r="C548" s="40">
        <v>12</v>
      </c>
      <c r="D548" s="52">
        <f>'COG-M'!P389</f>
        <v>0</v>
      </c>
    </row>
    <row r="549" spans="1:4" ht="14.25" customHeight="1">
      <c r="C549" s="40">
        <v>13</v>
      </c>
      <c r="D549" s="52">
        <f>'COG-M'!P390</f>
        <v>0</v>
      </c>
    </row>
    <row r="550" spans="1:4" ht="14.25" customHeight="1">
      <c r="C550" s="40">
        <v>14</v>
      </c>
      <c r="D550" s="52">
        <f>'COG-M'!P391</f>
        <v>0</v>
      </c>
    </row>
    <row r="551" spans="1:4" ht="14.25" customHeight="1">
      <c r="C551" s="40">
        <v>15</v>
      </c>
      <c r="D551" s="52">
        <f>'COG-M'!P392</f>
        <v>0</v>
      </c>
    </row>
    <row r="552" spans="1:4" ht="14.25" customHeight="1">
      <c r="C552" s="40">
        <v>16</v>
      </c>
      <c r="D552" s="52">
        <f>'COG-M'!P393</f>
        <v>0</v>
      </c>
    </row>
    <row r="553" spans="1:4" ht="14.25" customHeight="1">
      <c r="C553" s="40">
        <v>17</v>
      </c>
      <c r="D553" s="52">
        <f>'COG-M'!P394</f>
        <v>0</v>
      </c>
    </row>
    <row r="554" spans="1:4" ht="14.25" customHeight="1">
      <c r="C554" s="40">
        <v>25</v>
      </c>
      <c r="D554" s="52">
        <f>'COG-M'!P395</f>
        <v>0</v>
      </c>
    </row>
    <row r="555" spans="1:4" ht="14.25" customHeight="1">
      <c r="C555" s="40">
        <v>26</v>
      </c>
      <c r="D555" s="52">
        <f>'COG-M'!P396</f>
        <v>0</v>
      </c>
    </row>
    <row r="556" spans="1:4" ht="14.25" customHeight="1">
      <c r="C556" s="40">
        <v>27</v>
      </c>
      <c r="D556" s="52">
        <f>'COG-M'!P397</f>
        <v>0</v>
      </c>
    </row>
    <row r="557" spans="1:4" ht="14.25" customHeight="1">
      <c r="A557" s="40">
        <v>242</v>
      </c>
      <c r="B557" s="40" t="s">
        <v>1864</v>
      </c>
      <c r="C557" s="40">
        <v>11</v>
      </c>
      <c r="D557" s="52">
        <f>'COG-M'!P398</f>
        <v>63228</v>
      </c>
    </row>
    <row r="558" spans="1:4" ht="14.25" customHeight="1">
      <c r="C558" s="40">
        <v>12</v>
      </c>
      <c r="D558" s="52">
        <f>'COG-M'!P399</f>
        <v>0</v>
      </c>
    </row>
    <row r="559" spans="1:4" ht="14.25" customHeight="1">
      <c r="C559" s="40">
        <v>13</v>
      </c>
      <c r="D559" s="52">
        <f>'COG-M'!P400</f>
        <v>0</v>
      </c>
    </row>
    <row r="560" spans="1:4" ht="14.25" customHeight="1">
      <c r="C560" s="40">
        <v>14</v>
      </c>
      <c r="D560" s="52">
        <f>'COG-M'!P401</f>
        <v>0</v>
      </c>
    </row>
    <row r="561" spans="1:4" ht="14.25" customHeight="1">
      <c r="C561" s="40">
        <v>15</v>
      </c>
      <c r="D561" s="52">
        <f>'COG-M'!P402</f>
        <v>0</v>
      </c>
    </row>
    <row r="562" spans="1:4" ht="14.25" customHeight="1">
      <c r="C562" s="40">
        <v>16</v>
      </c>
      <c r="D562" s="52">
        <f>'COG-M'!P403</f>
        <v>0</v>
      </c>
    </row>
    <row r="563" spans="1:4" ht="14.25" customHeight="1">
      <c r="C563" s="40">
        <v>17</v>
      </c>
      <c r="D563" s="52">
        <f>'COG-M'!P404</f>
        <v>0</v>
      </c>
    </row>
    <row r="564" spans="1:4" ht="14.25" customHeight="1">
      <c r="C564" s="40">
        <v>25</v>
      </c>
      <c r="D564" s="52">
        <f>'COG-M'!P405</f>
        <v>0</v>
      </c>
    </row>
    <row r="565" spans="1:4" ht="14.25" customHeight="1">
      <c r="C565" s="40">
        <v>26</v>
      </c>
      <c r="D565" s="52">
        <f>'COG-M'!P406</f>
        <v>0</v>
      </c>
    </row>
    <row r="566" spans="1:4" ht="14.25" customHeight="1">
      <c r="C566" s="40">
        <v>27</v>
      </c>
      <c r="D566" s="52">
        <f>'COG-M'!P407</f>
        <v>0</v>
      </c>
    </row>
    <row r="567" spans="1:4" ht="14.25" customHeight="1">
      <c r="A567" s="40">
        <v>243</v>
      </c>
      <c r="B567" s="40" t="s">
        <v>1865</v>
      </c>
      <c r="C567" s="40">
        <v>11</v>
      </c>
      <c r="D567" s="52">
        <f>'COG-M'!P408</f>
        <v>6060</v>
      </c>
    </row>
    <row r="568" spans="1:4" ht="14.25" customHeight="1">
      <c r="C568" s="40">
        <v>12</v>
      </c>
      <c r="D568" s="52">
        <f>'COG-M'!P409</f>
        <v>0</v>
      </c>
    </row>
    <row r="569" spans="1:4" ht="14.25" customHeight="1">
      <c r="C569" s="40">
        <v>13</v>
      </c>
      <c r="D569" s="52">
        <f>'COG-M'!P410</f>
        <v>0</v>
      </c>
    </row>
    <row r="570" spans="1:4" ht="14.25" customHeight="1">
      <c r="C570" s="40">
        <v>14</v>
      </c>
      <c r="D570" s="52">
        <f>'COG-M'!P411</f>
        <v>0</v>
      </c>
    </row>
    <row r="571" spans="1:4" ht="14.25" customHeight="1">
      <c r="C571" s="40">
        <v>15</v>
      </c>
      <c r="D571" s="52">
        <f>'COG-M'!P412</f>
        <v>0</v>
      </c>
    </row>
    <row r="572" spans="1:4" ht="14.25" customHeight="1">
      <c r="C572" s="40">
        <v>16</v>
      </c>
      <c r="D572" s="52">
        <f>'COG-M'!P413</f>
        <v>0</v>
      </c>
    </row>
    <row r="573" spans="1:4" ht="14.25" customHeight="1">
      <c r="C573" s="40">
        <v>17</v>
      </c>
      <c r="D573" s="52">
        <f>'COG-M'!P414</f>
        <v>0</v>
      </c>
    </row>
    <row r="574" spans="1:4" ht="14.25" customHeight="1">
      <c r="C574" s="40">
        <v>25</v>
      </c>
      <c r="D574" s="52">
        <f>'COG-M'!P415</f>
        <v>0</v>
      </c>
    </row>
    <row r="575" spans="1:4" ht="14.25" customHeight="1">
      <c r="C575" s="40">
        <v>26</v>
      </c>
      <c r="D575" s="52">
        <f>'COG-M'!P416</f>
        <v>0</v>
      </c>
    </row>
    <row r="576" spans="1:4" ht="14.25" customHeight="1">
      <c r="C576" s="40">
        <v>27</v>
      </c>
      <c r="D576" s="52">
        <f>'COG-M'!P417</f>
        <v>0</v>
      </c>
    </row>
    <row r="577" spans="1:4" ht="14.25" customHeight="1">
      <c r="A577" s="40">
        <v>244</v>
      </c>
      <c r="B577" s="40" t="s">
        <v>1866</v>
      </c>
      <c r="C577" s="40">
        <v>11</v>
      </c>
      <c r="D577" s="52">
        <f>'COG-M'!P418</f>
        <v>0</v>
      </c>
    </row>
    <row r="578" spans="1:4" ht="14.25" customHeight="1">
      <c r="C578" s="40">
        <v>12</v>
      </c>
      <c r="D578" s="52">
        <f>'COG-M'!P419</f>
        <v>0</v>
      </c>
    </row>
    <row r="579" spans="1:4" ht="14.25" customHeight="1">
      <c r="C579" s="40">
        <v>13</v>
      </c>
      <c r="D579" s="52">
        <f>'COG-M'!P420</f>
        <v>0</v>
      </c>
    </row>
    <row r="580" spans="1:4" ht="14.25" customHeight="1">
      <c r="C580" s="40">
        <v>14</v>
      </c>
      <c r="D580" s="52">
        <f>'COG-M'!P421</f>
        <v>0</v>
      </c>
    </row>
    <row r="581" spans="1:4" ht="14.25" customHeight="1">
      <c r="C581" s="40">
        <v>15</v>
      </c>
      <c r="D581" s="52">
        <f>'COG-M'!P422</f>
        <v>0</v>
      </c>
    </row>
    <row r="582" spans="1:4" ht="14.25" customHeight="1">
      <c r="C582" s="40">
        <v>16</v>
      </c>
      <c r="D582" s="52">
        <f>'COG-M'!P423</f>
        <v>0</v>
      </c>
    </row>
    <row r="583" spans="1:4" ht="14.25" customHeight="1">
      <c r="C583" s="40">
        <v>17</v>
      </c>
      <c r="D583" s="52">
        <f>'COG-M'!P424</f>
        <v>0</v>
      </c>
    </row>
    <row r="584" spans="1:4" ht="14.25" customHeight="1">
      <c r="C584" s="40">
        <v>25</v>
      </c>
      <c r="D584" s="52">
        <f>'COG-M'!P425</f>
        <v>0</v>
      </c>
    </row>
    <row r="585" spans="1:4" ht="14.25" customHeight="1">
      <c r="C585" s="40">
        <v>26</v>
      </c>
      <c r="D585" s="52">
        <f>'COG-M'!P426</f>
        <v>0</v>
      </c>
    </row>
    <row r="586" spans="1:4" ht="14.25" customHeight="1">
      <c r="C586" s="40">
        <v>27</v>
      </c>
      <c r="D586" s="52">
        <f>'COG-M'!P427</f>
        <v>0</v>
      </c>
    </row>
    <row r="587" spans="1:4" ht="14.25" customHeight="1">
      <c r="A587" s="40">
        <v>245</v>
      </c>
      <c r="B587" s="40" t="s">
        <v>1867</v>
      </c>
      <c r="C587" s="40">
        <v>11</v>
      </c>
      <c r="D587" s="52">
        <f>'COG-M'!P428</f>
        <v>0</v>
      </c>
    </row>
    <row r="588" spans="1:4" ht="14.25" customHeight="1">
      <c r="C588" s="40">
        <v>12</v>
      </c>
      <c r="D588" s="52">
        <f>'COG-M'!P429</f>
        <v>0</v>
      </c>
    </row>
    <row r="589" spans="1:4" ht="14.25" customHeight="1">
      <c r="C589" s="40">
        <v>13</v>
      </c>
      <c r="D589" s="52">
        <f>'COG-M'!P430</f>
        <v>0</v>
      </c>
    </row>
    <row r="590" spans="1:4" ht="14.25" customHeight="1">
      <c r="C590" s="40">
        <v>14</v>
      </c>
      <c r="D590" s="52">
        <f>'COG-M'!P431</f>
        <v>0</v>
      </c>
    </row>
    <row r="591" spans="1:4" ht="14.25" customHeight="1">
      <c r="C591" s="40">
        <v>15</v>
      </c>
      <c r="D591" s="52">
        <f>'COG-M'!P432</f>
        <v>0</v>
      </c>
    </row>
    <row r="592" spans="1:4" ht="14.25" customHeight="1">
      <c r="C592" s="40">
        <v>16</v>
      </c>
      <c r="D592" s="52">
        <f>'COG-M'!P433</f>
        <v>0</v>
      </c>
    </row>
    <row r="593" spans="1:4" ht="14.25" customHeight="1">
      <c r="C593" s="40">
        <v>17</v>
      </c>
      <c r="D593" s="52">
        <f>'COG-M'!P434</f>
        <v>0</v>
      </c>
    </row>
    <row r="594" spans="1:4" ht="14.25" customHeight="1">
      <c r="C594" s="40">
        <v>25</v>
      </c>
      <c r="D594" s="52">
        <f>'COG-M'!P435</f>
        <v>0</v>
      </c>
    </row>
    <row r="595" spans="1:4" ht="14.25" customHeight="1">
      <c r="C595" s="40">
        <v>26</v>
      </c>
      <c r="D595" s="52">
        <f>'COG-M'!P436</f>
        <v>0</v>
      </c>
    </row>
    <row r="596" spans="1:4" ht="14.25" customHeight="1">
      <c r="C596" s="40">
        <v>27</v>
      </c>
      <c r="D596" s="52">
        <f>'COG-M'!P437</f>
        <v>0</v>
      </c>
    </row>
    <row r="597" spans="1:4" ht="14.25" customHeight="1">
      <c r="A597" s="40">
        <v>246</v>
      </c>
      <c r="B597" s="40" t="s">
        <v>1868</v>
      </c>
      <c r="C597" s="40">
        <v>11</v>
      </c>
      <c r="D597" s="52">
        <f>'COG-M'!P438</f>
        <v>197508</v>
      </c>
    </row>
    <row r="598" spans="1:4" ht="14.25" customHeight="1">
      <c r="C598" s="40">
        <v>12</v>
      </c>
      <c r="D598" s="52">
        <f>'COG-M'!P439</f>
        <v>0</v>
      </c>
    </row>
    <row r="599" spans="1:4" ht="14.25" customHeight="1">
      <c r="C599" s="40">
        <v>13</v>
      </c>
      <c r="D599" s="52">
        <f>'COG-M'!P440</f>
        <v>0</v>
      </c>
    </row>
    <row r="600" spans="1:4" ht="14.25" customHeight="1">
      <c r="C600" s="40">
        <v>14</v>
      </c>
      <c r="D600" s="52">
        <f>'COG-M'!P441</f>
        <v>0</v>
      </c>
    </row>
    <row r="601" spans="1:4" ht="14.25" customHeight="1">
      <c r="C601" s="40">
        <v>15</v>
      </c>
      <c r="D601" s="52">
        <f>'COG-M'!P442</f>
        <v>0</v>
      </c>
    </row>
    <row r="602" spans="1:4" ht="14.25" customHeight="1">
      <c r="C602" s="40">
        <v>16</v>
      </c>
      <c r="D602" s="52">
        <f>'COG-M'!P443</f>
        <v>0</v>
      </c>
    </row>
    <row r="603" spans="1:4" ht="14.25" customHeight="1">
      <c r="C603" s="40">
        <v>17</v>
      </c>
      <c r="D603" s="52">
        <f>'COG-M'!P444</f>
        <v>0</v>
      </c>
    </row>
    <row r="604" spans="1:4" ht="14.25" customHeight="1">
      <c r="C604" s="40">
        <v>25</v>
      </c>
      <c r="D604" s="52">
        <f>'COG-M'!P445</f>
        <v>0</v>
      </c>
    </row>
    <row r="605" spans="1:4" ht="14.25" customHeight="1">
      <c r="C605" s="40">
        <v>26</v>
      </c>
      <c r="D605" s="52">
        <f>'COG-M'!P446</f>
        <v>0</v>
      </c>
    </row>
    <row r="606" spans="1:4" ht="14.25" customHeight="1">
      <c r="C606" s="40">
        <v>27</v>
      </c>
      <c r="D606" s="52">
        <f>'COG-M'!P447</f>
        <v>0</v>
      </c>
    </row>
    <row r="607" spans="1:4" ht="14.25" customHeight="1">
      <c r="A607" s="40">
        <v>247</v>
      </c>
      <c r="B607" s="40" t="s">
        <v>1869</v>
      </c>
      <c r="C607" s="40">
        <v>11</v>
      </c>
      <c r="D607" s="52">
        <f>'COG-M'!P448</f>
        <v>69456</v>
      </c>
    </row>
    <row r="608" spans="1:4" ht="14.25" customHeight="1">
      <c r="C608" s="40">
        <v>12</v>
      </c>
      <c r="D608" s="52">
        <f>'COG-M'!P449</f>
        <v>0</v>
      </c>
    </row>
    <row r="609" spans="1:4" ht="14.25" customHeight="1">
      <c r="C609" s="40">
        <v>13</v>
      </c>
      <c r="D609" s="52">
        <f>'COG-M'!P450</f>
        <v>0</v>
      </c>
    </row>
    <row r="610" spans="1:4" ht="14.25" customHeight="1">
      <c r="C610" s="40">
        <v>14</v>
      </c>
      <c r="D610" s="52">
        <f>'COG-M'!P451</f>
        <v>0</v>
      </c>
    </row>
    <row r="611" spans="1:4" ht="14.25" customHeight="1">
      <c r="C611" s="40">
        <v>15</v>
      </c>
      <c r="D611" s="52">
        <f>'COG-M'!P452</f>
        <v>0</v>
      </c>
    </row>
    <row r="612" spans="1:4" ht="14.25" customHeight="1">
      <c r="C612" s="40">
        <v>16</v>
      </c>
      <c r="D612" s="52">
        <f>'COG-M'!P453</f>
        <v>0</v>
      </c>
    </row>
    <row r="613" spans="1:4" ht="14.25" customHeight="1">
      <c r="C613" s="40">
        <v>17</v>
      </c>
      <c r="D613" s="52">
        <f>'COG-M'!P454</f>
        <v>0</v>
      </c>
    </row>
    <row r="614" spans="1:4" ht="14.25" customHeight="1">
      <c r="C614" s="40">
        <v>25</v>
      </c>
      <c r="D614" s="52">
        <f>'COG-M'!P455</f>
        <v>0</v>
      </c>
    </row>
    <row r="615" spans="1:4" ht="14.25" customHeight="1">
      <c r="C615" s="40">
        <v>26</v>
      </c>
      <c r="D615" s="52">
        <f>'COG-M'!P456</f>
        <v>0</v>
      </c>
    </row>
    <row r="616" spans="1:4" ht="14.25" customHeight="1">
      <c r="C616" s="40">
        <v>27</v>
      </c>
      <c r="D616" s="52">
        <f>'COG-M'!P457</f>
        <v>0</v>
      </c>
    </row>
    <row r="617" spans="1:4" ht="14.25" customHeight="1">
      <c r="A617" s="40">
        <v>248</v>
      </c>
      <c r="B617" s="40" t="s">
        <v>1870</v>
      </c>
      <c r="C617" s="40">
        <v>11</v>
      </c>
      <c r="D617" s="52">
        <f>'COG-M'!P458</f>
        <v>0</v>
      </c>
    </row>
    <row r="618" spans="1:4" ht="14.25" customHeight="1">
      <c r="C618" s="40">
        <v>12</v>
      </c>
      <c r="D618" s="52">
        <f>'COG-M'!P459</f>
        <v>145536</v>
      </c>
    </row>
    <row r="619" spans="1:4" ht="14.25" customHeight="1">
      <c r="C619" s="40">
        <v>13</v>
      </c>
      <c r="D619" s="52">
        <f>'COG-M'!P460</f>
        <v>0</v>
      </c>
    </row>
    <row r="620" spans="1:4" ht="14.25" customHeight="1">
      <c r="C620" s="40">
        <v>14</v>
      </c>
      <c r="D620" s="52">
        <f>'COG-M'!P461</f>
        <v>0</v>
      </c>
    </row>
    <row r="621" spans="1:4" ht="14.25" customHeight="1">
      <c r="C621" s="40">
        <v>15</v>
      </c>
      <c r="D621" s="52">
        <f>'COG-M'!P462</f>
        <v>0</v>
      </c>
    </row>
    <row r="622" spans="1:4" ht="14.25" customHeight="1">
      <c r="C622" s="40">
        <v>16</v>
      </c>
      <c r="D622" s="52">
        <f>'COG-M'!P463</f>
        <v>0</v>
      </c>
    </row>
    <row r="623" spans="1:4" ht="14.25" customHeight="1">
      <c r="C623" s="40">
        <v>17</v>
      </c>
      <c r="D623" s="52">
        <f>'COG-M'!P464</f>
        <v>0</v>
      </c>
    </row>
    <row r="624" spans="1:4" ht="14.25" customHeight="1">
      <c r="C624" s="40">
        <v>25</v>
      </c>
      <c r="D624" s="52">
        <f>'COG-M'!P465</f>
        <v>0</v>
      </c>
    </row>
    <row r="625" spans="1:4" ht="14.25" customHeight="1">
      <c r="C625" s="40">
        <v>26</v>
      </c>
      <c r="D625" s="52">
        <f>'COG-M'!P466</f>
        <v>0</v>
      </c>
    </row>
    <row r="626" spans="1:4" ht="14.25" customHeight="1">
      <c r="C626" s="40">
        <v>27</v>
      </c>
      <c r="D626" s="52">
        <f>'COG-M'!P467</f>
        <v>0</v>
      </c>
    </row>
    <row r="627" spans="1:4" ht="14.25" customHeight="1">
      <c r="A627" s="40">
        <v>249</v>
      </c>
      <c r="B627" s="40" t="s">
        <v>1871</v>
      </c>
      <c r="C627" s="40">
        <v>11</v>
      </c>
      <c r="D627" s="52">
        <f>'COG-M'!P468</f>
        <v>20000</v>
      </c>
    </row>
    <row r="628" spans="1:4" ht="14.25" customHeight="1">
      <c r="C628" s="40">
        <v>12</v>
      </c>
      <c r="D628" s="52">
        <f>'COG-M'!P469</f>
        <v>0</v>
      </c>
    </row>
    <row r="629" spans="1:4" ht="14.25" customHeight="1">
      <c r="C629" s="40">
        <v>13</v>
      </c>
      <c r="D629" s="52">
        <f>'COG-M'!P470</f>
        <v>0</v>
      </c>
    </row>
    <row r="630" spans="1:4" ht="14.25" customHeight="1">
      <c r="C630" s="40">
        <v>14</v>
      </c>
      <c r="D630" s="52">
        <f>'COG-M'!P471</f>
        <v>0</v>
      </c>
    </row>
    <row r="631" spans="1:4" ht="14.25" customHeight="1">
      <c r="C631" s="40">
        <v>15</v>
      </c>
      <c r="D631" s="52">
        <f>'COG-M'!P472</f>
        <v>0</v>
      </c>
    </row>
    <row r="632" spans="1:4" ht="14.25" customHeight="1">
      <c r="C632" s="40">
        <v>16</v>
      </c>
      <c r="D632" s="52">
        <f>'COG-M'!P473</f>
        <v>0</v>
      </c>
    </row>
    <row r="633" spans="1:4" ht="14.25" customHeight="1">
      <c r="C633" s="40">
        <v>17</v>
      </c>
      <c r="D633" s="52">
        <f>'COG-M'!P474</f>
        <v>0</v>
      </c>
    </row>
    <row r="634" spans="1:4" ht="14.25" customHeight="1">
      <c r="C634" s="40">
        <v>25</v>
      </c>
      <c r="D634" s="52">
        <f>'COG-M'!P475</f>
        <v>0</v>
      </c>
    </row>
    <row r="635" spans="1:4" ht="14.25" customHeight="1">
      <c r="C635" s="40">
        <v>26</v>
      </c>
      <c r="D635" s="52">
        <f>'COG-M'!P476</f>
        <v>0</v>
      </c>
    </row>
    <row r="636" spans="1:4" ht="14.25" customHeight="1">
      <c r="C636" s="40">
        <v>27</v>
      </c>
      <c r="D636" s="52">
        <f>'COG-M'!P477</f>
        <v>0</v>
      </c>
    </row>
    <row r="637" spans="1:4" ht="14.25" customHeight="1">
      <c r="A637" s="40">
        <v>2500</v>
      </c>
      <c r="B637" s="40" t="s">
        <v>1872</v>
      </c>
      <c r="D637" s="52">
        <f>'COG-M'!P478</f>
        <v>715236</v>
      </c>
    </row>
    <row r="638" spans="1:4" ht="14.25" customHeight="1">
      <c r="A638" s="40">
        <v>251</v>
      </c>
      <c r="B638" s="40" t="s">
        <v>1873</v>
      </c>
      <c r="C638" s="40">
        <v>11</v>
      </c>
      <c r="D638" s="52">
        <f>'COG-M'!P479</f>
        <v>0</v>
      </c>
    </row>
    <row r="639" spans="1:4" ht="14.25" customHeight="1">
      <c r="C639" s="40">
        <v>12</v>
      </c>
      <c r="D639" s="52">
        <f>'COG-M'!P480</f>
        <v>0</v>
      </c>
    </row>
    <row r="640" spans="1:4" ht="14.25" customHeight="1">
      <c r="C640" s="40">
        <v>13</v>
      </c>
      <c r="D640" s="52">
        <f>'COG-M'!P481</f>
        <v>0</v>
      </c>
    </row>
    <row r="641" spans="1:4" ht="14.25" customHeight="1">
      <c r="C641" s="40">
        <v>14</v>
      </c>
      <c r="D641" s="52">
        <f>'COG-M'!P482</f>
        <v>0</v>
      </c>
    </row>
    <row r="642" spans="1:4" ht="14.25" customHeight="1">
      <c r="C642" s="40">
        <v>15</v>
      </c>
      <c r="D642" s="52">
        <f>'COG-M'!P483</f>
        <v>0</v>
      </c>
    </row>
    <row r="643" spans="1:4" ht="14.25" customHeight="1">
      <c r="C643" s="40">
        <v>16</v>
      </c>
      <c r="D643" s="52">
        <f>'COG-M'!P484</f>
        <v>0</v>
      </c>
    </row>
    <row r="644" spans="1:4" ht="14.25" customHeight="1">
      <c r="C644" s="40">
        <v>17</v>
      </c>
      <c r="D644" s="52">
        <f>'COG-M'!P485</f>
        <v>0</v>
      </c>
    </row>
    <row r="645" spans="1:4" ht="14.25" customHeight="1">
      <c r="C645" s="40">
        <v>25</v>
      </c>
      <c r="D645" s="52">
        <f>'COG-M'!P486</f>
        <v>0</v>
      </c>
    </row>
    <row r="646" spans="1:4" ht="14.25" customHeight="1">
      <c r="C646" s="40">
        <v>26</v>
      </c>
      <c r="D646" s="52">
        <f>'COG-M'!P487</f>
        <v>0</v>
      </c>
    </row>
    <row r="647" spans="1:4" ht="14.25" customHeight="1">
      <c r="C647" s="40">
        <v>27</v>
      </c>
      <c r="D647" s="52">
        <f>'COG-M'!P488</f>
        <v>0</v>
      </c>
    </row>
    <row r="648" spans="1:4" ht="14.25" customHeight="1">
      <c r="A648" s="40">
        <v>252</v>
      </c>
      <c r="B648" s="40" t="s">
        <v>1874</v>
      </c>
      <c r="C648" s="40">
        <v>11</v>
      </c>
      <c r="D648" s="52">
        <f>'COG-M'!P489</f>
        <v>11976</v>
      </c>
    </row>
    <row r="649" spans="1:4" ht="14.25" customHeight="1">
      <c r="C649" s="40">
        <v>12</v>
      </c>
      <c r="D649" s="52">
        <f>'COG-M'!P490</f>
        <v>0</v>
      </c>
    </row>
    <row r="650" spans="1:4" ht="14.25" customHeight="1">
      <c r="C650" s="40">
        <v>13</v>
      </c>
      <c r="D650" s="52">
        <f>'COG-M'!P491</f>
        <v>0</v>
      </c>
    </row>
    <row r="651" spans="1:4" ht="14.25" customHeight="1">
      <c r="C651" s="40">
        <v>14</v>
      </c>
      <c r="D651" s="52">
        <f>'COG-M'!P492</f>
        <v>0</v>
      </c>
    </row>
    <row r="652" spans="1:4" ht="14.25" customHeight="1">
      <c r="C652" s="40">
        <v>15</v>
      </c>
      <c r="D652" s="52">
        <f>'COG-M'!P493</f>
        <v>0</v>
      </c>
    </row>
    <row r="653" spans="1:4" ht="14.25" customHeight="1">
      <c r="C653" s="40">
        <v>16</v>
      </c>
      <c r="D653" s="52">
        <f>'COG-M'!P494</f>
        <v>0</v>
      </c>
    </row>
    <row r="654" spans="1:4" ht="14.25" customHeight="1">
      <c r="C654" s="40">
        <v>17</v>
      </c>
      <c r="D654" s="52">
        <f>'COG-M'!P495</f>
        <v>0</v>
      </c>
    </row>
    <row r="655" spans="1:4" ht="14.25" customHeight="1">
      <c r="C655" s="40">
        <v>25</v>
      </c>
      <c r="D655" s="52">
        <f>'COG-M'!P496</f>
        <v>0</v>
      </c>
    </row>
    <row r="656" spans="1:4" ht="14.25" customHeight="1">
      <c r="C656" s="40">
        <v>26</v>
      </c>
      <c r="D656" s="52">
        <f>'COG-M'!P497</f>
        <v>0</v>
      </c>
    </row>
    <row r="657" spans="1:4" ht="14.25" customHeight="1">
      <c r="C657" s="40">
        <v>27</v>
      </c>
      <c r="D657" s="52">
        <f>'COG-M'!P498</f>
        <v>0</v>
      </c>
    </row>
    <row r="658" spans="1:4" ht="14.25" customHeight="1">
      <c r="A658" s="40">
        <v>253</v>
      </c>
      <c r="B658" s="40" t="s">
        <v>1875</v>
      </c>
      <c r="C658" s="40">
        <v>11</v>
      </c>
      <c r="D658" s="52">
        <f>'COG-M'!P499</f>
        <v>144000</v>
      </c>
    </row>
    <row r="659" spans="1:4" ht="14.25" customHeight="1">
      <c r="C659" s="40">
        <v>12</v>
      </c>
      <c r="D659" s="52">
        <f>'COG-M'!P500</f>
        <v>0</v>
      </c>
    </row>
    <row r="660" spans="1:4" ht="14.25" customHeight="1">
      <c r="C660" s="40">
        <v>13</v>
      </c>
      <c r="D660" s="52">
        <f>'COG-M'!P501</f>
        <v>0</v>
      </c>
    </row>
    <row r="661" spans="1:4" ht="14.25" customHeight="1">
      <c r="C661" s="40">
        <v>14</v>
      </c>
      <c r="D661" s="52">
        <f>'COG-M'!P502</f>
        <v>0</v>
      </c>
    </row>
    <row r="662" spans="1:4" ht="14.25" customHeight="1">
      <c r="C662" s="40">
        <v>15</v>
      </c>
      <c r="D662" s="52">
        <f>'COG-M'!P503</f>
        <v>0</v>
      </c>
    </row>
    <row r="663" spans="1:4" ht="14.25" customHeight="1">
      <c r="C663" s="40">
        <v>16</v>
      </c>
      <c r="D663" s="52">
        <f>'COG-M'!P504</f>
        <v>0</v>
      </c>
    </row>
    <row r="664" spans="1:4" ht="14.25" customHeight="1">
      <c r="C664" s="40">
        <v>17</v>
      </c>
      <c r="D664" s="52">
        <f>'COG-M'!P505</f>
        <v>0</v>
      </c>
    </row>
    <row r="665" spans="1:4" ht="14.25" customHeight="1">
      <c r="C665" s="40">
        <v>25</v>
      </c>
      <c r="D665" s="52">
        <f>'COG-M'!P506</f>
        <v>0</v>
      </c>
    </row>
    <row r="666" spans="1:4" ht="14.25" customHeight="1">
      <c r="C666" s="40">
        <v>26</v>
      </c>
      <c r="D666" s="52">
        <f>'COG-M'!P507</f>
        <v>0</v>
      </c>
    </row>
    <row r="667" spans="1:4" ht="14.25" customHeight="1">
      <c r="C667" s="40">
        <v>27</v>
      </c>
      <c r="D667" s="52">
        <f>'COG-M'!P508</f>
        <v>0</v>
      </c>
    </row>
    <row r="668" spans="1:4" ht="14.25" customHeight="1">
      <c r="A668" s="40">
        <v>254</v>
      </c>
      <c r="B668" s="40" t="s">
        <v>1876</v>
      </c>
      <c r="C668" s="40">
        <v>11</v>
      </c>
      <c r="D668" s="52">
        <f>'COG-M'!P509</f>
        <v>9708</v>
      </c>
    </row>
    <row r="669" spans="1:4" ht="14.25" customHeight="1">
      <c r="C669" s="40">
        <v>12</v>
      </c>
      <c r="D669" s="52">
        <f>'COG-M'!P510</f>
        <v>0</v>
      </c>
    </row>
    <row r="670" spans="1:4" ht="14.25" customHeight="1">
      <c r="C670" s="40">
        <v>13</v>
      </c>
      <c r="D670" s="52">
        <f>'COG-M'!P511</f>
        <v>0</v>
      </c>
    </row>
    <row r="671" spans="1:4" ht="14.25" customHeight="1">
      <c r="C671" s="40">
        <v>14</v>
      </c>
      <c r="D671" s="52">
        <f>'COG-M'!P512</f>
        <v>0</v>
      </c>
    </row>
    <row r="672" spans="1:4" ht="14.25" customHeight="1">
      <c r="C672" s="40">
        <v>15</v>
      </c>
      <c r="D672" s="52">
        <f>'COG-M'!P513</f>
        <v>0</v>
      </c>
    </row>
    <row r="673" spans="1:4" ht="14.25" customHeight="1">
      <c r="C673" s="40">
        <v>16</v>
      </c>
      <c r="D673" s="52">
        <f>'COG-M'!P514</f>
        <v>0</v>
      </c>
    </row>
    <row r="674" spans="1:4" ht="14.25" customHeight="1">
      <c r="C674" s="40">
        <v>17</v>
      </c>
      <c r="D674" s="52">
        <f>'COG-M'!P515</f>
        <v>0</v>
      </c>
    </row>
    <row r="675" spans="1:4" ht="14.25" customHeight="1">
      <c r="C675" s="40">
        <v>25</v>
      </c>
      <c r="D675" s="52">
        <f>'COG-M'!P516</f>
        <v>0</v>
      </c>
    </row>
    <row r="676" spans="1:4" ht="14.25" customHeight="1">
      <c r="C676" s="40">
        <v>26</v>
      </c>
      <c r="D676" s="52">
        <f>'COG-M'!P517</f>
        <v>0</v>
      </c>
    </row>
    <row r="677" spans="1:4" ht="14.25" customHeight="1">
      <c r="C677" s="40">
        <v>27</v>
      </c>
      <c r="D677" s="52">
        <f>'COG-M'!P518</f>
        <v>0</v>
      </c>
    </row>
    <row r="678" spans="1:4" ht="14.25" customHeight="1">
      <c r="A678" s="40">
        <v>255</v>
      </c>
      <c r="B678" s="40" t="s">
        <v>1877</v>
      </c>
      <c r="C678" s="40">
        <v>11</v>
      </c>
      <c r="D678" s="52">
        <f>'COG-M'!P519</f>
        <v>0</v>
      </c>
    </row>
    <row r="679" spans="1:4" ht="14.25" customHeight="1">
      <c r="C679" s="40">
        <v>12</v>
      </c>
      <c r="D679" s="52">
        <f>'COG-M'!P520</f>
        <v>0</v>
      </c>
    </row>
    <row r="680" spans="1:4" ht="14.25" customHeight="1">
      <c r="C680" s="40">
        <v>13</v>
      </c>
      <c r="D680" s="52">
        <f>'COG-M'!P521</f>
        <v>0</v>
      </c>
    </row>
    <row r="681" spans="1:4" ht="14.25" customHeight="1">
      <c r="C681" s="40">
        <v>14</v>
      </c>
      <c r="D681" s="52">
        <f>'COG-M'!P522</f>
        <v>0</v>
      </c>
    </row>
    <row r="682" spans="1:4" ht="14.25" customHeight="1">
      <c r="C682" s="40">
        <v>15</v>
      </c>
      <c r="D682" s="52">
        <f>'COG-M'!P523</f>
        <v>0</v>
      </c>
    </row>
    <row r="683" spans="1:4" ht="14.25" customHeight="1">
      <c r="C683" s="40">
        <v>16</v>
      </c>
      <c r="D683" s="52">
        <f>'COG-M'!P524</f>
        <v>0</v>
      </c>
    </row>
    <row r="684" spans="1:4" ht="14.25" customHeight="1">
      <c r="C684" s="40">
        <v>17</v>
      </c>
      <c r="D684" s="52">
        <f>'COG-M'!P525</f>
        <v>0</v>
      </c>
    </row>
    <row r="685" spans="1:4" ht="14.25" customHeight="1">
      <c r="C685" s="40">
        <v>25</v>
      </c>
      <c r="D685" s="52">
        <f>'COG-M'!P526</f>
        <v>0</v>
      </c>
    </row>
    <row r="686" spans="1:4" ht="14.25" customHeight="1">
      <c r="C686" s="40">
        <v>26</v>
      </c>
      <c r="D686" s="52">
        <f>'COG-M'!P527</f>
        <v>0</v>
      </c>
    </row>
    <row r="687" spans="1:4" ht="14.25" customHeight="1">
      <c r="C687" s="40">
        <v>27</v>
      </c>
      <c r="D687" s="52">
        <f>'COG-M'!P528</f>
        <v>0</v>
      </c>
    </row>
    <row r="688" spans="1:4" ht="14.25" customHeight="1">
      <c r="A688" s="40">
        <v>256</v>
      </c>
      <c r="B688" s="40" t="s">
        <v>1878</v>
      </c>
      <c r="C688" s="40">
        <v>11</v>
      </c>
      <c r="D688" s="52">
        <f>'COG-M'!P529</f>
        <v>0</v>
      </c>
    </row>
    <row r="689" spans="1:4" ht="14.25" customHeight="1">
      <c r="C689" s="40">
        <v>12</v>
      </c>
      <c r="D689" s="52">
        <f>'COG-M'!P530</f>
        <v>0</v>
      </c>
    </row>
    <row r="690" spans="1:4" ht="14.25" customHeight="1">
      <c r="C690" s="40">
        <v>13</v>
      </c>
      <c r="D690" s="52">
        <f>'COG-M'!P531</f>
        <v>0</v>
      </c>
    </row>
    <row r="691" spans="1:4" ht="14.25" customHeight="1">
      <c r="C691" s="40">
        <v>14</v>
      </c>
      <c r="D691" s="52">
        <f>'COG-M'!P532</f>
        <v>0</v>
      </c>
    </row>
    <row r="692" spans="1:4" ht="14.25" customHeight="1">
      <c r="C692" s="40">
        <v>15</v>
      </c>
      <c r="D692" s="52">
        <f>'COG-M'!P533</f>
        <v>0</v>
      </c>
    </row>
    <row r="693" spans="1:4" ht="14.25" customHeight="1">
      <c r="C693" s="40">
        <v>16</v>
      </c>
      <c r="D693" s="52">
        <f>'COG-M'!P534</f>
        <v>0</v>
      </c>
    </row>
    <row r="694" spans="1:4" ht="14.25" customHeight="1">
      <c r="C694" s="40">
        <v>17</v>
      </c>
      <c r="D694" s="52">
        <f>'COG-M'!P535</f>
        <v>0</v>
      </c>
    </row>
    <row r="695" spans="1:4" ht="14.25" customHeight="1">
      <c r="C695" s="40">
        <v>25</v>
      </c>
      <c r="D695" s="52">
        <f>'COG-M'!P536</f>
        <v>0</v>
      </c>
    </row>
    <row r="696" spans="1:4" ht="14.25" customHeight="1">
      <c r="C696" s="40">
        <v>26</v>
      </c>
      <c r="D696" s="52">
        <f>'COG-M'!P537</f>
        <v>0</v>
      </c>
    </row>
    <row r="697" spans="1:4" ht="14.25" customHeight="1">
      <c r="C697" s="40">
        <v>27</v>
      </c>
      <c r="D697" s="52">
        <f>'COG-M'!P538</f>
        <v>0</v>
      </c>
    </row>
    <row r="698" spans="1:4" ht="14.25" customHeight="1">
      <c r="A698" s="40">
        <v>259</v>
      </c>
      <c r="B698" s="40" t="s">
        <v>1879</v>
      </c>
      <c r="C698" s="40">
        <v>11</v>
      </c>
      <c r="D698" s="52">
        <f>'COG-M'!P539</f>
        <v>549552</v>
      </c>
    </row>
    <row r="699" spans="1:4" ht="14.25" customHeight="1">
      <c r="C699" s="40">
        <v>12</v>
      </c>
      <c r="D699" s="52">
        <f>'COG-M'!P540</f>
        <v>0</v>
      </c>
    </row>
    <row r="700" spans="1:4" ht="14.25" customHeight="1">
      <c r="C700" s="40">
        <v>13</v>
      </c>
      <c r="D700" s="52">
        <f>'COG-M'!P541</f>
        <v>0</v>
      </c>
    </row>
    <row r="701" spans="1:4" ht="14.25" customHeight="1">
      <c r="C701" s="40">
        <v>14</v>
      </c>
      <c r="D701" s="52">
        <f>'COG-M'!P542</f>
        <v>0</v>
      </c>
    </row>
    <row r="702" spans="1:4" ht="14.25" customHeight="1">
      <c r="C702" s="40">
        <v>15</v>
      </c>
      <c r="D702" s="52">
        <f>'COG-M'!P543</f>
        <v>0</v>
      </c>
    </row>
    <row r="703" spans="1:4" ht="14.25" customHeight="1">
      <c r="C703" s="40">
        <v>16</v>
      </c>
      <c r="D703" s="52">
        <f>'COG-M'!P544</f>
        <v>0</v>
      </c>
    </row>
    <row r="704" spans="1:4" ht="14.25" customHeight="1">
      <c r="C704" s="40">
        <v>17</v>
      </c>
      <c r="D704" s="52">
        <f>'COG-M'!P545</f>
        <v>0</v>
      </c>
    </row>
    <row r="705" spans="1:4" ht="14.25" customHeight="1">
      <c r="C705" s="40">
        <v>25</v>
      </c>
      <c r="D705" s="52">
        <f>'COG-M'!P546</f>
        <v>0</v>
      </c>
    </row>
    <row r="706" spans="1:4" ht="14.25" customHeight="1">
      <c r="C706" s="40">
        <v>26</v>
      </c>
      <c r="D706" s="52">
        <f>'COG-M'!P547</f>
        <v>0</v>
      </c>
    </row>
    <row r="707" spans="1:4" ht="14.25" customHeight="1">
      <c r="C707" s="40">
        <v>27</v>
      </c>
      <c r="D707" s="52">
        <f>'COG-M'!P548</f>
        <v>0</v>
      </c>
    </row>
    <row r="708" spans="1:4" ht="14.25" customHeight="1">
      <c r="A708" s="40">
        <v>2600</v>
      </c>
      <c r="B708" s="40" t="s">
        <v>1880</v>
      </c>
      <c r="D708" s="52">
        <f>'COG-M'!P549</f>
        <v>3000000</v>
      </c>
    </row>
    <row r="709" spans="1:4" ht="14.25" customHeight="1">
      <c r="A709" s="40">
        <v>261</v>
      </c>
      <c r="B709" s="40" t="s">
        <v>1881</v>
      </c>
      <c r="C709" s="40">
        <v>11</v>
      </c>
      <c r="D709" s="52">
        <f>'COG-M'!P550</f>
        <v>3000000</v>
      </c>
    </row>
    <row r="710" spans="1:4" ht="14.25" customHeight="1">
      <c r="C710" s="40">
        <v>12</v>
      </c>
      <c r="D710" s="52">
        <f>'COG-M'!P551</f>
        <v>0</v>
      </c>
    </row>
    <row r="711" spans="1:4" ht="14.25" customHeight="1">
      <c r="C711" s="40">
        <v>13</v>
      </c>
      <c r="D711" s="52">
        <f>'COG-M'!P552</f>
        <v>0</v>
      </c>
    </row>
    <row r="712" spans="1:4" ht="14.25" customHeight="1">
      <c r="C712" s="40">
        <v>14</v>
      </c>
      <c r="D712" s="52">
        <f>'COG-M'!P553</f>
        <v>0</v>
      </c>
    </row>
    <row r="713" spans="1:4" ht="14.25" customHeight="1">
      <c r="C713" s="40">
        <v>15</v>
      </c>
      <c r="D713" s="52">
        <f>'COG-M'!P554</f>
        <v>0</v>
      </c>
    </row>
    <row r="714" spans="1:4" ht="14.25" customHeight="1">
      <c r="C714" s="40">
        <v>16</v>
      </c>
      <c r="D714" s="52">
        <f>'COG-M'!P555</f>
        <v>0</v>
      </c>
    </row>
    <row r="715" spans="1:4" ht="14.25" customHeight="1">
      <c r="C715" s="40">
        <v>17</v>
      </c>
      <c r="D715" s="52">
        <f>'COG-M'!P556</f>
        <v>0</v>
      </c>
    </row>
    <row r="716" spans="1:4" ht="14.25" customHeight="1">
      <c r="C716" s="40">
        <v>25</v>
      </c>
      <c r="D716" s="52">
        <f>'COG-M'!P557</f>
        <v>0</v>
      </c>
    </row>
    <row r="717" spans="1:4" ht="14.25" customHeight="1">
      <c r="C717" s="40">
        <v>26</v>
      </c>
      <c r="D717" s="52">
        <f>'COG-M'!P558</f>
        <v>0</v>
      </c>
    </row>
    <row r="718" spans="1:4" ht="14.25" customHeight="1">
      <c r="C718" s="40">
        <v>27</v>
      </c>
      <c r="D718" s="52">
        <f>'COG-M'!P559</f>
        <v>0</v>
      </c>
    </row>
    <row r="719" spans="1:4" ht="14.25" customHeight="1">
      <c r="A719" s="40">
        <v>262</v>
      </c>
      <c r="B719" s="40" t="s">
        <v>1882</v>
      </c>
      <c r="C719" s="40">
        <v>11</v>
      </c>
      <c r="D719" s="52">
        <f>'COG-M'!P560</f>
        <v>0</v>
      </c>
    </row>
    <row r="720" spans="1:4" ht="14.25" customHeight="1">
      <c r="C720" s="40">
        <v>12</v>
      </c>
      <c r="D720" s="52">
        <f>'COG-M'!P561</f>
        <v>0</v>
      </c>
    </row>
    <row r="721" spans="1:4" ht="14.25" customHeight="1">
      <c r="C721" s="40">
        <v>13</v>
      </c>
      <c r="D721" s="52">
        <f>'COG-M'!P562</f>
        <v>0</v>
      </c>
    </row>
    <row r="722" spans="1:4" ht="14.25" customHeight="1">
      <c r="C722" s="40">
        <v>14</v>
      </c>
      <c r="D722" s="52">
        <f>'COG-M'!P563</f>
        <v>0</v>
      </c>
    </row>
    <row r="723" spans="1:4" ht="14.25" customHeight="1">
      <c r="C723" s="40">
        <v>15</v>
      </c>
      <c r="D723" s="52">
        <f>'COG-M'!P564</f>
        <v>0</v>
      </c>
    </row>
    <row r="724" spans="1:4" ht="14.25" customHeight="1">
      <c r="C724" s="40">
        <v>16</v>
      </c>
      <c r="D724" s="52">
        <f>'COG-M'!P565</f>
        <v>0</v>
      </c>
    </row>
    <row r="725" spans="1:4" ht="14.25" customHeight="1">
      <c r="C725" s="40">
        <v>17</v>
      </c>
      <c r="D725" s="52">
        <f>'COG-M'!P566</f>
        <v>0</v>
      </c>
    </row>
    <row r="726" spans="1:4" ht="14.25" customHeight="1">
      <c r="C726" s="40">
        <v>25</v>
      </c>
      <c r="D726" s="52">
        <f>'COG-M'!P567</f>
        <v>0</v>
      </c>
    </row>
    <row r="727" spans="1:4" ht="14.25" customHeight="1">
      <c r="C727" s="40">
        <v>26</v>
      </c>
      <c r="D727" s="52">
        <f>'COG-M'!P568</f>
        <v>0</v>
      </c>
    </row>
    <row r="728" spans="1:4" ht="14.25" customHeight="1">
      <c r="C728" s="40">
        <v>27</v>
      </c>
      <c r="D728" s="52">
        <f>'COG-M'!P569</f>
        <v>0</v>
      </c>
    </row>
    <row r="729" spans="1:4" ht="14.25" customHeight="1">
      <c r="A729" s="40">
        <v>2700</v>
      </c>
      <c r="B729" s="40" t="s">
        <v>1883</v>
      </c>
      <c r="D729" s="52">
        <f>'COG-M'!P570</f>
        <v>78708</v>
      </c>
    </row>
    <row r="730" spans="1:4" ht="14.25" customHeight="1">
      <c r="A730" s="40">
        <v>271</v>
      </c>
      <c r="B730" s="40" t="s">
        <v>1884</v>
      </c>
      <c r="C730" s="40">
        <v>11</v>
      </c>
      <c r="D730" s="52">
        <f>'COG-M'!P571</f>
        <v>49644</v>
      </c>
    </row>
    <row r="731" spans="1:4" ht="14.25" customHeight="1">
      <c r="C731" s="40">
        <v>12</v>
      </c>
      <c r="D731" s="52">
        <f>'COG-M'!P572</f>
        <v>0</v>
      </c>
    </row>
    <row r="732" spans="1:4" ht="14.25" customHeight="1">
      <c r="C732" s="40">
        <v>13</v>
      </c>
      <c r="D732" s="52">
        <f>'COG-M'!P573</f>
        <v>0</v>
      </c>
    </row>
    <row r="733" spans="1:4" ht="14.25" customHeight="1">
      <c r="C733" s="40">
        <v>14</v>
      </c>
      <c r="D733" s="52">
        <f>'COG-M'!P574</f>
        <v>0</v>
      </c>
    </row>
    <row r="734" spans="1:4" ht="14.25" customHeight="1">
      <c r="C734" s="40">
        <v>15</v>
      </c>
      <c r="D734" s="52">
        <f>'COG-M'!P575</f>
        <v>0</v>
      </c>
    </row>
    <row r="735" spans="1:4" ht="14.25" customHeight="1">
      <c r="C735" s="40">
        <v>16</v>
      </c>
      <c r="D735" s="52">
        <f>'COG-M'!P576</f>
        <v>0</v>
      </c>
    </row>
    <row r="736" spans="1:4" ht="14.25" customHeight="1">
      <c r="C736" s="40">
        <v>17</v>
      </c>
      <c r="D736" s="52">
        <f>'COG-M'!P577</f>
        <v>0</v>
      </c>
    </row>
    <row r="737" spans="1:4" ht="14.25" customHeight="1">
      <c r="C737" s="40">
        <v>25</v>
      </c>
      <c r="D737" s="52">
        <f>'COG-M'!P578</f>
        <v>0</v>
      </c>
    </row>
    <row r="738" spans="1:4" ht="14.25" customHeight="1">
      <c r="C738" s="40">
        <v>26</v>
      </c>
      <c r="D738" s="52">
        <f>'COG-M'!P579</f>
        <v>0</v>
      </c>
    </row>
    <row r="739" spans="1:4" ht="14.25" customHeight="1">
      <c r="C739" s="40">
        <v>27</v>
      </c>
      <c r="D739" s="52">
        <f>'COG-M'!P580</f>
        <v>0</v>
      </c>
    </row>
    <row r="740" spans="1:4" ht="14.25" customHeight="1">
      <c r="A740" s="40">
        <v>272</v>
      </c>
      <c r="B740" s="40" t="s">
        <v>1885</v>
      </c>
      <c r="C740" s="40">
        <v>11</v>
      </c>
      <c r="D740" s="52">
        <f>'COG-M'!P581</f>
        <v>2436</v>
      </c>
    </row>
    <row r="741" spans="1:4" ht="14.25" customHeight="1">
      <c r="C741" s="40">
        <v>12</v>
      </c>
      <c r="D741" s="52">
        <f>'COG-M'!P582</f>
        <v>0</v>
      </c>
    </row>
    <row r="742" spans="1:4" ht="14.25" customHeight="1">
      <c r="C742" s="40">
        <v>13</v>
      </c>
      <c r="D742" s="52">
        <f>'COG-M'!P583</f>
        <v>0</v>
      </c>
    </row>
    <row r="743" spans="1:4" ht="14.25" customHeight="1">
      <c r="C743" s="40">
        <v>14</v>
      </c>
      <c r="D743" s="52">
        <f>'COG-M'!P584</f>
        <v>0</v>
      </c>
    </row>
    <row r="744" spans="1:4" ht="14.25" customHeight="1">
      <c r="C744" s="40">
        <v>15</v>
      </c>
      <c r="D744" s="52">
        <f>'COG-M'!P585</f>
        <v>0</v>
      </c>
    </row>
    <row r="745" spans="1:4" ht="14.25" customHeight="1">
      <c r="C745" s="40">
        <v>16</v>
      </c>
      <c r="D745" s="52">
        <f>'COG-M'!P586</f>
        <v>0</v>
      </c>
    </row>
    <row r="746" spans="1:4" ht="14.25" customHeight="1">
      <c r="C746" s="40">
        <v>17</v>
      </c>
      <c r="D746" s="52">
        <f>'COG-M'!P587</f>
        <v>0</v>
      </c>
    </row>
    <row r="747" spans="1:4" ht="14.25" customHeight="1">
      <c r="C747" s="40">
        <v>25</v>
      </c>
      <c r="D747" s="52">
        <f>'COG-M'!P588</f>
        <v>0</v>
      </c>
    </row>
    <row r="748" spans="1:4" ht="14.25" customHeight="1">
      <c r="C748" s="40">
        <v>26</v>
      </c>
      <c r="D748" s="52">
        <f>'COG-M'!P589</f>
        <v>0</v>
      </c>
    </row>
    <row r="749" spans="1:4" ht="14.25" customHeight="1">
      <c r="C749" s="40">
        <v>27</v>
      </c>
      <c r="D749" s="52">
        <f>'COG-M'!P590</f>
        <v>0</v>
      </c>
    </row>
    <row r="750" spans="1:4" ht="14.25" customHeight="1">
      <c r="A750" s="40">
        <v>273</v>
      </c>
      <c r="B750" s="40" t="s">
        <v>1886</v>
      </c>
      <c r="C750" s="40">
        <v>11</v>
      </c>
      <c r="D750" s="52">
        <f>'COG-M'!P591</f>
        <v>24384</v>
      </c>
    </row>
    <row r="751" spans="1:4" ht="14.25" customHeight="1">
      <c r="C751" s="40">
        <v>12</v>
      </c>
      <c r="D751" s="52">
        <f>'COG-M'!P592</f>
        <v>0</v>
      </c>
    </row>
    <row r="752" spans="1:4" ht="14.25" customHeight="1">
      <c r="C752" s="40">
        <v>13</v>
      </c>
      <c r="D752" s="52">
        <f>'COG-M'!P593</f>
        <v>0</v>
      </c>
    </row>
    <row r="753" spans="1:4" ht="14.25" customHeight="1">
      <c r="C753" s="40">
        <v>14</v>
      </c>
      <c r="D753" s="52">
        <f>'COG-M'!P594</f>
        <v>0</v>
      </c>
    </row>
    <row r="754" spans="1:4" ht="14.25" customHeight="1">
      <c r="C754" s="40">
        <v>15</v>
      </c>
      <c r="D754" s="52">
        <f>'COG-M'!P595</f>
        <v>0</v>
      </c>
    </row>
    <row r="755" spans="1:4" ht="14.25" customHeight="1">
      <c r="C755" s="40">
        <v>16</v>
      </c>
      <c r="D755" s="52">
        <f>'COG-M'!P596</f>
        <v>0</v>
      </c>
    </row>
    <row r="756" spans="1:4" ht="14.25" customHeight="1">
      <c r="C756" s="40">
        <v>17</v>
      </c>
      <c r="D756" s="52">
        <f>'COG-M'!P597</f>
        <v>0</v>
      </c>
    </row>
    <row r="757" spans="1:4" ht="14.25" customHeight="1">
      <c r="C757" s="40">
        <v>25</v>
      </c>
      <c r="D757" s="52">
        <f>'COG-M'!P598</f>
        <v>0</v>
      </c>
    </row>
    <row r="758" spans="1:4" ht="14.25" customHeight="1">
      <c r="C758" s="40">
        <v>26</v>
      </c>
      <c r="D758" s="52">
        <f>'COG-M'!P599</f>
        <v>0</v>
      </c>
    </row>
    <row r="759" spans="1:4" ht="14.25" customHeight="1">
      <c r="C759" s="40">
        <v>27</v>
      </c>
      <c r="D759" s="52">
        <f>'COG-M'!P600</f>
        <v>0</v>
      </c>
    </row>
    <row r="760" spans="1:4" ht="14.25" customHeight="1">
      <c r="A760" s="40">
        <v>274</v>
      </c>
      <c r="B760" s="40" t="s">
        <v>1887</v>
      </c>
      <c r="C760" s="40">
        <v>11</v>
      </c>
      <c r="D760" s="52">
        <f>'COG-M'!P601</f>
        <v>1020</v>
      </c>
    </row>
    <row r="761" spans="1:4" ht="14.25" customHeight="1">
      <c r="C761" s="40">
        <v>12</v>
      </c>
      <c r="D761" s="52">
        <f>'COG-M'!P602</f>
        <v>0</v>
      </c>
    </row>
    <row r="762" spans="1:4" ht="14.25" customHeight="1">
      <c r="C762" s="40">
        <v>13</v>
      </c>
      <c r="D762" s="52">
        <f>'COG-M'!P603</f>
        <v>0</v>
      </c>
    </row>
    <row r="763" spans="1:4" ht="14.25" customHeight="1">
      <c r="C763" s="40">
        <v>14</v>
      </c>
      <c r="D763" s="52">
        <f>'COG-M'!P604</f>
        <v>0</v>
      </c>
    </row>
    <row r="764" spans="1:4" ht="14.25" customHeight="1">
      <c r="C764" s="40">
        <v>15</v>
      </c>
      <c r="D764" s="52">
        <f>'COG-M'!P605</f>
        <v>0</v>
      </c>
    </row>
    <row r="765" spans="1:4" ht="14.25" customHeight="1">
      <c r="C765" s="40">
        <v>16</v>
      </c>
      <c r="D765" s="52">
        <f>'COG-M'!P606</f>
        <v>0</v>
      </c>
    </row>
    <row r="766" spans="1:4" ht="14.25" customHeight="1">
      <c r="C766" s="40">
        <v>17</v>
      </c>
      <c r="D766" s="52">
        <f>'COG-M'!P607</f>
        <v>0</v>
      </c>
    </row>
    <row r="767" spans="1:4" ht="14.25" customHeight="1">
      <c r="C767" s="40">
        <v>25</v>
      </c>
      <c r="D767" s="52">
        <f>'COG-M'!P608</f>
        <v>0</v>
      </c>
    </row>
    <row r="768" spans="1:4" ht="14.25" customHeight="1">
      <c r="C768" s="40">
        <v>26</v>
      </c>
      <c r="D768" s="52">
        <f>'COG-M'!P609</f>
        <v>0</v>
      </c>
    </row>
    <row r="769" spans="1:4" ht="14.25" customHeight="1">
      <c r="C769" s="40">
        <v>27</v>
      </c>
      <c r="D769" s="52">
        <f>'COG-M'!P610</f>
        <v>0</v>
      </c>
    </row>
    <row r="770" spans="1:4" ht="14.25" customHeight="1">
      <c r="A770" s="40">
        <v>275</v>
      </c>
      <c r="B770" s="40" t="s">
        <v>1888</v>
      </c>
      <c r="C770" s="40">
        <v>11</v>
      </c>
      <c r="D770" s="52">
        <f>'COG-M'!P611</f>
        <v>1224</v>
      </c>
    </row>
    <row r="771" spans="1:4" ht="14.25" customHeight="1">
      <c r="C771" s="40">
        <v>12</v>
      </c>
      <c r="D771" s="52">
        <f>'COG-M'!P612</f>
        <v>0</v>
      </c>
    </row>
    <row r="772" spans="1:4" ht="14.25" customHeight="1">
      <c r="C772" s="40">
        <v>13</v>
      </c>
      <c r="D772" s="52">
        <f>'COG-M'!P613</f>
        <v>0</v>
      </c>
    </row>
    <row r="773" spans="1:4" ht="14.25" customHeight="1">
      <c r="C773" s="40">
        <v>14</v>
      </c>
      <c r="D773" s="52">
        <f>'COG-M'!P614</f>
        <v>0</v>
      </c>
    </row>
    <row r="774" spans="1:4" ht="14.25" customHeight="1">
      <c r="C774" s="40">
        <v>15</v>
      </c>
      <c r="D774" s="52">
        <f>'COG-M'!P615</f>
        <v>0</v>
      </c>
    </row>
    <row r="775" spans="1:4" ht="14.25" customHeight="1">
      <c r="C775" s="40">
        <v>16</v>
      </c>
      <c r="D775" s="52">
        <f>'COG-M'!P616</f>
        <v>0</v>
      </c>
    </row>
    <row r="776" spans="1:4" ht="14.25" customHeight="1">
      <c r="C776" s="40">
        <v>17</v>
      </c>
      <c r="D776" s="52">
        <f>'COG-M'!P617</f>
        <v>0</v>
      </c>
    </row>
    <row r="777" spans="1:4" ht="14.25" customHeight="1">
      <c r="C777" s="40">
        <v>25</v>
      </c>
      <c r="D777" s="52">
        <f>'COG-M'!P618</f>
        <v>0</v>
      </c>
    </row>
    <row r="778" spans="1:4" ht="14.25" customHeight="1">
      <c r="C778" s="40">
        <v>26</v>
      </c>
      <c r="D778" s="52">
        <f>'COG-M'!P619</f>
        <v>0</v>
      </c>
    </row>
    <row r="779" spans="1:4" ht="14.25" customHeight="1">
      <c r="C779" s="40">
        <v>27</v>
      </c>
      <c r="D779" s="52">
        <f>'COG-M'!P620</f>
        <v>0</v>
      </c>
    </row>
    <row r="780" spans="1:4" ht="14.25" customHeight="1">
      <c r="A780" s="40">
        <v>2800</v>
      </c>
      <c r="B780" s="40" t="s">
        <v>1889</v>
      </c>
      <c r="D780" s="52">
        <f>'COG-M'!P621</f>
        <v>2520</v>
      </c>
    </row>
    <row r="781" spans="1:4" ht="14.25" customHeight="1">
      <c r="A781" s="40">
        <v>281</v>
      </c>
      <c r="B781" s="40" t="s">
        <v>1890</v>
      </c>
      <c r="C781" s="40">
        <v>11</v>
      </c>
      <c r="D781" s="52">
        <f>'COG-M'!P622</f>
        <v>0</v>
      </c>
    </row>
    <row r="782" spans="1:4" ht="14.25" customHeight="1">
      <c r="C782" s="40">
        <v>12</v>
      </c>
      <c r="D782" s="52">
        <f>'COG-M'!P623</f>
        <v>0</v>
      </c>
    </row>
    <row r="783" spans="1:4" ht="14.25" customHeight="1">
      <c r="C783" s="40">
        <v>13</v>
      </c>
      <c r="D783" s="52">
        <f>'COG-M'!P624</f>
        <v>0</v>
      </c>
    </row>
    <row r="784" spans="1:4" ht="14.25" customHeight="1">
      <c r="C784" s="40">
        <v>14</v>
      </c>
      <c r="D784" s="52">
        <f>'COG-M'!P625</f>
        <v>0</v>
      </c>
    </row>
    <row r="785" spans="1:4" ht="14.25" customHeight="1">
      <c r="C785" s="40">
        <v>15</v>
      </c>
      <c r="D785" s="52">
        <f>'COG-M'!P626</f>
        <v>0</v>
      </c>
    </row>
    <row r="786" spans="1:4" ht="14.25" customHeight="1">
      <c r="C786" s="40">
        <v>16</v>
      </c>
      <c r="D786" s="52">
        <f>'COG-M'!P627</f>
        <v>0</v>
      </c>
    </row>
    <row r="787" spans="1:4" ht="14.25" customHeight="1">
      <c r="C787" s="40">
        <v>17</v>
      </c>
      <c r="D787" s="52">
        <f>'COG-M'!P628</f>
        <v>0</v>
      </c>
    </row>
    <row r="788" spans="1:4" ht="14.25" customHeight="1">
      <c r="C788" s="40">
        <v>25</v>
      </c>
      <c r="D788" s="52">
        <f>'COG-M'!P629</f>
        <v>0</v>
      </c>
    </row>
    <row r="789" spans="1:4" ht="14.25" customHeight="1">
      <c r="C789" s="40">
        <v>26</v>
      </c>
      <c r="D789" s="52">
        <f>'COG-M'!P630</f>
        <v>0</v>
      </c>
    </row>
    <row r="790" spans="1:4" ht="14.25" customHeight="1">
      <c r="C790" s="40">
        <v>27</v>
      </c>
      <c r="D790" s="52">
        <f>'COG-M'!P631</f>
        <v>0</v>
      </c>
    </row>
    <row r="791" spans="1:4" ht="14.25" customHeight="1">
      <c r="A791" s="40">
        <v>282</v>
      </c>
      <c r="B791" s="40" t="s">
        <v>1891</v>
      </c>
      <c r="C791" s="40">
        <v>11</v>
      </c>
      <c r="D791" s="52">
        <f>'COG-M'!P632</f>
        <v>2520</v>
      </c>
    </row>
    <row r="792" spans="1:4" ht="14.25" customHeight="1">
      <c r="C792" s="40">
        <v>12</v>
      </c>
      <c r="D792" s="52">
        <f>'COG-M'!P633</f>
        <v>0</v>
      </c>
    </row>
    <row r="793" spans="1:4" ht="14.25" customHeight="1">
      <c r="C793" s="40">
        <v>13</v>
      </c>
      <c r="D793" s="52">
        <f>'COG-M'!P634</f>
        <v>0</v>
      </c>
    </row>
    <row r="794" spans="1:4" ht="14.25" customHeight="1">
      <c r="C794" s="40">
        <v>14</v>
      </c>
      <c r="D794" s="52">
        <f>'COG-M'!P635</f>
        <v>0</v>
      </c>
    </row>
    <row r="795" spans="1:4" ht="14.25" customHeight="1">
      <c r="C795" s="40">
        <v>15</v>
      </c>
      <c r="D795" s="52">
        <f>'COG-M'!P636</f>
        <v>0</v>
      </c>
    </row>
    <row r="796" spans="1:4" ht="14.25" customHeight="1">
      <c r="C796" s="40">
        <v>16</v>
      </c>
      <c r="D796" s="52">
        <f>'COG-M'!P637</f>
        <v>0</v>
      </c>
    </row>
    <row r="797" spans="1:4" ht="14.25" customHeight="1">
      <c r="C797" s="40">
        <v>17</v>
      </c>
      <c r="D797" s="52">
        <f>'COG-M'!P638</f>
        <v>0</v>
      </c>
    </row>
    <row r="798" spans="1:4" ht="14.25" customHeight="1">
      <c r="C798" s="40">
        <v>25</v>
      </c>
      <c r="D798" s="52">
        <f>'COG-M'!P639</f>
        <v>0</v>
      </c>
    </row>
    <row r="799" spans="1:4" ht="14.25" customHeight="1">
      <c r="C799" s="40">
        <v>26</v>
      </c>
      <c r="D799" s="52">
        <f>'COG-M'!P640</f>
        <v>0</v>
      </c>
    </row>
    <row r="800" spans="1:4" ht="14.25" customHeight="1">
      <c r="C800" s="40">
        <v>27</v>
      </c>
      <c r="D800" s="52">
        <f>'COG-M'!P641</f>
        <v>0</v>
      </c>
    </row>
    <row r="801" spans="1:4" ht="14.25" customHeight="1">
      <c r="A801" s="40">
        <v>283</v>
      </c>
      <c r="B801" s="40" t="s">
        <v>1892</v>
      </c>
      <c r="C801" s="40">
        <v>11</v>
      </c>
      <c r="D801" s="52">
        <f>'COG-M'!P642</f>
        <v>0</v>
      </c>
    </row>
    <row r="802" spans="1:4" ht="14.25" customHeight="1">
      <c r="C802" s="40">
        <v>12</v>
      </c>
      <c r="D802" s="52">
        <f>'COG-M'!P643</f>
        <v>0</v>
      </c>
    </row>
    <row r="803" spans="1:4" ht="14.25" customHeight="1">
      <c r="C803" s="40">
        <v>13</v>
      </c>
      <c r="D803" s="52">
        <f>'COG-M'!P644</f>
        <v>0</v>
      </c>
    </row>
    <row r="804" spans="1:4" ht="14.25" customHeight="1">
      <c r="C804" s="40">
        <v>14</v>
      </c>
      <c r="D804" s="52">
        <f>'COG-M'!P645</f>
        <v>0</v>
      </c>
    </row>
    <row r="805" spans="1:4" ht="14.25" customHeight="1">
      <c r="C805" s="40">
        <v>15</v>
      </c>
      <c r="D805" s="52">
        <f>'COG-M'!P646</f>
        <v>0</v>
      </c>
    </row>
    <row r="806" spans="1:4" ht="14.25" customHeight="1">
      <c r="C806" s="40">
        <v>16</v>
      </c>
      <c r="D806" s="52">
        <f>'COG-M'!P647</f>
        <v>0</v>
      </c>
    </row>
    <row r="807" spans="1:4" ht="14.25" customHeight="1">
      <c r="C807" s="40">
        <v>17</v>
      </c>
      <c r="D807" s="52">
        <f>'COG-M'!P648</f>
        <v>0</v>
      </c>
    </row>
    <row r="808" spans="1:4" ht="14.25" customHeight="1">
      <c r="C808" s="40">
        <v>25</v>
      </c>
      <c r="D808" s="52">
        <f>'COG-M'!P649</f>
        <v>0</v>
      </c>
    </row>
    <row r="809" spans="1:4" ht="14.25" customHeight="1">
      <c r="C809" s="40">
        <v>26</v>
      </c>
      <c r="D809" s="52">
        <f>'COG-M'!P650</f>
        <v>0</v>
      </c>
    </row>
    <row r="810" spans="1:4" ht="14.25" customHeight="1">
      <c r="C810" s="40">
        <v>27</v>
      </c>
      <c r="D810" s="52">
        <f>'COG-M'!P651</f>
        <v>0</v>
      </c>
    </row>
    <row r="811" spans="1:4" ht="14.25" customHeight="1">
      <c r="A811" s="40">
        <v>2900</v>
      </c>
      <c r="B811" s="40" t="s">
        <v>1893</v>
      </c>
      <c r="D811" s="52">
        <f>'COG-M'!P652</f>
        <v>238736</v>
      </c>
    </row>
    <row r="812" spans="1:4" ht="14.25" customHeight="1">
      <c r="A812" s="40">
        <v>291</v>
      </c>
      <c r="B812" s="40" t="s">
        <v>1894</v>
      </c>
      <c r="C812" s="40">
        <v>11</v>
      </c>
      <c r="D812" s="52">
        <f>'COG-M'!P653</f>
        <v>50000</v>
      </c>
    </row>
    <row r="813" spans="1:4" ht="14.25" customHeight="1">
      <c r="C813" s="40">
        <v>12</v>
      </c>
      <c r="D813" s="52">
        <f>'COG-M'!P654</f>
        <v>0</v>
      </c>
    </row>
    <row r="814" spans="1:4" ht="14.25" customHeight="1">
      <c r="C814" s="40">
        <v>13</v>
      </c>
      <c r="D814" s="52">
        <f>'COG-M'!P655</f>
        <v>0</v>
      </c>
    </row>
    <row r="815" spans="1:4" ht="14.25" customHeight="1">
      <c r="C815" s="40">
        <v>14</v>
      </c>
      <c r="D815" s="52">
        <f>'COG-M'!P656</f>
        <v>0</v>
      </c>
    </row>
    <row r="816" spans="1:4" ht="14.25" customHeight="1">
      <c r="C816" s="40">
        <v>15</v>
      </c>
      <c r="D816" s="52">
        <f>'COG-M'!P657</f>
        <v>0</v>
      </c>
    </row>
    <row r="817" spans="1:4" ht="14.25" customHeight="1">
      <c r="C817" s="40">
        <v>16</v>
      </c>
      <c r="D817" s="52">
        <f>'COG-M'!P658</f>
        <v>0</v>
      </c>
    </row>
    <row r="818" spans="1:4" ht="14.25" customHeight="1">
      <c r="C818" s="40">
        <v>17</v>
      </c>
      <c r="D818" s="52">
        <f>'COG-M'!P659</f>
        <v>0</v>
      </c>
    </row>
    <row r="819" spans="1:4" ht="14.25" customHeight="1">
      <c r="C819" s="40">
        <v>25</v>
      </c>
      <c r="D819" s="52">
        <f>'COG-M'!P660</f>
        <v>0</v>
      </c>
    </row>
    <row r="820" spans="1:4" ht="14.25" customHeight="1">
      <c r="C820" s="40">
        <v>26</v>
      </c>
      <c r="D820" s="52">
        <f>'COG-M'!P661</f>
        <v>0</v>
      </c>
    </row>
    <row r="821" spans="1:4" ht="14.25" customHeight="1">
      <c r="C821" s="40">
        <v>27</v>
      </c>
      <c r="D821" s="52">
        <f>'COG-M'!P662</f>
        <v>0</v>
      </c>
    </row>
    <row r="822" spans="1:4" ht="14.25" customHeight="1">
      <c r="A822" s="40">
        <v>292</v>
      </c>
      <c r="B822" s="40" t="s">
        <v>1895</v>
      </c>
      <c r="C822" s="40">
        <v>11</v>
      </c>
      <c r="D822" s="52">
        <f>'COG-M'!P663</f>
        <v>9708</v>
      </c>
    </row>
    <row r="823" spans="1:4" ht="14.25" customHeight="1">
      <c r="C823" s="40">
        <v>12</v>
      </c>
      <c r="D823" s="52">
        <f>'COG-M'!P664</f>
        <v>0</v>
      </c>
    </row>
    <row r="824" spans="1:4" ht="14.25" customHeight="1">
      <c r="C824" s="40">
        <v>13</v>
      </c>
      <c r="D824" s="52">
        <f>'COG-M'!P665</f>
        <v>0</v>
      </c>
    </row>
    <row r="825" spans="1:4" ht="14.25" customHeight="1">
      <c r="C825" s="40">
        <v>14</v>
      </c>
      <c r="D825" s="52">
        <f>'COG-M'!P666</f>
        <v>0</v>
      </c>
    </row>
    <row r="826" spans="1:4" ht="14.25" customHeight="1">
      <c r="C826" s="40">
        <v>15</v>
      </c>
      <c r="D826" s="52">
        <f>'COG-M'!P667</f>
        <v>0</v>
      </c>
    </row>
    <row r="827" spans="1:4" ht="14.25" customHeight="1">
      <c r="C827" s="40">
        <v>16</v>
      </c>
      <c r="D827" s="52">
        <f>'COG-M'!P668</f>
        <v>0</v>
      </c>
    </row>
    <row r="828" spans="1:4" ht="14.25" customHeight="1">
      <c r="C828" s="40">
        <v>17</v>
      </c>
      <c r="D828" s="52">
        <f>'COG-M'!P669</f>
        <v>0</v>
      </c>
    </row>
    <row r="829" spans="1:4" ht="14.25" customHeight="1">
      <c r="C829" s="40">
        <v>25</v>
      </c>
      <c r="D829" s="52">
        <f>'COG-M'!P670</f>
        <v>0</v>
      </c>
    </row>
    <row r="830" spans="1:4" ht="14.25" customHeight="1">
      <c r="C830" s="40">
        <v>26</v>
      </c>
      <c r="D830" s="52">
        <f>'COG-M'!P671</f>
        <v>0</v>
      </c>
    </row>
    <row r="831" spans="1:4" ht="14.25" customHeight="1">
      <c r="C831" s="40">
        <v>27</v>
      </c>
      <c r="D831" s="52">
        <f>'COG-M'!P672</f>
        <v>0</v>
      </c>
    </row>
    <row r="832" spans="1:4" ht="14.25" customHeight="1">
      <c r="A832" s="40">
        <v>293</v>
      </c>
      <c r="B832" s="40" t="s">
        <v>1896</v>
      </c>
      <c r="C832" s="40">
        <v>11</v>
      </c>
      <c r="D832" s="52">
        <f>'COG-M'!P673</f>
        <v>12120</v>
      </c>
    </row>
    <row r="833" spans="1:4" ht="14.25" customHeight="1">
      <c r="C833" s="40">
        <v>12</v>
      </c>
      <c r="D833" s="52">
        <f>'COG-M'!P674</f>
        <v>0</v>
      </c>
    </row>
    <row r="834" spans="1:4" ht="14.25" customHeight="1">
      <c r="C834" s="40">
        <v>13</v>
      </c>
      <c r="D834" s="52">
        <f>'COG-M'!P675</f>
        <v>0</v>
      </c>
    </row>
    <row r="835" spans="1:4" ht="14.25" customHeight="1">
      <c r="C835" s="40">
        <v>14</v>
      </c>
      <c r="D835" s="52">
        <f>'COG-M'!P676</f>
        <v>0</v>
      </c>
    </row>
    <row r="836" spans="1:4" ht="14.25" customHeight="1">
      <c r="C836" s="40">
        <v>15</v>
      </c>
      <c r="D836" s="52">
        <f>'COG-M'!P677</f>
        <v>0</v>
      </c>
    </row>
    <row r="837" spans="1:4" ht="14.25" customHeight="1">
      <c r="C837" s="40">
        <v>16</v>
      </c>
      <c r="D837" s="52">
        <f>'COG-M'!P678</f>
        <v>0</v>
      </c>
    </row>
    <row r="838" spans="1:4" ht="14.25" customHeight="1">
      <c r="C838" s="40">
        <v>17</v>
      </c>
      <c r="D838" s="52">
        <f>'COG-M'!P679</f>
        <v>0</v>
      </c>
    </row>
    <row r="839" spans="1:4" ht="14.25" customHeight="1">
      <c r="C839" s="40">
        <v>25</v>
      </c>
      <c r="D839" s="52">
        <f>'COG-M'!P680</f>
        <v>0</v>
      </c>
    </row>
    <row r="840" spans="1:4" ht="14.25" customHeight="1">
      <c r="C840" s="40">
        <v>26</v>
      </c>
      <c r="D840" s="52">
        <f>'COG-M'!P681</f>
        <v>0</v>
      </c>
    </row>
    <row r="841" spans="1:4" ht="14.25" customHeight="1">
      <c r="C841" s="40">
        <v>27</v>
      </c>
      <c r="D841" s="52">
        <f>'COG-M'!P682</f>
        <v>0</v>
      </c>
    </row>
    <row r="842" spans="1:4" ht="14.25" customHeight="1">
      <c r="A842" s="40">
        <v>294</v>
      </c>
      <c r="B842" s="40" t="s">
        <v>1897</v>
      </c>
      <c r="C842" s="40">
        <v>11</v>
      </c>
      <c r="D842" s="52">
        <f>'COG-M'!P683</f>
        <v>12120</v>
      </c>
    </row>
    <row r="843" spans="1:4" ht="14.25" customHeight="1">
      <c r="C843" s="40">
        <v>12</v>
      </c>
      <c r="D843" s="52">
        <f>'COG-M'!P684</f>
        <v>0</v>
      </c>
    </row>
    <row r="844" spans="1:4" ht="14.25" customHeight="1">
      <c r="C844" s="40">
        <v>13</v>
      </c>
      <c r="D844" s="52">
        <f>'COG-M'!P685</f>
        <v>0</v>
      </c>
    </row>
    <row r="845" spans="1:4" ht="14.25" customHeight="1">
      <c r="C845" s="40">
        <v>14</v>
      </c>
      <c r="D845" s="52">
        <f>'COG-M'!P686</f>
        <v>0</v>
      </c>
    </row>
    <row r="846" spans="1:4" ht="14.25" customHeight="1">
      <c r="C846" s="40">
        <v>15</v>
      </c>
      <c r="D846" s="52">
        <f>'COG-M'!P687</f>
        <v>0</v>
      </c>
    </row>
    <row r="847" spans="1:4" ht="14.25" customHeight="1">
      <c r="C847" s="40">
        <v>16</v>
      </c>
      <c r="D847" s="52">
        <f>'COG-M'!P688</f>
        <v>0</v>
      </c>
    </row>
    <row r="848" spans="1:4" ht="14.25" customHeight="1">
      <c r="C848" s="40">
        <v>17</v>
      </c>
      <c r="D848" s="52">
        <f>'COG-M'!P689</f>
        <v>0</v>
      </c>
    </row>
    <row r="849" spans="1:4" ht="14.25" customHeight="1">
      <c r="C849" s="40">
        <v>25</v>
      </c>
      <c r="D849" s="52">
        <f>'COG-M'!P690</f>
        <v>0</v>
      </c>
    </row>
    <row r="850" spans="1:4" ht="14.25" customHeight="1">
      <c r="C850" s="40">
        <v>26</v>
      </c>
      <c r="D850" s="52">
        <f>'COG-M'!P691</f>
        <v>0</v>
      </c>
    </row>
    <row r="851" spans="1:4" ht="14.25" customHeight="1">
      <c r="C851" s="40">
        <v>27</v>
      </c>
      <c r="D851" s="52">
        <f>'COG-M'!P692</f>
        <v>0</v>
      </c>
    </row>
    <row r="852" spans="1:4" ht="14.25" customHeight="1">
      <c r="A852" s="40">
        <v>295</v>
      </c>
      <c r="B852" s="40" t="s">
        <v>1898</v>
      </c>
      <c r="C852" s="40">
        <v>11</v>
      </c>
      <c r="D852" s="52">
        <f>'COG-M'!P693</f>
        <v>5508</v>
      </c>
    </row>
    <row r="853" spans="1:4" ht="14.25" customHeight="1">
      <c r="C853" s="40">
        <v>12</v>
      </c>
      <c r="D853" s="52">
        <f>'COG-M'!P694</f>
        <v>0</v>
      </c>
    </row>
    <row r="854" spans="1:4" ht="14.25" customHeight="1">
      <c r="C854" s="40">
        <v>13</v>
      </c>
      <c r="D854" s="52">
        <f>'COG-M'!P695</f>
        <v>0</v>
      </c>
    </row>
    <row r="855" spans="1:4" ht="14.25" customHeight="1">
      <c r="C855" s="40">
        <v>14</v>
      </c>
      <c r="D855" s="52">
        <f>'COG-M'!P696</f>
        <v>0</v>
      </c>
    </row>
    <row r="856" spans="1:4" ht="14.25" customHeight="1">
      <c r="C856" s="40">
        <v>15</v>
      </c>
      <c r="D856" s="52">
        <f>'COG-M'!P697</f>
        <v>0</v>
      </c>
    </row>
    <row r="857" spans="1:4" ht="14.25" customHeight="1">
      <c r="C857" s="40">
        <v>16</v>
      </c>
      <c r="D857" s="52">
        <f>'COG-M'!P698</f>
        <v>0</v>
      </c>
    </row>
    <row r="858" spans="1:4" ht="14.25" customHeight="1">
      <c r="C858" s="40">
        <v>17</v>
      </c>
      <c r="D858" s="52">
        <f>'COG-M'!P699</f>
        <v>0</v>
      </c>
    </row>
    <row r="859" spans="1:4" ht="14.25" customHeight="1">
      <c r="C859" s="40">
        <v>25</v>
      </c>
      <c r="D859" s="52">
        <f>'COG-M'!P700</f>
        <v>0</v>
      </c>
    </row>
    <row r="860" spans="1:4" ht="14.25" customHeight="1">
      <c r="C860" s="40">
        <v>26</v>
      </c>
      <c r="D860" s="52">
        <f>'COG-M'!P701</f>
        <v>0</v>
      </c>
    </row>
    <row r="861" spans="1:4" ht="14.25" customHeight="1">
      <c r="C861" s="40">
        <v>27</v>
      </c>
      <c r="D861" s="52">
        <f>'COG-M'!P702</f>
        <v>0</v>
      </c>
    </row>
    <row r="862" spans="1:4" ht="14.25" customHeight="1">
      <c r="A862" s="40">
        <v>296</v>
      </c>
      <c r="B862" s="40" t="s">
        <v>1899</v>
      </c>
      <c r="C862" s="40">
        <v>11</v>
      </c>
      <c r="D862" s="52">
        <f>'COG-M'!P703</f>
        <v>127224</v>
      </c>
    </row>
    <row r="863" spans="1:4" ht="14.25" customHeight="1">
      <c r="C863" s="40">
        <v>12</v>
      </c>
      <c r="D863" s="52">
        <f>'COG-M'!P704</f>
        <v>0</v>
      </c>
    </row>
    <row r="864" spans="1:4" ht="14.25" customHeight="1">
      <c r="C864" s="40">
        <v>13</v>
      </c>
      <c r="D864" s="52">
        <f>'COG-M'!P705</f>
        <v>0</v>
      </c>
    </row>
    <row r="865" spans="1:4" ht="14.25" customHeight="1">
      <c r="C865" s="40">
        <v>14</v>
      </c>
      <c r="D865" s="52">
        <f>'COG-M'!P706</f>
        <v>0</v>
      </c>
    </row>
    <row r="866" spans="1:4" ht="14.25" customHeight="1">
      <c r="C866" s="40">
        <v>15</v>
      </c>
      <c r="D866" s="52">
        <f>'COG-M'!P707</f>
        <v>0</v>
      </c>
    </row>
    <row r="867" spans="1:4" ht="14.25" customHeight="1">
      <c r="C867" s="40">
        <v>16</v>
      </c>
      <c r="D867" s="52">
        <f>'COG-M'!P708</f>
        <v>0</v>
      </c>
    </row>
    <row r="868" spans="1:4" ht="14.25" customHeight="1">
      <c r="C868" s="40">
        <v>17</v>
      </c>
      <c r="D868" s="52">
        <f>'COG-M'!P709</f>
        <v>0</v>
      </c>
    </row>
    <row r="869" spans="1:4" ht="14.25" customHeight="1">
      <c r="C869" s="40">
        <v>25</v>
      </c>
      <c r="D869" s="52">
        <f>'COG-M'!P710</f>
        <v>0</v>
      </c>
    </row>
    <row r="870" spans="1:4" ht="14.25" customHeight="1">
      <c r="C870" s="40">
        <v>26</v>
      </c>
      <c r="D870" s="52">
        <f>'COG-M'!P711</f>
        <v>0</v>
      </c>
    </row>
    <row r="871" spans="1:4" ht="14.25" customHeight="1">
      <c r="C871" s="40">
        <v>27</v>
      </c>
      <c r="D871" s="52">
        <f>'COG-M'!P712</f>
        <v>0</v>
      </c>
    </row>
    <row r="872" spans="1:4" ht="14.25" customHeight="1">
      <c r="A872" s="40">
        <v>297</v>
      </c>
      <c r="B872" s="40" t="s">
        <v>1900</v>
      </c>
      <c r="C872" s="40">
        <v>11</v>
      </c>
      <c r="D872" s="52">
        <f>'COG-M'!P713</f>
        <v>3156</v>
      </c>
    </row>
    <row r="873" spans="1:4" ht="14.25" customHeight="1">
      <c r="C873" s="40">
        <v>12</v>
      </c>
      <c r="D873" s="52">
        <f>'COG-M'!P714</f>
        <v>0</v>
      </c>
    </row>
    <row r="874" spans="1:4" ht="14.25" customHeight="1">
      <c r="C874" s="40">
        <v>13</v>
      </c>
      <c r="D874" s="52">
        <f>'COG-M'!P715</f>
        <v>0</v>
      </c>
    </row>
    <row r="875" spans="1:4" ht="14.25" customHeight="1">
      <c r="C875" s="40">
        <v>14</v>
      </c>
      <c r="D875" s="52">
        <f>'COG-M'!P716</f>
        <v>0</v>
      </c>
    </row>
    <row r="876" spans="1:4" ht="14.25" customHeight="1">
      <c r="C876" s="40">
        <v>15</v>
      </c>
      <c r="D876" s="52">
        <f>'COG-M'!P717</f>
        <v>0</v>
      </c>
    </row>
    <row r="877" spans="1:4" ht="14.25" customHeight="1">
      <c r="C877" s="40">
        <v>16</v>
      </c>
      <c r="D877" s="52">
        <f>'COG-M'!P718</f>
        <v>0</v>
      </c>
    </row>
    <row r="878" spans="1:4" ht="14.25" customHeight="1">
      <c r="C878" s="40">
        <v>17</v>
      </c>
      <c r="D878" s="52">
        <f>'COG-M'!P719</f>
        <v>0</v>
      </c>
    </row>
    <row r="879" spans="1:4" ht="14.25" customHeight="1">
      <c r="C879" s="40">
        <v>25</v>
      </c>
      <c r="D879" s="52">
        <f>'COG-M'!P720</f>
        <v>0</v>
      </c>
    </row>
    <row r="880" spans="1:4" ht="14.25" customHeight="1">
      <c r="C880" s="40">
        <v>26</v>
      </c>
      <c r="D880" s="52">
        <f>'COG-M'!P721</f>
        <v>0</v>
      </c>
    </row>
    <row r="881" spans="1:4" ht="14.25" customHeight="1">
      <c r="C881" s="40">
        <v>27</v>
      </c>
      <c r="D881" s="52">
        <f>'COG-M'!P722</f>
        <v>0</v>
      </c>
    </row>
    <row r="882" spans="1:4" ht="14.25" customHeight="1">
      <c r="A882" s="40">
        <v>298</v>
      </c>
      <c r="B882" s="40" t="s">
        <v>1901</v>
      </c>
      <c r="C882" s="40">
        <v>11</v>
      </c>
      <c r="D882" s="52">
        <f>'COG-M'!P723</f>
        <v>0</v>
      </c>
    </row>
    <row r="883" spans="1:4" ht="14.25" customHeight="1">
      <c r="C883" s="40">
        <v>12</v>
      </c>
      <c r="D883" s="52">
        <f>'COG-M'!P724</f>
        <v>0</v>
      </c>
    </row>
    <row r="884" spans="1:4" ht="14.25" customHeight="1">
      <c r="C884" s="40">
        <v>13</v>
      </c>
      <c r="D884" s="52">
        <f>'COG-M'!P725</f>
        <v>0</v>
      </c>
    </row>
    <row r="885" spans="1:4" ht="14.25" customHeight="1">
      <c r="C885" s="40">
        <v>14</v>
      </c>
      <c r="D885" s="52">
        <f>'COG-M'!P726</f>
        <v>0</v>
      </c>
    </row>
    <row r="886" spans="1:4" ht="14.25" customHeight="1">
      <c r="C886" s="40">
        <v>15</v>
      </c>
      <c r="D886" s="52">
        <f>'COG-M'!P727</f>
        <v>18900</v>
      </c>
    </row>
    <row r="887" spans="1:4" ht="14.25" customHeight="1">
      <c r="C887" s="40">
        <v>16</v>
      </c>
      <c r="D887" s="52">
        <f>'COG-M'!P728</f>
        <v>0</v>
      </c>
    </row>
    <row r="888" spans="1:4" ht="14.25" customHeight="1">
      <c r="C888" s="40">
        <v>17</v>
      </c>
      <c r="D888" s="52">
        <f>'COG-M'!P729</f>
        <v>0</v>
      </c>
    </row>
    <row r="889" spans="1:4" ht="14.25" customHeight="1">
      <c r="C889" s="40">
        <v>25</v>
      </c>
      <c r="D889" s="52">
        <f>'COG-M'!P730</f>
        <v>0</v>
      </c>
    </row>
    <row r="890" spans="1:4" ht="14.25" customHeight="1">
      <c r="C890" s="40">
        <v>26</v>
      </c>
      <c r="D890" s="52">
        <f>'COG-M'!P731</f>
        <v>0</v>
      </c>
    </row>
    <row r="891" spans="1:4" ht="14.25" customHeight="1">
      <c r="C891" s="40">
        <v>27</v>
      </c>
      <c r="D891" s="52">
        <f>'COG-M'!P732</f>
        <v>0</v>
      </c>
    </row>
    <row r="892" spans="1:4" ht="14.25" customHeight="1">
      <c r="A892" s="40">
        <v>299</v>
      </c>
      <c r="B892" s="40" t="s">
        <v>1902</v>
      </c>
      <c r="C892" s="40">
        <v>11</v>
      </c>
      <c r="D892" s="52">
        <f>'COG-M'!P733</f>
        <v>0</v>
      </c>
    </row>
    <row r="893" spans="1:4" ht="14.25" customHeight="1">
      <c r="C893" s="40">
        <v>12</v>
      </c>
      <c r="D893" s="52">
        <f>'COG-M'!P734</f>
        <v>0</v>
      </c>
    </row>
    <row r="894" spans="1:4" ht="14.25" customHeight="1">
      <c r="C894" s="40">
        <v>13</v>
      </c>
      <c r="D894" s="52">
        <f>'COG-M'!P735</f>
        <v>0</v>
      </c>
    </row>
    <row r="895" spans="1:4" ht="14.25" customHeight="1">
      <c r="C895" s="40">
        <v>14</v>
      </c>
      <c r="D895" s="52">
        <f>'COG-M'!P736</f>
        <v>0</v>
      </c>
    </row>
    <row r="896" spans="1:4" ht="14.25" customHeight="1">
      <c r="C896" s="40">
        <v>15</v>
      </c>
      <c r="D896" s="52">
        <f>'COG-M'!P737</f>
        <v>0</v>
      </c>
    </row>
    <row r="897" spans="1:4" ht="14.25" customHeight="1">
      <c r="C897" s="40">
        <v>16</v>
      </c>
      <c r="D897" s="52">
        <f>'COG-M'!P738</f>
        <v>0</v>
      </c>
    </row>
    <row r="898" spans="1:4" ht="14.25" customHeight="1">
      <c r="C898" s="40">
        <v>17</v>
      </c>
      <c r="D898" s="52">
        <f>'COG-M'!P739</f>
        <v>0</v>
      </c>
    </row>
    <row r="899" spans="1:4" ht="14.25" customHeight="1">
      <c r="C899" s="40">
        <v>25</v>
      </c>
      <c r="D899" s="52">
        <f>'COG-M'!P740</f>
        <v>0</v>
      </c>
    </row>
    <row r="900" spans="1:4" ht="14.25" customHeight="1">
      <c r="C900" s="40">
        <v>26</v>
      </c>
      <c r="D900" s="52">
        <f>'COG-M'!P741</f>
        <v>0</v>
      </c>
    </row>
    <row r="901" spans="1:4" ht="14.25" customHeight="1">
      <c r="C901" s="40">
        <v>27</v>
      </c>
      <c r="D901" s="52">
        <f>'COG-M'!P742</f>
        <v>0</v>
      </c>
    </row>
    <row r="902" spans="1:4" ht="14.25" customHeight="1">
      <c r="A902" s="40">
        <v>3000</v>
      </c>
      <c r="B902" s="40" t="s">
        <v>1903</v>
      </c>
      <c r="D902" s="52">
        <f>'COG-M'!P743</f>
        <v>8453152</v>
      </c>
    </row>
    <row r="903" spans="1:4" ht="14.25" customHeight="1">
      <c r="A903" s="40">
        <v>3100</v>
      </c>
      <c r="B903" s="40" t="s">
        <v>1904</v>
      </c>
      <c r="D903" s="52">
        <f>'COG-M'!P744</f>
        <v>6279360</v>
      </c>
    </row>
    <row r="904" spans="1:4" ht="14.25" customHeight="1">
      <c r="A904" s="40">
        <v>311</v>
      </c>
      <c r="B904" s="40" t="s">
        <v>1905</v>
      </c>
      <c r="C904" s="40">
        <v>11</v>
      </c>
      <c r="D904" s="52">
        <f>'COG-M'!P745</f>
        <v>0</v>
      </c>
    </row>
    <row r="905" spans="1:4" ht="14.25" customHeight="1">
      <c r="C905" s="40">
        <v>12</v>
      </c>
      <c r="D905" s="52">
        <f>'COG-M'!P746</f>
        <v>0</v>
      </c>
    </row>
    <row r="906" spans="1:4" ht="14.25" customHeight="1">
      <c r="C906" s="40">
        <v>13</v>
      </c>
      <c r="D906" s="52">
        <f>'COG-M'!P747</f>
        <v>0</v>
      </c>
    </row>
    <row r="907" spans="1:4" ht="14.25" customHeight="1">
      <c r="C907" s="40">
        <v>14</v>
      </c>
      <c r="D907" s="52">
        <f>'COG-M'!P748</f>
        <v>0</v>
      </c>
    </row>
    <row r="908" spans="1:4" ht="14.25" customHeight="1">
      <c r="C908" s="40">
        <v>15</v>
      </c>
      <c r="D908" s="52">
        <f>'COG-M'!P749</f>
        <v>6000000</v>
      </c>
    </row>
    <row r="909" spans="1:4" ht="14.25" customHeight="1">
      <c r="C909" s="40">
        <v>16</v>
      </c>
      <c r="D909" s="52">
        <f>'COG-M'!P750</f>
        <v>0</v>
      </c>
    </row>
    <row r="910" spans="1:4" ht="14.25" customHeight="1">
      <c r="C910" s="40">
        <v>17</v>
      </c>
      <c r="D910" s="52">
        <f>'COG-M'!P751</f>
        <v>0</v>
      </c>
    </row>
    <row r="911" spans="1:4" ht="14.25" customHeight="1">
      <c r="C911" s="40">
        <v>25</v>
      </c>
      <c r="D911" s="52">
        <f>'COG-M'!P752</f>
        <v>0</v>
      </c>
    </row>
    <row r="912" spans="1:4" ht="14.25" customHeight="1">
      <c r="C912" s="40">
        <v>26</v>
      </c>
      <c r="D912" s="52">
        <f>'COG-M'!P753</f>
        <v>0</v>
      </c>
    </row>
    <row r="913" spans="1:4" ht="14.25" customHeight="1">
      <c r="C913" s="40">
        <v>27</v>
      </c>
      <c r="D913" s="52">
        <f>'COG-M'!P754</f>
        <v>0</v>
      </c>
    </row>
    <row r="914" spans="1:4" ht="14.25" customHeight="1">
      <c r="A914" s="40">
        <v>312</v>
      </c>
      <c r="B914" s="40" t="s">
        <v>1906</v>
      </c>
      <c r="C914" s="40">
        <v>11</v>
      </c>
      <c r="D914" s="52">
        <f>'COG-M'!P755</f>
        <v>0</v>
      </c>
    </row>
    <row r="915" spans="1:4" ht="14.25" customHeight="1">
      <c r="C915" s="40">
        <v>12</v>
      </c>
      <c r="D915" s="52">
        <f>'COG-M'!P756</f>
        <v>0</v>
      </c>
    </row>
    <row r="916" spans="1:4" ht="14.25" customHeight="1">
      <c r="C916" s="40">
        <v>13</v>
      </c>
      <c r="D916" s="52">
        <f>'COG-M'!P757</f>
        <v>0</v>
      </c>
    </row>
    <row r="917" spans="1:4" ht="14.25" customHeight="1">
      <c r="C917" s="40">
        <v>14</v>
      </c>
      <c r="D917" s="52">
        <f>'COG-M'!P758</f>
        <v>0</v>
      </c>
    </row>
    <row r="918" spans="1:4" ht="14.25" customHeight="1">
      <c r="C918" s="40">
        <v>15</v>
      </c>
      <c r="D918" s="52">
        <f>'COG-M'!P759</f>
        <v>24420</v>
      </c>
    </row>
    <row r="919" spans="1:4" ht="14.25" customHeight="1">
      <c r="C919" s="40">
        <v>16</v>
      </c>
      <c r="D919" s="52">
        <f>'COG-M'!P760</f>
        <v>0</v>
      </c>
    </row>
    <row r="920" spans="1:4" ht="14.25" customHeight="1">
      <c r="C920" s="40">
        <v>17</v>
      </c>
      <c r="D920" s="52">
        <f>'COG-M'!P761</f>
        <v>0</v>
      </c>
    </row>
    <row r="921" spans="1:4" ht="14.25" customHeight="1">
      <c r="C921" s="40">
        <v>25</v>
      </c>
      <c r="D921" s="52">
        <f>'COG-M'!P762</f>
        <v>0</v>
      </c>
    </row>
    <row r="922" spans="1:4" ht="14.25" customHeight="1">
      <c r="C922" s="40">
        <v>26</v>
      </c>
      <c r="D922" s="52">
        <f>'COG-M'!P763</f>
        <v>0</v>
      </c>
    </row>
    <row r="923" spans="1:4" ht="14.25" customHeight="1">
      <c r="C923" s="40">
        <v>27</v>
      </c>
      <c r="D923" s="52">
        <f>'COG-M'!P764</f>
        <v>0</v>
      </c>
    </row>
    <row r="924" spans="1:4" ht="14.25" customHeight="1">
      <c r="A924" s="40">
        <v>313</v>
      </c>
      <c r="B924" s="40" t="s">
        <v>1907</v>
      </c>
      <c r="C924" s="40">
        <v>11</v>
      </c>
      <c r="D924" s="52">
        <f>'COG-M'!P765</f>
        <v>0</v>
      </c>
    </row>
    <row r="925" spans="1:4" ht="14.25" customHeight="1">
      <c r="C925" s="40">
        <v>12</v>
      </c>
      <c r="D925" s="52">
        <f>'COG-M'!P766</f>
        <v>0</v>
      </c>
    </row>
    <row r="926" spans="1:4" ht="14.25" customHeight="1">
      <c r="C926" s="40">
        <v>13</v>
      </c>
      <c r="D926" s="52">
        <f>'COG-M'!P767</f>
        <v>0</v>
      </c>
    </row>
    <row r="927" spans="1:4" ht="14.25" customHeight="1">
      <c r="C927" s="40">
        <v>14</v>
      </c>
      <c r="D927" s="52">
        <f>'COG-M'!P768</f>
        <v>0</v>
      </c>
    </row>
    <row r="928" spans="1:4" ht="14.25" customHeight="1">
      <c r="C928" s="40">
        <v>15</v>
      </c>
      <c r="D928" s="52">
        <f>'COG-M'!P769</f>
        <v>0</v>
      </c>
    </row>
    <row r="929" spans="1:4" ht="14.25" customHeight="1">
      <c r="C929" s="40">
        <v>16</v>
      </c>
      <c r="D929" s="52">
        <f>'COG-M'!P770</f>
        <v>0</v>
      </c>
    </row>
    <row r="930" spans="1:4" ht="14.25" customHeight="1">
      <c r="C930" s="40">
        <v>17</v>
      </c>
      <c r="D930" s="52">
        <f>'COG-M'!P771</f>
        <v>0</v>
      </c>
    </row>
    <row r="931" spans="1:4" ht="14.25" customHeight="1">
      <c r="C931" s="40">
        <v>25</v>
      </c>
      <c r="D931" s="52">
        <f>'COG-M'!P772</f>
        <v>0</v>
      </c>
    </row>
    <row r="932" spans="1:4" ht="14.25" customHeight="1">
      <c r="C932" s="40">
        <v>26</v>
      </c>
      <c r="D932" s="52">
        <f>'COG-M'!P773</f>
        <v>0</v>
      </c>
    </row>
    <row r="933" spans="1:4" ht="14.25" customHeight="1">
      <c r="C933" s="40">
        <v>27</v>
      </c>
      <c r="D933" s="52">
        <f>'COG-M'!P774</f>
        <v>0</v>
      </c>
    </row>
    <row r="934" spans="1:4" ht="14.25" customHeight="1">
      <c r="A934" s="40">
        <v>314</v>
      </c>
      <c r="B934" s="40" t="s">
        <v>1908</v>
      </c>
      <c r="C934" s="40">
        <v>11</v>
      </c>
      <c r="D934" s="52">
        <f>'COG-M'!P775</f>
        <v>0</v>
      </c>
    </row>
    <row r="935" spans="1:4" ht="14.25" customHeight="1">
      <c r="C935" s="40">
        <v>12</v>
      </c>
      <c r="D935" s="52">
        <f>'COG-M'!P776</f>
        <v>0</v>
      </c>
    </row>
    <row r="936" spans="1:4" ht="14.25" customHeight="1">
      <c r="C936" s="40">
        <v>13</v>
      </c>
      <c r="D936" s="52">
        <f>'COG-M'!P777</f>
        <v>0</v>
      </c>
    </row>
    <row r="937" spans="1:4" ht="14.25" customHeight="1">
      <c r="C937" s="40">
        <v>14</v>
      </c>
      <c r="D937" s="52">
        <f>'COG-M'!P778</f>
        <v>0</v>
      </c>
    </row>
    <row r="938" spans="1:4" ht="14.25" customHeight="1">
      <c r="C938" s="40">
        <v>15</v>
      </c>
      <c r="D938" s="52">
        <f>'COG-M'!P779</f>
        <v>86940</v>
      </c>
    </row>
    <row r="939" spans="1:4" ht="14.25" customHeight="1">
      <c r="C939" s="40">
        <v>16</v>
      </c>
      <c r="D939" s="52">
        <f>'COG-M'!P780</f>
        <v>0</v>
      </c>
    </row>
    <row r="940" spans="1:4" ht="14.25" customHeight="1">
      <c r="C940" s="40">
        <v>17</v>
      </c>
      <c r="D940" s="52">
        <f>'COG-M'!P781</f>
        <v>0</v>
      </c>
    </row>
    <row r="941" spans="1:4" ht="14.25" customHeight="1">
      <c r="C941" s="40">
        <v>25</v>
      </c>
      <c r="D941" s="52">
        <f>'COG-M'!P782</f>
        <v>0</v>
      </c>
    </row>
    <row r="942" spans="1:4" ht="14.25" customHeight="1">
      <c r="C942" s="40">
        <v>26</v>
      </c>
      <c r="D942" s="52">
        <f>'COG-M'!P783</f>
        <v>0</v>
      </c>
    </row>
    <row r="943" spans="1:4" ht="14.25" customHeight="1">
      <c r="C943" s="40">
        <v>27</v>
      </c>
      <c r="D943" s="52">
        <f>'COG-M'!P784</f>
        <v>0</v>
      </c>
    </row>
    <row r="944" spans="1:4" ht="14.25" customHeight="1">
      <c r="A944" s="40">
        <v>315</v>
      </c>
      <c r="B944" s="40" t="s">
        <v>1909</v>
      </c>
      <c r="C944" s="40">
        <v>11</v>
      </c>
      <c r="D944" s="52">
        <f>'COG-M'!P785</f>
        <v>0</v>
      </c>
    </row>
    <row r="945" spans="1:4" ht="14.25" customHeight="1">
      <c r="C945" s="40">
        <v>12</v>
      </c>
      <c r="D945" s="52">
        <f>'COG-M'!P786</f>
        <v>0</v>
      </c>
    </row>
    <row r="946" spans="1:4" ht="14.25" customHeight="1">
      <c r="C946" s="40">
        <v>13</v>
      </c>
      <c r="D946" s="52">
        <f>'COG-M'!P787</f>
        <v>0</v>
      </c>
    </row>
    <row r="947" spans="1:4" ht="14.25" customHeight="1">
      <c r="C947" s="40">
        <v>14</v>
      </c>
      <c r="D947" s="52">
        <f>'COG-M'!P788</f>
        <v>0</v>
      </c>
    </row>
    <row r="948" spans="1:4" ht="14.25" customHeight="1">
      <c r="C948" s="40">
        <v>15</v>
      </c>
      <c r="D948" s="52">
        <f>'COG-M'!P789</f>
        <v>72000</v>
      </c>
    </row>
    <row r="949" spans="1:4" ht="14.25" customHeight="1">
      <c r="C949" s="40">
        <v>16</v>
      </c>
      <c r="D949" s="52">
        <f>'COG-M'!P790</f>
        <v>0</v>
      </c>
    </row>
    <row r="950" spans="1:4" ht="14.25" customHeight="1">
      <c r="C950" s="40">
        <v>17</v>
      </c>
      <c r="D950" s="52">
        <f>'COG-M'!P791</f>
        <v>0</v>
      </c>
    </row>
    <row r="951" spans="1:4" ht="14.25" customHeight="1">
      <c r="C951" s="40">
        <v>25</v>
      </c>
      <c r="D951" s="52">
        <f>'COG-M'!P792</f>
        <v>0</v>
      </c>
    </row>
    <row r="952" spans="1:4" ht="14.25" customHeight="1">
      <c r="C952" s="40">
        <v>26</v>
      </c>
      <c r="D952" s="52">
        <f>'COG-M'!P793</f>
        <v>0</v>
      </c>
    </row>
    <row r="953" spans="1:4" ht="14.25" customHeight="1">
      <c r="C953" s="40">
        <v>27</v>
      </c>
      <c r="D953" s="52">
        <f>'COG-M'!P794</f>
        <v>0</v>
      </c>
    </row>
    <row r="954" spans="1:4" ht="14.25" customHeight="1">
      <c r="A954" s="40">
        <v>316</v>
      </c>
      <c r="B954" s="40" t="s">
        <v>1910</v>
      </c>
      <c r="C954" s="40">
        <v>11</v>
      </c>
      <c r="D954" s="52">
        <f>'COG-M'!P795</f>
        <v>0</v>
      </c>
    </row>
    <row r="955" spans="1:4" ht="14.25" customHeight="1">
      <c r="C955" s="40">
        <v>12</v>
      </c>
      <c r="D955" s="52">
        <f>'COG-M'!P796</f>
        <v>0</v>
      </c>
    </row>
    <row r="956" spans="1:4" ht="14.25" customHeight="1">
      <c r="C956" s="40">
        <v>13</v>
      </c>
      <c r="D956" s="52">
        <f>'COG-M'!P797</f>
        <v>0</v>
      </c>
    </row>
    <row r="957" spans="1:4" ht="14.25" customHeight="1">
      <c r="C957" s="40">
        <v>14</v>
      </c>
      <c r="D957" s="52">
        <f>'COG-M'!P798</f>
        <v>0</v>
      </c>
    </row>
    <row r="958" spans="1:4" ht="14.25" customHeight="1">
      <c r="C958" s="40">
        <v>15</v>
      </c>
      <c r="D958" s="52">
        <f>'COG-M'!P799</f>
        <v>0</v>
      </c>
    </row>
    <row r="959" spans="1:4" ht="14.25" customHeight="1">
      <c r="C959" s="40">
        <v>16</v>
      </c>
      <c r="D959" s="52">
        <f>'COG-M'!P800</f>
        <v>0</v>
      </c>
    </row>
    <row r="960" spans="1:4" ht="14.25" customHeight="1">
      <c r="C960" s="40">
        <v>17</v>
      </c>
      <c r="D960" s="52">
        <f>'COG-M'!P801</f>
        <v>0</v>
      </c>
    </row>
    <row r="961" spans="1:4" ht="14.25" customHeight="1">
      <c r="C961" s="40">
        <v>25</v>
      </c>
      <c r="D961" s="52">
        <f>'COG-M'!P802</f>
        <v>0</v>
      </c>
    </row>
    <row r="962" spans="1:4" ht="14.25" customHeight="1">
      <c r="C962" s="40">
        <v>26</v>
      </c>
      <c r="D962" s="52">
        <f>'COG-M'!P803</f>
        <v>0</v>
      </c>
    </row>
    <row r="963" spans="1:4" ht="14.25" customHeight="1">
      <c r="C963" s="40">
        <v>27</v>
      </c>
      <c r="D963" s="52">
        <f>'COG-M'!P804</f>
        <v>0</v>
      </c>
    </row>
    <row r="964" spans="1:4" ht="14.25" customHeight="1">
      <c r="A964" s="40">
        <v>317</v>
      </c>
      <c r="B964" s="40" t="s">
        <v>1911</v>
      </c>
      <c r="C964" s="40">
        <v>11</v>
      </c>
      <c r="D964" s="52">
        <f>'COG-M'!P805</f>
        <v>0</v>
      </c>
    </row>
    <row r="965" spans="1:4" ht="14.25" customHeight="1">
      <c r="C965" s="40">
        <v>12</v>
      </c>
      <c r="D965" s="52">
        <f>'COG-M'!P806</f>
        <v>0</v>
      </c>
    </row>
    <row r="966" spans="1:4" ht="14.25" customHeight="1">
      <c r="C966" s="40">
        <v>13</v>
      </c>
      <c r="D966" s="52">
        <f>'COG-M'!P807</f>
        <v>0</v>
      </c>
    </row>
    <row r="967" spans="1:4" ht="14.25" customHeight="1">
      <c r="C967" s="40">
        <v>14</v>
      </c>
      <c r="D967" s="52">
        <f>'COG-M'!P808</f>
        <v>0</v>
      </c>
    </row>
    <row r="968" spans="1:4" ht="14.25" customHeight="1">
      <c r="C968" s="40">
        <v>15</v>
      </c>
      <c r="D968" s="52">
        <f>'COG-M'!P809</f>
        <v>96000</v>
      </c>
    </row>
    <row r="969" spans="1:4" ht="14.25" customHeight="1">
      <c r="C969" s="40">
        <v>16</v>
      </c>
      <c r="D969" s="52">
        <f>'COG-M'!P810</f>
        <v>0</v>
      </c>
    </row>
    <row r="970" spans="1:4" ht="14.25" customHeight="1">
      <c r="C970" s="40">
        <v>17</v>
      </c>
      <c r="D970" s="52">
        <f>'COG-M'!P811</f>
        <v>0</v>
      </c>
    </row>
    <row r="971" spans="1:4" ht="14.25" customHeight="1">
      <c r="C971" s="40">
        <v>25</v>
      </c>
      <c r="D971" s="52">
        <f>'COG-M'!P812</f>
        <v>0</v>
      </c>
    </row>
    <row r="972" spans="1:4" ht="14.25" customHeight="1">
      <c r="C972" s="40">
        <v>26</v>
      </c>
      <c r="D972" s="52">
        <f>'COG-M'!P813</f>
        <v>0</v>
      </c>
    </row>
    <row r="973" spans="1:4" ht="14.25" customHeight="1">
      <c r="C973" s="40">
        <v>27</v>
      </c>
      <c r="D973" s="52">
        <f>'COG-M'!P814</f>
        <v>0</v>
      </c>
    </row>
    <row r="974" spans="1:4" ht="14.25" customHeight="1">
      <c r="A974" s="40">
        <v>318</v>
      </c>
      <c r="B974" s="40" t="s">
        <v>1912</v>
      </c>
      <c r="C974" s="40">
        <v>11</v>
      </c>
      <c r="D974" s="52">
        <f>'COG-M'!P815</f>
        <v>0</v>
      </c>
    </row>
    <row r="975" spans="1:4" ht="14.25" customHeight="1">
      <c r="C975" s="40">
        <v>12</v>
      </c>
      <c r="D975" s="52">
        <f>'COG-M'!P816</f>
        <v>0</v>
      </c>
    </row>
    <row r="976" spans="1:4" ht="14.25" customHeight="1">
      <c r="C976" s="40">
        <v>13</v>
      </c>
      <c r="D976" s="52">
        <f>'COG-M'!P817</f>
        <v>0</v>
      </c>
    </row>
    <row r="977" spans="1:4" ht="14.25" customHeight="1">
      <c r="C977" s="40">
        <v>14</v>
      </c>
      <c r="D977" s="52">
        <f>'COG-M'!P818</f>
        <v>0</v>
      </c>
    </row>
    <row r="978" spans="1:4" ht="14.25" customHeight="1">
      <c r="C978" s="40">
        <v>15</v>
      </c>
      <c r="D978" s="52">
        <f>'COG-M'!P819</f>
        <v>0</v>
      </c>
    </row>
    <row r="979" spans="1:4" ht="14.25" customHeight="1">
      <c r="C979" s="40">
        <v>16</v>
      </c>
      <c r="D979" s="52">
        <f>'COG-M'!P820</f>
        <v>0</v>
      </c>
    </row>
    <row r="980" spans="1:4" ht="14.25" customHeight="1">
      <c r="C980" s="40">
        <v>17</v>
      </c>
      <c r="D980" s="52">
        <f>'COG-M'!P821</f>
        <v>0</v>
      </c>
    </row>
    <row r="981" spans="1:4" ht="14.25" customHeight="1">
      <c r="C981" s="40">
        <v>25</v>
      </c>
      <c r="D981" s="52">
        <f>'COG-M'!P822</f>
        <v>0</v>
      </c>
    </row>
    <row r="982" spans="1:4" ht="14.25" customHeight="1">
      <c r="C982" s="40">
        <v>26</v>
      </c>
      <c r="D982" s="52">
        <f>'COG-M'!P823</f>
        <v>0</v>
      </c>
    </row>
    <row r="983" spans="1:4" ht="14.25" customHeight="1">
      <c r="C983" s="40">
        <v>27</v>
      </c>
      <c r="D983" s="52">
        <f>'COG-M'!P824</f>
        <v>0</v>
      </c>
    </row>
    <row r="984" spans="1:4" ht="14.25" customHeight="1">
      <c r="A984" s="40">
        <v>319</v>
      </c>
      <c r="B984" s="40" t="s">
        <v>1913</v>
      </c>
      <c r="C984" s="40">
        <v>11</v>
      </c>
      <c r="D984" s="52">
        <f>'COG-M'!P825</f>
        <v>0</v>
      </c>
    </row>
    <row r="985" spans="1:4" ht="14.25" customHeight="1">
      <c r="C985" s="40">
        <v>12</v>
      </c>
      <c r="D985" s="52">
        <f>'COG-M'!P826</f>
        <v>0</v>
      </c>
    </row>
    <row r="986" spans="1:4" ht="14.25" customHeight="1">
      <c r="C986" s="40">
        <v>13</v>
      </c>
      <c r="D986" s="52">
        <f>'COG-M'!P827</f>
        <v>0</v>
      </c>
    </row>
    <row r="987" spans="1:4" ht="14.25" customHeight="1">
      <c r="C987" s="40">
        <v>14</v>
      </c>
      <c r="D987" s="52">
        <f>'COG-M'!P828</f>
        <v>0</v>
      </c>
    </row>
    <row r="988" spans="1:4" ht="14.25" customHeight="1">
      <c r="C988" s="40">
        <v>15</v>
      </c>
      <c r="D988" s="52">
        <f>'COG-M'!P829</f>
        <v>0</v>
      </c>
    </row>
    <row r="989" spans="1:4" ht="14.25" customHeight="1">
      <c r="C989" s="40">
        <v>16</v>
      </c>
      <c r="D989" s="52">
        <f>'COG-M'!P830</f>
        <v>0</v>
      </c>
    </row>
    <row r="990" spans="1:4" ht="14.25" customHeight="1">
      <c r="C990" s="40">
        <v>17</v>
      </c>
      <c r="D990" s="52">
        <f>'COG-M'!P831</f>
        <v>0</v>
      </c>
    </row>
    <row r="991" spans="1:4" ht="14.25" customHeight="1">
      <c r="C991" s="40">
        <v>25</v>
      </c>
      <c r="D991" s="52">
        <f>'COG-M'!P832</f>
        <v>0</v>
      </c>
    </row>
    <row r="992" spans="1:4" ht="14.25" customHeight="1">
      <c r="C992" s="40">
        <v>26</v>
      </c>
      <c r="D992" s="52">
        <f>'COG-M'!P833</f>
        <v>0</v>
      </c>
    </row>
    <row r="993" spans="1:4" ht="14.25" customHeight="1">
      <c r="C993" s="40">
        <v>27</v>
      </c>
      <c r="D993" s="52">
        <f>'COG-M'!P834</f>
        <v>0</v>
      </c>
    </row>
    <row r="994" spans="1:4" ht="14.25" customHeight="1">
      <c r="A994" s="40">
        <v>3200</v>
      </c>
      <c r="B994" s="40" t="s">
        <v>1914</v>
      </c>
      <c r="D994" s="52">
        <f>'COG-M'!P835</f>
        <v>120000</v>
      </c>
    </row>
    <row r="995" spans="1:4" ht="14.25" customHeight="1">
      <c r="A995" s="40">
        <v>321</v>
      </c>
      <c r="B995" s="40" t="s">
        <v>1915</v>
      </c>
      <c r="C995" s="40">
        <v>11</v>
      </c>
      <c r="D995" s="52">
        <f>'COG-M'!P836</f>
        <v>0</v>
      </c>
    </row>
    <row r="996" spans="1:4" ht="14.25" customHeight="1">
      <c r="C996" s="40">
        <v>12</v>
      </c>
      <c r="D996" s="52">
        <f>'COG-M'!P837</f>
        <v>0</v>
      </c>
    </row>
    <row r="997" spans="1:4" ht="14.25" customHeight="1">
      <c r="C997" s="40">
        <v>13</v>
      </c>
      <c r="D997" s="52">
        <f>'COG-M'!P838</f>
        <v>0</v>
      </c>
    </row>
    <row r="998" spans="1:4" ht="14.25" customHeight="1">
      <c r="C998" s="40">
        <v>14</v>
      </c>
      <c r="D998" s="52">
        <f>'COG-M'!P839</f>
        <v>0</v>
      </c>
    </row>
    <row r="999" spans="1:4" ht="14.25" customHeight="1">
      <c r="C999" s="40">
        <v>15</v>
      </c>
      <c r="D999" s="52">
        <f>'COG-M'!P840</f>
        <v>0</v>
      </c>
    </row>
    <row r="1000" spans="1:4" ht="14.25" customHeight="1">
      <c r="C1000" s="40">
        <v>16</v>
      </c>
      <c r="D1000" s="52">
        <f>'COG-M'!P841</f>
        <v>0</v>
      </c>
    </row>
    <row r="1001" spans="1:4" ht="14.25" customHeight="1">
      <c r="C1001" s="40">
        <v>17</v>
      </c>
      <c r="D1001" s="52">
        <f>'COG-M'!P842</f>
        <v>0</v>
      </c>
    </row>
    <row r="1002" spans="1:4" ht="14.25" customHeight="1">
      <c r="C1002" s="40">
        <v>25</v>
      </c>
      <c r="D1002" s="52">
        <f>'COG-M'!P843</f>
        <v>0</v>
      </c>
    </row>
    <row r="1003" spans="1:4" ht="14.25" customHeight="1">
      <c r="C1003" s="40">
        <v>26</v>
      </c>
      <c r="D1003" s="52">
        <f>'COG-M'!P844</f>
        <v>0</v>
      </c>
    </row>
    <row r="1004" spans="1:4" ht="14.25" customHeight="1">
      <c r="C1004" s="40">
        <v>27</v>
      </c>
      <c r="D1004" s="52">
        <f>'COG-M'!P845</f>
        <v>0</v>
      </c>
    </row>
    <row r="1005" spans="1:4" ht="14.25" customHeight="1">
      <c r="A1005" s="40">
        <v>322</v>
      </c>
      <c r="B1005" s="40" t="s">
        <v>1916</v>
      </c>
      <c r="C1005" s="40">
        <v>11</v>
      </c>
      <c r="D1005" s="52">
        <f>'COG-M'!P846</f>
        <v>120000</v>
      </c>
    </row>
    <row r="1006" spans="1:4" ht="14.25" customHeight="1">
      <c r="C1006" s="40">
        <v>12</v>
      </c>
      <c r="D1006" s="52">
        <f>'COG-M'!P847</f>
        <v>0</v>
      </c>
    </row>
    <row r="1007" spans="1:4" ht="14.25" customHeight="1">
      <c r="C1007" s="40">
        <v>13</v>
      </c>
      <c r="D1007" s="52">
        <f>'COG-M'!P848</f>
        <v>0</v>
      </c>
    </row>
    <row r="1008" spans="1:4" ht="14.25" customHeight="1">
      <c r="C1008" s="40">
        <v>14</v>
      </c>
      <c r="D1008" s="52">
        <f>'COG-M'!P849</f>
        <v>0</v>
      </c>
    </row>
    <row r="1009" spans="1:4" ht="14.25" customHeight="1">
      <c r="C1009" s="40">
        <v>15</v>
      </c>
      <c r="D1009" s="52">
        <f>'COG-M'!P850</f>
        <v>0</v>
      </c>
    </row>
    <row r="1010" spans="1:4" ht="14.25" customHeight="1">
      <c r="C1010" s="40">
        <v>16</v>
      </c>
      <c r="D1010" s="52">
        <f>'COG-M'!P851</f>
        <v>0</v>
      </c>
    </row>
    <row r="1011" spans="1:4" ht="14.25" customHeight="1">
      <c r="C1011" s="40">
        <v>17</v>
      </c>
      <c r="D1011" s="52">
        <f>'COG-M'!P852</f>
        <v>0</v>
      </c>
    </row>
    <row r="1012" spans="1:4" ht="14.25" customHeight="1">
      <c r="C1012" s="40">
        <v>25</v>
      </c>
      <c r="D1012" s="52">
        <f>'COG-M'!P853</f>
        <v>0</v>
      </c>
    </row>
    <row r="1013" spans="1:4" ht="14.25" customHeight="1">
      <c r="C1013" s="40">
        <v>26</v>
      </c>
      <c r="D1013" s="52">
        <f>'COG-M'!P854</f>
        <v>0</v>
      </c>
    </row>
    <row r="1014" spans="1:4" ht="14.25" customHeight="1">
      <c r="C1014" s="40">
        <v>27</v>
      </c>
      <c r="D1014" s="52">
        <f>'COG-M'!P855</f>
        <v>0</v>
      </c>
    </row>
    <row r="1015" spans="1:4" ht="14.25" customHeight="1">
      <c r="A1015" s="40">
        <v>323</v>
      </c>
      <c r="B1015" s="40" t="s">
        <v>1917</v>
      </c>
      <c r="C1015" s="40">
        <v>11</v>
      </c>
      <c r="D1015" s="52">
        <f>'COG-M'!P856</f>
        <v>0</v>
      </c>
    </row>
    <row r="1016" spans="1:4" ht="14.25" customHeight="1">
      <c r="C1016" s="40">
        <v>12</v>
      </c>
      <c r="D1016" s="52">
        <f>'COG-M'!P857</f>
        <v>0</v>
      </c>
    </row>
    <row r="1017" spans="1:4" ht="14.25" customHeight="1">
      <c r="C1017" s="40">
        <v>13</v>
      </c>
      <c r="D1017" s="52">
        <f>'COG-M'!P858</f>
        <v>0</v>
      </c>
    </row>
    <row r="1018" spans="1:4" ht="14.25" customHeight="1">
      <c r="C1018" s="40">
        <v>14</v>
      </c>
      <c r="D1018" s="52">
        <f>'COG-M'!P859</f>
        <v>0</v>
      </c>
    </row>
    <row r="1019" spans="1:4" ht="14.25" customHeight="1">
      <c r="C1019" s="40">
        <v>15</v>
      </c>
      <c r="D1019" s="52">
        <f>'COG-M'!P860</f>
        <v>0</v>
      </c>
    </row>
    <row r="1020" spans="1:4" ht="14.25" customHeight="1">
      <c r="C1020" s="40">
        <v>16</v>
      </c>
      <c r="D1020" s="52">
        <f>'COG-M'!P861</f>
        <v>0</v>
      </c>
    </row>
    <row r="1021" spans="1:4" ht="14.25" customHeight="1">
      <c r="C1021" s="40">
        <v>17</v>
      </c>
      <c r="D1021" s="52">
        <f>'COG-M'!P862</f>
        <v>0</v>
      </c>
    </row>
    <row r="1022" spans="1:4" ht="14.25" customHeight="1">
      <c r="C1022" s="40">
        <v>25</v>
      </c>
      <c r="D1022" s="52">
        <f>'COG-M'!P863</f>
        <v>0</v>
      </c>
    </row>
    <row r="1023" spans="1:4" ht="14.25" customHeight="1">
      <c r="C1023" s="40">
        <v>26</v>
      </c>
      <c r="D1023" s="52">
        <f>'COG-M'!P864</f>
        <v>0</v>
      </c>
    </row>
    <row r="1024" spans="1:4" ht="14.25" customHeight="1">
      <c r="C1024" s="40">
        <v>27</v>
      </c>
      <c r="D1024" s="52">
        <f>'COG-M'!P865</f>
        <v>0</v>
      </c>
    </row>
    <row r="1025" spans="1:4" ht="14.25" customHeight="1">
      <c r="A1025" s="40">
        <v>324</v>
      </c>
      <c r="B1025" s="40" t="s">
        <v>1918</v>
      </c>
      <c r="C1025" s="40">
        <v>11</v>
      </c>
      <c r="D1025" s="52">
        <f>'COG-M'!P866</f>
        <v>0</v>
      </c>
    </row>
    <row r="1026" spans="1:4" ht="14.25" customHeight="1">
      <c r="C1026" s="40">
        <v>12</v>
      </c>
      <c r="D1026" s="52">
        <f>'COG-M'!P867</f>
        <v>0</v>
      </c>
    </row>
    <row r="1027" spans="1:4" ht="14.25" customHeight="1">
      <c r="C1027" s="40">
        <v>13</v>
      </c>
      <c r="D1027" s="52">
        <f>'COG-M'!P868</f>
        <v>0</v>
      </c>
    </row>
    <row r="1028" spans="1:4" ht="14.25" customHeight="1">
      <c r="C1028" s="40">
        <v>14</v>
      </c>
      <c r="D1028" s="52">
        <f>'COG-M'!P869</f>
        <v>0</v>
      </c>
    </row>
    <row r="1029" spans="1:4" ht="14.25" customHeight="1">
      <c r="C1029" s="40">
        <v>15</v>
      </c>
      <c r="D1029" s="52">
        <f>'COG-M'!P870</f>
        <v>0</v>
      </c>
    </row>
    <row r="1030" spans="1:4" ht="14.25" customHeight="1">
      <c r="C1030" s="40">
        <v>16</v>
      </c>
      <c r="D1030" s="52">
        <f>'COG-M'!P871</f>
        <v>0</v>
      </c>
    </row>
    <row r="1031" spans="1:4" ht="14.25" customHeight="1">
      <c r="C1031" s="40">
        <v>17</v>
      </c>
      <c r="D1031" s="52">
        <f>'COG-M'!P872</f>
        <v>0</v>
      </c>
    </row>
    <row r="1032" spans="1:4" ht="14.25" customHeight="1">
      <c r="C1032" s="40">
        <v>25</v>
      </c>
      <c r="D1032" s="52">
        <f>'COG-M'!P873</f>
        <v>0</v>
      </c>
    </row>
    <row r="1033" spans="1:4" ht="14.25" customHeight="1">
      <c r="C1033" s="40">
        <v>26</v>
      </c>
      <c r="D1033" s="52">
        <f>'COG-M'!P874</f>
        <v>0</v>
      </c>
    </row>
    <row r="1034" spans="1:4" ht="14.25" customHeight="1">
      <c r="C1034" s="40">
        <v>27</v>
      </c>
      <c r="D1034" s="52">
        <f>'COG-M'!P875</f>
        <v>0</v>
      </c>
    </row>
    <row r="1035" spans="1:4" ht="14.25" customHeight="1">
      <c r="A1035" s="40">
        <v>325</v>
      </c>
      <c r="B1035" s="40" t="s">
        <v>1919</v>
      </c>
      <c r="C1035" s="40">
        <v>11</v>
      </c>
      <c r="D1035" s="52">
        <f>'COG-M'!P876</f>
        <v>0</v>
      </c>
    </row>
    <row r="1036" spans="1:4" ht="14.25" customHeight="1">
      <c r="C1036" s="40">
        <v>12</v>
      </c>
      <c r="D1036" s="52">
        <f>'COG-M'!P877</f>
        <v>0</v>
      </c>
    </row>
    <row r="1037" spans="1:4" ht="14.25" customHeight="1">
      <c r="C1037" s="40">
        <v>13</v>
      </c>
      <c r="D1037" s="52">
        <f>'COG-M'!P878</f>
        <v>0</v>
      </c>
    </row>
    <row r="1038" spans="1:4" ht="14.25" customHeight="1">
      <c r="C1038" s="40">
        <v>14</v>
      </c>
      <c r="D1038" s="52">
        <f>'COG-M'!P879</f>
        <v>0</v>
      </c>
    </row>
    <row r="1039" spans="1:4" ht="14.25" customHeight="1">
      <c r="C1039" s="40">
        <v>15</v>
      </c>
      <c r="D1039" s="52">
        <f>'COG-M'!P880</f>
        <v>0</v>
      </c>
    </row>
    <row r="1040" spans="1:4" ht="14.25" customHeight="1">
      <c r="C1040" s="40">
        <v>16</v>
      </c>
      <c r="D1040" s="52">
        <f>'COG-M'!P881</f>
        <v>0</v>
      </c>
    </row>
    <row r="1041" spans="1:4" ht="14.25" customHeight="1">
      <c r="C1041" s="40">
        <v>17</v>
      </c>
      <c r="D1041" s="52">
        <f>'COG-M'!P882</f>
        <v>0</v>
      </c>
    </row>
    <row r="1042" spans="1:4" ht="14.25" customHeight="1">
      <c r="C1042" s="40">
        <v>25</v>
      </c>
      <c r="D1042" s="52">
        <f>'COG-M'!P883</f>
        <v>0</v>
      </c>
    </row>
    <row r="1043" spans="1:4" ht="14.25" customHeight="1">
      <c r="C1043" s="40">
        <v>26</v>
      </c>
      <c r="D1043" s="52">
        <f>'COG-M'!P884</f>
        <v>0</v>
      </c>
    </row>
    <row r="1044" spans="1:4" ht="14.25" customHeight="1">
      <c r="C1044" s="40">
        <v>27</v>
      </c>
      <c r="D1044" s="52">
        <f>'COG-M'!P885</f>
        <v>0</v>
      </c>
    </row>
    <row r="1045" spans="1:4" ht="14.25" customHeight="1">
      <c r="A1045" s="40">
        <v>326</v>
      </c>
      <c r="B1045" s="40" t="s">
        <v>1920</v>
      </c>
      <c r="C1045" s="40">
        <v>11</v>
      </c>
      <c r="D1045" s="52">
        <f>'COG-M'!P886</f>
        <v>0</v>
      </c>
    </row>
    <row r="1046" spans="1:4" ht="14.25" customHeight="1">
      <c r="C1046" s="40">
        <v>12</v>
      </c>
      <c r="D1046" s="52">
        <f>'COG-M'!P887</f>
        <v>0</v>
      </c>
    </row>
    <row r="1047" spans="1:4" ht="14.25" customHeight="1">
      <c r="C1047" s="40">
        <v>13</v>
      </c>
      <c r="D1047" s="52">
        <f>'COG-M'!P888</f>
        <v>0</v>
      </c>
    </row>
    <row r="1048" spans="1:4" ht="14.25" customHeight="1">
      <c r="C1048" s="40">
        <v>14</v>
      </c>
      <c r="D1048" s="52">
        <f>'COG-M'!P889</f>
        <v>0</v>
      </c>
    </row>
    <row r="1049" spans="1:4" ht="14.25" customHeight="1">
      <c r="C1049" s="40">
        <v>15</v>
      </c>
      <c r="D1049" s="52">
        <f>'COG-M'!P890</f>
        <v>0</v>
      </c>
    </row>
    <row r="1050" spans="1:4" ht="14.25" customHeight="1">
      <c r="C1050" s="40">
        <v>16</v>
      </c>
      <c r="D1050" s="52">
        <f>'COG-M'!P891</f>
        <v>0</v>
      </c>
    </row>
    <row r="1051" spans="1:4" ht="14.25" customHeight="1">
      <c r="C1051" s="40">
        <v>17</v>
      </c>
      <c r="D1051" s="52">
        <f>'COG-M'!P892</f>
        <v>0</v>
      </c>
    </row>
    <row r="1052" spans="1:4" ht="14.25" customHeight="1">
      <c r="C1052" s="40">
        <v>25</v>
      </c>
      <c r="D1052" s="52">
        <f>'COG-M'!P893</f>
        <v>0</v>
      </c>
    </row>
    <row r="1053" spans="1:4" ht="14.25" customHeight="1">
      <c r="C1053" s="40">
        <v>26</v>
      </c>
      <c r="D1053" s="52">
        <f>'COG-M'!P894</f>
        <v>0</v>
      </c>
    </row>
    <row r="1054" spans="1:4" ht="14.25" customHeight="1">
      <c r="C1054" s="40">
        <v>27</v>
      </c>
      <c r="D1054" s="52">
        <f>'COG-M'!P895</f>
        <v>0</v>
      </c>
    </row>
    <row r="1055" spans="1:4" ht="14.25" customHeight="1">
      <c r="A1055" s="40">
        <v>327</v>
      </c>
      <c r="B1055" s="40" t="s">
        <v>1921</v>
      </c>
      <c r="C1055" s="40">
        <v>11</v>
      </c>
      <c r="D1055" s="52">
        <f>'COG-M'!P896</f>
        <v>0</v>
      </c>
    </row>
    <row r="1056" spans="1:4" ht="14.25" customHeight="1">
      <c r="C1056" s="40">
        <v>12</v>
      </c>
      <c r="D1056" s="52">
        <f>'COG-M'!P897</f>
        <v>0</v>
      </c>
    </row>
    <row r="1057" spans="1:4" ht="14.25" customHeight="1">
      <c r="C1057" s="40">
        <v>13</v>
      </c>
      <c r="D1057" s="52">
        <f>'COG-M'!P898</f>
        <v>0</v>
      </c>
    </row>
    <row r="1058" spans="1:4" ht="14.25" customHeight="1">
      <c r="C1058" s="40">
        <v>14</v>
      </c>
      <c r="D1058" s="52">
        <f>'COG-M'!P899</f>
        <v>0</v>
      </c>
    </row>
    <row r="1059" spans="1:4" ht="14.25" customHeight="1">
      <c r="C1059" s="40">
        <v>15</v>
      </c>
      <c r="D1059" s="52">
        <f>'COG-M'!P900</f>
        <v>0</v>
      </c>
    </row>
    <row r="1060" spans="1:4" ht="14.25" customHeight="1">
      <c r="C1060" s="40">
        <v>16</v>
      </c>
      <c r="D1060" s="52">
        <f>'COG-M'!P901</f>
        <v>0</v>
      </c>
    </row>
    <row r="1061" spans="1:4" ht="14.25" customHeight="1">
      <c r="C1061" s="40">
        <v>17</v>
      </c>
      <c r="D1061" s="52">
        <f>'COG-M'!P902</f>
        <v>0</v>
      </c>
    </row>
    <row r="1062" spans="1:4" ht="14.25" customHeight="1">
      <c r="C1062" s="40">
        <v>25</v>
      </c>
      <c r="D1062" s="52">
        <f>'COG-M'!P903</f>
        <v>0</v>
      </c>
    </row>
    <row r="1063" spans="1:4" ht="14.25" customHeight="1">
      <c r="C1063" s="40">
        <v>26</v>
      </c>
      <c r="D1063" s="52">
        <f>'COG-M'!P904</f>
        <v>0</v>
      </c>
    </row>
    <row r="1064" spans="1:4" ht="14.25" customHeight="1">
      <c r="C1064" s="40">
        <v>27</v>
      </c>
      <c r="D1064" s="52">
        <f>'COG-M'!P905</f>
        <v>0</v>
      </c>
    </row>
    <row r="1065" spans="1:4" ht="14.25" customHeight="1">
      <c r="A1065" s="40">
        <v>328</v>
      </c>
      <c r="B1065" s="40" t="s">
        <v>1922</v>
      </c>
      <c r="C1065" s="40">
        <v>11</v>
      </c>
      <c r="D1065" s="52">
        <f>'COG-M'!P906</f>
        <v>0</v>
      </c>
    </row>
    <row r="1066" spans="1:4" ht="14.25" customHeight="1">
      <c r="C1066" s="40">
        <v>12</v>
      </c>
      <c r="D1066" s="52">
        <f>'COG-M'!P907</f>
        <v>0</v>
      </c>
    </row>
    <row r="1067" spans="1:4" ht="14.25" customHeight="1">
      <c r="C1067" s="40">
        <v>13</v>
      </c>
      <c r="D1067" s="52">
        <f>'COG-M'!P908</f>
        <v>0</v>
      </c>
    </row>
    <row r="1068" spans="1:4" ht="14.25" customHeight="1">
      <c r="C1068" s="40">
        <v>14</v>
      </c>
      <c r="D1068" s="52">
        <f>'COG-M'!P909</f>
        <v>0</v>
      </c>
    </row>
    <row r="1069" spans="1:4" ht="14.25" customHeight="1">
      <c r="C1069" s="40">
        <v>15</v>
      </c>
      <c r="D1069" s="52">
        <f>'COG-M'!P910</f>
        <v>0</v>
      </c>
    </row>
    <row r="1070" spans="1:4" ht="14.25" customHeight="1">
      <c r="C1070" s="40">
        <v>16</v>
      </c>
      <c r="D1070" s="52">
        <f>'COG-M'!P911</f>
        <v>0</v>
      </c>
    </row>
    <row r="1071" spans="1:4" ht="14.25" customHeight="1">
      <c r="C1071" s="40">
        <v>17</v>
      </c>
      <c r="D1071" s="52">
        <f>'COG-M'!P912</f>
        <v>0</v>
      </c>
    </row>
    <row r="1072" spans="1:4" ht="14.25" customHeight="1">
      <c r="C1072" s="40">
        <v>25</v>
      </c>
      <c r="D1072" s="52">
        <f>'COG-M'!P913</f>
        <v>0</v>
      </c>
    </row>
    <row r="1073" spans="1:4" ht="14.25" customHeight="1">
      <c r="C1073" s="40">
        <v>26</v>
      </c>
      <c r="D1073" s="52">
        <f>'COG-M'!P914</f>
        <v>0</v>
      </c>
    </row>
    <row r="1074" spans="1:4" ht="14.25" customHeight="1">
      <c r="C1074" s="40">
        <v>27</v>
      </c>
      <c r="D1074" s="52">
        <f>'COG-M'!P915</f>
        <v>0</v>
      </c>
    </row>
    <row r="1075" spans="1:4" ht="14.25" customHeight="1">
      <c r="A1075" s="40">
        <v>329</v>
      </c>
      <c r="B1075" s="40" t="s">
        <v>1923</v>
      </c>
      <c r="C1075" s="40">
        <v>11</v>
      </c>
      <c r="D1075" s="52">
        <f>'COG-M'!P916</f>
        <v>0</v>
      </c>
    </row>
    <row r="1076" spans="1:4" ht="14.25" customHeight="1">
      <c r="C1076" s="40">
        <v>12</v>
      </c>
      <c r="D1076" s="52">
        <f>'COG-M'!P917</f>
        <v>0</v>
      </c>
    </row>
    <row r="1077" spans="1:4" ht="14.25" customHeight="1">
      <c r="C1077" s="40">
        <v>13</v>
      </c>
      <c r="D1077" s="52">
        <f>'COG-M'!P918</f>
        <v>0</v>
      </c>
    </row>
    <row r="1078" spans="1:4" ht="14.25" customHeight="1">
      <c r="C1078" s="40">
        <v>14</v>
      </c>
      <c r="D1078" s="52">
        <f>'COG-M'!P919</f>
        <v>0</v>
      </c>
    </row>
    <row r="1079" spans="1:4" ht="14.25" customHeight="1">
      <c r="C1079" s="40">
        <v>15</v>
      </c>
      <c r="D1079" s="52">
        <f>'COG-M'!P920</f>
        <v>0</v>
      </c>
    </row>
    <row r="1080" spans="1:4" ht="14.25" customHeight="1">
      <c r="C1080" s="40">
        <v>16</v>
      </c>
      <c r="D1080" s="52">
        <f>'COG-M'!P921</f>
        <v>0</v>
      </c>
    </row>
    <row r="1081" spans="1:4" ht="14.25" customHeight="1">
      <c r="C1081" s="40">
        <v>17</v>
      </c>
      <c r="D1081" s="52">
        <f>'COG-M'!P922</f>
        <v>0</v>
      </c>
    </row>
    <row r="1082" spans="1:4" ht="14.25" customHeight="1">
      <c r="C1082" s="40">
        <v>25</v>
      </c>
      <c r="D1082" s="52">
        <f>'COG-M'!P923</f>
        <v>0</v>
      </c>
    </row>
    <row r="1083" spans="1:4" ht="14.25" customHeight="1">
      <c r="C1083" s="40">
        <v>26</v>
      </c>
      <c r="D1083" s="52">
        <f>'COG-M'!P924</f>
        <v>0</v>
      </c>
    </row>
    <row r="1084" spans="1:4" ht="14.25" customHeight="1">
      <c r="C1084" s="40">
        <v>27</v>
      </c>
      <c r="D1084" s="52">
        <f>'COG-M'!P925</f>
        <v>0</v>
      </c>
    </row>
    <row r="1085" spans="1:4" ht="14.25" customHeight="1">
      <c r="A1085" s="40">
        <v>3300</v>
      </c>
      <c r="B1085" s="40" t="s">
        <v>1924</v>
      </c>
      <c r="D1085" s="52">
        <f>'COG-M'!P926</f>
        <v>48000</v>
      </c>
    </row>
    <row r="1086" spans="1:4" ht="14.25" customHeight="1">
      <c r="A1086" s="40">
        <v>331</v>
      </c>
      <c r="B1086" s="40" t="s">
        <v>1925</v>
      </c>
      <c r="C1086" s="40">
        <v>11</v>
      </c>
      <c r="D1086" s="52">
        <f>'COG-M'!P927</f>
        <v>0</v>
      </c>
    </row>
    <row r="1087" spans="1:4" ht="14.25" customHeight="1">
      <c r="C1087" s="40">
        <v>12</v>
      </c>
      <c r="D1087" s="52">
        <f>'COG-M'!P928</f>
        <v>0</v>
      </c>
    </row>
    <row r="1088" spans="1:4" ht="14.25" customHeight="1">
      <c r="C1088" s="40">
        <v>13</v>
      </c>
      <c r="D1088" s="52">
        <f>'COG-M'!P929</f>
        <v>0</v>
      </c>
    </row>
    <row r="1089" spans="1:4" ht="14.25" customHeight="1">
      <c r="C1089" s="40">
        <v>14</v>
      </c>
      <c r="D1089" s="52">
        <f>'COG-M'!P930</f>
        <v>0</v>
      </c>
    </row>
    <row r="1090" spans="1:4" ht="14.25" customHeight="1">
      <c r="C1090" s="40">
        <v>15</v>
      </c>
      <c r="D1090" s="52">
        <f>'COG-M'!P931</f>
        <v>0</v>
      </c>
    </row>
    <row r="1091" spans="1:4" ht="14.25" customHeight="1">
      <c r="C1091" s="40">
        <v>16</v>
      </c>
      <c r="D1091" s="52">
        <f>'COG-M'!P932</f>
        <v>0</v>
      </c>
    </row>
    <row r="1092" spans="1:4" ht="14.25" customHeight="1">
      <c r="C1092" s="40">
        <v>17</v>
      </c>
      <c r="D1092" s="52">
        <f>'COG-M'!P933</f>
        <v>0</v>
      </c>
    </row>
    <row r="1093" spans="1:4" ht="14.25" customHeight="1">
      <c r="C1093" s="40">
        <v>25</v>
      </c>
      <c r="D1093" s="52">
        <f>'COG-M'!P934</f>
        <v>0</v>
      </c>
    </row>
    <row r="1094" spans="1:4" ht="14.25" customHeight="1">
      <c r="C1094" s="40">
        <v>26</v>
      </c>
      <c r="D1094" s="52">
        <f>'COG-M'!P935</f>
        <v>0</v>
      </c>
    </row>
    <row r="1095" spans="1:4" ht="14.25" customHeight="1">
      <c r="C1095" s="40">
        <v>27</v>
      </c>
      <c r="D1095" s="52">
        <f>'COG-M'!P936</f>
        <v>0</v>
      </c>
    </row>
    <row r="1096" spans="1:4" ht="14.25" customHeight="1">
      <c r="A1096" s="40">
        <v>332</v>
      </c>
      <c r="B1096" s="40" t="s">
        <v>1926</v>
      </c>
      <c r="C1096" s="40">
        <v>11</v>
      </c>
      <c r="D1096" s="52">
        <f>'COG-M'!P937</f>
        <v>0</v>
      </c>
    </row>
    <row r="1097" spans="1:4" ht="14.25" customHeight="1">
      <c r="C1097" s="40">
        <v>12</v>
      </c>
      <c r="D1097" s="52">
        <f>'COG-M'!P938</f>
        <v>0</v>
      </c>
    </row>
    <row r="1098" spans="1:4" ht="14.25" customHeight="1">
      <c r="C1098" s="40">
        <v>13</v>
      </c>
      <c r="D1098" s="52">
        <f>'COG-M'!P939</f>
        <v>0</v>
      </c>
    </row>
    <row r="1099" spans="1:4" ht="14.25" customHeight="1">
      <c r="C1099" s="40">
        <v>14</v>
      </c>
      <c r="D1099" s="52">
        <f>'COG-M'!P940</f>
        <v>0</v>
      </c>
    </row>
    <row r="1100" spans="1:4" ht="14.25" customHeight="1">
      <c r="C1100" s="40">
        <v>15</v>
      </c>
      <c r="D1100" s="52">
        <f>'COG-M'!P941</f>
        <v>0</v>
      </c>
    </row>
    <row r="1101" spans="1:4" ht="14.25" customHeight="1">
      <c r="C1101" s="40">
        <v>16</v>
      </c>
      <c r="D1101" s="52">
        <f>'COG-M'!P942</f>
        <v>0</v>
      </c>
    </row>
    <row r="1102" spans="1:4" ht="14.25" customHeight="1">
      <c r="C1102" s="40">
        <v>17</v>
      </c>
      <c r="D1102" s="52">
        <f>'COG-M'!P943</f>
        <v>0</v>
      </c>
    </row>
    <row r="1103" spans="1:4" ht="14.25" customHeight="1">
      <c r="C1103" s="40">
        <v>25</v>
      </c>
      <c r="D1103" s="52">
        <f>'COG-M'!P944</f>
        <v>0</v>
      </c>
    </row>
    <row r="1104" spans="1:4" ht="14.25" customHeight="1">
      <c r="C1104" s="40">
        <v>26</v>
      </c>
      <c r="D1104" s="52">
        <f>'COG-M'!P945</f>
        <v>0</v>
      </c>
    </row>
    <row r="1105" spans="1:4" ht="14.25" customHeight="1">
      <c r="C1105" s="40">
        <v>27</v>
      </c>
      <c r="D1105" s="52">
        <f>'COG-M'!P946</f>
        <v>0</v>
      </c>
    </row>
    <row r="1106" spans="1:4" ht="14.25" customHeight="1">
      <c r="A1106" s="40">
        <v>333</v>
      </c>
      <c r="B1106" s="40" t="s">
        <v>1927</v>
      </c>
      <c r="C1106" s="40">
        <v>11</v>
      </c>
      <c r="D1106" s="52">
        <f>'COG-M'!P947</f>
        <v>0</v>
      </c>
    </row>
    <row r="1107" spans="1:4" ht="14.25" customHeight="1">
      <c r="C1107" s="40">
        <v>12</v>
      </c>
      <c r="D1107" s="52">
        <f>'COG-M'!P948</f>
        <v>0</v>
      </c>
    </row>
    <row r="1108" spans="1:4" ht="14.25" customHeight="1">
      <c r="C1108" s="40">
        <v>13</v>
      </c>
      <c r="D1108" s="52">
        <f>'COG-M'!P949</f>
        <v>0</v>
      </c>
    </row>
    <row r="1109" spans="1:4" ht="14.25" customHeight="1">
      <c r="C1109" s="40">
        <v>14</v>
      </c>
      <c r="D1109" s="52">
        <f>'COG-M'!P950</f>
        <v>0</v>
      </c>
    </row>
    <row r="1110" spans="1:4" ht="14.25" customHeight="1">
      <c r="C1110" s="40">
        <v>15</v>
      </c>
      <c r="D1110" s="52">
        <f>'COG-M'!P951</f>
        <v>0</v>
      </c>
    </row>
    <row r="1111" spans="1:4" ht="14.25" customHeight="1">
      <c r="C1111" s="40">
        <v>16</v>
      </c>
      <c r="D1111" s="52">
        <f>'COG-M'!P952</f>
        <v>0</v>
      </c>
    </row>
    <row r="1112" spans="1:4" ht="14.25" customHeight="1">
      <c r="C1112" s="40">
        <v>17</v>
      </c>
      <c r="D1112" s="52">
        <f>'COG-M'!P953</f>
        <v>0</v>
      </c>
    </row>
    <row r="1113" spans="1:4" ht="14.25" customHeight="1">
      <c r="C1113" s="40">
        <v>25</v>
      </c>
      <c r="D1113" s="52">
        <f>'COG-M'!P954</f>
        <v>0</v>
      </c>
    </row>
    <row r="1114" spans="1:4" ht="14.25" customHeight="1">
      <c r="C1114" s="40">
        <v>26</v>
      </c>
      <c r="D1114" s="52">
        <f>'COG-M'!P955</f>
        <v>0</v>
      </c>
    </row>
    <row r="1115" spans="1:4" ht="14.25" customHeight="1">
      <c r="C1115" s="40">
        <v>27</v>
      </c>
      <c r="D1115" s="52">
        <f>'COG-M'!P956</f>
        <v>0</v>
      </c>
    </row>
    <row r="1116" spans="1:4" ht="14.25" customHeight="1">
      <c r="A1116" s="40">
        <v>334</v>
      </c>
      <c r="B1116" s="40" t="s">
        <v>1928</v>
      </c>
      <c r="C1116" s="40">
        <v>11</v>
      </c>
      <c r="D1116" s="52">
        <f>'COG-M'!P957</f>
        <v>0</v>
      </c>
    </row>
    <row r="1117" spans="1:4" ht="14.25" customHeight="1">
      <c r="C1117" s="40">
        <v>12</v>
      </c>
      <c r="D1117" s="52">
        <f>'COG-M'!P958</f>
        <v>0</v>
      </c>
    </row>
    <row r="1118" spans="1:4" ht="14.25" customHeight="1">
      <c r="C1118" s="40">
        <v>13</v>
      </c>
      <c r="D1118" s="52">
        <f>'COG-M'!P959</f>
        <v>0</v>
      </c>
    </row>
    <row r="1119" spans="1:4" ht="14.25" customHeight="1">
      <c r="C1119" s="40">
        <v>14</v>
      </c>
      <c r="D1119" s="52">
        <f>'COG-M'!P960</f>
        <v>0</v>
      </c>
    </row>
    <row r="1120" spans="1:4" ht="14.25" customHeight="1">
      <c r="C1120" s="40">
        <v>15</v>
      </c>
      <c r="D1120" s="52">
        <f>'COG-M'!P961</f>
        <v>0</v>
      </c>
    </row>
    <row r="1121" spans="1:4" ht="14.25" customHeight="1">
      <c r="C1121" s="40">
        <v>16</v>
      </c>
      <c r="D1121" s="52">
        <f>'COG-M'!P962</f>
        <v>48000</v>
      </c>
    </row>
    <row r="1122" spans="1:4" ht="14.25" customHeight="1">
      <c r="C1122" s="40">
        <v>17</v>
      </c>
      <c r="D1122" s="52">
        <f>'COG-M'!P963</f>
        <v>0</v>
      </c>
    </row>
    <row r="1123" spans="1:4" ht="14.25" customHeight="1">
      <c r="C1123" s="40">
        <v>25</v>
      </c>
      <c r="D1123" s="52">
        <f>'COG-M'!P964</f>
        <v>0</v>
      </c>
    </row>
    <row r="1124" spans="1:4" ht="14.25" customHeight="1">
      <c r="C1124" s="40">
        <v>26</v>
      </c>
      <c r="D1124" s="52">
        <f>'COG-M'!P965</f>
        <v>0</v>
      </c>
    </row>
    <row r="1125" spans="1:4" ht="14.25" customHeight="1">
      <c r="C1125" s="40">
        <v>27</v>
      </c>
      <c r="D1125" s="52">
        <f>'COG-M'!P966</f>
        <v>0</v>
      </c>
    </row>
    <row r="1126" spans="1:4" ht="14.25" customHeight="1">
      <c r="A1126" s="40">
        <v>335</v>
      </c>
      <c r="B1126" s="40" t="s">
        <v>1929</v>
      </c>
      <c r="C1126" s="40">
        <v>11</v>
      </c>
      <c r="D1126" s="52">
        <f>'COG-M'!P967</f>
        <v>0</v>
      </c>
    </row>
    <row r="1127" spans="1:4" ht="14.25" customHeight="1">
      <c r="C1127" s="40">
        <v>12</v>
      </c>
      <c r="D1127" s="52">
        <f>'COG-M'!P968</f>
        <v>0</v>
      </c>
    </row>
    <row r="1128" spans="1:4" ht="14.25" customHeight="1">
      <c r="C1128" s="40">
        <v>13</v>
      </c>
      <c r="D1128" s="52">
        <f>'COG-M'!P969</f>
        <v>0</v>
      </c>
    </row>
    <row r="1129" spans="1:4" ht="14.25" customHeight="1">
      <c r="C1129" s="40">
        <v>14</v>
      </c>
      <c r="D1129" s="52">
        <f>'COG-M'!P970</f>
        <v>0</v>
      </c>
    </row>
    <row r="1130" spans="1:4" ht="14.25" customHeight="1">
      <c r="C1130" s="40">
        <v>15</v>
      </c>
      <c r="D1130" s="52">
        <f>'COG-M'!P971</f>
        <v>0</v>
      </c>
    </row>
    <row r="1131" spans="1:4" ht="14.25" customHeight="1">
      <c r="C1131" s="40">
        <v>16</v>
      </c>
      <c r="D1131" s="52">
        <f>'COG-M'!P972</f>
        <v>0</v>
      </c>
    </row>
    <row r="1132" spans="1:4" ht="14.25" customHeight="1">
      <c r="C1132" s="40">
        <v>17</v>
      </c>
      <c r="D1132" s="52">
        <f>'COG-M'!P973</f>
        <v>0</v>
      </c>
    </row>
    <row r="1133" spans="1:4" ht="14.25" customHeight="1">
      <c r="C1133" s="40">
        <v>25</v>
      </c>
      <c r="D1133" s="52">
        <f>'COG-M'!P974</f>
        <v>0</v>
      </c>
    </row>
    <row r="1134" spans="1:4" ht="14.25" customHeight="1">
      <c r="C1134" s="40">
        <v>26</v>
      </c>
      <c r="D1134" s="52">
        <f>'COG-M'!P975</f>
        <v>0</v>
      </c>
    </row>
    <row r="1135" spans="1:4" ht="14.25" customHeight="1">
      <c r="C1135" s="40">
        <v>27</v>
      </c>
      <c r="D1135" s="52">
        <f>'COG-M'!P976</f>
        <v>0</v>
      </c>
    </row>
    <row r="1136" spans="1:4" ht="14.25" customHeight="1">
      <c r="A1136" s="40">
        <v>336</v>
      </c>
      <c r="B1136" s="40" t="s">
        <v>1930</v>
      </c>
      <c r="C1136" s="40">
        <v>11</v>
      </c>
      <c r="D1136" s="52">
        <f>'COG-M'!P977</f>
        <v>0</v>
      </c>
    </row>
    <row r="1137" spans="1:4" ht="14.25" customHeight="1">
      <c r="C1137" s="40">
        <v>12</v>
      </c>
      <c r="D1137" s="52">
        <f>'COG-M'!P978</f>
        <v>0</v>
      </c>
    </row>
    <row r="1138" spans="1:4" ht="14.25" customHeight="1">
      <c r="C1138" s="40">
        <v>13</v>
      </c>
      <c r="D1138" s="52">
        <f>'COG-M'!P979</f>
        <v>0</v>
      </c>
    </row>
    <row r="1139" spans="1:4" ht="14.25" customHeight="1">
      <c r="C1139" s="40">
        <v>14</v>
      </c>
      <c r="D1139" s="52">
        <f>'COG-M'!P980</f>
        <v>0</v>
      </c>
    </row>
    <row r="1140" spans="1:4" ht="14.25" customHeight="1">
      <c r="C1140" s="40">
        <v>15</v>
      </c>
      <c r="D1140" s="52">
        <f>'COG-M'!P981</f>
        <v>0</v>
      </c>
    </row>
    <row r="1141" spans="1:4" ht="14.25" customHeight="1">
      <c r="C1141" s="40">
        <v>16</v>
      </c>
      <c r="D1141" s="52">
        <f>'COG-M'!P982</f>
        <v>0</v>
      </c>
    </row>
    <row r="1142" spans="1:4" ht="14.25" customHeight="1">
      <c r="C1142" s="40">
        <v>17</v>
      </c>
      <c r="D1142" s="52">
        <f>'COG-M'!P983</f>
        <v>0</v>
      </c>
    </row>
    <row r="1143" spans="1:4" ht="14.25" customHeight="1">
      <c r="C1143" s="40">
        <v>25</v>
      </c>
      <c r="D1143" s="52">
        <f>'COG-M'!P984</f>
        <v>0</v>
      </c>
    </row>
    <row r="1144" spans="1:4" ht="14.25" customHeight="1">
      <c r="C1144" s="40">
        <v>26</v>
      </c>
      <c r="D1144" s="52">
        <f>'COG-M'!P985</f>
        <v>0</v>
      </c>
    </row>
    <row r="1145" spans="1:4" ht="14.25" customHeight="1">
      <c r="C1145" s="40">
        <v>27</v>
      </c>
      <c r="D1145" s="52">
        <f>'COG-M'!P986</f>
        <v>0</v>
      </c>
    </row>
    <row r="1146" spans="1:4" ht="14.25" customHeight="1">
      <c r="A1146" s="40">
        <v>337</v>
      </c>
      <c r="B1146" s="40" t="s">
        <v>1931</v>
      </c>
      <c r="C1146" s="40">
        <v>11</v>
      </c>
      <c r="D1146" s="52">
        <f>'COG-M'!P987</f>
        <v>0</v>
      </c>
    </row>
    <row r="1147" spans="1:4" ht="14.25" customHeight="1">
      <c r="C1147" s="40">
        <v>12</v>
      </c>
      <c r="D1147" s="52">
        <f>'COG-M'!P988</f>
        <v>0</v>
      </c>
    </row>
    <row r="1148" spans="1:4" ht="14.25" customHeight="1">
      <c r="C1148" s="40">
        <v>13</v>
      </c>
      <c r="D1148" s="52">
        <f>'COG-M'!P989</f>
        <v>0</v>
      </c>
    </row>
    <row r="1149" spans="1:4" ht="14.25" customHeight="1">
      <c r="C1149" s="40">
        <v>14</v>
      </c>
      <c r="D1149" s="52">
        <f>'COG-M'!P990</f>
        <v>0</v>
      </c>
    </row>
    <row r="1150" spans="1:4" ht="14.25" customHeight="1">
      <c r="C1150" s="40">
        <v>15</v>
      </c>
      <c r="D1150" s="52">
        <f>'COG-M'!P991</f>
        <v>0</v>
      </c>
    </row>
    <row r="1151" spans="1:4" ht="14.25" customHeight="1">
      <c r="C1151" s="40">
        <v>16</v>
      </c>
      <c r="D1151" s="52">
        <f>'COG-M'!P992</f>
        <v>0</v>
      </c>
    </row>
    <row r="1152" spans="1:4" ht="14.25" customHeight="1">
      <c r="C1152" s="40">
        <v>17</v>
      </c>
      <c r="D1152" s="52">
        <f>'COG-M'!P993</f>
        <v>0</v>
      </c>
    </row>
    <row r="1153" spans="1:4" ht="14.25" customHeight="1">
      <c r="C1153" s="40">
        <v>25</v>
      </c>
      <c r="D1153" s="52">
        <f>'COG-M'!P994</f>
        <v>0</v>
      </c>
    </row>
    <row r="1154" spans="1:4" ht="14.25" customHeight="1">
      <c r="C1154" s="40">
        <v>26</v>
      </c>
      <c r="D1154" s="52">
        <f>'COG-M'!P995</f>
        <v>0</v>
      </c>
    </row>
    <row r="1155" spans="1:4" ht="14.25" customHeight="1">
      <c r="C1155" s="40">
        <v>27</v>
      </c>
      <c r="D1155" s="52">
        <f>'COG-M'!P996</f>
        <v>0</v>
      </c>
    </row>
    <row r="1156" spans="1:4" ht="14.25" customHeight="1">
      <c r="A1156" s="40">
        <v>338</v>
      </c>
      <c r="B1156" s="40" t="s">
        <v>1932</v>
      </c>
      <c r="C1156" s="40">
        <v>11</v>
      </c>
      <c r="D1156" s="52">
        <f>'COG-M'!P997</f>
        <v>0</v>
      </c>
    </row>
    <row r="1157" spans="1:4" ht="14.25" customHeight="1">
      <c r="C1157" s="40">
        <v>12</v>
      </c>
      <c r="D1157" s="52">
        <f>'COG-M'!P998</f>
        <v>0</v>
      </c>
    </row>
    <row r="1158" spans="1:4" ht="14.25" customHeight="1">
      <c r="C1158" s="40">
        <v>13</v>
      </c>
      <c r="D1158" s="52">
        <f>'COG-M'!P999</f>
        <v>0</v>
      </c>
    </row>
    <row r="1159" spans="1:4" ht="14.25" customHeight="1">
      <c r="C1159" s="40">
        <v>14</v>
      </c>
      <c r="D1159" s="52">
        <f>'COG-M'!P1000</f>
        <v>0</v>
      </c>
    </row>
    <row r="1160" spans="1:4" ht="14.25" customHeight="1">
      <c r="C1160" s="40">
        <v>15</v>
      </c>
      <c r="D1160" s="52">
        <f>'COG-M'!P1001</f>
        <v>0</v>
      </c>
    </row>
    <row r="1161" spans="1:4" ht="14.25" customHeight="1">
      <c r="C1161" s="40">
        <v>16</v>
      </c>
      <c r="D1161" s="52">
        <f>'COG-M'!P1002</f>
        <v>0</v>
      </c>
    </row>
    <row r="1162" spans="1:4" ht="14.25" customHeight="1">
      <c r="C1162" s="40">
        <v>17</v>
      </c>
      <c r="D1162" s="52">
        <f>'COG-M'!P1003</f>
        <v>0</v>
      </c>
    </row>
    <row r="1163" spans="1:4" ht="14.25" customHeight="1">
      <c r="C1163" s="40">
        <v>25</v>
      </c>
      <c r="D1163" s="52">
        <f>'COG-M'!P1004</f>
        <v>0</v>
      </c>
    </row>
    <row r="1164" spans="1:4" ht="14.25" customHeight="1">
      <c r="C1164" s="40">
        <v>26</v>
      </c>
      <c r="D1164" s="52">
        <f>'COG-M'!P1005</f>
        <v>0</v>
      </c>
    </row>
    <row r="1165" spans="1:4" ht="14.25" customHeight="1">
      <c r="C1165" s="40">
        <v>27</v>
      </c>
      <c r="D1165" s="52">
        <f>'COG-M'!P1006</f>
        <v>0</v>
      </c>
    </row>
    <row r="1166" spans="1:4" ht="14.25" customHeight="1">
      <c r="A1166" s="40">
        <v>339</v>
      </c>
      <c r="B1166" s="40" t="s">
        <v>1933</v>
      </c>
      <c r="C1166" s="40">
        <v>11</v>
      </c>
      <c r="D1166" s="52">
        <f>'COG-M'!P1007</f>
        <v>0</v>
      </c>
    </row>
    <row r="1167" spans="1:4" ht="14.25" customHeight="1">
      <c r="C1167" s="40">
        <v>12</v>
      </c>
      <c r="D1167" s="52">
        <f>'COG-M'!P1008</f>
        <v>0</v>
      </c>
    </row>
    <row r="1168" spans="1:4" ht="14.25" customHeight="1">
      <c r="C1168" s="40">
        <v>13</v>
      </c>
      <c r="D1168" s="52">
        <f>'COG-M'!P1009</f>
        <v>0</v>
      </c>
    </row>
    <row r="1169" spans="1:4" ht="14.25" customHeight="1">
      <c r="C1169" s="40">
        <v>14</v>
      </c>
      <c r="D1169" s="52">
        <f>'COG-M'!P1010</f>
        <v>0</v>
      </c>
    </row>
    <row r="1170" spans="1:4" ht="14.25" customHeight="1">
      <c r="C1170" s="40">
        <v>15</v>
      </c>
      <c r="D1170" s="52">
        <f>'COG-M'!P1011</f>
        <v>0</v>
      </c>
    </row>
    <row r="1171" spans="1:4" ht="14.25" customHeight="1">
      <c r="C1171" s="40">
        <v>16</v>
      </c>
      <c r="D1171" s="52">
        <f>'COG-M'!P1012</f>
        <v>0</v>
      </c>
    </row>
    <row r="1172" spans="1:4" ht="14.25" customHeight="1">
      <c r="C1172" s="40">
        <v>17</v>
      </c>
      <c r="D1172" s="52">
        <f>'COG-M'!P1013</f>
        <v>0</v>
      </c>
    </row>
    <row r="1173" spans="1:4" ht="14.25" customHeight="1">
      <c r="C1173" s="40">
        <v>25</v>
      </c>
      <c r="D1173" s="52">
        <f>'COG-M'!P1014</f>
        <v>0</v>
      </c>
    </row>
    <row r="1174" spans="1:4" ht="14.25" customHeight="1">
      <c r="C1174" s="40">
        <v>26</v>
      </c>
      <c r="D1174" s="52">
        <f>'COG-M'!P1015</f>
        <v>0</v>
      </c>
    </row>
    <row r="1175" spans="1:4" ht="14.25" customHeight="1">
      <c r="C1175" s="40">
        <v>27</v>
      </c>
      <c r="D1175" s="52">
        <f>'COG-M'!P1016</f>
        <v>0</v>
      </c>
    </row>
    <row r="1176" spans="1:4" ht="14.25" customHeight="1">
      <c r="A1176" s="40">
        <v>3400</v>
      </c>
      <c r="B1176" s="40" t="s">
        <v>1934</v>
      </c>
      <c r="D1176" s="52">
        <f>'COG-M'!P1017</f>
        <v>234048</v>
      </c>
    </row>
    <row r="1177" spans="1:4" ht="14.25" customHeight="1">
      <c r="A1177" s="40">
        <v>341</v>
      </c>
      <c r="B1177" s="40" t="s">
        <v>1935</v>
      </c>
      <c r="C1177" s="40">
        <v>11</v>
      </c>
      <c r="D1177" s="52">
        <f>'COG-M'!P1018</f>
        <v>0</v>
      </c>
    </row>
    <row r="1178" spans="1:4" ht="14.25" customHeight="1">
      <c r="C1178" s="40">
        <v>12</v>
      </c>
      <c r="D1178" s="52">
        <f>'COG-M'!P1019</f>
        <v>0</v>
      </c>
    </row>
    <row r="1179" spans="1:4" ht="14.25" customHeight="1">
      <c r="C1179" s="40">
        <v>13</v>
      </c>
      <c r="D1179" s="52">
        <f>'COG-M'!P1020</f>
        <v>0</v>
      </c>
    </row>
    <row r="1180" spans="1:4" ht="14.25" customHeight="1">
      <c r="C1180" s="40">
        <v>14</v>
      </c>
      <c r="D1180" s="52">
        <f>'COG-M'!P1021</f>
        <v>0</v>
      </c>
    </row>
    <row r="1181" spans="1:4" ht="14.25" customHeight="1">
      <c r="C1181" s="40">
        <v>15</v>
      </c>
      <c r="D1181" s="52">
        <f>'COG-M'!P1022</f>
        <v>24000</v>
      </c>
    </row>
    <row r="1182" spans="1:4" ht="14.25" customHeight="1">
      <c r="C1182" s="40">
        <v>16</v>
      </c>
      <c r="D1182" s="52">
        <f>'COG-M'!P1023</f>
        <v>0</v>
      </c>
    </row>
    <row r="1183" spans="1:4" ht="14.25" customHeight="1">
      <c r="C1183" s="40">
        <v>17</v>
      </c>
      <c r="D1183" s="52">
        <f>'COG-M'!P1024</f>
        <v>0</v>
      </c>
    </row>
    <row r="1184" spans="1:4" ht="14.25" customHeight="1">
      <c r="C1184" s="40">
        <v>25</v>
      </c>
      <c r="D1184" s="52">
        <f>'COG-M'!P1025</f>
        <v>0</v>
      </c>
    </row>
    <row r="1185" spans="1:4" ht="14.25" customHeight="1">
      <c r="C1185" s="40">
        <v>26</v>
      </c>
      <c r="D1185" s="52">
        <f>'COG-M'!P1026</f>
        <v>0</v>
      </c>
    </row>
    <row r="1186" spans="1:4" ht="14.25" customHeight="1">
      <c r="C1186" s="40">
        <v>27</v>
      </c>
      <c r="D1186" s="52">
        <f>'COG-M'!P1027</f>
        <v>0</v>
      </c>
    </row>
    <row r="1187" spans="1:4" ht="14.25" customHeight="1">
      <c r="A1187" s="40">
        <v>342</v>
      </c>
      <c r="B1187" s="40" t="s">
        <v>1936</v>
      </c>
      <c r="C1187" s="40">
        <v>11</v>
      </c>
      <c r="D1187" s="52">
        <f>'COG-M'!P1028</f>
        <v>0</v>
      </c>
    </row>
    <row r="1188" spans="1:4" ht="14.25" customHeight="1">
      <c r="C1188" s="40">
        <v>12</v>
      </c>
      <c r="D1188" s="52">
        <f>'COG-M'!P1029</f>
        <v>0</v>
      </c>
    </row>
    <row r="1189" spans="1:4" ht="14.25" customHeight="1">
      <c r="C1189" s="40">
        <v>13</v>
      </c>
      <c r="D1189" s="52">
        <f>'COG-M'!P1030</f>
        <v>0</v>
      </c>
    </row>
    <row r="1190" spans="1:4" ht="14.25" customHeight="1">
      <c r="C1190" s="40">
        <v>14</v>
      </c>
      <c r="D1190" s="52">
        <f>'COG-M'!P1031</f>
        <v>0</v>
      </c>
    </row>
    <row r="1191" spans="1:4" ht="14.25" customHeight="1">
      <c r="C1191" s="40">
        <v>15</v>
      </c>
      <c r="D1191" s="52">
        <f>'COG-M'!P1032</f>
        <v>0</v>
      </c>
    </row>
    <row r="1192" spans="1:4" ht="14.25" customHeight="1">
      <c r="C1192" s="40">
        <v>16</v>
      </c>
      <c r="D1192" s="52">
        <f>'COG-M'!P1033</f>
        <v>0</v>
      </c>
    </row>
    <row r="1193" spans="1:4" ht="14.25" customHeight="1">
      <c r="C1193" s="40">
        <v>17</v>
      </c>
      <c r="D1193" s="52">
        <f>'COG-M'!P1034</f>
        <v>0</v>
      </c>
    </row>
    <row r="1194" spans="1:4" ht="14.25" customHeight="1">
      <c r="C1194" s="40">
        <v>25</v>
      </c>
      <c r="D1194" s="52">
        <f>'COG-M'!P1035</f>
        <v>0</v>
      </c>
    </row>
    <row r="1195" spans="1:4" ht="14.25" customHeight="1">
      <c r="C1195" s="40">
        <v>26</v>
      </c>
      <c r="D1195" s="52">
        <f>'COG-M'!P1036</f>
        <v>0</v>
      </c>
    </row>
    <row r="1196" spans="1:4" ht="14.25" customHeight="1">
      <c r="C1196" s="40">
        <v>27</v>
      </c>
      <c r="D1196" s="52">
        <f>'COG-M'!P1037</f>
        <v>0</v>
      </c>
    </row>
    <row r="1197" spans="1:4" ht="14.25" customHeight="1">
      <c r="A1197" s="40">
        <v>343</v>
      </c>
      <c r="B1197" s="40" t="s">
        <v>1937</v>
      </c>
      <c r="C1197" s="40">
        <v>11</v>
      </c>
      <c r="D1197" s="52">
        <f>'COG-M'!P1038</f>
        <v>0</v>
      </c>
    </row>
    <row r="1198" spans="1:4" ht="14.25" customHeight="1">
      <c r="C1198" s="40">
        <v>12</v>
      </c>
      <c r="D1198" s="52">
        <f>'COG-M'!P1039</f>
        <v>0</v>
      </c>
    </row>
    <row r="1199" spans="1:4" ht="14.25" customHeight="1">
      <c r="C1199" s="40">
        <v>13</v>
      </c>
      <c r="D1199" s="52">
        <f>'COG-M'!P1040</f>
        <v>0</v>
      </c>
    </row>
    <row r="1200" spans="1:4" ht="14.25" customHeight="1">
      <c r="C1200" s="40">
        <v>14</v>
      </c>
      <c r="D1200" s="52">
        <f>'COG-M'!P1041</f>
        <v>0</v>
      </c>
    </row>
    <row r="1201" spans="1:4" ht="14.25" customHeight="1">
      <c r="C1201" s="40">
        <v>15</v>
      </c>
      <c r="D1201" s="52">
        <f>'COG-M'!P1042</f>
        <v>0</v>
      </c>
    </row>
    <row r="1202" spans="1:4" ht="14.25" customHeight="1">
      <c r="C1202" s="40">
        <v>16</v>
      </c>
      <c r="D1202" s="52">
        <f>'COG-M'!P1043</f>
        <v>0</v>
      </c>
    </row>
    <row r="1203" spans="1:4" ht="14.25" customHeight="1">
      <c r="C1203" s="40">
        <v>17</v>
      </c>
      <c r="D1203" s="52">
        <f>'COG-M'!P1044</f>
        <v>0</v>
      </c>
    </row>
    <row r="1204" spans="1:4" ht="14.25" customHeight="1">
      <c r="C1204" s="40">
        <v>25</v>
      </c>
      <c r="D1204" s="52">
        <f>'COG-M'!P1045</f>
        <v>0</v>
      </c>
    </row>
    <row r="1205" spans="1:4" ht="14.25" customHeight="1">
      <c r="C1205" s="40">
        <v>26</v>
      </c>
      <c r="D1205" s="52">
        <f>'COG-M'!P1046</f>
        <v>0</v>
      </c>
    </row>
    <row r="1206" spans="1:4" ht="14.25" customHeight="1">
      <c r="C1206" s="40">
        <v>27</v>
      </c>
      <c r="D1206" s="52">
        <f>'COG-M'!P1047</f>
        <v>0</v>
      </c>
    </row>
    <row r="1207" spans="1:4" ht="14.25" customHeight="1">
      <c r="A1207" s="40">
        <v>344</v>
      </c>
      <c r="B1207" s="40" t="s">
        <v>1938</v>
      </c>
      <c r="C1207" s="40">
        <v>11</v>
      </c>
      <c r="D1207" s="52">
        <f>'COG-M'!P1048</f>
        <v>24252</v>
      </c>
    </row>
    <row r="1208" spans="1:4" ht="14.25" customHeight="1">
      <c r="C1208" s="40">
        <v>12</v>
      </c>
      <c r="D1208" s="52">
        <f>'COG-M'!P1049</f>
        <v>0</v>
      </c>
    </row>
    <row r="1209" spans="1:4" ht="14.25" customHeight="1">
      <c r="C1209" s="40">
        <v>13</v>
      </c>
      <c r="D1209" s="52">
        <f>'COG-M'!P1050</f>
        <v>0</v>
      </c>
    </row>
    <row r="1210" spans="1:4" ht="14.25" customHeight="1">
      <c r="C1210" s="40">
        <v>14</v>
      </c>
      <c r="D1210" s="52">
        <f>'COG-M'!P1051</f>
        <v>0</v>
      </c>
    </row>
    <row r="1211" spans="1:4" ht="14.25" customHeight="1">
      <c r="C1211" s="40">
        <v>15</v>
      </c>
      <c r="D1211" s="52">
        <f>'COG-M'!P1052</f>
        <v>0</v>
      </c>
    </row>
    <row r="1212" spans="1:4" ht="14.25" customHeight="1">
      <c r="C1212" s="40">
        <v>16</v>
      </c>
      <c r="D1212" s="52">
        <f>'COG-M'!P1053</f>
        <v>0</v>
      </c>
    </row>
    <row r="1213" spans="1:4" ht="14.25" customHeight="1">
      <c r="C1213" s="40">
        <v>17</v>
      </c>
      <c r="D1213" s="52">
        <f>'COG-M'!P1054</f>
        <v>0</v>
      </c>
    </row>
    <row r="1214" spans="1:4" ht="14.25" customHeight="1">
      <c r="C1214" s="40">
        <v>25</v>
      </c>
      <c r="D1214" s="52">
        <f>'COG-M'!P1055</f>
        <v>0</v>
      </c>
    </row>
    <row r="1215" spans="1:4" ht="14.25" customHeight="1">
      <c r="C1215" s="40">
        <v>26</v>
      </c>
      <c r="D1215" s="52">
        <f>'COG-M'!P1056</f>
        <v>0</v>
      </c>
    </row>
    <row r="1216" spans="1:4" ht="14.25" customHeight="1">
      <c r="C1216" s="40">
        <v>27</v>
      </c>
      <c r="D1216" s="52">
        <f>'COG-M'!P1057</f>
        <v>0</v>
      </c>
    </row>
    <row r="1217" spans="1:4" ht="14.25" customHeight="1">
      <c r="A1217" s="40">
        <v>345</v>
      </c>
      <c r="B1217" s="40" t="s">
        <v>1939</v>
      </c>
      <c r="C1217" s="40">
        <v>11</v>
      </c>
      <c r="D1217" s="52">
        <f>'COG-M'!P1058</f>
        <v>0</v>
      </c>
    </row>
    <row r="1218" spans="1:4" ht="14.25" customHeight="1">
      <c r="C1218" s="40">
        <v>12</v>
      </c>
      <c r="D1218" s="52">
        <f>'COG-M'!P1059</f>
        <v>0</v>
      </c>
    </row>
    <row r="1219" spans="1:4" ht="14.25" customHeight="1">
      <c r="C1219" s="40">
        <v>13</v>
      </c>
      <c r="D1219" s="52">
        <f>'COG-M'!P1060</f>
        <v>0</v>
      </c>
    </row>
    <row r="1220" spans="1:4" ht="14.25" customHeight="1">
      <c r="C1220" s="40">
        <v>14</v>
      </c>
      <c r="D1220" s="52">
        <f>'COG-M'!P1061</f>
        <v>0</v>
      </c>
    </row>
    <row r="1221" spans="1:4" ht="14.25" customHeight="1">
      <c r="C1221" s="40">
        <v>15</v>
      </c>
      <c r="D1221" s="52">
        <f>'COG-M'!P1062</f>
        <v>185796</v>
      </c>
    </row>
    <row r="1222" spans="1:4" ht="14.25" customHeight="1">
      <c r="C1222" s="40">
        <v>16</v>
      </c>
      <c r="D1222" s="52">
        <f>'COG-M'!P1063</f>
        <v>0</v>
      </c>
    </row>
    <row r="1223" spans="1:4" ht="14.25" customHeight="1">
      <c r="C1223" s="40">
        <v>17</v>
      </c>
      <c r="D1223" s="52">
        <f>'COG-M'!P1064</f>
        <v>0</v>
      </c>
    </row>
    <row r="1224" spans="1:4" ht="14.25" customHeight="1">
      <c r="C1224" s="40">
        <v>25</v>
      </c>
      <c r="D1224" s="52">
        <f>'COG-M'!P1065</f>
        <v>0</v>
      </c>
    </row>
    <row r="1225" spans="1:4" ht="14.25" customHeight="1">
      <c r="C1225" s="40">
        <v>26</v>
      </c>
      <c r="D1225" s="52">
        <f>'COG-M'!P1066</f>
        <v>0</v>
      </c>
    </row>
    <row r="1226" spans="1:4" ht="14.25" customHeight="1">
      <c r="C1226" s="40">
        <v>27</v>
      </c>
      <c r="D1226" s="52">
        <f>'COG-M'!P1067</f>
        <v>0</v>
      </c>
    </row>
    <row r="1227" spans="1:4" ht="14.25" customHeight="1">
      <c r="A1227" s="40">
        <v>346</v>
      </c>
      <c r="B1227" s="40" t="s">
        <v>1940</v>
      </c>
      <c r="C1227" s="40">
        <v>11</v>
      </c>
      <c r="D1227" s="52">
        <f>'COG-M'!P1068</f>
        <v>0</v>
      </c>
    </row>
    <row r="1228" spans="1:4" ht="14.25" customHeight="1">
      <c r="C1228" s="40">
        <v>12</v>
      </c>
      <c r="D1228" s="52">
        <f>'COG-M'!P1069</f>
        <v>0</v>
      </c>
    </row>
    <row r="1229" spans="1:4" ht="14.25" customHeight="1">
      <c r="C1229" s="40">
        <v>13</v>
      </c>
      <c r="D1229" s="52">
        <f>'COG-M'!P1070</f>
        <v>0</v>
      </c>
    </row>
    <row r="1230" spans="1:4" ht="14.25" customHeight="1">
      <c r="C1230" s="40">
        <v>14</v>
      </c>
      <c r="D1230" s="52">
        <f>'COG-M'!P1071</f>
        <v>0</v>
      </c>
    </row>
    <row r="1231" spans="1:4" ht="14.25" customHeight="1">
      <c r="C1231" s="40">
        <v>15</v>
      </c>
      <c r="D1231" s="52">
        <f>'COG-M'!P1072</f>
        <v>0</v>
      </c>
    </row>
    <row r="1232" spans="1:4" ht="14.25" customHeight="1">
      <c r="C1232" s="40">
        <v>16</v>
      </c>
      <c r="D1232" s="52">
        <f>'COG-M'!P1073</f>
        <v>0</v>
      </c>
    </row>
    <row r="1233" spans="1:4" ht="14.25" customHeight="1">
      <c r="C1233" s="40">
        <v>17</v>
      </c>
      <c r="D1233" s="52">
        <f>'COG-M'!P1074</f>
        <v>0</v>
      </c>
    </row>
    <row r="1234" spans="1:4" ht="14.25" customHeight="1">
      <c r="C1234" s="40">
        <v>25</v>
      </c>
      <c r="D1234" s="52">
        <f>'COG-M'!P1075</f>
        <v>0</v>
      </c>
    </row>
    <row r="1235" spans="1:4" ht="14.25" customHeight="1">
      <c r="C1235" s="40">
        <v>26</v>
      </c>
      <c r="D1235" s="52">
        <f>'COG-M'!P1076</f>
        <v>0</v>
      </c>
    </row>
    <row r="1236" spans="1:4" ht="14.25" customHeight="1">
      <c r="C1236" s="40">
        <v>27</v>
      </c>
      <c r="D1236" s="52">
        <f>'COG-M'!P1077</f>
        <v>0</v>
      </c>
    </row>
    <row r="1237" spans="1:4" ht="14.25" customHeight="1">
      <c r="A1237" s="40">
        <v>347</v>
      </c>
      <c r="B1237" s="40" t="s">
        <v>1941</v>
      </c>
      <c r="C1237" s="40">
        <v>11</v>
      </c>
      <c r="D1237" s="52">
        <f>'COG-M'!P1078</f>
        <v>0</v>
      </c>
    </row>
    <row r="1238" spans="1:4" ht="14.25" customHeight="1">
      <c r="C1238" s="40">
        <v>12</v>
      </c>
      <c r="D1238" s="52">
        <f>'COG-M'!P1079</f>
        <v>0</v>
      </c>
    </row>
    <row r="1239" spans="1:4" ht="14.25" customHeight="1">
      <c r="C1239" s="40">
        <v>13</v>
      </c>
      <c r="D1239" s="52">
        <f>'COG-M'!P1080</f>
        <v>0</v>
      </c>
    </row>
    <row r="1240" spans="1:4" ht="14.25" customHeight="1">
      <c r="C1240" s="40">
        <v>14</v>
      </c>
      <c r="D1240" s="52">
        <f>'COG-M'!P1081</f>
        <v>0</v>
      </c>
    </row>
    <row r="1241" spans="1:4" ht="14.25" customHeight="1">
      <c r="C1241" s="40">
        <v>15</v>
      </c>
      <c r="D1241" s="52">
        <f>'COG-M'!P1082</f>
        <v>0</v>
      </c>
    </row>
    <row r="1242" spans="1:4" ht="14.25" customHeight="1">
      <c r="C1242" s="40">
        <v>16</v>
      </c>
      <c r="D1242" s="52">
        <f>'COG-M'!P1083</f>
        <v>0</v>
      </c>
    </row>
    <row r="1243" spans="1:4" ht="14.25" customHeight="1">
      <c r="C1243" s="40">
        <v>17</v>
      </c>
      <c r="D1243" s="52">
        <f>'COG-M'!P1084</f>
        <v>0</v>
      </c>
    </row>
    <row r="1244" spans="1:4" ht="14.25" customHeight="1">
      <c r="C1244" s="40">
        <v>25</v>
      </c>
      <c r="D1244" s="52">
        <f>'COG-M'!P1085</f>
        <v>0</v>
      </c>
    </row>
    <row r="1245" spans="1:4" ht="14.25" customHeight="1">
      <c r="C1245" s="40">
        <v>26</v>
      </c>
      <c r="D1245" s="52">
        <f>'COG-M'!P1086</f>
        <v>0</v>
      </c>
    </row>
    <row r="1246" spans="1:4" ht="14.25" customHeight="1">
      <c r="C1246" s="40">
        <v>27</v>
      </c>
      <c r="D1246" s="52">
        <f>'COG-M'!P1087</f>
        <v>0</v>
      </c>
    </row>
    <row r="1247" spans="1:4" ht="14.25" customHeight="1">
      <c r="A1247" s="40">
        <v>348</v>
      </c>
      <c r="B1247" s="40" t="s">
        <v>1942</v>
      </c>
      <c r="C1247" s="40">
        <v>11</v>
      </c>
      <c r="D1247" s="52">
        <f>'COG-M'!P1088</f>
        <v>0</v>
      </c>
    </row>
    <row r="1248" spans="1:4" ht="14.25" customHeight="1">
      <c r="C1248" s="40">
        <v>12</v>
      </c>
      <c r="D1248" s="52">
        <f>'COG-M'!P1089</f>
        <v>0</v>
      </c>
    </row>
    <row r="1249" spans="1:4" ht="14.25" customHeight="1">
      <c r="C1249" s="40">
        <v>13</v>
      </c>
      <c r="D1249" s="52">
        <f>'COG-M'!P1090</f>
        <v>0</v>
      </c>
    </row>
    <row r="1250" spans="1:4" ht="14.25" customHeight="1">
      <c r="C1250" s="40">
        <v>14</v>
      </c>
      <c r="D1250" s="52">
        <f>'COG-M'!P1091</f>
        <v>0</v>
      </c>
    </row>
    <row r="1251" spans="1:4" ht="14.25" customHeight="1">
      <c r="C1251" s="40">
        <v>15</v>
      </c>
      <c r="D1251" s="52">
        <f>'COG-M'!P1092</f>
        <v>0</v>
      </c>
    </row>
    <row r="1252" spans="1:4" ht="14.25" customHeight="1">
      <c r="C1252" s="40">
        <v>16</v>
      </c>
      <c r="D1252" s="52">
        <f>'COG-M'!P1093</f>
        <v>0</v>
      </c>
    </row>
    <row r="1253" spans="1:4" ht="14.25" customHeight="1">
      <c r="C1253" s="40">
        <v>17</v>
      </c>
      <c r="D1253" s="52">
        <f>'COG-M'!P1094</f>
        <v>0</v>
      </c>
    </row>
    <row r="1254" spans="1:4" ht="14.25" customHeight="1">
      <c r="C1254" s="40">
        <v>25</v>
      </c>
      <c r="D1254" s="52">
        <f>'COG-M'!P1095</f>
        <v>0</v>
      </c>
    </row>
    <row r="1255" spans="1:4" ht="14.25" customHeight="1">
      <c r="C1255" s="40">
        <v>26</v>
      </c>
      <c r="D1255" s="52">
        <f>'COG-M'!P1096</f>
        <v>0</v>
      </c>
    </row>
    <row r="1256" spans="1:4" ht="14.25" customHeight="1">
      <c r="C1256" s="40">
        <v>27</v>
      </c>
      <c r="D1256" s="52">
        <f>'COG-M'!P1097</f>
        <v>0</v>
      </c>
    </row>
    <row r="1257" spans="1:4" ht="14.25" customHeight="1">
      <c r="A1257" s="40">
        <v>349</v>
      </c>
      <c r="B1257" s="40" t="s">
        <v>1943</v>
      </c>
      <c r="C1257" s="40">
        <v>11</v>
      </c>
      <c r="D1257" s="52">
        <f>'COG-M'!P1098</f>
        <v>0</v>
      </c>
    </row>
    <row r="1258" spans="1:4" ht="14.25" customHeight="1">
      <c r="C1258" s="40">
        <v>12</v>
      </c>
      <c r="D1258" s="52">
        <f>'COG-M'!P1099</f>
        <v>0</v>
      </c>
    </row>
    <row r="1259" spans="1:4" ht="14.25" customHeight="1">
      <c r="C1259" s="40">
        <v>13</v>
      </c>
      <c r="D1259" s="52">
        <f>'COG-M'!P1100</f>
        <v>0</v>
      </c>
    </row>
    <row r="1260" spans="1:4" ht="14.25" customHeight="1">
      <c r="C1260" s="40">
        <v>14</v>
      </c>
      <c r="D1260" s="52">
        <f>'COG-M'!P1101</f>
        <v>0</v>
      </c>
    </row>
    <row r="1261" spans="1:4" ht="14.25" customHeight="1">
      <c r="C1261" s="40">
        <v>15</v>
      </c>
      <c r="D1261" s="52">
        <f>'COG-M'!P1102</f>
        <v>0</v>
      </c>
    </row>
    <row r="1262" spans="1:4" ht="14.25" customHeight="1">
      <c r="C1262" s="40">
        <v>16</v>
      </c>
      <c r="D1262" s="52">
        <f>'COG-M'!P1103</f>
        <v>0</v>
      </c>
    </row>
    <row r="1263" spans="1:4" ht="14.25" customHeight="1">
      <c r="C1263" s="40">
        <v>17</v>
      </c>
      <c r="D1263" s="52">
        <f>'COG-M'!P1104</f>
        <v>0</v>
      </c>
    </row>
    <row r="1264" spans="1:4" ht="14.25" customHeight="1">
      <c r="C1264" s="40">
        <v>25</v>
      </c>
      <c r="D1264" s="52">
        <f>'COG-M'!P1105</f>
        <v>0</v>
      </c>
    </row>
    <row r="1265" spans="1:4" ht="14.25" customHeight="1">
      <c r="C1265" s="40">
        <v>26</v>
      </c>
      <c r="D1265" s="52">
        <f>'COG-M'!P1106</f>
        <v>0</v>
      </c>
    </row>
    <row r="1266" spans="1:4" ht="14.25" customHeight="1">
      <c r="C1266" s="40">
        <v>27</v>
      </c>
      <c r="D1266" s="52">
        <f>'COG-M'!P1107</f>
        <v>0</v>
      </c>
    </row>
    <row r="1267" spans="1:4" ht="14.25" customHeight="1">
      <c r="A1267" s="40">
        <v>3500</v>
      </c>
      <c r="B1267" s="40" t="s">
        <v>1944</v>
      </c>
      <c r="D1267" s="52">
        <f>'COG-M'!P1108</f>
        <v>336660</v>
      </c>
    </row>
    <row r="1268" spans="1:4" ht="14.25" customHeight="1">
      <c r="A1268" s="40">
        <v>351</v>
      </c>
      <c r="B1268" s="40" t="s">
        <v>1945</v>
      </c>
      <c r="C1268" s="40">
        <v>11</v>
      </c>
      <c r="D1268" s="52">
        <f>'COG-M'!P1109</f>
        <v>0</v>
      </c>
    </row>
    <row r="1269" spans="1:4" ht="14.25" customHeight="1">
      <c r="C1269" s="40">
        <v>12</v>
      </c>
      <c r="D1269" s="52">
        <f>'COG-M'!P1110</f>
        <v>0</v>
      </c>
    </row>
    <row r="1270" spans="1:4" ht="14.25" customHeight="1">
      <c r="C1270" s="40">
        <v>13</v>
      </c>
      <c r="D1270" s="52">
        <f>'COG-M'!P1111</f>
        <v>0</v>
      </c>
    </row>
    <row r="1271" spans="1:4" ht="14.25" customHeight="1">
      <c r="C1271" s="40">
        <v>14</v>
      </c>
      <c r="D1271" s="52">
        <f>'COG-M'!P1112</f>
        <v>0</v>
      </c>
    </row>
    <row r="1272" spans="1:4" ht="14.25" customHeight="1">
      <c r="C1272" s="40">
        <v>15</v>
      </c>
      <c r="D1272" s="52">
        <f>'COG-M'!P1113</f>
        <v>0</v>
      </c>
    </row>
    <row r="1273" spans="1:4" ht="14.25" customHeight="1">
      <c r="C1273" s="40">
        <v>16</v>
      </c>
      <c r="D1273" s="52">
        <f>'COG-M'!P1114</f>
        <v>0</v>
      </c>
    </row>
    <row r="1274" spans="1:4" ht="14.25" customHeight="1">
      <c r="C1274" s="40">
        <v>17</v>
      </c>
      <c r="D1274" s="52">
        <f>'COG-M'!P1115</f>
        <v>0</v>
      </c>
    </row>
    <row r="1275" spans="1:4" ht="14.25" customHeight="1">
      <c r="C1275" s="40">
        <v>25</v>
      </c>
      <c r="D1275" s="52">
        <f>'COG-M'!P1116</f>
        <v>0</v>
      </c>
    </row>
    <row r="1276" spans="1:4" ht="14.25" customHeight="1">
      <c r="C1276" s="40">
        <v>26</v>
      </c>
      <c r="D1276" s="52">
        <f>'COG-M'!P1117</f>
        <v>0</v>
      </c>
    </row>
    <row r="1277" spans="1:4" ht="14.25" customHeight="1">
      <c r="C1277" s="40">
        <v>27</v>
      </c>
      <c r="D1277" s="52">
        <f>'COG-M'!P1118</f>
        <v>0</v>
      </c>
    </row>
    <row r="1278" spans="1:4" ht="14.25" customHeight="1">
      <c r="A1278" s="40">
        <v>352</v>
      </c>
      <c r="B1278" s="40" t="s">
        <v>1946</v>
      </c>
      <c r="C1278" s="40">
        <v>11</v>
      </c>
      <c r="D1278" s="52">
        <f>'COG-M'!P1119</f>
        <v>0</v>
      </c>
    </row>
    <row r="1279" spans="1:4" ht="14.25" customHeight="1">
      <c r="C1279" s="40">
        <v>12</v>
      </c>
      <c r="D1279" s="52">
        <f>'COG-M'!P1120</f>
        <v>0</v>
      </c>
    </row>
    <row r="1280" spans="1:4" ht="14.25" customHeight="1">
      <c r="C1280" s="40">
        <v>13</v>
      </c>
      <c r="D1280" s="52">
        <f>'COG-M'!P1121</f>
        <v>0</v>
      </c>
    </row>
    <row r="1281" spans="1:4" ht="14.25" customHeight="1">
      <c r="C1281" s="40">
        <v>14</v>
      </c>
      <c r="D1281" s="52">
        <f>'COG-M'!P1122</f>
        <v>0</v>
      </c>
    </row>
    <row r="1282" spans="1:4" ht="14.25" customHeight="1">
      <c r="C1282" s="40">
        <v>15</v>
      </c>
      <c r="D1282" s="52">
        <f>'COG-M'!P1123</f>
        <v>11520</v>
      </c>
    </row>
    <row r="1283" spans="1:4" ht="14.25" customHeight="1">
      <c r="C1283" s="40">
        <v>16</v>
      </c>
      <c r="D1283" s="52">
        <f>'COG-M'!P1124</f>
        <v>0</v>
      </c>
    </row>
    <row r="1284" spans="1:4" ht="14.25" customHeight="1">
      <c r="C1284" s="40">
        <v>17</v>
      </c>
      <c r="D1284" s="52">
        <f>'COG-M'!P1125</f>
        <v>0</v>
      </c>
    </row>
    <row r="1285" spans="1:4" ht="14.25" customHeight="1">
      <c r="C1285" s="40">
        <v>25</v>
      </c>
      <c r="D1285" s="52">
        <f>'COG-M'!P1126</f>
        <v>0</v>
      </c>
    </row>
    <row r="1286" spans="1:4" ht="14.25" customHeight="1">
      <c r="C1286" s="40">
        <v>26</v>
      </c>
      <c r="D1286" s="52">
        <f>'COG-M'!P1127</f>
        <v>0</v>
      </c>
    </row>
    <row r="1287" spans="1:4" ht="14.25" customHeight="1">
      <c r="C1287" s="40">
        <v>27</v>
      </c>
      <c r="D1287" s="52">
        <f>'COG-M'!P1128</f>
        <v>0</v>
      </c>
    </row>
    <row r="1288" spans="1:4" ht="14.25" customHeight="1">
      <c r="A1288" s="40">
        <v>353</v>
      </c>
      <c r="B1288" s="40" t="s">
        <v>1947</v>
      </c>
      <c r="C1288" s="40">
        <v>11</v>
      </c>
      <c r="D1288" s="52">
        <f>'COG-M'!P1129</f>
        <v>0</v>
      </c>
    </row>
    <row r="1289" spans="1:4" ht="14.25" customHeight="1">
      <c r="C1289" s="40">
        <v>12</v>
      </c>
      <c r="D1289" s="52">
        <f>'COG-M'!P1130</f>
        <v>0</v>
      </c>
    </row>
    <row r="1290" spans="1:4" ht="14.25" customHeight="1">
      <c r="C1290" s="40">
        <v>13</v>
      </c>
      <c r="D1290" s="52">
        <f>'COG-M'!P1131</f>
        <v>0</v>
      </c>
    </row>
    <row r="1291" spans="1:4" ht="14.25" customHeight="1">
      <c r="C1291" s="40">
        <v>14</v>
      </c>
      <c r="D1291" s="52">
        <f>'COG-M'!P1132</f>
        <v>0</v>
      </c>
    </row>
    <row r="1292" spans="1:4" ht="14.25" customHeight="1">
      <c r="C1292" s="40">
        <v>15</v>
      </c>
      <c r="D1292" s="52">
        <f>'COG-M'!P1133</f>
        <v>30312</v>
      </c>
    </row>
    <row r="1293" spans="1:4" ht="14.25" customHeight="1">
      <c r="C1293" s="40">
        <v>16</v>
      </c>
      <c r="D1293" s="52">
        <f>'COG-M'!P1134</f>
        <v>0</v>
      </c>
    </row>
    <row r="1294" spans="1:4" ht="14.25" customHeight="1">
      <c r="C1294" s="40">
        <v>17</v>
      </c>
      <c r="D1294" s="52">
        <f>'COG-M'!P1135</f>
        <v>0</v>
      </c>
    </row>
    <row r="1295" spans="1:4" ht="14.25" customHeight="1">
      <c r="C1295" s="40">
        <v>25</v>
      </c>
      <c r="D1295" s="52">
        <f>'COG-M'!P1136</f>
        <v>0</v>
      </c>
    </row>
    <row r="1296" spans="1:4" ht="14.25" customHeight="1">
      <c r="C1296" s="40">
        <v>26</v>
      </c>
      <c r="D1296" s="52">
        <f>'COG-M'!P1137</f>
        <v>0</v>
      </c>
    </row>
    <row r="1297" spans="1:4" ht="14.25" customHeight="1">
      <c r="C1297" s="40">
        <v>27</v>
      </c>
      <c r="D1297" s="52">
        <f>'COG-M'!P1138</f>
        <v>0</v>
      </c>
    </row>
    <row r="1298" spans="1:4" ht="14.25" customHeight="1">
      <c r="A1298" s="40">
        <v>354</v>
      </c>
      <c r="B1298" s="40" t="s">
        <v>1948</v>
      </c>
      <c r="C1298" s="40">
        <v>11</v>
      </c>
      <c r="D1298" s="52">
        <f>'COG-M'!P1139</f>
        <v>0</v>
      </c>
    </row>
    <row r="1299" spans="1:4" ht="14.25" customHeight="1">
      <c r="C1299" s="40">
        <v>12</v>
      </c>
      <c r="D1299" s="52">
        <f>'COG-M'!P1140</f>
        <v>0</v>
      </c>
    </row>
    <row r="1300" spans="1:4" ht="14.25" customHeight="1">
      <c r="C1300" s="40">
        <v>13</v>
      </c>
      <c r="D1300" s="52">
        <f>'COG-M'!P1141</f>
        <v>0</v>
      </c>
    </row>
    <row r="1301" spans="1:4" ht="14.25" customHeight="1">
      <c r="C1301" s="40">
        <v>14</v>
      </c>
      <c r="D1301" s="52">
        <f>'COG-M'!P1142</f>
        <v>0</v>
      </c>
    </row>
    <row r="1302" spans="1:4" ht="14.25" customHeight="1">
      <c r="C1302" s="40">
        <v>15</v>
      </c>
      <c r="D1302" s="52">
        <f>'COG-M'!P1143</f>
        <v>0</v>
      </c>
    </row>
    <row r="1303" spans="1:4" ht="14.25" customHeight="1">
      <c r="C1303" s="40">
        <v>16</v>
      </c>
      <c r="D1303" s="52">
        <f>'COG-M'!P1144</f>
        <v>0</v>
      </c>
    </row>
    <row r="1304" spans="1:4" ht="14.25" customHeight="1">
      <c r="C1304" s="40">
        <v>17</v>
      </c>
      <c r="D1304" s="52">
        <f>'COG-M'!P1145</f>
        <v>0</v>
      </c>
    </row>
    <row r="1305" spans="1:4" ht="14.25" customHeight="1">
      <c r="C1305" s="40">
        <v>25</v>
      </c>
      <c r="D1305" s="52">
        <f>'COG-M'!P1146</f>
        <v>0</v>
      </c>
    </row>
    <row r="1306" spans="1:4" ht="14.25" customHeight="1">
      <c r="C1306" s="40">
        <v>26</v>
      </c>
      <c r="D1306" s="52">
        <f>'COG-M'!P1147</f>
        <v>0</v>
      </c>
    </row>
    <row r="1307" spans="1:4" ht="14.25" customHeight="1">
      <c r="C1307" s="40">
        <v>27</v>
      </c>
      <c r="D1307" s="52">
        <f>'COG-M'!P1148</f>
        <v>0</v>
      </c>
    </row>
    <row r="1308" spans="1:4" ht="14.25" customHeight="1">
      <c r="A1308" s="40">
        <v>355</v>
      </c>
      <c r="B1308" s="40" t="s">
        <v>1949</v>
      </c>
      <c r="C1308" s="40">
        <v>11</v>
      </c>
      <c r="D1308" s="52">
        <f>'COG-M'!P1149</f>
        <v>0</v>
      </c>
    </row>
    <row r="1309" spans="1:4" ht="14.25" customHeight="1">
      <c r="C1309" s="40">
        <v>12</v>
      </c>
      <c r="D1309" s="52">
        <f>'COG-M'!P1150</f>
        <v>0</v>
      </c>
    </row>
    <row r="1310" spans="1:4" ht="14.25" customHeight="1">
      <c r="C1310" s="40">
        <v>13</v>
      </c>
      <c r="D1310" s="52">
        <f>'COG-M'!P1151</f>
        <v>0</v>
      </c>
    </row>
    <row r="1311" spans="1:4" ht="14.25" customHeight="1">
      <c r="C1311" s="40">
        <v>14</v>
      </c>
      <c r="D1311" s="52">
        <f>'COG-M'!P1152</f>
        <v>0</v>
      </c>
    </row>
    <row r="1312" spans="1:4" ht="14.25" customHeight="1">
      <c r="C1312" s="40">
        <v>15</v>
      </c>
      <c r="D1312" s="52">
        <f>'COG-M'!P1153</f>
        <v>109836</v>
      </c>
    </row>
    <row r="1313" spans="1:4" ht="14.25" customHeight="1">
      <c r="C1313" s="40">
        <v>16</v>
      </c>
      <c r="D1313" s="52">
        <f>'COG-M'!P1154</f>
        <v>0</v>
      </c>
    </row>
    <row r="1314" spans="1:4" ht="14.25" customHeight="1">
      <c r="C1314" s="40">
        <v>17</v>
      </c>
      <c r="D1314" s="52">
        <f>'COG-M'!P1155</f>
        <v>0</v>
      </c>
    </row>
    <row r="1315" spans="1:4" ht="14.25" customHeight="1">
      <c r="C1315" s="40">
        <v>25</v>
      </c>
      <c r="D1315" s="52">
        <f>'COG-M'!P1156</f>
        <v>0</v>
      </c>
    </row>
    <row r="1316" spans="1:4" ht="14.25" customHeight="1">
      <c r="C1316" s="40">
        <v>26</v>
      </c>
      <c r="D1316" s="52">
        <f>'COG-M'!P1157</f>
        <v>0</v>
      </c>
    </row>
    <row r="1317" spans="1:4" ht="14.25" customHeight="1">
      <c r="C1317" s="40">
        <v>27</v>
      </c>
      <c r="D1317" s="52">
        <f>'COG-M'!P1158</f>
        <v>0</v>
      </c>
    </row>
    <row r="1318" spans="1:4" ht="14.25" customHeight="1">
      <c r="A1318" s="40">
        <v>356</v>
      </c>
      <c r="B1318" s="40" t="s">
        <v>1950</v>
      </c>
      <c r="C1318" s="40">
        <v>11</v>
      </c>
      <c r="D1318" s="52">
        <f>'COG-M'!P1159</f>
        <v>0</v>
      </c>
    </row>
    <row r="1319" spans="1:4" ht="14.25" customHeight="1">
      <c r="C1319" s="40">
        <v>12</v>
      </c>
      <c r="D1319" s="52">
        <f>'COG-M'!P1160</f>
        <v>0</v>
      </c>
    </row>
    <row r="1320" spans="1:4" ht="14.25" customHeight="1">
      <c r="C1320" s="40">
        <v>13</v>
      </c>
      <c r="D1320" s="52">
        <f>'COG-M'!P1161</f>
        <v>0</v>
      </c>
    </row>
    <row r="1321" spans="1:4" ht="14.25" customHeight="1">
      <c r="C1321" s="40">
        <v>14</v>
      </c>
      <c r="D1321" s="52">
        <f>'COG-M'!P1162</f>
        <v>0</v>
      </c>
    </row>
    <row r="1322" spans="1:4" ht="14.25" customHeight="1">
      <c r="C1322" s="40">
        <v>15</v>
      </c>
      <c r="D1322" s="52">
        <f>'COG-M'!P1163</f>
        <v>0</v>
      </c>
    </row>
    <row r="1323" spans="1:4" ht="14.25" customHeight="1">
      <c r="C1323" s="40">
        <v>16</v>
      </c>
      <c r="D1323" s="52">
        <f>'COG-M'!P1164</f>
        <v>0</v>
      </c>
    </row>
    <row r="1324" spans="1:4" ht="14.25" customHeight="1">
      <c r="C1324" s="40">
        <v>17</v>
      </c>
      <c r="D1324" s="52">
        <f>'COG-M'!P1165</f>
        <v>0</v>
      </c>
    </row>
    <row r="1325" spans="1:4" ht="14.25" customHeight="1">
      <c r="C1325" s="40">
        <v>25</v>
      </c>
      <c r="D1325" s="52">
        <f>'COG-M'!P1166</f>
        <v>0</v>
      </c>
    </row>
    <row r="1326" spans="1:4" ht="14.25" customHeight="1">
      <c r="C1326" s="40">
        <v>26</v>
      </c>
      <c r="D1326" s="52">
        <f>'COG-M'!P1167</f>
        <v>0</v>
      </c>
    </row>
    <row r="1327" spans="1:4" ht="14.25" customHeight="1">
      <c r="C1327" s="40">
        <v>27</v>
      </c>
      <c r="D1327" s="52">
        <f>'COG-M'!P1168</f>
        <v>0</v>
      </c>
    </row>
    <row r="1328" spans="1:4" ht="14.25" customHeight="1">
      <c r="A1328" s="40">
        <v>357</v>
      </c>
      <c r="B1328" s="40" t="s">
        <v>1951</v>
      </c>
      <c r="C1328" s="40">
        <v>11</v>
      </c>
      <c r="D1328" s="52">
        <f>'COG-M'!P1169</f>
        <v>0</v>
      </c>
    </row>
    <row r="1329" spans="1:4" ht="14.25" customHeight="1">
      <c r="C1329" s="40">
        <v>12</v>
      </c>
      <c r="D1329" s="52">
        <f>'COG-M'!P1170</f>
        <v>0</v>
      </c>
    </row>
    <row r="1330" spans="1:4" ht="14.25" customHeight="1">
      <c r="C1330" s="40">
        <v>13</v>
      </c>
      <c r="D1330" s="52">
        <f>'COG-M'!P1171</f>
        <v>0</v>
      </c>
    </row>
    <row r="1331" spans="1:4" ht="14.25" customHeight="1">
      <c r="C1331" s="40">
        <v>14</v>
      </c>
      <c r="D1331" s="52">
        <f>'COG-M'!P1172</f>
        <v>0</v>
      </c>
    </row>
    <row r="1332" spans="1:4" ht="14.25" customHeight="1">
      <c r="C1332" s="40">
        <v>15</v>
      </c>
      <c r="D1332" s="52">
        <f>'COG-M'!P1173</f>
        <v>138912</v>
      </c>
    </row>
    <row r="1333" spans="1:4" ht="14.25" customHeight="1">
      <c r="C1333" s="40">
        <v>16</v>
      </c>
      <c r="D1333" s="52">
        <f>'COG-M'!P1174</f>
        <v>0</v>
      </c>
    </row>
    <row r="1334" spans="1:4" ht="14.25" customHeight="1">
      <c r="C1334" s="40">
        <v>17</v>
      </c>
      <c r="D1334" s="52">
        <f>'COG-M'!P1175</f>
        <v>0</v>
      </c>
    </row>
    <row r="1335" spans="1:4" ht="14.25" customHeight="1">
      <c r="C1335" s="40">
        <v>25</v>
      </c>
      <c r="D1335" s="52">
        <f>'COG-M'!P1176</f>
        <v>0</v>
      </c>
    </row>
    <row r="1336" spans="1:4" ht="14.25" customHeight="1">
      <c r="C1336" s="40">
        <v>26</v>
      </c>
      <c r="D1336" s="52">
        <f>'COG-M'!P1177</f>
        <v>0</v>
      </c>
    </row>
    <row r="1337" spans="1:4" ht="14.25" customHeight="1">
      <c r="C1337" s="40">
        <v>27</v>
      </c>
      <c r="D1337" s="52">
        <f>'COG-M'!P1178</f>
        <v>0</v>
      </c>
    </row>
    <row r="1338" spans="1:4" ht="14.25" customHeight="1">
      <c r="A1338" s="40">
        <v>358</v>
      </c>
      <c r="B1338" s="40" t="s">
        <v>1952</v>
      </c>
      <c r="C1338" s="40">
        <v>11</v>
      </c>
      <c r="D1338" s="52">
        <f>'COG-M'!P1179</f>
        <v>0</v>
      </c>
    </row>
    <row r="1339" spans="1:4" ht="14.25" customHeight="1">
      <c r="C1339" s="40">
        <v>12</v>
      </c>
      <c r="D1339" s="52">
        <f>'COG-M'!P1180</f>
        <v>0</v>
      </c>
    </row>
    <row r="1340" spans="1:4" ht="14.25" customHeight="1">
      <c r="C1340" s="40">
        <v>13</v>
      </c>
      <c r="D1340" s="52">
        <f>'COG-M'!P1181</f>
        <v>0</v>
      </c>
    </row>
    <row r="1341" spans="1:4" ht="14.25" customHeight="1">
      <c r="C1341" s="40">
        <v>14</v>
      </c>
      <c r="D1341" s="52">
        <f>'COG-M'!P1182</f>
        <v>0</v>
      </c>
    </row>
    <row r="1342" spans="1:4" ht="14.25" customHeight="1">
      <c r="C1342" s="40">
        <v>15</v>
      </c>
      <c r="D1342" s="52">
        <f>'COG-M'!P1183</f>
        <v>43656</v>
      </c>
    </row>
    <row r="1343" spans="1:4" ht="14.25" customHeight="1">
      <c r="C1343" s="40">
        <v>16</v>
      </c>
      <c r="D1343" s="52">
        <f>'COG-M'!P1184</f>
        <v>0</v>
      </c>
    </row>
    <row r="1344" spans="1:4" ht="14.25" customHeight="1">
      <c r="C1344" s="40">
        <v>17</v>
      </c>
      <c r="D1344" s="52">
        <f>'COG-M'!P1185</f>
        <v>0</v>
      </c>
    </row>
    <row r="1345" spans="1:4" ht="14.25" customHeight="1">
      <c r="C1345" s="40">
        <v>25</v>
      </c>
      <c r="D1345" s="52">
        <f>'COG-M'!P1186</f>
        <v>0</v>
      </c>
    </row>
    <row r="1346" spans="1:4" ht="14.25" customHeight="1">
      <c r="C1346" s="40">
        <v>26</v>
      </c>
      <c r="D1346" s="52">
        <f>'COG-M'!P1187</f>
        <v>0</v>
      </c>
    </row>
    <row r="1347" spans="1:4" ht="14.25" customHeight="1">
      <c r="C1347" s="40">
        <v>27</v>
      </c>
      <c r="D1347" s="52">
        <f>'COG-M'!P1188</f>
        <v>0</v>
      </c>
    </row>
    <row r="1348" spans="1:4" ht="14.25" customHeight="1">
      <c r="A1348" s="40">
        <v>359</v>
      </c>
      <c r="B1348" s="40" t="s">
        <v>1953</v>
      </c>
      <c r="C1348" s="40">
        <v>11</v>
      </c>
      <c r="D1348" s="52">
        <f>'COG-M'!P1189</f>
        <v>0</v>
      </c>
    </row>
    <row r="1349" spans="1:4" ht="14.25" customHeight="1">
      <c r="C1349" s="40">
        <v>12</v>
      </c>
      <c r="D1349" s="52">
        <f>'COG-M'!P1190</f>
        <v>0</v>
      </c>
    </row>
    <row r="1350" spans="1:4" ht="14.25" customHeight="1">
      <c r="C1350" s="40">
        <v>13</v>
      </c>
      <c r="D1350" s="52">
        <f>'COG-M'!P1191</f>
        <v>0</v>
      </c>
    </row>
    <row r="1351" spans="1:4" ht="14.25" customHeight="1">
      <c r="C1351" s="40">
        <v>14</v>
      </c>
      <c r="D1351" s="52">
        <f>'COG-M'!P1192</f>
        <v>0</v>
      </c>
    </row>
    <row r="1352" spans="1:4" ht="14.25" customHeight="1">
      <c r="C1352" s="40">
        <v>15</v>
      </c>
      <c r="D1352" s="52">
        <f>'COG-M'!P1193</f>
        <v>2424</v>
      </c>
    </row>
    <row r="1353" spans="1:4" ht="14.25" customHeight="1">
      <c r="C1353" s="40">
        <v>16</v>
      </c>
      <c r="D1353" s="52">
        <f>'COG-M'!P1194</f>
        <v>0</v>
      </c>
    </row>
    <row r="1354" spans="1:4" ht="14.25" customHeight="1">
      <c r="C1354" s="40">
        <v>17</v>
      </c>
      <c r="D1354" s="52">
        <f>'COG-M'!P1195</f>
        <v>0</v>
      </c>
    </row>
    <row r="1355" spans="1:4" ht="14.25" customHeight="1">
      <c r="C1355" s="40">
        <v>25</v>
      </c>
      <c r="D1355" s="52">
        <f>'COG-M'!P1196</f>
        <v>0</v>
      </c>
    </row>
    <row r="1356" spans="1:4" ht="14.25" customHeight="1">
      <c r="C1356" s="40">
        <v>26</v>
      </c>
      <c r="D1356" s="52">
        <f>'COG-M'!P1197</f>
        <v>0</v>
      </c>
    </row>
    <row r="1357" spans="1:4" ht="14.25" customHeight="1">
      <c r="C1357" s="40">
        <v>27</v>
      </c>
      <c r="D1357" s="52">
        <f>'COG-M'!P1198</f>
        <v>0</v>
      </c>
    </row>
    <row r="1358" spans="1:4" ht="14.25" customHeight="1">
      <c r="A1358" s="40">
        <v>3600</v>
      </c>
      <c r="B1358" s="40" t="s">
        <v>1954</v>
      </c>
      <c r="D1358" s="52">
        <f>'COG-M'!P1199</f>
        <v>25200</v>
      </c>
    </row>
    <row r="1359" spans="1:4" ht="14.25" customHeight="1">
      <c r="A1359" s="40">
        <v>361</v>
      </c>
      <c r="B1359" s="40" t="s">
        <v>1955</v>
      </c>
      <c r="C1359" s="40">
        <v>11</v>
      </c>
      <c r="D1359" s="52">
        <f>'COG-M'!P1200</f>
        <v>0</v>
      </c>
    </row>
    <row r="1360" spans="1:4" ht="14.25" customHeight="1">
      <c r="C1360" s="40">
        <v>12</v>
      </c>
      <c r="D1360" s="52">
        <f>'COG-M'!P1201</f>
        <v>0</v>
      </c>
    </row>
    <row r="1361" spans="1:4" ht="14.25" customHeight="1">
      <c r="C1361" s="40">
        <v>13</v>
      </c>
      <c r="D1361" s="52">
        <f>'COG-M'!P1202</f>
        <v>0</v>
      </c>
    </row>
    <row r="1362" spans="1:4" ht="14.25" customHeight="1">
      <c r="C1362" s="40">
        <v>14</v>
      </c>
      <c r="D1362" s="52">
        <f>'COG-M'!P1203</f>
        <v>0</v>
      </c>
    </row>
    <row r="1363" spans="1:4" ht="14.25" customHeight="1">
      <c r="C1363" s="40">
        <v>15</v>
      </c>
      <c r="D1363" s="52">
        <f>'COG-M'!P1204</f>
        <v>24000</v>
      </c>
    </row>
    <row r="1364" spans="1:4" ht="14.25" customHeight="1">
      <c r="C1364" s="40">
        <v>16</v>
      </c>
      <c r="D1364" s="52">
        <f>'COG-M'!P1205</f>
        <v>0</v>
      </c>
    </row>
    <row r="1365" spans="1:4" ht="14.25" customHeight="1">
      <c r="C1365" s="40">
        <v>17</v>
      </c>
      <c r="D1365" s="52">
        <f>'COG-M'!P1206</f>
        <v>0</v>
      </c>
    </row>
    <row r="1366" spans="1:4" ht="14.25" customHeight="1">
      <c r="C1366" s="40">
        <v>25</v>
      </c>
      <c r="D1366" s="52">
        <f>'COG-M'!P1207</f>
        <v>0</v>
      </c>
    </row>
    <row r="1367" spans="1:4" ht="14.25" customHeight="1">
      <c r="C1367" s="40">
        <v>26</v>
      </c>
      <c r="D1367" s="52">
        <f>'COG-M'!P1208</f>
        <v>0</v>
      </c>
    </row>
    <row r="1368" spans="1:4" ht="14.25" customHeight="1">
      <c r="C1368" s="40">
        <v>27</v>
      </c>
      <c r="D1368" s="52">
        <f>'COG-M'!P1209</f>
        <v>0</v>
      </c>
    </row>
    <row r="1369" spans="1:4" ht="14.25" customHeight="1">
      <c r="A1369" s="40">
        <v>362</v>
      </c>
      <c r="B1369" s="40" t="s">
        <v>1956</v>
      </c>
      <c r="C1369" s="40">
        <v>11</v>
      </c>
      <c r="D1369" s="52">
        <f>'COG-M'!P1210</f>
        <v>0</v>
      </c>
    </row>
    <row r="1370" spans="1:4" ht="14.25" customHeight="1">
      <c r="C1370" s="40">
        <v>12</v>
      </c>
      <c r="D1370" s="52">
        <f>'COG-M'!P1211</f>
        <v>0</v>
      </c>
    </row>
    <row r="1371" spans="1:4" ht="14.25" customHeight="1">
      <c r="C1371" s="40">
        <v>13</v>
      </c>
      <c r="D1371" s="52">
        <f>'COG-M'!P1212</f>
        <v>0</v>
      </c>
    </row>
    <row r="1372" spans="1:4" ht="14.25" customHeight="1">
      <c r="C1372" s="40">
        <v>14</v>
      </c>
      <c r="D1372" s="52">
        <f>'COG-M'!P1213</f>
        <v>0</v>
      </c>
    </row>
    <row r="1373" spans="1:4" ht="14.25" customHeight="1">
      <c r="C1373" s="40">
        <v>15</v>
      </c>
      <c r="D1373" s="52">
        <f>'COG-M'!P1214</f>
        <v>0</v>
      </c>
    </row>
    <row r="1374" spans="1:4" ht="14.25" customHeight="1">
      <c r="C1374" s="40">
        <v>16</v>
      </c>
      <c r="D1374" s="52">
        <f>'COG-M'!P1215</f>
        <v>0</v>
      </c>
    </row>
    <row r="1375" spans="1:4" ht="14.25" customHeight="1">
      <c r="C1375" s="40">
        <v>17</v>
      </c>
      <c r="D1375" s="52">
        <f>'COG-M'!P1216</f>
        <v>0</v>
      </c>
    </row>
    <row r="1376" spans="1:4" ht="14.25" customHeight="1">
      <c r="C1376" s="40">
        <v>25</v>
      </c>
      <c r="D1376" s="52">
        <f>'COG-M'!P1217</f>
        <v>0</v>
      </c>
    </row>
    <row r="1377" spans="1:4" ht="14.25" customHeight="1">
      <c r="C1377" s="40">
        <v>26</v>
      </c>
      <c r="D1377" s="52">
        <f>'COG-M'!P1218</f>
        <v>0</v>
      </c>
    </row>
    <row r="1378" spans="1:4" ht="14.25" customHeight="1">
      <c r="C1378" s="40">
        <v>27</v>
      </c>
      <c r="D1378" s="52">
        <f>'COG-M'!P1219</f>
        <v>0</v>
      </c>
    </row>
    <row r="1379" spans="1:4" ht="14.25" customHeight="1">
      <c r="A1379" s="40">
        <v>363</v>
      </c>
      <c r="B1379" s="40" t="s">
        <v>1957</v>
      </c>
      <c r="C1379" s="40">
        <v>11</v>
      </c>
      <c r="D1379" s="52">
        <f>'COG-M'!P1220</f>
        <v>0</v>
      </c>
    </row>
    <row r="1380" spans="1:4" ht="14.25" customHeight="1">
      <c r="C1380" s="40">
        <v>12</v>
      </c>
      <c r="D1380" s="52">
        <f>'COG-M'!P1221</f>
        <v>0</v>
      </c>
    </row>
    <row r="1381" spans="1:4" ht="14.25" customHeight="1">
      <c r="C1381" s="40">
        <v>13</v>
      </c>
      <c r="D1381" s="52">
        <f>'COG-M'!P1222</f>
        <v>0</v>
      </c>
    </row>
    <row r="1382" spans="1:4" ht="14.25" customHeight="1">
      <c r="C1382" s="40">
        <v>14</v>
      </c>
      <c r="D1382" s="52">
        <f>'COG-M'!P1223</f>
        <v>0</v>
      </c>
    </row>
    <row r="1383" spans="1:4" ht="14.25" customHeight="1">
      <c r="C1383" s="40">
        <v>15</v>
      </c>
      <c r="D1383" s="52">
        <f>'COG-M'!P1224</f>
        <v>0</v>
      </c>
    </row>
    <row r="1384" spans="1:4" ht="14.25" customHeight="1">
      <c r="C1384" s="40">
        <v>16</v>
      </c>
      <c r="D1384" s="52">
        <f>'COG-M'!P1225</f>
        <v>0</v>
      </c>
    </row>
    <row r="1385" spans="1:4" ht="14.25" customHeight="1">
      <c r="C1385" s="40">
        <v>17</v>
      </c>
      <c r="D1385" s="52">
        <f>'COG-M'!P1226</f>
        <v>0</v>
      </c>
    </row>
    <row r="1386" spans="1:4" ht="14.25" customHeight="1">
      <c r="C1386" s="40">
        <v>25</v>
      </c>
      <c r="D1386" s="52">
        <f>'COG-M'!P1227</f>
        <v>0</v>
      </c>
    </row>
    <row r="1387" spans="1:4" ht="14.25" customHeight="1">
      <c r="C1387" s="40">
        <v>26</v>
      </c>
      <c r="D1387" s="52">
        <f>'COG-M'!P1228</f>
        <v>0</v>
      </c>
    </row>
    <row r="1388" spans="1:4" ht="14.25" customHeight="1">
      <c r="C1388" s="40">
        <v>27</v>
      </c>
      <c r="D1388" s="52">
        <f>'COG-M'!P1229</f>
        <v>0</v>
      </c>
    </row>
    <row r="1389" spans="1:4" ht="14.25" customHeight="1">
      <c r="A1389" s="40">
        <v>364</v>
      </c>
      <c r="B1389" s="40" t="s">
        <v>1958</v>
      </c>
      <c r="C1389" s="40">
        <v>11</v>
      </c>
      <c r="D1389" s="52">
        <f>'COG-M'!P1230</f>
        <v>0</v>
      </c>
    </row>
    <row r="1390" spans="1:4" ht="14.25" customHeight="1">
      <c r="C1390" s="40">
        <v>12</v>
      </c>
      <c r="D1390" s="52">
        <f>'COG-M'!P1231</f>
        <v>0</v>
      </c>
    </row>
    <row r="1391" spans="1:4" ht="14.25" customHeight="1">
      <c r="C1391" s="40">
        <v>13</v>
      </c>
      <c r="D1391" s="52">
        <f>'COG-M'!P1232</f>
        <v>0</v>
      </c>
    </row>
    <row r="1392" spans="1:4" ht="14.25" customHeight="1">
      <c r="C1392" s="40">
        <v>14</v>
      </c>
      <c r="D1392" s="52">
        <f>'COG-M'!P1233</f>
        <v>0</v>
      </c>
    </row>
    <row r="1393" spans="1:4" ht="14.25" customHeight="1">
      <c r="C1393" s="40">
        <v>15</v>
      </c>
      <c r="D1393" s="52">
        <f>'COG-M'!P1234</f>
        <v>1200</v>
      </c>
    </row>
    <row r="1394" spans="1:4" ht="14.25" customHeight="1">
      <c r="C1394" s="40">
        <v>16</v>
      </c>
      <c r="D1394" s="52">
        <f>'COG-M'!P1235</f>
        <v>0</v>
      </c>
    </row>
    <row r="1395" spans="1:4" ht="14.25" customHeight="1">
      <c r="C1395" s="40">
        <v>17</v>
      </c>
      <c r="D1395" s="52">
        <f>'COG-M'!P1236</f>
        <v>0</v>
      </c>
    </row>
    <row r="1396" spans="1:4" ht="14.25" customHeight="1">
      <c r="C1396" s="40">
        <v>25</v>
      </c>
      <c r="D1396" s="52">
        <f>'COG-M'!P1237</f>
        <v>0</v>
      </c>
    </row>
    <row r="1397" spans="1:4" ht="14.25" customHeight="1">
      <c r="C1397" s="40">
        <v>26</v>
      </c>
      <c r="D1397" s="52">
        <f>'COG-M'!P1238</f>
        <v>0</v>
      </c>
    </row>
    <row r="1398" spans="1:4" ht="14.25" customHeight="1">
      <c r="C1398" s="40">
        <v>27</v>
      </c>
      <c r="D1398" s="52">
        <f>'COG-M'!P1239</f>
        <v>0</v>
      </c>
    </row>
    <row r="1399" spans="1:4" ht="14.25" customHeight="1">
      <c r="A1399" s="40">
        <v>365</v>
      </c>
      <c r="B1399" s="40" t="s">
        <v>1959</v>
      </c>
      <c r="C1399" s="40">
        <v>11</v>
      </c>
      <c r="D1399" s="52">
        <f>'COG-M'!P1240</f>
        <v>0</v>
      </c>
    </row>
    <row r="1400" spans="1:4" ht="14.25" customHeight="1">
      <c r="C1400" s="40">
        <v>12</v>
      </c>
      <c r="D1400" s="52">
        <f>'COG-M'!P1241</f>
        <v>0</v>
      </c>
    </row>
    <row r="1401" spans="1:4" ht="14.25" customHeight="1">
      <c r="C1401" s="40">
        <v>13</v>
      </c>
      <c r="D1401" s="52">
        <f>'COG-M'!P1242</f>
        <v>0</v>
      </c>
    </row>
    <row r="1402" spans="1:4" ht="14.25" customHeight="1">
      <c r="C1402" s="40">
        <v>14</v>
      </c>
      <c r="D1402" s="52">
        <f>'COG-M'!P1243</f>
        <v>0</v>
      </c>
    </row>
    <row r="1403" spans="1:4" ht="14.25" customHeight="1">
      <c r="C1403" s="40">
        <v>15</v>
      </c>
      <c r="D1403" s="52">
        <f>'COG-M'!P1244</f>
        <v>0</v>
      </c>
    </row>
    <row r="1404" spans="1:4" ht="14.25" customHeight="1">
      <c r="C1404" s="40">
        <v>16</v>
      </c>
      <c r="D1404" s="52">
        <f>'COG-M'!P1245</f>
        <v>0</v>
      </c>
    </row>
    <row r="1405" spans="1:4" ht="14.25" customHeight="1">
      <c r="C1405" s="40">
        <v>17</v>
      </c>
      <c r="D1405" s="52">
        <f>'COG-M'!P1246</f>
        <v>0</v>
      </c>
    </row>
    <row r="1406" spans="1:4" ht="14.25" customHeight="1">
      <c r="C1406" s="40">
        <v>25</v>
      </c>
      <c r="D1406" s="52">
        <f>'COG-M'!P1247</f>
        <v>0</v>
      </c>
    </row>
    <row r="1407" spans="1:4" ht="14.25" customHeight="1">
      <c r="C1407" s="40">
        <v>26</v>
      </c>
      <c r="D1407" s="52">
        <f>'COG-M'!P1248</f>
        <v>0</v>
      </c>
    </row>
    <row r="1408" spans="1:4" ht="14.25" customHeight="1">
      <c r="C1408" s="40">
        <v>27</v>
      </c>
      <c r="D1408" s="52">
        <f>'COG-M'!P1249</f>
        <v>0</v>
      </c>
    </row>
    <row r="1409" spans="1:4" ht="14.25" customHeight="1">
      <c r="A1409" s="40">
        <v>366</v>
      </c>
      <c r="B1409" s="40" t="s">
        <v>1960</v>
      </c>
      <c r="C1409" s="40">
        <v>11</v>
      </c>
      <c r="D1409" s="52">
        <f>'COG-M'!P1250</f>
        <v>0</v>
      </c>
    </row>
    <row r="1410" spans="1:4" ht="14.25" customHeight="1">
      <c r="C1410" s="40">
        <v>12</v>
      </c>
      <c r="D1410" s="52">
        <f>'COG-M'!P1251</f>
        <v>0</v>
      </c>
    </row>
    <row r="1411" spans="1:4" ht="14.25" customHeight="1">
      <c r="C1411" s="40">
        <v>13</v>
      </c>
      <c r="D1411" s="52">
        <f>'COG-M'!P1252</f>
        <v>0</v>
      </c>
    </row>
    <row r="1412" spans="1:4" ht="14.25" customHeight="1">
      <c r="C1412" s="40">
        <v>14</v>
      </c>
      <c r="D1412" s="52">
        <f>'COG-M'!P1253</f>
        <v>0</v>
      </c>
    </row>
    <row r="1413" spans="1:4" ht="14.25" customHeight="1">
      <c r="C1413" s="40">
        <v>15</v>
      </c>
      <c r="D1413" s="52">
        <f>'COG-M'!P1254</f>
        <v>0</v>
      </c>
    </row>
    <row r="1414" spans="1:4" ht="14.25" customHeight="1">
      <c r="C1414" s="40">
        <v>16</v>
      </c>
      <c r="D1414" s="52">
        <f>'COG-M'!P1255</f>
        <v>0</v>
      </c>
    </row>
    <row r="1415" spans="1:4" ht="14.25" customHeight="1">
      <c r="C1415" s="40">
        <v>17</v>
      </c>
      <c r="D1415" s="52">
        <f>'COG-M'!P1256</f>
        <v>0</v>
      </c>
    </row>
    <row r="1416" spans="1:4" ht="14.25" customHeight="1">
      <c r="C1416" s="40">
        <v>25</v>
      </c>
      <c r="D1416" s="52">
        <f>'COG-M'!P1257</f>
        <v>0</v>
      </c>
    </row>
    <row r="1417" spans="1:4" ht="14.25" customHeight="1">
      <c r="C1417" s="40">
        <v>26</v>
      </c>
      <c r="D1417" s="52">
        <f>'COG-M'!P1258</f>
        <v>0</v>
      </c>
    </row>
    <row r="1418" spans="1:4" ht="14.25" customHeight="1">
      <c r="C1418" s="40">
        <v>27</v>
      </c>
      <c r="D1418" s="52">
        <f>'COG-M'!P1259</f>
        <v>0</v>
      </c>
    </row>
    <row r="1419" spans="1:4" ht="14.25" customHeight="1">
      <c r="A1419" s="40">
        <v>369</v>
      </c>
      <c r="B1419" s="40" t="s">
        <v>1961</v>
      </c>
      <c r="C1419" s="40">
        <v>11</v>
      </c>
      <c r="D1419" s="52">
        <f>'COG-M'!P1260</f>
        <v>0</v>
      </c>
    </row>
    <row r="1420" spans="1:4" ht="14.25" customHeight="1">
      <c r="C1420" s="40">
        <v>12</v>
      </c>
      <c r="D1420" s="52">
        <f>'COG-M'!P1261</f>
        <v>0</v>
      </c>
    </row>
    <row r="1421" spans="1:4" ht="14.25" customHeight="1">
      <c r="C1421" s="40">
        <v>13</v>
      </c>
      <c r="D1421" s="52">
        <f>'COG-M'!P1262</f>
        <v>0</v>
      </c>
    </row>
    <row r="1422" spans="1:4" ht="14.25" customHeight="1">
      <c r="C1422" s="40">
        <v>14</v>
      </c>
      <c r="D1422" s="52">
        <f>'COG-M'!P1263</f>
        <v>0</v>
      </c>
    </row>
    <row r="1423" spans="1:4" ht="14.25" customHeight="1">
      <c r="C1423" s="40">
        <v>15</v>
      </c>
      <c r="D1423" s="52">
        <f>'COG-M'!P1264</f>
        <v>0</v>
      </c>
    </row>
    <row r="1424" spans="1:4" ht="14.25" customHeight="1">
      <c r="C1424" s="40">
        <v>16</v>
      </c>
      <c r="D1424" s="52">
        <f>'COG-M'!P1265</f>
        <v>0</v>
      </c>
    </row>
    <row r="1425" spans="1:4" ht="14.25" customHeight="1">
      <c r="C1425" s="40">
        <v>17</v>
      </c>
      <c r="D1425" s="52">
        <f>'COG-M'!P1266</f>
        <v>0</v>
      </c>
    </row>
    <row r="1426" spans="1:4" ht="14.25" customHeight="1">
      <c r="C1426" s="40">
        <v>25</v>
      </c>
      <c r="D1426" s="52">
        <f>'COG-M'!P1267</f>
        <v>0</v>
      </c>
    </row>
    <row r="1427" spans="1:4" ht="14.25" customHeight="1">
      <c r="C1427" s="40">
        <v>26</v>
      </c>
      <c r="D1427" s="52">
        <f>'COG-M'!P1268</f>
        <v>0</v>
      </c>
    </row>
    <row r="1428" spans="1:4" ht="14.25" customHeight="1">
      <c r="C1428" s="40">
        <v>27</v>
      </c>
      <c r="D1428" s="52">
        <f>'COG-M'!P1269</f>
        <v>0</v>
      </c>
    </row>
    <row r="1429" spans="1:4" ht="14.25" customHeight="1">
      <c r="A1429" s="40">
        <v>3700</v>
      </c>
      <c r="B1429" s="40" t="s">
        <v>1962</v>
      </c>
      <c r="D1429" s="52">
        <f>'COG-M'!P1270</f>
        <v>142128</v>
      </c>
    </row>
    <row r="1430" spans="1:4" ht="14.25" customHeight="1">
      <c r="A1430" s="40">
        <v>371</v>
      </c>
      <c r="B1430" s="40" t="s">
        <v>1963</v>
      </c>
      <c r="C1430" s="40">
        <v>11</v>
      </c>
      <c r="D1430" s="52">
        <f>'COG-M'!P1271</f>
        <v>0</v>
      </c>
    </row>
    <row r="1431" spans="1:4" ht="14.25" customHeight="1">
      <c r="C1431" s="40">
        <v>12</v>
      </c>
      <c r="D1431" s="52">
        <f>'COG-M'!P1272</f>
        <v>0</v>
      </c>
    </row>
    <row r="1432" spans="1:4" ht="14.25" customHeight="1">
      <c r="C1432" s="40">
        <v>13</v>
      </c>
      <c r="D1432" s="52">
        <f>'COG-M'!P1273</f>
        <v>0</v>
      </c>
    </row>
    <row r="1433" spans="1:4" ht="14.25" customHeight="1">
      <c r="C1433" s="40">
        <v>14</v>
      </c>
      <c r="D1433" s="52">
        <f>'COG-M'!P1274</f>
        <v>0</v>
      </c>
    </row>
    <row r="1434" spans="1:4" ht="14.25" customHeight="1">
      <c r="C1434" s="40">
        <v>15</v>
      </c>
      <c r="D1434" s="52">
        <f>'COG-M'!P1275</f>
        <v>0</v>
      </c>
    </row>
    <row r="1435" spans="1:4" ht="14.25" customHeight="1">
      <c r="C1435" s="40">
        <v>16</v>
      </c>
      <c r="D1435" s="52">
        <f>'COG-M'!P1276</f>
        <v>0</v>
      </c>
    </row>
    <row r="1436" spans="1:4" ht="14.25" customHeight="1">
      <c r="C1436" s="40">
        <v>17</v>
      </c>
      <c r="D1436" s="52">
        <f>'COG-M'!P1277</f>
        <v>0</v>
      </c>
    </row>
    <row r="1437" spans="1:4" ht="14.25" customHeight="1">
      <c r="C1437" s="40">
        <v>25</v>
      </c>
      <c r="D1437" s="52">
        <f>'COG-M'!P1278</f>
        <v>0</v>
      </c>
    </row>
    <row r="1438" spans="1:4" ht="14.25" customHeight="1">
      <c r="C1438" s="40">
        <v>26</v>
      </c>
      <c r="D1438" s="52">
        <f>'COG-M'!P1279</f>
        <v>0</v>
      </c>
    </row>
    <row r="1439" spans="1:4" ht="14.25" customHeight="1">
      <c r="C1439" s="40">
        <v>27</v>
      </c>
      <c r="D1439" s="52">
        <f>'COG-M'!P1280</f>
        <v>0</v>
      </c>
    </row>
    <row r="1440" spans="1:4" ht="14.25" customHeight="1">
      <c r="A1440" s="40">
        <v>372</v>
      </c>
      <c r="B1440" s="40" t="s">
        <v>1964</v>
      </c>
      <c r="C1440" s="40">
        <v>11</v>
      </c>
      <c r="D1440" s="52">
        <f>'COG-M'!P1281</f>
        <v>2268</v>
      </c>
    </row>
    <row r="1441" spans="1:4" ht="14.25" customHeight="1">
      <c r="C1441" s="40">
        <v>12</v>
      </c>
      <c r="D1441" s="52">
        <f>'COG-M'!P1282</f>
        <v>0</v>
      </c>
    </row>
    <row r="1442" spans="1:4" ht="14.25" customHeight="1">
      <c r="C1442" s="40">
        <v>13</v>
      </c>
      <c r="D1442" s="52">
        <f>'COG-M'!P1283</f>
        <v>0</v>
      </c>
    </row>
    <row r="1443" spans="1:4" ht="14.25" customHeight="1">
      <c r="C1443" s="40">
        <v>14</v>
      </c>
      <c r="D1443" s="52">
        <f>'COG-M'!P1284</f>
        <v>0</v>
      </c>
    </row>
    <row r="1444" spans="1:4" ht="14.25" customHeight="1">
      <c r="C1444" s="40">
        <v>15</v>
      </c>
      <c r="D1444" s="52">
        <f>'COG-M'!P1285</f>
        <v>0</v>
      </c>
    </row>
    <row r="1445" spans="1:4" ht="14.25" customHeight="1">
      <c r="C1445" s="40">
        <v>16</v>
      </c>
      <c r="D1445" s="52">
        <f>'COG-M'!P1286</f>
        <v>0</v>
      </c>
    </row>
    <row r="1446" spans="1:4" ht="14.25" customHeight="1">
      <c r="C1446" s="40">
        <v>17</v>
      </c>
      <c r="D1446" s="52">
        <f>'COG-M'!P1287</f>
        <v>0</v>
      </c>
    </row>
    <row r="1447" spans="1:4" ht="14.25" customHeight="1">
      <c r="C1447" s="40">
        <v>25</v>
      </c>
      <c r="D1447" s="52">
        <f>'COG-M'!P1288</f>
        <v>0</v>
      </c>
    </row>
    <row r="1448" spans="1:4" ht="14.25" customHeight="1">
      <c r="C1448" s="40">
        <v>26</v>
      </c>
      <c r="D1448" s="52">
        <f>'COG-M'!P1289</f>
        <v>0</v>
      </c>
    </row>
    <row r="1449" spans="1:4" ht="14.25" customHeight="1">
      <c r="C1449" s="40">
        <v>27</v>
      </c>
      <c r="D1449" s="52">
        <f>'COG-M'!P1290</f>
        <v>0</v>
      </c>
    </row>
    <row r="1450" spans="1:4" ht="14.25" customHeight="1">
      <c r="A1450" s="40">
        <v>373</v>
      </c>
      <c r="B1450" s="40" t="s">
        <v>1965</v>
      </c>
      <c r="C1450" s="40">
        <v>11</v>
      </c>
      <c r="D1450" s="52">
        <f>'COG-M'!P1291</f>
        <v>0</v>
      </c>
    </row>
    <row r="1451" spans="1:4" ht="14.25" customHeight="1">
      <c r="C1451" s="40">
        <v>12</v>
      </c>
      <c r="D1451" s="52">
        <f>'COG-M'!P1292</f>
        <v>0</v>
      </c>
    </row>
    <row r="1452" spans="1:4" ht="14.25" customHeight="1">
      <c r="C1452" s="40">
        <v>13</v>
      </c>
      <c r="D1452" s="52">
        <f>'COG-M'!P1293</f>
        <v>0</v>
      </c>
    </row>
    <row r="1453" spans="1:4" ht="14.25" customHeight="1">
      <c r="C1453" s="40">
        <v>14</v>
      </c>
      <c r="D1453" s="52">
        <f>'COG-M'!P1294</f>
        <v>0</v>
      </c>
    </row>
    <row r="1454" spans="1:4" ht="14.25" customHeight="1">
      <c r="C1454" s="40">
        <v>15</v>
      </c>
      <c r="D1454" s="52">
        <f>'COG-M'!P1295</f>
        <v>0</v>
      </c>
    </row>
    <row r="1455" spans="1:4" ht="14.25" customHeight="1">
      <c r="C1455" s="40">
        <v>16</v>
      </c>
      <c r="D1455" s="52">
        <f>'COG-M'!P1296</f>
        <v>0</v>
      </c>
    </row>
    <row r="1456" spans="1:4" ht="14.25" customHeight="1">
      <c r="C1456" s="40">
        <v>17</v>
      </c>
      <c r="D1456" s="52">
        <f>'COG-M'!P1297</f>
        <v>0</v>
      </c>
    </row>
    <row r="1457" spans="1:4" ht="14.25" customHeight="1">
      <c r="C1457" s="40">
        <v>25</v>
      </c>
      <c r="D1457" s="52">
        <f>'COG-M'!P1298</f>
        <v>0</v>
      </c>
    </row>
    <row r="1458" spans="1:4" ht="14.25" customHeight="1">
      <c r="C1458" s="40">
        <v>26</v>
      </c>
      <c r="D1458" s="52">
        <f>'COG-M'!P1299</f>
        <v>0</v>
      </c>
    </row>
    <row r="1459" spans="1:4" ht="14.25" customHeight="1">
      <c r="C1459" s="40">
        <v>27</v>
      </c>
      <c r="D1459" s="52">
        <f>'COG-M'!P1300</f>
        <v>0</v>
      </c>
    </row>
    <row r="1460" spans="1:4" ht="14.25" customHeight="1">
      <c r="A1460" s="40">
        <v>374</v>
      </c>
      <c r="B1460" s="40" t="s">
        <v>1966</v>
      </c>
      <c r="C1460" s="40">
        <v>11</v>
      </c>
      <c r="D1460" s="52">
        <f>'COG-M'!P1301</f>
        <v>0</v>
      </c>
    </row>
    <row r="1461" spans="1:4" ht="14.25" customHeight="1">
      <c r="C1461" s="40">
        <v>12</v>
      </c>
      <c r="D1461" s="52">
        <f>'COG-M'!P1302</f>
        <v>0</v>
      </c>
    </row>
    <row r="1462" spans="1:4" ht="14.25" customHeight="1">
      <c r="C1462" s="40">
        <v>13</v>
      </c>
      <c r="D1462" s="52">
        <f>'COG-M'!P1303</f>
        <v>0</v>
      </c>
    </row>
    <row r="1463" spans="1:4" ht="14.25" customHeight="1">
      <c r="C1463" s="40">
        <v>14</v>
      </c>
      <c r="D1463" s="52">
        <f>'COG-M'!P1304</f>
        <v>0</v>
      </c>
    </row>
    <row r="1464" spans="1:4" ht="14.25" customHeight="1">
      <c r="C1464" s="40">
        <v>15</v>
      </c>
      <c r="D1464" s="52">
        <f>'COG-M'!P1305</f>
        <v>0</v>
      </c>
    </row>
    <row r="1465" spans="1:4" ht="14.25" customHeight="1">
      <c r="C1465" s="40">
        <v>16</v>
      </c>
      <c r="D1465" s="52">
        <f>'COG-M'!P1306</f>
        <v>0</v>
      </c>
    </row>
    <row r="1466" spans="1:4" ht="14.25" customHeight="1">
      <c r="C1466" s="40">
        <v>17</v>
      </c>
      <c r="D1466" s="52">
        <f>'COG-M'!P1307</f>
        <v>0</v>
      </c>
    </row>
    <row r="1467" spans="1:4" ht="14.25" customHeight="1">
      <c r="C1467" s="40">
        <v>25</v>
      </c>
      <c r="D1467" s="52">
        <f>'COG-M'!P1308</f>
        <v>0</v>
      </c>
    </row>
    <row r="1468" spans="1:4" ht="14.25" customHeight="1">
      <c r="C1468" s="40">
        <v>26</v>
      </c>
      <c r="D1468" s="52">
        <f>'COG-M'!P1309</f>
        <v>0</v>
      </c>
    </row>
    <row r="1469" spans="1:4" ht="14.25" customHeight="1">
      <c r="C1469" s="40">
        <v>27</v>
      </c>
      <c r="D1469" s="52">
        <f>'COG-M'!P1310</f>
        <v>0</v>
      </c>
    </row>
    <row r="1470" spans="1:4" ht="14.25" customHeight="1">
      <c r="A1470" s="40">
        <v>375</v>
      </c>
      <c r="B1470" s="40" t="s">
        <v>1967</v>
      </c>
      <c r="C1470" s="40">
        <v>11</v>
      </c>
      <c r="D1470" s="52">
        <f>'COG-M'!P1311</f>
        <v>139860</v>
      </c>
    </row>
    <row r="1471" spans="1:4" ht="14.25" customHeight="1">
      <c r="C1471" s="40">
        <v>12</v>
      </c>
      <c r="D1471" s="52">
        <f>'COG-M'!P1312</f>
        <v>0</v>
      </c>
    </row>
    <row r="1472" spans="1:4" ht="14.25" customHeight="1">
      <c r="C1472" s="40">
        <v>13</v>
      </c>
      <c r="D1472" s="52">
        <f>'COG-M'!P1313</f>
        <v>0</v>
      </c>
    </row>
    <row r="1473" spans="1:4" ht="14.25" customHeight="1">
      <c r="C1473" s="40">
        <v>14</v>
      </c>
      <c r="D1473" s="52">
        <f>'COG-M'!P1314</f>
        <v>0</v>
      </c>
    </row>
    <row r="1474" spans="1:4" ht="14.25" customHeight="1">
      <c r="C1474" s="40">
        <v>15</v>
      </c>
      <c r="D1474" s="52">
        <f>'COG-M'!P1315</f>
        <v>0</v>
      </c>
    </row>
    <row r="1475" spans="1:4" ht="14.25" customHeight="1">
      <c r="C1475" s="40">
        <v>16</v>
      </c>
      <c r="D1475" s="52">
        <f>'COG-M'!P1316</f>
        <v>0</v>
      </c>
    </row>
    <row r="1476" spans="1:4" ht="14.25" customHeight="1">
      <c r="C1476" s="40">
        <v>17</v>
      </c>
      <c r="D1476" s="52">
        <f>'COG-M'!P1317</f>
        <v>0</v>
      </c>
    </row>
    <row r="1477" spans="1:4" ht="14.25" customHeight="1">
      <c r="C1477" s="40">
        <v>25</v>
      </c>
      <c r="D1477" s="52">
        <f>'COG-M'!P1318</f>
        <v>0</v>
      </c>
    </row>
    <row r="1478" spans="1:4" ht="14.25" customHeight="1">
      <c r="C1478" s="40">
        <v>26</v>
      </c>
      <c r="D1478" s="52">
        <f>'COG-M'!P1319</f>
        <v>0</v>
      </c>
    </row>
    <row r="1479" spans="1:4" ht="14.25" customHeight="1">
      <c r="C1479" s="40">
        <v>27</v>
      </c>
      <c r="D1479" s="52">
        <f>'COG-M'!P1320</f>
        <v>0</v>
      </c>
    </row>
    <row r="1480" spans="1:4" ht="14.25" customHeight="1">
      <c r="A1480" s="40">
        <v>376</v>
      </c>
      <c r="B1480" s="40" t="s">
        <v>1968</v>
      </c>
      <c r="C1480" s="40">
        <v>11</v>
      </c>
      <c r="D1480" s="52">
        <f>'COG-M'!P1321</f>
        <v>0</v>
      </c>
    </row>
    <row r="1481" spans="1:4" ht="14.25" customHeight="1">
      <c r="C1481" s="40">
        <v>12</v>
      </c>
      <c r="D1481" s="52">
        <f>'COG-M'!P1322</f>
        <v>0</v>
      </c>
    </row>
    <row r="1482" spans="1:4" ht="14.25" customHeight="1">
      <c r="C1482" s="40">
        <v>13</v>
      </c>
      <c r="D1482" s="52">
        <f>'COG-M'!P1323</f>
        <v>0</v>
      </c>
    </row>
    <row r="1483" spans="1:4" ht="14.25" customHeight="1">
      <c r="C1483" s="40">
        <v>14</v>
      </c>
      <c r="D1483" s="52">
        <f>'COG-M'!P1324</f>
        <v>0</v>
      </c>
    </row>
    <row r="1484" spans="1:4" ht="14.25" customHeight="1">
      <c r="C1484" s="40">
        <v>15</v>
      </c>
      <c r="D1484" s="52">
        <f>'COG-M'!P1325</f>
        <v>0</v>
      </c>
    </row>
    <row r="1485" spans="1:4" ht="14.25" customHeight="1">
      <c r="C1485" s="40">
        <v>16</v>
      </c>
      <c r="D1485" s="52">
        <f>'COG-M'!P1326</f>
        <v>0</v>
      </c>
    </row>
    <row r="1486" spans="1:4" ht="14.25" customHeight="1">
      <c r="C1486" s="40">
        <v>17</v>
      </c>
      <c r="D1486" s="52">
        <f>'COG-M'!P1327</f>
        <v>0</v>
      </c>
    </row>
    <row r="1487" spans="1:4" ht="14.25" customHeight="1">
      <c r="C1487" s="40">
        <v>25</v>
      </c>
      <c r="D1487" s="52">
        <f>'COG-M'!P1328</f>
        <v>0</v>
      </c>
    </row>
    <row r="1488" spans="1:4" ht="14.25" customHeight="1">
      <c r="C1488" s="40">
        <v>26</v>
      </c>
      <c r="D1488" s="52">
        <f>'COG-M'!P1329</f>
        <v>0</v>
      </c>
    </row>
    <row r="1489" spans="1:4" ht="14.25" customHeight="1">
      <c r="C1489" s="40">
        <v>27</v>
      </c>
      <c r="D1489" s="52">
        <f>'COG-M'!P1330</f>
        <v>0</v>
      </c>
    </row>
    <row r="1490" spans="1:4" ht="14.25" customHeight="1">
      <c r="A1490" s="40">
        <v>377</v>
      </c>
      <c r="B1490" s="40" t="s">
        <v>1969</v>
      </c>
      <c r="C1490" s="40">
        <v>11</v>
      </c>
      <c r="D1490" s="52">
        <f>'COG-M'!P1331</f>
        <v>0</v>
      </c>
    </row>
    <row r="1491" spans="1:4" ht="14.25" customHeight="1">
      <c r="C1491" s="40">
        <v>12</v>
      </c>
      <c r="D1491" s="52">
        <f>'COG-M'!P1332</f>
        <v>0</v>
      </c>
    </row>
    <row r="1492" spans="1:4" ht="14.25" customHeight="1">
      <c r="C1492" s="40">
        <v>13</v>
      </c>
      <c r="D1492" s="52">
        <f>'COG-M'!P1333</f>
        <v>0</v>
      </c>
    </row>
    <row r="1493" spans="1:4" ht="14.25" customHeight="1">
      <c r="C1493" s="40">
        <v>14</v>
      </c>
      <c r="D1493" s="52">
        <f>'COG-M'!P1334</f>
        <v>0</v>
      </c>
    </row>
    <row r="1494" spans="1:4" ht="14.25" customHeight="1">
      <c r="C1494" s="40">
        <v>15</v>
      </c>
      <c r="D1494" s="52">
        <f>'COG-M'!P1335</f>
        <v>0</v>
      </c>
    </row>
    <row r="1495" spans="1:4" ht="14.25" customHeight="1">
      <c r="C1495" s="40">
        <v>16</v>
      </c>
      <c r="D1495" s="52">
        <f>'COG-M'!P1336</f>
        <v>0</v>
      </c>
    </row>
    <row r="1496" spans="1:4" ht="14.25" customHeight="1">
      <c r="C1496" s="40">
        <v>17</v>
      </c>
      <c r="D1496" s="52">
        <f>'COG-M'!P1337</f>
        <v>0</v>
      </c>
    </row>
    <row r="1497" spans="1:4" ht="14.25" customHeight="1">
      <c r="C1497" s="40">
        <v>25</v>
      </c>
      <c r="D1497" s="52">
        <f>'COG-M'!P1338</f>
        <v>0</v>
      </c>
    </row>
    <row r="1498" spans="1:4" ht="14.25" customHeight="1">
      <c r="C1498" s="40">
        <v>26</v>
      </c>
      <c r="D1498" s="52">
        <f>'COG-M'!P1339</f>
        <v>0</v>
      </c>
    </row>
    <row r="1499" spans="1:4" ht="14.25" customHeight="1">
      <c r="C1499" s="40">
        <v>27</v>
      </c>
      <c r="D1499" s="52">
        <f>'COG-M'!P1340</f>
        <v>0</v>
      </c>
    </row>
    <row r="1500" spans="1:4" ht="14.25" customHeight="1">
      <c r="A1500" s="40">
        <v>378</v>
      </c>
      <c r="B1500" s="40" t="s">
        <v>1970</v>
      </c>
      <c r="C1500" s="40">
        <v>11</v>
      </c>
      <c r="D1500" s="52">
        <f>'COG-M'!P1341</f>
        <v>0</v>
      </c>
    </row>
    <row r="1501" spans="1:4" ht="14.25" customHeight="1">
      <c r="C1501" s="40">
        <v>12</v>
      </c>
      <c r="D1501" s="52">
        <f>'COG-M'!P1342</f>
        <v>0</v>
      </c>
    </row>
    <row r="1502" spans="1:4" ht="14.25" customHeight="1">
      <c r="C1502" s="40">
        <v>13</v>
      </c>
      <c r="D1502" s="52">
        <f>'COG-M'!P1343</f>
        <v>0</v>
      </c>
    </row>
    <row r="1503" spans="1:4" ht="14.25" customHeight="1">
      <c r="C1503" s="40">
        <v>14</v>
      </c>
      <c r="D1503" s="52">
        <f>'COG-M'!P1344</f>
        <v>0</v>
      </c>
    </row>
    <row r="1504" spans="1:4" ht="14.25" customHeight="1">
      <c r="C1504" s="40">
        <v>15</v>
      </c>
      <c r="D1504" s="52">
        <f>'COG-M'!P1345</f>
        <v>0</v>
      </c>
    </row>
    <row r="1505" spans="1:4" ht="14.25" customHeight="1">
      <c r="C1505" s="40">
        <v>16</v>
      </c>
      <c r="D1505" s="52">
        <f>'COG-M'!P1346</f>
        <v>0</v>
      </c>
    </row>
    <row r="1506" spans="1:4" ht="14.25" customHeight="1">
      <c r="C1506" s="40">
        <v>17</v>
      </c>
      <c r="D1506" s="52">
        <f>'COG-M'!P1347</f>
        <v>0</v>
      </c>
    </row>
    <row r="1507" spans="1:4" ht="14.25" customHeight="1">
      <c r="C1507" s="40">
        <v>25</v>
      </c>
      <c r="D1507" s="52">
        <f>'COG-M'!P1348</f>
        <v>0</v>
      </c>
    </row>
    <row r="1508" spans="1:4" ht="14.25" customHeight="1">
      <c r="C1508" s="40">
        <v>26</v>
      </c>
      <c r="D1508" s="52">
        <f>'COG-M'!P1349</f>
        <v>0</v>
      </c>
    </row>
    <row r="1509" spans="1:4" ht="14.25" customHeight="1">
      <c r="C1509" s="40">
        <v>27</v>
      </c>
      <c r="D1509" s="52">
        <f>'COG-M'!P1350</f>
        <v>0</v>
      </c>
    </row>
    <row r="1510" spans="1:4" ht="14.25" customHeight="1">
      <c r="A1510" s="40">
        <v>379</v>
      </c>
      <c r="B1510" s="40" t="s">
        <v>1971</v>
      </c>
      <c r="C1510" s="40">
        <v>11</v>
      </c>
      <c r="D1510" s="52">
        <f>'COG-M'!P1351</f>
        <v>0</v>
      </c>
    </row>
    <row r="1511" spans="1:4" ht="14.25" customHeight="1">
      <c r="C1511" s="40">
        <v>12</v>
      </c>
      <c r="D1511" s="52">
        <f>'COG-M'!P1352</f>
        <v>0</v>
      </c>
    </row>
    <row r="1512" spans="1:4" ht="14.25" customHeight="1">
      <c r="C1512" s="40">
        <v>13</v>
      </c>
      <c r="D1512" s="52">
        <f>'COG-M'!P1353</f>
        <v>0</v>
      </c>
    </row>
    <row r="1513" spans="1:4" ht="14.25" customHeight="1">
      <c r="C1513" s="40">
        <v>14</v>
      </c>
      <c r="D1513" s="52">
        <f>'COG-M'!P1354</f>
        <v>0</v>
      </c>
    </row>
    <row r="1514" spans="1:4" ht="14.25" customHeight="1">
      <c r="C1514" s="40">
        <v>15</v>
      </c>
      <c r="D1514" s="52">
        <f>'COG-M'!P1355</f>
        <v>0</v>
      </c>
    </row>
    <row r="1515" spans="1:4" ht="14.25" customHeight="1">
      <c r="C1515" s="40">
        <v>16</v>
      </c>
      <c r="D1515" s="52">
        <f>'COG-M'!P1356</f>
        <v>0</v>
      </c>
    </row>
    <row r="1516" spans="1:4" ht="14.25" customHeight="1">
      <c r="C1516" s="40">
        <v>17</v>
      </c>
      <c r="D1516" s="52">
        <f>'COG-M'!P1357</f>
        <v>0</v>
      </c>
    </row>
    <row r="1517" spans="1:4" ht="14.25" customHeight="1">
      <c r="C1517" s="40">
        <v>25</v>
      </c>
      <c r="D1517" s="52">
        <f>'COG-M'!P1358</f>
        <v>0</v>
      </c>
    </row>
    <row r="1518" spans="1:4" ht="14.25" customHeight="1">
      <c r="C1518" s="40">
        <v>26</v>
      </c>
      <c r="D1518" s="52">
        <f>'COG-M'!P1359</f>
        <v>0</v>
      </c>
    </row>
    <row r="1519" spans="1:4" ht="14.25" customHeight="1">
      <c r="C1519" s="40">
        <v>27</v>
      </c>
      <c r="D1519" s="52">
        <f>'COG-M'!P1360</f>
        <v>0</v>
      </c>
    </row>
    <row r="1520" spans="1:4" ht="14.25" customHeight="1">
      <c r="A1520" s="40">
        <v>3800</v>
      </c>
      <c r="B1520" s="40" t="s">
        <v>1972</v>
      </c>
      <c r="D1520" s="52">
        <f>'COG-M'!P1361</f>
        <v>1036000</v>
      </c>
    </row>
    <row r="1521" spans="1:4" ht="14.25" customHeight="1">
      <c r="A1521" s="40">
        <v>381</v>
      </c>
      <c r="B1521" s="40" t="s">
        <v>1973</v>
      </c>
      <c r="C1521" s="40">
        <v>11</v>
      </c>
      <c r="D1521" s="52">
        <f>'COG-M'!P1362</f>
        <v>0</v>
      </c>
    </row>
    <row r="1522" spans="1:4" ht="14.25" customHeight="1">
      <c r="C1522" s="40">
        <v>12</v>
      </c>
      <c r="D1522" s="52">
        <f>'COG-M'!P1363</f>
        <v>0</v>
      </c>
    </row>
    <row r="1523" spans="1:4" ht="14.25" customHeight="1">
      <c r="C1523" s="40">
        <v>13</v>
      </c>
      <c r="D1523" s="52">
        <f>'COG-M'!P1364</f>
        <v>0</v>
      </c>
    </row>
    <row r="1524" spans="1:4" ht="14.25" customHeight="1">
      <c r="C1524" s="40">
        <v>14</v>
      </c>
      <c r="D1524" s="52">
        <f>'COG-M'!P1365</f>
        <v>0</v>
      </c>
    </row>
    <row r="1525" spans="1:4" ht="14.25" customHeight="1">
      <c r="C1525" s="40">
        <v>15</v>
      </c>
      <c r="D1525" s="52">
        <f>'COG-M'!P1366</f>
        <v>0</v>
      </c>
    </row>
    <row r="1526" spans="1:4" ht="14.25" customHeight="1">
      <c r="C1526" s="40">
        <v>16</v>
      </c>
      <c r="D1526" s="52">
        <f>'COG-M'!P1367</f>
        <v>0</v>
      </c>
    </row>
    <row r="1527" spans="1:4" ht="14.25" customHeight="1">
      <c r="C1527" s="40">
        <v>17</v>
      </c>
      <c r="D1527" s="52">
        <f>'COG-M'!P1368</f>
        <v>0</v>
      </c>
    </row>
    <row r="1528" spans="1:4" ht="14.25" customHeight="1">
      <c r="C1528" s="40">
        <v>25</v>
      </c>
      <c r="D1528" s="52">
        <f>'COG-M'!P1369</f>
        <v>0</v>
      </c>
    </row>
    <row r="1529" spans="1:4" ht="14.25" customHeight="1">
      <c r="C1529" s="40">
        <v>26</v>
      </c>
      <c r="D1529" s="52">
        <f>'COG-M'!P1370</f>
        <v>0</v>
      </c>
    </row>
    <row r="1530" spans="1:4" ht="14.25" customHeight="1">
      <c r="C1530" s="40">
        <v>27</v>
      </c>
      <c r="D1530" s="52">
        <f>'COG-M'!P1371</f>
        <v>0</v>
      </c>
    </row>
    <row r="1531" spans="1:4" ht="14.25" customHeight="1">
      <c r="A1531" s="40">
        <v>382</v>
      </c>
      <c r="B1531" s="40" t="s">
        <v>1974</v>
      </c>
      <c r="C1531" s="40">
        <v>11</v>
      </c>
      <c r="D1531" s="52">
        <f>'COG-M'!P1372</f>
        <v>0</v>
      </c>
    </row>
    <row r="1532" spans="1:4" ht="14.25" customHeight="1">
      <c r="C1532" s="40">
        <v>12</v>
      </c>
      <c r="D1532" s="52">
        <f>'COG-M'!P1373</f>
        <v>0</v>
      </c>
    </row>
    <row r="1533" spans="1:4" ht="14.25" customHeight="1">
      <c r="C1533" s="40">
        <v>13</v>
      </c>
      <c r="D1533" s="52">
        <f>'COG-M'!P1374</f>
        <v>0</v>
      </c>
    </row>
    <row r="1534" spans="1:4" ht="14.25" customHeight="1">
      <c r="C1534" s="40">
        <v>14</v>
      </c>
      <c r="D1534" s="52">
        <f>'COG-M'!P1375</f>
        <v>0</v>
      </c>
    </row>
    <row r="1535" spans="1:4" ht="14.25" customHeight="1">
      <c r="C1535" s="40">
        <v>15</v>
      </c>
      <c r="D1535" s="52">
        <f>'COG-M'!P1376</f>
        <v>1000000</v>
      </c>
    </row>
    <row r="1536" spans="1:4" ht="14.25" customHeight="1">
      <c r="C1536" s="40">
        <v>16</v>
      </c>
      <c r="D1536" s="52">
        <f>'COG-M'!P1377</f>
        <v>0</v>
      </c>
    </row>
    <row r="1537" spans="1:4" ht="14.25" customHeight="1">
      <c r="C1537" s="40">
        <v>17</v>
      </c>
      <c r="D1537" s="52">
        <f>'COG-M'!P1378</f>
        <v>0</v>
      </c>
    </row>
    <row r="1538" spans="1:4" ht="14.25" customHeight="1">
      <c r="C1538" s="40">
        <v>25</v>
      </c>
      <c r="D1538" s="52">
        <f>'COG-M'!P1379</f>
        <v>0</v>
      </c>
    </row>
    <row r="1539" spans="1:4" ht="14.25" customHeight="1">
      <c r="C1539" s="40">
        <v>26</v>
      </c>
      <c r="D1539" s="52">
        <f>'COG-M'!P1380</f>
        <v>0</v>
      </c>
    </row>
    <row r="1540" spans="1:4" ht="14.25" customHeight="1">
      <c r="C1540" s="40">
        <v>27</v>
      </c>
      <c r="D1540" s="52">
        <f>'COG-M'!P1381</f>
        <v>0</v>
      </c>
    </row>
    <row r="1541" spans="1:4" ht="14.25" customHeight="1">
      <c r="A1541" s="40">
        <v>383</v>
      </c>
      <c r="B1541" s="40" t="s">
        <v>1975</v>
      </c>
      <c r="C1541" s="40">
        <v>11</v>
      </c>
      <c r="D1541" s="52">
        <f>'COG-M'!P1382</f>
        <v>0</v>
      </c>
    </row>
    <row r="1542" spans="1:4" ht="14.25" customHeight="1">
      <c r="C1542" s="40">
        <v>12</v>
      </c>
      <c r="D1542" s="52">
        <f>'COG-M'!P1383</f>
        <v>0</v>
      </c>
    </row>
    <row r="1543" spans="1:4" ht="14.25" customHeight="1">
      <c r="C1543" s="40">
        <v>13</v>
      </c>
      <c r="D1543" s="52">
        <f>'COG-M'!P1384</f>
        <v>0</v>
      </c>
    </row>
    <row r="1544" spans="1:4" ht="14.25" customHeight="1">
      <c r="C1544" s="40">
        <v>14</v>
      </c>
      <c r="D1544" s="52">
        <f>'COG-M'!P1385</f>
        <v>0</v>
      </c>
    </row>
    <row r="1545" spans="1:4" ht="14.25" customHeight="1">
      <c r="C1545" s="40">
        <v>15</v>
      </c>
      <c r="D1545" s="52">
        <f>'COG-M'!P1386</f>
        <v>0</v>
      </c>
    </row>
    <row r="1546" spans="1:4" ht="14.25" customHeight="1">
      <c r="C1546" s="40">
        <v>16</v>
      </c>
      <c r="D1546" s="52">
        <f>'COG-M'!P1387</f>
        <v>0</v>
      </c>
    </row>
    <row r="1547" spans="1:4" ht="14.25" customHeight="1">
      <c r="C1547" s="40">
        <v>17</v>
      </c>
      <c r="D1547" s="52">
        <f>'COG-M'!P1388</f>
        <v>0</v>
      </c>
    </row>
    <row r="1548" spans="1:4" ht="14.25" customHeight="1">
      <c r="C1548" s="40">
        <v>25</v>
      </c>
      <c r="D1548" s="52">
        <f>'COG-M'!P1389</f>
        <v>0</v>
      </c>
    </row>
    <row r="1549" spans="1:4" ht="14.25" customHeight="1">
      <c r="C1549" s="40">
        <v>26</v>
      </c>
      <c r="D1549" s="52">
        <f>'COG-M'!P1390</f>
        <v>0</v>
      </c>
    </row>
    <row r="1550" spans="1:4" ht="14.25" customHeight="1">
      <c r="C1550" s="40">
        <v>27</v>
      </c>
      <c r="D1550" s="52">
        <f>'COG-M'!P1391</f>
        <v>0</v>
      </c>
    </row>
    <row r="1551" spans="1:4" ht="14.25" customHeight="1">
      <c r="A1551" s="40">
        <v>384</v>
      </c>
      <c r="B1551" s="40" t="s">
        <v>1976</v>
      </c>
      <c r="C1551" s="40">
        <v>11</v>
      </c>
      <c r="D1551" s="52">
        <f>'COG-M'!P1392</f>
        <v>0</v>
      </c>
    </row>
    <row r="1552" spans="1:4" ht="14.25" customHeight="1">
      <c r="C1552" s="40">
        <v>12</v>
      </c>
      <c r="D1552" s="52">
        <f>'COG-M'!P1393</f>
        <v>0</v>
      </c>
    </row>
    <row r="1553" spans="1:4" ht="14.25" customHeight="1">
      <c r="C1553" s="40">
        <v>13</v>
      </c>
      <c r="D1553" s="52">
        <f>'COG-M'!P1394</f>
        <v>0</v>
      </c>
    </row>
    <row r="1554" spans="1:4" ht="14.25" customHeight="1">
      <c r="C1554" s="40">
        <v>14</v>
      </c>
      <c r="D1554" s="52">
        <f>'COG-M'!P1395</f>
        <v>0</v>
      </c>
    </row>
    <row r="1555" spans="1:4" ht="14.25" customHeight="1">
      <c r="C1555" s="40">
        <v>15</v>
      </c>
      <c r="D1555" s="52">
        <f>'COG-M'!P1396</f>
        <v>0</v>
      </c>
    </row>
    <row r="1556" spans="1:4" ht="14.25" customHeight="1">
      <c r="C1556" s="40">
        <v>16</v>
      </c>
      <c r="D1556" s="52">
        <f>'COG-M'!P1397</f>
        <v>0</v>
      </c>
    </row>
    <row r="1557" spans="1:4" ht="14.25" customHeight="1">
      <c r="C1557" s="40">
        <v>17</v>
      </c>
      <c r="D1557" s="52">
        <f>'COG-M'!P1398</f>
        <v>0</v>
      </c>
    </row>
    <row r="1558" spans="1:4" ht="14.25" customHeight="1">
      <c r="C1558" s="40">
        <v>25</v>
      </c>
      <c r="D1558" s="52">
        <f>'COG-M'!P1399</f>
        <v>0</v>
      </c>
    </row>
    <row r="1559" spans="1:4" ht="14.25" customHeight="1">
      <c r="C1559" s="40">
        <v>26</v>
      </c>
      <c r="D1559" s="52">
        <f>'COG-M'!P1400</f>
        <v>0</v>
      </c>
    </row>
    <row r="1560" spans="1:4" ht="14.25" customHeight="1">
      <c r="C1560" s="40">
        <v>27</v>
      </c>
      <c r="D1560" s="52">
        <f>'COG-M'!P1401</f>
        <v>0</v>
      </c>
    </row>
    <row r="1561" spans="1:4" ht="14.25" customHeight="1">
      <c r="A1561" s="40">
        <v>385</v>
      </c>
      <c r="B1561" s="40" t="s">
        <v>1977</v>
      </c>
      <c r="C1561" s="40">
        <v>11</v>
      </c>
      <c r="D1561" s="52">
        <f>'COG-M'!P1402</f>
        <v>36000</v>
      </c>
    </row>
    <row r="1562" spans="1:4" ht="14.25" customHeight="1">
      <c r="C1562" s="40">
        <v>12</v>
      </c>
      <c r="D1562" s="52">
        <f>'COG-M'!P1403</f>
        <v>0</v>
      </c>
    </row>
    <row r="1563" spans="1:4" ht="14.25" customHeight="1">
      <c r="C1563" s="40">
        <v>13</v>
      </c>
      <c r="D1563" s="52">
        <f>'COG-M'!P1404</f>
        <v>0</v>
      </c>
    </row>
    <row r="1564" spans="1:4" ht="14.25" customHeight="1">
      <c r="C1564" s="40">
        <v>14</v>
      </c>
      <c r="D1564" s="52">
        <f>'COG-M'!P1405</f>
        <v>0</v>
      </c>
    </row>
    <row r="1565" spans="1:4" ht="14.25" customHeight="1">
      <c r="C1565" s="40">
        <v>15</v>
      </c>
      <c r="D1565" s="52">
        <f>'COG-M'!P1406</f>
        <v>0</v>
      </c>
    </row>
    <row r="1566" spans="1:4" ht="14.25" customHeight="1">
      <c r="C1566" s="40">
        <v>16</v>
      </c>
      <c r="D1566" s="52">
        <f>'COG-M'!P1407</f>
        <v>0</v>
      </c>
    </row>
    <row r="1567" spans="1:4" ht="14.25" customHeight="1">
      <c r="C1567" s="40">
        <v>17</v>
      </c>
      <c r="D1567" s="52">
        <f>'COG-M'!P1408</f>
        <v>0</v>
      </c>
    </row>
    <row r="1568" spans="1:4" ht="14.25" customHeight="1">
      <c r="C1568" s="40">
        <v>25</v>
      </c>
      <c r="D1568" s="52">
        <f>'COG-M'!P1409</f>
        <v>0</v>
      </c>
    </row>
    <row r="1569" spans="1:4" ht="14.25" customHeight="1">
      <c r="C1569" s="40">
        <v>26</v>
      </c>
      <c r="D1569" s="52">
        <f>'COG-M'!P1410</f>
        <v>0</v>
      </c>
    </row>
    <row r="1570" spans="1:4" ht="14.25" customHeight="1">
      <c r="C1570" s="40">
        <v>27</v>
      </c>
      <c r="D1570" s="52">
        <f>'COG-M'!P1411</f>
        <v>0</v>
      </c>
    </row>
    <row r="1571" spans="1:4" ht="14.25" customHeight="1">
      <c r="A1571" s="40">
        <v>3900</v>
      </c>
      <c r="B1571" s="40" t="s">
        <v>1978</v>
      </c>
      <c r="D1571" s="52">
        <f>'COG-M'!P1412</f>
        <v>231756</v>
      </c>
    </row>
    <row r="1572" spans="1:4" ht="14.25" customHeight="1">
      <c r="A1572" s="40">
        <v>391</v>
      </c>
      <c r="B1572" s="40" t="s">
        <v>1979</v>
      </c>
      <c r="C1572" s="40">
        <v>11</v>
      </c>
      <c r="D1572" s="52">
        <f>'COG-M'!P1413</f>
        <v>0</v>
      </c>
    </row>
    <row r="1573" spans="1:4" ht="14.25" customHeight="1">
      <c r="C1573" s="40">
        <v>12</v>
      </c>
      <c r="D1573" s="52">
        <f>'COG-M'!P1414</f>
        <v>0</v>
      </c>
    </row>
    <row r="1574" spans="1:4" ht="14.25" customHeight="1">
      <c r="C1574" s="40">
        <v>13</v>
      </c>
      <c r="D1574" s="52">
        <f>'COG-M'!P1415</f>
        <v>0</v>
      </c>
    </row>
    <row r="1575" spans="1:4" ht="14.25" customHeight="1">
      <c r="C1575" s="40">
        <v>14</v>
      </c>
      <c r="D1575" s="52">
        <f>'COG-M'!P1416</f>
        <v>0</v>
      </c>
    </row>
    <row r="1576" spans="1:4" ht="14.25" customHeight="1">
      <c r="C1576" s="40">
        <v>15</v>
      </c>
      <c r="D1576" s="52">
        <f>'COG-M'!P1417</f>
        <v>0</v>
      </c>
    </row>
    <row r="1577" spans="1:4" ht="14.25" customHeight="1">
      <c r="C1577" s="40">
        <v>16</v>
      </c>
      <c r="D1577" s="52">
        <f>'COG-M'!P1418</f>
        <v>0</v>
      </c>
    </row>
    <row r="1578" spans="1:4" ht="14.25" customHeight="1">
      <c r="C1578" s="40">
        <v>17</v>
      </c>
      <c r="D1578" s="52">
        <f>'COG-M'!P1419</f>
        <v>0</v>
      </c>
    </row>
    <row r="1579" spans="1:4" ht="14.25" customHeight="1">
      <c r="C1579" s="40">
        <v>25</v>
      </c>
      <c r="D1579" s="52">
        <f>'COG-M'!P1420</f>
        <v>0</v>
      </c>
    </row>
    <row r="1580" spans="1:4" ht="14.25" customHeight="1">
      <c r="C1580" s="40">
        <v>26</v>
      </c>
      <c r="D1580" s="52">
        <f>'COG-M'!P1421</f>
        <v>0</v>
      </c>
    </row>
    <row r="1581" spans="1:4" ht="14.25" customHeight="1">
      <c r="C1581" s="40">
        <v>27</v>
      </c>
      <c r="D1581" s="52">
        <f>'COG-M'!P1422</f>
        <v>0</v>
      </c>
    </row>
    <row r="1582" spans="1:4" ht="14.25" customHeight="1">
      <c r="A1582" s="40">
        <v>392</v>
      </c>
      <c r="B1582" s="40" t="s">
        <v>1980</v>
      </c>
      <c r="C1582" s="40">
        <v>11</v>
      </c>
      <c r="D1582" s="52">
        <f>'COG-M'!P1423</f>
        <v>0</v>
      </c>
    </row>
    <row r="1583" spans="1:4" ht="14.25" customHeight="1">
      <c r="C1583" s="40">
        <v>12</v>
      </c>
      <c r="D1583" s="52">
        <f>'COG-M'!P1424</f>
        <v>0</v>
      </c>
    </row>
    <row r="1584" spans="1:4" ht="14.25" customHeight="1">
      <c r="C1584" s="40">
        <v>13</v>
      </c>
      <c r="D1584" s="52">
        <f>'COG-M'!P1425</f>
        <v>0</v>
      </c>
    </row>
    <row r="1585" spans="1:4" ht="14.25" customHeight="1">
      <c r="C1585" s="40">
        <v>14</v>
      </c>
      <c r="D1585" s="52">
        <f>'COG-M'!P1426</f>
        <v>0</v>
      </c>
    </row>
    <row r="1586" spans="1:4" ht="14.25" customHeight="1">
      <c r="C1586" s="40">
        <v>15</v>
      </c>
      <c r="D1586" s="52">
        <f>'COG-M'!P1427</f>
        <v>231756</v>
      </c>
    </row>
    <row r="1587" spans="1:4" ht="14.25" customHeight="1">
      <c r="C1587" s="40">
        <v>16</v>
      </c>
      <c r="D1587" s="52">
        <f>'COG-M'!P1428</f>
        <v>0</v>
      </c>
    </row>
    <row r="1588" spans="1:4" ht="14.25" customHeight="1">
      <c r="C1588" s="40">
        <v>17</v>
      </c>
      <c r="D1588" s="52">
        <f>'COG-M'!P1429</f>
        <v>0</v>
      </c>
    </row>
    <row r="1589" spans="1:4" ht="14.25" customHeight="1">
      <c r="C1589" s="40">
        <v>25</v>
      </c>
      <c r="D1589" s="52">
        <f>'COG-M'!P1430</f>
        <v>0</v>
      </c>
    </row>
    <row r="1590" spans="1:4" ht="14.25" customHeight="1">
      <c r="C1590" s="40">
        <v>26</v>
      </c>
      <c r="D1590" s="52">
        <f>'COG-M'!P1431</f>
        <v>0</v>
      </c>
    </row>
    <row r="1591" spans="1:4" ht="14.25" customHeight="1">
      <c r="C1591" s="40">
        <v>27</v>
      </c>
      <c r="D1591" s="52">
        <f>'COG-M'!P1432</f>
        <v>0</v>
      </c>
    </row>
    <row r="1592" spans="1:4" ht="14.25" customHeight="1">
      <c r="A1592" s="40">
        <v>393</v>
      </c>
      <c r="B1592" s="40" t="s">
        <v>1981</v>
      </c>
      <c r="C1592" s="40">
        <v>11</v>
      </c>
      <c r="D1592" s="52">
        <f>'COG-M'!P1433</f>
        <v>0</v>
      </c>
    </row>
    <row r="1593" spans="1:4" ht="14.25" customHeight="1">
      <c r="C1593" s="40">
        <v>12</v>
      </c>
      <c r="D1593" s="52">
        <f>'COG-M'!P1434</f>
        <v>0</v>
      </c>
    </row>
    <row r="1594" spans="1:4" ht="14.25" customHeight="1">
      <c r="C1594" s="40">
        <v>13</v>
      </c>
      <c r="D1594" s="52">
        <f>'COG-M'!P1435</f>
        <v>0</v>
      </c>
    </row>
    <row r="1595" spans="1:4" ht="14.25" customHeight="1">
      <c r="C1595" s="40">
        <v>14</v>
      </c>
      <c r="D1595" s="52">
        <f>'COG-M'!P1436</f>
        <v>0</v>
      </c>
    </row>
    <row r="1596" spans="1:4" ht="14.25" customHeight="1">
      <c r="C1596" s="40">
        <v>15</v>
      </c>
      <c r="D1596" s="52">
        <f>'COG-M'!P1437</f>
        <v>0</v>
      </c>
    </row>
    <row r="1597" spans="1:4" ht="14.25" customHeight="1">
      <c r="C1597" s="40">
        <v>16</v>
      </c>
      <c r="D1597" s="52">
        <f>'COG-M'!P1438</f>
        <v>0</v>
      </c>
    </row>
    <row r="1598" spans="1:4" ht="14.25" customHeight="1">
      <c r="C1598" s="40">
        <v>17</v>
      </c>
      <c r="D1598" s="52">
        <f>'COG-M'!P1439</f>
        <v>0</v>
      </c>
    </row>
    <row r="1599" spans="1:4" ht="14.25" customHeight="1">
      <c r="C1599" s="40">
        <v>25</v>
      </c>
      <c r="D1599" s="52">
        <f>'COG-M'!P1440</f>
        <v>0</v>
      </c>
    </row>
    <row r="1600" spans="1:4" ht="14.25" customHeight="1">
      <c r="C1600" s="40">
        <v>26</v>
      </c>
      <c r="D1600" s="52">
        <f>'COG-M'!P1441</f>
        <v>0</v>
      </c>
    </row>
    <row r="1601" spans="1:4" ht="14.25" customHeight="1">
      <c r="C1601" s="40">
        <v>27</v>
      </c>
      <c r="D1601" s="52">
        <f>'COG-M'!P1442</f>
        <v>0</v>
      </c>
    </row>
    <row r="1602" spans="1:4" ht="14.25" customHeight="1">
      <c r="A1602" s="40">
        <v>394</v>
      </c>
      <c r="B1602" s="40" t="s">
        <v>1982</v>
      </c>
      <c r="C1602" s="40">
        <v>11</v>
      </c>
      <c r="D1602" s="52">
        <f>'COG-M'!P1443</f>
        <v>0</v>
      </c>
    </row>
    <row r="1603" spans="1:4" ht="14.25" customHeight="1">
      <c r="C1603" s="40">
        <v>12</v>
      </c>
      <c r="D1603" s="52">
        <f>'COG-M'!P1444</f>
        <v>0</v>
      </c>
    </row>
    <row r="1604" spans="1:4" ht="14.25" customHeight="1">
      <c r="C1604" s="40">
        <v>13</v>
      </c>
      <c r="D1604" s="52">
        <f>'COG-M'!P1445</f>
        <v>0</v>
      </c>
    </row>
    <row r="1605" spans="1:4" ht="14.25" customHeight="1">
      <c r="C1605" s="40">
        <v>14</v>
      </c>
      <c r="D1605" s="52">
        <f>'COG-M'!P1446</f>
        <v>0</v>
      </c>
    </row>
    <row r="1606" spans="1:4" ht="14.25" customHeight="1">
      <c r="C1606" s="40">
        <v>15</v>
      </c>
      <c r="D1606" s="52">
        <f>'COG-M'!P1447</f>
        <v>0</v>
      </c>
    </row>
    <row r="1607" spans="1:4" ht="14.25" customHeight="1">
      <c r="C1607" s="40">
        <v>16</v>
      </c>
      <c r="D1607" s="52">
        <f>'COG-M'!P1448</f>
        <v>0</v>
      </c>
    </row>
    <row r="1608" spans="1:4" ht="14.25" customHeight="1">
      <c r="C1608" s="40">
        <v>17</v>
      </c>
      <c r="D1608" s="52">
        <f>'COG-M'!P1449</f>
        <v>0</v>
      </c>
    </row>
    <row r="1609" spans="1:4" ht="14.25" customHeight="1">
      <c r="C1609" s="40">
        <v>25</v>
      </c>
      <c r="D1609" s="52">
        <f>'COG-M'!P1450</f>
        <v>0</v>
      </c>
    </row>
    <row r="1610" spans="1:4" ht="14.25" customHeight="1">
      <c r="C1610" s="40">
        <v>26</v>
      </c>
      <c r="D1610" s="52">
        <f>'COG-M'!P1451</f>
        <v>0</v>
      </c>
    </row>
    <row r="1611" spans="1:4" ht="14.25" customHeight="1">
      <c r="C1611" s="40">
        <v>27</v>
      </c>
      <c r="D1611" s="52">
        <f>'COG-M'!P1452</f>
        <v>0</v>
      </c>
    </row>
    <row r="1612" spans="1:4" ht="14.25" customHeight="1">
      <c r="A1612" s="40">
        <v>395</v>
      </c>
      <c r="B1612" s="40" t="s">
        <v>1983</v>
      </c>
      <c r="C1612" s="40">
        <v>11</v>
      </c>
      <c r="D1612" s="52">
        <f>'COG-M'!P1453</f>
        <v>0</v>
      </c>
    </row>
    <row r="1613" spans="1:4" ht="14.25" customHeight="1">
      <c r="C1613" s="40">
        <v>12</v>
      </c>
      <c r="D1613" s="52">
        <f>'COG-M'!P1454</f>
        <v>0</v>
      </c>
    </row>
    <row r="1614" spans="1:4" ht="14.25" customHeight="1">
      <c r="C1614" s="40">
        <v>13</v>
      </c>
      <c r="D1614" s="52">
        <f>'COG-M'!P1455</f>
        <v>0</v>
      </c>
    </row>
    <row r="1615" spans="1:4" ht="14.25" customHeight="1">
      <c r="C1615" s="40">
        <v>14</v>
      </c>
      <c r="D1615" s="52">
        <f>'COG-M'!P1456</f>
        <v>0</v>
      </c>
    </row>
    <row r="1616" spans="1:4" ht="14.25" customHeight="1">
      <c r="C1616" s="40">
        <v>15</v>
      </c>
      <c r="D1616" s="52">
        <f>'COG-M'!P1457</f>
        <v>0</v>
      </c>
    </row>
    <row r="1617" spans="1:4" ht="14.25" customHeight="1">
      <c r="C1617" s="40">
        <v>16</v>
      </c>
      <c r="D1617" s="52">
        <f>'COG-M'!P1458</f>
        <v>0</v>
      </c>
    </row>
    <row r="1618" spans="1:4" ht="14.25" customHeight="1">
      <c r="C1618" s="40">
        <v>17</v>
      </c>
      <c r="D1618" s="52">
        <f>'COG-M'!P1459</f>
        <v>0</v>
      </c>
    </row>
    <row r="1619" spans="1:4" ht="14.25" customHeight="1">
      <c r="C1619" s="40">
        <v>25</v>
      </c>
      <c r="D1619" s="52">
        <f>'COG-M'!P1460</f>
        <v>0</v>
      </c>
    </row>
    <row r="1620" spans="1:4" ht="14.25" customHeight="1">
      <c r="C1620" s="40">
        <v>26</v>
      </c>
      <c r="D1620" s="52">
        <f>'COG-M'!P1461</f>
        <v>0</v>
      </c>
    </row>
    <row r="1621" spans="1:4" ht="14.25" customHeight="1">
      <c r="C1621" s="40">
        <v>27</v>
      </c>
      <c r="D1621" s="52">
        <f>'COG-M'!P1462</f>
        <v>0</v>
      </c>
    </row>
    <row r="1622" spans="1:4" ht="14.25" customHeight="1">
      <c r="A1622" s="40">
        <v>396</v>
      </c>
      <c r="B1622" s="40" t="s">
        <v>1984</v>
      </c>
      <c r="C1622" s="40">
        <v>11</v>
      </c>
      <c r="D1622" s="52">
        <f>'COG-M'!P1463</f>
        <v>0</v>
      </c>
    </row>
    <row r="1623" spans="1:4" ht="14.25" customHeight="1">
      <c r="C1623" s="40">
        <v>12</v>
      </c>
      <c r="D1623" s="52">
        <f>'COG-M'!P1464</f>
        <v>0</v>
      </c>
    </row>
    <row r="1624" spans="1:4" ht="14.25" customHeight="1">
      <c r="C1624" s="40">
        <v>13</v>
      </c>
      <c r="D1624" s="52">
        <f>'COG-M'!P1465</f>
        <v>0</v>
      </c>
    </row>
    <row r="1625" spans="1:4" ht="14.25" customHeight="1">
      <c r="C1625" s="40">
        <v>14</v>
      </c>
      <c r="D1625" s="52">
        <f>'COG-M'!P1466</f>
        <v>0</v>
      </c>
    </row>
    <row r="1626" spans="1:4" ht="14.25" customHeight="1">
      <c r="C1626" s="40">
        <v>15</v>
      </c>
      <c r="D1626" s="52">
        <f>'COG-M'!P1467</f>
        <v>0</v>
      </c>
    </row>
    <row r="1627" spans="1:4" ht="14.25" customHeight="1">
      <c r="C1627" s="40">
        <v>16</v>
      </c>
      <c r="D1627" s="52">
        <f>'COG-M'!P1468</f>
        <v>0</v>
      </c>
    </row>
    <row r="1628" spans="1:4" ht="14.25" customHeight="1">
      <c r="C1628" s="40">
        <v>17</v>
      </c>
      <c r="D1628" s="52">
        <f>'COG-M'!P1469</f>
        <v>0</v>
      </c>
    </row>
    <row r="1629" spans="1:4" ht="14.25" customHeight="1">
      <c r="C1629" s="40">
        <v>25</v>
      </c>
      <c r="D1629" s="52">
        <f>'COG-M'!P1470</f>
        <v>0</v>
      </c>
    </row>
    <row r="1630" spans="1:4" ht="14.25" customHeight="1">
      <c r="C1630" s="40">
        <v>26</v>
      </c>
      <c r="D1630" s="52">
        <f>'COG-M'!P1471</f>
        <v>0</v>
      </c>
    </row>
    <row r="1631" spans="1:4" ht="14.25" customHeight="1">
      <c r="C1631" s="40">
        <v>27</v>
      </c>
      <c r="D1631" s="52">
        <f>'COG-M'!P1472</f>
        <v>0</v>
      </c>
    </row>
    <row r="1632" spans="1:4" ht="14.25" customHeight="1">
      <c r="A1632" s="40">
        <v>397</v>
      </c>
      <c r="B1632" s="40" t="s">
        <v>1985</v>
      </c>
      <c r="D1632" s="52">
        <f>'COG-M'!P1473</f>
        <v>0</v>
      </c>
    </row>
    <row r="1633" spans="1:4" ht="14.25" customHeight="1">
      <c r="A1633" s="40">
        <v>398</v>
      </c>
      <c r="B1633" s="40" t="s">
        <v>1986</v>
      </c>
      <c r="C1633" s="40">
        <v>11</v>
      </c>
      <c r="D1633" s="52">
        <f>'COG-M'!P1474</f>
        <v>0</v>
      </c>
    </row>
    <row r="1634" spans="1:4" ht="14.25" customHeight="1">
      <c r="C1634" s="40">
        <v>12</v>
      </c>
      <c r="D1634" s="52">
        <f>'COG-M'!P1475</f>
        <v>0</v>
      </c>
    </row>
    <row r="1635" spans="1:4" ht="14.25" customHeight="1">
      <c r="C1635" s="40">
        <v>13</v>
      </c>
      <c r="D1635" s="52">
        <f>'COG-M'!P1476</f>
        <v>0</v>
      </c>
    </row>
    <row r="1636" spans="1:4" ht="14.25" customHeight="1">
      <c r="C1636" s="40">
        <v>14</v>
      </c>
      <c r="D1636" s="52">
        <f>'COG-M'!P1477</f>
        <v>0</v>
      </c>
    </row>
    <row r="1637" spans="1:4" ht="14.25" customHeight="1">
      <c r="C1637" s="40">
        <v>15</v>
      </c>
      <c r="D1637" s="52">
        <f>'COG-M'!P1478</f>
        <v>0</v>
      </c>
    </row>
    <row r="1638" spans="1:4" ht="14.25" customHeight="1">
      <c r="C1638" s="40">
        <v>16</v>
      </c>
      <c r="D1638" s="52">
        <f>'COG-M'!P1479</f>
        <v>0</v>
      </c>
    </row>
    <row r="1639" spans="1:4" ht="14.25" customHeight="1">
      <c r="C1639" s="40">
        <v>17</v>
      </c>
      <c r="D1639" s="52">
        <f>'COG-M'!P1480</f>
        <v>0</v>
      </c>
    </row>
    <row r="1640" spans="1:4" ht="14.25" customHeight="1">
      <c r="C1640" s="40">
        <v>25</v>
      </c>
      <c r="D1640" s="52">
        <f>'COG-M'!P1481</f>
        <v>0</v>
      </c>
    </row>
    <row r="1641" spans="1:4" ht="14.25" customHeight="1">
      <c r="C1641" s="40">
        <v>26</v>
      </c>
      <c r="D1641" s="52">
        <f>'COG-M'!P1482</f>
        <v>0</v>
      </c>
    </row>
    <row r="1642" spans="1:4" ht="14.25" customHeight="1">
      <c r="C1642" s="40">
        <v>27</v>
      </c>
      <c r="D1642" s="52">
        <f>'COG-M'!P1483</f>
        <v>0</v>
      </c>
    </row>
    <row r="1643" spans="1:4" ht="14.25" customHeight="1">
      <c r="A1643" s="40">
        <v>399</v>
      </c>
      <c r="B1643" s="40" t="s">
        <v>1987</v>
      </c>
      <c r="C1643" s="40">
        <v>11</v>
      </c>
      <c r="D1643" s="52">
        <f>'COG-M'!P1484</f>
        <v>0</v>
      </c>
    </row>
    <row r="1644" spans="1:4" ht="14.25" customHeight="1">
      <c r="C1644" s="40">
        <v>12</v>
      </c>
      <c r="D1644" s="52">
        <f>'COG-M'!P1485</f>
        <v>0</v>
      </c>
    </row>
    <row r="1645" spans="1:4" ht="14.25" customHeight="1">
      <c r="C1645" s="40">
        <v>13</v>
      </c>
      <c r="D1645" s="52">
        <f>'COG-M'!P1486</f>
        <v>0</v>
      </c>
    </row>
    <row r="1646" spans="1:4" ht="14.25" customHeight="1">
      <c r="C1646" s="40">
        <v>14</v>
      </c>
      <c r="D1646" s="52">
        <f>'COG-M'!P1487</f>
        <v>0</v>
      </c>
    </row>
    <row r="1647" spans="1:4" ht="14.25" customHeight="1">
      <c r="C1647" s="40">
        <v>15</v>
      </c>
      <c r="D1647" s="52">
        <f>'COG-M'!P1488</f>
        <v>0</v>
      </c>
    </row>
    <row r="1648" spans="1:4" ht="14.25" customHeight="1">
      <c r="C1648" s="40">
        <v>16</v>
      </c>
      <c r="D1648" s="52">
        <f>'COG-M'!P1489</f>
        <v>0</v>
      </c>
    </row>
    <row r="1649" spans="1:4" ht="14.25" customHeight="1">
      <c r="C1649" s="40">
        <v>17</v>
      </c>
      <c r="D1649" s="52">
        <f>'COG-M'!P1490</f>
        <v>0</v>
      </c>
    </row>
    <row r="1650" spans="1:4" ht="14.25" customHeight="1">
      <c r="C1650" s="40">
        <v>25</v>
      </c>
      <c r="D1650" s="52">
        <f>'COG-M'!P1491</f>
        <v>0</v>
      </c>
    </row>
    <row r="1651" spans="1:4" ht="14.25" customHeight="1">
      <c r="C1651" s="40">
        <v>26</v>
      </c>
      <c r="D1651" s="52">
        <f>'COG-M'!P1492</f>
        <v>0</v>
      </c>
    </row>
    <row r="1652" spans="1:4" ht="14.25" customHeight="1">
      <c r="C1652" s="40">
        <v>27</v>
      </c>
      <c r="D1652" s="52">
        <f>'COG-M'!P1493</f>
        <v>0</v>
      </c>
    </row>
    <row r="1653" spans="1:4" ht="14.25" customHeight="1">
      <c r="A1653" s="40">
        <v>4000</v>
      </c>
      <c r="B1653" s="40" t="s">
        <v>1988</v>
      </c>
      <c r="D1653" s="52">
        <f>'COG-M'!P1494</f>
        <v>2274840</v>
      </c>
    </row>
    <row r="1654" spans="1:4" ht="14.25" customHeight="1">
      <c r="A1654" s="40">
        <v>4100</v>
      </c>
      <c r="B1654" s="40" t="s">
        <v>1989</v>
      </c>
      <c r="D1654" s="52">
        <f>'COG-M'!P1495</f>
        <v>0</v>
      </c>
    </row>
    <row r="1655" spans="1:4" ht="14.25" customHeight="1">
      <c r="A1655" s="40">
        <v>411</v>
      </c>
      <c r="B1655" s="40" t="s">
        <v>1990</v>
      </c>
      <c r="D1655" s="52">
        <f>'COG-M'!P1496</f>
        <v>0</v>
      </c>
    </row>
    <row r="1656" spans="1:4" ht="14.25" customHeight="1">
      <c r="A1656" s="40">
        <v>412</v>
      </c>
      <c r="B1656" s="40" t="s">
        <v>1991</v>
      </c>
      <c r="D1656" s="52">
        <f>'COG-M'!P1497</f>
        <v>0</v>
      </c>
    </row>
    <row r="1657" spans="1:4" ht="14.25" customHeight="1">
      <c r="A1657" s="40">
        <v>413</v>
      </c>
      <c r="B1657" s="40" t="s">
        <v>1992</v>
      </c>
      <c r="D1657" s="52">
        <f>'COG-M'!P1498</f>
        <v>0</v>
      </c>
    </row>
    <row r="1658" spans="1:4" ht="14.25" customHeight="1">
      <c r="A1658" s="40">
        <v>414</v>
      </c>
      <c r="B1658" s="40" t="s">
        <v>1993</v>
      </c>
      <c r="D1658" s="52">
        <f>'COG-M'!P1499</f>
        <v>0</v>
      </c>
    </row>
    <row r="1659" spans="1:4" ht="14.25" customHeight="1">
      <c r="A1659" s="40">
        <v>415</v>
      </c>
      <c r="B1659" s="40" t="s">
        <v>1994</v>
      </c>
      <c r="C1659" s="40">
        <v>11</v>
      </c>
      <c r="D1659" s="52">
        <f>'COG-M'!P1500</f>
        <v>0</v>
      </c>
    </row>
    <row r="1660" spans="1:4" ht="14.25" customHeight="1">
      <c r="C1660" s="40">
        <v>12</v>
      </c>
      <c r="D1660" s="52">
        <f>'COG-M'!P1501</f>
        <v>0</v>
      </c>
    </row>
    <row r="1661" spans="1:4" ht="14.25" customHeight="1">
      <c r="C1661" s="40">
        <v>13</v>
      </c>
      <c r="D1661" s="52">
        <f>'COG-M'!P1502</f>
        <v>0</v>
      </c>
    </row>
    <row r="1662" spans="1:4" ht="14.25" customHeight="1">
      <c r="C1662" s="40">
        <v>14</v>
      </c>
      <c r="D1662" s="52">
        <f>'COG-M'!P1503</f>
        <v>0</v>
      </c>
    </row>
    <row r="1663" spans="1:4" ht="14.25" customHeight="1">
      <c r="C1663" s="40">
        <v>15</v>
      </c>
      <c r="D1663" s="52">
        <f>'COG-M'!P1504</f>
        <v>0</v>
      </c>
    </row>
    <row r="1664" spans="1:4" ht="14.25" customHeight="1">
      <c r="C1664" s="40">
        <v>16</v>
      </c>
      <c r="D1664" s="52">
        <f>'COG-M'!P1505</f>
        <v>0</v>
      </c>
    </row>
    <row r="1665" spans="1:4" ht="14.25" customHeight="1">
      <c r="C1665" s="40">
        <v>17</v>
      </c>
      <c r="D1665" s="52">
        <f>'COG-M'!P1506</f>
        <v>0</v>
      </c>
    </row>
    <row r="1666" spans="1:4" ht="14.25" customHeight="1">
      <c r="C1666" s="40">
        <v>25</v>
      </c>
      <c r="D1666" s="52">
        <f>'COG-M'!P1507</f>
        <v>0</v>
      </c>
    </row>
    <row r="1667" spans="1:4" ht="14.25" customHeight="1">
      <c r="C1667" s="40">
        <v>26</v>
      </c>
      <c r="D1667" s="52">
        <f>'COG-M'!P1508</f>
        <v>0</v>
      </c>
    </row>
    <row r="1668" spans="1:4" ht="14.25" customHeight="1">
      <c r="C1668" s="40">
        <v>27</v>
      </c>
      <c r="D1668" s="52">
        <f>'COG-M'!P1509</f>
        <v>0</v>
      </c>
    </row>
    <row r="1669" spans="1:4" ht="14.25" customHeight="1">
      <c r="A1669" s="40">
        <v>416</v>
      </c>
      <c r="B1669" s="40" t="s">
        <v>1995</v>
      </c>
      <c r="D1669" s="52">
        <f>'COG-M'!P1510</f>
        <v>0</v>
      </c>
    </row>
    <row r="1670" spans="1:4" ht="14.25" customHeight="1">
      <c r="A1670" s="40">
        <v>417</v>
      </c>
      <c r="B1670" s="40" t="s">
        <v>1996</v>
      </c>
      <c r="C1670" s="40">
        <v>11</v>
      </c>
      <c r="D1670" s="52">
        <f>'COG-M'!P1511</f>
        <v>0</v>
      </c>
    </row>
    <row r="1671" spans="1:4" ht="14.25" customHeight="1">
      <c r="C1671" s="40">
        <v>12</v>
      </c>
      <c r="D1671" s="52">
        <f>'COG-M'!P1512</f>
        <v>0</v>
      </c>
    </row>
    <row r="1672" spans="1:4" ht="14.25" customHeight="1">
      <c r="C1672" s="40">
        <v>13</v>
      </c>
      <c r="D1672" s="52">
        <f>'COG-M'!P1513</f>
        <v>0</v>
      </c>
    </row>
    <row r="1673" spans="1:4" ht="14.25" customHeight="1">
      <c r="C1673" s="40">
        <v>14</v>
      </c>
      <c r="D1673" s="52">
        <f>'COG-M'!P1514</f>
        <v>0</v>
      </c>
    </row>
    <row r="1674" spans="1:4" ht="14.25" customHeight="1">
      <c r="C1674" s="40">
        <v>15</v>
      </c>
      <c r="D1674" s="52">
        <f>'COG-M'!P1515</f>
        <v>0</v>
      </c>
    </row>
    <row r="1675" spans="1:4" ht="14.25" customHeight="1">
      <c r="C1675" s="40">
        <v>16</v>
      </c>
      <c r="D1675" s="52">
        <f>'COG-M'!P1516</f>
        <v>0</v>
      </c>
    </row>
    <row r="1676" spans="1:4" ht="14.25" customHeight="1">
      <c r="C1676" s="40">
        <v>17</v>
      </c>
      <c r="D1676" s="52">
        <f>'COG-M'!P1517</f>
        <v>0</v>
      </c>
    </row>
    <row r="1677" spans="1:4" ht="14.25" customHeight="1">
      <c r="C1677" s="40">
        <v>25</v>
      </c>
      <c r="D1677" s="52">
        <f>'COG-M'!P1518</f>
        <v>0</v>
      </c>
    </row>
    <row r="1678" spans="1:4" ht="14.25" customHeight="1">
      <c r="C1678" s="40">
        <v>26</v>
      </c>
      <c r="D1678" s="52">
        <f>'COG-M'!P1519</f>
        <v>0</v>
      </c>
    </row>
    <row r="1679" spans="1:4" ht="14.25" customHeight="1">
      <c r="C1679" s="40">
        <v>27</v>
      </c>
      <c r="D1679" s="52">
        <f>'COG-M'!P1520</f>
        <v>0</v>
      </c>
    </row>
    <row r="1680" spans="1:4" ht="14.25" customHeight="1">
      <c r="A1680" s="40">
        <v>418</v>
      </c>
      <c r="B1680" s="40" t="s">
        <v>1997</v>
      </c>
      <c r="D1680" s="52">
        <f>'COG-M'!P1521</f>
        <v>0</v>
      </c>
    </row>
    <row r="1681" spans="1:4" ht="14.25" customHeight="1">
      <c r="A1681" s="40">
        <v>419</v>
      </c>
      <c r="B1681" s="40" t="s">
        <v>1998</v>
      </c>
      <c r="D1681" s="52">
        <f>'COG-M'!P1522</f>
        <v>0</v>
      </c>
    </row>
    <row r="1682" spans="1:4" ht="14.25" customHeight="1">
      <c r="A1682" s="40">
        <v>4200</v>
      </c>
      <c r="B1682" s="40" t="s">
        <v>1999</v>
      </c>
      <c r="D1682" s="52">
        <f>'COG-M'!P1523</f>
        <v>1560000</v>
      </c>
    </row>
    <row r="1683" spans="1:4" ht="14.25" customHeight="1">
      <c r="A1683" s="40">
        <v>421</v>
      </c>
      <c r="B1683" s="40" t="s">
        <v>2000</v>
      </c>
      <c r="C1683" s="40">
        <v>11</v>
      </c>
      <c r="D1683" s="52">
        <f>'COG-M'!P1524</f>
        <v>0</v>
      </c>
    </row>
    <row r="1684" spans="1:4" ht="14.25" customHeight="1">
      <c r="C1684" s="40">
        <v>12</v>
      </c>
      <c r="D1684" s="52">
        <f>'COG-M'!P1525</f>
        <v>0</v>
      </c>
    </row>
    <row r="1685" spans="1:4" ht="14.25" customHeight="1">
      <c r="C1685" s="40">
        <v>13</v>
      </c>
      <c r="D1685" s="52">
        <f>'COG-M'!P1526</f>
        <v>0</v>
      </c>
    </row>
    <row r="1686" spans="1:4" ht="14.25" customHeight="1">
      <c r="C1686" s="40">
        <v>14</v>
      </c>
      <c r="D1686" s="52">
        <f>'COG-M'!P1527</f>
        <v>0</v>
      </c>
    </row>
    <row r="1687" spans="1:4" ht="14.25" customHeight="1">
      <c r="C1687" s="40">
        <v>15</v>
      </c>
      <c r="D1687" s="52">
        <f>'COG-M'!P1528</f>
        <v>1560000</v>
      </c>
    </row>
    <row r="1688" spans="1:4" ht="14.25" customHeight="1">
      <c r="C1688" s="40">
        <v>16</v>
      </c>
      <c r="D1688" s="52">
        <f>'COG-M'!P1529</f>
        <v>0</v>
      </c>
    </row>
    <row r="1689" spans="1:4" ht="14.25" customHeight="1">
      <c r="C1689" s="40">
        <v>17</v>
      </c>
      <c r="D1689" s="52">
        <f>'COG-M'!P1530</f>
        <v>0</v>
      </c>
    </row>
    <row r="1690" spans="1:4" ht="14.25" customHeight="1">
      <c r="C1690" s="40">
        <v>25</v>
      </c>
      <c r="D1690" s="52">
        <f>'COG-M'!P1531</f>
        <v>0</v>
      </c>
    </row>
    <row r="1691" spans="1:4" ht="14.25" customHeight="1">
      <c r="C1691" s="40">
        <v>26</v>
      </c>
      <c r="D1691" s="52">
        <f>'COG-M'!P1532</f>
        <v>0</v>
      </c>
    </row>
    <row r="1692" spans="1:4" ht="14.25" customHeight="1">
      <c r="C1692" s="40">
        <v>27</v>
      </c>
      <c r="D1692" s="52">
        <f>'COG-M'!P1533</f>
        <v>0</v>
      </c>
    </row>
    <row r="1693" spans="1:4" ht="14.25" customHeight="1">
      <c r="A1693" s="40">
        <v>422</v>
      </c>
      <c r="B1693" s="40" t="s">
        <v>2001</v>
      </c>
      <c r="D1693" s="52">
        <f>'COG-M'!P1534</f>
        <v>0</v>
      </c>
    </row>
    <row r="1694" spans="1:4" ht="14.25" customHeight="1">
      <c r="A1694" s="40">
        <v>423</v>
      </c>
      <c r="B1694" s="40" t="s">
        <v>2002</v>
      </c>
      <c r="D1694" s="52">
        <f>'COG-M'!P1535</f>
        <v>0</v>
      </c>
    </row>
    <row r="1695" spans="1:4" ht="14.25" customHeight="1">
      <c r="A1695" s="40">
        <v>424</v>
      </c>
      <c r="B1695" s="40" t="s">
        <v>2003</v>
      </c>
      <c r="D1695" s="52">
        <f>'COG-M'!P1536</f>
        <v>0</v>
      </c>
    </row>
    <row r="1696" spans="1:4" ht="14.25" customHeight="1">
      <c r="A1696" s="40">
        <v>425</v>
      </c>
      <c r="B1696" s="40" t="s">
        <v>2004</v>
      </c>
      <c r="D1696" s="52">
        <f>'COG-M'!P1537</f>
        <v>0</v>
      </c>
    </row>
    <row r="1697" spans="1:4" ht="14.25" customHeight="1">
      <c r="A1697" s="40">
        <v>4300</v>
      </c>
      <c r="B1697" s="40" t="s">
        <v>2005</v>
      </c>
      <c r="D1697" s="52">
        <f>'COG-M'!P1538</f>
        <v>0</v>
      </c>
    </row>
    <row r="1698" spans="1:4" ht="14.25" customHeight="1">
      <c r="A1698" s="40">
        <v>431</v>
      </c>
      <c r="B1698" s="40" t="s">
        <v>2006</v>
      </c>
      <c r="C1698" s="40">
        <v>11</v>
      </c>
      <c r="D1698" s="52">
        <f>'COG-M'!P1539</f>
        <v>0</v>
      </c>
    </row>
    <row r="1699" spans="1:4" ht="14.25" customHeight="1">
      <c r="C1699" s="40">
        <v>12</v>
      </c>
      <c r="D1699" s="52">
        <f>'COG-M'!P1540</f>
        <v>0</v>
      </c>
    </row>
    <row r="1700" spans="1:4" ht="14.25" customHeight="1">
      <c r="C1700" s="40">
        <v>13</v>
      </c>
      <c r="D1700" s="52">
        <f>'COG-M'!P1541</f>
        <v>0</v>
      </c>
    </row>
    <row r="1701" spans="1:4" ht="14.25" customHeight="1">
      <c r="C1701" s="40">
        <v>14</v>
      </c>
      <c r="D1701" s="52">
        <f>'COG-M'!P1542</f>
        <v>0</v>
      </c>
    </row>
    <row r="1702" spans="1:4" ht="14.25" customHeight="1">
      <c r="C1702" s="40">
        <v>15</v>
      </c>
      <c r="D1702" s="52">
        <f>'COG-M'!P1543</f>
        <v>0</v>
      </c>
    </row>
    <row r="1703" spans="1:4" ht="14.25" customHeight="1">
      <c r="C1703" s="40">
        <v>16</v>
      </c>
      <c r="D1703" s="52">
        <f>'COG-M'!P1544</f>
        <v>0</v>
      </c>
    </row>
    <row r="1704" spans="1:4" ht="14.25" customHeight="1">
      <c r="C1704" s="40">
        <v>17</v>
      </c>
      <c r="D1704" s="52">
        <f>'COG-M'!P1545</f>
        <v>0</v>
      </c>
    </row>
    <row r="1705" spans="1:4" ht="14.25" customHeight="1">
      <c r="C1705" s="40">
        <v>25</v>
      </c>
      <c r="D1705" s="52">
        <f>'COG-M'!P1546</f>
        <v>0</v>
      </c>
    </row>
    <row r="1706" spans="1:4" ht="14.25" customHeight="1">
      <c r="C1706" s="40">
        <v>26</v>
      </c>
      <c r="D1706" s="52">
        <f>'COG-M'!P1547</f>
        <v>0</v>
      </c>
    </row>
    <row r="1707" spans="1:4" ht="14.25" customHeight="1">
      <c r="C1707" s="40">
        <v>27</v>
      </c>
      <c r="D1707" s="52">
        <f>'COG-M'!P1548</f>
        <v>0</v>
      </c>
    </row>
    <row r="1708" spans="1:4" ht="14.25" customHeight="1">
      <c r="A1708" s="40">
        <v>432</v>
      </c>
      <c r="B1708" s="40" t="s">
        <v>2007</v>
      </c>
      <c r="C1708" s="40">
        <v>11</v>
      </c>
      <c r="D1708" s="52">
        <f>'COG-M'!P1549</f>
        <v>0</v>
      </c>
    </row>
    <row r="1709" spans="1:4" ht="14.25" customHeight="1">
      <c r="C1709" s="40">
        <v>12</v>
      </c>
      <c r="D1709" s="52">
        <f>'COG-M'!P1550</f>
        <v>0</v>
      </c>
    </row>
    <row r="1710" spans="1:4" ht="14.25" customHeight="1">
      <c r="C1710" s="40">
        <v>13</v>
      </c>
      <c r="D1710" s="52">
        <f>'COG-M'!P1551</f>
        <v>0</v>
      </c>
    </row>
    <row r="1711" spans="1:4" ht="14.25" customHeight="1">
      <c r="C1711" s="40">
        <v>14</v>
      </c>
      <c r="D1711" s="52">
        <f>'COG-M'!P1552</f>
        <v>0</v>
      </c>
    </row>
    <row r="1712" spans="1:4" ht="14.25" customHeight="1">
      <c r="C1712" s="40">
        <v>15</v>
      </c>
      <c r="D1712" s="52">
        <f>'COG-M'!P1553</f>
        <v>0</v>
      </c>
    </row>
    <row r="1713" spans="1:4" ht="14.25" customHeight="1">
      <c r="C1713" s="40">
        <v>16</v>
      </c>
      <c r="D1713" s="52">
        <f>'COG-M'!P1554</f>
        <v>0</v>
      </c>
    </row>
    <row r="1714" spans="1:4" ht="14.25" customHeight="1">
      <c r="C1714" s="40">
        <v>17</v>
      </c>
      <c r="D1714" s="52">
        <f>'COG-M'!P1555</f>
        <v>0</v>
      </c>
    </row>
    <row r="1715" spans="1:4" ht="14.25" customHeight="1">
      <c r="C1715" s="40">
        <v>25</v>
      </c>
      <c r="D1715" s="52">
        <f>'COG-M'!P1556</f>
        <v>0</v>
      </c>
    </row>
    <row r="1716" spans="1:4" ht="14.25" customHeight="1">
      <c r="C1716" s="40">
        <v>26</v>
      </c>
      <c r="D1716" s="52">
        <f>'COG-M'!P1557</f>
        <v>0</v>
      </c>
    </row>
    <row r="1717" spans="1:4" ht="14.25" customHeight="1">
      <c r="C1717" s="40">
        <v>27</v>
      </c>
      <c r="D1717" s="52">
        <f>'COG-M'!P1558</f>
        <v>0</v>
      </c>
    </row>
    <row r="1718" spans="1:4" ht="14.25" customHeight="1">
      <c r="A1718" s="40">
        <v>433</v>
      </c>
      <c r="B1718" s="40" t="s">
        <v>2008</v>
      </c>
      <c r="C1718" s="40">
        <v>11</v>
      </c>
      <c r="D1718" s="52">
        <f>'COG-M'!P1559</f>
        <v>0</v>
      </c>
    </row>
    <row r="1719" spans="1:4" ht="14.25" customHeight="1">
      <c r="C1719" s="40">
        <v>12</v>
      </c>
      <c r="D1719" s="52">
        <f>'COG-M'!P1560</f>
        <v>0</v>
      </c>
    </row>
    <row r="1720" spans="1:4" ht="14.25" customHeight="1">
      <c r="C1720" s="40">
        <v>13</v>
      </c>
      <c r="D1720" s="52">
        <f>'COG-M'!P1561</f>
        <v>0</v>
      </c>
    </row>
    <row r="1721" spans="1:4" ht="14.25" customHeight="1">
      <c r="C1721" s="40">
        <v>14</v>
      </c>
      <c r="D1721" s="52">
        <f>'COG-M'!P1562</f>
        <v>0</v>
      </c>
    </row>
    <row r="1722" spans="1:4" ht="14.25" customHeight="1">
      <c r="C1722" s="40">
        <v>15</v>
      </c>
      <c r="D1722" s="52">
        <f>'COG-M'!P1563</f>
        <v>0</v>
      </c>
    </row>
    <row r="1723" spans="1:4" ht="14.25" customHeight="1">
      <c r="C1723" s="40">
        <v>16</v>
      </c>
      <c r="D1723" s="52">
        <f>'COG-M'!P1564</f>
        <v>0</v>
      </c>
    </row>
    <row r="1724" spans="1:4" ht="14.25" customHeight="1">
      <c r="C1724" s="40">
        <v>17</v>
      </c>
      <c r="D1724" s="52">
        <f>'COG-M'!P1565</f>
        <v>0</v>
      </c>
    </row>
    <row r="1725" spans="1:4" ht="14.25" customHeight="1">
      <c r="C1725" s="40">
        <v>25</v>
      </c>
      <c r="D1725" s="52">
        <f>'COG-M'!P1566</f>
        <v>0</v>
      </c>
    </row>
    <row r="1726" spans="1:4" ht="14.25" customHeight="1">
      <c r="C1726" s="40">
        <v>26</v>
      </c>
      <c r="D1726" s="52">
        <f>'COG-M'!P1567</f>
        <v>0</v>
      </c>
    </row>
    <row r="1727" spans="1:4" ht="14.25" customHeight="1">
      <c r="C1727" s="40">
        <v>27</v>
      </c>
      <c r="D1727" s="52">
        <f>'COG-M'!P1568</f>
        <v>0</v>
      </c>
    </row>
    <row r="1728" spans="1:4" ht="14.25" customHeight="1">
      <c r="A1728" s="40">
        <v>434</v>
      </c>
      <c r="B1728" s="40" t="s">
        <v>2009</v>
      </c>
      <c r="C1728" s="40">
        <v>11</v>
      </c>
      <c r="D1728" s="52">
        <f>'COG-M'!P1569</f>
        <v>0</v>
      </c>
    </row>
    <row r="1729" spans="1:4" ht="14.25" customHeight="1">
      <c r="C1729" s="40">
        <v>12</v>
      </c>
      <c r="D1729" s="52">
        <f>'COG-M'!P1570</f>
        <v>0</v>
      </c>
    </row>
    <row r="1730" spans="1:4" ht="14.25" customHeight="1">
      <c r="C1730" s="40">
        <v>13</v>
      </c>
      <c r="D1730" s="52">
        <f>'COG-M'!P1571</f>
        <v>0</v>
      </c>
    </row>
    <row r="1731" spans="1:4" ht="14.25" customHeight="1">
      <c r="C1731" s="40">
        <v>14</v>
      </c>
      <c r="D1731" s="52">
        <f>'COG-M'!P1572</f>
        <v>0</v>
      </c>
    </row>
    <row r="1732" spans="1:4" ht="14.25" customHeight="1">
      <c r="C1732" s="40">
        <v>15</v>
      </c>
      <c r="D1732" s="52">
        <f>'COG-M'!P1573</f>
        <v>0</v>
      </c>
    </row>
    <row r="1733" spans="1:4" ht="14.25" customHeight="1">
      <c r="C1733" s="40">
        <v>16</v>
      </c>
      <c r="D1733" s="52">
        <f>'COG-M'!P1574</f>
        <v>0</v>
      </c>
    </row>
    <row r="1734" spans="1:4" ht="14.25" customHeight="1">
      <c r="C1734" s="40">
        <v>17</v>
      </c>
      <c r="D1734" s="52">
        <f>'COG-M'!P1575</f>
        <v>0</v>
      </c>
    </row>
    <row r="1735" spans="1:4" ht="14.25" customHeight="1">
      <c r="C1735" s="40">
        <v>25</v>
      </c>
      <c r="D1735" s="52">
        <f>'COG-M'!P1576</f>
        <v>0</v>
      </c>
    </row>
    <row r="1736" spans="1:4" ht="14.25" customHeight="1">
      <c r="C1736" s="40">
        <v>26</v>
      </c>
      <c r="D1736" s="52">
        <f>'COG-M'!P1577</f>
        <v>0</v>
      </c>
    </row>
    <row r="1737" spans="1:4" ht="14.25" customHeight="1">
      <c r="C1737" s="40">
        <v>27</v>
      </c>
      <c r="D1737" s="52">
        <f>'COG-M'!P1578</f>
        <v>0</v>
      </c>
    </row>
    <row r="1738" spans="1:4" ht="14.25" customHeight="1">
      <c r="A1738" s="40">
        <v>435</v>
      </c>
      <c r="B1738" s="40" t="s">
        <v>2010</v>
      </c>
      <c r="C1738" s="40">
        <v>11</v>
      </c>
      <c r="D1738" s="52">
        <f>'COG-M'!P1579</f>
        <v>0</v>
      </c>
    </row>
    <row r="1739" spans="1:4" ht="14.25" customHeight="1">
      <c r="C1739" s="40">
        <v>12</v>
      </c>
      <c r="D1739" s="52">
        <f>'COG-M'!P1580</f>
        <v>0</v>
      </c>
    </row>
    <row r="1740" spans="1:4" ht="14.25" customHeight="1">
      <c r="C1740" s="40">
        <v>13</v>
      </c>
      <c r="D1740" s="52">
        <f>'COG-M'!P1581</f>
        <v>0</v>
      </c>
    </row>
    <row r="1741" spans="1:4" ht="14.25" customHeight="1">
      <c r="C1741" s="40">
        <v>14</v>
      </c>
      <c r="D1741" s="52">
        <f>'COG-M'!P1582</f>
        <v>0</v>
      </c>
    </row>
    <row r="1742" spans="1:4" ht="14.25" customHeight="1">
      <c r="C1742" s="40">
        <v>15</v>
      </c>
      <c r="D1742" s="52">
        <f>'COG-M'!P1583</f>
        <v>0</v>
      </c>
    </row>
    <row r="1743" spans="1:4" ht="14.25" customHeight="1">
      <c r="C1743" s="40">
        <v>16</v>
      </c>
      <c r="D1743" s="52">
        <f>'COG-M'!P1584</f>
        <v>0</v>
      </c>
    </row>
    <row r="1744" spans="1:4" ht="14.25" customHeight="1">
      <c r="C1744" s="40">
        <v>17</v>
      </c>
      <c r="D1744" s="52">
        <f>'COG-M'!P1585</f>
        <v>0</v>
      </c>
    </row>
    <row r="1745" spans="1:4" ht="14.25" customHeight="1">
      <c r="C1745" s="40">
        <v>25</v>
      </c>
      <c r="D1745" s="52">
        <f>'COG-M'!P1586</f>
        <v>0</v>
      </c>
    </row>
    <row r="1746" spans="1:4" ht="14.25" customHeight="1">
      <c r="C1746" s="40">
        <v>26</v>
      </c>
      <c r="D1746" s="52">
        <f>'COG-M'!P1587</f>
        <v>0</v>
      </c>
    </row>
    <row r="1747" spans="1:4" ht="14.25" customHeight="1">
      <c r="C1747" s="40">
        <v>27</v>
      </c>
      <c r="D1747" s="52">
        <f>'COG-M'!P1588</f>
        <v>0</v>
      </c>
    </row>
    <row r="1748" spans="1:4" ht="14.25" customHeight="1">
      <c r="A1748" s="40">
        <v>436</v>
      </c>
      <c r="B1748" s="40" t="s">
        <v>2011</v>
      </c>
      <c r="C1748" s="40">
        <v>11</v>
      </c>
      <c r="D1748" s="52">
        <f>'COG-M'!P1589</f>
        <v>0</v>
      </c>
    </row>
    <row r="1749" spans="1:4" ht="14.25" customHeight="1">
      <c r="C1749" s="40">
        <v>12</v>
      </c>
      <c r="D1749" s="52">
        <f>'COG-M'!P1590</f>
        <v>0</v>
      </c>
    </row>
    <row r="1750" spans="1:4" ht="14.25" customHeight="1">
      <c r="C1750" s="40">
        <v>13</v>
      </c>
      <c r="D1750" s="52">
        <f>'COG-M'!P1591</f>
        <v>0</v>
      </c>
    </row>
    <row r="1751" spans="1:4" ht="14.25" customHeight="1">
      <c r="C1751" s="40">
        <v>14</v>
      </c>
      <c r="D1751" s="52">
        <f>'COG-M'!P1592</f>
        <v>0</v>
      </c>
    </row>
    <row r="1752" spans="1:4" ht="14.25" customHeight="1">
      <c r="C1752" s="40">
        <v>15</v>
      </c>
      <c r="D1752" s="52">
        <f>'COG-M'!P1593</f>
        <v>0</v>
      </c>
    </row>
    <row r="1753" spans="1:4" ht="14.25" customHeight="1">
      <c r="C1753" s="40">
        <v>16</v>
      </c>
      <c r="D1753" s="52">
        <f>'COG-M'!P1594</f>
        <v>0</v>
      </c>
    </row>
    <row r="1754" spans="1:4" ht="14.25" customHeight="1">
      <c r="C1754" s="40">
        <v>17</v>
      </c>
      <c r="D1754" s="52">
        <f>'COG-M'!P1595</f>
        <v>0</v>
      </c>
    </row>
    <row r="1755" spans="1:4" ht="14.25" customHeight="1">
      <c r="C1755" s="40">
        <v>25</v>
      </c>
      <c r="D1755" s="52">
        <f>'COG-M'!P1596</f>
        <v>0</v>
      </c>
    </row>
    <row r="1756" spans="1:4" ht="14.25" customHeight="1">
      <c r="C1756" s="40">
        <v>26</v>
      </c>
      <c r="D1756" s="52">
        <f>'COG-M'!P1597</f>
        <v>0</v>
      </c>
    </row>
    <row r="1757" spans="1:4" ht="14.25" customHeight="1">
      <c r="C1757" s="40">
        <v>27</v>
      </c>
      <c r="D1757" s="52">
        <f>'COG-M'!P1598</f>
        <v>0</v>
      </c>
    </row>
    <row r="1758" spans="1:4" ht="14.25" customHeight="1">
      <c r="A1758" s="40">
        <v>437</v>
      </c>
      <c r="B1758" s="40" t="s">
        <v>2012</v>
      </c>
      <c r="C1758" s="40">
        <v>11</v>
      </c>
      <c r="D1758" s="52">
        <f>'COG-M'!P1599</f>
        <v>0</v>
      </c>
    </row>
    <row r="1759" spans="1:4" ht="14.25" customHeight="1">
      <c r="C1759" s="40">
        <v>12</v>
      </c>
      <c r="D1759" s="52">
        <f>'COG-M'!P1600</f>
        <v>0</v>
      </c>
    </row>
    <row r="1760" spans="1:4" ht="14.25" customHeight="1">
      <c r="C1760" s="40">
        <v>13</v>
      </c>
      <c r="D1760" s="52">
        <f>'COG-M'!P1601</f>
        <v>0</v>
      </c>
    </row>
    <row r="1761" spans="1:4" ht="14.25" customHeight="1">
      <c r="C1761" s="40">
        <v>14</v>
      </c>
      <c r="D1761" s="52">
        <f>'COG-M'!P1602</f>
        <v>0</v>
      </c>
    </row>
    <row r="1762" spans="1:4" ht="14.25" customHeight="1">
      <c r="C1762" s="40">
        <v>15</v>
      </c>
      <c r="D1762" s="52">
        <f>'COG-M'!P1603</f>
        <v>0</v>
      </c>
    </row>
    <row r="1763" spans="1:4" ht="14.25" customHeight="1">
      <c r="C1763" s="40">
        <v>16</v>
      </c>
      <c r="D1763" s="52">
        <f>'COG-M'!P1604</f>
        <v>0</v>
      </c>
    </row>
    <row r="1764" spans="1:4" ht="14.25" customHeight="1">
      <c r="C1764" s="40">
        <v>17</v>
      </c>
      <c r="D1764" s="52">
        <f>'COG-M'!P1605</f>
        <v>0</v>
      </c>
    </row>
    <row r="1765" spans="1:4" ht="14.25" customHeight="1">
      <c r="C1765" s="40">
        <v>25</v>
      </c>
      <c r="D1765" s="52">
        <f>'COG-M'!P1606</f>
        <v>0</v>
      </c>
    </row>
    <row r="1766" spans="1:4" ht="14.25" customHeight="1">
      <c r="C1766" s="40">
        <v>26</v>
      </c>
      <c r="D1766" s="52">
        <f>'COG-M'!P1607</f>
        <v>0</v>
      </c>
    </row>
    <row r="1767" spans="1:4" ht="14.25" customHeight="1">
      <c r="C1767" s="40">
        <v>27</v>
      </c>
      <c r="D1767" s="52">
        <f>'COG-M'!P1608</f>
        <v>0</v>
      </c>
    </row>
    <row r="1768" spans="1:4" ht="14.25" customHeight="1">
      <c r="A1768" s="40">
        <v>438</v>
      </c>
      <c r="B1768" s="40" t="s">
        <v>2013</v>
      </c>
      <c r="D1768" s="52">
        <f>'COG-M'!P1609</f>
        <v>0</v>
      </c>
    </row>
    <row r="1769" spans="1:4" ht="14.25" customHeight="1">
      <c r="A1769" s="40">
        <v>439</v>
      </c>
      <c r="B1769" s="40" t="s">
        <v>2014</v>
      </c>
      <c r="C1769" s="40">
        <v>11</v>
      </c>
      <c r="D1769" s="52">
        <f>'COG-M'!P1610</f>
        <v>0</v>
      </c>
    </row>
    <row r="1770" spans="1:4" ht="14.25" customHeight="1">
      <c r="C1770" s="40">
        <v>12</v>
      </c>
      <c r="D1770" s="52">
        <f>'COG-M'!P1611</f>
        <v>0</v>
      </c>
    </row>
    <row r="1771" spans="1:4" ht="14.25" customHeight="1">
      <c r="C1771" s="40">
        <v>13</v>
      </c>
      <c r="D1771" s="52">
        <f>'COG-M'!P1612</f>
        <v>0</v>
      </c>
    </row>
    <row r="1772" spans="1:4" ht="14.25" customHeight="1">
      <c r="C1772" s="40">
        <v>14</v>
      </c>
      <c r="D1772" s="52">
        <f>'COG-M'!P1613</f>
        <v>0</v>
      </c>
    </row>
    <row r="1773" spans="1:4" ht="14.25" customHeight="1">
      <c r="C1773" s="40">
        <v>15</v>
      </c>
      <c r="D1773" s="52">
        <f>'COG-M'!P1614</f>
        <v>0</v>
      </c>
    </row>
    <row r="1774" spans="1:4" ht="14.25" customHeight="1">
      <c r="C1774" s="40">
        <v>16</v>
      </c>
      <c r="D1774" s="52">
        <f>'COG-M'!P1615</f>
        <v>0</v>
      </c>
    </row>
    <row r="1775" spans="1:4" ht="14.25" customHeight="1">
      <c r="C1775" s="40">
        <v>17</v>
      </c>
      <c r="D1775" s="52">
        <f>'COG-M'!P1616</f>
        <v>0</v>
      </c>
    </row>
    <row r="1776" spans="1:4" ht="14.25" customHeight="1">
      <c r="C1776" s="40">
        <v>25</v>
      </c>
      <c r="D1776" s="52">
        <f>'COG-M'!P1617</f>
        <v>0</v>
      </c>
    </row>
    <row r="1777" spans="1:4" ht="14.25" customHeight="1">
      <c r="C1777" s="40">
        <v>26</v>
      </c>
      <c r="D1777" s="52">
        <f>'COG-M'!P1618</f>
        <v>0</v>
      </c>
    </row>
    <row r="1778" spans="1:4" ht="14.25" customHeight="1">
      <c r="C1778" s="40">
        <v>27</v>
      </c>
      <c r="D1778" s="52">
        <f>'COG-M'!P1619</f>
        <v>0</v>
      </c>
    </row>
    <row r="1779" spans="1:4" ht="14.25" customHeight="1">
      <c r="A1779" s="40">
        <v>4400</v>
      </c>
      <c r="B1779" s="40" t="s">
        <v>2015</v>
      </c>
      <c r="D1779" s="52">
        <f>'COG-M'!P1620</f>
        <v>317940</v>
      </c>
    </row>
    <row r="1780" spans="1:4" ht="14.25" customHeight="1">
      <c r="A1780" s="40">
        <v>441</v>
      </c>
      <c r="B1780" s="40" t="s">
        <v>2016</v>
      </c>
      <c r="C1780" s="40">
        <v>11</v>
      </c>
      <c r="D1780" s="52">
        <f>'COG-M'!P1621</f>
        <v>66696</v>
      </c>
    </row>
    <row r="1781" spans="1:4" ht="14.25" customHeight="1">
      <c r="C1781" s="40">
        <v>12</v>
      </c>
      <c r="D1781" s="52">
        <f>'COG-M'!P1622</f>
        <v>0</v>
      </c>
    </row>
    <row r="1782" spans="1:4" ht="14.25" customHeight="1">
      <c r="C1782" s="40">
        <v>13</v>
      </c>
      <c r="D1782" s="52">
        <f>'COG-M'!P1623</f>
        <v>0</v>
      </c>
    </row>
    <row r="1783" spans="1:4" ht="14.25" customHeight="1">
      <c r="C1783" s="40">
        <v>14</v>
      </c>
      <c r="D1783" s="52">
        <f>'COG-M'!P1624</f>
        <v>0</v>
      </c>
    </row>
    <row r="1784" spans="1:4" ht="14.25" customHeight="1">
      <c r="C1784" s="40">
        <v>15</v>
      </c>
      <c r="D1784" s="52">
        <f>'COG-M'!P1625</f>
        <v>0</v>
      </c>
    </row>
    <row r="1785" spans="1:4" ht="14.25" customHeight="1">
      <c r="C1785" s="40">
        <v>16</v>
      </c>
      <c r="D1785" s="52">
        <f>'COG-M'!P1626</f>
        <v>0</v>
      </c>
    </row>
    <row r="1786" spans="1:4" ht="14.25" customHeight="1">
      <c r="C1786" s="40">
        <v>17</v>
      </c>
      <c r="D1786" s="52">
        <f>'COG-M'!P1627</f>
        <v>0</v>
      </c>
    </row>
    <row r="1787" spans="1:4" ht="14.25" customHeight="1">
      <c r="C1787" s="40">
        <v>25</v>
      </c>
      <c r="D1787" s="52">
        <f>'COG-M'!P1628</f>
        <v>0</v>
      </c>
    </row>
    <row r="1788" spans="1:4" ht="14.25" customHeight="1">
      <c r="C1788" s="40">
        <v>26</v>
      </c>
      <c r="D1788" s="52">
        <f>'COG-M'!P1629</f>
        <v>0</v>
      </c>
    </row>
    <row r="1789" spans="1:4" ht="14.25" customHeight="1">
      <c r="C1789" s="40">
        <v>27</v>
      </c>
      <c r="D1789" s="52">
        <f>'COG-M'!P1630</f>
        <v>0</v>
      </c>
    </row>
    <row r="1790" spans="1:4" ht="14.25" customHeight="1">
      <c r="A1790" s="40">
        <v>442</v>
      </c>
      <c r="B1790" s="40" t="s">
        <v>2017</v>
      </c>
      <c r="C1790" s="40">
        <v>11</v>
      </c>
      <c r="D1790" s="52">
        <f>'COG-M'!P1631</f>
        <v>122220</v>
      </c>
    </row>
    <row r="1791" spans="1:4" ht="14.25" customHeight="1">
      <c r="C1791" s="40">
        <v>12</v>
      </c>
      <c r="D1791" s="52">
        <f>'COG-M'!P1632</f>
        <v>0</v>
      </c>
    </row>
    <row r="1792" spans="1:4" ht="14.25" customHeight="1">
      <c r="C1792" s="40">
        <v>13</v>
      </c>
      <c r="D1792" s="52">
        <f>'COG-M'!P1633</f>
        <v>0</v>
      </c>
    </row>
    <row r="1793" spans="1:4" ht="14.25" customHeight="1">
      <c r="C1793" s="40">
        <v>14</v>
      </c>
      <c r="D1793" s="52">
        <f>'COG-M'!P1634</f>
        <v>0</v>
      </c>
    </row>
    <row r="1794" spans="1:4" ht="14.25" customHeight="1">
      <c r="C1794" s="40">
        <v>15</v>
      </c>
      <c r="D1794" s="52">
        <f>'COG-M'!P1635</f>
        <v>0</v>
      </c>
    </row>
    <row r="1795" spans="1:4" ht="14.25" customHeight="1">
      <c r="C1795" s="40">
        <v>16</v>
      </c>
      <c r="D1795" s="52">
        <f>'COG-M'!P1636</f>
        <v>0</v>
      </c>
    </row>
    <row r="1796" spans="1:4" ht="14.25" customHeight="1">
      <c r="C1796" s="40">
        <v>17</v>
      </c>
      <c r="D1796" s="52">
        <f>'COG-M'!P1637</f>
        <v>0</v>
      </c>
    </row>
    <row r="1797" spans="1:4" ht="14.25" customHeight="1">
      <c r="C1797" s="40">
        <v>25</v>
      </c>
      <c r="D1797" s="52">
        <f>'COG-M'!P1638</f>
        <v>0</v>
      </c>
    </row>
    <row r="1798" spans="1:4" ht="14.25" customHeight="1">
      <c r="C1798" s="40">
        <v>26</v>
      </c>
      <c r="D1798" s="52">
        <f>'COG-M'!P1639</f>
        <v>0</v>
      </c>
    </row>
    <row r="1799" spans="1:4" ht="14.25" customHeight="1">
      <c r="C1799" s="40">
        <v>27</v>
      </c>
      <c r="D1799" s="52">
        <f>'COG-M'!P1640</f>
        <v>0</v>
      </c>
    </row>
    <row r="1800" spans="1:4" ht="14.25" customHeight="1">
      <c r="A1800" s="40">
        <v>443</v>
      </c>
      <c r="B1800" s="40" t="s">
        <v>2018</v>
      </c>
      <c r="C1800" s="40">
        <v>11</v>
      </c>
      <c r="D1800" s="52">
        <f>'COG-M'!P1641</f>
        <v>0</v>
      </c>
    </row>
    <row r="1801" spans="1:4" ht="14.25" customHeight="1">
      <c r="C1801" s="40">
        <v>12</v>
      </c>
      <c r="D1801" s="52">
        <f>'COG-M'!P1642</f>
        <v>0</v>
      </c>
    </row>
    <row r="1802" spans="1:4" ht="14.25" customHeight="1">
      <c r="C1802" s="40">
        <v>13</v>
      </c>
      <c r="D1802" s="52">
        <f>'COG-M'!P1643</f>
        <v>0</v>
      </c>
    </row>
    <row r="1803" spans="1:4" ht="14.25" customHeight="1">
      <c r="C1803" s="40">
        <v>14</v>
      </c>
      <c r="D1803" s="52">
        <f>'COG-M'!P1644</f>
        <v>0</v>
      </c>
    </row>
    <row r="1804" spans="1:4" ht="14.25" customHeight="1">
      <c r="C1804" s="40">
        <v>15</v>
      </c>
      <c r="D1804" s="52">
        <f>'COG-M'!P1645</f>
        <v>72000</v>
      </c>
    </row>
    <row r="1805" spans="1:4" ht="14.25" customHeight="1">
      <c r="C1805" s="40">
        <v>16</v>
      </c>
      <c r="D1805" s="52">
        <f>'COG-M'!P1646</f>
        <v>0</v>
      </c>
    </row>
    <row r="1806" spans="1:4" ht="14.25" customHeight="1">
      <c r="C1806" s="40">
        <v>17</v>
      </c>
      <c r="D1806" s="52">
        <f>'COG-M'!P1647</f>
        <v>0</v>
      </c>
    </row>
    <row r="1807" spans="1:4" ht="14.25" customHeight="1">
      <c r="C1807" s="40">
        <v>25</v>
      </c>
      <c r="D1807" s="52">
        <f>'COG-M'!P1648</f>
        <v>0</v>
      </c>
    </row>
    <row r="1808" spans="1:4" ht="14.25" customHeight="1">
      <c r="C1808" s="40">
        <v>26</v>
      </c>
      <c r="D1808" s="52">
        <f>'COG-M'!P1649</f>
        <v>0</v>
      </c>
    </row>
    <row r="1809" spans="1:4" ht="14.25" customHeight="1">
      <c r="C1809" s="40">
        <v>27</v>
      </c>
      <c r="D1809" s="52">
        <f>'COG-M'!P1650</f>
        <v>0</v>
      </c>
    </row>
    <row r="1810" spans="1:4" ht="14.25" customHeight="1">
      <c r="A1810" s="40">
        <v>444</v>
      </c>
      <c r="B1810" s="40" t="s">
        <v>2019</v>
      </c>
      <c r="C1810" s="40">
        <v>11</v>
      </c>
      <c r="D1810" s="52">
        <f>'COG-M'!P1651</f>
        <v>0</v>
      </c>
    </row>
    <row r="1811" spans="1:4" ht="14.25" customHeight="1">
      <c r="C1811" s="40">
        <v>12</v>
      </c>
      <c r="D1811" s="52">
        <f>'COG-M'!P1652</f>
        <v>0</v>
      </c>
    </row>
    <row r="1812" spans="1:4" ht="14.25" customHeight="1">
      <c r="C1812" s="40">
        <v>13</v>
      </c>
      <c r="D1812" s="52">
        <f>'COG-M'!P1653</f>
        <v>0</v>
      </c>
    </row>
    <row r="1813" spans="1:4" ht="14.25" customHeight="1">
      <c r="C1813" s="40">
        <v>14</v>
      </c>
      <c r="D1813" s="52">
        <f>'COG-M'!P1654</f>
        <v>0</v>
      </c>
    </row>
    <row r="1814" spans="1:4" ht="14.25" customHeight="1">
      <c r="C1814" s="40">
        <v>15</v>
      </c>
      <c r="D1814" s="52">
        <f>'COG-M'!P1655</f>
        <v>0</v>
      </c>
    </row>
    <row r="1815" spans="1:4" ht="14.25" customHeight="1">
      <c r="C1815" s="40">
        <v>16</v>
      </c>
      <c r="D1815" s="52">
        <f>'COG-M'!P1656</f>
        <v>0</v>
      </c>
    </row>
    <row r="1816" spans="1:4" ht="14.25" customHeight="1">
      <c r="C1816" s="40">
        <v>17</v>
      </c>
      <c r="D1816" s="52">
        <f>'COG-M'!P1657</f>
        <v>0</v>
      </c>
    </row>
    <row r="1817" spans="1:4" ht="14.25" customHeight="1">
      <c r="C1817" s="40">
        <v>25</v>
      </c>
      <c r="D1817" s="52">
        <f>'COG-M'!P1658</f>
        <v>0</v>
      </c>
    </row>
    <row r="1818" spans="1:4" ht="14.25" customHeight="1">
      <c r="C1818" s="40">
        <v>26</v>
      </c>
      <c r="D1818" s="52">
        <f>'COG-M'!P1659</f>
        <v>0</v>
      </c>
    </row>
    <row r="1819" spans="1:4" ht="14.25" customHeight="1">
      <c r="C1819" s="40">
        <v>27</v>
      </c>
      <c r="D1819" s="52">
        <f>'COG-M'!P1660</f>
        <v>0</v>
      </c>
    </row>
    <row r="1820" spans="1:4" ht="14.25" customHeight="1">
      <c r="A1820" s="40">
        <v>445</v>
      </c>
      <c r="B1820" s="40" t="s">
        <v>2020</v>
      </c>
      <c r="C1820" s="40">
        <v>11</v>
      </c>
      <c r="D1820" s="52">
        <f>'COG-M'!P1661</f>
        <v>0</v>
      </c>
    </row>
    <row r="1821" spans="1:4" ht="14.25" customHeight="1">
      <c r="C1821" s="40">
        <v>12</v>
      </c>
      <c r="D1821" s="52">
        <f>'COG-M'!P1662</f>
        <v>0</v>
      </c>
    </row>
    <row r="1822" spans="1:4" ht="14.25" customHeight="1">
      <c r="C1822" s="40">
        <v>13</v>
      </c>
      <c r="D1822" s="52">
        <f>'COG-M'!P1663</f>
        <v>0</v>
      </c>
    </row>
    <row r="1823" spans="1:4" ht="14.25" customHeight="1">
      <c r="C1823" s="40">
        <v>14</v>
      </c>
      <c r="D1823" s="52">
        <f>'COG-M'!P1664</f>
        <v>0</v>
      </c>
    </row>
    <row r="1824" spans="1:4" ht="14.25" customHeight="1">
      <c r="C1824" s="40">
        <v>15</v>
      </c>
      <c r="D1824" s="52">
        <f>'COG-M'!P1665</f>
        <v>57024</v>
      </c>
    </row>
    <row r="1825" spans="1:4" ht="14.25" customHeight="1">
      <c r="C1825" s="40">
        <v>16</v>
      </c>
      <c r="D1825" s="52">
        <f>'COG-M'!P1666</f>
        <v>0</v>
      </c>
    </row>
    <row r="1826" spans="1:4" ht="14.25" customHeight="1">
      <c r="C1826" s="40">
        <v>17</v>
      </c>
      <c r="D1826" s="52">
        <f>'COG-M'!P1667</f>
        <v>0</v>
      </c>
    </row>
    <row r="1827" spans="1:4" ht="14.25" customHeight="1">
      <c r="C1827" s="40">
        <v>25</v>
      </c>
      <c r="D1827" s="52">
        <f>'COG-M'!P1668</f>
        <v>0</v>
      </c>
    </row>
    <row r="1828" spans="1:4" ht="14.25" customHeight="1">
      <c r="C1828" s="40">
        <v>26</v>
      </c>
      <c r="D1828" s="52">
        <f>'COG-M'!P1669</f>
        <v>0</v>
      </c>
    </row>
    <row r="1829" spans="1:4" ht="14.25" customHeight="1">
      <c r="C1829" s="40">
        <v>27</v>
      </c>
      <c r="D1829" s="52">
        <f>'COG-M'!P1670</f>
        <v>0</v>
      </c>
    </row>
    <row r="1830" spans="1:4" ht="14.25" customHeight="1">
      <c r="A1830" s="40">
        <v>446</v>
      </c>
      <c r="B1830" s="40" t="s">
        <v>2021</v>
      </c>
      <c r="C1830" s="40">
        <v>11</v>
      </c>
      <c r="D1830" s="52">
        <f>'COG-M'!P1671</f>
        <v>0</v>
      </c>
    </row>
    <row r="1831" spans="1:4" ht="14.25" customHeight="1">
      <c r="C1831" s="40">
        <v>12</v>
      </c>
      <c r="D1831" s="52">
        <f>'COG-M'!P1672</f>
        <v>0</v>
      </c>
    </row>
    <row r="1832" spans="1:4" ht="14.25" customHeight="1">
      <c r="C1832" s="40">
        <v>13</v>
      </c>
      <c r="D1832" s="52">
        <f>'COG-M'!P1673</f>
        <v>0</v>
      </c>
    </row>
    <row r="1833" spans="1:4" ht="14.25" customHeight="1">
      <c r="C1833" s="40">
        <v>14</v>
      </c>
      <c r="D1833" s="52">
        <f>'COG-M'!P1674</f>
        <v>0</v>
      </c>
    </row>
    <row r="1834" spans="1:4" ht="14.25" customHeight="1">
      <c r="C1834" s="40">
        <v>15</v>
      </c>
      <c r="D1834" s="52">
        <f>'COG-M'!P1675</f>
        <v>0</v>
      </c>
    </row>
    <row r="1835" spans="1:4" ht="14.25" customHeight="1">
      <c r="C1835" s="40">
        <v>16</v>
      </c>
      <c r="D1835" s="52">
        <f>'COG-M'!P1676</f>
        <v>0</v>
      </c>
    </row>
    <row r="1836" spans="1:4" ht="14.25" customHeight="1">
      <c r="C1836" s="40">
        <v>17</v>
      </c>
      <c r="D1836" s="52">
        <f>'COG-M'!P1677</f>
        <v>0</v>
      </c>
    </row>
    <row r="1837" spans="1:4" ht="14.25" customHeight="1">
      <c r="C1837" s="40">
        <v>25</v>
      </c>
      <c r="D1837" s="52">
        <f>'COG-M'!P1678</f>
        <v>0</v>
      </c>
    </row>
    <row r="1838" spans="1:4" ht="14.25" customHeight="1">
      <c r="C1838" s="40">
        <v>26</v>
      </c>
      <c r="D1838" s="52">
        <f>'COG-M'!P1679</f>
        <v>0</v>
      </c>
    </row>
    <row r="1839" spans="1:4" ht="14.25" customHeight="1">
      <c r="C1839" s="40">
        <v>27</v>
      </c>
      <c r="D1839" s="52">
        <f>'COG-M'!P1680</f>
        <v>0</v>
      </c>
    </row>
    <row r="1840" spans="1:4" ht="14.25" customHeight="1">
      <c r="A1840" s="40">
        <v>447</v>
      </c>
      <c r="B1840" s="40" t="s">
        <v>2022</v>
      </c>
      <c r="C1840" s="40">
        <v>11</v>
      </c>
      <c r="D1840" s="52">
        <f>'COG-M'!P1681</f>
        <v>0</v>
      </c>
    </row>
    <row r="1841" spans="1:4" ht="14.25" customHeight="1">
      <c r="C1841" s="40">
        <v>12</v>
      </c>
      <c r="D1841" s="52">
        <f>'COG-M'!P1682</f>
        <v>0</v>
      </c>
    </row>
    <row r="1842" spans="1:4" ht="14.25" customHeight="1">
      <c r="C1842" s="40">
        <v>13</v>
      </c>
      <c r="D1842" s="52">
        <f>'COG-M'!P1683</f>
        <v>0</v>
      </c>
    </row>
    <row r="1843" spans="1:4" ht="14.25" customHeight="1">
      <c r="C1843" s="40">
        <v>14</v>
      </c>
      <c r="D1843" s="52">
        <f>'COG-M'!P1684</f>
        <v>0</v>
      </c>
    </row>
    <row r="1844" spans="1:4" ht="14.25" customHeight="1">
      <c r="C1844" s="40">
        <v>15</v>
      </c>
      <c r="D1844" s="52">
        <f>'COG-M'!P1685</f>
        <v>0</v>
      </c>
    </row>
    <row r="1845" spans="1:4" ht="14.25" customHeight="1">
      <c r="C1845" s="40">
        <v>16</v>
      </c>
      <c r="D1845" s="52">
        <f>'COG-M'!P1686</f>
        <v>0</v>
      </c>
    </row>
    <row r="1846" spans="1:4" ht="14.25" customHeight="1">
      <c r="C1846" s="40">
        <v>17</v>
      </c>
      <c r="D1846" s="52">
        <f>'COG-M'!P1687</f>
        <v>0</v>
      </c>
    </row>
    <row r="1847" spans="1:4" ht="14.25" customHeight="1">
      <c r="C1847" s="40">
        <v>25</v>
      </c>
      <c r="D1847" s="52">
        <f>'COG-M'!P1688</f>
        <v>0</v>
      </c>
    </row>
    <row r="1848" spans="1:4" ht="14.25" customHeight="1">
      <c r="C1848" s="40">
        <v>26</v>
      </c>
      <c r="D1848" s="52">
        <f>'COG-M'!P1689</f>
        <v>0</v>
      </c>
    </row>
    <row r="1849" spans="1:4" ht="14.25" customHeight="1">
      <c r="C1849" s="40">
        <v>27</v>
      </c>
      <c r="D1849" s="52">
        <f>'COG-M'!P1690</f>
        <v>0</v>
      </c>
    </row>
    <row r="1850" spans="1:4" ht="14.25" customHeight="1">
      <c r="A1850" s="40">
        <v>448</v>
      </c>
      <c r="B1850" s="40" t="s">
        <v>2023</v>
      </c>
      <c r="C1850" s="40">
        <v>11</v>
      </c>
      <c r="D1850" s="52">
        <f>'COG-M'!P1691</f>
        <v>0</v>
      </c>
    </row>
    <row r="1851" spans="1:4" ht="14.25" customHeight="1">
      <c r="C1851" s="40">
        <v>12</v>
      </c>
      <c r="D1851" s="52">
        <f>'COG-M'!P1692</f>
        <v>0</v>
      </c>
    </row>
    <row r="1852" spans="1:4" ht="14.25" customHeight="1">
      <c r="C1852" s="40">
        <v>13</v>
      </c>
      <c r="D1852" s="52">
        <f>'COG-M'!P1693</f>
        <v>0</v>
      </c>
    </row>
    <row r="1853" spans="1:4" ht="14.25" customHeight="1">
      <c r="C1853" s="40">
        <v>14</v>
      </c>
      <c r="D1853" s="52">
        <f>'COG-M'!P1694</f>
        <v>0</v>
      </c>
    </row>
    <row r="1854" spans="1:4" ht="14.25" customHeight="1">
      <c r="C1854" s="40">
        <v>15</v>
      </c>
      <c r="D1854" s="52">
        <f>'COG-M'!P1695</f>
        <v>0</v>
      </c>
    </row>
    <row r="1855" spans="1:4" ht="14.25" customHeight="1">
      <c r="C1855" s="40">
        <v>16</v>
      </c>
      <c r="D1855" s="52">
        <f>'COG-M'!P1696</f>
        <v>0</v>
      </c>
    </row>
    <row r="1856" spans="1:4" ht="14.25" customHeight="1">
      <c r="C1856" s="40">
        <v>17</v>
      </c>
      <c r="D1856" s="52">
        <f>'COG-M'!P1697</f>
        <v>0</v>
      </c>
    </row>
    <row r="1857" spans="1:4" ht="14.25" customHeight="1">
      <c r="C1857" s="40">
        <v>25</v>
      </c>
      <c r="D1857" s="52">
        <f>'COG-M'!P1698</f>
        <v>0</v>
      </c>
    </row>
    <row r="1858" spans="1:4" ht="14.25" customHeight="1">
      <c r="C1858" s="40">
        <v>26</v>
      </c>
      <c r="D1858" s="52">
        <f>'COG-M'!P1699</f>
        <v>0</v>
      </c>
    </row>
    <row r="1859" spans="1:4" ht="14.25" customHeight="1">
      <c r="C1859" s="40">
        <v>27</v>
      </c>
      <c r="D1859" s="52">
        <f>'COG-M'!P1700</f>
        <v>0</v>
      </c>
    </row>
    <row r="1860" spans="1:4" ht="14.25" customHeight="1">
      <c r="A1860" s="40">
        <v>4500</v>
      </c>
      <c r="B1860" s="40" t="s">
        <v>2024</v>
      </c>
      <c r="D1860" s="52">
        <f>'COG-M'!P1701</f>
        <v>396900</v>
      </c>
    </row>
    <row r="1861" spans="1:4" ht="14.25" customHeight="1">
      <c r="A1861" s="40">
        <v>451</v>
      </c>
      <c r="B1861" s="40" t="s">
        <v>2025</v>
      </c>
      <c r="C1861" s="40">
        <v>11</v>
      </c>
      <c r="D1861" s="52">
        <f>'COG-M'!P1702</f>
        <v>0</v>
      </c>
    </row>
    <row r="1862" spans="1:4" ht="14.25" customHeight="1">
      <c r="C1862" s="40">
        <v>12</v>
      </c>
      <c r="D1862" s="52">
        <f>'COG-M'!P1703</f>
        <v>0</v>
      </c>
    </row>
    <row r="1863" spans="1:4" ht="14.25" customHeight="1">
      <c r="C1863" s="40">
        <v>13</v>
      </c>
      <c r="D1863" s="52">
        <f>'COG-M'!P1704</f>
        <v>0</v>
      </c>
    </row>
    <row r="1864" spans="1:4" ht="14.25" customHeight="1">
      <c r="C1864" s="40">
        <v>14</v>
      </c>
      <c r="D1864" s="52">
        <f>'COG-M'!P1705</f>
        <v>0</v>
      </c>
    </row>
    <row r="1865" spans="1:4" ht="14.25" customHeight="1">
      <c r="C1865" s="40">
        <v>15</v>
      </c>
      <c r="D1865" s="52">
        <f>'COG-M'!P1706</f>
        <v>396900</v>
      </c>
    </row>
    <row r="1866" spans="1:4" ht="14.25" customHeight="1">
      <c r="C1866" s="40">
        <v>16</v>
      </c>
      <c r="D1866" s="52">
        <f>'COG-M'!P1707</f>
        <v>0</v>
      </c>
    </row>
    <row r="1867" spans="1:4" ht="14.25" customHeight="1">
      <c r="C1867" s="40">
        <v>17</v>
      </c>
      <c r="D1867" s="52">
        <f>'COG-M'!P1708</f>
        <v>0</v>
      </c>
    </row>
    <row r="1868" spans="1:4" ht="14.25" customHeight="1">
      <c r="C1868" s="40">
        <v>25</v>
      </c>
      <c r="D1868" s="52">
        <f>'COG-M'!P1709</f>
        <v>0</v>
      </c>
    </row>
    <row r="1869" spans="1:4" ht="14.25" customHeight="1">
      <c r="C1869" s="40">
        <v>26</v>
      </c>
      <c r="D1869" s="52">
        <f>'COG-M'!P1710</f>
        <v>0</v>
      </c>
    </row>
    <row r="1870" spans="1:4" ht="14.25" customHeight="1">
      <c r="C1870" s="40">
        <v>27</v>
      </c>
      <c r="D1870" s="52">
        <f>'COG-M'!P1711</f>
        <v>0</v>
      </c>
    </row>
    <row r="1871" spans="1:4" ht="14.25" customHeight="1">
      <c r="A1871" s="40">
        <v>452</v>
      </c>
      <c r="B1871" s="40" t="s">
        <v>2026</v>
      </c>
      <c r="C1871" s="40">
        <v>11</v>
      </c>
      <c r="D1871" s="52">
        <f>'COG-M'!P1712</f>
        <v>0</v>
      </c>
    </row>
    <row r="1872" spans="1:4" ht="14.25" customHeight="1">
      <c r="C1872" s="40">
        <v>12</v>
      </c>
      <c r="D1872" s="52">
        <f>'COG-M'!P1713</f>
        <v>0</v>
      </c>
    </row>
    <row r="1873" spans="1:4" ht="14.25" customHeight="1">
      <c r="C1873" s="40">
        <v>13</v>
      </c>
      <c r="D1873" s="52">
        <f>'COG-M'!P1714</f>
        <v>0</v>
      </c>
    </row>
    <row r="1874" spans="1:4" ht="14.25" customHeight="1">
      <c r="C1874" s="40">
        <v>14</v>
      </c>
      <c r="D1874" s="52">
        <f>'COG-M'!P1715</f>
        <v>0</v>
      </c>
    </row>
    <row r="1875" spans="1:4" ht="14.25" customHeight="1">
      <c r="C1875" s="40">
        <v>15</v>
      </c>
      <c r="D1875" s="52">
        <f>'COG-M'!P1716</f>
        <v>0</v>
      </c>
    </row>
    <row r="1876" spans="1:4" ht="14.25" customHeight="1">
      <c r="C1876" s="40">
        <v>16</v>
      </c>
      <c r="D1876" s="52">
        <f>'COG-M'!P1717</f>
        <v>0</v>
      </c>
    </row>
    <row r="1877" spans="1:4" ht="14.25" customHeight="1">
      <c r="C1877" s="40">
        <v>17</v>
      </c>
      <c r="D1877" s="52">
        <f>'COG-M'!P1718</f>
        <v>0</v>
      </c>
    </row>
    <row r="1878" spans="1:4" ht="14.25" customHeight="1">
      <c r="C1878" s="40">
        <v>25</v>
      </c>
      <c r="D1878" s="52">
        <f>'COG-M'!P1719</f>
        <v>0</v>
      </c>
    </row>
    <row r="1879" spans="1:4" ht="14.25" customHeight="1">
      <c r="C1879" s="40">
        <v>26</v>
      </c>
      <c r="D1879" s="52">
        <f>'COG-M'!P1720</f>
        <v>0</v>
      </c>
    </row>
    <row r="1880" spans="1:4" ht="14.25" customHeight="1">
      <c r="C1880" s="40">
        <v>27</v>
      </c>
      <c r="D1880" s="52">
        <f>'COG-M'!P1721</f>
        <v>0</v>
      </c>
    </row>
    <row r="1881" spans="1:4" ht="14.25" customHeight="1">
      <c r="A1881" s="40">
        <v>459</v>
      </c>
      <c r="B1881" s="40" t="s">
        <v>2027</v>
      </c>
      <c r="C1881" s="40">
        <v>11</v>
      </c>
      <c r="D1881" s="52">
        <f>'COG-M'!P1722</f>
        <v>0</v>
      </c>
    </row>
    <row r="1882" spans="1:4" ht="14.25" customHeight="1">
      <c r="C1882" s="40">
        <v>12</v>
      </c>
      <c r="D1882" s="52">
        <f>'COG-M'!P1723</f>
        <v>0</v>
      </c>
    </row>
    <row r="1883" spans="1:4" ht="14.25" customHeight="1">
      <c r="C1883" s="40">
        <v>13</v>
      </c>
      <c r="D1883" s="52">
        <f>'COG-M'!P1724</f>
        <v>0</v>
      </c>
    </row>
    <row r="1884" spans="1:4" ht="14.25" customHeight="1">
      <c r="C1884" s="40">
        <v>14</v>
      </c>
      <c r="D1884" s="52">
        <f>'COG-M'!P1725</f>
        <v>0</v>
      </c>
    </row>
    <row r="1885" spans="1:4" ht="14.25" customHeight="1">
      <c r="C1885" s="40">
        <v>15</v>
      </c>
      <c r="D1885" s="52">
        <f>'COG-M'!P1726</f>
        <v>0</v>
      </c>
    </row>
    <row r="1886" spans="1:4" ht="14.25" customHeight="1">
      <c r="C1886" s="40">
        <v>16</v>
      </c>
      <c r="D1886" s="52">
        <f>'COG-M'!P1727</f>
        <v>0</v>
      </c>
    </row>
    <row r="1887" spans="1:4" ht="14.25" customHeight="1">
      <c r="C1887" s="40">
        <v>17</v>
      </c>
      <c r="D1887" s="52">
        <f>'COG-M'!P1728</f>
        <v>0</v>
      </c>
    </row>
    <row r="1888" spans="1:4" ht="14.25" customHeight="1">
      <c r="C1888" s="40">
        <v>25</v>
      </c>
      <c r="D1888" s="52">
        <f>'COG-M'!P1729</f>
        <v>0</v>
      </c>
    </row>
    <row r="1889" spans="1:4" ht="14.25" customHeight="1">
      <c r="C1889" s="40">
        <v>26</v>
      </c>
      <c r="D1889" s="52">
        <f>'COG-M'!P1730</f>
        <v>0</v>
      </c>
    </row>
    <row r="1890" spans="1:4" ht="14.25" customHeight="1">
      <c r="C1890" s="40">
        <v>27</v>
      </c>
      <c r="D1890" s="52">
        <f>'COG-M'!P1731</f>
        <v>0</v>
      </c>
    </row>
    <row r="1891" spans="1:4" ht="14.25" customHeight="1">
      <c r="A1891" s="40">
        <v>4600</v>
      </c>
      <c r="B1891" s="40" t="s">
        <v>2028</v>
      </c>
      <c r="D1891" s="52">
        <f>'COG-M'!P1732</f>
        <v>0</v>
      </c>
    </row>
    <row r="1892" spans="1:4" ht="14.25" customHeight="1">
      <c r="A1892" s="40">
        <v>461</v>
      </c>
      <c r="B1892" s="40" t="s">
        <v>2029</v>
      </c>
      <c r="C1892" s="40">
        <v>11</v>
      </c>
      <c r="D1892" s="52">
        <f>'COG-M'!P1733</f>
        <v>0</v>
      </c>
    </row>
    <row r="1893" spans="1:4" ht="14.25" customHeight="1">
      <c r="C1893" s="40">
        <v>12</v>
      </c>
      <c r="D1893" s="52">
        <f>'COG-M'!P1734</f>
        <v>0</v>
      </c>
    </row>
    <row r="1894" spans="1:4" ht="14.25" customHeight="1">
      <c r="C1894" s="40">
        <v>13</v>
      </c>
      <c r="D1894" s="52">
        <f>'COG-M'!P1735</f>
        <v>0</v>
      </c>
    </row>
    <row r="1895" spans="1:4" ht="14.25" customHeight="1">
      <c r="C1895" s="40">
        <v>14</v>
      </c>
      <c r="D1895" s="52">
        <f>'COG-M'!P1736</f>
        <v>0</v>
      </c>
    </row>
    <row r="1896" spans="1:4" ht="14.25" customHeight="1">
      <c r="C1896" s="40">
        <v>15</v>
      </c>
      <c r="D1896" s="52">
        <f>'COG-M'!P1737</f>
        <v>0</v>
      </c>
    </row>
    <row r="1897" spans="1:4" ht="14.25" customHeight="1">
      <c r="C1897" s="40">
        <v>16</v>
      </c>
      <c r="D1897" s="52">
        <f>'COG-M'!P1738</f>
        <v>0</v>
      </c>
    </row>
    <row r="1898" spans="1:4" ht="14.25" customHeight="1">
      <c r="C1898" s="40">
        <v>17</v>
      </c>
      <c r="D1898" s="52">
        <f>'COG-M'!P1739</f>
        <v>0</v>
      </c>
    </row>
    <row r="1899" spans="1:4" ht="14.25" customHeight="1">
      <c r="C1899" s="40">
        <v>25</v>
      </c>
      <c r="D1899" s="52">
        <f>'COG-M'!P1740</f>
        <v>0</v>
      </c>
    </row>
    <row r="1900" spans="1:4" ht="14.25" customHeight="1">
      <c r="C1900" s="40">
        <v>26</v>
      </c>
      <c r="D1900" s="52">
        <f>'COG-M'!P1741</f>
        <v>0</v>
      </c>
    </row>
    <row r="1901" spans="1:4" ht="14.25" customHeight="1">
      <c r="C1901" s="40">
        <v>27</v>
      </c>
      <c r="D1901" s="52">
        <f>'COG-M'!P1742</f>
        <v>0</v>
      </c>
    </row>
    <row r="1902" spans="1:4" ht="14.25" customHeight="1">
      <c r="A1902" s="40">
        <v>462</v>
      </c>
      <c r="B1902" s="40" t="s">
        <v>2030</v>
      </c>
      <c r="D1902" s="52">
        <f>'COG-M'!P1743</f>
        <v>0</v>
      </c>
    </row>
    <row r="1903" spans="1:4" ht="14.25" customHeight="1">
      <c r="A1903" s="40">
        <v>463</v>
      </c>
      <c r="B1903" s="40" t="s">
        <v>2031</v>
      </c>
      <c r="D1903" s="52">
        <f>'COG-M'!P1744</f>
        <v>0</v>
      </c>
    </row>
    <row r="1904" spans="1:4" ht="14.25" customHeight="1">
      <c r="A1904" s="40">
        <v>464</v>
      </c>
      <c r="B1904" s="40" t="s">
        <v>2032</v>
      </c>
      <c r="C1904" s="40">
        <v>11</v>
      </c>
      <c r="D1904" s="52">
        <f>'COG-M'!P1745</f>
        <v>0</v>
      </c>
    </row>
    <row r="1905" spans="1:4" ht="14.25" customHeight="1">
      <c r="C1905" s="40">
        <v>12</v>
      </c>
      <c r="D1905" s="52">
        <f>'COG-M'!P1746</f>
        <v>0</v>
      </c>
    </row>
    <row r="1906" spans="1:4" ht="14.25" customHeight="1">
      <c r="C1906" s="40">
        <v>13</v>
      </c>
      <c r="D1906" s="52">
        <f>'COG-M'!P1747</f>
        <v>0</v>
      </c>
    </row>
    <row r="1907" spans="1:4" ht="14.25" customHeight="1">
      <c r="C1907" s="40">
        <v>14</v>
      </c>
      <c r="D1907" s="52">
        <f>'COG-M'!P1748</f>
        <v>0</v>
      </c>
    </row>
    <row r="1908" spans="1:4" ht="14.25" customHeight="1">
      <c r="C1908" s="40">
        <v>15</v>
      </c>
      <c r="D1908" s="52">
        <f>'COG-M'!P1749</f>
        <v>0</v>
      </c>
    </row>
    <row r="1909" spans="1:4" ht="14.25" customHeight="1">
      <c r="C1909" s="40">
        <v>16</v>
      </c>
      <c r="D1909" s="52">
        <f>'COG-M'!P1750</f>
        <v>0</v>
      </c>
    </row>
    <row r="1910" spans="1:4" ht="14.25" customHeight="1">
      <c r="C1910" s="40">
        <v>17</v>
      </c>
      <c r="D1910" s="52">
        <f>'COG-M'!P1751</f>
        <v>0</v>
      </c>
    </row>
    <row r="1911" spans="1:4" ht="14.25" customHeight="1">
      <c r="C1911" s="40">
        <v>25</v>
      </c>
      <c r="D1911" s="52">
        <f>'COG-M'!P1752</f>
        <v>0</v>
      </c>
    </row>
    <row r="1912" spans="1:4" ht="14.25" customHeight="1">
      <c r="C1912" s="40">
        <v>26</v>
      </c>
      <c r="D1912" s="52">
        <f>'COG-M'!P1753</f>
        <v>0</v>
      </c>
    </row>
    <row r="1913" spans="1:4" ht="14.25" customHeight="1">
      <c r="C1913" s="40">
        <v>27</v>
      </c>
      <c r="D1913" s="52">
        <f>'COG-M'!P1754</f>
        <v>0</v>
      </c>
    </row>
    <row r="1914" spans="1:4" ht="14.25" customHeight="1">
      <c r="A1914" s="40">
        <v>465</v>
      </c>
      <c r="B1914" s="40" t="s">
        <v>2033</v>
      </c>
      <c r="D1914" s="52">
        <f>'COG-M'!P1755</f>
        <v>0</v>
      </c>
    </row>
    <row r="1915" spans="1:4" ht="14.25" customHeight="1">
      <c r="A1915" s="40">
        <v>466</v>
      </c>
      <c r="B1915" s="40" t="s">
        <v>2034</v>
      </c>
      <c r="D1915" s="52">
        <f>'COG-M'!P1756</f>
        <v>0</v>
      </c>
    </row>
    <row r="1916" spans="1:4" ht="14.25" customHeight="1">
      <c r="A1916" s="40">
        <v>469</v>
      </c>
      <c r="B1916" s="40" t="s">
        <v>2035</v>
      </c>
      <c r="C1916" s="40">
        <v>11</v>
      </c>
      <c r="D1916" s="52">
        <f>'COG-M'!P1757</f>
        <v>0</v>
      </c>
    </row>
    <row r="1917" spans="1:4" ht="14.25" customHeight="1">
      <c r="C1917" s="40">
        <v>12</v>
      </c>
      <c r="D1917" s="52">
        <f>'COG-M'!P1758</f>
        <v>0</v>
      </c>
    </row>
    <row r="1918" spans="1:4" ht="14.25" customHeight="1">
      <c r="C1918" s="40">
        <v>13</v>
      </c>
      <c r="D1918" s="52">
        <f>'COG-M'!P1759</f>
        <v>0</v>
      </c>
    </row>
    <row r="1919" spans="1:4" ht="14.25" customHeight="1">
      <c r="C1919" s="40">
        <v>14</v>
      </c>
      <c r="D1919" s="52">
        <f>'COG-M'!P1760</f>
        <v>0</v>
      </c>
    </row>
    <row r="1920" spans="1:4" ht="14.25" customHeight="1">
      <c r="C1920" s="40">
        <v>15</v>
      </c>
      <c r="D1920" s="52">
        <f>'COG-M'!P1761</f>
        <v>0</v>
      </c>
    </row>
    <row r="1921" spans="1:4" ht="14.25" customHeight="1">
      <c r="C1921" s="40">
        <v>16</v>
      </c>
      <c r="D1921" s="52">
        <f>'COG-M'!P1762</f>
        <v>0</v>
      </c>
    </row>
    <row r="1922" spans="1:4" ht="14.25" customHeight="1">
      <c r="C1922" s="40">
        <v>17</v>
      </c>
      <c r="D1922" s="52">
        <f>'COG-M'!P1763</f>
        <v>0</v>
      </c>
    </row>
    <row r="1923" spans="1:4" ht="14.25" customHeight="1">
      <c r="C1923" s="40">
        <v>25</v>
      </c>
      <c r="D1923" s="52">
        <f>'COG-M'!P1764</f>
        <v>0</v>
      </c>
    </row>
    <row r="1924" spans="1:4" ht="14.25" customHeight="1">
      <c r="C1924" s="40">
        <v>26</v>
      </c>
      <c r="D1924" s="52">
        <f>'COG-M'!P1765</f>
        <v>0</v>
      </c>
    </row>
    <row r="1925" spans="1:4" ht="14.25" customHeight="1">
      <c r="C1925" s="40">
        <v>27</v>
      </c>
      <c r="D1925" s="52">
        <f>'COG-M'!P1766</f>
        <v>0</v>
      </c>
    </row>
    <row r="1926" spans="1:4" ht="14.25" customHeight="1">
      <c r="A1926" s="40">
        <v>4700</v>
      </c>
      <c r="B1926" s="40" t="s">
        <v>2036</v>
      </c>
      <c r="D1926" s="52">
        <f>'COG-M'!P1767</f>
        <v>0</v>
      </c>
    </row>
    <row r="1927" spans="1:4" ht="14.25" customHeight="1">
      <c r="A1927" s="40">
        <v>471</v>
      </c>
      <c r="B1927" s="40" t="s">
        <v>2037</v>
      </c>
      <c r="C1927" s="40">
        <v>11</v>
      </c>
      <c r="D1927" s="52">
        <f>'COG-M'!P1768</f>
        <v>0</v>
      </c>
    </row>
    <row r="1928" spans="1:4" ht="14.25" customHeight="1">
      <c r="C1928" s="40">
        <v>12</v>
      </c>
      <c r="D1928" s="52">
        <f>'COG-M'!P1769</f>
        <v>0</v>
      </c>
    </row>
    <row r="1929" spans="1:4" ht="14.25" customHeight="1">
      <c r="C1929" s="40">
        <v>13</v>
      </c>
      <c r="D1929" s="52">
        <f>'COG-M'!P1770</f>
        <v>0</v>
      </c>
    </row>
    <row r="1930" spans="1:4" ht="14.25" customHeight="1">
      <c r="C1930" s="40">
        <v>14</v>
      </c>
      <c r="D1930" s="52">
        <f>'COG-M'!P1771</f>
        <v>0</v>
      </c>
    </row>
    <row r="1931" spans="1:4" ht="14.25" customHeight="1">
      <c r="C1931" s="40">
        <v>15</v>
      </c>
      <c r="D1931" s="52">
        <f>'COG-M'!P1772</f>
        <v>0</v>
      </c>
    </row>
    <row r="1932" spans="1:4" ht="14.25" customHeight="1">
      <c r="C1932" s="40">
        <v>16</v>
      </c>
      <c r="D1932" s="52">
        <f>'COG-M'!P1773</f>
        <v>0</v>
      </c>
    </row>
    <row r="1933" spans="1:4" ht="14.25" customHeight="1">
      <c r="C1933" s="40">
        <v>17</v>
      </c>
      <c r="D1933" s="52">
        <f>'COG-M'!P1774</f>
        <v>0</v>
      </c>
    </row>
    <row r="1934" spans="1:4" ht="14.25" customHeight="1">
      <c r="C1934" s="40">
        <v>25</v>
      </c>
      <c r="D1934" s="52">
        <f>'COG-M'!P1775</f>
        <v>0</v>
      </c>
    </row>
    <row r="1935" spans="1:4" ht="14.25" customHeight="1">
      <c r="C1935" s="40">
        <v>26</v>
      </c>
      <c r="D1935" s="52">
        <f>'COG-M'!P1776</f>
        <v>0</v>
      </c>
    </row>
    <row r="1936" spans="1:4" ht="14.25" customHeight="1">
      <c r="C1936" s="40">
        <v>27</v>
      </c>
      <c r="D1936" s="52">
        <f>'COG-M'!P1777</f>
        <v>0</v>
      </c>
    </row>
    <row r="1937" spans="1:4" ht="14.25" customHeight="1">
      <c r="A1937" s="40">
        <v>4800</v>
      </c>
      <c r="B1937" s="40" t="s">
        <v>2038</v>
      </c>
      <c r="D1937" s="52">
        <f>'COG-M'!P1778</f>
        <v>0</v>
      </c>
    </row>
    <row r="1938" spans="1:4" ht="14.25" customHeight="1">
      <c r="A1938" s="40">
        <v>481</v>
      </c>
      <c r="B1938" s="40" t="s">
        <v>2039</v>
      </c>
      <c r="C1938" s="40">
        <v>11</v>
      </c>
      <c r="D1938" s="52">
        <f>'COG-M'!P1779</f>
        <v>0</v>
      </c>
    </row>
    <row r="1939" spans="1:4" ht="14.25" customHeight="1">
      <c r="C1939" s="40">
        <v>12</v>
      </c>
      <c r="D1939" s="52">
        <f>'COG-M'!P1780</f>
        <v>0</v>
      </c>
    </row>
    <row r="1940" spans="1:4" ht="14.25" customHeight="1">
      <c r="C1940" s="40">
        <v>13</v>
      </c>
      <c r="D1940" s="52">
        <f>'COG-M'!P1781</f>
        <v>0</v>
      </c>
    </row>
    <row r="1941" spans="1:4" ht="14.25" customHeight="1">
      <c r="C1941" s="40">
        <v>14</v>
      </c>
      <c r="D1941" s="52">
        <f>'COG-M'!P1782</f>
        <v>0</v>
      </c>
    </row>
    <row r="1942" spans="1:4" ht="14.25" customHeight="1">
      <c r="C1942" s="40">
        <v>15</v>
      </c>
      <c r="D1942" s="52">
        <f>'COG-M'!P1783</f>
        <v>0</v>
      </c>
    </row>
    <row r="1943" spans="1:4" ht="14.25" customHeight="1">
      <c r="C1943" s="40">
        <v>16</v>
      </c>
      <c r="D1943" s="52">
        <f>'COG-M'!P1784</f>
        <v>0</v>
      </c>
    </row>
    <row r="1944" spans="1:4" ht="14.25" customHeight="1">
      <c r="C1944" s="40">
        <v>17</v>
      </c>
      <c r="D1944" s="52">
        <f>'COG-M'!P1785</f>
        <v>0</v>
      </c>
    </row>
    <row r="1945" spans="1:4" ht="14.25" customHeight="1">
      <c r="C1945" s="40">
        <v>25</v>
      </c>
      <c r="D1945" s="52">
        <f>'COG-M'!P1786</f>
        <v>0</v>
      </c>
    </row>
    <row r="1946" spans="1:4" ht="14.25" customHeight="1">
      <c r="C1946" s="40">
        <v>26</v>
      </c>
      <c r="D1946" s="52">
        <f>'COG-M'!P1787</f>
        <v>0</v>
      </c>
    </row>
    <row r="1947" spans="1:4" ht="14.25" customHeight="1">
      <c r="C1947" s="40">
        <v>27</v>
      </c>
      <c r="D1947" s="52">
        <f>'COG-M'!P1788</f>
        <v>0</v>
      </c>
    </row>
    <row r="1948" spans="1:4" ht="14.25" customHeight="1">
      <c r="A1948" s="40">
        <v>482</v>
      </c>
      <c r="B1948" s="40" t="s">
        <v>2040</v>
      </c>
      <c r="C1948" s="40">
        <v>11</v>
      </c>
      <c r="D1948" s="52">
        <f>'COG-M'!P1789</f>
        <v>0</v>
      </c>
    </row>
    <row r="1949" spans="1:4" ht="14.25" customHeight="1">
      <c r="C1949" s="40">
        <v>12</v>
      </c>
      <c r="D1949" s="52">
        <f>'COG-M'!P1790</f>
        <v>0</v>
      </c>
    </row>
    <row r="1950" spans="1:4" ht="14.25" customHeight="1">
      <c r="C1950" s="40">
        <v>13</v>
      </c>
      <c r="D1950" s="52">
        <f>'COG-M'!P1791</f>
        <v>0</v>
      </c>
    </row>
    <row r="1951" spans="1:4" ht="14.25" customHeight="1">
      <c r="C1951" s="40">
        <v>14</v>
      </c>
      <c r="D1951" s="52">
        <f>'COG-M'!P1792</f>
        <v>0</v>
      </c>
    </row>
    <row r="1952" spans="1:4" ht="14.25" customHeight="1">
      <c r="C1952" s="40">
        <v>15</v>
      </c>
      <c r="D1952" s="52">
        <f>'COG-M'!P1793</f>
        <v>0</v>
      </c>
    </row>
    <row r="1953" spans="1:4" ht="14.25" customHeight="1">
      <c r="C1953" s="40">
        <v>16</v>
      </c>
      <c r="D1953" s="52">
        <f>'COG-M'!P1794</f>
        <v>0</v>
      </c>
    </row>
    <row r="1954" spans="1:4" ht="14.25" customHeight="1">
      <c r="C1954" s="40">
        <v>17</v>
      </c>
      <c r="D1954" s="52">
        <f>'COG-M'!P1795</f>
        <v>0</v>
      </c>
    </row>
    <row r="1955" spans="1:4" ht="14.25" customHeight="1">
      <c r="C1955" s="40">
        <v>25</v>
      </c>
      <c r="D1955" s="52">
        <f>'COG-M'!P1796</f>
        <v>0</v>
      </c>
    </row>
    <row r="1956" spans="1:4" ht="14.25" customHeight="1">
      <c r="C1956" s="40">
        <v>26</v>
      </c>
      <c r="D1956" s="52">
        <f>'COG-M'!P1797</f>
        <v>0</v>
      </c>
    </row>
    <row r="1957" spans="1:4" ht="14.25" customHeight="1">
      <c r="C1957" s="40">
        <v>27</v>
      </c>
      <c r="D1957" s="52">
        <f>'COG-M'!P1798</f>
        <v>0</v>
      </c>
    </row>
    <row r="1958" spans="1:4" ht="14.25" customHeight="1">
      <c r="A1958" s="40">
        <v>483</v>
      </c>
      <c r="B1958" s="40" t="s">
        <v>2041</v>
      </c>
      <c r="C1958" s="40">
        <v>11</v>
      </c>
      <c r="D1958" s="52">
        <f>'COG-M'!P1799</f>
        <v>0</v>
      </c>
    </row>
    <row r="1959" spans="1:4" ht="14.25" customHeight="1">
      <c r="C1959" s="40">
        <v>12</v>
      </c>
      <c r="D1959" s="52">
        <f>'COG-M'!P1800</f>
        <v>0</v>
      </c>
    </row>
    <row r="1960" spans="1:4" ht="14.25" customHeight="1">
      <c r="C1960" s="40">
        <v>13</v>
      </c>
      <c r="D1960" s="52">
        <f>'COG-M'!P1801</f>
        <v>0</v>
      </c>
    </row>
    <row r="1961" spans="1:4" ht="14.25" customHeight="1">
      <c r="C1961" s="40">
        <v>14</v>
      </c>
      <c r="D1961" s="52">
        <f>'COG-M'!P1802</f>
        <v>0</v>
      </c>
    </row>
    <row r="1962" spans="1:4" ht="14.25" customHeight="1">
      <c r="C1962" s="40">
        <v>15</v>
      </c>
      <c r="D1962" s="52">
        <f>'COG-M'!P1803</f>
        <v>0</v>
      </c>
    </row>
    <row r="1963" spans="1:4" ht="14.25" customHeight="1">
      <c r="C1963" s="40">
        <v>16</v>
      </c>
      <c r="D1963" s="52">
        <f>'COG-M'!P1804</f>
        <v>0</v>
      </c>
    </row>
    <row r="1964" spans="1:4" ht="14.25" customHeight="1">
      <c r="C1964" s="40">
        <v>17</v>
      </c>
      <c r="D1964" s="52">
        <f>'COG-M'!P1805</f>
        <v>0</v>
      </c>
    </row>
    <row r="1965" spans="1:4" ht="14.25" customHeight="1">
      <c r="C1965" s="40">
        <v>25</v>
      </c>
      <c r="D1965" s="52">
        <f>'COG-M'!P1806</f>
        <v>0</v>
      </c>
    </row>
    <row r="1966" spans="1:4" ht="14.25" customHeight="1">
      <c r="C1966" s="40">
        <v>26</v>
      </c>
      <c r="D1966" s="52">
        <f>'COG-M'!P1807</f>
        <v>0</v>
      </c>
    </row>
    <row r="1967" spans="1:4" ht="14.25" customHeight="1">
      <c r="C1967" s="40">
        <v>27</v>
      </c>
      <c r="D1967" s="52">
        <f>'COG-M'!P1808</f>
        <v>0</v>
      </c>
    </row>
    <row r="1968" spans="1:4" ht="14.25" customHeight="1">
      <c r="A1968" s="40">
        <v>484</v>
      </c>
      <c r="B1968" s="40" t="s">
        <v>2042</v>
      </c>
      <c r="C1968" s="40">
        <v>11</v>
      </c>
      <c r="D1968" s="52">
        <f>'COG-M'!P1809</f>
        <v>0</v>
      </c>
    </row>
    <row r="1969" spans="1:4" ht="14.25" customHeight="1">
      <c r="C1969" s="40">
        <v>12</v>
      </c>
      <c r="D1969" s="52">
        <f>'COG-M'!P1810</f>
        <v>0</v>
      </c>
    </row>
    <row r="1970" spans="1:4" ht="14.25" customHeight="1">
      <c r="C1970" s="40">
        <v>13</v>
      </c>
      <c r="D1970" s="52">
        <f>'COG-M'!P1811</f>
        <v>0</v>
      </c>
    </row>
    <row r="1971" spans="1:4" ht="14.25" customHeight="1">
      <c r="C1971" s="40">
        <v>14</v>
      </c>
      <c r="D1971" s="52">
        <f>'COG-M'!P1812</f>
        <v>0</v>
      </c>
    </row>
    <row r="1972" spans="1:4" ht="14.25" customHeight="1">
      <c r="C1972" s="40">
        <v>15</v>
      </c>
      <c r="D1972" s="52">
        <f>'COG-M'!P1813</f>
        <v>0</v>
      </c>
    </row>
    <row r="1973" spans="1:4" ht="14.25" customHeight="1">
      <c r="C1973" s="40">
        <v>16</v>
      </c>
      <c r="D1973" s="52">
        <f>'COG-M'!P1814</f>
        <v>0</v>
      </c>
    </row>
    <row r="1974" spans="1:4" ht="14.25" customHeight="1">
      <c r="C1974" s="40">
        <v>17</v>
      </c>
      <c r="D1974" s="52">
        <f>'COG-M'!P1815</f>
        <v>0</v>
      </c>
    </row>
    <row r="1975" spans="1:4" ht="14.25" customHeight="1">
      <c r="C1975" s="40">
        <v>25</v>
      </c>
      <c r="D1975" s="52">
        <f>'COG-M'!P1816</f>
        <v>0</v>
      </c>
    </row>
    <row r="1976" spans="1:4" ht="14.25" customHeight="1">
      <c r="C1976" s="40">
        <v>26</v>
      </c>
      <c r="D1976" s="52">
        <f>'COG-M'!P1817</f>
        <v>0</v>
      </c>
    </row>
    <row r="1977" spans="1:4" ht="14.25" customHeight="1">
      <c r="C1977" s="40">
        <v>27</v>
      </c>
      <c r="D1977" s="52">
        <f>'COG-M'!P1818</f>
        <v>0</v>
      </c>
    </row>
    <row r="1978" spans="1:4" ht="14.25" customHeight="1">
      <c r="A1978" s="40">
        <v>485</v>
      </c>
      <c r="B1978" s="40" t="s">
        <v>2043</v>
      </c>
      <c r="C1978" s="40">
        <v>11</v>
      </c>
      <c r="D1978" s="52">
        <f>'COG-M'!P1819</f>
        <v>0</v>
      </c>
    </row>
    <row r="1979" spans="1:4" ht="14.25" customHeight="1">
      <c r="C1979" s="40">
        <v>12</v>
      </c>
      <c r="D1979" s="52">
        <f>'COG-M'!P1820</f>
        <v>0</v>
      </c>
    </row>
    <row r="1980" spans="1:4" ht="14.25" customHeight="1">
      <c r="C1980" s="40">
        <v>13</v>
      </c>
      <c r="D1980" s="52">
        <f>'COG-M'!P1821</f>
        <v>0</v>
      </c>
    </row>
    <row r="1981" spans="1:4" ht="14.25" customHeight="1">
      <c r="C1981" s="40">
        <v>14</v>
      </c>
      <c r="D1981" s="52">
        <f>'COG-M'!P1822</f>
        <v>0</v>
      </c>
    </row>
    <row r="1982" spans="1:4" ht="14.25" customHeight="1">
      <c r="C1982" s="40">
        <v>15</v>
      </c>
      <c r="D1982" s="52">
        <f>'COG-M'!P1823</f>
        <v>0</v>
      </c>
    </row>
    <row r="1983" spans="1:4" ht="14.25" customHeight="1">
      <c r="C1983" s="40">
        <v>16</v>
      </c>
      <c r="D1983" s="52">
        <f>'COG-M'!P1824</f>
        <v>0</v>
      </c>
    </row>
    <row r="1984" spans="1:4" ht="14.25" customHeight="1">
      <c r="C1984" s="40">
        <v>17</v>
      </c>
      <c r="D1984" s="52">
        <f>'COG-M'!P1825</f>
        <v>0</v>
      </c>
    </row>
    <row r="1985" spans="1:4" ht="14.25" customHeight="1">
      <c r="C1985" s="40">
        <v>25</v>
      </c>
      <c r="D1985" s="52">
        <f>'COG-M'!P1826</f>
        <v>0</v>
      </c>
    </row>
    <row r="1986" spans="1:4" ht="14.25" customHeight="1">
      <c r="C1986" s="40">
        <v>26</v>
      </c>
      <c r="D1986" s="52">
        <f>'COG-M'!P1827</f>
        <v>0</v>
      </c>
    </row>
    <row r="1987" spans="1:4" ht="14.25" customHeight="1">
      <c r="C1987" s="40">
        <v>27</v>
      </c>
      <c r="D1987" s="52">
        <f>'COG-M'!P1828</f>
        <v>0</v>
      </c>
    </row>
    <row r="1988" spans="1:4" ht="14.25" customHeight="1">
      <c r="A1988" s="40">
        <v>4900</v>
      </c>
      <c r="B1988" s="40" t="s">
        <v>2044</v>
      </c>
      <c r="D1988" s="52">
        <f>'COG-M'!P1829</f>
        <v>0</v>
      </c>
    </row>
    <row r="1989" spans="1:4" ht="14.25" customHeight="1">
      <c r="A1989" s="40">
        <v>491</v>
      </c>
      <c r="B1989" s="40" t="s">
        <v>2045</v>
      </c>
      <c r="C1989" s="40">
        <v>11</v>
      </c>
      <c r="D1989" s="52">
        <f>'COG-M'!P1830</f>
        <v>0</v>
      </c>
    </row>
    <row r="1990" spans="1:4" ht="14.25" customHeight="1">
      <c r="C1990" s="40">
        <v>12</v>
      </c>
      <c r="D1990" s="52">
        <f>'COG-M'!P1831</f>
        <v>0</v>
      </c>
    </row>
    <row r="1991" spans="1:4" ht="14.25" customHeight="1">
      <c r="C1991" s="40">
        <v>13</v>
      </c>
      <c r="D1991" s="52">
        <f>'COG-M'!P1832</f>
        <v>0</v>
      </c>
    </row>
    <row r="1992" spans="1:4" ht="14.25" customHeight="1">
      <c r="C1992" s="40">
        <v>14</v>
      </c>
      <c r="D1992" s="52">
        <f>'COG-M'!P1833</f>
        <v>0</v>
      </c>
    </row>
    <row r="1993" spans="1:4" ht="14.25" customHeight="1">
      <c r="C1993" s="40">
        <v>15</v>
      </c>
      <c r="D1993" s="52">
        <f>'COG-M'!P1834</f>
        <v>0</v>
      </c>
    </row>
    <row r="1994" spans="1:4" ht="14.25" customHeight="1">
      <c r="C1994" s="40">
        <v>16</v>
      </c>
      <c r="D1994" s="52">
        <f>'COG-M'!P1835</f>
        <v>0</v>
      </c>
    </row>
    <row r="1995" spans="1:4" ht="14.25" customHeight="1">
      <c r="C1995" s="40">
        <v>17</v>
      </c>
      <c r="D1995" s="52">
        <f>'COG-M'!P1836</f>
        <v>0</v>
      </c>
    </row>
    <row r="1996" spans="1:4" ht="14.25" customHeight="1">
      <c r="C1996" s="40">
        <v>25</v>
      </c>
      <c r="D1996" s="52">
        <f>'COG-M'!P1837</f>
        <v>0</v>
      </c>
    </row>
    <row r="1997" spans="1:4" ht="14.25" customHeight="1">
      <c r="C1997" s="40">
        <v>26</v>
      </c>
      <c r="D1997" s="52">
        <f>'COG-M'!P1838</f>
        <v>0</v>
      </c>
    </row>
    <row r="1998" spans="1:4" ht="14.25" customHeight="1">
      <c r="C1998" s="40">
        <v>27</v>
      </c>
      <c r="D1998" s="52">
        <f>'COG-M'!P1839</f>
        <v>0</v>
      </c>
    </row>
    <row r="1999" spans="1:4" ht="14.25" customHeight="1">
      <c r="A1999" s="40">
        <v>492</v>
      </c>
      <c r="B1999" s="40" t="s">
        <v>2046</v>
      </c>
      <c r="C1999" s="40">
        <v>11</v>
      </c>
      <c r="D1999" s="52">
        <f>'COG-M'!P1840</f>
        <v>0</v>
      </c>
    </row>
    <row r="2000" spans="1:4" ht="14.25" customHeight="1">
      <c r="C2000" s="40">
        <v>12</v>
      </c>
      <c r="D2000" s="52">
        <f>'COG-M'!P1841</f>
        <v>0</v>
      </c>
    </row>
    <row r="2001" spans="1:4" ht="14.25" customHeight="1">
      <c r="C2001" s="40">
        <v>13</v>
      </c>
      <c r="D2001" s="52">
        <f>'COG-M'!P1842</f>
        <v>0</v>
      </c>
    </row>
    <row r="2002" spans="1:4" ht="14.25" customHeight="1">
      <c r="C2002" s="40">
        <v>14</v>
      </c>
      <c r="D2002" s="52">
        <f>'COG-M'!P1843</f>
        <v>0</v>
      </c>
    </row>
    <row r="2003" spans="1:4" ht="14.25" customHeight="1">
      <c r="C2003" s="40">
        <v>15</v>
      </c>
      <c r="D2003" s="52">
        <f>'COG-M'!P1844</f>
        <v>0</v>
      </c>
    </row>
    <row r="2004" spans="1:4" ht="14.25" customHeight="1">
      <c r="C2004" s="40">
        <v>16</v>
      </c>
      <c r="D2004" s="52">
        <f>'COG-M'!P1845</f>
        <v>0</v>
      </c>
    </row>
    <row r="2005" spans="1:4" ht="14.25" customHeight="1">
      <c r="C2005" s="40">
        <v>17</v>
      </c>
      <c r="D2005" s="52">
        <f>'COG-M'!P1846</f>
        <v>0</v>
      </c>
    </row>
    <row r="2006" spans="1:4" ht="14.25" customHeight="1">
      <c r="C2006" s="40">
        <v>25</v>
      </c>
      <c r="D2006" s="52">
        <f>'COG-M'!P1847</f>
        <v>0</v>
      </c>
    </row>
    <row r="2007" spans="1:4" ht="14.25" customHeight="1">
      <c r="C2007" s="40">
        <v>26</v>
      </c>
      <c r="D2007" s="52">
        <f>'COG-M'!P1848</f>
        <v>0</v>
      </c>
    </row>
    <row r="2008" spans="1:4" ht="14.25" customHeight="1">
      <c r="C2008" s="40">
        <v>27</v>
      </c>
      <c r="D2008" s="52">
        <f>'COG-M'!P1849</f>
        <v>0</v>
      </c>
    </row>
    <row r="2009" spans="1:4" ht="14.25" customHeight="1">
      <c r="A2009" s="40">
        <v>493</v>
      </c>
      <c r="B2009" s="40" t="s">
        <v>2047</v>
      </c>
      <c r="C2009" s="40">
        <v>11</v>
      </c>
      <c r="D2009" s="52">
        <f>'COG-M'!P1850</f>
        <v>0</v>
      </c>
    </row>
    <row r="2010" spans="1:4" ht="14.25" customHeight="1">
      <c r="C2010" s="40">
        <v>12</v>
      </c>
      <c r="D2010" s="52">
        <f>'COG-M'!P1851</f>
        <v>0</v>
      </c>
    </row>
    <row r="2011" spans="1:4" ht="14.25" customHeight="1">
      <c r="C2011" s="40">
        <v>13</v>
      </c>
      <c r="D2011" s="52">
        <f>'COG-M'!P1852</f>
        <v>0</v>
      </c>
    </row>
    <row r="2012" spans="1:4" ht="14.25" customHeight="1">
      <c r="C2012" s="40">
        <v>14</v>
      </c>
      <c r="D2012" s="52">
        <f>'COG-M'!P1853</f>
        <v>0</v>
      </c>
    </row>
    <row r="2013" spans="1:4" ht="14.25" customHeight="1">
      <c r="C2013" s="40">
        <v>15</v>
      </c>
      <c r="D2013" s="52">
        <f>'COG-M'!P1854</f>
        <v>0</v>
      </c>
    </row>
    <row r="2014" spans="1:4" ht="14.25" customHeight="1">
      <c r="C2014" s="40">
        <v>16</v>
      </c>
      <c r="D2014" s="52">
        <f>'COG-M'!P1855</f>
        <v>0</v>
      </c>
    </row>
    <row r="2015" spans="1:4" ht="14.25" customHeight="1">
      <c r="C2015" s="40">
        <v>17</v>
      </c>
      <c r="D2015" s="52">
        <f>'COG-M'!P1856</f>
        <v>0</v>
      </c>
    </row>
    <row r="2016" spans="1:4" ht="14.25" customHeight="1">
      <c r="C2016" s="40">
        <v>25</v>
      </c>
      <c r="D2016" s="52">
        <f>'COG-M'!P1857</f>
        <v>0</v>
      </c>
    </row>
    <row r="2017" spans="1:4" ht="14.25" customHeight="1">
      <c r="C2017" s="40">
        <v>26</v>
      </c>
      <c r="D2017" s="52">
        <f>'COG-M'!P1858</f>
        <v>0</v>
      </c>
    </row>
    <row r="2018" spans="1:4" ht="14.25" customHeight="1">
      <c r="C2018" s="40">
        <v>27</v>
      </c>
      <c r="D2018" s="52">
        <f>'COG-M'!P1859</f>
        <v>0</v>
      </c>
    </row>
    <row r="2019" spans="1:4" ht="14.25" customHeight="1">
      <c r="A2019" s="40">
        <v>5000</v>
      </c>
      <c r="B2019" s="40" t="s">
        <v>2048</v>
      </c>
      <c r="D2019" s="52">
        <f>'COG-M'!P1860</f>
        <v>175284</v>
      </c>
    </row>
    <row r="2020" spans="1:4" ht="14.25" customHeight="1">
      <c r="A2020" s="40">
        <v>5100</v>
      </c>
      <c r="B2020" s="40" t="s">
        <v>2049</v>
      </c>
      <c r="D2020" s="52">
        <f>'COG-M'!P1861</f>
        <v>67800</v>
      </c>
    </row>
    <row r="2021" spans="1:4" ht="14.25" customHeight="1">
      <c r="A2021" s="40">
        <v>511</v>
      </c>
      <c r="B2021" s="40" t="s">
        <v>2050</v>
      </c>
      <c r="C2021" s="40">
        <v>11</v>
      </c>
      <c r="D2021" s="52">
        <f>'COG-M'!P1862</f>
        <v>37800</v>
      </c>
    </row>
    <row r="2022" spans="1:4" ht="14.25" customHeight="1">
      <c r="C2022" s="40">
        <v>12</v>
      </c>
      <c r="D2022" s="52">
        <f>'COG-M'!P1863</f>
        <v>0</v>
      </c>
    </row>
    <row r="2023" spans="1:4" ht="14.25" customHeight="1">
      <c r="C2023" s="40">
        <v>13</v>
      </c>
      <c r="D2023" s="52">
        <f>'COG-M'!P1864</f>
        <v>0</v>
      </c>
    </row>
    <row r="2024" spans="1:4" ht="14.25" customHeight="1">
      <c r="C2024" s="40">
        <v>14</v>
      </c>
      <c r="D2024" s="52">
        <f>'COG-M'!P1865</f>
        <v>0</v>
      </c>
    </row>
    <row r="2025" spans="1:4" ht="14.25" customHeight="1">
      <c r="C2025" s="40">
        <v>15</v>
      </c>
      <c r="D2025" s="52">
        <f>'COG-M'!P1866</f>
        <v>0</v>
      </c>
    </row>
    <row r="2026" spans="1:4" ht="14.25" customHeight="1">
      <c r="C2026" s="40">
        <v>16</v>
      </c>
      <c r="D2026" s="52">
        <f>'COG-M'!P1867</f>
        <v>0</v>
      </c>
    </row>
    <row r="2027" spans="1:4" ht="14.25" customHeight="1">
      <c r="C2027" s="40">
        <v>17</v>
      </c>
      <c r="D2027" s="52">
        <f>'COG-M'!P1868</f>
        <v>0</v>
      </c>
    </row>
    <row r="2028" spans="1:4" ht="14.25" customHeight="1">
      <c r="C2028" s="40">
        <v>25</v>
      </c>
      <c r="D2028" s="52">
        <f>'COG-M'!P1869</f>
        <v>0</v>
      </c>
    </row>
    <row r="2029" spans="1:4" ht="14.25" customHeight="1">
      <c r="C2029" s="40">
        <v>26</v>
      </c>
      <c r="D2029" s="52">
        <f>'COG-M'!P1870</f>
        <v>0</v>
      </c>
    </row>
    <row r="2030" spans="1:4" ht="14.25" customHeight="1">
      <c r="C2030" s="40">
        <v>27</v>
      </c>
      <c r="D2030" s="52">
        <f>'COG-M'!P1871</f>
        <v>0</v>
      </c>
    </row>
    <row r="2031" spans="1:4" ht="14.25" customHeight="1">
      <c r="A2031" s="40">
        <v>512</v>
      </c>
      <c r="B2031" s="40" t="s">
        <v>2051</v>
      </c>
      <c r="C2031" s="40">
        <v>11</v>
      </c>
      <c r="D2031" s="52">
        <f>'COG-M'!P1872</f>
        <v>0</v>
      </c>
    </row>
    <row r="2032" spans="1:4" ht="14.25" customHeight="1">
      <c r="C2032" s="40">
        <v>12</v>
      </c>
      <c r="D2032" s="52">
        <f>'COG-M'!P1873</f>
        <v>0</v>
      </c>
    </row>
    <row r="2033" spans="1:4" ht="14.25" customHeight="1">
      <c r="C2033" s="40">
        <v>13</v>
      </c>
      <c r="D2033" s="52">
        <f>'COG-M'!P1874</f>
        <v>0</v>
      </c>
    </row>
    <row r="2034" spans="1:4" ht="14.25" customHeight="1">
      <c r="C2034" s="40">
        <v>14</v>
      </c>
      <c r="D2034" s="52">
        <f>'COG-M'!P1875</f>
        <v>0</v>
      </c>
    </row>
    <row r="2035" spans="1:4" ht="14.25" customHeight="1">
      <c r="C2035" s="40">
        <v>15</v>
      </c>
      <c r="D2035" s="52">
        <f>'COG-M'!P1876</f>
        <v>0</v>
      </c>
    </row>
    <row r="2036" spans="1:4" ht="14.25" customHeight="1">
      <c r="C2036" s="40">
        <v>16</v>
      </c>
      <c r="D2036" s="52">
        <f>'COG-M'!P1877</f>
        <v>0</v>
      </c>
    </row>
    <row r="2037" spans="1:4" ht="14.25" customHeight="1">
      <c r="C2037" s="40">
        <v>17</v>
      </c>
      <c r="D2037" s="52">
        <f>'COG-M'!P1878</f>
        <v>0</v>
      </c>
    </row>
    <row r="2038" spans="1:4" ht="14.25" customHeight="1">
      <c r="C2038" s="40">
        <v>25</v>
      </c>
      <c r="D2038" s="52">
        <f>'COG-M'!P1879</f>
        <v>0</v>
      </c>
    </row>
    <row r="2039" spans="1:4" ht="14.25" customHeight="1">
      <c r="C2039" s="40">
        <v>26</v>
      </c>
      <c r="D2039" s="52">
        <f>'COG-M'!P1880</f>
        <v>0</v>
      </c>
    </row>
    <row r="2040" spans="1:4" ht="14.25" customHeight="1">
      <c r="C2040" s="40">
        <v>27</v>
      </c>
      <c r="D2040" s="52">
        <f>'COG-M'!P1881</f>
        <v>0</v>
      </c>
    </row>
    <row r="2041" spans="1:4" ht="14.25" customHeight="1">
      <c r="A2041" s="40">
        <v>513</v>
      </c>
      <c r="B2041" s="40" t="s">
        <v>2052</v>
      </c>
      <c r="C2041" s="40">
        <v>11</v>
      </c>
      <c r="D2041" s="52">
        <f>'COG-M'!P1882</f>
        <v>0</v>
      </c>
    </row>
    <row r="2042" spans="1:4" ht="14.25" customHeight="1">
      <c r="C2042" s="40">
        <v>12</v>
      </c>
      <c r="D2042" s="52">
        <f>'COG-M'!P1883</f>
        <v>0</v>
      </c>
    </row>
    <row r="2043" spans="1:4" ht="14.25" customHeight="1">
      <c r="C2043" s="40">
        <v>13</v>
      </c>
      <c r="D2043" s="52">
        <f>'COG-M'!P1884</f>
        <v>0</v>
      </c>
    </row>
    <row r="2044" spans="1:4" ht="14.25" customHeight="1">
      <c r="C2044" s="40">
        <v>14</v>
      </c>
      <c r="D2044" s="52">
        <f>'COG-M'!P1885</f>
        <v>0</v>
      </c>
    </row>
    <row r="2045" spans="1:4" ht="14.25" customHeight="1">
      <c r="C2045" s="40">
        <v>15</v>
      </c>
      <c r="D2045" s="52">
        <f>'COG-M'!P1886</f>
        <v>0</v>
      </c>
    </row>
    <row r="2046" spans="1:4" ht="14.25" customHeight="1">
      <c r="C2046" s="40">
        <v>16</v>
      </c>
      <c r="D2046" s="52">
        <f>'COG-M'!P1887</f>
        <v>0</v>
      </c>
    </row>
    <row r="2047" spans="1:4" ht="14.25" customHeight="1">
      <c r="C2047" s="40">
        <v>17</v>
      </c>
      <c r="D2047" s="52">
        <f>'COG-M'!P1888</f>
        <v>0</v>
      </c>
    </row>
    <row r="2048" spans="1:4" ht="14.25" customHeight="1">
      <c r="C2048" s="40">
        <v>25</v>
      </c>
      <c r="D2048" s="52">
        <f>'COG-M'!P1889</f>
        <v>0</v>
      </c>
    </row>
    <row r="2049" spans="1:4" ht="14.25" customHeight="1">
      <c r="C2049" s="40">
        <v>26</v>
      </c>
      <c r="D2049" s="52">
        <f>'COG-M'!P1890</f>
        <v>0</v>
      </c>
    </row>
    <row r="2050" spans="1:4" ht="14.25" customHeight="1">
      <c r="C2050" s="40">
        <v>27</v>
      </c>
      <c r="D2050" s="52">
        <f>'COG-M'!P1891</f>
        <v>0</v>
      </c>
    </row>
    <row r="2051" spans="1:4" ht="14.25" customHeight="1">
      <c r="A2051" s="40">
        <v>514</v>
      </c>
      <c r="B2051" s="40" t="s">
        <v>2053</v>
      </c>
      <c r="C2051" s="40">
        <v>11</v>
      </c>
      <c r="D2051" s="52">
        <f>'COG-M'!P1892</f>
        <v>0</v>
      </c>
    </row>
    <row r="2052" spans="1:4" ht="14.25" customHeight="1">
      <c r="C2052" s="40">
        <v>12</v>
      </c>
      <c r="D2052" s="52">
        <f>'COG-M'!P1893</f>
        <v>0</v>
      </c>
    </row>
    <row r="2053" spans="1:4" ht="14.25" customHeight="1">
      <c r="C2053" s="40">
        <v>13</v>
      </c>
      <c r="D2053" s="52">
        <f>'COG-M'!P1894</f>
        <v>0</v>
      </c>
    </row>
    <row r="2054" spans="1:4" ht="14.25" customHeight="1">
      <c r="C2054" s="40">
        <v>14</v>
      </c>
      <c r="D2054" s="52">
        <f>'COG-M'!P1895</f>
        <v>0</v>
      </c>
    </row>
    <row r="2055" spans="1:4" ht="14.25" customHeight="1">
      <c r="C2055" s="40">
        <v>15</v>
      </c>
      <c r="D2055" s="52">
        <f>'COG-M'!P1896</f>
        <v>0</v>
      </c>
    </row>
    <row r="2056" spans="1:4" ht="14.25" customHeight="1">
      <c r="C2056" s="40">
        <v>16</v>
      </c>
      <c r="D2056" s="52">
        <f>'COG-M'!P1897</f>
        <v>0</v>
      </c>
    </row>
    <row r="2057" spans="1:4" ht="14.25" customHeight="1">
      <c r="C2057" s="40">
        <v>17</v>
      </c>
      <c r="D2057" s="52">
        <f>'COG-M'!P1898</f>
        <v>0</v>
      </c>
    </row>
    <row r="2058" spans="1:4" ht="14.25" customHeight="1">
      <c r="C2058" s="40">
        <v>25</v>
      </c>
      <c r="D2058" s="52">
        <f>'COG-M'!P1899</f>
        <v>0</v>
      </c>
    </row>
    <row r="2059" spans="1:4" ht="14.25" customHeight="1">
      <c r="C2059" s="40">
        <v>26</v>
      </c>
      <c r="D2059" s="52">
        <f>'COG-M'!P1900</f>
        <v>0</v>
      </c>
    </row>
    <row r="2060" spans="1:4" ht="14.25" customHeight="1">
      <c r="C2060" s="40">
        <v>27</v>
      </c>
      <c r="D2060" s="52">
        <f>'COG-M'!P1901</f>
        <v>0</v>
      </c>
    </row>
    <row r="2061" spans="1:4" ht="14.25" customHeight="1">
      <c r="A2061" s="40">
        <v>515</v>
      </c>
      <c r="B2061" s="40" t="s">
        <v>2054</v>
      </c>
      <c r="C2061" s="40">
        <v>11</v>
      </c>
      <c r="D2061" s="52">
        <f>'COG-M'!P1902</f>
        <v>30000</v>
      </c>
    </row>
    <row r="2062" spans="1:4" ht="14.25" customHeight="1">
      <c r="C2062" s="40">
        <v>12</v>
      </c>
      <c r="D2062" s="52">
        <f>'COG-M'!P1903</f>
        <v>0</v>
      </c>
    </row>
    <row r="2063" spans="1:4" ht="14.25" customHeight="1">
      <c r="C2063" s="40">
        <v>13</v>
      </c>
      <c r="D2063" s="52">
        <f>'COG-M'!P1904</f>
        <v>0</v>
      </c>
    </row>
    <row r="2064" spans="1:4" ht="14.25" customHeight="1">
      <c r="C2064" s="40">
        <v>14</v>
      </c>
      <c r="D2064" s="52">
        <f>'COG-M'!P1905</f>
        <v>0</v>
      </c>
    </row>
    <row r="2065" spans="1:4" ht="14.25" customHeight="1">
      <c r="C2065" s="40">
        <v>15</v>
      </c>
      <c r="D2065" s="52">
        <f>'COG-M'!P1906</f>
        <v>0</v>
      </c>
    </row>
    <row r="2066" spans="1:4" ht="14.25" customHeight="1">
      <c r="C2066" s="40">
        <v>16</v>
      </c>
      <c r="D2066" s="52">
        <f>'COG-M'!P1907</f>
        <v>0</v>
      </c>
    </row>
    <row r="2067" spans="1:4" ht="14.25" customHeight="1">
      <c r="C2067" s="40">
        <v>17</v>
      </c>
      <c r="D2067" s="52">
        <f>'COG-M'!P1908</f>
        <v>0</v>
      </c>
    </row>
    <row r="2068" spans="1:4" ht="14.25" customHeight="1">
      <c r="C2068" s="40">
        <v>25</v>
      </c>
      <c r="D2068" s="52">
        <f>'COG-M'!P1909</f>
        <v>0</v>
      </c>
    </row>
    <row r="2069" spans="1:4" ht="14.25" customHeight="1">
      <c r="C2069" s="40">
        <v>26</v>
      </c>
      <c r="D2069" s="52">
        <f>'COG-M'!P1910</f>
        <v>0</v>
      </c>
    </row>
    <row r="2070" spans="1:4" ht="14.25" customHeight="1">
      <c r="C2070" s="40">
        <v>27</v>
      </c>
      <c r="D2070" s="52">
        <f>'COG-M'!P1911</f>
        <v>0</v>
      </c>
    </row>
    <row r="2071" spans="1:4" ht="14.25" customHeight="1">
      <c r="A2071" s="40">
        <v>519</v>
      </c>
      <c r="B2071" s="40" t="s">
        <v>2055</v>
      </c>
      <c r="C2071" s="40">
        <v>11</v>
      </c>
      <c r="D2071" s="52">
        <f>'COG-M'!P1912</f>
        <v>0</v>
      </c>
    </row>
    <row r="2072" spans="1:4" ht="14.25" customHeight="1">
      <c r="C2072" s="40">
        <v>12</v>
      </c>
      <c r="D2072" s="52">
        <f>'COG-M'!P1913</f>
        <v>0</v>
      </c>
    </row>
    <row r="2073" spans="1:4" ht="14.25" customHeight="1">
      <c r="C2073" s="40">
        <v>13</v>
      </c>
      <c r="D2073" s="52">
        <f>'COG-M'!P1914</f>
        <v>0</v>
      </c>
    </row>
    <row r="2074" spans="1:4" ht="14.25" customHeight="1">
      <c r="C2074" s="40">
        <v>14</v>
      </c>
      <c r="D2074" s="52">
        <f>'COG-M'!P1915</f>
        <v>0</v>
      </c>
    </row>
    <row r="2075" spans="1:4" ht="14.25" customHeight="1">
      <c r="C2075" s="40">
        <v>15</v>
      </c>
      <c r="D2075" s="52">
        <f>'COG-M'!P1916</f>
        <v>0</v>
      </c>
    </row>
    <row r="2076" spans="1:4" ht="14.25" customHeight="1">
      <c r="C2076" s="40">
        <v>16</v>
      </c>
      <c r="D2076" s="52">
        <f>'COG-M'!P1917</f>
        <v>0</v>
      </c>
    </row>
    <row r="2077" spans="1:4" ht="14.25" customHeight="1">
      <c r="C2077" s="40">
        <v>17</v>
      </c>
      <c r="D2077" s="52">
        <f>'COG-M'!P1918</f>
        <v>0</v>
      </c>
    </row>
    <row r="2078" spans="1:4" ht="14.25" customHeight="1">
      <c r="C2078" s="40">
        <v>25</v>
      </c>
      <c r="D2078" s="52">
        <f>'COG-M'!P1919</f>
        <v>0</v>
      </c>
    </row>
    <row r="2079" spans="1:4" ht="14.25" customHeight="1">
      <c r="C2079" s="40">
        <v>26</v>
      </c>
      <c r="D2079" s="52">
        <f>'COG-M'!P1920</f>
        <v>0</v>
      </c>
    </row>
    <row r="2080" spans="1:4" ht="14.25" customHeight="1">
      <c r="C2080" s="40">
        <v>27</v>
      </c>
      <c r="D2080" s="52">
        <f>'COG-M'!P1921</f>
        <v>0</v>
      </c>
    </row>
    <row r="2081" spans="1:4" ht="14.25" customHeight="1">
      <c r="A2081" s="40">
        <v>5200</v>
      </c>
      <c r="B2081" s="40" t="s">
        <v>2056</v>
      </c>
      <c r="D2081" s="52">
        <f>'COG-M'!P1922</f>
        <v>55128</v>
      </c>
    </row>
    <row r="2082" spans="1:4" ht="14.25" customHeight="1">
      <c r="A2082" s="40">
        <v>521</v>
      </c>
      <c r="B2082" s="40" t="s">
        <v>2057</v>
      </c>
      <c r="C2082" s="40">
        <v>11</v>
      </c>
      <c r="D2082" s="52">
        <f>'COG-M'!P1923</f>
        <v>0</v>
      </c>
    </row>
    <row r="2083" spans="1:4" ht="14.25" customHeight="1">
      <c r="C2083" s="40">
        <v>12</v>
      </c>
      <c r="D2083" s="52">
        <f>'COG-M'!P1924</f>
        <v>0</v>
      </c>
    </row>
    <row r="2084" spans="1:4" ht="14.25" customHeight="1">
      <c r="C2084" s="40">
        <v>13</v>
      </c>
      <c r="D2084" s="52">
        <f>'COG-M'!P1925</f>
        <v>0</v>
      </c>
    </row>
    <row r="2085" spans="1:4" ht="14.25" customHeight="1">
      <c r="C2085" s="40">
        <v>14</v>
      </c>
      <c r="D2085" s="52">
        <f>'COG-M'!P1926</f>
        <v>0</v>
      </c>
    </row>
    <row r="2086" spans="1:4" ht="14.25" customHeight="1">
      <c r="C2086" s="40">
        <v>15</v>
      </c>
      <c r="D2086" s="52">
        <f>'COG-M'!P1927</f>
        <v>0</v>
      </c>
    </row>
    <row r="2087" spans="1:4" ht="14.25" customHeight="1">
      <c r="C2087" s="40">
        <v>16</v>
      </c>
      <c r="D2087" s="52">
        <f>'COG-M'!P1928</f>
        <v>0</v>
      </c>
    </row>
    <row r="2088" spans="1:4" ht="14.25" customHeight="1">
      <c r="C2088" s="40">
        <v>17</v>
      </c>
      <c r="D2088" s="52">
        <f>'COG-M'!P1929</f>
        <v>0</v>
      </c>
    </row>
    <row r="2089" spans="1:4" ht="14.25" customHeight="1">
      <c r="C2089" s="40">
        <v>25</v>
      </c>
      <c r="D2089" s="52">
        <f>'COG-M'!P1930</f>
        <v>0</v>
      </c>
    </row>
    <row r="2090" spans="1:4" ht="14.25" customHeight="1">
      <c r="C2090" s="40">
        <v>26</v>
      </c>
      <c r="D2090" s="52">
        <f>'COG-M'!P1931</f>
        <v>0</v>
      </c>
    </row>
    <row r="2091" spans="1:4" ht="14.25" customHeight="1">
      <c r="C2091" s="40">
        <v>27</v>
      </c>
      <c r="D2091" s="52">
        <f>'COG-M'!P1932</f>
        <v>0</v>
      </c>
    </row>
    <row r="2092" spans="1:4" ht="14.25" customHeight="1">
      <c r="A2092" s="40">
        <v>522</v>
      </c>
      <c r="B2092" s="40" t="s">
        <v>2058</v>
      </c>
      <c r="C2092" s="40">
        <v>11</v>
      </c>
      <c r="D2092" s="52">
        <f>'COG-M'!P1933</f>
        <v>0</v>
      </c>
    </row>
    <row r="2093" spans="1:4" ht="14.25" customHeight="1">
      <c r="C2093" s="40">
        <v>12</v>
      </c>
      <c r="D2093" s="52">
        <f>'COG-M'!P1934</f>
        <v>0</v>
      </c>
    </row>
    <row r="2094" spans="1:4" ht="14.25" customHeight="1">
      <c r="C2094" s="40">
        <v>13</v>
      </c>
      <c r="D2094" s="52">
        <f>'COG-M'!P1935</f>
        <v>0</v>
      </c>
    </row>
    <row r="2095" spans="1:4" ht="14.25" customHeight="1">
      <c r="C2095" s="40">
        <v>14</v>
      </c>
      <c r="D2095" s="52">
        <f>'COG-M'!P1936</f>
        <v>0</v>
      </c>
    </row>
    <row r="2096" spans="1:4" ht="14.25" customHeight="1">
      <c r="C2096" s="40">
        <v>15</v>
      </c>
      <c r="D2096" s="52">
        <f>'COG-M'!P1937</f>
        <v>0</v>
      </c>
    </row>
    <row r="2097" spans="1:4" ht="14.25" customHeight="1">
      <c r="C2097" s="40">
        <v>16</v>
      </c>
      <c r="D2097" s="52">
        <f>'COG-M'!P1938</f>
        <v>0</v>
      </c>
    </row>
    <row r="2098" spans="1:4" ht="14.25" customHeight="1">
      <c r="C2098" s="40">
        <v>17</v>
      </c>
      <c r="D2098" s="52">
        <f>'COG-M'!P1939</f>
        <v>0</v>
      </c>
    </row>
    <row r="2099" spans="1:4" ht="14.25" customHeight="1">
      <c r="C2099" s="40">
        <v>25</v>
      </c>
      <c r="D2099" s="52">
        <f>'COG-M'!P1940</f>
        <v>0</v>
      </c>
    </row>
    <row r="2100" spans="1:4" ht="14.25" customHeight="1">
      <c r="C2100" s="40">
        <v>26</v>
      </c>
      <c r="D2100" s="52">
        <f>'COG-M'!P1941</f>
        <v>0</v>
      </c>
    </row>
    <row r="2101" spans="1:4" ht="14.25" customHeight="1">
      <c r="C2101" s="40">
        <v>27</v>
      </c>
      <c r="D2101" s="52">
        <f>'COG-M'!P1942</f>
        <v>0</v>
      </c>
    </row>
    <row r="2102" spans="1:4" ht="14.25" customHeight="1">
      <c r="A2102" s="40">
        <v>523</v>
      </c>
      <c r="B2102" s="40" t="s">
        <v>2059</v>
      </c>
      <c r="C2102" s="40">
        <v>11</v>
      </c>
      <c r="D2102" s="52">
        <f>'COG-M'!P1943</f>
        <v>0</v>
      </c>
    </row>
    <row r="2103" spans="1:4" ht="14.25" customHeight="1">
      <c r="C2103" s="40">
        <v>12</v>
      </c>
      <c r="D2103" s="52">
        <f>'COG-M'!P1944</f>
        <v>0</v>
      </c>
    </row>
    <row r="2104" spans="1:4" ht="14.25" customHeight="1">
      <c r="C2104" s="40">
        <v>13</v>
      </c>
      <c r="D2104" s="52">
        <f>'COG-M'!P1945</f>
        <v>0</v>
      </c>
    </row>
    <row r="2105" spans="1:4" ht="14.25" customHeight="1">
      <c r="C2105" s="40">
        <v>14</v>
      </c>
      <c r="D2105" s="52">
        <f>'COG-M'!P1946</f>
        <v>0</v>
      </c>
    </row>
    <row r="2106" spans="1:4" ht="14.25" customHeight="1">
      <c r="C2106" s="40">
        <v>15</v>
      </c>
      <c r="D2106" s="52">
        <f>'COG-M'!P1947</f>
        <v>0</v>
      </c>
    </row>
    <row r="2107" spans="1:4" ht="14.25" customHeight="1">
      <c r="C2107" s="40">
        <v>16</v>
      </c>
      <c r="D2107" s="52">
        <f>'COG-M'!P1948</f>
        <v>0</v>
      </c>
    </row>
    <row r="2108" spans="1:4" ht="14.25" customHeight="1">
      <c r="C2108" s="40">
        <v>17</v>
      </c>
      <c r="D2108" s="52">
        <f>'COG-M'!P1949</f>
        <v>0</v>
      </c>
    </row>
    <row r="2109" spans="1:4" ht="14.25" customHeight="1">
      <c r="C2109" s="40">
        <v>25</v>
      </c>
      <c r="D2109" s="52">
        <f>'COG-M'!P1950</f>
        <v>0</v>
      </c>
    </row>
    <row r="2110" spans="1:4" ht="14.25" customHeight="1">
      <c r="C2110" s="40">
        <v>26</v>
      </c>
      <c r="D2110" s="52">
        <f>'COG-M'!P1951</f>
        <v>0</v>
      </c>
    </row>
    <row r="2111" spans="1:4" ht="14.25" customHeight="1">
      <c r="C2111" s="40">
        <v>27</v>
      </c>
      <c r="D2111" s="52">
        <f>'COG-M'!P1952</f>
        <v>0</v>
      </c>
    </row>
    <row r="2112" spans="1:4" ht="14.25" customHeight="1">
      <c r="A2112" s="40">
        <v>529</v>
      </c>
      <c r="B2112" s="40" t="s">
        <v>2060</v>
      </c>
      <c r="C2112" s="40">
        <v>11</v>
      </c>
      <c r="D2112" s="52">
        <f>'COG-M'!P1953</f>
        <v>55128</v>
      </c>
    </row>
    <row r="2113" spans="1:4" ht="14.25" customHeight="1">
      <c r="C2113" s="40">
        <v>12</v>
      </c>
      <c r="D2113" s="52">
        <f>'COG-M'!P1954</f>
        <v>0</v>
      </c>
    </row>
    <row r="2114" spans="1:4" ht="14.25" customHeight="1">
      <c r="C2114" s="40">
        <v>13</v>
      </c>
      <c r="D2114" s="52">
        <f>'COG-M'!P1955</f>
        <v>0</v>
      </c>
    </row>
    <row r="2115" spans="1:4" ht="14.25" customHeight="1">
      <c r="C2115" s="40">
        <v>14</v>
      </c>
      <c r="D2115" s="52">
        <f>'COG-M'!P1956</f>
        <v>0</v>
      </c>
    </row>
    <row r="2116" spans="1:4" ht="14.25" customHeight="1">
      <c r="C2116" s="40">
        <v>15</v>
      </c>
      <c r="D2116" s="52">
        <f>'COG-M'!P1957</f>
        <v>0</v>
      </c>
    </row>
    <row r="2117" spans="1:4" ht="14.25" customHeight="1">
      <c r="C2117" s="40">
        <v>16</v>
      </c>
      <c r="D2117" s="52">
        <f>'COG-M'!P1958</f>
        <v>0</v>
      </c>
    </row>
    <row r="2118" spans="1:4" ht="14.25" customHeight="1">
      <c r="C2118" s="40">
        <v>17</v>
      </c>
      <c r="D2118" s="52">
        <f>'COG-M'!P1959</f>
        <v>0</v>
      </c>
    </row>
    <row r="2119" spans="1:4" ht="14.25" customHeight="1">
      <c r="C2119" s="40">
        <v>25</v>
      </c>
      <c r="D2119" s="52">
        <f>'COG-M'!P1960</f>
        <v>0</v>
      </c>
    </row>
    <row r="2120" spans="1:4" ht="14.25" customHeight="1">
      <c r="C2120" s="40">
        <v>26</v>
      </c>
      <c r="D2120" s="52">
        <f>'COG-M'!P1961</f>
        <v>0</v>
      </c>
    </row>
    <row r="2121" spans="1:4" ht="14.25" customHeight="1">
      <c r="C2121" s="40">
        <v>27</v>
      </c>
      <c r="D2121" s="52">
        <f>'COG-M'!P1962</f>
        <v>0</v>
      </c>
    </row>
    <row r="2122" spans="1:4" ht="14.25" customHeight="1">
      <c r="A2122" s="40">
        <v>5300</v>
      </c>
      <c r="B2122" s="40" t="s">
        <v>2061</v>
      </c>
      <c r="D2122" s="52">
        <f>'COG-M'!P1963</f>
        <v>0</v>
      </c>
    </row>
    <row r="2123" spans="1:4" ht="14.25" customHeight="1">
      <c r="A2123" s="40">
        <v>531</v>
      </c>
      <c r="B2123" s="40" t="s">
        <v>2062</v>
      </c>
      <c r="C2123" s="40">
        <v>11</v>
      </c>
      <c r="D2123" s="52">
        <f>'COG-M'!P1964</f>
        <v>0</v>
      </c>
    </row>
    <row r="2124" spans="1:4" ht="14.25" customHeight="1">
      <c r="C2124" s="40">
        <v>12</v>
      </c>
      <c r="D2124" s="52">
        <f>'COG-M'!P1965</f>
        <v>0</v>
      </c>
    </row>
    <row r="2125" spans="1:4" ht="14.25" customHeight="1">
      <c r="C2125" s="40">
        <v>13</v>
      </c>
      <c r="D2125" s="52">
        <f>'COG-M'!P1966</f>
        <v>0</v>
      </c>
    </row>
    <row r="2126" spans="1:4" ht="14.25" customHeight="1">
      <c r="C2126" s="40">
        <v>14</v>
      </c>
      <c r="D2126" s="52">
        <f>'COG-M'!P1967</f>
        <v>0</v>
      </c>
    </row>
    <row r="2127" spans="1:4" ht="14.25" customHeight="1">
      <c r="C2127" s="40">
        <v>15</v>
      </c>
      <c r="D2127" s="52">
        <f>'COG-M'!P1968</f>
        <v>0</v>
      </c>
    </row>
    <row r="2128" spans="1:4" ht="14.25" customHeight="1">
      <c r="C2128" s="40">
        <v>16</v>
      </c>
      <c r="D2128" s="52">
        <f>'COG-M'!P1969</f>
        <v>0</v>
      </c>
    </row>
    <row r="2129" spans="1:4" ht="14.25" customHeight="1">
      <c r="C2129" s="40">
        <v>17</v>
      </c>
      <c r="D2129" s="52">
        <f>'COG-M'!P1970</f>
        <v>0</v>
      </c>
    </row>
    <row r="2130" spans="1:4" ht="14.25" customHeight="1">
      <c r="C2130" s="40">
        <v>25</v>
      </c>
      <c r="D2130" s="52">
        <f>'COG-M'!P1971</f>
        <v>0</v>
      </c>
    </row>
    <row r="2131" spans="1:4" ht="14.25" customHeight="1">
      <c r="C2131" s="40">
        <v>26</v>
      </c>
      <c r="D2131" s="52">
        <f>'COG-M'!P1972</f>
        <v>0</v>
      </c>
    </row>
    <row r="2132" spans="1:4" ht="14.25" customHeight="1">
      <c r="C2132" s="40">
        <v>27</v>
      </c>
      <c r="D2132" s="52">
        <f>'COG-M'!P1973</f>
        <v>0</v>
      </c>
    </row>
    <row r="2133" spans="1:4" ht="14.25" customHeight="1">
      <c r="A2133" s="40">
        <v>532</v>
      </c>
      <c r="B2133" s="40" t="s">
        <v>2063</v>
      </c>
      <c r="C2133" s="40">
        <v>11</v>
      </c>
      <c r="D2133" s="52">
        <f>'COG-M'!P1974</f>
        <v>0</v>
      </c>
    </row>
    <row r="2134" spans="1:4" ht="14.25" customHeight="1">
      <c r="C2134" s="40">
        <v>12</v>
      </c>
      <c r="D2134" s="52">
        <f>'COG-M'!P1975</f>
        <v>0</v>
      </c>
    </row>
    <row r="2135" spans="1:4" ht="14.25" customHeight="1">
      <c r="C2135" s="40">
        <v>13</v>
      </c>
      <c r="D2135" s="52">
        <f>'COG-M'!P1976</f>
        <v>0</v>
      </c>
    </row>
    <row r="2136" spans="1:4" ht="14.25" customHeight="1">
      <c r="C2136" s="40">
        <v>14</v>
      </c>
      <c r="D2136" s="52">
        <f>'COG-M'!P1977</f>
        <v>0</v>
      </c>
    </row>
    <row r="2137" spans="1:4" ht="14.25" customHeight="1">
      <c r="C2137" s="40">
        <v>15</v>
      </c>
      <c r="D2137" s="52">
        <f>'COG-M'!P1978</f>
        <v>0</v>
      </c>
    </row>
    <row r="2138" spans="1:4" ht="14.25" customHeight="1">
      <c r="C2138" s="40">
        <v>16</v>
      </c>
      <c r="D2138" s="52">
        <f>'COG-M'!P1979</f>
        <v>0</v>
      </c>
    </row>
    <row r="2139" spans="1:4" ht="14.25" customHeight="1">
      <c r="C2139" s="40">
        <v>17</v>
      </c>
      <c r="D2139" s="52">
        <f>'COG-M'!P1980</f>
        <v>0</v>
      </c>
    </row>
    <row r="2140" spans="1:4" ht="14.25" customHeight="1">
      <c r="C2140" s="40">
        <v>25</v>
      </c>
      <c r="D2140" s="52">
        <f>'COG-M'!P1981</f>
        <v>0</v>
      </c>
    </row>
    <row r="2141" spans="1:4" ht="14.25" customHeight="1">
      <c r="C2141" s="40">
        <v>26</v>
      </c>
      <c r="D2141" s="52">
        <f>'COG-M'!P1982</f>
        <v>0</v>
      </c>
    </row>
    <row r="2142" spans="1:4" ht="14.25" customHeight="1">
      <c r="C2142" s="40">
        <v>27</v>
      </c>
      <c r="D2142" s="52">
        <f>'COG-M'!P1983</f>
        <v>0</v>
      </c>
    </row>
    <row r="2143" spans="1:4" ht="14.25" customHeight="1">
      <c r="A2143" s="40">
        <v>5400</v>
      </c>
      <c r="B2143" s="40" t="s">
        <v>2064</v>
      </c>
      <c r="D2143" s="52">
        <f>'COG-M'!P1984</f>
        <v>0</v>
      </c>
    </row>
    <row r="2144" spans="1:4" ht="14.25" customHeight="1">
      <c r="A2144" s="40">
        <v>541</v>
      </c>
      <c r="B2144" s="40" t="s">
        <v>2065</v>
      </c>
      <c r="C2144" s="40">
        <v>11</v>
      </c>
      <c r="D2144" s="52">
        <f>'COG-M'!P1985</f>
        <v>0</v>
      </c>
    </row>
    <row r="2145" spans="1:4" ht="14.25" customHeight="1">
      <c r="C2145" s="40">
        <v>12</v>
      </c>
      <c r="D2145" s="52">
        <f>'COG-M'!P1986</f>
        <v>0</v>
      </c>
    </row>
    <row r="2146" spans="1:4" ht="14.25" customHeight="1">
      <c r="C2146" s="40">
        <v>13</v>
      </c>
      <c r="D2146" s="52">
        <f>'COG-M'!P1987</f>
        <v>0</v>
      </c>
    </row>
    <row r="2147" spans="1:4" ht="14.25" customHeight="1">
      <c r="C2147" s="40">
        <v>14</v>
      </c>
      <c r="D2147" s="52">
        <f>'COG-M'!P1988</f>
        <v>0</v>
      </c>
    </row>
    <row r="2148" spans="1:4" ht="14.25" customHeight="1">
      <c r="C2148" s="40">
        <v>15</v>
      </c>
      <c r="D2148" s="52">
        <f>'COG-M'!P1989</f>
        <v>0</v>
      </c>
    </row>
    <row r="2149" spans="1:4" ht="14.25" customHeight="1">
      <c r="C2149" s="40">
        <v>16</v>
      </c>
      <c r="D2149" s="52">
        <f>'COG-M'!P1990</f>
        <v>0</v>
      </c>
    </row>
    <row r="2150" spans="1:4" ht="14.25" customHeight="1">
      <c r="C2150" s="40">
        <v>17</v>
      </c>
      <c r="D2150" s="52">
        <f>'COG-M'!P1991</f>
        <v>0</v>
      </c>
    </row>
    <row r="2151" spans="1:4" ht="14.25" customHeight="1">
      <c r="C2151" s="40">
        <v>25</v>
      </c>
      <c r="D2151" s="52">
        <f>'COG-M'!P1992</f>
        <v>0</v>
      </c>
    </row>
    <row r="2152" spans="1:4" ht="14.25" customHeight="1">
      <c r="C2152" s="40">
        <v>26</v>
      </c>
      <c r="D2152" s="52">
        <f>'COG-M'!P1993</f>
        <v>0</v>
      </c>
    </row>
    <row r="2153" spans="1:4" ht="14.25" customHeight="1">
      <c r="C2153" s="40">
        <v>27</v>
      </c>
      <c r="D2153" s="52">
        <f>'COG-M'!P1994</f>
        <v>0</v>
      </c>
    </row>
    <row r="2154" spans="1:4" ht="14.25" customHeight="1">
      <c r="A2154" s="40">
        <v>542</v>
      </c>
      <c r="B2154" s="40" t="s">
        <v>2066</v>
      </c>
      <c r="C2154" s="40">
        <v>11</v>
      </c>
      <c r="D2154" s="52">
        <f>'COG-M'!P1995</f>
        <v>0</v>
      </c>
    </row>
    <row r="2155" spans="1:4" ht="14.25" customHeight="1">
      <c r="C2155" s="40">
        <v>12</v>
      </c>
      <c r="D2155" s="52">
        <f>'COG-M'!P1996</f>
        <v>0</v>
      </c>
    </row>
    <row r="2156" spans="1:4" ht="14.25" customHeight="1">
      <c r="C2156" s="40">
        <v>13</v>
      </c>
      <c r="D2156" s="52">
        <f>'COG-M'!P1997</f>
        <v>0</v>
      </c>
    </row>
    <row r="2157" spans="1:4" ht="14.25" customHeight="1">
      <c r="C2157" s="40">
        <v>14</v>
      </c>
      <c r="D2157" s="52">
        <f>'COG-M'!P1998</f>
        <v>0</v>
      </c>
    </row>
    <row r="2158" spans="1:4" ht="14.25" customHeight="1">
      <c r="C2158" s="40">
        <v>15</v>
      </c>
      <c r="D2158" s="52">
        <f>'COG-M'!P1999</f>
        <v>0</v>
      </c>
    </row>
    <row r="2159" spans="1:4" ht="14.25" customHeight="1">
      <c r="C2159" s="40">
        <v>16</v>
      </c>
      <c r="D2159" s="52">
        <f>'COG-M'!P2000</f>
        <v>0</v>
      </c>
    </row>
    <row r="2160" spans="1:4" ht="14.25" customHeight="1">
      <c r="C2160" s="40">
        <v>17</v>
      </c>
      <c r="D2160" s="52">
        <f>'COG-M'!P2001</f>
        <v>0</v>
      </c>
    </row>
    <row r="2161" spans="1:4" ht="14.25" customHeight="1">
      <c r="C2161" s="40">
        <v>25</v>
      </c>
      <c r="D2161" s="52">
        <f>'COG-M'!P2002</f>
        <v>0</v>
      </c>
    </row>
    <row r="2162" spans="1:4" ht="14.25" customHeight="1">
      <c r="C2162" s="40">
        <v>26</v>
      </c>
      <c r="D2162" s="52">
        <f>'COG-M'!P2003</f>
        <v>0</v>
      </c>
    </row>
    <row r="2163" spans="1:4" ht="14.25" customHeight="1">
      <c r="C2163" s="40">
        <v>27</v>
      </c>
      <c r="D2163" s="52">
        <f>'COG-M'!P2004</f>
        <v>0</v>
      </c>
    </row>
    <row r="2164" spans="1:4" ht="14.25" customHeight="1">
      <c r="A2164" s="40">
        <v>543</v>
      </c>
      <c r="B2164" s="40" t="s">
        <v>2067</v>
      </c>
      <c r="C2164" s="40">
        <v>11</v>
      </c>
      <c r="D2164" s="52">
        <f>'COG-M'!P2005</f>
        <v>0</v>
      </c>
    </row>
    <row r="2165" spans="1:4" ht="14.25" customHeight="1">
      <c r="C2165" s="40">
        <v>12</v>
      </c>
      <c r="D2165" s="52">
        <f>'COG-M'!P2006</f>
        <v>0</v>
      </c>
    </row>
    <row r="2166" spans="1:4" ht="14.25" customHeight="1">
      <c r="C2166" s="40">
        <v>13</v>
      </c>
      <c r="D2166" s="52">
        <f>'COG-M'!P2007</f>
        <v>0</v>
      </c>
    </row>
    <row r="2167" spans="1:4" ht="14.25" customHeight="1">
      <c r="C2167" s="40">
        <v>14</v>
      </c>
      <c r="D2167" s="52">
        <f>'COG-M'!P2008</f>
        <v>0</v>
      </c>
    </row>
    <row r="2168" spans="1:4" ht="14.25" customHeight="1">
      <c r="C2168" s="40">
        <v>15</v>
      </c>
      <c r="D2168" s="52">
        <f>'COG-M'!P2009</f>
        <v>0</v>
      </c>
    </row>
    <row r="2169" spans="1:4" ht="14.25" customHeight="1">
      <c r="C2169" s="40">
        <v>16</v>
      </c>
      <c r="D2169" s="52">
        <f>'COG-M'!P2010</f>
        <v>0</v>
      </c>
    </row>
    <row r="2170" spans="1:4" ht="14.25" customHeight="1">
      <c r="C2170" s="40">
        <v>17</v>
      </c>
      <c r="D2170" s="52">
        <f>'COG-M'!P2011</f>
        <v>0</v>
      </c>
    </row>
    <row r="2171" spans="1:4" ht="14.25" customHeight="1">
      <c r="C2171" s="40">
        <v>25</v>
      </c>
      <c r="D2171" s="52">
        <f>'COG-M'!P2012</f>
        <v>0</v>
      </c>
    </row>
    <row r="2172" spans="1:4" ht="14.25" customHeight="1">
      <c r="C2172" s="40">
        <v>26</v>
      </c>
      <c r="D2172" s="52">
        <f>'COG-M'!P2013</f>
        <v>0</v>
      </c>
    </row>
    <row r="2173" spans="1:4" ht="14.25" customHeight="1">
      <c r="C2173" s="40">
        <v>27</v>
      </c>
      <c r="D2173" s="52">
        <f>'COG-M'!P2014</f>
        <v>0</v>
      </c>
    </row>
    <row r="2174" spans="1:4" ht="14.25" customHeight="1">
      <c r="A2174" s="40">
        <v>544</v>
      </c>
      <c r="B2174" s="40" t="s">
        <v>2068</v>
      </c>
      <c r="C2174" s="40">
        <v>11</v>
      </c>
      <c r="D2174" s="52">
        <f>'COG-M'!P2015</f>
        <v>0</v>
      </c>
    </row>
    <row r="2175" spans="1:4" ht="14.25" customHeight="1">
      <c r="C2175" s="40">
        <v>12</v>
      </c>
      <c r="D2175" s="52">
        <f>'COG-M'!P2016</f>
        <v>0</v>
      </c>
    </row>
    <row r="2176" spans="1:4" ht="14.25" customHeight="1">
      <c r="C2176" s="40">
        <v>13</v>
      </c>
      <c r="D2176" s="52">
        <f>'COG-M'!P2017</f>
        <v>0</v>
      </c>
    </row>
    <row r="2177" spans="1:4" ht="14.25" customHeight="1">
      <c r="C2177" s="40">
        <v>14</v>
      </c>
      <c r="D2177" s="52">
        <f>'COG-M'!P2018</f>
        <v>0</v>
      </c>
    </row>
    <row r="2178" spans="1:4" ht="14.25" customHeight="1">
      <c r="C2178" s="40">
        <v>15</v>
      </c>
      <c r="D2178" s="52">
        <f>'COG-M'!P2019</f>
        <v>0</v>
      </c>
    </row>
    <row r="2179" spans="1:4" ht="14.25" customHeight="1">
      <c r="C2179" s="40">
        <v>16</v>
      </c>
      <c r="D2179" s="52">
        <f>'COG-M'!P2020</f>
        <v>0</v>
      </c>
    </row>
    <row r="2180" spans="1:4" ht="14.25" customHeight="1">
      <c r="C2180" s="40">
        <v>17</v>
      </c>
      <c r="D2180" s="52">
        <f>'COG-M'!P2021</f>
        <v>0</v>
      </c>
    </row>
    <row r="2181" spans="1:4" ht="14.25" customHeight="1">
      <c r="C2181" s="40">
        <v>25</v>
      </c>
      <c r="D2181" s="52">
        <f>'COG-M'!P2022</f>
        <v>0</v>
      </c>
    </row>
    <row r="2182" spans="1:4" ht="14.25" customHeight="1">
      <c r="C2182" s="40">
        <v>26</v>
      </c>
      <c r="D2182" s="52">
        <f>'COG-M'!P2023</f>
        <v>0</v>
      </c>
    </row>
    <row r="2183" spans="1:4" ht="14.25" customHeight="1">
      <c r="C2183" s="40">
        <v>27</v>
      </c>
      <c r="D2183" s="52">
        <f>'COG-M'!P2024</f>
        <v>0</v>
      </c>
    </row>
    <row r="2184" spans="1:4" ht="14.25" customHeight="1">
      <c r="A2184" s="40">
        <v>545</v>
      </c>
      <c r="B2184" s="40" t="s">
        <v>2069</v>
      </c>
      <c r="C2184" s="40">
        <v>11</v>
      </c>
      <c r="D2184" s="52">
        <f>'COG-M'!P2025</f>
        <v>0</v>
      </c>
    </row>
    <row r="2185" spans="1:4" ht="14.25" customHeight="1">
      <c r="C2185" s="40">
        <v>12</v>
      </c>
      <c r="D2185" s="52">
        <f>'COG-M'!P2026</f>
        <v>0</v>
      </c>
    </row>
    <row r="2186" spans="1:4" ht="14.25" customHeight="1">
      <c r="C2186" s="40">
        <v>13</v>
      </c>
      <c r="D2186" s="52">
        <f>'COG-M'!P2027</f>
        <v>0</v>
      </c>
    </row>
    <row r="2187" spans="1:4" ht="14.25" customHeight="1">
      <c r="C2187" s="40">
        <v>14</v>
      </c>
      <c r="D2187" s="52">
        <f>'COG-M'!P2028</f>
        <v>0</v>
      </c>
    </row>
    <row r="2188" spans="1:4" ht="14.25" customHeight="1">
      <c r="C2188" s="40">
        <v>15</v>
      </c>
      <c r="D2188" s="52">
        <f>'COG-M'!P2029</f>
        <v>0</v>
      </c>
    </row>
    <row r="2189" spans="1:4" ht="14.25" customHeight="1">
      <c r="C2189" s="40">
        <v>16</v>
      </c>
      <c r="D2189" s="52">
        <f>'COG-M'!P2030</f>
        <v>0</v>
      </c>
    </row>
    <row r="2190" spans="1:4" ht="14.25" customHeight="1">
      <c r="C2190" s="40">
        <v>17</v>
      </c>
      <c r="D2190" s="52">
        <f>'COG-M'!P2031</f>
        <v>0</v>
      </c>
    </row>
    <row r="2191" spans="1:4" ht="14.25" customHeight="1">
      <c r="C2191" s="40">
        <v>25</v>
      </c>
      <c r="D2191" s="52">
        <f>'COG-M'!P2032</f>
        <v>0</v>
      </c>
    </row>
    <row r="2192" spans="1:4" ht="14.25" customHeight="1">
      <c r="C2192" s="40">
        <v>26</v>
      </c>
      <c r="D2192" s="52">
        <f>'COG-M'!P2033</f>
        <v>0</v>
      </c>
    </row>
    <row r="2193" spans="1:4" ht="14.25" customHeight="1">
      <c r="C2193" s="40">
        <v>27</v>
      </c>
      <c r="D2193" s="52">
        <f>'COG-M'!P2034</f>
        <v>0</v>
      </c>
    </row>
    <row r="2194" spans="1:4" ht="14.25" customHeight="1">
      <c r="A2194" s="40">
        <v>549</v>
      </c>
      <c r="B2194" s="40" t="s">
        <v>2070</v>
      </c>
      <c r="C2194" s="40">
        <v>11</v>
      </c>
      <c r="D2194" s="52">
        <f>'COG-M'!P2035</f>
        <v>0</v>
      </c>
    </row>
    <row r="2195" spans="1:4" ht="14.25" customHeight="1">
      <c r="C2195" s="40">
        <v>12</v>
      </c>
      <c r="D2195" s="52">
        <f>'COG-M'!P2036</f>
        <v>0</v>
      </c>
    </row>
    <row r="2196" spans="1:4" ht="14.25" customHeight="1">
      <c r="C2196" s="40">
        <v>13</v>
      </c>
      <c r="D2196" s="52">
        <f>'COG-M'!P2037</f>
        <v>0</v>
      </c>
    </row>
    <row r="2197" spans="1:4" ht="14.25" customHeight="1">
      <c r="C2197" s="40">
        <v>14</v>
      </c>
      <c r="D2197" s="52">
        <f>'COG-M'!P2038</f>
        <v>0</v>
      </c>
    </row>
    <row r="2198" spans="1:4" ht="14.25" customHeight="1">
      <c r="C2198" s="40">
        <v>15</v>
      </c>
      <c r="D2198" s="52">
        <f>'COG-M'!P2039</f>
        <v>0</v>
      </c>
    </row>
    <row r="2199" spans="1:4" ht="14.25" customHeight="1">
      <c r="C2199" s="40">
        <v>16</v>
      </c>
      <c r="D2199" s="52">
        <f>'COG-M'!P2040</f>
        <v>0</v>
      </c>
    </row>
    <row r="2200" spans="1:4" ht="14.25" customHeight="1">
      <c r="C2200" s="40">
        <v>17</v>
      </c>
      <c r="D2200" s="52">
        <f>'COG-M'!P2041</f>
        <v>0</v>
      </c>
    </row>
    <row r="2201" spans="1:4" ht="14.25" customHeight="1">
      <c r="C2201" s="40">
        <v>25</v>
      </c>
      <c r="D2201" s="52">
        <f>'COG-M'!P2042</f>
        <v>0</v>
      </c>
    </row>
    <row r="2202" spans="1:4" ht="14.25" customHeight="1">
      <c r="C2202" s="40">
        <v>26</v>
      </c>
      <c r="D2202" s="52">
        <f>'COG-M'!P2043</f>
        <v>0</v>
      </c>
    </row>
    <row r="2203" spans="1:4" ht="14.25" customHeight="1">
      <c r="C2203" s="40">
        <v>27</v>
      </c>
      <c r="D2203" s="52">
        <f>'COG-M'!P2044</f>
        <v>0</v>
      </c>
    </row>
    <row r="2204" spans="1:4" ht="14.25" customHeight="1">
      <c r="A2204" s="40">
        <v>5500</v>
      </c>
      <c r="B2204" s="40" t="s">
        <v>2071</v>
      </c>
      <c r="D2204" s="52">
        <f>'COG-M'!P2045</f>
        <v>0</v>
      </c>
    </row>
    <row r="2205" spans="1:4" ht="14.25" customHeight="1">
      <c r="A2205" s="40">
        <v>551</v>
      </c>
      <c r="B2205" s="40" t="s">
        <v>2072</v>
      </c>
      <c r="C2205" s="40">
        <v>11</v>
      </c>
      <c r="D2205" s="52">
        <f>'COG-M'!P2046</f>
        <v>0</v>
      </c>
    </row>
    <row r="2206" spans="1:4" ht="14.25" customHeight="1">
      <c r="C2206" s="40">
        <v>12</v>
      </c>
      <c r="D2206" s="52">
        <f>'COG-M'!P2047</f>
        <v>0</v>
      </c>
    </row>
    <row r="2207" spans="1:4" ht="14.25" customHeight="1">
      <c r="C2207" s="40">
        <v>13</v>
      </c>
      <c r="D2207" s="52">
        <f>'COG-M'!P2048</f>
        <v>0</v>
      </c>
    </row>
    <row r="2208" spans="1:4" ht="14.25" customHeight="1">
      <c r="C2208" s="40">
        <v>14</v>
      </c>
      <c r="D2208" s="52">
        <f>'COG-M'!P2049</f>
        <v>0</v>
      </c>
    </row>
    <row r="2209" spans="1:4" ht="14.25" customHeight="1">
      <c r="C2209" s="40">
        <v>15</v>
      </c>
      <c r="D2209" s="52">
        <f>'COG-M'!P2050</f>
        <v>0</v>
      </c>
    </row>
    <row r="2210" spans="1:4" ht="14.25" customHeight="1">
      <c r="C2210" s="40">
        <v>16</v>
      </c>
      <c r="D2210" s="52">
        <f>'COG-M'!P2051</f>
        <v>0</v>
      </c>
    </row>
    <row r="2211" spans="1:4" ht="14.25" customHeight="1">
      <c r="C2211" s="40">
        <v>17</v>
      </c>
      <c r="D2211" s="52">
        <f>'COG-M'!P2052</f>
        <v>0</v>
      </c>
    </row>
    <row r="2212" spans="1:4" ht="14.25" customHeight="1">
      <c r="C2212" s="40">
        <v>25</v>
      </c>
      <c r="D2212" s="52">
        <f>'COG-M'!P2053</f>
        <v>0</v>
      </c>
    </row>
    <row r="2213" spans="1:4" ht="14.25" customHeight="1">
      <c r="C2213" s="40">
        <v>26</v>
      </c>
      <c r="D2213" s="52">
        <f>'COG-M'!P2054</f>
        <v>0</v>
      </c>
    </row>
    <row r="2214" spans="1:4" ht="14.25" customHeight="1">
      <c r="C2214" s="40">
        <v>27</v>
      </c>
      <c r="D2214" s="52">
        <f>'COG-M'!P2055</f>
        <v>0</v>
      </c>
    </row>
    <row r="2215" spans="1:4" ht="14.25" customHeight="1">
      <c r="A2215" s="40">
        <v>5600</v>
      </c>
      <c r="B2215" s="40" t="s">
        <v>2073</v>
      </c>
      <c r="D2215" s="52">
        <f>'COG-M'!P2056</f>
        <v>39756</v>
      </c>
    </row>
    <row r="2216" spans="1:4" ht="14.25" customHeight="1">
      <c r="A2216" s="40">
        <v>561</v>
      </c>
      <c r="B2216" s="40" t="s">
        <v>2074</v>
      </c>
      <c r="C2216" s="40">
        <v>11</v>
      </c>
      <c r="D2216" s="52">
        <f>'COG-M'!P2057</f>
        <v>0</v>
      </c>
    </row>
    <row r="2217" spans="1:4" ht="14.25" customHeight="1">
      <c r="C2217" s="40">
        <v>12</v>
      </c>
      <c r="D2217" s="52">
        <f>'COG-M'!P2058</f>
        <v>0</v>
      </c>
    </row>
    <row r="2218" spans="1:4" ht="14.25" customHeight="1">
      <c r="C2218" s="40">
        <v>13</v>
      </c>
      <c r="D2218" s="52">
        <f>'COG-M'!P2059</f>
        <v>0</v>
      </c>
    </row>
    <row r="2219" spans="1:4" ht="14.25" customHeight="1">
      <c r="C2219" s="40">
        <v>14</v>
      </c>
      <c r="D2219" s="52">
        <f>'COG-M'!P2060</f>
        <v>0</v>
      </c>
    </row>
    <row r="2220" spans="1:4" ht="14.25" customHeight="1">
      <c r="C2220" s="40">
        <v>15</v>
      </c>
      <c r="D2220" s="52">
        <f>'COG-M'!P2061</f>
        <v>0</v>
      </c>
    </row>
    <row r="2221" spans="1:4" ht="14.25" customHeight="1">
      <c r="C2221" s="40">
        <v>16</v>
      </c>
      <c r="D2221" s="52">
        <f>'COG-M'!P2062</f>
        <v>0</v>
      </c>
    </row>
    <row r="2222" spans="1:4" ht="14.25" customHeight="1">
      <c r="C2222" s="40">
        <v>17</v>
      </c>
      <c r="D2222" s="52">
        <f>'COG-M'!P2063</f>
        <v>0</v>
      </c>
    </row>
    <row r="2223" spans="1:4" ht="14.25" customHeight="1">
      <c r="C2223" s="40">
        <v>25</v>
      </c>
      <c r="D2223" s="52">
        <f>'COG-M'!P2064</f>
        <v>0</v>
      </c>
    </row>
    <row r="2224" spans="1:4" ht="14.25" customHeight="1">
      <c r="C2224" s="40">
        <v>26</v>
      </c>
      <c r="D2224" s="52">
        <f>'COG-M'!P2065</f>
        <v>0</v>
      </c>
    </row>
    <row r="2225" spans="1:4" ht="14.25" customHeight="1">
      <c r="C2225" s="40">
        <v>27</v>
      </c>
      <c r="D2225" s="52">
        <f>'COG-M'!P2066</f>
        <v>0</v>
      </c>
    </row>
    <row r="2226" spans="1:4" ht="14.25" customHeight="1">
      <c r="A2226" s="40">
        <v>562</v>
      </c>
      <c r="B2226" s="40" t="s">
        <v>2075</v>
      </c>
      <c r="C2226" s="40">
        <v>11</v>
      </c>
      <c r="D2226" s="52">
        <f>'COG-M'!P2067</f>
        <v>0</v>
      </c>
    </row>
    <row r="2227" spans="1:4" ht="14.25" customHeight="1">
      <c r="C2227" s="40">
        <v>12</v>
      </c>
      <c r="D2227" s="52">
        <f>'COG-M'!P2068</f>
        <v>0</v>
      </c>
    </row>
    <row r="2228" spans="1:4" ht="14.25" customHeight="1">
      <c r="C2228" s="40">
        <v>13</v>
      </c>
      <c r="D2228" s="52">
        <f>'COG-M'!P2069</f>
        <v>0</v>
      </c>
    </row>
    <row r="2229" spans="1:4" ht="14.25" customHeight="1">
      <c r="C2229" s="40">
        <v>14</v>
      </c>
      <c r="D2229" s="52">
        <f>'COG-M'!P2070</f>
        <v>0</v>
      </c>
    </row>
    <row r="2230" spans="1:4" ht="14.25" customHeight="1">
      <c r="C2230" s="40">
        <v>15</v>
      </c>
      <c r="D2230" s="52">
        <f>'COG-M'!P2071</f>
        <v>0</v>
      </c>
    </row>
    <row r="2231" spans="1:4" ht="14.25" customHeight="1">
      <c r="C2231" s="40">
        <v>16</v>
      </c>
      <c r="D2231" s="52">
        <f>'COG-M'!P2072</f>
        <v>0</v>
      </c>
    </row>
    <row r="2232" spans="1:4" ht="14.25" customHeight="1">
      <c r="C2232" s="40">
        <v>17</v>
      </c>
      <c r="D2232" s="52">
        <f>'COG-M'!P2073</f>
        <v>0</v>
      </c>
    </row>
    <row r="2233" spans="1:4" ht="14.25" customHeight="1">
      <c r="C2233" s="40">
        <v>25</v>
      </c>
      <c r="D2233" s="52">
        <f>'COG-M'!P2074</f>
        <v>0</v>
      </c>
    </row>
    <row r="2234" spans="1:4" ht="14.25" customHeight="1">
      <c r="C2234" s="40">
        <v>26</v>
      </c>
      <c r="D2234" s="52">
        <f>'COG-M'!P2075</f>
        <v>0</v>
      </c>
    </row>
    <row r="2235" spans="1:4" ht="14.25" customHeight="1">
      <c r="C2235" s="40">
        <v>27</v>
      </c>
      <c r="D2235" s="52">
        <f>'COG-M'!P2076</f>
        <v>0</v>
      </c>
    </row>
    <row r="2236" spans="1:4" ht="14.25" customHeight="1">
      <c r="A2236" s="40">
        <v>563</v>
      </c>
      <c r="B2236" s="40" t="s">
        <v>2076</v>
      </c>
      <c r="C2236" s="40">
        <v>11</v>
      </c>
      <c r="D2236" s="52">
        <f>'COG-M'!P2077</f>
        <v>0</v>
      </c>
    </row>
    <row r="2237" spans="1:4" ht="14.25" customHeight="1">
      <c r="C2237" s="40">
        <v>12</v>
      </c>
      <c r="D2237" s="52">
        <f>'COG-M'!P2078</f>
        <v>0</v>
      </c>
    </row>
    <row r="2238" spans="1:4" ht="14.25" customHeight="1">
      <c r="C2238" s="40">
        <v>13</v>
      </c>
      <c r="D2238" s="52">
        <f>'COG-M'!P2079</f>
        <v>0</v>
      </c>
    </row>
    <row r="2239" spans="1:4" ht="14.25" customHeight="1">
      <c r="C2239" s="40">
        <v>14</v>
      </c>
      <c r="D2239" s="52">
        <f>'COG-M'!P2080</f>
        <v>0</v>
      </c>
    </row>
    <row r="2240" spans="1:4" ht="14.25" customHeight="1">
      <c r="C2240" s="40">
        <v>15</v>
      </c>
      <c r="D2240" s="52">
        <f>'COG-M'!P2081</f>
        <v>0</v>
      </c>
    </row>
    <row r="2241" spans="1:4" ht="14.25" customHeight="1">
      <c r="C2241" s="40">
        <v>16</v>
      </c>
      <c r="D2241" s="52">
        <f>'COG-M'!P2082</f>
        <v>0</v>
      </c>
    </row>
    <row r="2242" spans="1:4" ht="14.25" customHeight="1">
      <c r="C2242" s="40">
        <v>17</v>
      </c>
      <c r="D2242" s="52">
        <f>'COG-M'!P2083</f>
        <v>0</v>
      </c>
    </row>
    <row r="2243" spans="1:4" ht="14.25" customHeight="1">
      <c r="C2243" s="40">
        <v>25</v>
      </c>
      <c r="D2243" s="52">
        <f>'COG-M'!P2084</f>
        <v>0</v>
      </c>
    </row>
    <row r="2244" spans="1:4" ht="14.25" customHeight="1">
      <c r="C2244" s="40">
        <v>26</v>
      </c>
      <c r="D2244" s="52">
        <f>'COG-M'!P2085</f>
        <v>0</v>
      </c>
    </row>
    <row r="2245" spans="1:4" ht="14.25" customHeight="1">
      <c r="C2245" s="40">
        <v>27</v>
      </c>
      <c r="D2245" s="52">
        <f>'COG-M'!P2086</f>
        <v>0</v>
      </c>
    </row>
    <row r="2246" spans="1:4" ht="14.25" customHeight="1">
      <c r="A2246" s="40">
        <v>564</v>
      </c>
      <c r="B2246" s="40" t="s">
        <v>2077</v>
      </c>
      <c r="C2246" s="40">
        <v>11</v>
      </c>
      <c r="D2246" s="52">
        <f>'COG-M'!P2087</f>
        <v>0</v>
      </c>
    </row>
    <row r="2247" spans="1:4" ht="14.25" customHeight="1">
      <c r="C2247" s="40">
        <v>12</v>
      </c>
      <c r="D2247" s="52">
        <f>'COG-M'!P2088</f>
        <v>0</v>
      </c>
    </row>
    <row r="2248" spans="1:4" ht="14.25" customHeight="1">
      <c r="C2248" s="40">
        <v>13</v>
      </c>
      <c r="D2248" s="52">
        <f>'COG-M'!P2089</f>
        <v>0</v>
      </c>
    </row>
    <row r="2249" spans="1:4" ht="14.25" customHeight="1">
      <c r="C2249" s="40">
        <v>14</v>
      </c>
      <c r="D2249" s="52">
        <f>'COG-M'!P2090</f>
        <v>0</v>
      </c>
    </row>
    <row r="2250" spans="1:4" ht="14.25" customHeight="1">
      <c r="C2250" s="40">
        <v>15</v>
      </c>
      <c r="D2250" s="52">
        <f>'COG-M'!P2091</f>
        <v>0</v>
      </c>
    </row>
    <row r="2251" spans="1:4" ht="14.25" customHeight="1">
      <c r="C2251" s="40">
        <v>16</v>
      </c>
      <c r="D2251" s="52">
        <f>'COG-M'!P2092</f>
        <v>0</v>
      </c>
    </row>
    <row r="2252" spans="1:4" ht="14.25" customHeight="1">
      <c r="C2252" s="40">
        <v>17</v>
      </c>
      <c r="D2252" s="52">
        <f>'COG-M'!P2093</f>
        <v>0</v>
      </c>
    </row>
    <row r="2253" spans="1:4" ht="14.25" customHeight="1">
      <c r="C2253" s="40">
        <v>25</v>
      </c>
      <c r="D2253" s="52">
        <f>'COG-M'!P2094</f>
        <v>0</v>
      </c>
    </row>
    <row r="2254" spans="1:4" ht="14.25" customHeight="1">
      <c r="C2254" s="40">
        <v>26</v>
      </c>
      <c r="D2254" s="52">
        <f>'COG-M'!P2095</f>
        <v>0</v>
      </c>
    </row>
    <row r="2255" spans="1:4" ht="14.25" customHeight="1">
      <c r="C2255" s="40">
        <v>27</v>
      </c>
      <c r="D2255" s="52">
        <f>'COG-M'!P2096</f>
        <v>0</v>
      </c>
    </row>
    <row r="2256" spans="1:4" ht="14.25" customHeight="1">
      <c r="A2256" s="40">
        <v>565</v>
      </c>
      <c r="B2256" s="40" t="s">
        <v>2078</v>
      </c>
      <c r="C2256" s="40">
        <v>11</v>
      </c>
      <c r="D2256" s="52">
        <f>'COG-M'!P2097</f>
        <v>0</v>
      </c>
    </row>
    <row r="2257" spans="1:4" ht="14.25" customHeight="1">
      <c r="C2257" s="40">
        <v>12</v>
      </c>
      <c r="D2257" s="52">
        <f>'COG-M'!P2098</f>
        <v>0</v>
      </c>
    </row>
    <row r="2258" spans="1:4" ht="14.25" customHeight="1">
      <c r="C2258" s="40">
        <v>13</v>
      </c>
      <c r="D2258" s="52">
        <f>'COG-M'!P2099</f>
        <v>0</v>
      </c>
    </row>
    <row r="2259" spans="1:4" ht="14.25" customHeight="1">
      <c r="C2259" s="40">
        <v>14</v>
      </c>
      <c r="D2259" s="52">
        <f>'COG-M'!P2100</f>
        <v>0</v>
      </c>
    </row>
    <row r="2260" spans="1:4" ht="14.25" customHeight="1">
      <c r="C2260" s="40">
        <v>15</v>
      </c>
      <c r="D2260" s="52">
        <f>'COG-M'!P2101</f>
        <v>0</v>
      </c>
    </row>
    <row r="2261" spans="1:4" ht="14.25" customHeight="1">
      <c r="C2261" s="40">
        <v>16</v>
      </c>
      <c r="D2261" s="52">
        <f>'COG-M'!P2102</f>
        <v>0</v>
      </c>
    </row>
    <row r="2262" spans="1:4" ht="14.25" customHeight="1">
      <c r="C2262" s="40">
        <v>17</v>
      </c>
      <c r="D2262" s="52">
        <f>'COG-M'!P2103</f>
        <v>0</v>
      </c>
    </row>
    <row r="2263" spans="1:4" ht="14.25" customHeight="1">
      <c r="C2263" s="40">
        <v>25</v>
      </c>
      <c r="D2263" s="52">
        <f>'COG-M'!P2104</f>
        <v>0</v>
      </c>
    </row>
    <row r="2264" spans="1:4" ht="14.25" customHeight="1">
      <c r="C2264" s="40">
        <v>26</v>
      </c>
      <c r="D2264" s="52">
        <f>'COG-M'!P2105</f>
        <v>0</v>
      </c>
    </row>
    <row r="2265" spans="1:4" ht="14.25" customHeight="1">
      <c r="C2265" s="40">
        <v>27</v>
      </c>
      <c r="D2265" s="52">
        <f>'COG-M'!P2106</f>
        <v>0</v>
      </c>
    </row>
    <row r="2266" spans="1:4" ht="14.25" customHeight="1">
      <c r="A2266" s="40">
        <v>566</v>
      </c>
      <c r="B2266" s="40" t="s">
        <v>2079</v>
      </c>
      <c r="C2266" s="40">
        <v>11</v>
      </c>
      <c r="D2266" s="52">
        <f>'COG-M'!P2107</f>
        <v>0</v>
      </c>
    </row>
    <row r="2267" spans="1:4" ht="14.25" customHeight="1">
      <c r="C2267" s="40">
        <v>12</v>
      </c>
      <c r="D2267" s="52">
        <f>'COG-M'!P2108</f>
        <v>0</v>
      </c>
    </row>
    <row r="2268" spans="1:4" ht="14.25" customHeight="1">
      <c r="C2268" s="40">
        <v>13</v>
      </c>
      <c r="D2268" s="52">
        <f>'COG-M'!P2109</f>
        <v>0</v>
      </c>
    </row>
    <row r="2269" spans="1:4" ht="14.25" customHeight="1">
      <c r="C2269" s="40">
        <v>14</v>
      </c>
      <c r="D2269" s="52">
        <f>'COG-M'!P2110</f>
        <v>0</v>
      </c>
    </row>
    <row r="2270" spans="1:4" ht="14.25" customHeight="1">
      <c r="C2270" s="40">
        <v>15</v>
      </c>
      <c r="D2270" s="52">
        <f>'COG-M'!P2111</f>
        <v>0</v>
      </c>
    </row>
    <row r="2271" spans="1:4" ht="14.25" customHeight="1">
      <c r="C2271" s="40">
        <v>16</v>
      </c>
      <c r="D2271" s="52">
        <f>'COG-M'!P2112</f>
        <v>0</v>
      </c>
    </row>
    <row r="2272" spans="1:4" ht="14.25" customHeight="1">
      <c r="C2272" s="40">
        <v>17</v>
      </c>
      <c r="D2272" s="52">
        <f>'COG-M'!P2113</f>
        <v>0</v>
      </c>
    </row>
    <row r="2273" spans="1:4" ht="14.25" customHeight="1">
      <c r="C2273" s="40">
        <v>25</v>
      </c>
      <c r="D2273" s="52">
        <f>'COG-M'!P2114</f>
        <v>0</v>
      </c>
    </row>
    <row r="2274" spans="1:4" ht="14.25" customHeight="1">
      <c r="C2274" s="40">
        <v>26</v>
      </c>
      <c r="D2274" s="52">
        <f>'COG-M'!P2115</f>
        <v>0</v>
      </c>
    </row>
    <row r="2275" spans="1:4" ht="14.25" customHeight="1">
      <c r="C2275" s="40">
        <v>27</v>
      </c>
      <c r="D2275" s="52">
        <f>'COG-M'!P2116</f>
        <v>0</v>
      </c>
    </row>
    <row r="2276" spans="1:4" ht="14.25" customHeight="1">
      <c r="A2276" s="40">
        <v>567</v>
      </c>
      <c r="B2276" s="40" t="s">
        <v>2080</v>
      </c>
      <c r="C2276" s="40">
        <v>11</v>
      </c>
      <c r="D2276" s="52">
        <f>'COG-M'!P2117</f>
        <v>0</v>
      </c>
    </row>
    <row r="2277" spans="1:4" ht="14.25" customHeight="1">
      <c r="C2277" s="40">
        <v>12</v>
      </c>
      <c r="D2277" s="52">
        <f>'COG-M'!P2118</f>
        <v>0</v>
      </c>
    </row>
    <row r="2278" spans="1:4" ht="14.25" customHeight="1">
      <c r="C2278" s="40">
        <v>13</v>
      </c>
      <c r="D2278" s="52">
        <f>'COG-M'!P2119</f>
        <v>0</v>
      </c>
    </row>
    <row r="2279" spans="1:4" ht="14.25" customHeight="1">
      <c r="C2279" s="40">
        <v>14</v>
      </c>
      <c r="D2279" s="52">
        <f>'COG-M'!P2120</f>
        <v>0</v>
      </c>
    </row>
    <row r="2280" spans="1:4" ht="14.25" customHeight="1">
      <c r="C2280" s="40">
        <v>15</v>
      </c>
      <c r="D2280" s="52">
        <f>'COG-M'!P2121</f>
        <v>39756</v>
      </c>
    </row>
    <row r="2281" spans="1:4" ht="14.25" customHeight="1">
      <c r="C2281" s="40">
        <v>16</v>
      </c>
      <c r="D2281" s="52">
        <f>'COG-M'!P2122</f>
        <v>0</v>
      </c>
    </row>
    <row r="2282" spans="1:4" ht="14.25" customHeight="1">
      <c r="C2282" s="40">
        <v>17</v>
      </c>
      <c r="D2282" s="52">
        <f>'COG-M'!P2123</f>
        <v>0</v>
      </c>
    </row>
    <row r="2283" spans="1:4" ht="14.25" customHeight="1">
      <c r="C2283" s="40">
        <v>25</v>
      </c>
      <c r="D2283" s="52">
        <f>'COG-M'!P2124</f>
        <v>0</v>
      </c>
    </row>
    <row r="2284" spans="1:4" ht="14.25" customHeight="1">
      <c r="C2284" s="40">
        <v>26</v>
      </c>
      <c r="D2284" s="52">
        <f>'COG-M'!P2125</f>
        <v>0</v>
      </c>
    </row>
    <row r="2285" spans="1:4" ht="14.25" customHeight="1">
      <c r="C2285" s="40">
        <v>27</v>
      </c>
      <c r="D2285" s="52">
        <f>'COG-M'!P2126</f>
        <v>0</v>
      </c>
    </row>
    <row r="2286" spans="1:4" ht="14.25" customHeight="1">
      <c r="A2286" s="40">
        <v>569</v>
      </c>
      <c r="B2286" s="40" t="s">
        <v>2081</v>
      </c>
      <c r="C2286" s="40">
        <v>11</v>
      </c>
      <c r="D2286" s="52">
        <f>'COG-M'!P2127</f>
        <v>0</v>
      </c>
    </row>
    <row r="2287" spans="1:4" ht="14.25" customHeight="1">
      <c r="C2287" s="40">
        <v>12</v>
      </c>
      <c r="D2287" s="52">
        <f>'COG-M'!P2128</f>
        <v>0</v>
      </c>
    </row>
    <row r="2288" spans="1:4" ht="14.25" customHeight="1">
      <c r="C2288" s="40">
        <v>13</v>
      </c>
      <c r="D2288" s="52">
        <f>'COG-M'!P2129</f>
        <v>0</v>
      </c>
    </row>
    <row r="2289" spans="1:4" ht="14.25" customHeight="1">
      <c r="C2289" s="40">
        <v>14</v>
      </c>
      <c r="D2289" s="52">
        <f>'COG-M'!P2130</f>
        <v>0</v>
      </c>
    </row>
    <row r="2290" spans="1:4" ht="14.25" customHeight="1">
      <c r="C2290" s="40">
        <v>15</v>
      </c>
      <c r="D2290" s="52">
        <f>'COG-M'!P2131</f>
        <v>0</v>
      </c>
    </row>
    <row r="2291" spans="1:4" ht="14.25" customHeight="1">
      <c r="C2291" s="40">
        <v>16</v>
      </c>
      <c r="D2291" s="52">
        <f>'COG-M'!P2132</f>
        <v>0</v>
      </c>
    </row>
    <row r="2292" spans="1:4" ht="14.25" customHeight="1">
      <c r="C2292" s="40">
        <v>17</v>
      </c>
      <c r="D2292" s="52">
        <f>'COG-M'!P2133</f>
        <v>0</v>
      </c>
    </row>
    <row r="2293" spans="1:4" ht="14.25" customHeight="1">
      <c r="C2293" s="40">
        <v>25</v>
      </c>
      <c r="D2293" s="52">
        <f>'COG-M'!P2134</f>
        <v>0</v>
      </c>
    </row>
    <row r="2294" spans="1:4" ht="14.25" customHeight="1">
      <c r="C2294" s="40">
        <v>26</v>
      </c>
      <c r="D2294" s="52">
        <f>'COG-M'!P2135</f>
        <v>0</v>
      </c>
    </row>
    <row r="2295" spans="1:4" ht="14.25" customHeight="1">
      <c r="C2295" s="40">
        <v>27</v>
      </c>
      <c r="D2295" s="52">
        <f>'COG-M'!P2136</f>
        <v>0</v>
      </c>
    </row>
    <row r="2296" spans="1:4" ht="14.25" customHeight="1">
      <c r="A2296" s="40">
        <v>5700</v>
      </c>
      <c r="B2296" s="40" t="s">
        <v>2082</v>
      </c>
      <c r="D2296" s="52">
        <f>'COG-M'!P2137</f>
        <v>12600</v>
      </c>
    </row>
    <row r="2297" spans="1:4" ht="14.25" customHeight="1">
      <c r="A2297" s="40">
        <v>571</v>
      </c>
      <c r="B2297" s="40" t="s">
        <v>2083</v>
      </c>
      <c r="C2297" s="40">
        <v>11</v>
      </c>
      <c r="D2297" s="52">
        <f>'COG-M'!P2138</f>
        <v>0</v>
      </c>
    </row>
    <row r="2298" spans="1:4" ht="14.25" customHeight="1">
      <c r="C2298" s="40">
        <v>12</v>
      </c>
      <c r="D2298" s="52">
        <f>'COG-M'!P2139</f>
        <v>0</v>
      </c>
    </row>
    <row r="2299" spans="1:4" ht="14.25" customHeight="1">
      <c r="C2299" s="40">
        <v>13</v>
      </c>
      <c r="D2299" s="52">
        <f>'COG-M'!P2140</f>
        <v>0</v>
      </c>
    </row>
    <row r="2300" spans="1:4" ht="14.25" customHeight="1">
      <c r="C2300" s="40">
        <v>14</v>
      </c>
      <c r="D2300" s="52">
        <f>'COG-M'!P2141</f>
        <v>0</v>
      </c>
    </row>
    <row r="2301" spans="1:4" ht="14.25" customHeight="1">
      <c r="C2301" s="40">
        <v>15</v>
      </c>
      <c r="D2301" s="52">
        <f>'COG-M'!P2142</f>
        <v>0</v>
      </c>
    </row>
    <row r="2302" spans="1:4" ht="14.25" customHeight="1">
      <c r="C2302" s="40">
        <v>16</v>
      </c>
      <c r="D2302" s="52">
        <f>'COG-M'!P2143</f>
        <v>0</v>
      </c>
    </row>
    <row r="2303" spans="1:4" ht="14.25" customHeight="1">
      <c r="C2303" s="40">
        <v>17</v>
      </c>
      <c r="D2303" s="52">
        <f>'COG-M'!P2144</f>
        <v>0</v>
      </c>
    </row>
    <row r="2304" spans="1:4" ht="14.25" customHeight="1">
      <c r="C2304" s="40">
        <v>25</v>
      </c>
      <c r="D2304" s="52">
        <f>'COG-M'!P2145</f>
        <v>0</v>
      </c>
    </row>
    <row r="2305" spans="1:4" ht="14.25" customHeight="1">
      <c r="C2305" s="40">
        <v>26</v>
      </c>
      <c r="D2305" s="52">
        <f>'COG-M'!P2146</f>
        <v>0</v>
      </c>
    </row>
    <row r="2306" spans="1:4" ht="14.25" customHeight="1">
      <c r="C2306" s="40">
        <v>27</v>
      </c>
      <c r="D2306" s="52">
        <f>'COG-M'!P2147</f>
        <v>0</v>
      </c>
    </row>
    <row r="2307" spans="1:4" ht="14.25" customHeight="1">
      <c r="A2307" s="40">
        <v>572</v>
      </c>
      <c r="B2307" s="40" t="s">
        <v>2084</v>
      </c>
      <c r="C2307" s="40">
        <v>11</v>
      </c>
      <c r="D2307" s="52">
        <f>'COG-M'!P2148</f>
        <v>0</v>
      </c>
    </row>
    <row r="2308" spans="1:4" ht="14.25" customHeight="1">
      <c r="C2308" s="40">
        <v>12</v>
      </c>
      <c r="D2308" s="52">
        <f>'COG-M'!P2149</f>
        <v>0</v>
      </c>
    </row>
    <row r="2309" spans="1:4" ht="14.25" customHeight="1">
      <c r="C2309" s="40">
        <v>13</v>
      </c>
      <c r="D2309" s="52">
        <f>'COG-M'!P2150</f>
        <v>0</v>
      </c>
    </row>
    <row r="2310" spans="1:4" ht="14.25" customHeight="1">
      <c r="C2310" s="40">
        <v>14</v>
      </c>
      <c r="D2310" s="52">
        <f>'COG-M'!P2151</f>
        <v>0</v>
      </c>
    </row>
    <row r="2311" spans="1:4" ht="14.25" customHeight="1">
      <c r="C2311" s="40">
        <v>15</v>
      </c>
      <c r="D2311" s="52">
        <f>'COG-M'!P2152</f>
        <v>0</v>
      </c>
    </row>
    <row r="2312" spans="1:4" ht="14.25" customHeight="1">
      <c r="C2312" s="40">
        <v>16</v>
      </c>
      <c r="D2312" s="52">
        <f>'COG-M'!P2153</f>
        <v>0</v>
      </c>
    </row>
    <row r="2313" spans="1:4" ht="14.25" customHeight="1">
      <c r="C2313" s="40">
        <v>17</v>
      </c>
      <c r="D2313" s="52">
        <f>'COG-M'!P2154</f>
        <v>0</v>
      </c>
    </row>
    <row r="2314" spans="1:4" ht="14.25" customHeight="1">
      <c r="C2314" s="40">
        <v>25</v>
      </c>
      <c r="D2314" s="52">
        <f>'COG-M'!P2155</f>
        <v>0</v>
      </c>
    </row>
    <row r="2315" spans="1:4" ht="14.25" customHeight="1">
      <c r="C2315" s="40">
        <v>26</v>
      </c>
      <c r="D2315" s="52">
        <f>'COG-M'!P2156</f>
        <v>0</v>
      </c>
    </row>
    <row r="2316" spans="1:4" ht="14.25" customHeight="1">
      <c r="C2316" s="40">
        <v>27</v>
      </c>
      <c r="D2316" s="52">
        <f>'COG-M'!P2157</f>
        <v>0</v>
      </c>
    </row>
    <row r="2317" spans="1:4" ht="14.25" customHeight="1">
      <c r="A2317" s="40">
        <v>573</v>
      </c>
      <c r="B2317" s="40" t="s">
        <v>2085</v>
      </c>
      <c r="C2317" s="40">
        <v>11</v>
      </c>
      <c r="D2317" s="52">
        <f>'COG-M'!P2158</f>
        <v>0</v>
      </c>
    </row>
    <row r="2318" spans="1:4" ht="14.25" customHeight="1">
      <c r="C2318" s="40">
        <v>12</v>
      </c>
      <c r="D2318" s="52">
        <f>'COG-M'!P2159</f>
        <v>0</v>
      </c>
    </row>
    <row r="2319" spans="1:4" ht="14.25" customHeight="1">
      <c r="C2319" s="40">
        <v>13</v>
      </c>
      <c r="D2319" s="52">
        <f>'COG-M'!P2160</f>
        <v>0</v>
      </c>
    </row>
    <row r="2320" spans="1:4" ht="14.25" customHeight="1">
      <c r="C2320" s="40">
        <v>14</v>
      </c>
      <c r="D2320" s="52">
        <f>'COG-M'!P2161</f>
        <v>0</v>
      </c>
    </row>
    <row r="2321" spans="1:4" ht="14.25" customHeight="1">
      <c r="C2321" s="40">
        <v>15</v>
      </c>
      <c r="D2321" s="52">
        <f>'COG-M'!P2162</f>
        <v>0</v>
      </c>
    </row>
    <row r="2322" spans="1:4" ht="14.25" customHeight="1">
      <c r="C2322" s="40">
        <v>16</v>
      </c>
      <c r="D2322" s="52">
        <f>'COG-M'!P2163</f>
        <v>0</v>
      </c>
    </row>
    <row r="2323" spans="1:4" ht="14.25" customHeight="1">
      <c r="C2323" s="40">
        <v>17</v>
      </c>
      <c r="D2323" s="52">
        <f>'COG-M'!P2164</f>
        <v>0</v>
      </c>
    </row>
    <row r="2324" spans="1:4" ht="14.25" customHeight="1">
      <c r="C2324" s="40">
        <v>25</v>
      </c>
      <c r="D2324" s="52">
        <f>'COG-M'!P2165</f>
        <v>0</v>
      </c>
    </row>
    <row r="2325" spans="1:4" ht="14.25" customHeight="1">
      <c r="C2325" s="40">
        <v>26</v>
      </c>
      <c r="D2325" s="52">
        <f>'COG-M'!P2166</f>
        <v>0</v>
      </c>
    </row>
    <row r="2326" spans="1:4" ht="14.25" customHeight="1">
      <c r="C2326" s="40">
        <v>27</v>
      </c>
      <c r="D2326" s="52">
        <f>'COG-M'!P2167</f>
        <v>0</v>
      </c>
    </row>
    <row r="2327" spans="1:4" ht="14.25" customHeight="1">
      <c r="A2327" s="40">
        <v>574</v>
      </c>
      <c r="B2327" s="40" t="s">
        <v>2086</v>
      </c>
      <c r="C2327" s="40">
        <v>11</v>
      </c>
      <c r="D2327" s="52">
        <f>'COG-M'!P2168</f>
        <v>0</v>
      </c>
    </row>
    <row r="2328" spans="1:4" ht="14.25" customHeight="1">
      <c r="C2328" s="40">
        <v>12</v>
      </c>
      <c r="D2328" s="52">
        <f>'COG-M'!P2169</f>
        <v>0</v>
      </c>
    </row>
    <row r="2329" spans="1:4" ht="14.25" customHeight="1">
      <c r="C2329" s="40">
        <v>13</v>
      </c>
      <c r="D2329" s="52">
        <f>'COG-M'!P2170</f>
        <v>0</v>
      </c>
    </row>
    <row r="2330" spans="1:4" ht="14.25" customHeight="1">
      <c r="C2330" s="40">
        <v>14</v>
      </c>
      <c r="D2330" s="52">
        <f>'COG-M'!P2171</f>
        <v>0</v>
      </c>
    </row>
    <row r="2331" spans="1:4" ht="14.25" customHeight="1">
      <c r="C2331" s="40">
        <v>15</v>
      </c>
      <c r="D2331" s="52">
        <f>'COG-M'!P2172</f>
        <v>0</v>
      </c>
    </row>
    <row r="2332" spans="1:4" ht="14.25" customHeight="1">
      <c r="C2332" s="40">
        <v>16</v>
      </c>
      <c r="D2332" s="52">
        <f>'COG-M'!P2173</f>
        <v>0</v>
      </c>
    </row>
    <row r="2333" spans="1:4" ht="14.25" customHeight="1">
      <c r="C2333" s="40">
        <v>17</v>
      </c>
      <c r="D2333" s="52">
        <f>'COG-M'!P2174</f>
        <v>0</v>
      </c>
    </row>
    <row r="2334" spans="1:4" ht="14.25" customHeight="1">
      <c r="C2334" s="40">
        <v>25</v>
      </c>
      <c r="D2334" s="52">
        <f>'COG-M'!P2175</f>
        <v>0</v>
      </c>
    </row>
    <row r="2335" spans="1:4" ht="14.25" customHeight="1">
      <c r="C2335" s="40">
        <v>26</v>
      </c>
      <c r="D2335" s="52">
        <f>'COG-M'!P2176</f>
        <v>0</v>
      </c>
    </row>
    <row r="2336" spans="1:4" ht="14.25" customHeight="1">
      <c r="C2336" s="40">
        <v>27</v>
      </c>
      <c r="D2336" s="52">
        <f>'COG-M'!P2177</f>
        <v>0</v>
      </c>
    </row>
    <row r="2337" spans="1:4" ht="14.25" customHeight="1">
      <c r="A2337" s="40">
        <v>575</v>
      </c>
      <c r="B2337" s="40" t="s">
        <v>2087</v>
      </c>
      <c r="C2337" s="40">
        <v>11</v>
      </c>
      <c r="D2337" s="52">
        <f>'COG-M'!P2178</f>
        <v>0</v>
      </c>
    </row>
    <row r="2338" spans="1:4" ht="14.25" customHeight="1">
      <c r="C2338" s="40">
        <v>12</v>
      </c>
      <c r="D2338" s="52">
        <f>'COG-M'!P2179</f>
        <v>0</v>
      </c>
    </row>
    <row r="2339" spans="1:4" ht="14.25" customHeight="1">
      <c r="C2339" s="40">
        <v>13</v>
      </c>
      <c r="D2339" s="52">
        <f>'COG-M'!P2180</f>
        <v>0</v>
      </c>
    </row>
    <row r="2340" spans="1:4" ht="14.25" customHeight="1">
      <c r="C2340" s="40">
        <v>14</v>
      </c>
      <c r="D2340" s="52">
        <f>'COG-M'!P2181</f>
        <v>0</v>
      </c>
    </row>
    <row r="2341" spans="1:4" ht="14.25" customHeight="1">
      <c r="C2341" s="40">
        <v>15</v>
      </c>
      <c r="D2341" s="52">
        <f>'COG-M'!P2182</f>
        <v>0</v>
      </c>
    </row>
    <row r="2342" spans="1:4" ht="14.25" customHeight="1">
      <c r="C2342" s="40">
        <v>16</v>
      </c>
      <c r="D2342" s="52">
        <f>'COG-M'!P2183</f>
        <v>0</v>
      </c>
    </row>
    <row r="2343" spans="1:4" ht="14.25" customHeight="1">
      <c r="C2343" s="40">
        <v>17</v>
      </c>
      <c r="D2343" s="52">
        <f>'COG-M'!P2184</f>
        <v>0</v>
      </c>
    </row>
    <row r="2344" spans="1:4" ht="14.25" customHeight="1">
      <c r="C2344" s="40">
        <v>25</v>
      </c>
      <c r="D2344" s="52">
        <f>'COG-M'!P2185</f>
        <v>0</v>
      </c>
    </row>
    <row r="2345" spans="1:4" ht="14.25" customHeight="1">
      <c r="C2345" s="40">
        <v>26</v>
      </c>
      <c r="D2345" s="52">
        <f>'COG-M'!P2186</f>
        <v>0</v>
      </c>
    </row>
    <row r="2346" spans="1:4" ht="14.25" customHeight="1">
      <c r="C2346" s="40">
        <v>27</v>
      </c>
      <c r="D2346" s="52">
        <f>'COG-M'!P2187</f>
        <v>0</v>
      </c>
    </row>
    <row r="2347" spans="1:4" ht="14.25" customHeight="1">
      <c r="A2347" s="40">
        <v>576</v>
      </c>
      <c r="B2347" s="40" t="s">
        <v>2088</v>
      </c>
      <c r="C2347" s="40">
        <v>11</v>
      </c>
      <c r="D2347" s="52">
        <f>'COG-M'!P2188</f>
        <v>0</v>
      </c>
    </row>
    <row r="2348" spans="1:4" ht="14.25" customHeight="1">
      <c r="C2348" s="40">
        <v>12</v>
      </c>
      <c r="D2348" s="52">
        <f>'COG-M'!P2189</f>
        <v>0</v>
      </c>
    </row>
    <row r="2349" spans="1:4" ht="14.25" customHeight="1">
      <c r="C2349" s="40">
        <v>13</v>
      </c>
      <c r="D2349" s="52">
        <f>'COG-M'!P2190</f>
        <v>0</v>
      </c>
    </row>
    <row r="2350" spans="1:4" ht="14.25" customHeight="1">
      <c r="C2350" s="40">
        <v>14</v>
      </c>
      <c r="D2350" s="52">
        <f>'COG-M'!P2191</f>
        <v>0</v>
      </c>
    </row>
    <row r="2351" spans="1:4" ht="14.25" customHeight="1">
      <c r="C2351" s="40">
        <v>15</v>
      </c>
      <c r="D2351" s="52">
        <f>'COG-M'!P2192</f>
        <v>0</v>
      </c>
    </row>
    <row r="2352" spans="1:4" ht="14.25" customHeight="1">
      <c r="C2352" s="40">
        <v>16</v>
      </c>
      <c r="D2352" s="52">
        <f>'COG-M'!P2193</f>
        <v>0</v>
      </c>
    </row>
    <row r="2353" spans="1:4" ht="14.25" customHeight="1">
      <c r="C2353" s="40">
        <v>17</v>
      </c>
      <c r="D2353" s="52">
        <f>'COG-M'!P2194</f>
        <v>0</v>
      </c>
    </row>
    <row r="2354" spans="1:4" ht="14.25" customHeight="1">
      <c r="C2354" s="40">
        <v>25</v>
      </c>
      <c r="D2354" s="52">
        <f>'COG-M'!P2195</f>
        <v>0</v>
      </c>
    </row>
    <row r="2355" spans="1:4" ht="14.25" customHeight="1">
      <c r="C2355" s="40">
        <v>26</v>
      </c>
      <c r="D2355" s="52">
        <f>'COG-M'!P2196</f>
        <v>0</v>
      </c>
    </row>
    <row r="2356" spans="1:4" ht="14.25" customHeight="1">
      <c r="C2356" s="40">
        <v>27</v>
      </c>
      <c r="D2356" s="52">
        <f>'COG-M'!P2197</f>
        <v>0</v>
      </c>
    </row>
    <row r="2357" spans="1:4" ht="14.25" customHeight="1">
      <c r="A2357" s="40">
        <v>577</v>
      </c>
      <c r="B2357" s="40" t="s">
        <v>2089</v>
      </c>
      <c r="C2357" s="40">
        <v>11</v>
      </c>
      <c r="D2357" s="52">
        <f>'COG-M'!P2198</f>
        <v>0</v>
      </c>
    </row>
    <row r="2358" spans="1:4" ht="14.25" customHeight="1">
      <c r="C2358" s="40">
        <v>12</v>
      </c>
      <c r="D2358" s="52">
        <f>'COG-M'!P2199</f>
        <v>0</v>
      </c>
    </row>
    <row r="2359" spans="1:4" ht="14.25" customHeight="1">
      <c r="C2359" s="40">
        <v>13</v>
      </c>
      <c r="D2359" s="52">
        <f>'COG-M'!P2200</f>
        <v>0</v>
      </c>
    </row>
    <row r="2360" spans="1:4" ht="14.25" customHeight="1">
      <c r="C2360" s="40">
        <v>14</v>
      </c>
      <c r="D2360" s="52">
        <f>'COG-M'!P2201</f>
        <v>0</v>
      </c>
    </row>
    <row r="2361" spans="1:4" ht="14.25" customHeight="1">
      <c r="C2361" s="40">
        <v>15</v>
      </c>
      <c r="D2361" s="52">
        <f>'COG-M'!P2202</f>
        <v>0</v>
      </c>
    </row>
    <row r="2362" spans="1:4" ht="14.25" customHeight="1">
      <c r="C2362" s="40">
        <v>16</v>
      </c>
      <c r="D2362" s="52">
        <f>'COG-M'!P2203</f>
        <v>0</v>
      </c>
    </row>
    <row r="2363" spans="1:4" ht="14.25" customHeight="1">
      <c r="C2363" s="40">
        <v>17</v>
      </c>
      <c r="D2363" s="52">
        <f>'COG-M'!P2204</f>
        <v>0</v>
      </c>
    </row>
    <row r="2364" spans="1:4" ht="14.25" customHeight="1">
      <c r="C2364" s="40">
        <v>25</v>
      </c>
      <c r="D2364" s="52">
        <f>'COG-M'!P2205</f>
        <v>0</v>
      </c>
    </row>
    <row r="2365" spans="1:4" ht="14.25" customHeight="1">
      <c r="C2365" s="40">
        <v>26</v>
      </c>
      <c r="D2365" s="52">
        <f>'COG-M'!P2206</f>
        <v>0</v>
      </c>
    </row>
    <row r="2366" spans="1:4" ht="14.25" customHeight="1">
      <c r="C2366" s="40">
        <v>27</v>
      </c>
      <c r="D2366" s="52">
        <f>'COG-M'!P2207</f>
        <v>0</v>
      </c>
    </row>
    <row r="2367" spans="1:4" ht="14.25" customHeight="1">
      <c r="A2367" s="40">
        <v>578</v>
      </c>
      <c r="B2367" s="40" t="s">
        <v>2090</v>
      </c>
      <c r="C2367" s="40">
        <v>11</v>
      </c>
      <c r="D2367" s="52">
        <f>'COG-M'!P2208</f>
        <v>12600</v>
      </c>
    </row>
    <row r="2368" spans="1:4" ht="14.25" customHeight="1">
      <c r="C2368" s="40">
        <v>12</v>
      </c>
      <c r="D2368" s="52">
        <f>'COG-M'!P2209</f>
        <v>0</v>
      </c>
    </row>
    <row r="2369" spans="1:4" ht="14.25" customHeight="1">
      <c r="C2369" s="40">
        <v>13</v>
      </c>
      <c r="D2369" s="52">
        <f>'COG-M'!P2210</f>
        <v>0</v>
      </c>
    </row>
    <row r="2370" spans="1:4" ht="14.25" customHeight="1">
      <c r="C2370" s="40">
        <v>14</v>
      </c>
      <c r="D2370" s="52">
        <f>'COG-M'!P2211</f>
        <v>0</v>
      </c>
    </row>
    <row r="2371" spans="1:4" ht="14.25" customHeight="1">
      <c r="C2371" s="40">
        <v>15</v>
      </c>
      <c r="D2371" s="52">
        <f>'COG-M'!P2212</f>
        <v>0</v>
      </c>
    </row>
    <row r="2372" spans="1:4" ht="14.25" customHeight="1">
      <c r="C2372" s="40">
        <v>16</v>
      </c>
      <c r="D2372" s="52">
        <f>'COG-M'!P2213</f>
        <v>0</v>
      </c>
    </row>
    <row r="2373" spans="1:4" ht="14.25" customHeight="1">
      <c r="C2373" s="40">
        <v>17</v>
      </c>
      <c r="D2373" s="52">
        <f>'COG-M'!P2214</f>
        <v>0</v>
      </c>
    </row>
    <row r="2374" spans="1:4" ht="14.25" customHeight="1">
      <c r="C2374" s="40">
        <v>25</v>
      </c>
      <c r="D2374" s="52">
        <f>'COG-M'!P2215</f>
        <v>0</v>
      </c>
    </row>
    <row r="2375" spans="1:4" ht="14.25" customHeight="1">
      <c r="C2375" s="40">
        <v>26</v>
      </c>
      <c r="D2375" s="52">
        <f>'COG-M'!P2216</f>
        <v>0</v>
      </c>
    </row>
    <row r="2376" spans="1:4" ht="14.25" customHeight="1">
      <c r="C2376" s="40">
        <v>27</v>
      </c>
      <c r="D2376" s="52">
        <f>'COG-M'!P2217</f>
        <v>0</v>
      </c>
    </row>
    <row r="2377" spans="1:4" ht="14.25" customHeight="1">
      <c r="A2377" s="40">
        <v>579</v>
      </c>
      <c r="B2377" s="40" t="s">
        <v>2091</v>
      </c>
      <c r="C2377" s="40">
        <v>11</v>
      </c>
      <c r="D2377" s="52">
        <f>'COG-M'!P2218</f>
        <v>0</v>
      </c>
    </row>
    <row r="2378" spans="1:4" ht="14.25" customHeight="1">
      <c r="C2378" s="40">
        <v>12</v>
      </c>
      <c r="D2378" s="52">
        <f>'COG-M'!P2219</f>
        <v>0</v>
      </c>
    </row>
    <row r="2379" spans="1:4" ht="14.25" customHeight="1">
      <c r="C2379" s="40">
        <v>13</v>
      </c>
      <c r="D2379" s="52">
        <f>'COG-M'!P2220</f>
        <v>0</v>
      </c>
    </row>
    <row r="2380" spans="1:4" ht="14.25" customHeight="1">
      <c r="C2380" s="40">
        <v>14</v>
      </c>
      <c r="D2380" s="52">
        <f>'COG-M'!P2221</f>
        <v>0</v>
      </c>
    </row>
    <row r="2381" spans="1:4" ht="14.25" customHeight="1">
      <c r="C2381" s="40">
        <v>15</v>
      </c>
      <c r="D2381" s="52">
        <f>'COG-M'!P2222</f>
        <v>0</v>
      </c>
    </row>
    <row r="2382" spans="1:4" ht="14.25" customHeight="1">
      <c r="C2382" s="40">
        <v>16</v>
      </c>
      <c r="D2382" s="52">
        <f>'COG-M'!P2223</f>
        <v>0</v>
      </c>
    </row>
    <row r="2383" spans="1:4" ht="14.25" customHeight="1">
      <c r="C2383" s="40">
        <v>17</v>
      </c>
      <c r="D2383" s="52">
        <f>'COG-M'!P2224</f>
        <v>0</v>
      </c>
    </row>
    <row r="2384" spans="1:4" ht="14.25" customHeight="1">
      <c r="C2384" s="40">
        <v>25</v>
      </c>
      <c r="D2384" s="52">
        <f>'COG-M'!P2225</f>
        <v>0</v>
      </c>
    </row>
    <row r="2385" spans="1:4" ht="14.25" customHeight="1">
      <c r="C2385" s="40">
        <v>26</v>
      </c>
      <c r="D2385" s="52">
        <f>'COG-M'!P2226</f>
        <v>0</v>
      </c>
    </row>
    <row r="2386" spans="1:4" ht="14.25" customHeight="1">
      <c r="C2386" s="40">
        <v>27</v>
      </c>
      <c r="D2386" s="52">
        <f>'COG-M'!P2227</f>
        <v>0</v>
      </c>
    </row>
    <row r="2387" spans="1:4" ht="14.25" customHeight="1">
      <c r="A2387" s="40">
        <v>5800</v>
      </c>
      <c r="B2387" s="40" t="s">
        <v>2092</v>
      </c>
      <c r="D2387" s="52">
        <f>'COG-M'!P2228</f>
        <v>0</v>
      </c>
    </row>
    <row r="2388" spans="1:4" ht="14.25" customHeight="1">
      <c r="A2388" s="40">
        <v>581</v>
      </c>
      <c r="B2388" s="40" t="s">
        <v>2093</v>
      </c>
      <c r="C2388" s="40">
        <v>11</v>
      </c>
      <c r="D2388" s="52">
        <f>'COG-M'!P2229</f>
        <v>0</v>
      </c>
    </row>
    <row r="2389" spans="1:4" ht="14.25" customHeight="1">
      <c r="C2389" s="40">
        <v>12</v>
      </c>
      <c r="D2389" s="52">
        <f>'COG-M'!P2230</f>
        <v>0</v>
      </c>
    </row>
    <row r="2390" spans="1:4" ht="14.25" customHeight="1">
      <c r="C2390" s="40">
        <v>13</v>
      </c>
      <c r="D2390" s="52">
        <f>'COG-M'!P2231</f>
        <v>0</v>
      </c>
    </row>
    <row r="2391" spans="1:4" ht="14.25" customHeight="1">
      <c r="C2391" s="40">
        <v>14</v>
      </c>
      <c r="D2391" s="52">
        <f>'COG-M'!P2232</f>
        <v>0</v>
      </c>
    </row>
    <row r="2392" spans="1:4" ht="14.25" customHeight="1">
      <c r="C2392" s="40">
        <v>15</v>
      </c>
      <c r="D2392" s="52">
        <f>'COG-M'!P2233</f>
        <v>0</v>
      </c>
    </row>
    <row r="2393" spans="1:4" ht="14.25" customHeight="1">
      <c r="C2393" s="40">
        <v>16</v>
      </c>
      <c r="D2393" s="52">
        <f>'COG-M'!P2234</f>
        <v>0</v>
      </c>
    </row>
    <row r="2394" spans="1:4" ht="14.25" customHeight="1">
      <c r="C2394" s="40">
        <v>17</v>
      </c>
      <c r="D2394" s="52">
        <f>'COG-M'!P2235</f>
        <v>0</v>
      </c>
    </row>
    <row r="2395" spans="1:4" ht="14.25" customHeight="1">
      <c r="C2395" s="40">
        <v>25</v>
      </c>
      <c r="D2395" s="52">
        <f>'COG-M'!P2236</f>
        <v>0</v>
      </c>
    </row>
    <row r="2396" spans="1:4" ht="14.25" customHeight="1">
      <c r="C2396" s="40">
        <v>26</v>
      </c>
      <c r="D2396" s="52">
        <f>'COG-M'!P2237</f>
        <v>0</v>
      </c>
    </row>
    <row r="2397" spans="1:4" ht="14.25" customHeight="1">
      <c r="C2397" s="40">
        <v>27</v>
      </c>
      <c r="D2397" s="52">
        <f>'COG-M'!P2238</f>
        <v>0</v>
      </c>
    </row>
    <row r="2398" spans="1:4" ht="14.25" customHeight="1">
      <c r="A2398" s="40">
        <v>582</v>
      </c>
      <c r="B2398" s="40" t="s">
        <v>2094</v>
      </c>
      <c r="C2398" s="40">
        <v>11</v>
      </c>
      <c r="D2398" s="52">
        <f>'COG-M'!P2239</f>
        <v>0</v>
      </c>
    </row>
    <row r="2399" spans="1:4" ht="14.25" customHeight="1">
      <c r="C2399" s="40">
        <v>12</v>
      </c>
      <c r="D2399" s="52">
        <f>'COG-M'!P2240</f>
        <v>0</v>
      </c>
    </row>
    <row r="2400" spans="1:4" ht="14.25" customHeight="1">
      <c r="C2400" s="40">
        <v>13</v>
      </c>
      <c r="D2400" s="52">
        <f>'COG-M'!P2241</f>
        <v>0</v>
      </c>
    </row>
    <row r="2401" spans="1:4" ht="14.25" customHeight="1">
      <c r="C2401" s="40">
        <v>14</v>
      </c>
      <c r="D2401" s="52">
        <f>'COG-M'!P2242</f>
        <v>0</v>
      </c>
    </row>
    <row r="2402" spans="1:4" ht="14.25" customHeight="1">
      <c r="C2402" s="40">
        <v>15</v>
      </c>
      <c r="D2402" s="52">
        <f>'COG-M'!P2243</f>
        <v>0</v>
      </c>
    </row>
    <row r="2403" spans="1:4" ht="14.25" customHeight="1">
      <c r="C2403" s="40">
        <v>16</v>
      </c>
      <c r="D2403" s="52">
        <f>'COG-M'!P2244</f>
        <v>0</v>
      </c>
    </row>
    <row r="2404" spans="1:4" ht="14.25" customHeight="1">
      <c r="C2404" s="40">
        <v>17</v>
      </c>
      <c r="D2404" s="52">
        <f>'COG-M'!P2245</f>
        <v>0</v>
      </c>
    </row>
    <row r="2405" spans="1:4" ht="14.25" customHeight="1">
      <c r="C2405" s="40">
        <v>25</v>
      </c>
      <c r="D2405" s="52">
        <f>'COG-M'!P2246</f>
        <v>0</v>
      </c>
    </row>
    <row r="2406" spans="1:4" ht="14.25" customHeight="1">
      <c r="C2406" s="40">
        <v>26</v>
      </c>
      <c r="D2406" s="52">
        <f>'COG-M'!P2247</f>
        <v>0</v>
      </c>
    </row>
    <row r="2407" spans="1:4" ht="14.25" customHeight="1">
      <c r="C2407" s="40">
        <v>27</v>
      </c>
      <c r="D2407" s="52">
        <f>'COG-M'!P2248</f>
        <v>0</v>
      </c>
    </row>
    <row r="2408" spans="1:4" ht="14.25" customHeight="1">
      <c r="A2408" s="40">
        <v>583</v>
      </c>
      <c r="B2408" s="40" t="s">
        <v>2095</v>
      </c>
      <c r="C2408" s="40">
        <v>11</v>
      </c>
      <c r="D2408" s="52">
        <f>'COG-M'!P2249</f>
        <v>0</v>
      </c>
    </row>
    <row r="2409" spans="1:4" ht="14.25" customHeight="1">
      <c r="C2409" s="40">
        <v>12</v>
      </c>
      <c r="D2409" s="52">
        <f>'COG-M'!P2250</f>
        <v>0</v>
      </c>
    </row>
    <row r="2410" spans="1:4" ht="14.25" customHeight="1">
      <c r="C2410" s="40">
        <v>13</v>
      </c>
      <c r="D2410" s="52">
        <f>'COG-M'!P2251</f>
        <v>0</v>
      </c>
    </row>
    <row r="2411" spans="1:4" ht="14.25" customHeight="1">
      <c r="C2411" s="40">
        <v>14</v>
      </c>
      <c r="D2411" s="52">
        <f>'COG-M'!P2252</f>
        <v>0</v>
      </c>
    </row>
    <row r="2412" spans="1:4" ht="14.25" customHeight="1">
      <c r="C2412" s="40">
        <v>15</v>
      </c>
      <c r="D2412" s="52">
        <f>'COG-M'!P2253</f>
        <v>0</v>
      </c>
    </row>
    <row r="2413" spans="1:4" ht="14.25" customHeight="1">
      <c r="C2413" s="40">
        <v>16</v>
      </c>
      <c r="D2413" s="52">
        <f>'COG-M'!P2254</f>
        <v>0</v>
      </c>
    </row>
    <row r="2414" spans="1:4" ht="14.25" customHeight="1">
      <c r="C2414" s="40">
        <v>17</v>
      </c>
      <c r="D2414" s="52">
        <f>'COG-M'!P2255</f>
        <v>0</v>
      </c>
    </row>
    <row r="2415" spans="1:4" ht="14.25" customHeight="1">
      <c r="C2415" s="40">
        <v>25</v>
      </c>
      <c r="D2415" s="52">
        <f>'COG-M'!P2256</f>
        <v>0</v>
      </c>
    </row>
    <row r="2416" spans="1:4" ht="14.25" customHeight="1">
      <c r="C2416" s="40">
        <v>26</v>
      </c>
      <c r="D2416" s="52">
        <f>'COG-M'!P2257</f>
        <v>0</v>
      </c>
    </row>
    <row r="2417" spans="1:4" ht="14.25" customHeight="1">
      <c r="C2417" s="40">
        <v>27</v>
      </c>
      <c r="D2417" s="52">
        <f>'COG-M'!P2258</f>
        <v>0</v>
      </c>
    </row>
    <row r="2418" spans="1:4" ht="14.25" customHeight="1">
      <c r="A2418" s="40">
        <v>589</v>
      </c>
      <c r="B2418" s="40" t="s">
        <v>2096</v>
      </c>
      <c r="C2418" s="40">
        <v>11</v>
      </c>
      <c r="D2418" s="52">
        <f>'COG-M'!P2259</f>
        <v>0</v>
      </c>
    </row>
    <row r="2419" spans="1:4" ht="14.25" customHeight="1">
      <c r="C2419" s="40">
        <v>12</v>
      </c>
      <c r="D2419" s="52">
        <f>'COG-M'!P2260</f>
        <v>0</v>
      </c>
    </row>
    <row r="2420" spans="1:4" ht="14.25" customHeight="1">
      <c r="C2420" s="40">
        <v>13</v>
      </c>
      <c r="D2420" s="52">
        <f>'COG-M'!P2261</f>
        <v>0</v>
      </c>
    </row>
    <row r="2421" spans="1:4" ht="14.25" customHeight="1">
      <c r="C2421" s="40">
        <v>14</v>
      </c>
      <c r="D2421" s="52">
        <f>'COG-M'!P2262</f>
        <v>0</v>
      </c>
    </row>
    <row r="2422" spans="1:4" ht="14.25" customHeight="1">
      <c r="C2422" s="40">
        <v>15</v>
      </c>
      <c r="D2422" s="52">
        <f>'COG-M'!P2263</f>
        <v>0</v>
      </c>
    </row>
    <row r="2423" spans="1:4" ht="14.25" customHeight="1">
      <c r="C2423" s="40">
        <v>16</v>
      </c>
      <c r="D2423" s="52">
        <f>'COG-M'!P2264</f>
        <v>0</v>
      </c>
    </row>
    <row r="2424" spans="1:4" ht="14.25" customHeight="1">
      <c r="C2424" s="40">
        <v>17</v>
      </c>
      <c r="D2424" s="52">
        <f>'COG-M'!P2265</f>
        <v>0</v>
      </c>
    </row>
    <row r="2425" spans="1:4" ht="14.25" customHeight="1">
      <c r="C2425" s="40">
        <v>25</v>
      </c>
      <c r="D2425" s="52">
        <f>'COG-M'!P2266</f>
        <v>0</v>
      </c>
    </row>
    <row r="2426" spans="1:4" ht="14.25" customHeight="1">
      <c r="C2426" s="40">
        <v>26</v>
      </c>
      <c r="D2426" s="52">
        <f>'COG-M'!P2267</f>
        <v>0</v>
      </c>
    </row>
    <row r="2427" spans="1:4" ht="14.25" customHeight="1">
      <c r="C2427" s="40">
        <v>27</v>
      </c>
      <c r="D2427" s="52">
        <f>'COG-M'!P2268</f>
        <v>0</v>
      </c>
    </row>
    <row r="2428" spans="1:4" ht="14.25" customHeight="1">
      <c r="A2428" s="40">
        <v>5900</v>
      </c>
      <c r="B2428" s="40" t="s">
        <v>2097</v>
      </c>
      <c r="D2428" s="52">
        <f>'COG-M'!P2269</f>
        <v>0</v>
      </c>
    </row>
    <row r="2429" spans="1:4" ht="14.25" customHeight="1">
      <c r="A2429" s="40">
        <v>591</v>
      </c>
      <c r="B2429" s="40" t="s">
        <v>2098</v>
      </c>
      <c r="C2429" s="40">
        <v>11</v>
      </c>
      <c r="D2429" s="52">
        <f>'COG-M'!P2270</f>
        <v>0</v>
      </c>
    </row>
    <row r="2430" spans="1:4" ht="14.25" customHeight="1">
      <c r="C2430" s="40">
        <v>12</v>
      </c>
      <c r="D2430" s="52">
        <f>'COG-M'!P2271</f>
        <v>0</v>
      </c>
    </row>
    <row r="2431" spans="1:4" ht="14.25" customHeight="1">
      <c r="C2431" s="40">
        <v>13</v>
      </c>
      <c r="D2431" s="52">
        <f>'COG-M'!P2272</f>
        <v>0</v>
      </c>
    </row>
    <row r="2432" spans="1:4" ht="14.25" customHeight="1">
      <c r="C2432" s="40">
        <v>14</v>
      </c>
      <c r="D2432" s="52">
        <f>'COG-M'!P2273</f>
        <v>0</v>
      </c>
    </row>
    <row r="2433" spans="1:4" ht="14.25" customHeight="1">
      <c r="C2433" s="40">
        <v>15</v>
      </c>
      <c r="D2433" s="52">
        <f>'COG-M'!P2274</f>
        <v>0</v>
      </c>
    </row>
    <row r="2434" spans="1:4" ht="14.25" customHeight="1">
      <c r="C2434" s="40">
        <v>16</v>
      </c>
      <c r="D2434" s="52">
        <f>'COG-M'!P2275</f>
        <v>0</v>
      </c>
    </row>
    <row r="2435" spans="1:4" ht="14.25" customHeight="1">
      <c r="C2435" s="40">
        <v>17</v>
      </c>
      <c r="D2435" s="52">
        <f>'COG-M'!P2276</f>
        <v>0</v>
      </c>
    </row>
    <row r="2436" spans="1:4" ht="14.25" customHeight="1">
      <c r="C2436" s="40">
        <v>25</v>
      </c>
      <c r="D2436" s="52">
        <f>'COG-M'!P2277</f>
        <v>0</v>
      </c>
    </row>
    <row r="2437" spans="1:4" ht="14.25" customHeight="1">
      <c r="C2437" s="40">
        <v>26</v>
      </c>
      <c r="D2437" s="52">
        <f>'COG-M'!P2278</f>
        <v>0</v>
      </c>
    </row>
    <row r="2438" spans="1:4" ht="14.25" customHeight="1">
      <c r="C2438" s="40">
        <v>27</v>
      </c>
      <c r="D2438" s="52">
        <f>'COG-M'!P2279</f>
        <v>0</v>
      </c>
    </row>
    <row r="2439" spans="1:4" ht="14.25" customHeight="1">
      <c r="A2439" s="40">
        <v>592</v>
      </c>
      <c r="B2439" s="40" t="s">
        <v>2099</v>
      </c>
      <c r="C2439" s="40">
        <v>11</v>
      </c>
      <c r="D2439" s="52">
        <f>'COG-M'!P2280</f>
        <v>0</v>
      </c>
    </row>
    <row r="2440" spans="1:4" ht="14.25" customHeight="1">
      <c r="C2440" s="40">
        <v>12</v>
      </c>
      <c r="D2440" s="52">
        <f>'COG-M'!P2281</f>
        <v>0</v>
      </c>
    </row>
    <row r="2441" spans="1:4" ht="14.25" customHeight="1">
      <c r="C2441" s="40">
        <v>13</v>
      </c>
      <c r="D2441" s="52">
        <f>'COG-M'!P2282</f>
        <v>0</v>
      </c>
    </row>
    <row r="2442" spans="1:4" ht="14.25" customHeight="1">
      <c r="C2442" s="40">
        <v>14</v>
      </c>
      <c r="D2442" s="52">
        <f>'COG-M'!P2283</f>
        <v>0</v>
      </c>
    </row>
    <row r="2443" spans="1:4" ht="14.25" customHeight="1">
      <c r="C2443" s="40">
        <v>15</v>
      </c>
      <c r="D2443" s="52">
        <f>'COG-M'!P2284</f>
        <v>0</v>
      </c>
    </row>
    <row r="2444" spans="1:4" ht="14.25" customHeight="1">
      <c r="C2444" s="40">
        <v>16</v>
      </c>
      <c r="D2444" s="52">
        <f>'COG-M'!P2285</f>
        <v>0</v>
      </c>
    </row>
    <row r="2445" spans="1:4" ht="14.25" customHeight="1">
      <c r="C2445" s="40">
        <v>17</v>
      </c>
      <c r="D2445" s="52">
        <f>'COG-M'!P2286</f>
        <v>0</v>
      </c>
    </row>
    <row r="2446" spans="1:4" ht="14.25" customHeight="1">
      <c r="C2446" s="40">
        <v>25</v>
      </c>
      <c r="D2446" s="52">
        <f>'COG-M'!P2287</f>
        <v>0</v>
      </c>
    </row>
    <row r="2447" spans="1:4" ht="14.25" customHeight="1">
      <c r="C2447" s="40">
        <v>26</v>
      </c>
      <c r="D2447" s="52">
        <f>'COG-M'!P2288</f>
        <v>0</v>
      </c>
    </row>
    <row r="2448" spans="1:4" ht="14.25" customHeight="1">
      <c r="C2448" s="40">
        <v>27</v>
      </c>
      <c r="D2448" s="52">
        <f>'COG-M'!P2289</f>
        <v>0</v>
      </c>
    </row>
    <row r="2449" spans="1:4" ht="14.25" customHeight="1">
      <c r="A2449" s="40">
        <v>593</v>
      </c>
      <c r="B2449" s="40" t="s">
        <v>2100</v>
      </c>
      <c r="C2449" s="40">
        <v>11</v>
      </c>
      <c r="D2449" s="52">
        <f>'COG-M'!P2290</f>
        <v>0</v>
      </c>
    </row>
    <row r="2450" spans="1:4" ht="14.25" customHeight="1">
      <c r="C2450" s="40">
        <v>12</v>
      </c>
      <c r="D2450" s="52">
        <f>'COG-M'!P2291</f>
        <v>0</v>
      </c>
    </row>
    <row r="2451" spans="1:4" ht="14.25" customHeight="1">
      <c r="C2451" s="40">
        <v>13</v>
      </c>
      <c r="D2451" s="52">
        <f>'COG-M'!P2292</f>
        <v>0</v>
      </c>
    </row>
    <row r="2452" spans="1:4" ht="14.25" customHeight="1">
      <c r="C2452" s="40">
        <v>14</v>
      </c>
      <c r="D2452" s="52">
        <f>'COG-M'!P2293</f>
        <v>0</v>
      </c>
    </row>
    <row r="2453" spans="1:4" ht="14.25" customHeight="1">
      <c r="C2453" s="40">
        <v>15</v>
      </c>
      <c r="D2453" s="52">
        <f>'COG-M'!P2294</f>
        <v>0</v>
      </c>
    </row>
    <row r="2454" spans="1:4" ht="14.25" customHeight="1">
      <c r="C2454" s="40">
        <v>16</v>
      </c>
      <c r="D2454" s="52">
        <f>'COG-M'!P2295</f>
        <v>0</v>
      </c>
    </row>
    <row r="2455" spans="1:4" ht="14.25" customHeight="1">
      <c r="C2455" s="40">
        <v>17</v>
      </c>
      <c r="D2455" s="52">
        <f>'COG-M'!P2296</f>
        <v>0</v>
      </c>
    </row>
    <row r="2456" spans="1:4" ht="14.25" customHeight="1">
      <c r="C2456" s="40">
        <v>25</v>
      </c>
      <c r="D2456" s="52">
        <f>'COG-M'!P2297</f>
        <v>0</v>
      </c>
    </row>
    <row r="2457" spans="1:4" ht="14.25" customHeight="1">
      <c r="C2457" s="40">
        <v>26</v>
      </c>
      <c r="D2457" s="52">
        <f>'COG-M'!P2298</f>
        <v>0</v>
      </c>
    </row>
    <row r="2458" spans="1:4" ht="14.25" customHeight="1">
      <c r="C2458" s="40">
        <v>27</v>
      </c>
      <c r="D2458" s="52">
        <f>'COG-M'!P2299</f>
        <v>0</v>
      </c>
    </row>
    <row r="2459" spans="1:4" ht="14.25" customHeight="1">
      <c r="A2459" s="40">
        <v>594</v>
      </c>
      <c r="B2459" s="40" t="s">
        <v>2101</v>
      </c>
      <c r="C2459" s="40">
        <v>11</v>
      </c>
      <c r="D2459" s="52">
        <f>'COG-M'!P2300</f>
        <v>0</v>
      </c>
    </row>
    <row r="2460" spans="1:4" ht="14.25" customHeight="1">
      <c r="C2460" s="40">
        <v>12</v>
      </c>
      <c r="D2460" s="52">
        <f>'COG-M'!P2301</f>
        <v>0</v>
      </c>
    </row>
    <row r="2461" spans="1:4" ht="14.25" customHeight="1">
      <c r="C2461" s="40">
        <v>13</v>
      </c>
      <c r="D2461" s="52">
        <f>'COG-M'!P2302</f>
        <v>0</v>
      </c>
    </row>
    <row r="2462" spans="1:4" ht="14.25" customHeight="1">
      <c r="C2462" s="40">
        <v>14</v>
      </c>
      <c r="D2462" s="52">
        <f>'COG-M'!P2303</f>
        <v>0</v>
      </c>
    </row>
    <row r="2463" spans="1:4" ht="14.25" customHeight="1">
      <c r="C2463" s="40">
        <v>15</v>
      </c>
      <c r="D2463" s="52">
        <f>'COG-M'!P2304</f>
        <v>0</v>
      </c>
    </row>
    <row r="2464" spans="1:4" ht="14.25" customHeight="1">
      <c r="C2464" s="40">
        <v>16</v>
      </c>
      <c r="D2464" s="52">
        <f>'COG-M'!P2305</f>
        <v>0</v>
      </c>
    </row>
    <row r="2465" spans="1:4" ht="14.25" customHeight="1">
      <c r="C2465" s="40">
        <v>17</v>
      </c>
      <c r="D2465" s="52">
        <f>'COG-M'!P2306</f>
        <v>0</v>
      </c>
    </row>
    <row r="2466" spans="1:4" ht="14.25" customHeight="1">
      <c r="C2466" s="40">
        <v>25</v>
      </c>
      <c r="D2466" s="52">
        <f>'COG-M'!P2307</f>
        <v>0</v>
      </c>
    </row>
    <row r="2467" spans="1:4" ht="14.25" customHeight="1">
      <c r="C2467" s="40">
        <v>26</v>
      </c>
      <c r="D2467" s="52">
        <f>'COG-M'!P2308</f>
        <v>0</v>
      </c>
    </row>
    <row r="2468" spans="1:4" ht="14.25" customHeight="1">
      <c r="C2468" s="40">
        <v>27</v>
      </c>
      <c r="D2468" s="52">
        <f>'COG-M'!P2309</f>
        <v>0</v>
      </c>
    </row>
    <row r="2469" spans="1:4" ht="14.25" customHeight="1">
      <c r="A2469" s="40">
        <v>595</v>
      </c>
      <c r="B2469" s="40" t="s">
        <v>2102</v>
      </c>
      <c r="C2469" s="40">
        <v>11</v>
      </c>
      <c r="D2469" s="52">
        <f>'COG-M'!P2310</f>
        <v>0</v>
      </c>
    </row>
    <row r="2470" spans="1:4" ht="14.25" customHeight="1">
      <c r="C2470" s="40">
        <v>12</v>
      </c>
      <c r="D2470" s="52">
        <f>'COG-M'!P2311</f>
        <v>0</v>
      </c>
    </row>
    <row r="2471" spans="1:4" ht="14.25" customHeight="1">
      <c r="C2471" s="40">
        <v>13</v>
      </c>
      <c r="D2471" s="52">
        <f>'COG-M'!P2312</f>
        <v>0</v>
      </c>
    </row>
    <row r="2472" spans="1:4" ht="14.25" customHeight="1">
      <c r="C2472" s="40">
        <v>14</v>
      </c>
      <c r="D2472" s="52">
        <f>'COG-M'!P2313</f>
        <v>0</v>
      </c>
    </row>
    <row r="2473" spans="1:4" ht="14.25" customHeight="1">
      <c r="C2473" s="40">
        <v>15</v>
      </c>
      <c r="D2473" s="52">
        <f>'COG-M'!P2314</f>
        <v>0</v>
      </c>
    </row>
    <row r="2474" spans="1:4" ht="14.25" customHeight="1">
      <c r="C2474" s="40">
        <v>16</v>
      </c>
      <c r="D2474" s="52">
        <f>'COG-M'!P2315</f>
        <v>0</v>
      </c>
    </row>
    <row r="2475" spans="1:4" ht="14.25" customHeight="1">
      <c r="C2475" s="40">
        <v>17</v>
      </c>
      <c r="D2475" s="52">
        <f>'COG-M'!P2316</f>
        <v>0</v>
      </c>
    </row>
    <row r="2476" spans="1:4" ht="14.25" customHeight="1">
      <c r="C2476" s="40">
        <v>25</v>
      </c>
      <c r="D2476" s="52">
        <f>'COG-M'!P2317</f>
        <v>0</v>
      </c>
    </row>
    <row r="2477" spans="1:4" ht="14.25" customHeight="1">
      <c r="C2477" s="40">
        <v>26</v>
      </c>
      <c r="D2477" s="52">
        <f>'COG-M'!P2318</f>
        <v>0</v>
      </c>
    </row>
    <row r="2478" spans="1:4" ht="14.25" customHeight="1">
      <c r="C2478" s="40">
        <v>27</v>
      </c>
      <c r="D2478" s="52">
        <f>'COG-M'!P2319</f>
        <v>0</v>
      </c>
    </row>
    <row r="2479" spans="1:4" ht="14.25" customHeight="1">
      <c r="A2479" s="40">
        <v>596</v>
      </c>
      <c r="B2479" s="40" t="s">
        <v>2103</v>
      </c>
      <c r="C2479" s="40">
        <v>11</v>
      </c>
      <c r="D2479" s="52">
        <f>'COG-M'!P2320</f>
        <v>0</v>
      </c>
    </row>
    <row r="2480" spans="1:4" ht="14.25" customHeight="1">
      <c r="C2480" s="40">
        <v>12</v>
      </c>
      <c r="D2480" s="52">
        <f>'COG-M'!P2321</f>
        <v>0</v>
      </c>
    </row>
    <row r="2481" spans="1:4" ht="14.25" customHeight="1">
      <c r="C2481" s="40">
        <v>13</v>
      </c>
      <c r="D2481" s="52">
        <f>'COG-M'!P2322</f>
        <v>0</v>
      </c>
    </row>
    <row r="2482" spans="1:4" ht="14.25" customHeight="1">
      <c r="C2482" s="40">
        <v>14</v>
      </c>
      <c r="D2482" s="52">
        <f>'COG-M'!P2323</f>
        <v>0</v>
      </c>
    </row>
    <row r="2483" spans="1:4" ht="14.25" customHeight="1">
      <c r="C2483" s="40">
        <v>15</v>
      </c>
      <c r="D2483" s="52">
        <f>'COG-M'!P2324</f>
        <v>0</v>
      </c>
    </row>
    <row r="2484" spans="1:4" ht="14.25" customHeight="1">
      <c r="C2484" s="40">
        <v>16</v>
      </c>
      <c r="D2484" s="52">
        <f>'COG-M'!P2325</f>
        <v>0</v>
      </c>
    </row>
    <row r="2485" spans="1:4" ht="14.25" customHeight="1">
      <c r="C2485" s="40">
        <v>17</v>
      </c>
      <c r="D2485" s="52">
        <f>'COG-M'!P2326</f>
        <v>0</v>
      </c>
    </row>
    <row r="2486" spans="1:4" ht="14.25" customHeight="1">
      <c r="C2486" s="40">
        <v>25</v>
      </c>
      <c r="D2486" s="52">
        <f>'COG-M'!P2327</f>
        <v>0</v>
      </c>
    </row>
    <row r="2487" spans="1:4" ht="14.25" customHeight="1">
      <c r="C2487" s="40">
        <v>26</v>
      </c>
      <c r="D2487" s="52">
        <f>'COG-M'!P2328</f>
        <v>0</v>
      </c>
    </row>
    <row r="2488" spans="1:4" ht="14.25" customHeight="1">
      <c r="C2488" s="40">
        <v>27</v>
      </c>
      <c r="D2488" s="52">
        <f>'COG-M'!P2329</f>
        <v>0</v>
      </c>
    </row>
    <row r="2489" spans="1:4" ht="14.25" customHeight="1">
      <c r="A2489" s="40">
        <v>597</v>
      </c>
      <c r="B2489" s="40" t="s">
        <v>2104</v>
      </c>
      <c r="C2489" s="40">
        <v>11</v>
      </c>
      <c r="D2489" s="52">
        <f>'COG-M'!P2330</f>
        <v>0</v>
      </c>
    </row>
    <row r="2490" spans="1:4" ht="14.25" customHeight="1">
      <c r="C2490" s="40">
        <v>12</v>
      </c>
      <c r="D2490" s="52">
        <f>'COG-M'!P2331</f>
        <v>0</v>
      </c>
    </row>
    <row r="2491" spans="1:4" ht="14.25" customHeight="1">
      <c r="C2491" s="40">
        <v>13</v>
      </c>
      <c r="D2491" s="52">
        <f>'COG-M'!P2332</f>
        <v>0</v>
      </c>
    </row>
    <row r="2492" spans="1:4" ht="14.25" customHeight="1">
      <c r="C2492" s="40">
        <v>14</v>
      </c>
      <c r="D2492" s="52">
        <f>'COG-M'!P2333</f>
        <v>0</v>
      </c>
    </row>
    <row r="2493" spans="1:4" ht="14.25" customHeight="1">
      <c r="C2493" s="40">
        <v>15</v>
      </c>
      <c r="D2493" s="52">
        <f>'COG-M'!P2334</f>
        <v>0</v>
      </c>
    </row>
    <row r="2494" spans="1:4" ht="14.25" customHeight="1">
      <c r="C2494" s="40">
        <v>16</v>
      </c>
      <c r="D2494" s="52">
        <f>'COG-M'!P2335</f>
        <v>0</v>
      </c>
    </row>
    <row r="2495" spans="1:4" ht="14.25" customHeight="1">
      <c r="C2495" s="40">
        <v>17</v>
      </c>
      <c r="D2495" s="52">
        <f>'COG-M'!P2336</f>
        <v>0</v>
      </c>
    </row>
    <row r="2496" spans="1:4" ht="14.25" customHeight="1">
      <c r="C2496" s="40">
        <v>25</v>
      </c>
      <c r="D2496" s="52">
        <f>'COG-M'!P2337</f>
        <v>0</v>
      </c>
    </row>
    <row r="2497" spans="1:4" ht="14.25" customHeight="1">
      <c r="C2497" s="40">
        <v>26</v>
      </c>
      <c r="D2497" s="52">
        <f>'COG-M'!P2338</f>
        <v>0</v>
      </c>
    </row>
    <row r="2498" spans="1:4" ht="14.25" customHeight="1">
      <c r="C2498" s="40">
        <v>27</v>
      </c>
      <c r="D2498" s="52">
        <f>'COG-M'!P2339</f>
        <v>0</v>
      </c>
    </row>
    <row r="2499" spans="1:4" ht="14.25" customHeight="1">
      <c r="A2499" s="40">
        <v>598</v>
      </c>
      <c r="B2499" s="40" t="s">
        <v>2105</v>
      </c>
      <c r="C2499" s="40">
        <v>11</v>
      </c>
      <c r="D2499" s="52">
        <f>'COG-M'!P2340</f>
        <v>0</v>
      </c>
    </row>
    <row r="2500" spans="1:4" ht="14.25" customHeight="1">
      <c r="C2500" s="40">
        <v>12</v>
      </c>
      <c r="D2500" s="52">
        <f>'COG-M'!P2341</f>
        <v>0</v>
      </c>
    </row>
    <row r="2501" spans="1:4" ht="14.25" customHeight="1">
      <c r="C2501" s="40">
        <v>13</v>
      </c>
      <c r="D2501" s="52">
        <f>'COG-M'!P2342</f>
        <v>0</v>
      </c>
    </row>
    <row r="2502" spans="1:4" ht="14.25" customHeight="1">
      <c r="C2502" s="40">
        <v>14</v>
      </c>
      <c r="D2502" s="52">
        <f>'COG-M'!P2343</f>
        <v>0</v>
      </c>
    </row>
    <row r="2503" spans="1:4" ht="14.25" customHeight="1">
      <c r="C2503" s="40">
        <v>15</v>
      </c>
      <c r="D2503" s="52">
        <f>'COG-M'!P2344</f>
        <v>0</v>
      </c>
    </row>
    <row r="2504" spans="1:4" ht="14.25" customHeight="1">
      <c r="C2504" s="40">
        <v>16</v>
      </c>
      <c r="D2504" s="52">
        <f>'COG-M'!P2345</f>
        <v>0</v>
      </c>
    </row>
    <row r="2505" spans="1:4" ht="14.25" customHeight="1">
      <c r="C2505" s="40">
        <v>17</v>
      </c>
      <c r="D2505" s="52">
        <f>'COG-M'!P2346</f>
        <v>0</v>
      </c>
    </row>
    <row r="2506" spans="1:4" ht="14.25" customHeight="1">
      <c r="C2506" s="40">
        <v>25</v>
      </c>
      <c r="D2506" s="52">
        <f>'COG-M'!P2347</f>
        <v>0</v>
      </c>
    </row>
    <row r="2507" spans="1:4" ht="14.25" customHeight="1">
      <c r="C2507" s="40">
        <v>26</v>
      </c>
      <c r="D2507" s="52">
        <f>'COG-M'!P2348</f>
        <v>0</v>
      </c>
    </row>
    <row r="2508" spans="1:4" ht="14.25" customHeight="1">
      <c r="C2508" s="40">
        <v>27</v>
      </c>
      <c r="D2508" s="52">
        <f>'COG-M'!P2349</f>
        <v>0</v>
      </c>
    </row>
    <row r="2509" spans="1:4" ht="14.25" customHeight="1">
      <c r="A2509" s="40">
        <v>599</v>
      </c>
      <c r="B2509" s="40" t="s">
        <v>2106</v>
      </c>
      <c r="C2509" s="40">
        <v>11</v>
      </c>
      <c r="D2509" s="52">
        <f>'COG-M'!P2350</f>
        <v>0</v>
      </c>
    </row>
    <row r="2510" spans="1:4" ht="14.25" customHeight="1">
      <c r="C2510" s="40">
        <v>12</v>
      </c>
      <c r="D2510" s="52">
        <f>'COG-M'!P2351</f>
        <v>0</v>
      </c>
    </row>
    <row r="2511" spans="1:4" ht="14.25" customHeight="1">
      <c r="C2511" s="40">
        <v>13</v>
      </c>
      <c r="D2511" s="52">
        <f>'COG-M'!P2352</f>
        <v>0</v>
      </c>
    </row>
    <row r="2512" spans="1:4" ht="14.25" customHeight="1">
      <c r="C2512" s="40">
        <v>14</v>
      </c>
      <c r="D2512" s="52">
        <f>'COG-M'!P2353</f>
        <v>0</v>
      </c>
    </row>
    <row r="2513" spans="1:4" ht="14.25" customHeight="1">
      <c r="C2513" s="40">
        <v>15</v>
      </c>
      <c r="D2513" s="52">
        <f>'COG-M'!P2354</f>
        <v>0</v>
      </c>
    </row>
    <row r="2514" spans="1:4" ht="14.25" customHeight="1">
      <c r="C2514" s="40">
        <v>16</v>
      </c>
      <c r="D2514" s="52">
        <f>'COG-M'!P2355</f>
        <v>0</v>
      </c>
    </row>
    <row r="2515" spans="1:4" ht="14.25" customHeight="1">
      <c r="C2515" s="40">
        <v>17</v>
      </c>
      <c r="D2515" s="52">
        <f>'COG-M'!P2356</f>
        <v>0</v>
      </c>
    </row>
    <row r="2516" spans="1:4" ht="14.25" customHeight="1">
      <c r="C2516" s="40">
        <v>25</v>
      </c>
      <c r="D2516" s="52">
        <f>'COG-M'!P2357</f>
        <v>0</v>
      </c>
    </row>
    <row r="2517" spans="1:4" ht="14.25" customHeight="1">
      <c r="C2517" s="40">
        <v>26</v>
      </c>
      <c r="D2517" s="52">
        <f>'COG-M'!P2358</f>
        <v>0</v>
      </c>
    </row>
    <row r="2518" spans="1:4" ht="14.25" customHeight="1">
      <c r="C2518" s="40">
        <v>27</v>
      </c>
      <c r="D2518" s="52">
        <f>'COG-M'!P2359</f>
        <v>0</v>
      </c>
    </row>
    <row r="2519" spans="1:4" ht="14.25" customHeight="1">
      <c r="A2519" s="40">
        <v>6000</v>
      </c>
      <c r="B2519" s="40" t="s">
        <v>2107</v>
      </c>
      <c r="D2519" s="52">
        <f>'COG-M'!P2360</f>
        <v>3997182</v>
      </c>
    </row>
    <row r="2520" spans="1:4" ht="14.25" customHeight="1">
      <c r="A2520" s="40">
        <v>6100</v>
      </c>
      <c r="B2520" s="40" t="s">
        <v>2108</v>
      </c>
      <c r="D2520" s="52">
        <f>'COG-M'!P2361</f>
        <v>0</v>
      </c>
    </row>
    <row r="2521" spans="1:4" ht="14.25" customHeight="1">
      <c r="A2521" s="40">
        <v>611</v>
      </c>
      <c r="B2521" s="40" t="s">
        <v>2109</v>
      </c>
      <c r="C2521" s="40">
        <v>11</v>
      </c>
      <c r="D2521" s="52">
        <f>'COG-M'!P2362</f>
        <v>0</v>
      </c>
    </row>
    <row r="2522" spans="1:4" ht="14.25" customHeight="1">
      <c r="C2522" s="40">
        <v>12</v>
      </c>
      <c r="D2522" s="52">
        <f>'COG-M'!P2363</f>
        <v>0</v>
      </c>
    </row>
    <row r="2523" spans="1:4" ht="14.25" customHeight="1">
      <c r="C2523" s="40">
        <v>13</v>
      </c>
      <c r="D2523" s="52">
        <f>'COG-M'!P2364</f>
        <v>0</v>
      </c>
    </row>
    <row r="2524" spans="1:4" ht="14.25" customHeight="1">
      <c r="C2524" s="40">
        <v>14</v>
      </c>
      <c r="D2524" s="52">
        <f>'COG-M'!P2365</f>
        <v>0</v>
      </c>
    </row>
    <row r="2525" spans="1:4" ht="14.25" customHeight="1">
      <c r="C2525" s="40">
        <v>15</v>
      </c>
      <c r="D2525" s="52">
        <f>'COG-M'!P2366</f>
        <v>0</v>
      </c>
    </row>
    <row r="2526" spans="1:4" ht="14.25" customHeight="1">
      <c r="C2526" s="40">
        <v>16</v>
      </c>
      <c r="D2526" s="52">
        <f>'COG-M'!P2367</f>
        <v>0</v>
      </c>
    </row>
    <row r="2527" spans="1:4" ht="14.25" customHeight="1">
      <c r="C2527" s="40">
        <v>17</v>
      </c>
      <c r="D2527" s="52">
        <f>'COG-M'!P2368</f>
        <v>0</v>
      </c>
    </row>
    <row r="2528" spans="1:4" ht="14.25" customHeight="1">
      <c r="C2528" s="40">
        <v>25</v>
      </c>
      <c r="D2528" s="52">
        <f>'COG-M'!P2369</f>
        <v>0</v>
      </c>
    </row>
    <row r="2529" spans="1:4" ht="14.25" customHeight="1">
      <c r="C2529" s="40">
        <v>26</v>
      </c>
      <c r="D2529" s="52">
        <f>'COG-M'!P2370</f>
        <v>0</v>
      </c>
    </row>
    <row r="2530" spans="1:4" ht="14.25" customHeight="1">
      <c r="C2530" s="40">
        <v>27</v>
      </c>
      <c r="D2530" s="52">
        <f>'COG-M'!P2371</f>
        <v>0</v>
      </c>
    </row>
    <row r="2531" spans="1:4" ht="14.25" customHeight="1">
      <c r="A2531" s="40">
        <v>612</v>
      </c>
      <c r="B2531" s="40" t="s">
        <v>2110</v>
      </c>
      <c r="C2531" s="40">
        <v>11</v>
      </c>
      <c r="D2531" s="52">
        <f>'COG-M'!P2372</f>
        <v>0</v>
      </c>
    </row>
    <row r="2532" spans="1:4" ht="14.25" customHeight="1">
      <c r="C2532" s="40">
        <v>12</v>
      </c>
      <c r="D2532" s="52">
        <f>'COG-M'!P2373</f>
        <v>0</v>
      </c>
    </row>
    <row r="2533" spans="1:4" ht="14.25" customHeight="1">
      <c r="C2533" s="40">
        <v>13</v>
      </c>
      <c r="D2533" s="52">
        <f>'COG-M'!P2374</f>
        <v>0</v>
      </c>
    </row>
    <row r="2534" spans="1:4" ht="14.25" customHeight="1">
      <c r="C2534" s="40">
        <v>14</v>
      </c>
      <c r="D2534" s="52">
        <f>'COG-M'!P2375</f>
        <v>0</v>
      </c>
    </row>
    <row r="2535" spans="1:4" ht="14.25" customHeight="1">
      <c r="C2535" s="40">
        <v>15</v>
      </c>
      <c r="D2535" s="52">
        <f>'COG-M'!P2376</f>
        <v>0</v>
      </c>
    </row>
    <row r="2536" spans="1:4" ht="14.25" customHeight="1">
      <c r="C2536" s="40">
        <v>16</v>
      </c>
      <c r="D2536" s="52">
        <f>'COG-M'!P2377</f>
        <v>0</v>
      </c>
    </row>
    <row r="2537" spans="1:4" ht="14.25" customHeight="1">
      <c r="C2537" s="40">
        <v>17</v>
      </c>
      <c r="D2537" s="52">
        <f>'COG-M'!P2378</f>
        <v>0</v>
      </c>
    </row>
    <row r="2538" spans="1:4" ht="14.25" customHeight="1">
      <c r="C2538" s="40">
        <v>25</v>
      </c>
      <c r="D2538" s="52">
        <f>'COG-M'!P2379</f>
        <v>0</v>
      </c>
    </row>
    <row r="2539" spans="1:4" ht="14.25" customHeight="1">
      <c r="C2539" s="40">
        <v>26</v>
      </c>
      <c r="D2539" s="52">
        <f>'COG-M'!P2380</f>
        <v>0</v>
      </c>
    </row>
    <row r="2540" spans="1:4" ht="14.25" customHeight="1">
      <c r="C2540" s="40">
        <v>27</v>
      </c>
      <c r="D2540" s="52">
        <f>'COG-M'!P2381</f>
        <v>0</v>
      </c>
    </row>
    <row r="2541" spans="1:4" ht="14.25" customHeight="1">
      <c r="A2541" s="40">
        <v>613</v>
      </c>
      <c r="B2541" s="40" t="s">
        <v>2111</v>
      </c>
      <c r="C2541" s="40">
        <v>11</v>
      </c>
      <c r="D2541" s="52">
        <f>'COG-M'!P2382</f>
        <v>0</v>
      </c>
    </row>
    <row r="2542" spans="1:4" ht="14.25" customHeight="1">
      <c r="C2542" s="40">
        <v>12</v>
      </c>
      <c r="D2542" s="52">
        <f>'COG-M'!P2383</f>
        <v>0</v>
      </c>
    </row>
    <row r="2543" spans="1:4" ht="14.25" customHeight="1">
      <c r="C2543" s="40">
        <v>13</v>
      </c>
      <c r="D2543" s="52">
        <f>'COG-M'!P2384</f>
        <v>0</v>
      </c>
    </row>
    <row r="2544" spans="1:4" ht="14.25" customHeight="1">
      <c r="C2544" s="40">
        <v>14</v>
      </c>
      <c r="D2544" s="52">
        <f>'COG-M'!P2385</f>
        <v>0</v>
      </c>
    </row>
    <row r="2545" spans="1:4" ht="14.25" customHeight="1">
      <c r="C2545" s="40">
        <v>15</v>
      </c>
      <c r="D2545" s="52">
        <f>'COG-M'!P2386</f>
        <v>0</v>
      </c>
    </row>
    <row r="2546" spans="1:4" ht="14.25" customHeight="1">
      <c r="C2546" s="40">
        <v>16</v>
      </c>
      <c r="D2546" s="52">
        <f>'COG-M'!P2387</f>
        <v>0</v>
      </c>
    </row>
    <row r="2547" spans="1:4" ht="14.25" customHeight="1">
      <c r="C2547" s="40">
        <v>17</v>
      </c>
      <c r="D2547" s="52">
        <f>'COG-M'!P2388</f>
        <v>0</v>
      </c>
    </row>
    <row r="2548" spans="1:4" ht="14.25" customHeight="1">
      <c r="C2548" s="40">
        <v>25</v>
      </c>
      <c r="D2548" s="52">
        <f>'COG-M'!P2389</f>
        <v>0</v>
      </c>
    </row>
    <row r="2549" spans="1:4" ht="14.25" customHeight="1">
      <c r="C2549" s="40">
        <v>26</v>
      </c>
      <c r="D2549" s="52">
        <f>'COG-M'!P2390</f>
        <v>0</v>
      </c>
    </row>
    <row r="2550" spans="1:4" ht="14.25" customHeight="1">
      <c r="C2550" s="40">
        <v>27</v>
      </c>
      <c r="D2550" s="52">
        <f>'COG-M'!P2391</f>
        <v>0</v>
      </c>
    </row>
    <row r="2551" spans="1:4" ht="14.25" customHeight="1">
      <c r="A2551" s="40">
        <v>614</v>
      </c>
      <c r="B2551" s="40" t="s">
        <v>2112</v>
      </c>
      <c r="C2551" s="40">
        <v>11</v>
      </c>
      <c r="D2551" s="52">
        <f>'COG-M'!P2392</f>
        <v>0</v>
      </c>
    </row>
    <row r="2552" spans="1:4" ht="14.25" customHeight="1">
      <c r="C2552" s="40">
        <v>12</v>
      </c>
      <c r="D2552" s="52">
        <f>'COG-M'!P2393</f>
        <v>0</v>
      </c>
    </row>
    <row r="2553" spans="1:4" ht="14.25" customHeight="1">
      <c r="C2553" s="40">
        <v>13</v>
      </c>
      <c r="D2553" s="52">
        <f>'COG-M'!P2394</f>
        <v>0</v>
      </c>
    </row>
    <row r="2554" spans="1:4" ht="14.25" customHeight="1">
      <c r="C2554" s="40">
        <v>14</v>
      </c>
      <c r="D2554" s="52">
        <f>'COG-M'!P2395</f>
        <v>0</v>
      </c>
    </row>
    <row r="2555" spans="1:4" ht="14.25" customHeight="1">
      <c r="C2555" s="40">
        <v>15</v>
      </c>
      <c r="D2555" s="52">
        <f>'COG-M'!P2396</f>
        <v>0</v>
      </c>
    </row>
    <row r="2556" spans="1:4" ht="14.25" customHeight="1">
      <c r="C2556" s="40">
        <v>16</v>
      </c>
      <c r="D2556" s="52">
        <f>'COG-M'!P2397</f>
        <v>0</v>
      </c>
    </row>
    <row r="2557" spans="1:4" ht="14.25" customHeight="1">
      <c r="C2557" s="40">
        <v>17</v>
      </c>
      <c r="D2557" s="52">
        <f>'COG-M'!P2398</f>
        <v>0</v>
      </c>
    </row>
    <row r="2558" spans="1:4" ht="14.25" customHeight="1">
      <c r="C2558" s="40">
        <v>25</v>
      </c>
      <c r="D2558" s="52">
        <f>'COG-M'!P2399</f>
        <v>0</v>
      </c>
    </row>
    <row r="2559" spans="1:4" ht="14.25" customHeight="1">
      <c r="C2559" s="40">
        <v>26</v>
      </c>
      <c r="D2559" s="52">
        <f>'COG-M'!P2400</f>
        <v>0</v>
      </c>
    </row>
    <row r="2560" spans="1:4" ht="14.25" customHeight="1">
      <c r="C2560" s="40">
        <v>27</v>
      </c>
      <c r="D2560" s="52">
        <f>'COG-M'!P2401</f>
        <v>0</v>
      </c>
    </row>
    <row r="2561" spans="1:4" ht="14.25" customHeight="1">
      <c r="A2561" s="40">
        <v>615</v>
      </c>
      <c r="B2561" s="40" t="s">
        <v>2113</v>
      </c>
      <c r="C2561" s="40">
        <v>11</v>
      </c>
      <c r="D2561" s="52">
        <f>'COG-M'!P2402</f>
        <v>0</v>
      </c>
    </row>
    <row r="2562" spans="1:4" ht="14.25" customHeight="1">
      <c r="C2562" s="40">
        <v>12</v>
      </c>
      <c r="D2562" s="52">
        <f>'COG-M'!P2403</f>
        <v>0</v>
      </c>
    </row>
    <row r="2563" spans="1:4" ht="14.25" customHeight="1">
      <c r="C2563" s="40">
        <v>13</v>
      </c>
      <c r="D2563" s="52">
        <f>'COG-M'!P2404</f>
        <v>0</v>
      </c>
    </row>
    <row r="2564" spans="1:4" ht="14.25" customHeight="1">
      <c r="C2564" s="40">
        <v>14</v>
      </c>
      <c r="D2564" s="52">
        <f>'COG-M'!P2405</f>
        <v>0</v>
      </c>
    </row>
    <row r="2565" spans="1:4" ht="14.25" customHeight="1">
      <c r="C2565" s="40">
        <v>15</v>
      </c>
      <c r="D2565" s="52">
        <f>'COG-M'!P2406</f>
        <v>0</v>
      </c>
    </row>
    <row r="2566" spans="1:4" ht="14.25" customHeight="1">
      <c r="C2566" s="40">
        <v>16</v>
      </c>
      <c r="D2566" s="52">
        <f>'COG-M'!P2407</f>
        <v>0</v>
      </c>
    </row>
    <row r="2567" spans="1:4" ht="14.25" customHeight="1">
      <c r="C2567" s="40">
        <v>17</v>
      </c>
      <c r="D2567" s="52">
        <f>'COG-M'!P2408</f>
        <v>0</v>
      </c>
    </row>
    <row r="2568" spans="1:4" ht="14.25" customHeight="1">
      <c r="C2568" s="40">
        <v>25</v>
      </c>
      <c r="D2568" s="52">
        <f>'COG-M'!P2409</f>
        <v>0</v>
      </c>
    </row>
    <row r="2569" spans="1:4" ht="14.25" customHeight="1">
      <c r="C2569" s="40">
        <v>26</v>
      </c>
      <c r="D2569" s="52">
        <f>'COG-M'!P2410</f>
        <v>0</v>
      </c>
    </row>
    <row r="2570" spans="1:4" ht="14.25" customHeight="1">
      <c r="C2570" s="40">
        <v>27</v>
      </c>
      <c r="D2570" s="52">
        <f>'COG-M'!P2411</f>
        <v>0</v>
      </c>
    </row>
    <row r="2571" spans="1:4" ht="14.25" customHeight="1">
      <c r="A2571" s="40">
        <v>616</v>
      </c>
      <c r="B2571" s="40" t="s">
        <v>2114</v>
      </c>
      <c r="C2571" s="40">
        <v>11</v>
      </c>
      <c r="D2571" s="52">
        <f>'COG-M'!P2412</f>
        <v>0</v>
      </c>
    </row>
    <row r="2572" spans="1:4" ht="14.25" customHeight="1">
      <c r="C2572" s="40">
        <v>12</v>
      </c>
      <c r="D2572" s="52">
        <f>'COG-M'!P2413</f>
        <v>0</v>
      </c>
    </row>
    <row r="2573" spans="1:4" ht="14.25" customHeight="1">
      <c r="C2573" s="40">
        <v>13</v>
      </c>
      <c r="D2573" s="52">
        <f>'COG-M'!P2414</f>
        <v>0</v>
      </c>
    </row>
    <row r="2574" spans="1:4" ht="14.25" customHeight="1">
      <c r="C2574" s="40">
        <v>14</v>
      </c>
      <c r="D2574" s="52">
        <f>'COG-M'!P2415</f>
        <v>0</v>
      </c>
    </row>
    <row r="2575" spans="1:4" ht="14.25" customHeight="1">
      <c r="C2575" s="40">
        <v>15</v>
      </c>
      <c r="D2575" s="52">
        <f>'COG-M'!P2416</f>
        <v>0</v>
      </c>
    </row>
    <row r="2576" spans="1:4" ht="14.25" customHeight="1">
      <c r="C2576" s="40">
        <v>16</v>
      </c>
      <c r="D2576" s="52">
        <f>'COG-M'!P2417</f>
        <v>0</v>
      </c>
    </row>
    <row r="2577" spans="1:4" ht="14.25" customHeight="1">
      <c r="C2577" s="40">
        <v>17</v>
      </c>
      <c r="D2577" s="52">
        <f>'COG-M'!P2418</f>
        <v>0</v>
      </c>
    </row>
    <row r="2578" spans="1:4" ht="14.25" customHeight="1">
      <c r="C2578" s="40">
        <v>25</v>
      </c>
      <c r="D2578" s="52">
        <f>'COG-M'!P2419</f>
        <v>0</v>
      </c>
    </row>
    <row r="2579" spans="1:4" ht="14.25" customHeight="1">
      <c r="C2579" s="40">
        <v>26</v>
      </c>
      <c r="D2579" s="52">
        <f>'COG-M'!P2420</f>
        <v>0</v>
      </c>
    </row>
    <row r="2580" spans="1:4" ht="14.25" customHeight="1">
      <c r="C2580" s="40">
        <v>27</v>
      </c>
      <c r="D2580" s="52">
        <f>'COG-M'!P2421</f>
        <v>0</v>
      </c>
    </row>
    <row r="2581" spans="1:4" ht="14.25" customHeight="1">
      <c r="A2581" s="40">
        <v>617</v>
      </c>
      <c r="B2581" s="40" t="s">
        <v>2115</v>
      </c>
      <c r="C2581" s="40">
        <v>11</v>
      </c>
      <c r="D2581" s="52">
        <f>'COG-M'!P2422</f>
        <v>0</v>
      </c>
    </row>
    <row r="2582" spans="1:4" ht="14.25" customHeight="1">
      <c r="C2582" s="40">
        <v>12</v>
      </c>
      <c r="D2582" s="52">
        <f>'COG-M'!P2423</f>
        <v>0</v>
      </c>
    </row>
    <row r="2583" spans="1:4" ht="14.25" customHeight="1">
      <c r="C2583" s="40">
        <v>13</v>
      </c>
      <c r="D2583" s="52">
        <f>'COG-M'!P2424</f>
        <v>0</v>
      </c>
    </row>
    <row r="2584" spans="1:4" ht="14.25" customHeight="1">
      <c r="C2584" s="40">
        <v>14</v>
      </c>
      <c r="D2584" s="52">
        <f>'COG-M'!P2425</f>
        <v>0</v>
      </c>
    </row>
    <row r="2585" spans="1:4" ht="14.25" customHeight="1">
      <c r="C2585" s="40">
        <v>15</v>
      </c>
      <c r="D2585" s="52">
        <f>'COG-M'!P2426</f>
        <v>0</v>
      </c>
    </row>
    <row r="2586" spans="1:4" ht="14.25" customHeight="1">
      <c r="C2586" s="40">
        <v>16</v>
      </c>
      <c r="D2586" s="52">
        <f>'COG-M'!P2427</f>
        <v>0</v>
      </c>
    </row>
    <row r="2587" spans="1:4" ht="14.25" customHeight="1">
      <c r="C2587" s="40">
        <v>17</v>
      </c>
      <c r="D2587" s="52">
        <f>'COG-M'!P2428</f>
        <v>0</v>
      </c>
    </row>
    <row r="2588" spans="1:4" ht="14.25" customHeight="1">
      <c r="C2588" s="40">
        <v>25</v>
      </c>
      <c r="D2588" s="52">
        <f>'COG-M'!P2429</f>
        <v>0</v>
      </c>
    </row>
    <row r="2589" spans="1:4" ht="14.25" customHeight="1">
      <c r="C2589" s="40">
        <v>26</v>
      </c>
      <c r="D2589" s="52">
        <f>'COG-M'!P2430</f>
        <v>0</v>
      </c>
    </row>
    <row r="2590" spans="1:4" ht="14.25" customHeight="1">
      <c r="C2590" s="40">
        <v>27</v>
      </c>
      <c r="D2590" s="52">
        <f>'COG-M'!P2431</f>
        <v>0</v>
      </c>
    </row>
    <row r="2591" spans="1:4" ht="14.25" customHeight="1">
      <c r="A2591" s="40">
        <v>619</v>
      </c>
      <c r="B2591" s="40" t="s">
        <v>2116</v>
      </c>
      <c r="C2591" s="40">
        <v>11</v>
      </c>
      <c r="D2591" s="52">
        <f>'COG-M'!P2432</f>
        <v>0</v>
      </c>
    </row>
    <row r="2592" spans="1:4" ht="14.25" customHeight="1">
      <c r="C2592" s="40">
        <v>12</v>
      </c>
      <c r="D2592" s="52">
        <f>'COG-M'!P2433</f>
        <v>0</v>
      </c>
    </row>
    <row r="2593" spans="1:4" ht="14.25" customHeight="1">
      <c r="C2593" s="40">
        <v>13</v>
      </c>
      <c r="D2593" s="52">
        <f>'COG-M'!P2434</f>
        <v>0</v>
      </c>
    </row>
    <row r="2594" spans="1:4" ht="14.25" customHeight="1">
      <c r="C2594" s="40">
        <v>14</v>
      </c>
      <c r="D2594" s="52">
        <f>'COG-M'!P2435</f>
        <v>0</v>
      </c>
    </row>
    <row r="2595" spans="1:4" ht="14.25" customHeight="1">
      <c r="C2595" s="40">
        <v>15</v>
      </c>
      <c r="D2595" s="52">
        <f>'COG-M'!P2436</f>
        <v>0</v>
      </c>
    </row>
    <row r="2596" spans="1:4" ht="14.25" customHeight="1">
      <c r="C2596" s="40">
        <v>16</v>
      </c>
      <c r="D2596" s="52">
        <f>'COG-M'!P2437</f>
        <v>0</v>
      </c>
    </row>
    <row r="2597" spans="1:4" ht="14.25" customHeight="1">
      <c r="C2597" s="40">
        <v>17</v>
      </c>
      <c r="D2597" s="52">
        <f>'COG-M'!P2438</f>
        <v>0</v>
      </c>
    </row>
    <row r="2598" spans="1:4" ht="14.25" customHeight="1">
      <c r="C2598" s="40">
        <v>25</v>
      </c>
      <c r="D2598" s="52">
        <f>'COG-M'!P2439</f>
        <v>0</v>
      </c>
    </row>
    <row r="2599" spans="1:4" ht="14.25" customHeight="1">
      <c r="C2599" s="40">
        <v>26</v>
      </c>
      <c r="D2599" s="52">
        <f>'COG-M'!P2440</f>
        <v>0</v>
      </c>
    </row>
    <row r="2600" spans="1:4" ht="14.25" customHeight="1">
      <c r="C2600" s="40">
        <v>27</v>
      </c>
      <c r="D2600" s="52">
        <f>'COG-M'!P2441</f>
        <v>0</v>
      </c>
    </row>
    <row r="2601" spans="1:4" ht="14.25" customHeight="1">
      <c r="A2601" s="40">
        <v>6200</v>
      </c>
      <c r="B2601" s="40" t="s">
        <v>2117</v>
      </c>
      <c r="D2601" s="52">
        <f>'COG-M'!P2442</f>
        <v>3997182</v>
      </c>
    </row>
    <row r="2602" spans="1:4" ht="14.25" customHeight="1">
      <c r="A2602" s="40">
        <v>621</v>
      </c>
      <c r="B2602" s="40" t="s">
        <v>2109</v>
      </c>
      <c r="C2602" s="40">
        <v>11</v>
      </c>
      <c r="D2602" s="52">
        <f>'COG-M'!P2443</f>
        <v>0</v>
      </c>
    </row>
    <row r="2603" spans="1:4" ht="14.25" customHeight="1">
      <c r="C2603" s="40">
        <v>12</v>
      </c>
      <c r="D2603" s="52">
        <f>'COG-M'!P2444</f>
        <v>0</v>
      </c>
    </row>
    <row r="2604" spans="1:4" ht="14.25" customHeight="1">
      <c r="C2604" s="40">
        <v>13</v>
      </c>
      <c r="D2604" s="52">
        <f>'COG-M'!P2445</f>
        <v>0</v>
      </c>
    </row>
    <row r="2605" spans="1:4" ht="14.25" customHeight="1">
      <c r="C2605" s="40">
        <v>14</v>
      </c>
      <c r="D2605" s="52">
        <f>'COG-M'!P2446</f>
        <v>0</v>
      </c>
    </row>
    <row r="2606" spans="1:4" ht="14.25" customHeight="1">
      <c r="C2606" s="40">
        <v>15</v>
      </c>
      <c r="D2606" s="52">
        <f>'COG-M'!P2447</f>
        <v>0</v>
      </c>
    </row>
    <row r="2607" spans="1:4" ht="14.25" customHeight="1">
      <c r="C2607" s="40">
        <v>16</v>
      </c>
      <c r="D2607" s="52">
        <f>'COG-M'!P2448</f>
        <v>0</v>
      </c>
    </row>
    <row r="2608" spans="1:4" ht="14.25" customHeight="1">
      <c r="C2608" s="40">
        <v>17</v>
      </c>
      <c r="D2608" s="52">
        <f>'COG-M'!P2449</f>
        <v>0</v>
      </c>
    </row>
    <row r="2609" spans="1:4" ht="14.25" customHeight="1">
      <c r="C2609" s="40">
        <v>25</v>
      </c>
      <c r="D2609" s="52">
        <f>'COG-M'!P2450</f>
        <v>0</v>
      </c>
    </row>
    <row r="2610" spans="1:4" ht="14.25" customHeight="1">
      <c r="C2610" s="40">
        <v>26</v>
      </c>
      <c r="D2610" s="52">
        <f>'COG-M'!P2451</f>
        <v>0</v>
      </c>
    </row>
    <row r="2611" spans="1:4" ht="14.25" customHeight="1">
      <c r="C2611" s="40">
        <v>27</v>
      </c>
      <c r="D2611" s="52">
        <f>'COG-M'!P2452</f>
        <v>0</v>
      </c>
    </row>
    <row r="2612" spans="1:4" ht="14.25" customHeight="1">
      <c r="A2612" s="40">
        <v>622</v>
      </c>
      <c r="B2612" s="40" t="s">
        <v>2118</v>
      </c>
      <c r="C2612" s="40">
        <v>11</v>
      </c>
      <c r="D2612" s="52">
        <f>'COG-M'!P2453</f>
        <v>0</v>
      </c>
    </row>
    <row r="2613" spans="1:4" ht="14.25" customHeight="1">
      <c r="C2613" s="40">
        <v>12</v>
      </c>
      <c r="D2613" s="52">
        <f>'COG-M'!P2454</f>
        <v>0</v>
      </c>
    </row>
    <row r="2614" spans="1:4" ht="14.25" customHeight="1">
      <c r="C2614" s="40">
        <v>13</v>
      </c>
      <c r="D2614" s="52">
        <f>'COG-M'!P2455</f>
        <v>0</v>
      </c>
    </row>
    <row r="2615" spans="1:4" ht="14.25" customHeight="1">
      <c r="C2615" s="40">
        <v>14</v>
      </c>
      <c r="D2615" s="52">
        <f>'COG-M'!P2456</f>
        <v>0</v>
      </c>
    </row>
    <row r="2616" spans="1:4" ht="14.25" customHeight="1">
      <c r="C2616" s="40">
        <v>15</v>
      </c>
      <c r="D2616" s="52">
        <f>'COG-M'!P2457</f>
        <v>0</v>
      </c>
    </row>
    <row r="2617" spans="1:4" ht="14.25" customHeight="1">
      <c r="C2617" s="40">
        <v>16</v>
      </c>
      <c r="D2617" s="52">
        <f>'COG-M'!P2458</f>
        <v>0</v>
      </c>
    </row>
    <row r="2618" spans="1:4" ht="14.25" customHeight="1">
      <c r="C2618" s="40">
        <v>17</v>
      </c>
      <c r="D2618" s="52">
        <f>'COG-M'!P2459</f>
        <v>0</v>
      </c>
    </row>
    <row r="2619" spans="1:4" ht="14.25" customHeight="1">
      <c r="C2619" s="40">
        <v>25</v>
      </c>
      <c r="D2619" s="52">
        <f>'COG-M'!P2460</f>
        <v>0</v>
      </c>
    </row>
    <row r="2620" spans="1:4" ht="14.25" customHeight="1">
      <c r="C2620" s="40">
        <v>26</v>
      </c>
      <c r="D2620" s="52">
        <f>'COG-M'!P2461</f>
        <v>0</v>
      </c>
    </row>
    <row r="2621" spans="1:4" ht="14.25" customHeight="1">
      <c r="C2621" s="40">
        <v>27</v>
      </c>
      <c r="D2621" s="52">
        <f>'COG-M'!P2462</f>
        <v>0</v>
      </c>
    </row>
    <row r="2622" spans="1:4" ht="14.25" customHeight="1">
      <c r="A2622" s="40">
        <v>623</v>
      </c>
      <c r="B2622" s="40" t="s">
        <v>2119</v>
      </c>
      <c r="C2622" s="40">
        <v>11</v>
      </c>
      <c r="D2622" s="52">
        <f>'COG-M'!P2463</f>
        <v>0</v>
      </c>
    </row>
    <row r="2623" spans="1:4" ht="14.25" customHeight="1">
      <c r="C2623" s="40">
        <v>12</v>
      </c>
      <c r="D2623" s="52">
        <f>'COG-M'!P2464</f>
        <v>0</v>
      </c>
    </row>
    <row r="2624" spans="1:4" ht="14.25" customHeight="1">
      <c r="C2624" s="40">
        <v>13</v>
      </c>
      <c r="D2624" s="52">
        <f>'COG-M'!P2465</f>
        <v>0</v>
      </c>
    </row>
    <row r="2625" spans="1:4" ht="14.25" customHeight="1">
      <c r="C2625" s="40">
        <v>14</v>
      </c>
      <c r="D2625" s="52">
        <f>'COG-M'!P2466</f>
        <v>0</v>
      </c>
    </row>
    <row r="2626" spans="1:4" ht="14.25" customHeight="1">
      <c r="C2626" s="40">
        <v>15</v>
      </c>
      <c r="D2626" s="52">
        <f>'COG-M'!P2467</f>
        <v>0</v>
      </c>
    </row>
    <row r="2627" spans="1:4" ht="14.25" customHeight="1">
      <c r="C2627" s="40">
        <v>16</v>
      </c>
      <c r="D2627" s="52">
        <f>'COG-M'!P2468</f>
        <v>0</v>
      </c>
    </row>
    <row r="2628" spans="1:4" ht="14.25" customHeight="1">
      <c r="C2628" s="40">
        <v>17</v>
      </c>
      <c r="D2628" s="52">
        <f>'COG-M'!P2469</f>
        <v>0</v>
      </c>
    </row>
    <row r="2629" spans="1:4" ht="14.25" customHeight="1">
      <c r="C2629" s="40">
        <v>25</v>
      </c>
      <c r="D2629" s="52">
        <f>'COG-M'!P2470</f>
        <v>3577218</v>
      </c>
    </row>
    <row r="2630" spans="1:4" ht="14.25" customHeight="1">
      <c r="C2630" s="40">
        <v>26</v>
      </c>
      <c r="D2630" s="52">
        <f>'COG-M'!P2471</f>
        <v>0</v>
      </c>
    </row>
    <row r="2631" spans="1:4" ht="14.25" customHeight="1">
      <c r="C2631" s="40">
        <v>27</v>
      </c>
      <c r="D2631" s="52">
        <f>'COG-M'!P2472</f>
        <v>0</v>
      </c>
    </row>
    <row r="2632" spans="1:4" ht="14.25" customHeight="1">
      <c r="A2632" s="40">
        <v>624</v>
      </c>
      <c r="B2632" s="40" t="s">
        <v>2112</v>
      </c>
      <c r="C2632" s="40">
        <v>11</v>
      </c>
      <c r="D2632" s="52">
        <f>'COG-M'!P2473</f>
        <v>0</v>
      </c>
    </row>
    <row r="2633" spans="1:4" ht="14.25" customHeight="1">
      <c r="C2633" s="40">
        <v>12</v>
      </c>
      <c r="D2633" s="52">
        <f>'COG-M'!P2474</f>
        <v>0</v>
      </c>
    </row>
    <row r="2634" spans="1:4" ht="14.25" customHeight="1">
      <c r="C2634" s="40">
        <v>13</v>
      </c>
      <c r="D2634" s="52">
        <f>'COG-M'!P2475</f>
        <v>0</v>
      </c>
    </row>
    <row r="2635" spans="1:4" ht="14.25" customHeight="1">
      <c r="C2635" s="40">
        <v>14</v>
      </c>
      <c r="D2635" s="52">
        <f>'COG-M'!P2476</f>
        <v>0</v>
      </c>
    </row>
    <row r="2636" spans="1:4" ht="14.25" customHeight="1">
      <c r="C2636" s="40">
        <v>15</v>
      </c>
      <c r="D2636" s="52">
        <f>'COG-M'!P2477</f>
        <v>0</v>
      </c>
    </row>
    <row r="2637" spans="1:4" ht="14.25" customHeight="1">
      <c r="C2637" s="40">
        <v>16</v>
      </c>
      <c r="D2637" s="52">
        <f>'COG-M'!P2478</f>
        <v>0</v>
      </c>
    </row>
    <row r="2638" spans="1:4" ht="14.25" customHeight="1">
      <c r="C2638" s="40">
        <v>17</v>
      </c>
      <c r="D2638" s="52">
        <f>'COG-M'!P2479</f>
        <v>0</v>
      </c>
    </row>
    <row r="2639" spans="1:4" ht="14.25" customHeight="1">
      <c r="C2639" s="40">
        <v>25</v>
      </c>
      <c r="D2639" s="52">
        <f>'COG-M'!P2480</f>
        <v>419964</v>
      </c>
    </row>
    <row r="2640" spans="1:4" ht="14.25" customHeight="1">
      <c r="C2640" s="40">
        <v>26</v>
      </c>
      <c r="D2640" s="52">
        <f>'COG-M'!P2481</f>
        <v>0</v>
      </c>
    </row>
    <row r="2641" spans="1:4" ht="14.25" customHeight="1">
      <c r="C2641" s="40">
        <v>27</v>
      </c>
      <c r="D2641" s="52">
        <f>'COG-M'!P2482</f>
        <v>0</v>
      </c>
    </row>
    <row r="2642" spans="1:4" ht="14.25" customHeight="1">
      <c r="A2642" s="40">
        <v>625</v>
      </c>
      <c r="B2642" s="40" t="s">
        <v>2113</v>
      </c>
      <c r="C2642" s="40">
        <v>11</v>
      </c>
      <c r="D2642" s="52">
        <f>'COG-M'!P2483</f>
        <v>0</v>
      </c>
    </row>
    <row r="2643" spans="1:4" ht="14.25" customHeight="1">
      <c r="C2643" s="40">
        <v>12</v>
      </c>
      <c r="D2643" s="52">
        <f>'COG-M'!P2484</f>
        <v>0</v>
      </c>
    </row>
    <row r="2644" spans="1:4" ht="14.25" customHeight="1">
      <c r="C2644" s="40">
        <v>13</v>
      </c>
      <c r="D2644" s="52">
        <f>'COG-M'!P2485</f>
        <v>0</v>
      </c>
    </row>
    <row r="2645" spans="1:4" ht="14.25" customHeight="1">
      <c r="C2645" s="40">
        <v>14</v>
      </c>
      <c r="D2645" s="52">
        <f>'COG-M'!P2486</f>
        <v>0</v>
      </c>
    </row>
    <row r="2646" spans="1:4" ht="14.25" customHeight="1">
      <c r="C2646" s="40">
        <v>15</v>
      </c>
      <c r="D2646" s="52">
        <f>'COG-M'!P2487</f>
        <v>0</v>
      </c>
    </row>
    <row r="2647" spans="1:4" ht="14.25" customHeight="1">
      <c r="C2647" s="40">
        <v>16</v>
      </c>
      <c r="D2647" s="52">
        <f>'COG-M'!P2488</f>
        <v>0</v>
      </c>
    </row>
    <row r="2648" spans="1:4" ht="14.25" customHeight="1">
      <c r="C2648" s="40">
        <v>17</v>
      </c>
      <c r="D2648" s="52">
        <f>'COG-M'!P2489</f>
        <v>0</v>
      </c>
    </row>
    <row r="2649" spans="1:4" ht="14.25" customHeight="1">
      <c r="C2649" s="40">
        <v>25</v>
      </c>
      <c r="D2649" s="52">
        <f>'COG-M'!P2490</f>
        <v>0</v>
      </c>
    </row>
    <row r="2650" spans="1:4" ht="14.25" customHeight="1">
      <c r="C2650" s="40">
        <v>26</v>
      </c>
      <c r="D2650" s="52">
        <f>'COG-M'!P2491</f>
        <v>0</v>
      </c>
    </row>
    <row r="2651" spans="1:4" ht="14.25" customHeight="1">
      <c r="C2651" s="40">
        <v>27</v>
      </c>
      <c r="D2651" s="52">
        <f>'COG-M'!P2492</f>
        <v>0</v>
      </c>
    </row>
    <row r="2652" spans="1:4" ht="14.25" customHeight="1">
      <c r="A2652" s="40">
        <v>626</v>
      </c>
      <c r="B2652" s="40" t="s">
        <v>2114</v>
      </c>
      <c r="C2652" s="40">
        <v>11</v>
      </c>
      <c r="D2652" s="52">
        <f>'COG-M'!P2493</f>
        <v>0</v>
      </c>
    </row>
    <row r="2653" spans="1:4" ht="14.25" customHeight="1">
      <c r="C2653" s="40">
        <v>12</v>
      </c>
      <c r="D2653" s="52">
        <f>'COG-M'!P2494</f>
        <v>0</v>
      </c>
    </row>
    <row r="2654" spans="1:4" ht="14.25" customHeight="1">
      <c r="C2654" s="40">
        <v>13</v>
      </c>
      <c r="D2654" s="52">
        <f>'COG-M'!P2495</f>
        <v>0</v>
      </c>
    </row>
    <row r="2655" spans="1:4" ht="14.25" customHeight="1">
      <c r="C2655" s="40">
        <v>14</v>
      </c>
      <c r="D2655" s="52">
        <f>'COG-M'!P2496</f>
        <v>0</v>
      </c>
    </row>
    <row r="2656" spans="1:4" ht="14.25" customHeight="1">
      <c r="C2656" s="40">
        <v>15</v>
      </c>
      <c r="D2656" s="52">
        <f>'COG-M'!P2497</f>
        <v>0</v>
      </c>
    </row>
    <row r="2657" spans="1:4" ht="14.25" customHeight="1">
      <c r="C2657" s="40">
        <v>16</v>
      </c>
      <c r="D2657" s="52">
        <f>'COG-M'!P2498</f>
        <v>0</v>
      </c>
    </row>
    <row r="2658" spans="1:4" ht="14.25" customHeight="1">
      <c r="C2658" s="40">
        <v>17</v>
      </c>
      <c r="D2658" s="52">
        <f>'COG-M'!P2499</f>
        <v>0</v>
      </c>
    </row>
    <row r="2659" spans="1:4" ht="14.25" customHeight="1">
      <c r="C2659" s="40">
        <v>25</v>
      </c>
      <c r="D2659" s="52">
        <f>'COG-M'!P2500</f>
        <v>0</v>
      </c>
    </row>
    <row r="2660" spans="1:4" ht="14.25" customHeight="1">
      <c r="C2660" s="40">
        <v>26</v>
      </c>
      <c r="D2660" s="52">
        <f>'COG-M'!P2501</f>
        <v>0</v>
      </c>
    </row>
    <row r="2661" spans="1:4" ht="14.25" customHeight="1">
      <c r="C2661" s="40">
        <v>27</v>
      </c>
      <c r="D2661" s="52">
        <f>'COG-M'!P2502</f>
        <v>0</v>
      </c>
    </row>
    <row r="2662" spans="1:4" ht="14.25" customHeight="1">
      <c r="A2662" s="40">
        <v>627</v>
      </c>
      <c r="B2662" s="40" t="s">
        <v>2115</v>
      </c>
      <c r="C2662" s="40">
        <v>11</v>
      </c>
      <c r="D2662" s="52">
        <f>'COG-M'!P2503</f>
        <v>0</v>
      </c>
    </row>
    <row r="2663" spans="1:4" ht="14.25" customHeight="1">
      <c r="C2663" s="40">
        <v>12</v>
      </c>
      <c r="D2663" s="52">
        <f>'COG-M'!P2504</f>
        <v>0</v>
      </c>
    </row>
    <row r="2664" spans="1:4" ht="14.25" customHeight="1">
      <c r="C2664" s="40">
        <v>13</v>
      </c>
      <c r="D2664" s="52">
        <f>'COG-M'!P2505</f>
        <v>0</v>
      </c>
    </row>
    <row r="2665" spans="1:4" ht="14.25" customHeight="1">
      <c r="C2665" s="40">
        <v>14</v>
      </c>
      <c r="D2665" s="52">
        <f>'COG-M'!P2506</f>
        <v>0</v>
      </c>
    </row>
    <row r="2666" spans="1:4" ht="14.25" customHeight="1">
      <c r="C2666" s="40">
        <v>15</v>
      </c>
      <c r="D2666" s="52">
        <f>'COG-M'!P2507</f>
        <v>0</v>
      </c>
    </row>
    <row r="2667" spans="1:4" ht="14.25" customHeight="1">
      <c r="C2667" s="40">
        <v>16</v>
      </c>
      <c r="D2667" s="52">
        <f>'COG-M'!P2508</f>
        <v>0</v>
      </c>
    </row>
    <row r="2668" spans="1:4" ht="14.25" customHeight="1">
      <c r="C2668" s="40">
        <v>17</v>
      </c>
      <c r="D2668" s="52">
        <f>'COG-M'!P2509</f>
        <v>0</v>
      </c>
    </row>
    <row r="2669" spans="1:4" ht="14.25" customHeight="1">
      <c r="C2669" s="40">
        <v>25</v>
      </c>
      <c r="D2669" s="52">
        <f>'COG-M'!P2510</f>
        <v>0</v>
      </c>
    </row>
    <row r="2670" spans="1:4" ht="14.25" customHeight="1">
      <c r="C2670" s="40">
        <v>26</v>
      </c>
      <c r="D2670" s="52">
        <f>'COG-M'!P2511</f>
        <v>0</v>
      </c>
    </row>
    <row r="2671" spans="1:4" ht="14.25" customHeight="1">
      <c r="C2671" s="40">
        <v>27</v>
      </c>
      <c r="D2671" s="52">
        <f>'COG-M'!P2512</f>
        <v>0</v>
      </c>
    </row>
    <row r="2672" spans="1:4" ht="14.25" customHeight="1">
      <c r="A2672" s="40">
        <v>629</v>
      </c>
      <c r="B2672" s="40" t="s">
        <v>2120</v>
      </c>
      <c r="C2672" s="40">
        <v>11</v>
      </c>
      <c r="D2672" s="52">
        <f>'COG-M'!P2513</f>
        <v>0</v>
      </c>
    </row>
    <row r="2673" spans="1:4" ht="14.25" customHeight="1">
      <c r="C2673" s="40">
        <v>12</v>
      </c>
      <c r="D2673" s="52">
        <f>'COG-M'!P2514</f>
        <v>0</v>
      </c>
    </row>
    <row r="2674" spans="1:4" ht="14.25" customHeight="1">
      <c r="C2674" s="40">
        <v>13</v>
      </c>
      <c r="D2674" s="52">
        <f>'COG-M'!P2515</f>
        <v>0</v>
      </c>
    </row>
    <row r="2675" spans="1:4" ht="14.25" customHeight="1">
      <c r="C2675" s="40">
        <v>14</v>
      </c>
      <c r="D2675" s="52">
        <f>'COG-M'!P2516</f>
        <v>0</v>
      </c>
    </row>
    <row r="2676" spans="1:4" ht="14.25" customHeight="1">
      <c r="C2676" s="40">
        <v>15</v>
      </c>
      <c r="D2676" s="52">
        <f>'COG-M'!P2517</f>
        <v>0</v>
      </c>
    </row>
    <row r="2677" spans="1:4" ht="14.25" customHeight="1">
      <c r="C2677" s="40">
        <v>16</v>
      </c>
      <c r="D2677" s="52">
        <f>'COG-M'!P2518</f>
        <v>0</v>
      </c>
    </row>
    <row r="2678" spans="1:4" ht="14.25" customHeight="1">
      <c r="C2678" s="40">
        <v>17</v>
      </c>
      <c r="D2678" s="52">
        <f>'COG-M'!P2519</f>
        <v>0</v>
      </c>
    </row>
    <row r="2679" spans="1:4" ht="14.25" customHeight="1">
      <c r="C2679" s="40">
        <v>25</v>
      </c>
      <c r="D2679" s="52">
        <f>'COG-M'!P2520</f>
        <v>0</v>
      </c>
    </row>
    <row r="2680" spans="1:4" ht="14.25" customHeight="1">
      <c r="C2680" s="40">
        <v>26</v>
      </c>
      <c r="D2680" s="52">
        <f>'COG-M'!P2521</f>
        <v>0</v>
      </c>
    </row>
    <row r="2681" spans="1:4" ht="14.25" customHeight="1">
      <c r="C2681" s="40">
        <v>27</v>
      </c>
      <c r="D2681" s="52">
        <f>'COG-M'!P2522</f>
        <v>0</v>
      </c>
    </row>
    <row r="2682" spans="1:4" ht="14.25" customHeight="1">
      <c r="A2682" s="40">
        <v>6300</v>
      </c>
      <c r="B2682" s="40" t="s">
        <v>2121</v>
      </c>
      <c r="D2682" s="52">
        <f>'COG-M'!P2523</f>
        <v>0</v>
      </c>
    </row>
    <row r="2683" spans="1:4" ht="14.25" customHeight="1">
      <c r="A2683" s="40">
        <v>631</v>
      </c>
      <c r="B2683" s="40" t="s">
        <v>2122</v>
      </c>
      <c r="C2683" s="40">
        <v>11</v>
      </c>
      <c r="D2683" s="52">
        <f>'COG-M'!P2524</f>
        <v>0</v>
      </c>
    </row>
    <row r="2684" spans="1:4" ht="14.25" customHeight="1">
      <c r="C2684" s="40">
        <v>12</v>
      </c>
      <c r="D2684" s="52">
        <f>'COG-M'!P2525</f>
        <v>0</v>
      </c>
    </row>
    <row r="2685" spans="1:4" ht="14.25" customHeight="1">
      <c r="C2685" s="40">
        <v>13</v>
      </c>
      <c r="D2685" s="52">
        <f>'COG-M'!P2526</f>
        <v>0</v>
      </c>
    </row>
    <row r="2686" spans="1:4" ht="14.25" customHeight="1">
      <c r="C2686" s="40">
        <v>14</v>
      </c>
      <c r="D2686" s="52">
        <f>'COG-M'!P2527</f>
        <v>0</v>
      </c>
    </row>
    <row r="2687" spans="1:4" ht="14.25" customHeight="1">
      <c r="C2687" s="40">
        <v>15</v>
      </c>
      <c r="D2687" s="52">
        <f>'COG-M'!P2528</f>
        <v>0</v>
      </c>
    </row>
    <row r="2688" spans="1:4" ht="14.25" customHeight="1">
      <c r="C2688" s="40">
        <v>16</v>
      </c>
      <c r="D2688" s="52">
        <f>'COG-M'!P2529</f>
        <v>0</v>
      </c>
    </row>
    <row r="2689" spans="1:4" ht="14.25" customHeight="1">
      <c r="C2689" s="40">
        <v>17</v>
      </c>
      <c r="D2689" s="52">
        <f>'COG-M'!P2530</f>
        <v>0</v>
      </c>
    </row>
    <row r="2690" spans="1:4" ht="14.25" customHeight="1">
      <c r="C2690" s="40">
        <v>25</v>
      </c>
      <c r="D2690" s="52">
        <f>'COG-M'!P2531</f>
        <v>0</v>
      </c>
    </row>
    <row r="2691" spans="1:4" ht="14.25" customHeight="1">
      <c r="C2691" s="40">
        <v>26</v>
      </c>
      <c r="D2691" s="52">
        <f>'COG-M'!P2532</f>
        <v>0</v>
      </c>
    </row>
    <row r="2692" spans="1:4" ht="14.25" customHeight="1">
      <c r="C2692" s="40">
        <v>27</v>
      </c>
      <c r="D2692" s="52">
        <f>'COG-M'!P2533</f>
        <v>0</v>
      </c>
    </row>
    <row r="2693" spans="1:4" ht="14.25" customHeight="1">
      <c r="A2693" s="40">
        <v>632</v>
      </c>
      <c r="B2693" s="40" t="s">
        <v>2123</v>
      </c>
      <c r="C2693" s="40">
        <v>11</v>
      </c>
      <c r="D2693" s="52">
        <f>'COG-M'!P2534</f>
        <v>0</v>
      </c>
    </row>
    <row r="2694" spans="1:4" ht="14.25" customHeight="1">
      <c r="C2694" s="40">
        <v>12</v>
      </c>
      <c r="D2694" s="52">
        <f>'COG-M'!P2535</f>
        <v>0</v>
      </c>
    </row>
    <row r="2695" spans="1:4" ht="14.25" customHeight="1">
      <c r="C2695" s="40">
        <v>13</v>
      </c>
      <c r="D2695" s="52">
        <f>'COG-M'!P2536</f>
        <v>0</v>
      </c>
    </row>
    <row r="2696" spans="1:4" ht="14.25" customHeight="1">
      <c r="C2696" s="40">
        <v>14</v>
      </c>
      <c r="D2696" s="52">
        <f>'COG-M'!P2537</f>
        <v>0</v>
      </c>
    </row>
    <row r="2697" spans="1:4" ht="14.25" customHeight="1">
      <c r="C2697" s="40">
        <v>15</v>
      </c>
      <c r="D2697" s="52">
        <f>'COG-M'!P2538</f>
        <v>0</v>
      </c>
    </row>
    <row r="2698" spans="1:4" ht="14.25" customHeight="1">
      <c r="C2698" s="40">
        <v>16</v>
      </c>
      <c r="D2698" s="52">
        <f>'COG-M'!P2539</f>
        <v>0</v>
      </c>
    </row>
    <row r="2699" spans="1:4" ht="14.25" customHeight="1">
      <c r="C2699" s="40">
        <v>17</v>
      </c>
      <c r="D2699" s="52">
        <f>'COG-M'!P2540</f>
        <v>0</v>
      </c>
    </row>
    <row r="2700" spans="1:4" ht="14.25" customHeight="1">
      <c r="C2700" s="40">
        <v>25</v>
      </c>
      <c r="D2700" s="52">
        <f>'COG-M'!P2541</f>
        <v>0</v>
      </c>
    </row>
    <row r="2701" spans="1:4" ht="14.25" customHeight="1">
      <c r="C2701" s="40">
        <v>26</v>
      </c>
      <c r="D2701" s="52">
        <f>'COG-M'!P2542</f>
        <v>0</v>
      </c>
    </row>
    <row r="2702" spans="1:4" ht="14.25" customHeight="1">
      <c r="C2702" s="40">
        <v>27</v>
      </c>
      <c r="D2702" s="52">
        <f>'COG-M'!P2543</f>
        <v>0</v>
      </c>
    </row>
    <row r="2703" spans="1:4" ht="14.25" customHeight="1">
      <c r="A2703" s="40">
        <v>7000</v>
      </c>
      <c r="B2703" s="40" t="s">
        <v>2124</v>
      </c>
      <c r="D2703" s="52">
        <f>'COG-M'!P2544</f>
        <v>120000</v>
      </c>
    </row>
    <row r="2704" spans="1:4" ht="14.25" customHeight="1">
      <c r="A2704" s="40">
        <v>7100</v>
      </c>
      <c r="B2704" s="40" t="s">
        <v>2125</v>
      </c>
      <c r="D2704" s="52">
        <f>'COG-M'!P2545</f>
        <v>0</v>
      </c>
    </row>
    <row r="2705" spans="1:4" ht="14.25" customHeight="1">
      <c r="A2705" s="40">
        <v>711</v>
      </c>
      <c r="B2705" s="40" t="s">
        <v>2126</v>
      </c>
      <c r="C2705" s="40">
        <v>11</v>
      </c>
      <c r="D2705" s="52">
        <f>'COG-M'!P2546</f>
        <v>0</v>
      </c>
    </row>
    <row r="2706" spans="1:4" ht="14.25" customHeight="1">
      <c r="C2706" s="40">
        <v>12</v>
      </c>
      <c r="D2706" s="52">
        <f>'COG-M'!P2547</f>
        <v>0</v>
      </c>
    </row>
    <row r="2707" spans="1:4" ht="14.25" customHeight="1">
      <c r="C2707" s="40">
        <v>13</v>
      </c>
      <c r="D2707" s="52">
        <f>'COG-M'!P2548</f>
        <v>0</v>
      </c>
    </row>
    <row r="2708" spans="1:4" ht="14.25" customHeight="1">
      <c r="C2708" s="40">
        <v>14</v>
      </c>
      <c r="D2708" s="52">
        <f>'COG-M'!P2549</f>
        <v>0</v>
      </c>
    </row>
    <row r="2709" spans="1:4" ht="14.25" customHeight="1">
      <c r="C2709" s="40">
        <v>15</v>
      </c>
      <c r="D2709" s="52">
        <f>'COG-M'!P2550</f>
        <v>0</v>
      </c>
    </row>
    <row r="2710" spans="1:4" ht="14.25" customHeight="1">
      <c r="C2710" s="40">
        <v>16</v>
      </c>
      <c r="D2710" s="52">
        <f>'COG-M'!P2551</f>
        <v>0</v>
      </c>
    </row>
    <row r="2711" spans="1:4" ht="14.25" customHeight="1">
      <c r="C2711" s="40">
        <v>17</v>
      </c>
      <c r="D2711" s="52">
        <f>'COG-M'!P2552</f>
        <v>0</v>
      </c>
    </row>
    <row r="2712" spans="1:4" ht="14.25" customHeight="1">
      <c r="C2712" s="40">
        <v>25</v>
      </c>
      <c r="D2712" s="52">
        <f>'COG-M'!P2553</f>
        <v>0</v>
      </c>
    </row>
    <row r="2713" spans="1:4" ht="14.25" customHeight="1">
      <c r="C2713" s="40">
        <v>26</v>
      </c>
      <c r="D2713" s="52">
        <f>'COG-M'!P2554</f>
        <v>0</v>
      </c>
    </row>
    <row r="2714" spans="1:4" ht="14.25" customHeight="1">
      <c r="C2714" s="40">
        <v>27</v>
      </c>
      <c r="D2714" s="52">
        <f>'COG-M'!P2555</f>
        <v>0</v>
      </c>
    </row>
    <row r="2715" spans="1:4" ht="14.25" customHeight="1">
      <c r="A2715" s="40">
        <v>712</v>
      </c>
      <c r="B2715" s="40" t="s">
        <v>2127</v>
      </c>
      <c r="D2715" s="52">
        <f>'COG-M'!P2556</f>
        <v>0</v>
      </c>
    </row>
    <row r="2716" spans="1:4" ht="14.25" customHeight="1">
      <c r="A2716" s="40">
        <v>7200</v>
      </c>
      <c r="B2716" s="40" t="s">
        <v>2128</v>
      </c>
      <c r="D2716" s="52">
        <f>'COG-M'!P2557</f>
        <v>0</v>
      </c>
    </row>
    <row r="2717" spans="1:4" ht="14.25" customHeight="1">
      <c r="A2717" s="40">
        <v>721</v>
      </c>
      <c r="B2717" s="40" t="s">
        <v>2129</v>
      </c>
      <c r="C2717" s="40">
        <v>11</v>
      </c>
      <c r="D2717" s="52">
        <f>'COG-M'!P2558</f>
        <v>0</v>
      </c>
    </row>
    <row r="2718" spans="1:4" ht="14.25" customHeight="1">
      <c r="C2718" s="40">
        <v>12</v>
      </c>
      <c r="D2718" s="52">
        <f>'COG-M'!P2559</f>
        <v>0</v>
      </c>
    </row>
    <row r="2719" spans="1:4" ht="14.25" customHeight="1">
      <c r="C2719" s="40">
        <v>13</v>
      </c>
      <c r="D2719" s="52">
        <f>'COG-M'!P2560</f>
        <v>0</v>
      </c>
    </row>
    <row r="2720" spans="1:4" ht="14.25" customHeight="1">
      <c r="C2720" s="40">
        <v>14</v>
      </c>
      <c r="D2720" s="52">
        <f>'COG-M'!P2561</f>
        <v>0</v>
      </c>
    </row>
    <row r="2721" spans="1:4" ht="14.25" customHeight="1">
      <c r="C2721" s="40">
        <v>15</v>
      </c>
      <c r="D2721" s="52">
        <f>'COG-M'!P2562</f>
        <v>0</v>
      </c>
    </row>
    <row r="2722" spans="1:4" ht="14.25" customHeight="1">
      <c r="C2722" s="40">
        <v>16</v>
      </c>
      <c r="D2722" s="52">
        <f>'COG-M'!P2563</f>
        <v>0</v>
      </c>
    </row>
    <row r="2723" spans="1:4" ht="14.25" customHeight="1">
      <c r="C2723" s="40">
        <v>17</v>
      </c>
      <c r="D2723" s="52">
        <f>'COG-M'!P2564</f>
        <v>0</v>
      </c>
    </row>
    <row r="2724" spans="1:4" ht="14.25" customHeight="1">
      <c r="C2724" s="40">
        <v>25</v>
      </c>
      <c r="D2724" s="52">
        <f>'COG-M'!P2565</f>
        <v>0</v>
      </c>
    </row>
    <row r="2725" spans="1:4" ht="14.25" customHeight="1">
      <c r="C2725" s="40">
        <v>26</v>
      </c>
      <c r="D2725" s="52">
        <f>'COG-M'!P2566</f>
        <v>0</v>
      </c>
    </row>
    <row r="2726" spans="1:4" ht="14.25" customHeight="1">
      <c r="C2726" s="40">
        <v>27</v>
      </c>
      <c r="D2726" s="52">
        <f>'COG-M'!P2567</f>
        <v>0</v>
      </c>
    </row>
    <row r="2727" spans="1:4" ht="14.25" customHeight="1">
      <c r="A2727" s="40">
        <v>722</v>
      </c>
      <c r="B2727" s="40" t="s">
        <v>2130</v>
      </c>
      <c r="D2727" s="52">
        <f>'COG-M'!P2568</f>
        <v>0</v>
      </c>
    </row>
    <row r="2728" spans="1:4" ht="14.25" customHeight="1">
      <c r="A2728" s="40">
        <v>723</v>
      </c>
      <c r="B2728" s="40" t="s">
        <v>2131</v>
      </c>
      <c r="D2728" s="52">
        <f>'COG-M'!P2569</f>
        <v>0</v>
      </c>
    </row>
    <row r="2729" spans="1:4" ht="14.25" customHeight="1">
      <c r="A2729" s="40">
        <v>724</v>
      </c>
      <c r="B2729" s="40" t="s">
        <v>2132</v>
      </c>
      <c r="C2729" s="40">
        <v>11</v>
      </c>
      <c r="D2729" s="52">
        <f>'COG-M'!P2570</f>
        <v>0</v>
      </c>
    </row>
    <row r="2730" spans="1:4" ht="14.25" customHeight="1">
      <c r="C2730" s="40">
        <v>12</v>
      </c>
      <c r="D2730" s="52">
        <f>'COG-M'!P2571</f>
        <v>0</v>
      </c>
    </row>
    <row r="2731" spans="1:4" ht="14.25" customHeight="1">
      <c r="C2731" s="40">
        <v>13</v>
      </c>
      <c r="D2731" s="52">
        <f>'COG-M'!P2572</f>
        <v>0</v>
      </c>
    </row>
    <row r="2732" spans="1:4" ht="14.25" customHeight="1">
      <c r="C2732" s="40">
        <v>14</v>
      </c>
      <c r="D2732" s="52">
        <f>'COG-M'!P2573</f>
        <v>0</v>
      </c>
    </row>
    <row r="2733" spans="1:4" ht="14.25" customHeight="1">
      <c r="C2733" s="40">
        <v>15</v>
      </c>
      <c r="D2733" s="52">
        <f>'COG-M'!P2574</f>
        <v>0</v>
      </c>
    </row>
    <row r="2734" spans="1:4" ht="14.25" customHeight="1">
      <c r="C2734" s="40">
        <v>16</v>
      </c>
      <c r="D2734" s="52">
        <f>'COG-M'!P2575</f>
        <v>0</v>
      </c>
    </row>
    <row r="2735" spans="1:4" ht="14.25" customHeight="1">
      <c r="C2735" s="40">
        <v>17</v>
      </c>
      <c r="D2735" s="52">
        <f>'COG-M'!P2576</f>
        <v>0</v>
      </c>
    </row>
    <row r="2736" spans="1:4" ht="14.25" customHeight="1">
      <c r="C2736" s="40">
        <v>25</v>
      </c>
      <c r="D2736" s="52">
        <f>'COG-M'!P2577</f>
        <v>0</v>
      </c>
    </row>
    <row r="2737" spans="1:4" ht="14.25" customHeight="1">
      <c r="C2737" s="40">
        <v>26</v>
      </c>
      <c r="D2737" s="52">
        <f>'COG-M'!P2578</f>
        <v>0</v>
      </c>
    </row>
    <row r="2738" spans="1:4" ht="14.25" customHeight="1">
      <c r="C2738" s="40">
        <v>27</v>
      </c>
      <c r="D2738" s="52">
        <f>'COG-M'!P2579</f>
        <v>0</v>
      </c>
    </row>
    <row r="2739" spans="1:4" ht="14.25" customHeight="1">
      <c r="A2739" s="40">
        <v>725</v>
      </c>
      <c r="B2739" s="40" t="s">
        <v>2133</v>
      </c>
      <c r="C2739" s="40">
        <v>11</v>
      </c>
      <c r="D2739" s="52">
        <f>'COG-M'!P2580</f>
        <v>0</v>
      </c>
    </row>
    <row r="2740" spans="1:4" ht="14.25" customHeight="1">
      <c r="C2740" s="40">
        <v>12</v>
      </c>
      <c r="D2740" s="52">
        <f>'COG-M'!P2581</f>
        <v>0</v>
      </c>
    </row>
    <row r="2741" spans="1:4" ht="14.25" customHeight="1">
      <c r="C2741" s="40">
        <v>13</v>
      </c>
      <c r="D2741" s="52">
        <f>'COG-M'!P2582</f>
        <v>0</v>
      </c>
    </row>
    <row r="2742" spans="1:4" ht="14.25" customHeight="1">
      <c r="C2742" s="40">
        <v>14</v>
      </c>
      <c r="D2742" s="52">
        <f>'COG-M'!P2583</f>
        <v>0</v>
      </c>
    </row>
    <row r="2743" spans="1:4" ht="14.25" customHeight="1">
      <c r="C2743" s="40">
        <v>15</v>
      </c>
      <c r="D2743" s="52">
        <f>'COG-M'!P2584</f>
        <v>0</v>
      </c>
    </row>
    <row r="2744" spans="1:4" ht="14.25" customHeight="1">
      <c r="C2744" s="40">
        <v>16</v>
      </c>
      <c r="D2744" s="52">
        <f>'COG-M'!P2585</f>
        <v>0</v>
      </c>
    </row>
    <row r="2745" spans="1:4" ht="14.25" customHeight="1">
      <c r="C2745" s="40">
        <v>17</v>
      </c>
      <c r="D2745" s="52">
        <f>'COG-M'!P2586</f>
        <v>0</v>
      </c>
    </row>
    <row r="2746" spans="1:4" ht="14.25" customHeight="1">
      <c r="C2746" s="40">
        <v>25</v>
      </c>
      <c r="D2746" s="52">
        <f>'COG-M'!P2587</f>
        <v>0</v>
      </c>
    </row>
    <row r="2747" spans="1:4" ht="14.25" customHeight="1">
      <c r="C2747" s="40">
        <v>26</v>
      </c>
      <c r="D2747" s="52">
        <f>'COG-M'!P2588</f>
        <v>0</v>
      </c>
    </row>
    <row r="2748" spans="1:4" ht="14.25" customHeight="1">
      <c r="C2748" s="40">
        <v>27</v>
      </c>
      <c r="D2748" s="52">
        <f>'COG-M'!P2589</f>
        <v>0</v>
      </c>
    </row>
    <row r="2749" spans="1:4" ht="14.25" customHeight="1">
      <c r="A2749" s="40">
        <v>726</v>
      </c>
      <c r="B2749" s="40" t="s">
        <v>2134</v>
      </c>
      <c r="C2749" s="40">
        <v>11</v>
      </c>
      <c r="D2749" s="52">
        <f>'COG-M'!P2590</f>
        <v>0</v>
      </c>
    </row>
    <row r="2750" spans="1:4" ht="14.25" customHeight="1">
      <c r="C2750" s="40">
        <v>12</v>
      </c>
      <c r="D2750" s="52">
        <f>'COG-M'!P2591</f>
        <v>0</v>
      </c>
    </row>
    <row r="2751" spans="1:4" ht="14.25" customHeight="1">
      <c r="C2751" s="40">
        <v>13</v>
      </c>
      <c r="D2751" s="52">
        <f>'COG-M'!P2592</f>
        <v>0</v>
      </c>
    </row>
    <row r="2752" spans="1:4" ht="14.25" customHeight="1">
      <c r="C2752" s="40">
        <v>14</v>
      </c>
      <c r="D2752" s="52">
        <f>'COG-M'!P2593</f>
        <v>0</v>
      </c>
    </row>
    <row r="2753" spans="1:4" ht="14.25" customHeight="1">
      <c r="C2753" s="40">
        <v>15</v>
      </c>
      <c r="D2753" s="52">
        <f>'COG-M'!P2594</f>
        <v>0</v>
      </c>
    </row>
    <row r="2754" spans="1:4" ht="14.25" customHeight="1">
      <c r="C2754" s="40">
        <v>16</v>
      </c>
      <c r="D2754" s="52">
        <f>'COG-M'!P2595</f>
        <v>0</v>
      </c>
    </row>
    <row r="2755" spans="1:4" ht="14.25" customHeight="1">
      <c r="C2755" s="40">
        <v>17</v>
      </c>
      <c r="D2755" s="52">
        <f>'COG-M'!P2596</f>
        <v>0</v>
      </c>
    </row>
    <row r="2756" spans="1:4" ht="14.25" customHeight="1">
      <c r="C2756" s="40">
        <v>25</v>
      </c>
      <c r="D2756" s="52">
        <f>'COG-M'!P2597</f>
        <v>0</v>
      </c>
    </row>
    <row r="2757" spans="1:4" ht="14.25" customHeight="1">
      <c r="C2757" s="40">
        <v>26</v>
      </c>
      <c r="D2757" s="52">
        <f>'COG-M'!P2598</f>
        <v>0</v>
      </c>
    </row>
    <row r="2758" spans="1:4" ht="14.25" customHeight="1">
      <c r="C2758" s="40">
        <v>27</v>
      </c>
      <c r="D2758" s="52">
        <f>'COG-M'!P2599</f>
        <v>0</v>
      </c>
    </row>
    <row r="2759" spans="1:4" ht="14.25" customHeight="1">
      <c r="A2759" s="40">
        <v>727</v>
      </c>
      <c r="B2759" s="40" t="s">
        <v>2135</v>
      </c>
      <c r="C2759" s="40">
        <v>11</v>
      </c>
      <c r="D2759" s="52">
        <f>'COG-M'!P2600</f>
        <v>0</v>
      </c>
    </row>
    <row r="2760" spans="1:4" ht="14.25" customHeight="1">
      <c r="C2760" s="40">
        <v>12</v>
      </c>
      <c r="D2760" s="52">
        <f>'COG-M'!P2601</f>
        <v>0</v>
      </c>
    </row>
    <row r="2761" spans="1:4" ht="14.25" customHeight="1">
      <c r="C2761" s="40">
        <v>13</v>
      </c>
      <c r="D2761" s="52">
        <f>'COG-M'!P2602</f>
        <v>0</v>
      </c>
    </row>
    <row r="2762" spans="1:4" ht="14.25" customHeight="1">
      <c r="C2762" s="40">
        <v>14</v>
      </c>
      <c r="D2762" s="52">
        <f>'COG-M'!P2603</f>
        <v>0</v>
      </c>
    </row>
    <row r="2763" spans="1:4" ht="14.25" customHeight="1">
      <c r="C2763" s="40">
        <v>15</v>
      </c>
      <c r="D2763" s="52">
        <f>'COG-M'!P2604</f>
        <v>0</v>
      </c>
    </row>
    <row r="2764" spans="1:4" ht="14.25" customHeight="1">
      <c r="C2764" s="40">
        <v>16</v>
      </c>
      <c r="D2764" s="52">
        <f>'COG-M'!P2605</f>
        <v>0</v>
      </c>
    </row>
    <row r="2765" spans="1:4" ht="14.25" customHeight="1">
      <c r="C2765" s="40">
        <v>17</v>
      </c>
      <c r="D2765" s="52">
        <f>'COG-M'!P2606</f>
        <v>0</v>
      </c>
    </row>
    <row r="2766" spans="1:4" ht="14.25" customHeight="1">
      <c r="C2766" s="40">
        <v>25</v>
      </c>
      <c r="D2766" s="52">
        <f>'COG-M'!P2607</f>
        <v>0</v>
      </c>
    </row>
    <row r="2767" spans="1:4" ht="14.25" customHeight="1">
      <c r="C2767" s="40">
        <v>26</v>
      </c>
      <c r="D2767" s="52">
        <f>'COG-M'!P2608</f>
        <v>0</v>
      </c>
    </row>
    <row r="2768" spans="1:4" ht="14.25" customHeight="1">
      <c r="C2768" s="40">
        <v>27</v>
      </c>
      <c r="D2768" s="52">
        <f>'COG-M'!P2609</f>
        <v>0</v>
      </c>
    </row>
    <row r="2769" spans="1:4" ht="14.25" customHeight="1">
      <c r="A2769" s="40">
        <v>728</v>
      </c>
      <c r="B2769" s="40" t="s">
        <v>2136</v>
      </c>
      <c r="C2769" s="40">
        <v>11</v>
      </c>
      <c r="D2769" s="52">
        <f>'COG-M'!P2610</f>
        <v>0</v>
      </c>
    </row>
    <row r="2770" spans="1:4" ht="14.25" customHeight="1">
      <c r="C2770" s="40">
        <v>12</v>
      </c>
      <c r="D2770" s="52">
        <f>'COG-M'!P2611</f>
        <v>0</v>
      </c>
    </row>
    <row r="2771" spans="1:4" ht="14.25" customHeight="1">
      <c r="C2771" s="40">
        <v>13</v>
      </c>
      <c r="D2771" s="52">
        <f>'COG-M'!P2612</f>
        <v>0</v>
      </c>
    </row>
    <row r="2772" spans="1:4" ht="14.25" customHeight="1">
      <c r="C2772" s="40">
        <v>14</v>
      </c>
      <c r="D2772" s="52">
        <f>'COG-M'!P2613</f>
        <v>0</v>
      </c>
    </row>
    <row r="2773" spans="1:4" ht="14.25" customHeight="1">
      <c r="C2773" s="40">
        <v>15</v>
      </c>
      <c r="D2773" s="52">
        <f>'COG-M'!P2614</f>
        <v>0</v>
      </c>
    </row>
    <row r="2774" spans="1:4" ht="14.25" customHeight="1">
      <c r="C2774" s="40">
        <v>16</v>
      </c>
      <c r="D2774" s="52">
        <f>'COG-M'!P2615</f>
        <v>0</v>
      </c>
    </row>
    <row r="2775" spans="1:4" ht="14.25" customHeight="1">
      <c r="C2775" s="40">
        <v>17</v>
      </c>
      <c r="D2775" s="52">
        <f>'COG-M'!P2616</f>
        <v>0</v>
      </c>
    </row>
    <row r="2776" spans="1:4" ht="14.25" customHeight="1">
      <c r="C2776" s="40">
        <v>25</v>
      </c>
      <c r="D2776" s="52">
        <f>'COG-M'!P2617</f>
        <v>0</v>
      </c>
    </row>
    <row r="2777" spans="1:4" ht="14.25" customHeight="1">
      <c r="C2777" s="40">
        <v>26</v>
      </c>
      <c r="D2777" s="52">
        <f>'COG-M'!P2618</f>
        <v>0</v>
      </c>
    </row>
    <row r="2778" spans="1:4" ht="14.25" customHeight="1">
      <c r="C2778" s="40">
        <v>27</v>
      </c>
      <c r="D2778" s="52">
        <f>'COG-M'!P2619</f>
        <v>0</v>
      </c>
    </row>
    <row r="2779" spans="1:4" ht="14.25" customHeight="1">
      <c r="A2779" s="40">
        <v>729</v>
      </c>
      <c r="B2779" s="40" t="s">
        <v>2137</v>
      </c>
      <c r="C2779" s="40">
        <v>11</v>
      </c>
      <c r="D2779" s="52">
        <f>'COG-M'!P2620</f>
        <v>0</v>
      </c>
    </row>
    <row r="2780" spans="1:4" ht="14.25" customHeight="1">
      <c r="C2780" s="40">
        <v>12</v>
      </c>
      <c r="D2780" s="52">
        <f>'COG-M'!P2621</f>
        <v>0</v>
      </c>
    </row>
    <row r="2781" spans="1:4" ht="14.25" customHeight="1">
      <c r="C2781" s="40">
        <v>13</v>
      </c>
      <c r="D2781" s="52">
        <f>'COG-M'!P2622</f>
        <v>0</v>
      </c>
    </row>
    <row r="2782" spans="1:4" ht="14.25" customHeight="1">
      <c r="C2782" s="40">
        <v>14</v>
      </c>
      <c r="D2782" s="52">
        <f>'COG-M'!P2623</f>
        <v>0</v>
      </c>
    </row>
    <row r="2783" spans="1:4" ht="14.25" customHeight="1">
      <c r="C2783" s="40">
        <v>15</v>
      </c>
      <c r="D2783" s="52">
        <f>'COG-M'!P2624</f>
        <v>0</v>
      </c>
    </row>
    <row r="2784" spans="1:4" ht="14.25" customHeight="1">
      <c r="C2784" s="40">
        <v>16</v>
      </c>
      <c r="D2784" s="52">
        <f>'COG-M'!P2625</f>
        <v>0</v>
      </c>
    </row>
    <row r="2785" spans="1:4" ht="14.25" customHeight="1">
      <c r="C2785" s="40">
        <v>17</v>
      </c>
      <c r="D2785" s="52">
        <f>'COG-M'!P2626</f>
        <v>0</v>
      </c>
    </row>
    <row r="2786" spans="1:4" ht="14.25" customHeight="1">
      <c r="C2786" s="40">
        <v>25</v>
      </c>
      <c r="D2786" s="52">
        <f>'COG-M'!P2627</f>
        <v>0</v>
      </c>
    </row>
    <row r="2787" spans="1:4" ht="14.25" customHeight="1">
      <c r="C2787" s="40">
        <v>26</v>
      </c>
      <c r="D2787" s="52">
        <f>'COG-M'!P2628</f>
        <v>0</v>
      </c>
    </row>
    <row r="2788" spans="1:4" ht="14.25" customHeight="1">
      <c r="C2788" s="40">
        <v>27</v>
      </c>
      <c r="D2788" s="52">
        <f>'COG-M'!P2629</f>
        <v>0</v>
      </c>
    </row>
    <row r="2789" spans="1:4" ht="14.25" customHeight="1">
      <c r="A2789" s="40">
        <v>7300</v>
      </c>
      <c r="B2789" s="40" t="s">
        <v>2138</v>
      </c>
      <c r="D2789" s="52">
        <f>'COG-M'!P2630</f>
        <v>0</v>
      </c>
    </row>
    <row r="2790" spans="1:4" ht="14.25" customHeight="1">
      <c r="A2790" s="40">
        <v>731</v>
      </c>
      <c r="B2790" s="40" t="s">
        <v>2139</v>
      </c>
      <c r="C2790" s="40">
        <v>11</v>
      </c>
      <c r="D2790" s="52">
        <f>'COG-M'!P2631</f>
        <v>0</v>
      </c>
    </row>
    <row r="2791" spans="1:4" ht="14.25" customHeight="1">
      <c r="C2791" s="40">
        <v>12</v>
      </c>
      <c r="D2791" s="52">
        <f>'COG-M'!P2632</f>
        <v>0</v>
      </c>
    </row>
    <row r="2792" spans="1:4" ht="14.25" customHeight="1">
      <c r="C2792" s="40">
        <v>13</v>
      </c>
      <c r="D2792" s="52">
        <f>'COG-M'!P2633</f>
        <v>0</v>
      </c>
    </row>
    <row r="2793" spans="1:4" ht="14.25" customHeight="1">
      <c r="C2793" s="40">
        <v>14</v>
      </c>
      <c r="D2793" s="52">
        <f>'COG-M'!P2634</f>
        <v>0</v>
      </c>
    </row>
    <row r="2794" spans="1:4" ht="14.25" customHeight="1">
      <c r="C2794" s="40">
        <v>15</v>
      </c>
      <c r="D2794" s="52">
        <f>'COG-M'!P2635</f>
        <v>0</v>
      </c>
    </row>
    <row r="2795" spans="1:4" ht="14.25" customHeight="1">
      <c r="C2795" s="40">
        <v>16</v>
      </c>
      <c r="D2795" s="52">
        <f>'COG-M'!P2636</f>
        <v>0</v>
      </c>
    </row>
    <row r="2796" spans="1:4" ht="14.25" customHeight="1">
      <c r="C2796" s="40">
        <v>17</v>
      </c>
      <c r="D2796" s="52">
        <f>'COG-M'!P2637</f>
        <v>0</v>
      </c>
    </row>
    <row r="2797" spans="1:4" ht="14.25" customHeight="1">
      <c r="C2797" s="40">
        <v>25</v>
      </c>
      <c r="D2797" s="52">
        <f>'COG-M'!P2638</f>
        <v>0</v>
      </c>
    </row>
    <row r="2798" spans="1:4" ht="14.25" customHeight="1">
      <c r="C2798" s="40">
        <v>26</v>
      </c>
      <c r="D2798" s="52">
        <f>'COG-M'!P2639</f>
        <v>0</v>
      </c>
    </row>
    <row r="2799" spans="1:4" ht="14.25" customHeight="1">
      <c r="C2799" s="40">
        <v>27</v>
      </c>
      <c r="D2799" s="52">
        <f>'COG-M'!P2640</f>
        <v>0</v>
      </c>
    </row>
    <row r="2800" spans="1:4" ht="14.25" customHeight="1">
      <c r="A2800" s="40">
        <v>732</v>
      </c>
      <c r="B2800" s="40" t="s">
        <v>2140</v>
      </c>
      <c r="C2800" s="40">
        <v>11</v>
      </c>
      <c r="D2800" s="52">
        <f>'COG-M'!P2641</f>
        <v>0</v>
      </c>
    </row>
    <row r="2801" spans="1:4" ht="14.25" customHeight="1">
      <c r="C2801" s="40">
        <v>12</v>
      </c>
      <c r="D2801" s="52">
        <f>'COG-M'!P2642</f>
        <v>0</v>
      </c>
    </row>
    <row r="2802" spans="1:4" ht="14.25" customHeight="1">
      <c r="C2802" s="40">
        <v>13</v>
      </c>
      <c r="D2802" s="52">
        <f>'COG-M'!P2643</f>
        <v>0</v>
      </c>
    </row>
    <row r="2803" spans="1:4" ht="14.25" customHeight="1">
      <c r="C2803" s="40">
        <v>14</v>
      </c>
      <c r="D2803" s="52">
        <f>'COG-M'!P2644</f>
        <v>0</v>
      </c>
    </row>
    <row r="2804" spans="1:4" ht="14.25" customHeight="1">
      <c r="C2804" s="40">
        <v>15</v>
      </c>
      <c r="D2804" s="52">
        <f>'COG-M'!P2645</f>
        <v>0</v>
      </c>
    </row>
    <row r="2805" spans="1:4" ht="14.25" customHeight="1">
      <c r="C2805" s="40">
        <v>16</v>
      </c>
      <c r="D2805" s="52">
        <f>'COG-M'!P2646</f>
        <v>0</v>
      </c>
    </row>
    <row r="2806" spans="1:4" ht="14.25" customHeight="1">
      <c r="C2806" s="40">
        <v>17</v>
      </c>
      <c r="D2806" s="52">
        <f>'COG-M'!P2647</f>
        <v>0</v>
      </c>
    </row>
    <row r="2807" spans="1:4" ht="14.25" customHeight="1">
      <c r="C2807" s="40">
        <v>25</v>
      </c>
      <c r="D2807" s="52">
        <f>'COG-M'!P2648</f>
        <v>0</v>
      </c>
    </row>
    <row r="2808" spans="1:4" ht="14.25" customHeight="1">
      <c r="C2808" s="40">
        <v>26</v>
      </c>
      <c r="D2808" s="52">
        <f>'COG-M'!P2649</f>
        <v>0</v>
      </c>
    </row>
    <row r="2809" spans="1:4" ht="14.25" customHeight="1">
      <c r="C2809" s="40">
        <v>27</v>
      </c>
      <c r="D2809" s="52">
        <f>'COG-M'!P2650</f>
        <v>0</v>
      </c>
    </row>
    <row r="2810" spans="1:4" ht="14.25" customHeight="1">
      <c r="A2810" s="40">
        <v>733</v>
      </c>
      <c r="B2810" s="40" t="s">
        <v>2141</v>
      </c>
      <c r="C2810" s="40">
        <v>11</v>
      </c>
      <c r="D2810" s="52">
        <f>'COG-M'!P2651</f>
        <v>0</v>
      </c>
    </row>
    <row r="2811" spans="1:4" ht="14.25" customHeight="1">
      <c r="C2811" s="40">
        <v>12</v>
      </c>
      <c r="D2811" s="52">
        <f>'COG-M'!P2652</f>
        <v>0</v>
      </c>
    </row>
    <row r="2812" spans="1:4" ht="14.25" customHeight="1">
      <c r="C2812" s="40">
        <v>13</v>
      </c>
      <c r="D2812" s="52">
        <f>'COG-M'!P2653</f>
        <v>0</v>
      </c>
    </row>
    <row r="2813" spans="1:4" ht="14.25" customHeight="1">
      <c r="C2813" s="40">
        <v>14</v>
      </c>
      <c r="D2813" s="52">
        <f>'COG-M'!P2654</f>
        <v>0</v>
      </c>
    </row>
    <row r="2814" spans="1:4" ht="14.25" customHeight="1">
      <c r="C2814" s="40">
        <v>15</v>
      </c>
      <c r="D2814" s="52">
        <f>'COG-M'!P2655</f>
        <v>0</v>
      </c>
    </row>
    <row r="2815" spans="1:4" ht="14.25" customHeight="1">
      <c r="C2815" s="40">
        <v>16</v>
      </c>
      <c r="D2815" s="52">
        <f>'COG-M'!P2656</f>
        <v>0</v>
      </c>
    </row>
    <row r="2816" spans="1:4" ht="14.25" customHeight="1">
      <c r="C2816" s="40">
        <v>17</v>
      </c>
      <c r="D2816" s="52">
        <f>'COG-M'!P2657</f>
        <v>0</v>
      </c>
    </row>
    <row r="2817" spans="1:4" ht="14.25" customHeight="1">
      <c r="C2817" s="40">
        <v>25</v>
      </c>
      <c r="D2817" s="52">
        <f>'COG-M'!P2658</f>
        <v>0</v>
      </c>
    </row>
    <row r="2818" spans="1:4" ht="14.25" customHeight="1">
      <c r="C2818" s="40">
        <v>26</v>
      </c>
      <c r="D2818" s="52">
        <f>'COG-M'!P2659</f>
        <v>0</v>
      </c>
    </row>
    <row r="2819" spans="1:4" ht="14.25" customHeight="1">
      <c r="C2819" s="40">
        <v>27</v>
      </c>
      <c r="D2819" s="52">
        <f>'COG-M'!P2660</f>
        <v>0</v>
      </c>
    </row>
    <row r="2820" spans="1:4" ht="14.25" customHeight="1">
      <c r="A2820" s="40">
        <v>734</v>
      </c>
      <c r="B2820" s="40" t="s">
        <v>2142</v>
      </c>
      <c r="C2820" s="40">
        <v>11</v>
      </c>
      <c r="D2820" s="52">
        <f>'COG-M'!P2661</f>
        <v>0</v>
      </c>
    </row>
    <row r="2821" spans="1:4" ht="14.25" customHeight="1">
      <c r="C2821" s="40">
        <v>12</v>
      </c>
      <c r="D2821" s="52">
        <f>'COG-M'!P2662</f>
        <v>0</v>
      </c>
    </row>
    <row r="2822" spans="1:4" ht="14.25" customHeight="1">
      <c r="C2822" s="40">
        <v>13</v>
      </c>
      <c r="D2822" s="52">
        <f>'COG-M'!P2663</f>
        <v>0</v>
      </c>
    </row>
    <row r="2823" spans="1:4" ht="14.25" customHeight="1">
      <c r="C2823" s="40">
        <v>14</v>
      </c>
      <c r="D2823" s="52">
        <f>'COG-M'!P2664</f>
        <v>0</v>
      </c>
    </row>
    <row r="2824" spans="1:4" ht="14.25" customHeight="1">
      <c r="C2824" s="40">
        <v>15</v>
      </c>
      <c r="D2824" s="52">
        <f>'COG-M'!P2665</f>
        <v>0</v>
      </c>
    </row>
    <row r="2825" spans="1:4" ht="14.25" customHeight="1">
      <c r="C2825" s="40">
        <v>16</v>
      </c>
      <c r="D2825" s="52">
        <f>'COG-M'!P2666</f>
        <v>0</v>
      </c>
    </row>
    <row r="2826" spans="1:4" ht="14.25" customHeight="1">
      <c r="C2826" s="40">
        <v>17</v>
      </c>
      <c r="D2826" s="52">
        <f>'COG-M'!P2667</f>
        <v>0</v>
      </c>
    </row>
    <row r="2827" spans="1:4" ht="14.25" customHeight="1">
      <c r="C2827" s="40">
        <v>25</v>
      </c>
      <c r="D2827" s="52">
        <f>'COG-M'!P2668</f>
        <v>0</v>
      </c>
    </row>
    <row r="2828" spans="1:4" ht="14.25" customHeight="1">
      <c r="C2828" s="40">
        <v>26</v>
      </c>
      <c r="D2828" s="52">
        <f>'COG-M'!P2669</f>
        <v>0</v>
      </c>
    </row>
    <row r="2829" spans="1:4" ht="14.25" customHeight="1">
      <c r="C2829" s="40">
        <v>27</v>
      </c>
      <c r="D2829" s="52">
        <f>'COG-M'!P2670</f>
        <v>0</v>
      </c>
    </row>
    <row r="2830" spans="1:4" ht="14.25" customHeight="1">
      <c r="A2830" s="40">
        <v>735</v>
      </c>
      <c r="B2830" s="40" t="s">
        <v>2143</v>
      </c>
      <c r="C2830" s="40">
        <v>11</v>
      </c>
      <c r="D2830" s="52">
        <f>'COG-M'!P2671</f>
        <v>0</v>
      </c>
    </row>
    <row r="2831" spans="1:4" ht="14.25" customHeight="1">
      <c r="C2831" s="40">
        <v>12</v>
      </c>
      <c r="D2831" s="52">
        <f>'COG-M'!P2672</f>
        <v>0</v>
      </c>
    </row>
    <row r="2832" spans="1:4" ht="14.25" customHeight="1">
      <c r="C2832" s="40">
        <v>13</v>
      </c>
      <c r="D2832" s="52">
        <f>'COG-M'!P2673</f>
        <v>0</v>
      </c>
    </row>
    <row r="2833" spans="1:4" ht="14.25" customHeight="1">
      <c r="C2833" s="40">
        <v>14</v>
      </c>
      <c r="D2833" s="52">
        <f>'COG-M'!P2674</f>
        <v>0</v>
      </c>
    </row>
    <row r="2834" spans="1:4" ht="14.25" customHeight="1">
      <c r="C2834" s="40">
        <v>15</v>
      </c>
      <c r="D2834" s="52">
        <f>'COG-M'!P2675</f>
        <v>0</v>
      </c>
    </row>
    <row r="2835" spans="1:4" ht="14.25" customHeight="1">
      <c r="C2835" s="40">
        <v>16</v>
      </c>
      <c r="D2835" s="52">
        <f>'COG-M'!P2676</f>
        <v>0</v>
      </c>
    </row>
    <row r="2836" spans="1:4" ht="14.25" customHeight="1">
      <c r="C2836" s="40">
        <v>17</v>
      </c>
      <c r="D2836" s="52">
        <f>'COG-M'!P2677</f>
        <v>0</v>
      </c>
    </row>
    <row r="2837" spans="1:4" ht="14.25" customHeight="1">
      <c r="C2837" s="40">
        <v>25</v>
      </c>
      <c r="D2837" s="52">
        <f>'COG-M'!P2678</f>
        <v>0</v>
      </c>
    </row>
    <row r="2838" spans="1:4" ht="14.25" customHeight="1">
      <c r="C2838" s="40">
        <v>26</v>
      </c>
      <c r="D2838" s="52">
        <f>'COG-M'!P2679</f>
        <v>0</v>
      </c>
    </row>
    <row r="2839" spans="1:4" ht="14.25" customHeight="1">
      <c r="C2839" s="40">
        <v>27</v>
      </c>
      <c r="D2839" s="52">
        <f>'COG-M'!P2680</f>
        <v>0</v>
      </c>
    </row>
    <row r="2840" spans="1:4" ht="14.25" customHeight="1">
      <c r="A2840" s="40">
        <v>739</v>
      </c>
      <c r="B2840" s="40" t="s">
        <v>2144</v>
      </c>
      <c r="C2840" s="40">
        <v>11</v>
      </c>
      <c r="D2840" s="52">
        <f>'COG-M'!P2681</f>
        <v>0</v>
      </c>
    </row>
    <row r="2841" spans="1:4" ht="14.25" customHeight="1">
      <c r="C2841" s="40">
        <v>12</v>
      </c>
      <c r="D2841" s="52">
        <f>'COG-M'!P2682</f>
        <v>0</v>
      </c>
    </row>
    <row r="2842" spans="1:4" ht="14.25" customHeight="1">
      <c r="C2842" s="40">
        <v>13</v>
      </c>
      <c r="D2842" s="52">
        <f>'COG-M'!P2683</f>
        <v>0</v>
      </c>
    </row>
    <row r="2843" spans="1:4" ht="14.25" customHeight="1">
      <c r="C2843" s="40">
        <v>14</v>
      </c>
      <c r="D2843" s="52">
        <f>'COG-M'!P2684</f>
        <v>0</v>
      </c>
    </row>
    <row r="2844" spans="1:4" ht="14.25" customHeight="1">
      <c r="C2844" s="40">
        <v>15</v>
      </c>
      <c r="D2844" s="52">
        <f>'COG-M'!P2685</f>
        <v>0</v>
      </c>
    </row>
    <row r="2845" spans="1:4" ht="14.25" customHeight="1">
      <c r="C2845" s="40">
        <v>16</v>
      </c>
      <c r="D2845" s="52">
        <f>'COG-M'!P2686</f>
        <v>0</v>
      </c>
    </row>
    <row r="2846" spans="1:4" ht="14.25" customHeight="1">
      <c r="C2846" s="40">
        <v>17</v>
      </c>
      <c r="D2846" s="52">
        <f>'COG-M'!P2687</f>
        <v>0</v>
      </c>
    </row>
    <row r="2847" spans="1:4" ht="14.25" customHeight="1">
      <c r="C2847" s="40">
        <v>25</v>
      </c>
      <c r="D2847" s="52">
        <f>'COG-M'!P2688</f>
        <v>0</v>
      </c>
    </row>
    <row r="2848" spans="1:4" ht="14.25" customHeight="1">
      <c r="C2848" s="40">
        <v>26</v>
      </c>
      <c r="D2848" s="52">
        <f>'COG-M'!P2689</f>
        <v>0</v>
      </c>
    </row>
    <row r="2849" spans="1:4" ht="14.25" customHeight="1">
      <c r="C2849" s="40">
        <v>27</v>
      </c>
      <c r="D2849" s="52">
        <f>'COG-M'!P2690</f>
        <v>0</v>
      </c>
    </row>
    <row r="2850" spans="1:4" ht="14.25" customHeight="1">
      <c r="A2850" s="40">
        <v>7400</v>
      </c>
      <c r="B2850" s="40" t="s">
        <v>2145</v>
      </c>
      <c r="D2850" s="52">
        <f>'COG-M'!P2691</f>
        <v>0</v>
      </c>
    </row>
    <row r="2851" spans="1:4" ht="14.25" customHeight="1">
      <c r="A2851" s="40">
        <v>741</v>
      </c>
      <c r="B2851" s="40" t="s">
        <v>2146</v>
      </c>
      <c r="C2851" s="40">
        <v>11</v>
      </c>
      <c r="D2851" s="52">
        <f>'COG-M'!P2692</f>
        <v>0</v>
      </c>
    </row>
    <row r="2852" spans="1:4" ht="14.25" customHeight="1">
      <c r="C2852" s="40">
        <v>12</v>
      </c>
      <c r="D2852" s="52">
        <f>'COG-M'!P2693</f>
        <v>0</v>
      </c>
    </row>
    <row r="2853" spans="1:4" ht="14.25" customHeight="1">
      <c r="C2853" s="40">
        <v>13</v>
      </c>
      <c r="D2853" s="52">
        <f>'COG-M'!P2694</f>
        <v>0</v>
      </c>
    </row>
    <row r="2854" spans="1:4" ht="14.25" customHeight="1">
      <c r="C2854" s="40">
        <v>14</v>
      </c>
      <c r="D2854" s="52">
        <f>'COG-M'!P2695</f>
        <v>0</v>
      </c>
    </row>
    <row r="2855" spans="1:4" ht="14.25" customHeight="1">
      <c r="C2855" s="40">
        <v>15</v>
      </c>
      <c r="D2855" s="52">
        <f>'COG-M'!P2696</f>
        <v>0</v>
      </c>
    </row>
    <row r="2856" spans="1:4" ht="14.25" customHeight="1">
      <c r="C2856" s="40">
        <v>16</v>
      </c>
      <c r="D2856" s="52">
        <f>'COG-M'!P2697</f>
        <v>0</v>
      </c>
    </row>
    <row r="2857" spans="1:4" ht="14.25" customHeight="1">
      <c r="C2857" s="40">
        <v>17</v>
      </c>
      <c r="D2857" s="52">
        <f>'COG-M'!P2698</f>
        <v>0</v>
      </c>
    </row>
    <row r="2858" spans="1:4" ht="14.25" customHeight="1">
      <c r="C2858" s="40">
        <v>25</v>
      </c>
      <c r="D2858" s="52">
        <f>'COG-M'!P2699</f>
        <v>0</v>
      </c>
    </row>
    <row r="2859" spans="1:4" ht="14.25" customHeight="1">
      <c r="C2859" s="40">
        <v>26</v>
      </c>
      <c r="D2859" s="52">
        <f>'COG-M'!P2700</f>
        <v>0</v>
      </c>
    </row>
    <row r="2860" spans="1:4" ht="14.25" customHeight="1">
      <c r="C2860" s="40">
        <v>27</v>
      </c>
      <c r="D2860" s="52">
        <f>'COG-M'!P2701</f>
        <v>0</v>
      </c>
    </row>
    <row r="2861" spans="1:4" ht="14.25" customHeight="1">
      <c r="A2861" s="40">
        <v>742</v>
      </c>
      <c r="B2861" s="40" t="s">
        <v>2147</v>
      </c>
      <c r="D2861" s="52">
        <f>'COG-M'!P2702</f>
        <v>0</v>
      </c>
    </row>
    <row r="2862" spans="1:4" ht="14.25" customHeight="1">
      <c r="A2862" s="40">
        <v>743</v>
      </c>
      <c r="B2862" s="40" t="s">
        <v>2148</v>
      </c>
      <c r="D2862" s="52">
        <f>'COG-M'!P2703</f>
        <v>0</v>
      </c>
    </row>
    <row r="2863" spans="1:4" ht="14.25" customHeight="1">
      <c r="A2863" s="40">
        <v>744</v>
      </c>
      <c r="B2863" s="40" t="s">
        <v>2149</v>
      </c>
      <c r="D2863" s="52">
        <f>'COG-M'!P2704</f>
        <v>0</v>
      </c>
    </row>
    <row r="2864" spans="1:4" ht="14.25" customHeight="1">
      <c r="A2864" s="40">
        <v>745</v>
      </c>
      <c r="B2864" s="40" t="s">
        <v>2150</v>
      </c>
      <c r="C2864" s="40">
        <v>11</v>
      </c>
      <c r="D2864" s="52">
        <f>'COG-M'!P2705</f>
        <v>0</v>
      </c>
    </row>
    <row r="2865" spans="1:4" ht="14.25" customHeight="1">
      <c r="C2865" s="40">
        <v>12</v>
      </c>
      <c r="D2865" s="52">
        <f>'COG-M'!P2706</f>
        <v>0</v>
      </c>
    </row>
    <row r="2866" spans="1:4" ht="14.25" customHeight="1">
      <c r="C2866" s="40">
        <v>13</v>
      </c>
      <c r="D2866" s="52">
        <f>'COG-M'!P2707</f>
        <v>0</v>
      </c>
    </row>
    <row r="2867" spans="1:4" ht="14.25" customHeight="1">
      <c r="C2867" s="40">
        <v>14</v>
      </c>
      <c r="D2867" s="52">
        <f>'COG-M'!P2708</f>
        <v>0</v>
      </c>
    </row>
    <row r="2868" spans="1:4" ht="14.25" customHeight="1">
      <c r="C2868" s="40">
        <v>15</v>
      </c>
      <c r="D2868" s="52">
        <f>'COG-M'!P2709</f>
        <v>0</v>
      </c>
    </row>
    <row r="2869" spans="1:4" ht="14.25" customHeight="1">
      <c r="C2869" s="40">
        <v>16</v>
      </c>
      <c r="D2869" s="52">
        <f>'COG-M'!P2710</f>
        <v>0</v>
      </c>
    </row>
    <row r="2870" spans="1:4" ht="14.25" customHeight="1">
      <c r="C2870" s="40">
        <v>17</v>
      </c>
      <c r="D2870" s="52">
        <f>'COG-M'!P2711</f>
        <v>0</v>
      </c>
    </row>
    <row r="2871" spans="1:4" ht="14.25" customHeight="1">
      <c r="C2871" s="40">
        <v>25</v>
      </c>
      <c r="D2871" s="52">
        <f>'COG-M'!P2712</f>
        <v>0</v>
      </c>
    </row>
    <row r="2872" spans="1:4" ht="14.25" customHeight="1">
      <c r="C2872" s="40">
        <v>26</v>
      </c>
      <c r="D2872" s="52">
        <f>'COG-M'!P2713</f>
        <v>0</v>
      </c>
    </row>
    <row r="2873" spans="1:4" ht="14.25" customHeight="1">
      <c r="C2873" s="40">
        <v>27</v>
      </c>
      <c r="D2873" s="52">
        <f>'COG-M'!P2714</f>
        <v>0</v>
      </c>
    </row>
    <row r="2874" spans="1:4" ht="14.25" customHeight="1">
      <c r="A2874" s="40">
        <v>746</v>
      </c>
      <c r="B2874" s="40" t="s">
        <v>2151</v>
      </c>
      <c r="C2874" s="40">
        <v>11</v>
      </c>
      <c r="D2874" s="52">
        <f>'COG-M'!P2715</f>
        <v>0</v>
      </c>
    </row>
    <row r="2875" spans="1:4" ht="14.25" customHeight="1">
      <c r="C2875" s="40">
        <v>12</v>
      </c>
      <c r="D2875" s="52">
        <f>'COG-M'!P2716</f>
        <v>0</v>
      </c>
    </row>
    <row r="2876" spans="1:4" ht="14.25" customHeight="1">
      <c r="C2876" s="40">
        <v>13</v>
      </c>
      <c r="D2876" s="52">
        <f>'COG-M'!P2717</f>
        <v>0</v>
      </c>
    </row>
    <row r="2877" spans="1:4" ht="14.25" customHeight="1">
      <c r="C2877" s="40">
        <v>14</v>
      </c>
      <c r="D2877" s="52">
        <f>'COG-M'!P2718</f>
        <v>0</v>
      </c>
    </row>
    <row r="2878" spans="1:4" ht="14.25" customHeight="1">
      <c r="C2878" s="40">
        <v>15</v>
      </c>
      <c r="D2878" s="52">
        <f>'COG-M'!P2719</f>
        <v>0</v>
      </c>
    </row>
    <row r="2879" spans="1:4" ht="14.25" customHeight="1">
      <c r="C2879" s="40">
        <v>16</v>
      </c>
      <c r="D2879" s="52">
        <f>'COG-M'!P2720</f>
        <v>0</v>
      </c>
    </row>
    <row r="2880" spans="1:4" ht="14.25" customHeight="1">
      <c r="C2880" s="40">
        <v>17</v>
      </c>
      <c r="D2880" s="52">
        <f>'COG-M'!P2721</f>
        <v>0</v>
      </c>
    </row>
    <row r="2881" spans="1:4" ht="14.25" customHeight="1">
      <c r="C2881" s="40">
        <v>25</v>
      </c>
      <c r="D2881" s="52">
        <f>'COG-M'!P2722</f>
        <v>0</v>
      </c>
    </row>
    <row r="2882" spans="1:4" ht="14.25" customHeight="1">
      <c r="C2882" s="40">
        <v>26</v>
      </c>
      <c r="D2882" s="52">
        <f>'COG-M'!P2723</f>
        <v>0</v>
      </c>
    </row>
    <row r="2883" spans="1:4" ht="14.25" customHeight="1">
      <c r="C2883" s="40">
        <v>27</v>
      </c>
      <c r="D2883" s="52">
        <f>'COG-M'!P2724</f>
        <v>0</v>
      </c>
    </row>
    <row r="2884" spans="1:4" ht="14.25" customHeight="1">
      <c r="A2884" s="40">
        <v>747</v>
      </c>
      <c r="B2884" s="40" t="s">
        <v>2152</v>
      </c>
      <c r="C2884" s="40">
        <v>11</v>
      </c>
      <c r="D2884" s="52">
        <f>'COG-M'!P2725</f>
        <v>0</v>
      </c>
    </row>
    <row r="2885" spans="1:4" ht="14.25" customHeight="1">
      <c r="C2885" s="40">
        <v>12</v>
      </c>
      <c r="D2885" s="52">
        <f>'COG-M'!P2726</f>
        <v>0</v>
      </c>
    </row>
    <row r="2886" spans="1:4" ht="14.25" customHeight="1">
      <c r="C2886" s="40">
        <v>13</v>
      </c>
      <c r="D2886" s="52">
        <f>'COG-M'!P2727</f>
        <v>0</v>
      </c>
    </row>
    <row r="2887" spans="1:4" ht="14.25" customHeight="1">
      <c r="C2887" s="40">
        <v>14</v>
      </c>
      <c r="D2887" s="52">
        <f>'COG-M'!P2728</f>
        <v>0</v>
      </c>
    </row>
    <row r="2888" spans="1:4" ht="14.25" customHeight="1">
      <c r="C2888" s="40">
        <v>15</v>
      </c>
      <c r="D2888" s="52">
        <f>'COG-M'!P2729</f>
        <v>0</v>
      </c>
    </row>
    <row r="2889" spans="1:4" ht="14.25" customHeight="1">
      <c r="C2889" s="40">
        <v>16</v>
      </c>
      <c r="D2889" s="52">
        <f>'COG-M'!P2730</f>
        <v>0</v>
      </c>
    </row>
    <row r="2890" spans="1:4" ht="14.25" customHeight="1">
      <c r="C2890" s="40">
        <v>17</v>
      </c>
      <c r="D2890" s="52">
        <f>'COG-M'!P2731</f>
        <v>0</v>
      </c>
    </row>
    <row r="2891" spans="1:4" ht="14.25" customHeight="1">
      <c r="C2891" s="40">
        <v>25</v>
      </c>
      <c r="D2891" s="52">
        <f>'COG-M'!P2732</f>
        <v>0</v>
      </c>
    </row>
    <row r="2892" spans="1:4" ht="14.25" customHeight="1">
      <c r="C2892" s="40">
        <v>26</v>
      </c>
      <c r="D2892" s="52">
        <f>'COG-M'!P2733</f>
        <v>0</v>
      </c>
    </row>
    <row r="2893" spans="1:4" ht="14.25" customHeight="1">
      <c r="C2893" s="40">
        <v>27</v>
      </c>
      <c r="D2893" s="52">
        <f>'COG-M'!P2734</f>
        <v>0</v>
      </c>
    </row>
    <row r="2894" spans="1:4" ht="14.25" customHeight="1">
      <c r="A2894" s="40">
        <v>748</v>
      </c>
      <c r="B2894" s="40" t="s">
        <v>2153</v>
      </c>
      <c r="C2894" s="40">
        <v>11</v>
      </c>
      <c r="D2894" s="52">
        <f>'COG-M'!P2735</f>
        <v>0</v>
      </c>
    </row>
    <row r="2895" spans="1:4" ht="14.25" customHeight="1">
      <c r="C2895" s="40">
        <v>12</v>
      </c>
      <c r="D2895" s="52">
        <f>'COG-M'!P2736</f>
        <v>0</v>
      </c>
    </row>
    <row r="2896" spans="1:4" ht="14.25" customHeight="1">
      <c r="C2896" s="40">
        <v>13</v>
      </c>
      <c r="D2896" s="52">
        <f>'COG-M'!P2737</f>
        <v>0</v>
      </c>
    </row>
    <row r="2897" spans="1:4" ht="14.25" customHeight="1">
      <c r="C2897" s="40">
        <v>14</v>
      </c>
      <c r="D2897" s="52">
        <f>'COG-M'!P2738</f>
        <v>0</v>
      </c>
    </row>
    <row r="2898" spans="1:4" ht="14.25" customHeight="1">
      <c r="C2898" s="40">
        <v>15</v>
      </c>
      <c r="D2898" s="52">
        <f>'COG-M'!P2739</f>
        <v>0</v>
      </c>
    </row>
    <row r="2899" spans="1:4" ht="14.25" customHeight="1">
      <c r="C2899" s="40">
        <v>16</v>
      </c>
      <c r="D2899" s="52">
        <f>'COG-M'!P2740</f>
        <v>0</v>
      </c>
    </row>
    <row r="2900" spans="1:4" ht="14.25" customHeight="1">
      <c r="C2900" s="40">
        <v>17</v>
      </c>
      <c r="D2900" s="52">
        <f>'COG-M'!P2741</f>
        <v>0</v>
      </c>
    </row>
    <row r="2901" spans="1:4" ht="14.25" customHeight="1">
      <c r="C2901" s="40">
        <v>25</v>
      </c>
      <c r="D2901" s="52">
        <f>'COG-M'!P2742</f>
        <v>0</v>
      </c>
    </row>
    <row r="2902" spans="1:4" ht="14.25" customHeight="1">
      <c r="C2902" s="40">
        <v>26</v>
      </c>
      <c r="D2902" s="52">
        <f>'COG-M'!P2743</f>
        <v>0</v>
      </c>
    </row>
    <row r="2903" spans="1:4" ht="14.25" customHeight="1">
      <c r="C2903" s="40">
        <v>27</v>
      </c>
      <c r="D2903" s="52">
        <f>'COG-M'!P2744</f>
        <v>0</v>
      </c>
    </row>
    <row r="2904" spans="1:4" ht="14.25" customHeight="1">
      <c r="A2904" s="40">
        <v>749</v>
      </c>
      <c r="B2904" s="40" t="s">
        <v>2154</v>
      </c>
      <c r="C2904" s="40">
        <v>11</v>
      </c>
      <c r="D2904" s="52">
        <f>'COG-M'!P2745</f>
        <v>0</v>
      </c>
    </row>
    <row r="2905" spans="1:4" ht="14.25" customHeight="1">
      <c r="C2905" s="40">
        <v>12</v>
      </c>
      <c r="D2905" s="52">
        <f>'COG-M'!P2746</f>
        <v>0</v>
      </c>
    </row>
    <row r="2906" spans="1:4" ht="14.25" customHeight="1">
      <c r="C2906" s="40">
        <v>13</v>
      </c>
      <c r="D2906" s="52">
        <f>'COG-M'!P2747</f>
        <v>0</v>
      </c>
    </row>
    <row r="2907" spans="1:4" ht="14.25" customHeight="1">
      <c r="C2907" s="40">
        <v>14</v>
      </c>
      <c r="D2907" s="52">
        <f>'COG-M'!P2748</f>
        <v>0</v>
      </c>
    </row>
    <row r="2908" spans="1:4" ht="14.25" customHeight="1">
      <c r="C2908" s="40">
        <v>15</v>
      </c>
      <c r="D2908" s="52">
        <f>'COG-M'!P2749</f>
        <v>0</v>
      </c>
    </row>
    <row r="2909" spans="1:4" ht="14.25" customHeight="1">
      <c r="C2909" s="40">
        <v>16</v>
      </c>
      <c r="D2909" s="52">
        <f>'COG-M'!P2750</f>
        <v>0</v>
      </c>
    </row>
    <row r="2910" spans="1:4" ht="14.25" customHeight="1">
      <c r="C2910" s="40">
        <v>17</v>
      </c>
      <c r="D2910" s="52">
        <f>'COG-M'!P2751</f>
        <v>0</v>
      </c>
    </row>
    <row r="2911" spans="1:4" ht="14.25" customHeight="1">
      <c r="C2911" s="40">
        <v>25</v>
      </c>
      <c r="D2911" s="52">
        <f>'COG-M'!P2752</f>
        <v>0</v>
      </c>
    </row>
    <row r="2912" spans="1:4" ht="14.25" customHeight="1">
      <c r="C2912" s="40">
        <v>26</v>
      </c>
      <c r="D2912" s="52">
        <f>'COG-M'!P2753</f>
        <v>0</v>
      </c>
    </row>
    <row r="2913" spans="1:4" ht="14.25" customHeight="1">
      <c r="C2913" s="40">
        <v>27</v>
      </c>
      <c r="D2913" s="52">
        <f>'COG-M'!P2754</f>
        <v>0</v>
      </c>
    </row>
    <row r="2914" spans="1:4" ht="14.25" customHeight="1">
      <c r="A2914" s="40">
        <v>7500</v>
      </c>
      <c r="B2914" s="40" t="s">
        <v>2155</v>
      </c>
      <c r="D2914" s="52">
        <f>'COG-M'!P2755</f>
        <v>0</v>
      </c>
    </row>
    <row r="2915" spans="1:4" ht="14.25" customHeight="1">
      <c r="A2915" s="40">
        <v>751</v>
      </c>
      <c r="B2915" s="40" t="s">
        <v>2156</v>
      </c>
      <c r="C2915" s="40">
        <v>11</v>
      </c>
      <c r="D2915" s="52">
        <f>'COG-M'!P2756</f>
        <v>0</v>
      </c>
    </row>
    <row r="2916" spans="1:4" ht="14.25" customHeight="1">
      <c r="C2916" s="40">
        <v>12</v>
      </c>
      <c r="D2916" s="52">
        <f>'COG-M'!P2757</f>
        <v>0</v>
      </c>
    </row>
    <row r="2917" spans="1:4" ht="14.25" customHeight="1">
      <c r="C2917" s="40">
        <v>13</v>
      </c>
      <c r="D2917" s="52">
        <f>'COG-M'!P2758</f>
        <v>0</v>
      </c>
    </row>
    <row r="2918" spans="1:4" ht="14.25" customHeight="1">
      <c r="C2918" s="40">
        <v>14</v>
      </c>
      <c r="D2918" s="52">
        <f>'COG-M'!P2759</f>
        <v>0</v>
      </c>
    </row>
    <row r="2919" spans="1:4" ht="14.25" customHeight="1">
      <c r="C2919" s="40">
        <v>15</v>
      </c>
      <c r="D2919" s="52">
        <f>'COG-M'!P2760</f>
        <v>0</v>
      </c>
    </row>
    <row r="2920" spans="1:4" ht="14.25" customHeight="1">
      <c r="C2920" s="40">
        <v>16</v>
      </c>
      <c r="D2920" s="52">
        <f>'COG-M'!P2761</f>
        <v>0</v>
      </c>
    </row>
    <row r="2921" spans="1:4" ht="14.25" customHeight="1">
      <c r="C2921" s="40">
        <v>17</v>
      </c>
      <c r="D2921" s="52">
        <f>'COG-M'!P2762</f>
        <v>0</v>
      </c>
    </row>
    <row r="2922" spans="1:4" ht="14.25" customHeight="1">
      <c r="C2922" s="40">
        <v>25</v>
      </c>
      <c r="D2922" s="52">
        <f>'COG-M'!P2763</f>
        <v>0</v>
      </c>
    </row>
    <row r="2923" spans="1:4" ht="14.25" customHeight="1">
      <c r="C2923" s="40">
        <v>26</v>
      </c>
      <c r="D2923" s="52">
        <f>'COG-M'!P2764</f>
        <v>0</v>
      </c>
    </row>
    <row r="2924" spans="1:4" ht="14.25" customHeight="1">
      <c r="C2924" s="40">
        <v>27</v>
      </c>
      <c r="D2924" s="52">
        <f>'COG-M'!P2765</f>
        <v>0</v>
      </c>
    </row>
    <row r="2925" spans="1:4" ht="14.25" customHeight="1">
      <c r="A2925" s="40">
        <v>752</v>
      </c>
      <c r="B2925" s="40" t="s">
        <v>2157</v>
      </c>
      <c r="D2925" s="52">
        <f>'COG-M'!P2766</f>
        <v>0</v>
      </c>
    </row>
    <row r="2926" spans="1:4" ht="14.25" customHeight="1">
      <c r="A2926" s="40">
        <v>753</v>
      </c>
      <c r="B2926" s="40" t="s">
        <v>2158</v>
      </c>
      <c r="D2926" s="52">
        <f>'COG-M'!P2767</f>
        <v>0</v>
      </c>
    </row>
    <row r="2927" spans="1:4" ht="14.25" customHeight="1">
      <c r="A2927" s="40">
        <v>754</v>
      </c>
      <c r="B2927" s="40" t="s">
        <v>2159</v>
      </c>
      <c r="C2927" s="40">
        <v>11</v>
      </c>
      <c r="D2927" s="52">
        <f>'COG-M'!P2768</f>
        <v>0</v>
      </c>
    </row>
    <row r="2928" spans="1:4" ht="14.25" customHeight="1">
      <c r="C2928" s="40">
        <v>12</v>
      </c>
      <c r="D2928" s="52">
        <f>'COG-M'!P2769</f>
        <v>0</v>
      </c>
    </row>
    <row r="2929" spans="1:4" ht="14.25" customHeight="1">
      <c r="C2929" s="40">
        <v>13</v>
      </c>
      <c r="D2929" s="52">
        <f>'COG-M'!P2770</f>
        <v>0</v>
      </c>
    </row>
    <row r="2930" spans="1:4" ht="14.25" customHeight="1">
      <c r="C2930" s="40">
        <v>14</v>
      </c>
      <c r="D2930" s="52">
        <f>'COG-M'!P2771</f>
        <v>0</v>
      </c>
    </row>
    <row r="2931" spans="1:4" ht="14.25" customHeight="1">
      <c r="C2931" s="40">
        <v>15</v>
      </c>
      <c r="D2931" s="52">
        <f>'COG-M'!P2772</f>
        <v>0</v>
      </c>
    </row>
    <row r="2932" spans="1:4" ht="14.25" customHeight="1">
      <c r="C2932" s="40">
        <v>16</v>
      </c>
      <c r="D2932" s="52">
        <f>'COG-M'!P2773</f>
        <v>0</v>
      </c>
    </row>
    <row r="2933" spans="1:4" ht="14.25" customHeight="1">
      <c r="C2933" s="40">
        <v>17</v>
      </c>
      <c r="D2933" s="52">
        <f>'COG-M'!P2774</f>
        <v>0</v>
      </c>
    </row>
    <row r="2934" spans="1:4" ht="14.25" customHeight="1">
      <c r="C2934" s="40">
        <v>25</v>
      </c>
      <c r="D2934" s="52">
        <f>'COG-M'!P2775</f>
        <v>0</v>
      </c>
    </row>
    <row r="2935" spans="1:4" ht="14.25" customHeight="1">
      <c r="C2935" s="40">
        <v>26</v>
      </c>
      <c r="D2935" s="52">
        <f>'COG-M'!P2776</f>
        <v>0</v>
      </c>
    </row>
    <row r="2936" spans="1:4" ht="14.25" customHeight="1">
      <c r="C2936" s="40">
        <v>27</v>
      </c>
      <c r="D2936" s="52">
        <f>'COG-M'!P2777</f>
        <v>0</v>
      </c>
    </row>
    <row r="2937" spans="1:4" ht="14.25" customHeight="1">
      <c r="A2937" s="40">
        <v>755</v>
      </c>
      <c r="B2937" s="40" t="s">
        <v>2160</v>
      </c>
      <c r="D2937" s="52">
        <f>'COG-M'!P2778</f>
        <v>0</v>
      </c>
    </row>
    <row r="2938" spans="1:4" ht="14.25" customHeight="1">
      <c r="A2938" s="40">
        <v>756</v>
      </c>
      <c r="B2938" s="40" t="s">
        <v>2161</v>
      </c>
      <c r="D2938" s="52">
        <f>'COG-M'!P2779</f>
        <v>0</v>
      </c>
    </row>
    <row r="2939" spans="1:4" ht="14.25" customHeight="1">
      <c r="A2939" s="40">
        <v>757</v>
      </c>
      <c r="B2939" s="40" t="s">
        <v>2162</v>
      </c>
      <c r="C2939" s="40">
        <v>11</v>
      </c>
      <c r="D2939" s="52">
        <f>'COG-M'!P2780</f>
        <v>0</v>
      </c>
    </row>
    <row r="2940" spans="1:4" ht="14.25" customHeight="1">
      <c r="C2940" s="40">
        <v>12</v>
      </c>
      <c r="D2940" s="52">
        <f>'COG-M'!P2781</f>
        <v>0</v>
      </c>
    </row>
    <row r="2941" spans="1:4" ht="14.25" customHeight="1">
      <c r="C2941" s="40">
        <v>13</v>
      </c>
      <c r="D2941" s="52">
        <f>'COG-M'!P2782</f>
        <v>0</v>
      </c>
    </row>
    <row r="2942" spans="1:4" ht="14.25" customHeight="1">
      <c r="C2942" s="40">
        <v>14</v>
      </c>
      <c r="D2942" s="52">
        <f>'COG-M'!P2783</f>
        <v>0</v>
      </c>
    </row>
    <row r="2943" spans="1:4" ht="14.25" customHeight="1">
      <c r="C2943" s="40">
        <v>15</v>
      </c>
      <c r="D2943" s="52">
        <f>'COG-M'!P2784</f>
        <v>0</v>
      </c>
    </row>
    <row r="2944" spans="1:4" ht="14.25" customHeight="1">
      <c r="C2944" s="40">
        <v>16</v>
      </c>
      <c r="D2944" s="52">
        <f>'COG-M'!P2785</f>
        <v>0</v>
      </c>
    </row>
    <row r="2945" spans="1:4" ht="14.25" customHeight="1">
      <c r="C2945" s="40">
        <v>17</v>
      </c>
      <c r="D2945" s="52">
        <f>'COG-M'!P2786</f>
        <v>0</v>
      </c>
    </row>
    <row r="2946" spans="1:4" ht="14.25" customHeight="1">
      <c r="C2946" s="40">
        <v>25</v>
      </c>
      <c r="D2946" s="52">
        <f>'COG-M'!P2787</f>
        <v>0</v>
      </c>
    </row>
    <row r="2947" spans="1:4" ht="14.25" customHeight="1">
      <c r="C2947" s="40">
        <v>26</v>
      </c>
      <c r="D2947" s="52">
        <f>'COG-M'!P2788</f>
        <v>0</v>
      </c>
    </row>
    <row r="2948" spans="1:4" ht="14.25" customHeight="1">
      <c r="C2948" s="40">
        <v>27</v>
      </c>
      <c r="D2948" s="52">
        <f>'COG-M'!P2789</f>
        <v>0</v>
      </c>
    </row>
    <row r="2949" spans="1:4" ht="14.25" customHeight="1">
      <c r="A2949" s="40">
        <v>758</v>
      </c>
      <c r="B2949" s="40" t="s">
        <v>2163</v>
      </c>
      <c r="D2949" s="52">
        <f>'COG-M'!P2790</f>
        <v>0</v>
      </c>
    </row>
    <row r="2950" spans="1:4" ht="14.25" customHeight="1">
      <c r="A2950" s="40">
        <v>759</v>
      </c>
      <c r="B2950" s="40" t="s">
        <v>2164</v>
      </c>
      <c r="C2950" s="40">
        <v>11</v>
      </c>
      <c r="D2950" s="52">
        <f>'COG-M'!P2791</f>
        <v>0</v>
      </c>
    </row>
    <row r="2951" spans="1:4" ht="14.25" customHeight="1">
      <c r="C2951" s="40">
        <v>12</v>
      </c>
      <c r="D2951" s="52">
        <f>'COG-M'!P2792</f>
        <v>0</v>
      </c>
    </row>
    <row r="2952" spans="1:4" ht="14.25" customHeight="1">
      <c r="C2952" s="40">
        <v>13</v>
      </c>
      <c r="D2952" s="52">
        <f>'COG-M'!P2793</f>
        <v>0</v>
      </c>
    </row>
    <row r="2953" spans="1:4" ht="14.25" customHeight="1">
      <c r="C2953" s="40">
        <v>14</v>
      </c>
      <c r="D2953" s="52">
        <f>'COG-M'!P2794</f>
        <v>0</v>
      </c>
    </row>
    <row r="2954" spans="1:4" ht="14.25" customHeight="1">
      <c r="C2954" s="40">
        <v>15</v>
      </c>
      <c r="D2954" s="52">
        <f>'COG-M'!P2795</f>
        <v>0</v>
      </c>
    </row>
    <row r="2955" spans="1:4" ht="14.25" customHeight="1">
      <c r="C2955" s="40">
        <v>16</v>
      </c>
      <c r="D2955" s="52">
        <f>'COG-M'!P2796</f>
        <v>0</v>
      </c>
    </row>
    <row r="2956" spans="1:4" ht="14.25" customHeight="1">
      <c r="C2956" s="40">
        <v>17</v>
      </c>
      <c r="D2956" s="52">
        <f>'COG-M'!P2797</f>
        <v>0</v>
      </c>
    </row>
    <row r="2957" spans="1:4" ht="14.25" customHeight="1">
      <c r="C2957" s="40">
        <v>25</v>
      </c>
      <c r="D2957" s="52">
        <f>'COG-M'!P2798</f>
        <v>0</v>
      </c>
    </row>
    <row r="2958" spans="1:4" ht="14.25" customHeight="1">
      <c r="C2958" s="40">
        <v>26</v>
      </c>
      <c r="D2958" s="52">
        <f>'COG-M'!P2799</f>
        <v>0</v>
      </c>
    </row>
    <row r="2959" spans="1:4" ht="14.25" customHeight="1">
      <c r="C2959" s="40">
        <v>27</v>
      </c>
      <c r="D2959" s="52">
        <f>'COG-M'!P2800</f>
        <v>0</v>
      </c>
    </row>
    <row r="2960" spans="1:4" ht="14.25" customHeight="1">
      <c r="A2960" s="40">
        <v>7600</v>
      </c>
      <c r="B2960" s="40" t="s">
        <v>2165</v>
      </c>
      <c r="D2960" s="52">
        <f>'COG-M'!P2801</f>
        <v>0</v>
      </c>
    </row>
    <row r="2961" spans="1:4" ht="14.25" customHeight="1">
      <c r="A2961" s="40">
        <v>761</v>
      </c>
      <c r="B2961" s="40" t="s">
        <v>2166</v>
      </c>
      <c r="C2961" s="40">
        <v>11</v>
      </c>
      <c r="D2961" s="52">
        <f>'COG-M'!P2802</f>
        <v>0</v>
      </c>
    </row>
    <row r="2962" spans="1:4" ht="14.25" customHeight="1">
      <c r="C2962" s="40">
        <v>12</v>
      </c>
      <c r="D2962" s="52">
        <f>'COG-M'!P2803</f>
        <v>0</v>
      </c>
    </row>
    <row r="2963" spans="1:4" ht="14.25" customHeight="1">
      <c r="C2963" s="40">
        <v>13</v>
      </c>
      <c r="D2963" s="52">
        <f>'COG-M'!P2804</f>
        <v>0</v>
      </c>
    </row>
    <row r="2964" spans="1:4" ht="14.25" customHeight="1">
      <c r="C2964" s="40">
        <v>14</v>
      </c>
      <c r="D2964" s="52">
        <f>'COG-M'!P2805</f>
        <v>0</v>
      </c>
    </row>
    <row r="2965" spans="1:4" ht="14.25" customHeight="1">
      <c r="C2965" s="40">
        <v>15</v>
      </c>
      <c r="D2965" s="52">
        <f>'COG-M'!P2806</f>
        <v>0</v>
      </c>
    </row>
    <row r="2966" spans="1:4" ht="14.25" customHeight="1">
      <c r="C2966" s="40">
        <v>16</v>
      </c>
      <c r="D2966" s="52">
        <f>'COG-M'!P2807</f>
        <v>0</v>
      </c>
    </row>
    <row r="2967" spans="1:4" ht="14.25" customHeight="1">
      <c r="C2967" s="40">
        <v>17</v>
      </c>
      <c r="D2967" s="52">
        <f>'COG-M'!P2808</f>
        <v>0</v>
      </c>
    </row>
    <row r="2968" spans="1:4" ht="14.25" customHeight="1">
      <c r="C2968" s="40">
        <v>25</v>
      </c>
      <c r="D2968" s="52">
        <f>'COG-M'!P2809</f>
        <v>0</v>
      </c>
    </row>
    <row r="2969" spans="1:4" ht="14.25" customHeight="1">
      <c r="C2969" s="40">
        <v>26</v>
      </c>
      <c r="D2969" s="52">
        <f>'COG-M'!P2810</f>
        <v>0</v>
      </c>
    </row>
    <row r="2970" spans="1:4" ht="14.25" customHeight="1">
      <c r="C2970" s="40">
        <v>27</v>
      </c>
      <c r="D2970" s="52">
        <f>'COG-M'!P2811</f>
        <v>0</v>
      </c>
    </row>
    <row r="2971" spans="1:4" ht="14.25" customHeight="1">
      <c r="A2971" s="40">
        <v>762</v>
      </c>
      <c r="B2971" s="40" t="s">
        <v>2167</v>
      </c>
      <c r="C2971" s="40">
        <v>11</v>
      </c>
      <c r="D2971" s="52">
        <f>'COG-M'!P2812</f>
        <v>0</v>
      </c>
    </row>
    <row r="2972" spans="1:4" ht="14.25" customHeight="1">
      <c r="C2972" s="40">
        <v>12</v>
      </c>
      <c r="D2972" s="52">
        <f>'COG-M'!P2813</f>
        <v>0</v>
      </c>
    </row>
    <row r="2973" spans="1:4" ht="14.25" customHeight="1">
      <c r="C2973" s="40">
        <v>13</v>
      </c>
      <c r="D2973" s="52">
        <f>'COG-M'!P2814</f>
        <v>0</v>
      </c>
    </row>
    <row r="2974" spans="1:4" ht="14.25" customHeight="1">
      <c r="C2974" s="40">
        <v>14</v>
      </c>
      <c r="D2974" s="52">
        <f>'COG-M'!P2815</f>
        <v>0</v>
      </c>
    </row>
    <row r="2975" spans="1:4" ht="14.25" customHeight="1">
      <c r="C2975" s="40">
        <v>15</v>
      </c>
      <c r="D2975" s="52">
        <f>'COG-M'!P2816</f>
        <v>0</v>
      </c>
    </row>
    <row r="2976" spans="1:4" ht="14.25" customHeight="1">
      <c r="C2976" s="40">
        <v>16</v>
      </c>
      <c r="D2976" s="52">
        <f>'COG-M'!P2817</f>
        <v>0</v>
      </c>
    </row>
    <row r="2977" spans="1:4" ht="14.25" customHeight="1">
      <c r="C2977" s="40">
        <v>17</v>
      </c>
      <c r="D2977" s="52">
        <f>'COG-M'!P2818</f>
        <v>0</v>
      </c>
    </row>
    <row r="2978" spans="1:4" ht="14.25" customHeight="1">
      <c r="C2978" s="40">
        <v>25</v>
      </c>
      <c r="D2978" s="52">
        <f>'COG-M'!P2819</f>
        <v>0</v>
      </c>
    </row>
    <row r="2979" spans="1:4" ht="14.25" customHeight="1">
      <c r="C2979" s="40">
        <v>26</v>
      </c>
      <c r="D2979" s="52">
        <f>'COG-M'!P2820</f>
        <v>0</v>
      </c>
    </row>
    <row r="2980" spans="1:4" ht="14.25" customHeight="1">
      <c r="C2980" s="40">
        <v>27</v>
      </c>
      <c r="D2980" s="52">
        <f>'COG-M'!P2821</f>
        <v>0</v>
      </c>
    </row>
    <row r="2981" spans="1:4" ht="14.25" customHeight="1">
      <c r="A2981" s="40">
        <v>7900</v>
      </c>
      <c r="B2981" s="40" t="s">
        <v>2168</v>
      </c>
      <c r="D2981" s="52">
        <f>'COG-M'!P2822</f>
        <v>120000</v>
      </c>
    </row>
    <row r="2982" spans="1:4" ht="14.25" customHeight="1">
      <c r="A2982" s="40">
        <v>791</v>
      </c>
      <c r="B2982" s="40" t="s">
        <v>2169</v>
      </c>
      <c r="C2982" s="40">
        <v>11</v>
      </c>
      <c r="D2982" s="52">
        <f>'COG-M'!P2823</f>
        <v>0</v>
      </c>
    </row>
    <row r="2983" spans="1:4" ht="14.25" customHeight="1">
      <c r="C2983" s="40">
        <v>12</v>
      </c>
      <c r="D2983" s="52">
        <f>'COG-M'!P2824</f>
        <v>0</v>
      </c>
    </row>
    <row r="2984" spans="1:4" ht="14.25" customHeight="1">
      <c r="C2984" s="40">
        <v>13</v>
      </c>
      <c r="D2984" s="52">
        <f>'COG-M'!P2825</f>
        <v>0</v>
      </c>
    </row>
    <row r="2985" spans="1:4" ht="14.25" customHeight="1">
      <c r="C2985" s="40">
        <v>14</v>
      </c>
      <c r="D2985" s="52">
        <f>'COG-M'!P2826</f>
        <v>0</v>
      </c>
    </row>
    <row r="2986" spans="1:4" ht="14.25" customHeight="1">
      <c r="C2986" s="40">
        <v>15</v>
      </c>
      <c r="D2986" s="52">
        <f>'COG-M'!P2827</f>
        <v>0</v>
      </c>
    </row>
    <row r="2987" spans="1:4" ht="14.25" customHeight="1">
      <c r="C2987" s="40">
        <v>16</v>
      </c>
      <c r="D2987" s="52">
        <f>'COG-M'!P2828</f>
        <v>0</v>
      </c>
    </row>
    <row r="2988" spans="1:4" ht="14.25" customHeight="1">
      <c r="C2988" s="40">
        <v>17</v>
      </c>
      <c r="D2988" s="52">
        <f>'COG-M'!P2829</f>
        <v>0</v>
      </c>
    </row>
    <row r="2989" spans="1:4" ht="14.25" customHeight="1">
      <c r="C2989" s="40">
        <v>25</v>
      </c>
      <c r="D2989" s="52">
        <f>'COG-M'!P2830</f>
        <v>0</v>
      </c>
    </row>
    <row r="2990" spans="1:4" ht="14.25" customHeight="1">
      <c r="C2990" s="40">
        <v>26</v>
      </c>
      <c r="D2990" s="52">
        <f>'COG-M'!P2831</f>
        <v>0</v>
      </c>
    </row>
    <row r="2991" spans="1:4" ht="14.25" customHeight="1">
      <c r="C2991" s="40">
        <v>27</v>
      </c>
      <c r="D2991" s="52">
        <f>'COG-M'!P2832</f>
        <v>0</v>
      </c>
    </row>
    <row r="2992" spans="1:4" ht="14.25" customHeight="1">
      <c r="A2992" s="40">
        <v>792</v>
      </c>
      <c r="B2992" s="40" t="s">
        <v>2170</v>
      </c>
      <c r="C2992" s="40">
        <v>11</v>
      </c>
      <c r="D2992" s="52">
        <f>'COG-M'!P2833</f>
        <v>120000</v>
      </c>
    </row>
    <row r="2993" spans="1:4" ht="14.25" customHeight="1">
      <c r="C2993" s="40">
        <v>12</v>
      </c>
      <c r="D2993" s="52">
        <f>'COG-M'!P2834</f>
        <v>0</v>
      </c>
    </row>
    <row r="2994" spans="1:4" ht="14.25" customHeight="1">
      <c r="C2994" s="40">
        <v>13</v>
      </c>
      <c r="D2994" s="52">
        <f>'COG-M'!P2835</f>
        <v>0</v>
      </c>
    </row>
    <row r="2995" spans="1:4" ht="14.25" customHeight="1">
      <c r="C2995" s="40">
        <v>14</v>
      </c>
      <c r="D2995" s="52">
        <f>'COG-M'!P2836</f>
        <v>0</v>
      </c>
    </row>
    <row r="2996" spans="1:4" ht="14.25" customHeight="1">
      <c r="C2996" s="40">
        <v>15</v>
      </c>
      <c r="D2996" s="52">
        <f>'COG-M'!P2837</f>
        <v>0</v>
      </c>
    </row>
    <row r="2997" spans="1:4" ht="14.25" customHeight="1">
      <c r="C2997" s="40">
        <v>16</v>
      </c>
      <c r="D2997" s="52">
        <f>'COG-M'!P2838</f>
        <v>0</v>
      </c>
    </row>
    <row r="2998" spans="1:4" ht="14.25" customHeight="1">
      <c r="C2998" s="40">
        <v>17</v>
      </c>
      <c r="D2998" s="52">
        <f>'COG-M'!P2839</f>
        <v>0</v>
      </c>
    </row>
    <row r="2999" spans="1:4" ht="14.25" customHeight="1">
      <c r="C2999" s="40">
        <v>25</v>
      </c>
      <c r="D2999" s="52">
        <f>'COG-M'!P2840</f>
        <v>0</v>
      </c>
    </row>
    <row r="3000" spans="1:4" ht="14.25" customHeight="1">
      <c r="C3000" s="40">
        <v>26</v>
      </c>
      <c r="D3000" s="52">
        <f>'COG-M'!P2841</f>
        <v>0</v>
      </c>
    </row>
    <row r="3001" spans="1:4" ht="14.25" customHeight="1">
      <c r="C3001" s="40">
        <v>27</v>
      </c>
      <c r="D3001" s="52">
        <f>'COG-M'!P2842</f>
        <v>0</v>
      </c>
    </row>
    <row r="3002" spans="1:4" ht="14.25" customHeight="1">
      <c r="A3002" s="40">
        <v>799</v>
      </c>
      <c r="B3002" s="40" t="s">
        <v>2171</v>
      </c>
      <c r="C3002" s="40">
        <v>11</v>
      </c>
      <c r="D3002" s="52">
        <f>'COG-M'!P2843</f>
        <v>0</v>
      </c>
    </row>
    <row r="3003" spans="1:4" ht="14.25" customHeight="1">
      <c r="C3003" s="40">
        <v>12</v>
      </c>
      <c r="D3003" s="52">
        <f>'COG-M'!P2844</f>
        <v>0</v>
      </c>
    </row>
    <row r="3004" spans="1:4" ht="14.25" customHeight="1">
      <c r="C3004" s="40">
        <v>13</v>
      </c>
      <c r="D3004" s="52">
        <f>'COG-M'!P2845</f>
        <v>0</v>
      </c>
    </row>
    <row r="3005" spans="1:4" ht="14.25" customHeight="1">
      <c r="C3005" s="40">
        <v>14</v>
      </c>
      <c r="D3005" s="52">
        <f>'COG-M'!P2846</f>
        <v>0</v>
      </c>
    </row>
    <row r="3006" spans="1:4" ht="14.25" customHeight="1">
      <c r="C3006" s="40">
        <v>15</v>
      </c>
      <c r="D3006" s="52">
        <f>'COG-M'!P2847</f>
        <v>0</v>
      </c>
    </row>
    <row r="3007" spans="1:4" ht="14.25" customHeight="1">
      <c r="C3007" s="40">
        <v>16</v>
      </c>
      <c r="D3007" s="52">
        <f>'COG-M'!P2848</f>
        <v>0</v>
      </c>
    </row>
    <row r="3008" spans="1:4" ht="14.25" customHeight="1">
      <c r="C3008" s="40">
        <v>17</v>
      </c>
      <c r="D3008" s="52">
        <f>'COG-M'!P2849</f>
        <v>0</v>
      </c>
    </row>
    <row r="3009" spans="1:4" ht="14.25" customHeight="1">
      <c r="C3009" s="40">
        <v>25</v>
      </c>
      <c r="D3009" s="52">
        <f>'COG-M'!P2850</f>
        <v>0</v>
      </c>
    </row>
    <row r="3010" spans="1:4" ht="14.25" customHeight="1">
      <c r="C3010" s="40">
        <v>26</v>
      </c>
      <c r="D3010" s="52">
        <f>'COG-M'!P2851</f>
        <v>0</v>
      </c>
    </row>
    <row r="3011" spans="1:4" ht="14.25" customHeight="1">
      <c r="C3011" s="40">
        <v>27</v>
      </c>
      <c r="D3011" s="52">
        <f>'COG-M'!P2852</f>
        <v>0</v>
      </c>
    </row>
    <row r="3012" spans="1:4" ht="14.25" customHeight="1">
      <c r="A3012" s="40">
        <v>8000</v>
      </c>
      <c r="B3012" s="40" t="s">
        <v>2172</v>
      </c>
      <c r="D3012" s="52">
        <f>'COG-M'!P2853</f>
        <v>0</v>
      </c>
    </row>
    <row r="3013" spans="1:4" ht="14.25" customHeight="1">
      <c r="A3013" s="40">
        <v>8100</v>
      </c>
      <c r="B3013" s="40" t="s">
        <v>2173</v>
      </c>
      <c r="D3013" s="52">
        <f>'COG-M'!P2854</f>
        <v>0</v>
      </c>
    </row>
    <row r="3014" spans="1:4" ht="14.25" customHeight="1">
      <c r="A3014" s="40">
        <v>811</v>
      </c>
      <c r="B3014" s="40" t="s">
        <v>2174</v>
      </c>
      <c r="D3014" s="52">
        <f>'COG-M'!P2855</f>
        <v>0</v>
      </c>
    </row>
    <row r="3015" spans="1:4" ht="14.25" customHeight="1">
      <c r="A3015" s="40">
        <v>812</v>
      </c>
      <c r="B3015" s="40" t="s">
        <v>2175</v>
      </c>
      <c r="D3015" s="52">
        <f>'COG-M'!P2856</f>
        <v>0</v>
      </c>
    </row>
    <row r="3016" spans="1:4" ht="14.25" customHeight="1">
      <c r="A3016" s="40">
        <v>813</v>
      </c>
      <c r="B3016" s="40" t="s">
        <v>2176</v>
      </c>
      <c r="D3016" s="52">
        <f>'COG-M'!P2857</f>
        <v>0</v>
      </c>
    </row>
    <row r="3017" spans="1:4" ht="14.25" customHeight="1">
      <c r="A3017" s="40">
        <v>814</v>
      </c>
      <c r="B3017" s="40" t="s">
        <v>2177</v>
      </c>
      <c r="D3017" s="52">
        <f>'COG-M'!P2858</f>
        <v>0</v>
      </c>
    </row>
    <row r="3018" spans="1:4" ht="14.25" customHeight="1">
      <c r="A3018" s="40">
        <v>815</v>
      </c>
      <c r="B3018" s="40" t="s">
        <v>2178</v>
      </c>
      <c r="D3018" s="52">
        <f>'COG-M'!P2859</f>
        <v>0</v>
      </c>
    </row>
    <row r="3019" spans="1:4" ht="14.25" customHeight="1">
      <c r="A3019" s="40">
        <v>816</v>
      </c>
      <c r="B3019" s="40" t="s">
        <v>2179</v>
      </c>
      <c r="C3019" s="40">
        <v>11</v>
      </c>
      <c r="D3019" s="52">
        <f>'COG-M'!P2860</f>
        <v>0</v>
      </c>
    </row>
    <row r="3020" spans="1:4" ht="14.25" customHeight="1">
      <c r="C3020" s="40">
        <v>12</v>
      </c>
      <c r="D3020" s="52">
        <f>'COG-M'!P2861</f>
        <v>0</v>
      </c>
    </row>
    <row r="3021" spans="1:4" ht="14.25" customHeight="1">
      <c r="C3021" s="40">
        <v>13</v>
      </c>
      <c r="D3021" s="52">
        <f>'COG-M'!P2862</f>
        <v>0</v>
      </c>
    </row>
    <row r="3022" spans="1:4" ht="14.25" customHeight="1">
      <c r="C3022" s="40">
        <v>14</v>
      </c>
      <c r="D3022" s="52">
        <f>'COG-M'!P2863</f>
        <v>0</v>
      </c>
    </row>
    <row r="3023" spans="1:4" ht="14.25" customHeight="1">
      <c r="C3023" s="40">
        <v>15</v>
      </c>
      <c r="D3023" s="52">
        <f>'COG-M'!P2864</f>
        <v>0</v>
      </c>
    </row>
    <row r="3024" spans="1:4" ht="14.25" customHeight="1">
      <c r="C3024" s="40">
        <v>16</v>
      </c>
      <c r="D3024" s="52">
        <f>'COG-M'!P2865</f>
        <v>0</v>
      </c>
    </row>
    <row r="3025" spans="1:4" ht="14.25" customHeight="1">
      <c r="C3025" s="40">
        <v>17</v>
      </c>
      <c r="D3025" s="52">
        <f>'COG-M'!P2866</f>
        <v>0</v>
      </c>
    </row>
    <row r="3026" spans="1:4" ht="14.25" customHeight="1">
      <c r="C3026" s="40">
        <v>25</v>
      </c>
      <c r="D3026" s="52">
        <f>'COG-M'!P2867</f>
        <v>0</v>
      </c>
    </row>
    <row r="3027" spans="1:4" ht="14.25" customHeight="1">
      <c r="C3027" s="40">
        <v>26</v>
      </c>
      <c r="D3027" s="52">
        <f>'COG-M'!P2868</f>
        <v>0</v>
      </c>
    </row>
    <row r="3028" spans="1:4" ht="14.25" customHeight="1">
      <c r="C3028" s="40">
        <v>27</v>
      </c>
      <c r="D3028" s="52">
        <f>'COG-M'!P2869</f>
        <v>0</v>
      </c>
    </row>
    <row r="3029" spans="1:4" ht="14.25" customHeight="1">
      <c r="A3029" s="40">
        <v>8300</v>
      </c>
      <c r="B3029" s="40" t="s">
        <v>2180</v>
      </c>
      <c r="D3029" s="52">
        <f>'COG-M'!P2870</f>
        <v>0</v>
      </c>
    </row>
    <row r="3030" spans="1:4" ht="14.25" customHeight="1">
      <c r="A3030" s="40">
        <v>831</v>
      </c>
      <c r="B3030" s="40" t="s">
        <v>2181</v>
      </c>
      <c r="D3030" s="52">
        <f>'COG-M'!P2871</f>
        <v>0</v>
      </c>
    </row>
    <row r="3031" spans="1:4" ht="14.25" customHeight="1">
      <c r="A3031" s="40">
        <v>832</v>
      </c>
      <c r="B3031" s="40" t="s">
        <v>2182</v>
      </c>
      <c r="D3031" s="52">
        <f>'COG-M'!P2872</f>
        <v>0</v>
      </c>
    </row>
    <row r="3032" spans="1:4" ht="14.25" customHeight="1">
      <c r="A3032" s="40">
        <v>833</v>
      </c>
      <c r="B3032" s="40" t="s">
        <v>2183</v>
      </c>
      <c r="D3032" s="52">
        <f>'COG-M'!P2873</f>
        <v>0</v>
      </c>
    </row>
    <row r="3033" spans="1:4" ht="14.25" customHeight="1">
      <c r="A3033" s="40">
        <v>834</v>
      </c>
      <c r="B3033" s="40" t="s">
        <v>2184</v>
      </c>
      <c r="D3033" s="52">
        <f>'COG-M'!P2874</f>
        <v>0</v>
      </c>
    </row>
    <row r="3034" spans="1:4" ht="14.25" customHeight="1">
      <c r="A3034" s="40">
        <v>835</v>
      </c>
      <c r="B3034" s="40" t="s">
        <v>2185</v>
      </c>
      <c r="D3034" s="52">
        <f>'COG-M'!P2875</f>
        <v>0</v>
      </c>
    </row>
    <row r="3035" spans="1:4" ht="14.25" customHeight="1">
      <c r="A3035" s="40">
        <v>8500</v>
      </c>
      <c r="B3035" s="40" t="s">
        <v>2186</v>
      </c>
      <c r="D3035" s="52">
        <f>'COG-M'!P2876</f>
        <v>0</v>
      </c>
    </row>
    <row r="3036" spans="1:4" ht="14.25" customHeight="1">
      <c r="A3036" s="40">
        <v>851</v>
      </c>
      <c r="B3036" s="40" t="s">
        <v>2187</v>
      </c>
      <c r="C3036" s="40">
        <v>11</v>
      </c>
      <c r="D3036" s="52">
        <f>'COG-M'!P2877</f>
        <v>0</v>
      </c>
    </row>
    <row r="3037" spans="1:4" ht="14.25" customHeight="1">
      <c r="C3037" s="40">
        <v>12</v>
      </c>
      <c r="D3037" s="52">
        <f>'COG-M'!P2878</f>
        <v>0</v>
      </c>
    </row>
    <row r="3038" spans="1:4" ht="14.25" customHeight="1">
      <c r="C3038" s="40">
        <v>13</v>
      </c>
      <c r="D3038" s="52">
        <f>'COG-M'!P2879</f>
        <v>0</v>
      </c>
    </row>
    <row r="3039" spans="1:4" ht="14.25" customHeight="1">
      <c r="C3039" s="40">
        <v>14</v>
      </c>
      <c r="D3039" s="52">
        <f>'COG-M'!P2880</f>
        <v>0</v>
      </c>
    </row>
    <row r="3040" spans="1:4" ht="14.25" customHeight="1">
      <c r="C3040" s="40">
        <v>15</v>
      </c>
      <c r="D3040" s="52">
        <f>'COG-M'!P2881</f>
        <v>0</v>
      </c>
    </row>
    <row r="3041" spans="1:4" ht="14.25" customHeight="1">
      <c r="C3041" s="40">
        <v>16</v>
      </c>
      <c r="D3041" s="52">
        <f>'COG-M'!P2882</f>
        <v>0</v>
      </c>
    </row>
    <row r="3042" spans="1:4" ht="14.25" customHeight="1">
      <c r="C3042" s="40">
        <v>17</v>
      </c>
      <c r="D3042" s="52">
        <f>'COG-M'!P2883</f>
        <v>0</v>
      </c>
    </row>
    <row r="3043" spans="1:4" ht="14.25" customHeight="1">
      <c r="C3043" s="40">
        <v>25</v>
      </c>
      <c r="D3043" s="52">
        <f>'COG-M'!P2884</f>
        <v>0</v>
      </c>
    </row>
    <row r="3044" spans="1:4" ht="14.25" customHeight="1">
      <c r="C3044" s="40">
        <v>26</v>
      </c>
      <c r="D3044" s="52">
        <f>'COG-M'!P2885</f>
        <v>0</v>
      </c>
    </row>
    <row r="3045" spans="1:4" ht="14.25" customHeight="1">
      <c r="C3045" s="40">
        <v>27</v>
      </c>
      <c r="D3045" s="52">
        <f>'COG-M'!P2886</f>
        <v>0</v>
      </c>
    </row>
    <row r="3046" spans="1:4" ht="14.25" customHeight="1">
      <c r="A3046" s="40">
        <v>852</v>
      </c>
      <c r="B3046" s="40" t="s">
        <v>2188</v>
      </c>
      <c r="C3046" s="40">
        <v>11</v>
      </c>
      <c r="D3046" s="52">
        <f>'COG-M'!P2887</f>
        <v>0</v>
      </c>
    </row>
    <row r="3047" spans="1:4" ht="14.25" customHeight="1">
      <c r="C3047" s="40">
        <v>12</v>
      </c>
      <c r="D3047" s="52">
        <f>'COG-M'!P2888</f>
        <v>0</v>
      </c>
    </row>
    <row r="3048" spans="1:4" ht="14.25" customHeight="1">
      <c r="C3048" s="40">
        <v>13</v>
      </c>
      <c r="D3048" s="52">
        <f>'COG-M'!P2889</f>
        <v>0</v>
      </c>
    </row>
    <row r="3049" spans="1:4" ht="14.25" customHeight="1">
      <c r="C3049" s="40">
        <v>14</v>
      </c>
      <c r="D3049" s="52">
        <f>'COG-M'!P2890</f>
        <v>0</v>
      </c>
    </row>
    <row r="3050" spans="1:4" ht="14.25" customHeight="1">
      <c r="C3050" s="40">
        <v>15</v>
      </c>
      <c r="D3050" s="52">
        <f>'COG-M'!P2891</f>
        <v>0</v>
      </c>
    </row>
    <row r="3051" spans="1:4" ht="14.25" customHeight="1">
      <c r="C3051" s="40">
        <v>16</v>
      </c>
      <c r="D3051" s="52">
        <f>'COG-M'!P2892</f>
        <v>0</v>
      </c>
    </row>
    <row r="3052" spans="1:4" ht="14.25" customHeight="1">
      <c r="C3052" s="40">
        <v>17</v>
      </c>
      <c r="D3052" s="52">
        <f>'COG-M'!P2893</f>
        <v>0</v>
      </c>
    </row>
    <row r="3053" spans="1:4" ht="14.25" customHeight="1">
      <c r="C3053" s="40">
        <v>25</v>
      </c>
      <c r="D3053" s="52">
        <f>'COG-M'!P2894</f>
        <v>0</v>
      </c>
    </row>
    <row r="3054" spans="1:4" ht="14.25" customHeight="1">
      <c r="C3054" s="40">
        <v>26</v>
      </c>
      <c r="D3054" s="52">
        <f>'COG-M'!P2895</f>
        <v>0</v>
      </c>
    </row>
    <row r="3055" spans="1:4" ht="14.25" customHeight="1">
      <c r="C3055" s="40">
        <v>27</v>
      </c>
      <c r="D3055" s="52">
        <f>'COG-M'!P2896</f>
        <v>0</v>
      </c>
    </row>
    <row r="3056" spans="1:4" ht="14.25" customHeight="1">
      <c r="A3056" s="40">
        <v>853</v>
      </c>
      <c r="B3056" s="40" t="s">
        <v>2189</v>
      </c>
      <c r="C3056" s="40">
        <v>11</v>
      </c>
      <c r="D3056" s="52">
        <f>'COG-M'!P2897</f>
        <v>0</v>
      </c>
    </row>
    <row r="3057" spans="1:4" ht="14.25" customHeight="1">
      <c r="C3057" s="40">
        <v>12</v>
      </c>
      <c r="D3057" s="52">
        <f>'COG-M'!P2898</f>
        <v>0</v>
      </c>
    </row>
    <row r="3058" spans="1:4" ht="14.25" customHeight="1">
      <c r="C3058" s="40">
        <v>13</v>
      </c>
      <c r="D3058" s="52">
        <f>'COG-M'!P2899</f>
        <v>0</v>
      </c>
    </row>
    <row r="3059" spans="1:4" ht="14.25" customHeight="1">
      <c r="C3059" s="40">
        <v>14</v>
      </c>
      <c r="D3059" s="52">
        <f>'COG-M'!P2900</f>
        <v>0</v>
      </c>
    </row>
    <row r="3060" spans="1:4" ht="14.25" customHeight="1">
      <c r="C3060" s="40">
        <v>15</v>
      </c>
      <c r="D3060" s="52">
        <f>'COG-M'!P2901</f>
        <v>0</v>
      </c>
    </row>
    <row r="3061" spans="1:4" ht="14.25" customHeight="1">
      <c r="C3061" s="40">
        <v>16</v>
      </c>
      <c r="D3061" s="52">
        <f>'COG-M'!P2902</f>
        <v>0</v>
      </c>
    </row>
    <row r="3062" spans="1:4" ht="14.25" customHeight="1">
      <c r="C3062" s="40">
        <v>17</v>
      </c>
      <c r="D3062" s="52">
        <f>'COG-M'!P2903</f>
        <v>0</v>
      </c>
    </row>
    <row r="3063" spans="1:4" ht="14.25" customHeight="1">
      <c r="C3063" s="40">
        <v>25</v>
      </c>
      <c r="D3063" s="52">
        <f>'COG-M'!P2904</f>
        <v>0</v>
      </c>
    </row>
    <row r="3064" spans="1:4" ht="14.25" customHeight="1">
      <c r="C3064" s="40">
        <v>26</v>
      </c>
      <c r="D3064" s="52">
        <f>'COG-M'!P2905</f>
        <v>0</v>
      </c>
    </row>
    <row r="3065" spans="1:4" ht="14.25" customHeight="1">
      <c r="C3065" s="40">
        <v>27</v>
      </c>
      <c r="D3065" s="52">
        <f>'COG-M'!P2906</f>
        <v>0</v>
      </c>
    </row>
    <row r="3066" spans="1:4" ht="14.25" customHeight="1">
      <c r="A3066" s="40">
        <v>9000</v>
      </c>
      <c r="B3066" s="40" t="s">
        <v>2190</v>
      </c>
      <c r="D3066" s="52">
        <f>'COG-M'!P2907</f>
        <v>1999991.31</v>
      </c>
    </row>
    <row r="3067" spans="1:4" ht="14.25" customHeight="1">
      <c r="A3067" s="40">
        <v>9100</v>
      </c>
      <c r="B3067" s="40" t="s">
        <v>2191</v>
      </c>
      <c r="D3067" s="52">
        <f>'COG-M'!P2908</f>
        <v>0</v>
      </c>
    </row>
    <row r="3068" spans="1:4" ht="14.25" customHeight="1">
      <c r="A3068" s="40">
        <v>911</v>
      </c>
      <c r="B3068" s="40" t="s">
        <v>2192</v>
      </c>
      <c r="C3068" s="40">
        <v>11</v>
      </c>
      <c r="D3068" s="52">
        <f>'COG-M'!P2909</f>
        <v>0</v>
      </c>
    </row>
    <row r="3069" spans="1:4" ht="14.25" customHeight="1">
      <c r="C3069" s="40">
        <v>12</v>
      </c>
      <c r="D3069" s="52">
        <f>'COG-M'!P2910</f>
        <v>0</v>
      </c>
    </row>
    <row r="3070" spans="1:4" ht="14.25" customHeight="1">
      <c r="C3070" s="40">
        <v>13</v>
      </c>
      <c r="D3070" s="52">
        <f>'COG-M'!P2911</f>
        <v>0</v>
      </c>
    </row>
    <row r="3071" spans="1:4" ht="14.25" customHeight="1">
      <c r="C3071" s="40">
        <v>14</v>
      </c>
      <c r="D3071" s="52">
        <f>'COG-M'!P2912</f>
        <v>0</v>
      </c>
    </row>
    <row r="3072" spans="1:4" ht="14.25" customHeight="1">
      <c r="C3072" s="40">
        <v>15</v>
      </c>
      <c r="D3072" s="52">
        <f>'COG-M'!P2913</f>
        <v>0</v>
      </c>
    </row>
    <row r="3073" spans="1:4" ht="14.25" customHeight="1">
      <c r="C3073" s="40">
        <v>16</v>
      </c>
      <c r="D3073" s="52">
        <f>'COG-M'!P2914</f>
        <v>0</v>
      </c>
    </row>
    <row r="3074" spans="1:4" ht="14.25" customHeight="1">
      <c r="C3074" s="40">
        <v>17</v>
      </c>
      <c r="D3074" s="52">
        <f>'COG-M'!P2915</f>
        <v>0</v>
      </c>
    </row>
    <row r="3075" spans="1:4" ht="14.25" customHeight="1">
      <c r="C3075" s="40">
        <v>25</v>
      </c>
      <c r="D3075" s="52">
        <f>'COG-M'!P2916</f>
        <v>0</v>
      </c>
    </row>
    <row r="3076" spans="1:4" ht="14.25" customHeight="1">
      <c r="C3076" s="40">
        <v>26</v>
      </c>
      <c r="D3076" s="52">
        <f>'COG-M'!P2917</f>
        <v>0</v>
      </c>
    </row>
    <row r="3077" spans="1:4" ht="14.25" customHeight="1">
      <c r="C3077" s="40">
        <v>27</v>
      </c>
      <c r="D3077" s="52">
        <f>'COG-M'!P2918</f>
        <v>0</v>
      </c>
    </row>
    <row r="3078" spans="1:4" ht="14.25" customHeight="1">
      <c r="A3078" s="40">
        <v>912</v>
      </c>
      <c r="B3078" s="40" t="s">
        <v>2193</v>
      </c>
      <c r="C3078" s="40">
        <v>11</v>
      </c>
      <c r="D3078" s="52">
        <f>'COG-M'!P2919</f>
        <v>0</v>
      </c>
    </row>
    <row r="3079" spans="1:4" ht="14.25" customHeight="1">
      <c r="C3079" s="40">
        <v>12</v>
      </c>
      <c r="D3079" s="52">
        <f>'COG-M'!P2920</f>
        <v>0</v>
      </c>
    </row>
    <row r="3080" spans="1:4" ht="14.25" customHeight="1">
      <c r="C3080" s="40">
        <v>13</v>
      </c>
      <c r="D3080" s="52">
        <f>'COG-M'!P2921</f>
        <v>0</v>
      </c>
    </row>
    <row r="3081" spans="1:4" ht="14.25" customHeight="1">
      <c r="C3081" s="40">
        <v>14</v>
      </c>
      <c r="D3081" s="52">
        <f>'COG-M'!P2922</f>
        <v>0</v>
      </c>
    </row>
    <row r="3082" spans="1:4" ht="14.25" customHeight="1">
      <c r="C3082" s="40">
        <v>15</v>
      </c>
      <c r="D3082" s="52">
        <f>'COG-M'!P2923</f>
        <v>0</v>
      </c>
    </row>
    <row r="3083" spans="1:4" ht="14.25" customHeight="1">
      <c r="C3083" s="40">
        <v>16</v>
      </c>
      <c r="D3083" s="52">
        <f>'COG-M'!P2924</f>
        <v>0</v>
      </c>
    </row>
    <row r="3084" spans="1:4" ht="14.25" customHeight="1">
      <c r="C3084" s="40">
        <v>17</v>
      </c>
      <c r="D3084" s="52">
        <f>'COG-M'!P2925</f>
        <v>0</v>
      </c>
    </row>
    <row r="3085" spans="1:4" ht="14.25" customHeight="1">
      <c r="C3085" s="40">
        <v>25</v>
      </c>
      <c r="D3085" s="52">
        <f>'COG-M'!P2926</f>
        <v>0</v>
      </c>
    </row>
    <row r="3086" spans="1:4" ht="14.25" customHeight="1">
      <c r="C3086" s="40">
        <v>26</v>
      </c>
      <c r="D3086" s="52">
        <f>'COG-M'!P2927</f>
        <v>0</v>
      </c>
    </row>
    <row r="3087" spans="1:4" ht="14.25" customHeight="1">
      <c r="C3087" s="40">
        <v>27</v>
      </c>
      <c r="D3087" s="52">
        <f>'COG-M'!P2928</f>
        <v>0</v>
      </c>
    </row>
    <row r="3088" spans="1:4" ht="14.25" customHeight="1">
      <c r="A3088" s="40">
        <v>913</v>
      </c>
      <c r="B3088" s="40" t="s">
        <v>2194</v>
      </c>
      <c r="C3088" s="40">
        <v>11</v>
      </c>
      <c r="D3088" s="52">
        <f>'COG-M'!P2929</f>
        <v>0</v>
      </c>
    </row>
    <row r="3089" spans="1:4" ht="14.25" customHeight="1">
      <c r="C3089" s="40">
        <v>12</v>
      </c>
      <c r="D3089" s="52">
        <f>'COG-M'!P2930</f>
        <v>0</v>
      </c>
    </row>
    <row r="3090" spans="1:4" ht="14.25" customHeight="1">
      <c r="C3090" s="40">
        <v>13</v>
      </c>
      <c r="D3090" s="52">
        <f>'COG-M'!P2931</f>
        <v>0</v>
      </c>
    </row>
    <row r="3091" spans="1:4" ht="14.25" customHeight="1">
      <c r="C3091" s="40">
        <v>14</v>
      </c>
      <c r="D3091" s="52">
        <f>'COG-M'!P2932</f>
        <v>0</v>
      </c>
    </row>
    <row r="3092" spans="1:4" ht="14.25" customHeight="1">
      <c r="C3092" s="40">
        <v>15</v>
      </c>
      <c r="D3092" s="52">
        <f>'COG-M'!P2933</f>
        <v>0</v>
      </c>
    </row>
    <row r="3093" spans="1:4" ht="14.25" customHeight="1">
      <c r="C3093" s="40">
        <v>16</v>
      </c>
      <c r="D3093" s="52">
        <f>'COG-M'!P2934</f>
        <v>0</v>
      </c>
    </row>
    <row r="3094" spans="1:4" ht="14.25" customHeight="1">
      <c r="C3094" s="40">
        <v>17</v>
      </c>
      <c r="D3094" s="52">
        <f>'COG-M'!P2935</f>
        <v>0</v>
      </c>
    </row>
    <row r="3095" spans="1:4" ht="14.25" customHeight="1">
      <c r="C3095" s="40">
        <v>25</v>
      </c>
      <c r="D3095" s="52">
        <f>'COG-M'!P2936</f>
        <v>0</v>
      </c>
    </row>
    <row r="3096" spans="1:4" ht="14.25" customHeight="1">
      <c r="C3096" s="40">
        <v>26</v>
      </c>
      <c r="D3096" s="52">
        <f>'COG-M'!P2937</f>
        <v>0</v>
      </c>
    </row>
    <row r="3097" spans="1:4" ht="14.25" customHeight="1">
      <c r="C3097" s="40">
        <v>27</v>
      </c>
      <c r="D3097" s="52">
        <f>'COG-M'!P2938</f>
        <v>0</v>
      </c>
    </row>
    <row r="3098" spans="1:4" ht="14.25" customHeight="1">
      <c r="A3098" s="40">
        <v>914</v>
      </c>
      <c r="B3098" s="40" t="s">
        <v>2195</v>
      </c>
      <c r="D3098" s="52">
        <f>'COG-M'!P2939</f>
        <v>0</v>
      </c>
    </row>
    <row r="3099" spans="1:4" ht="14.25" customHeight="1">
      <c r="A3099" s="40">
        <v>915</v>
      </c>
      <c r="B3099" s="40" t="s">
        <v>2196</v>
      </c>
      <c r="D3099" s="52">
        <f>'COG-M'!P2940</f>
        <v>0</v>
      </c>
    </row>
    <row r="3100" spans="1:4" ht="14.25" customHeight="1">
      <c r="A3100" s="40">
        <v>916</v>
      </c>
      <c r="B3100" s="40" t="s">
        <v>2197</v>
      </c>
      <c r="D3100" s="52">
        <f>'COG-M'!P2941</f>
        <v>0</v>
      </c>
    </row>
    <row r="3101" spans="1:4" ht="14.25" customHeight="1">
      <c r="A3101" s="40">
        <v>917</v>
      </c>
      <c r="B3101" s="40" t="s">
        <v>2198</v>
      </c>
      <c r="D3101" s="52">
        <f>'COG-M'!P2942</f>
        <v>0</v>
      </c>
    </row>
    <row r="3102" spans="1:4" ht="14.25" customHeight="1">
      <c r="A3102" s="40">
        <v>918</v>
      </c>
      <c r="B3102" s="40" t="s">
        <v>2199</v>
      </c>
      <c r="D3102" s="52">
        <f>'COG-M'!P2943</f>
        <v>0</v>
      </c>
    </row>
    <row r="3103" spans="1:4" ht="14.25" customHeight="1">
      <c r="A3103" s="40">
        <v>9200</v>
      </c>
      <c r="B3103" s="40" t="s">
        <v>2200</v>
      </c>
      <c r="D3103" s="52">
        <f>'COG-M'!P2944</f>
        <v>0</v>
      </c>
    </row>
    <row r="3104" spans="1:4" ht="14.25" customHeight="1">
      <c r="A3104" s="40">
        <v>921</v>
      </c>
      <c r="B3104" s="40" t="s">
        <v>2201</v>
      </c>
      <c r="C3104" s="40">
        <v>11</v>
      </c>
      <c r="D3104" s="52">
        <f>'COG-M'!P2945</f>
        <v>0</v>
      </c>
    </row>
    <row r="3105" spans="1:4" ht="14.25" customHeight="1">
      <c r="C3105" s="40">
        <v>12</v>
      </c>
      <c r="D3105" s="52">
        <f>'COG-M'!P2946</f>
        <v>0</v>
      </c>
    </row>
    <row r="3106" spans="1:4" ht="14.25" customHeight="1">
      <c r="C3106" s="40">
        <v>13</v>
      </c>
      <c r="D3106" s="52">
        <f>'COG-M'!P2947</f>
        <v>0</v>
      </c>
    </row>
    <row r="3107" spans="1:4" ht="14.25" customHeight="1">
      <c r="C3107" s="40">
        <v>14</v>
      </c>
      <c r="D3107" s="52">
        <f>'COG-M'!P2948</f>
        <v>0</v>
      </c>
    </row>
    <row r="3108" spans="1:4" ht="14.25" customHeight="1">
      <c r="C3108" s="40">
        <v>15</v>
      </c>
      <c r="D3108" s="52">
        <f>'COG-M'!P2949</f>
        <v>0</v>
      </c>
    </row>
    <row r="3109" spans="1:4" ht="14.25" customHeight="1">
      <c r="C3109" s="40">
        <v>16</v>
      </c>
      <c r="D3109" s="52">
        <f>'COG-M'!P2950</f>
        <v>0</v>
      </c>
    </row>
    <row r="3110" spans="1:4" ht="14.25" customHeight="1">
      <c r="C3110" s="40">
        <v>17</v>
      </c>
      <c r="D3110" s="52">
        <f>'COG-M'!P2951</f>
        <v>0</v>
      </c>
    </row>
    <row r="3111" spans="1:4" ht="14.25" customHeight="1">
      <c r="C3111" s="40">
        <v>25</v>
      </c>
      <c r="D3111" s="52">
        <f>'COG-M'!P2952</f>
        <v>0</v>
      </c>
    </row>
    <row r="3112" spans="1:4" ht="14.25" customHeight="1">
      <c r="C3112" s="40">
        <v>26</v>
      </c>
      <c r="D3112" s="52">
        <f>'COG-M'!P2953</f>
        <v>0</v>
      </c>
    </row>
    <row r="3113" spans="1:4" ht="14.25" customHeight="1">
      <c r="C3113" s="40">
        <v>27</v>
      </c>
      <c r="D3113" s="52">
        <f>'COG-M'!P2954</f>
        <v>0</v>
      </c>
    </row>
    <row r="3114" spans="1:4" ht="14.25" customHeight="1">
      <c r="A3114" s="40">
        <v>922</v>
      </c>
      <c r="B3114" s="40" t="s">
        <v>2202</v>
      </c>
      <c r="C3114" s="40">
        <v>11</v>
      </c>
      <c r="D3114" s="52">
        <f>'COG-M'!P2955</f>
        <v>0</v>
      </c>
    </row>
    <row r="3115" spans="1:4" ht="14.25" customHeight="1">
      <c r="C3115" s="40">
        <v>12</v>
      </c>
      <c r="D3115" s="52">
        <f>'COG-M'!P2956</f>
        <v>0</v>
      </c>
    </row>
    <row r="3116" spans="1:4" ht="14.25" customHeight="1">
      <c r="C3116" s="40">
        <v>13</v>
      </c>
      <c r="D3116" s="52">
        <f>'COG-M'!P2957</f>
        <v>0</v>
      </c>
    </row>
    <row r="3117" spans="1:4" ht="14.25" customHeight="1">
      <c r="C3117" s="40">
        <v>14</v>
      </c>
      <c r="D3117" s="52">
        <f>'COG-M'!P2958</f>
        <v>0</v>
      </c>
    </row>
    <row r="3118" spans="1:4" ht="14.25" customHeight="1">
      <c r="C3118" s="40">
        <v>15</v>
      </c>
      <c r="D3118" s="52">
        <f>'COG-M'!P2959</f>
        <v>0</v>
      </c>
    </row>
    <row r="3119" spans="1:4" ht="14.25" customHeight="1">
      <c r="C3119" s="40">
        <v>16</v>
      </c>
      <c r="D3119" s="52">
        <f>'COG-M'!P2960</f>
        <v>0</v>
      </c>
    </row>
    <row r="3120" spans="1:4" ht="14.25" customHeight="1">
      <c r="C3120" s="40">
        <v>17</v>
      </c>
      <c r="D3120" s="52">
        <f>'COG-M'!P2961</f>
        <v>0</v>
      </c>
    </row>
    <row r="3121" spans="1:4" ht="14.25" customHeight="1">
      <c r="C3121" s="40">
        <v>25</v>
      </c>
      <c r="D3121" s="52">
        <f>'COG-M'!P2962</f>
        <v>0</v>
      </c>
    </row>
    <row r="3122" spans="1:4" ht="14.25" customHeight="1">
      <c r="C3122" s="40">
        <v>26</v>
      </c>
      <c r="D3122" s="52">
        <f>'COG-M'!P2963</f>
        <v>0</v>
      </c>
    </row>
    <row r="3123" spans="1:4" ht="14.25" customHeight="1">
      <c r="C3123" s="40">
        <v>27</v>
      </c>
      <c r="D3123" s="52">
        <f>'COG-M'!P2964</f>
        <v>0</v>
      </c>
    </row>
    <row r="3124" spans="1:4" ht="14.25" customHeight="1">
      <c r="A3124" s="40">
        <v>923</v>
      </c>
      <c r="B3124" s="40" t="s">
        <v>2203</v>
      </c>
      <c r="C3124" s="40">
        <v>11</v>
      </c>
      <c r="D3124" s="52">
        <f>'COG-M'!P2965</f>
        <v>0</v>
      </c>
    </row>
    <row r="3125" spans="1:4" ht="14.25" customHeight="1">
      <c r="C3125" s="40">
        <v>12</v>
      </c>
      <c r="D3125" s="52">
        <f>'COG-M'!P2966</f>
        <v>0</v>
      </c>
    </row>
    <row r="3126" spans="1:4" ht="14.25" customHeight="1">
      <c r="C3126" s="40">
        <v>13</v>
      </c>
      <c r="D3126" s="52">
        <f>'COG-M'!P2967</f>
        <v>0</v>
      </c>
    </row>
    <row r="3127" spans="1:4" ht="14.25" customHeight="1">
      <c r="C3127" s="40">
        <v>14</v>
      </c>
      <c r="D3127" s="52">
        <f>'COG-M'!P2968</f>
        <v>0</v>
      </c>
    </row>
    <row r="3128" spans="1:4" ht="14.25" customHeight="1">
      <c r="C3128" s="40">
        <v>15</v>
      </c>
      <c r="D3128" s="52">
        <f>'COG-M'!P2969</f>
        <v>0</v>
      </c>
    </row>
    <row r="3129" spans="1:4" ht="14.25" customHeight="1">
      <c r="C3129" s="40">
        <v>16</v>
      </c>
      <c r="D3129" s="52">
        <f>'COG-M'!P2970</f>
        <v>0</v>
      </c>
    </row>
    <row r="3130" spans="1:4" ht="14.25" customHeight="1">
      <c r="C3130" s="40">
        <v>17</v>
      </c>
      <c r="D3130" s="52">
        <f>'COG-M'!P2971</f>
        <v>0</v>
      </c>
    </row>
    <row r="3131" spans="1:4" ht="14.25" customHeight="1">
      <c r="C3131" s="40">
        <v>25</v>
      </c>
      <c r="D3131" s="52">
        <f>'COG-M'!P2972</f>
        <v>0</v>
      </c>
    </row>
    <row r="3132" spans="1:4" ht="14.25" customHeight="1">
      <c r="C3132" s="40">
        <v>26</v>
      </c>
      <c r="D3132" s="52">
        <f>'COG-M'!P2973</f>
        <v>0</v>
      </c>
    </row>
    <row r="3133" spans="1:4" ht="14.25" customHeight="1">
      <c r="C3133" s="40">
        <v>27</v>
      </c>
      <c r="D3133" s="52">
        <f>'COG-M'!P2974</f>
        <v>0</v>
      </c>
    </row>
    <row r="3134" spans="1:4" ht="14.25" customHeight="1">
      <c r="A3134" s="40">
        <v>924</v>
      </c>
      <c r="B3134" s="40" t="s">
        <v>2204</v>
      </c>
      <c r="D3134" s="52">
        <f>'COG-M'!P2975</f>
        <v>0</v>
      </c>
    </row>
    <row r="3135" spans="1:4" ht="14.25" customHeight="1">
      <c r="A3135" s="40">
        <v>925</v>
      </c>
      <c r="B3135" s="40" t="s">
        <v>2205</v>
      </c>
      <c r="D3135" s="52">
        <f>'COG-M'!P2976</f>
        <v>0</v>
      </c>
    </row>
    <row r="3136" spans="1:4" ht="14.25" customHeight="1">
      <c r="A3136" s="40">
        <v>926</v>
      </c>
      <c r="B3136" s="40" t="s">
        <v>2206</v>
      </c>
      <c r="D3136" s="52">
        <f>'COG-M'!P2977</f>
        <v>0</v>
      </c>
    </row>
    <row r="3137" spans="1:4" ht="14.25" customHeight="1">
      <c r="A3137" s="40">
        <v>927</v>
      </c>
      <c r="B3137" s="40" t="s">
        <v>2207</v>
      </c>
      <c r="D3137" s="52">
        <f>'COG-M'!P2978</f>
        <v>0</v>
      </c>
    </row>
    <row r="3138" spans="1:4" ht="14.25" customHeight="1">
      <c r="A3138" s="40">
        <v>928</v>
      </c>
      <c r="B3138" s="40" t="s">
        <v>2208</v>
      </c>
      <c r="D3138" s="52">
        <f>'COG-M'!P2979</f>
        <v>0</v>
      </c>
    </row>
    <row r="3139" spans="1:4" ht="14.25" customHeight="1">
      <c r="A3139" s="40">
        <v>9300</v>
      </c>
      <c r="B3139" s="40" t="s">
        <v>2209</v>
      </c>
      <c r="D3139" s="52">
        <f>'COG-M'!P2980</f>
        <v>0</v>
      </c>
    </row>
    <row r="3140" spans="1:4" ht="14.25" customHeight="1">
      <c r="A3140" s="40">
        <v>931</v>
      </c>
      <c r="B3140" s="40" t="s">
        <v>2210</v>
      </c>
      <c r="C3140" s="40">
        <v>11</v>
      </c>
      <c r="D3140" s="52">
        <f>'COG-M'!P2981</f>
        <v>0</v>
      </c>
    </row>
    <row r="3141" spans="1:4" ht="14.25" customHeight="1">
      <c r="C3141" s="40">
        <v>12</v>
      </c>
      <c r="D3141" s="52">
        <f>'COG-M'!P2982</f>
        <v>0</v>
      </c>
    </row>
    <row r="3142" spans="1:4" ht="14.25" customHeight="1">
      <c r="C3142" s="40">
        <v>13</v>
      </c>
      <c r="D3142" s="52">
        <f>'COG-M'!P2983</f>
        <v>0</v>
      </c>
    </row>
    <row r="3143" spans="1:4" ht="14.25" customHeight="1">
      <c r="C3143" s="40">
        <v>14</v>
      </c>
      <c r="D3143" s="52">
        <f>'COG-M'!P2984</f>
        <v>0</v>
      </c>
    </row>
    <row r="3144" spans="1:4" ht="14.25" customHeight="1">
      <c r="C3144" s="40">
        <v>15</v>
      </c>
      <c r="D3144" s="52">
        <f>'COG-M'!P2985</f>
        <v>0</v>
      </c>
    </row>
    <row r="3145" spans="1:4" ht="14.25" customHeight="1">
      <c r="C3145" s="40">
        <v>16</v>
      </c>
      <c r="D3145" s="52">
        <f>'COG-M'!P2986</f>
        <v>0</v>
      </c>
    </row>
    <row r="3146" spans="1:4" ht="14.25" customHeight="1">
      <c r="C3146" s="40">
        <v>17</v>
      </c>
      <c r="D3146" s="52">
        <f>'COG-M'!P2987</f>
        <v>0</v>
      </c>
    </row>
    <row r="3147" spans="1:4" ht="14.25" customHeight="1">
      <c r="C3147" s="40">
        <v>25</v>
      </c>
      <c r="D3147" s="52">
        <f>'COG-M'!P2988</f>
        <v>0</v>
      </c>
    </row>
    <row r="3148" spans="1:4" ht="14.25" customHeight="1">
      <c r="C3148" s="40">
        <v>26</v>
      </c>
      <c r="D3148" s="52">
        <f>'COG-M'!P2989</f>
        <v>0</v>
      </c>
    </row>
    <row r="3149" spans="1:4" ht="14.25" customHeight="1">
      <c r="C3149" s="40">
        <v>27</v>
      </c>
      <c r="D3149" s="52">
        <f>'COG-M'!P2990</f>
        <v>0</v>
      </c>
    </row>
    <row r="3150" spans="1:4" ht="14.25" customHeight="1">
      <c r="A3150" s="40">
        <v>932</v>
      </c>
      <c r="B3150" s="40" t="s">
        <v>2211</v>
      </c>
      <c r="D3150" s="52">
        <f>'COG-M'!P2991</f>
        <v>0</v>
      </c>
    </row>
    <row r="3151" spans="1:4" ht="14.25" customHeight="1">
      <c r="A3151" s="40">
        <v>9400</v>
      </c>
      <c r="B3151" s="40" t="s">
        <v>2212</v>
      </c>
      <c r="D3151" s="52">
        <f>'COG-M'!P2992</f>
        <v>0</v>
      </c>
    </row>
    <row r="3152" spans="1:4" ht="14.25" customHeight="1">
      <c r="A3152" s="40">
        <v>941</v>
      </c>
      <c r="B3152" s="40" t="s">
        <v>2213</v>
      </c>
      <c r="C3152" s="40">
        <v>11</v>
      </c>
      <c r="D3152" s="52">
        <f>'COG-M'!P2993</f>
        <v>0</v>
      </c>
    </row>
    <row r="3153" spans="1:4" ht="14.25" customHeight="1">
      <c r="C3153" s="40">
        <v>12</v>
      </c>
      <c r="D3153" s="52">
        <f>'COG-M'!P2994</f>
        <v>0</v>
      </c>
    </row>
    <row r="3154" spans="1:4" ht="14.25" customHeight="1">
      <c r="C3154" s="40">
        <v>13</v>
      </c>
      <c r="D3154" s="52">
        <f>'COG-M'!P2995</f>
        <v>0</v>
      </c>
    </row>
    <row r="3155" spans="1:4" ht="14.25" customHeight="1">
      <c r="C3155" s="40">
        <v>14</v>
      </c>
      <c r="D3155" s="52">
        <f>'COG-M'!P2996</f>
        <v>0</v>
      </c>
    </row>
    <row r="3156" spans="1:4" ht="14.25" customHeight="1">
      <c r="C3156" s="40">
        <v>15</v>
      </c>
      <c r="D3156" s="52">
        <f>'COG-M'!P2997</f>
        <v>0</v>
      </c>
    </row>
    <row r="3157" spans="1:4" ht="14.25" customHeight="1">
      <c r="C3157" s="40">
        <v>16</v>
      </c>
      <c r="D3157" s="52">
        <f>'COG-M'!P2998</f>
        <v>0</v>
      </c>
    </row>
    <row r="3158" spans="1:4" ht="14.25" customHeight="1">
      <c r="C3158" s="40">
        <v>17</v>
      </c>
      <c r="D3158" s="52">
        <f>'COG-M'!P2999</f>
        <v>0</v>
      </c>
    </row>
    <row r="3159" spans="1:4" ht="14.25" customHeight="1">
      <c r="C3159" s="40">
        <v>25</v>
      </c>
      <c r="D3159" s="52">
        <f>'COG-M'!P3000</f>
        <v>0</v>
      </c>
    </row>
    <row r="3160" spans="1:4" ht="14.25" customHeight="1">
      <c r="C3160" s="40">
        <v>26</v>
      </c>
      <c r="D3160" s="52">
        <f>'COG-M'!P3001</f>
        <v>0</v>
      </c>
    </row>
    <row r="3161" spans="1:4" ht="14.25" customHeight="1">
      <c r="C3161" s="40">
        <v>27</v>
      </c>
      <c r="D3161" s="52">
        <f>'COG-M'!P3002</f>
        <v>0</v>
      </c>
    </row>
    <row r="3162" spans="1:4" ht="14.25" customHeight="1">
      <c r="A3162" s="40">
        <v>942</v>
      </c>
      <c r="B3162" s="40" t="s">
        <v>2214</v>
      </c>
      <c r="D3162" s="52">
        <f>'COG-M'!P3003</f>
        <v>0</v>
      </c>
    </row>
    <row r="3163" spans="1:4" ht="14.25" customHeight="1">
      <c r="A3163" s="40">
        <v>9500</v>
      </c>
      <c r="B3163" s="40" t="s">
        <v>2215</v>
      </c>
      <c r="D3163" s="52">
        <f>'COG-M'!P3004</f>
        <v>0</v>
      </c>
    </row>
    <row r="3164" spans="1:4" ht="14.25" customHeight="1">
      <c r="A3164" s="40">
        <v>951</v>
      </c>
      <c r="B3164" s="40" t="s">
        <v>2216</v>
      </c>
      <c r="C3164" s="40">
        <v>11</v>
      </c>
      <c r="D3164" s="52">
        <f>'COG-M'!P3005</f>
        <v>0</v>
      </c>
    </row>
    <row r="3165" spans="1:4" ht="14.25" customHeight="1">
      <c r="C3165" s="40">
        <v>12</v>
      </c>
      <c r="D3165" s="52">
        <f>'COG-M'!P3006</f>
        <v>0</v>
      </c>
    </row>
    <row r="3166" spans="1:4" ht="14.25" customHeight="1">
      <c r="C3166" s="40">
        <v>13</v>
      </c>
      <c r="D3166" s="52">
        <f>'COG-M'!P3007</f>
        <v>0</v>
      </c>
    </row>
    <row r="3167" spans="1:4" ht="14.25" customHeight="1">
      <c r="C3167" s="40">
        <v>14</v>
      </c>
      <c r="D3167" s="52">
        <f>'COG-M'!P3008</f>
        <v>0</v>
      </c>
    </row>
    <row r="3168" spans="1:4" ht="14.25" customHeight="1">
      <c r="C3168" s="40">
        <v>15</v>
      </c>
      <c r="D3168" s="52">
        <f>'COG-M'!P3009</f>
        <v>0</v>
      </c>
    </row>
    <row r="3169" spans="1:4" ht="14.25" customHeight="1">
      <c r="C3169" s="40">
        <v>16</v>
      </c>
      <c r="D3169" s="52">
        <f>'COG-M'!P3010</f>
        <v>0</v>
      </c>
    </row>
    <row r="3170" spans="1:4" ht="14.25" customHeight="1">
      <c r="C3170" s="40">
        <v>17</v>
      </c>
      <c r="D3170" s="52">
        <f>'COG-M'!P3011</f>
        <v>0</v>
      </c>
    </row>
    <row r="3171" spans="1:4" ht="14.25" customHeight="1">
      <c r="C3171" s="40">
        <v>25</v>
      </c>
      <c r="D3171" s="52">
        <f>'COG-M'!P3012</f>
        <v>0</v>
      </c>
    </row>
    <row r="3172" spans="1:4" ht="14.25" customHeight="1">
      <c r="C3172" s="40">
        <v>26</v>
      </c>
      <c r="D3172" s="52">
        <f>'COG-M'!P3013</f>
        <v>0</v>
      </c>
    </row>
    <row r="3173" spans="1:4" ht="14.25" customHeight="1">
      <c r="C3173" s="40">
        <v>27</v>
      </c>
      <c r="D3173" s="52">
        <f>'COG-M'!P3014</f>
        <v>0</v>
      </c>
    </row>
    <row r="3174" spans="1:4" ht="14.25" customHeight="1">
      <c r="A3174" s="40">
        <v>9600</v>
      </c>
      <c r="B3174" s="40" t="s">
        <v>2217</v>
      </c>
      <c r="D3174" s="52">
        <f>'COG-M'!P3015</f>
        <v>0</v>
      </c>
    </row>
    <row r="3175" spans="1:4" ht="14.25" customHeight="1">
      <c r="A3175" s="40">
        <v>961</v>
      </c>
      <c r="B3175" s="40" t="s">
        <v>2218</v>
      </c>
      <c r="D3175" s="52">
        <f>'COG-M'!P3016</f>
        <v>0</v>
      </c>
    </row>
    <row r="3176" spans="1:4" ht="14.25" customHeight="1">
      <c r="A3176" s="40">
        <v>962</v>
      </c>
      <c r="B3176" s="40" t="s">
        <v>2219</v>
      </c>
      <c r="D3176" s="52">
        <f>'COG-M'!P3017</f>
        <v>0</v>
      </c>
    </row>
    <row r="3177" spans="1:4" ht="14.25" customHeight="1">
      <c r="A3177" s="40">
        <v>9900</v>
      </c>
      <c r="B3177" s="40" t="s">
        <v>2220</v>
      </c>
      <c r="D3177" s="52">
        <f>'COG-M'!P3018</f>
        <v>1999991.31</v>
      </c>
    </row>
    <row r="3178" spans="1:4" ht="14.25" customHeight="1">
      <c r="A3178" s="40">
        <v>991</v>
      </c>
      <c r="B3178" s="40" t="s">
        <v>2221</v>
      </c>
      <c r="C3178" s="40">
        <v>11</v>
      </c>
      <c r="D3178" s="52">
        <f>'COG-M'!P3019</f>
        <v>0</v>
      </c>
    </row>
    <row r="3179" spans="1:4" ht="14.25" customHeight="1">
      <c r="C3179" s="40">
        <v>12</v>
      </c>
      <c r="D3179" s="52">
        <f>'COG-M'!P3020</f>
        <v>0</v>
      </c>
    </row>
    <row r="3180" spans="1:4" ht="14.25" customHeight="1">
      <c r="C3180" s="40">
        <v>13</v>
      </c>
      <c r="D3180" s="52">
        <f>'COG-M'!P3021</f>
        <v>0</v>
      </c>
    </row>
    <row r="3181" spans="1:4" ht="14.25" customHeight="1">
      <c r="C3181" s="40">
        <v>14</v>
      </c>
      <c r="D3181" s="52">
        <f>'COG-M'!P3022</f>
        <v>0</v>
      </c>
    </row>
    <row r="3182" spans="1:4" ht="14.25" customHeight="1">
      <c r="C3182" s="40">
        <v>15</v>
      </c>
      <c r="D3182" s="52">
        <f>'COG-M'!P3023</f>
        <v>1999991.31</v>
      </c>
    </row>
    <row r="3183" spans="1:4" ht="14.25" customHeight="1">
      <c r="C3183" s="40">
        <v>16</v>
      </c>
      <c r="D3183" s="52">
        <f>'COG-M'!P3024</f>
        <v>0</v>
      </c>
    </row>
    <row r="3184" spans="1:4" ht="14.25" customHeight="1">
      <c r="C3184" s="40">
        <v>17</v>
      </c>
      <c r="D3184" s="52">
        <f>'COG-M'!P3025</f>
        <v>0</v>
      </c>
    </row>
    <row r="3185" spans="2:4" ht="14.25" customHeight="1">
      <c r="C3185" s="40">
        <v>25</v>
      </c>
      <c r="D3185" s="52">
        <f>'COG-M'!P3026</f>
        <v>0</v>
      </c>
    </row>
    <row r="3186" spans="2:4" ht="14.25" customHeight="1">
      <c r="C3186" s="40">
        <v>26</v>
      </c>
      <c r="D3186" s="52">
        <f>'COG-M'!P3027</f>
        <v>0</v>
      </c>
    </row>
    <row r="3187" spans="2:4" ht="14.25" customHeight="1">
      <c r="C3187" s="40">
        <v>27</v>
      </c>
      <c r="D3187" s="52">
        <f>'COG-M'!P3028</f>
        <v>0</v>
      </c>
    </row>
    <row r="3188" spans="2:4" ht="14.25" customHeight="1">
      <c r="B3188" s="40" t="s">
        <v>2222</v>
      </c>
      <c r="D3188" s="52">
        <f>'COG-M'!P3029</f>
        <v>39178933.270000003</v>
      </c>
    </row>
    <row r="3189" spans="2:4" ht="14.25" customHeight="1">
      <c r="B3189" s="40">
        <v>1</v>
      </c>
      <c r="C3189" s="40" t="s">
        <v>2223</v>
      </c>
      <c r="D3189" s="52">
        <f>CF!C3</f>
        <v>0</v>
      </c>
    </row>
    <row r="3190" spans="2:4" ht="14.25" customHeight="1">
      <c r="B3190" s="40">
        <v>11</v>
      </c>
      <c r="C3190" s="40" t="s">
        <v>2224</v>
      </c>
      <c r="D3190" s="52">
        <f>CF!C4</f>
        <v>0</v>
      </c>
    </row>
    <row r="3191" spans="2:4" ht="14.25" customHeight="1">
      <c r="B3191" s="40">
        <v>111</v>
      </c>
      <c r="C3191" s="40" t="s">
        <v>2225</v>
      </c>
      <c r="D3191" s="52">
        <f>CF!C5</f>
        <v>0</v>
      </c>
    </row>
    <row r="3192" spans="2:4" ht="14.25" customHeight="1">
      <c r="B3192" s="40">
        <v>112</v>
      </c>
      <c r="C3192" s="40" t="s">
        <v>2226</v>
      </c>
      <c r="D3192" s="52">
        <f>CF!C6</f>
        <v>0</v>
      </c>
    </row>
    <row r="3193" spans="2:4" ht="14.25" customHeight="1">
      <c r="B3193" s="40">
        <v>12</v>
      </c>
      <c r="C3193" s="40" t="s">
        <v>2227</v>
      </c>
      <c r="D3193" s="52">
        <f>CF!C7</f>
        <v>0</v>
      </c>
    </row>
    <row r="3194" spans="2:4" ht="14.25" customHeight="1">
      <c r="B3194" s="40">
        <v>121</v>
      </c>
      <c r="C3194" s="40" t="s">
        <v>2228</v>
      </c>
      <c r="D3194" s="52">
        <f>CF!C8</f>
        <v>0</v>
      </c>
    </row>
    <row r="3195" spans="2:4" ht="14.25" customHeight="1">
      <c r="B3195" s="40">
        <v>122</v>
      </c>
      <c r="C3195" s="40" t="s">
        <v>2229</v>
      </c>
      <c r="D3195" s="52">
        <f>CF!C9</f>
        <v>0</v>
      </c>
    </row>
    <row r="3196" spans="2:4" ht="14.25" customHeight="1">
      <c r="B3196" s="40">
        <v>123</v>
      </c>
      <c r="C3196" s="40" t="s">
        <v>2230</v>
      </c>
      <c r="D3196" s="52">
        <f>CF!C10</f>
        <v>0</v>
      </c>
    </row>
    <row r="3197" spans="2:4" ht="14.25" customHeight="1">
      <c r="B3197" s="40">
        <v>124</v>
      </c>
      <c r="C3197" s="40" t="s">
        <v>2231</v>
      </c>
      <c r="D3197" s="52">
        <f>CF!C11</f>
        <v>0</v>
      </c>
    </row>
    <row r="3198" spans="2:4" ht="14.25" customHeight="1">
      <c r="B3198" s="40">
        <v>13</v>
      </c>
      <c r="C3198" s="40" t="s">
        <v>2232</v>
      </c>
      <c r="D3198" s="52">
        <f>CF!C12</f>
        <v>0</v>
      </c>
    </row>
    <row r="3199" spans="2:4" ht="14.25" customHeight="1">
      <c r="B3199" s="40">
        <v>131</v>
      </c>
      <c r="C3199" s="40" t="s">
        <v>2233</v>
      </c>
      <c r="D3199" s="52">
        <f>CF!C13</f>
        <v>0</v>
      </c>
    </row>
    <row r="3200" spans="2:4" ht="14.25" customHeight="1">
      <c r="B3200" s="40">
        <v>132</v>
      </c>
      <c r="C3200" s="40" t="s">
        <v>2234</v>
      </c>
      <c r="D3200" s="52">
        <f>CF!C14</f>
        <v>0</v>
      </c>
    </row>
    <row r="3201" spans="2:4" ht="14.25" customHeight="1">
      <c r="B3201" s="40">
        <v>133</v>
      </c>
      <c r="C3201" s="40" t="s">
        <v>2235</v>
      </c>
      <c r="D3201" s="52">
        <f>CF!C15</f>
        <v>0</v>
      </c>
    </row>
    <row r="3202" spans="2:4" ht="14.25" customHeight="1">
      <c r="B3202" s="40">
        <v>134</v>
      </c>
      <c r="C3202" s="40" t="s">
        <v>2236</v>
      </c>
      <c r="D3202" s="52">
        <f>CF!C16</f>
        <v>0</v>
      </c>
    </row>
    <row r="3203" spans="2:4" ht="14.25" customHeight="1">
      <c r="B3203" s="40">
        <v>135</v>
      </c>
      <c r="C3203" s="40" t="s">
        <v>2237</v>
      </c>
      <c r="D3203" s="52">
        <f>CF!C17</f>
        <v>0</v>
      </c>
    </row>
    <row r="3204" spans="2:4" ht="14.25" customHeight="1">
      <c r="B3204" s="40">
        <v>136</v>
      </c>
      <c r="C3204" s="40" t="s">
        <v>2238</v>
      </c>
      <c r="D3204" s="52">
        <f>CF!C18</f>
        <v>0</v>
      </c>
    </row>
    <row r="3205" spans="2:4" ht="14.25" customHeight="1">
      <c r="B3205" s="40">
        <v>137</v>
      </c>
      <c r="C3205" s="40" t="s">
        <v>2239</v>
      </c>
      <c r="D3205" s="52">
        <f>CF!C19</f>
        <v>0</v>
      </c>
    </row>
    <row r="3206" spans="2:4" ht="14.25" customHeight="1">
      <c r="B3206" s="40">
        <v>138</v>
      </c>
      <c r="C3206" s="40" t="s">
        <v>33</v>
      </c>
      <c r="D3206" s="52">
        <f>CF!C20</f>
        <v>0</v>
      </c>
    </row>
    <row r="3207" spans="2:4" ht="14.25" customHeight="1">
      <c r="B3207" s="40">
        <v>139</v>
      </c>
      <c r="C3207" s="40" t="s">
        <v>2240</v>
      </c>
      <c r="D3207" s="52">
        <f>CF!C21</f>
        <v>0</v>
      </c>
    </row>
    <row r="3208" spans="2:4" ht="14.25" customHeight="1">
      <c r="B3208" s="40">
        <v>14</v>
      </c>
      <c r="C3208" s="40" t="s">
        <v>2241</v>
      </c>
      <c r="D3208" s="52">
        <f>CF!C22</f>
        <v>0</v>
      </c>
    </row>
    <row r="3209" spans="2:4" ht="14.25" customHeight="1">
      <c r="B3209" s="40">
        <v>141</v>
      </c>
      <c r="C3209" s="40" t="s">
        <v>2242</v>
      </c>
      <c r="D3209" s="52">
        <f>CF!C23</f>
        <v>0</v>
      </c>
    </row>
    <row r="3210" spans="2:4" ht="14.25" customHeight="1">
      <c r="B3210" s="40">
        <v>15</v>
      </c>
      <c r="C3210" s="40" t="s">
        <v>2243</v>
      </c>
      <c r="D3210" s="52">
        <f>CF!C24</f>
        <v>0</v>
      </c>
    </row>
    <row r="3211" spans="2:4" ht="14.25" customHeight="1">
      <c r="B3211" s="40">
        <v>151</v>
      </c>
      <c r="C3211" s="40" t="s">
        <v>2244</v>
      </c>
      <c r="D3211" s="52">
        <f>CF!C25</f>
        <v>0</v>
      </c>
    </row>
    <row r="3212" spans="2:4" ht="14.25" customHeight="1">
      <c r="B3212" s="40">
        <v>152</v>
      </c>
      <c r="C3212" s="40" t="s">
        <v>2245</v>
      </c>
      <c r="D3212" s="52">
        <f>CF!C26</f>
        <v>0</v>
      </c>
    </row>
    <row r="3213" spans="2:4" ht="14.25" customHeight="1">
      <c r="B3213" s="40">
        <v>16</v>
      </c>
      <c r="C3213" s="40" t="s">
        <v>2246</v>
      </c>
      <c r="D3213" s="52">
        <f>CF!C27</f>
        <v>0</v>
      </c>
    </row>
    <row r="3214" spans="2:4" ht="14.25" customHeight="1">
      <c r="B3214" s="40">
        <v>161</v>
      </c>
      <c r="C3214" s="40" t="s">
        <v>2247</v>
      </c>
      <c r="D3214" s="52">
        <f>CF!C28</f>
        <v>0</v>
      </c>
    </row>
    <row r="3215" spans="2:4" ht="14.25" customHeight="1">
      <c r="B3215" s="40">
        <v>162</v>
      </c>
      <c r="C3215" s="40" t="s">
        <v>2248</v>
      </c>
      <c r="D3215" s="52">
        <f>CF!C29</f>
        <v>0</v>
      </c>
    </row>
    <row r="3216" spans="2:4" ht="14.25" customHeight="1">
      <c r="B3216" s="40">
        <v>163</v>
      </c>
      <c r="C3216" s="40" t="s">
        <v>2249</v>
      </c>
      <c r="D3216" s="52">
        <f>CF!C30</f>
        <v>0</v>
      </c>
    </row>
    <row r="3217" spans="2:4" ht="14.25" customHeight="1">
      <c r="B3217" s="40">
        <v>17</v>
      </c>
      <c r="C3217" s="40" t="s">
        <v>2250</v>
      </c>
      <c r="D3217" s="52">
        <f>CF!C31</f>
        <v>0</v>
      </c>
    </row>
    <row r="3218" spans="2:4" ht="14.25" customHeight="1">
      <c r="B3218" s="40">
        <v>171</v>
      </c>
      <c r="C3218" s="40" t="s">
        <v>2251</v>
      </c>
      <c r="D3218" s="52">
        <f>CF!C32</f>
        <v>0</v>
      </c>
    </row>
    <row r="3219" spans="2:4" ht="14.25" customHeight="1">
      <c r="B3219" s="40">
        <v>172</v>
      </c>
      <c r="C3219" s="40" t="s">
        <v>2252</v>
      </c>
      <c r="D3219" s="52">
        <f>CF!C33</f>
        <v>0</v>
      </c>
    </row>
    <row r="3220" spans="2:4" ht="14.25" customHeight="1">
      <c r="B3220" s="40">
        <v>173</v>
      </c>
      <c r="C3220" s="40" t="s">
        <v>2253</v>
      </c>
      <c r="D3220" s="52">
        <f>CF!C34</f>
        <v>0</v>
      </c>
    </row>
    <row r="3221" spans="2:4" ht="14.25" customHeight="1">
      <c r="B3221" s="40">
        <v>174</v>
      </c>
      <c r="C3221" s="40" t="s">
        <v>2254</v>
      </c>
      <c r="D3221" s="52">
        <f>CF!C35</f>
        <v>0</v>
      </c>
    </row>
    <row r="3222" spans="2:4" ht="14.25" customHeight="1">
      <c r="B3222" s="40">
        <v>18</v>
      </c>
      <c r="C3222" s="40" t="s">
        <v>1978</v>
      </c>
      <c r="D3222" s="52">
        <f>CF!C36</f>
        <v>0</v>
      </c>
    </row>
    <row r="3223" spans="2:4" ht="14.25" customHeight="1">
      <c r="B3223" s="40">
        <v>181</v>
      </c>
      <c r="C3223" s="40" t="s">
        <v>2255</v>
      </c>
      <c r="D3223" s="52">
        <f>CF!C37</f>
        <v>0</v>
      </c>
    </row>
    <row r="3224" spans="2:4" ht="14.25" customHeight="1">
      <c r="B3224" s="40">
        <v>182</v>
      </c>
      <c r="C3224" s="40" t="s">
        <v>2256</v>
      </c>
      <c r="D3224" s="52">
        <f>CF!C38</f>
        <v>0</v>
      </c>
    </row>
    <row r="3225" spans="2:4" ht="14.25" customHeight="1">
      <c r="B3225" s="40">
        <v>183</v>
      </c>
      <c r="C3225" s="40" t="s">
        <v>2257</v>
      </c>
      <c r="D3225" s="52">
        <f>CF!C39</f>
        <v>0</v>
      </c>
    </row>
    <row r="3226" spans="2:4" ht="14.25" customHeight="1">
      <c r="B3226" s="40">
        <v>184</v>
      </c>
      <c r="C3226" s="40" t="s">
        <v>2258</v>
      </c>
      <c r="D3226" s="52">
        <f>CF!C40</f>
        <v>0</v>
      </c>
    </row>
    <row r="3227" spans="2:4" ht="14.25" customHeight="1">
      <c r="B3227" s="40">
        <v>185</v>
      </c>
      <c r="C3227" s="40" t="s">
        <v>2240</v>
      </c>
      <c r="D3227" s="52">
        <f>CF!C41</f>
        <v>0</v>
      </c>
    </row>
    <row r="3228" spans="2:4" ht="14.25" customHeight="1">
      <c r="B3228" s="40">
        <v>2</v>
      </c>
      <c r="C3228" s="40" t="s">
        <v>2259</v>
      </c>
      <c r="D3228" s="52">
        <f>CF!C42</f>
        <v>0</v>
      </c>
    </row>
    <row r="3229" spans="2:4" ht="14.25" customHeight="1">
      <c r="B3229" s="40">
        <v>21</v>
      </c>
      <c r="C3229" s="40" t="s">
        <v>2260</v>
      </c>
      <c r="D3229" s="52">
        <f>CF!C43</f>
        <v>0</v>
      </c>
    </row>
    <row r="3230" spans="2:4" ht="14.25" customHeight="1">
      <c r="B3230" s="40">
        <v>211</v>
      </c>
      <c r="C3230" s="40" t="s">
        <v>2261</v>
      </c>
      <c r="D3230" s="52">
        <f>CF!C44</f>
        <v>0</v>
      </c>
    </row>
    <row r="3231" spans="2:4" ht="14.25" customHeight="1">
      <c r="B3231" s="40">
        <v>212</v>
      </c>
      <c r="C3231" s="40" t="s">
        <v>2262</v>
      </c>
      <c r="D3231" s="52">
        <f>CF!C45</f>
        <v>0</v>
      </c>
    </row>
    <row r="3232" spans="2:4" ht="14.25" customHeight="1">
      <c r="B3232" s="40">
        <v>213</v>
      </c>
      <c r="C3232" s="40" t="s">
        <v>2263</v>
      </c>
      <c r="D3232" s="52">
        <f>CF!C46</f>
        <v>0</v>
      </c>
    </row>
    <row r="3233" spans="2:4" ht="14.25" customHeight="1">
      <c r="B3233" s="40">
        <v>214</v>
      </c>
      <c r="C3233" s="40" t="s">
        <v>2264</v>
      </c>
      <c r="D3233" s="52">
        <f>CF!C47</f>
        <v>0</v>
      </c>
    </row>
    <row r="3234" spans="2:4" ht="14.25" customHeight="1">
      <c r="B3234" s="40">
        <v>215</v>
      </c>
      <c r="C3234" s="40" t="s">
        <v>2265</v>
      </c>
      <c r="D3234" s="52">
        <f>CF!C48</f>
        <v>0</v>
      </c>
    </row>
    <row r="3235" spans="2:4" ht="14.25" customHeight="1">
      <c r="B3235" s="40">
        <v>216</v>
      </c>
      <c r="C3235" s="40" t="s">
        <v>2266</v>
      </c>
      <c r="D3235" s="52">
        <f>CF!C49</f>
        <v>0</v>
      </c>
    </row>
    <row r="3236" spans="2:4" ht="14.25" customHeight="1">
      <c r="B3236" s="40">
        <v>22</v>
      </c>
      <c r="C3236" s="40" t="s">
        <v>2267</v>
      </c>
      <c r="D3236" s="52">
        <f>CF!C50</f>
        <v>0</v>
      </c>
    </row>
    <row r="3237" spans="2:4" ht="14.25" customHeight="1">
      <c r="B3237" s="40">
        <v>221</v>
      </c>
      <c r="C3237" s="40" t="s">
        <v>2268</v>
      </c>
      <c r="D3237" s="52">
        <f>CF!C51</f>
        <v>0</v>
      </c>
    </row>
    <row r="3238" spans="2:4" ht="14.25" customHeight="1">
      <c r="B3238" s="40">
        <v>222</v>
      </c>
      <c r="C3238" s="40" t="s">
        <v>2269</v>
      </c>
      <c r="D3238" s="52">
        <f>CF!C52</f>
        <v>0</v>
      </c>
    </row>
    <row r="3239" spans="2:4" ht="14.25" customHeight="1">
      <c r="B3239" s="40">
        <v>223</v>
      </c>
      <c r="C3239" s="40" t="s">
        <v>2270</v>
      </c>
      <c r="D3239" s="52">
        <f>CF!C53</f>
        <v>0</v>
      </c>
    </row>
    <row r="3240" spans="2:4" ht="14.25" customHeight="1">
      <c r="B3240" s="40">
        <v>224</v>
      </c>
      <c r="C3240" s="40" t="s">
        <v>2271</v>
      </c>
      <c r="D3240" s="52">
        <f>CF!C54</f>
        <v>0</v>
      </c>
    </row>
    <row r="3241" spans="2:4" ht="14.25" customHeight="1">
      <c r="B3241" s="40">
        <v>225</v>
      </c>
      <c r="C3241" s="40" t="s">
        <v>2272</v>
      </c>
      <c r="D3241" s="52">
        <f>CF!C55</f>
        <v>0</v>
      </c>
    </row>
    <row r="3242" spans="2:4" ht="14.25" customHeight="1">
      <c r="B3242" s="40">
        <v>226</v>
      </c>
      <c r="C3242" s="40" t="s">
        <v>2273</v>
      </c>
      <c r="D3242" s="52">
        <f>CF!C56</f>
        <v>0</v>
      </c>
    </row>
    <row r="3243" spans="2:4" ht="14.25" customHeight="1">
      <c r="B3243" s="40">
        <v>227</v>
      </c>
      <c r="C3243" s="40" t="s">
        <v>2274</v>
      </c>
      <c r="D3243" s="52">
        <f>CF!C57</f>
        <v>0</v>
      </c>
    </row>
    <row r="3244" spans="2:4" ht="14.25" customHeight="1">
      <c r="B3244" s="40">
        <v>23</v>
      </c>
      <c r="C3244" s="40" t="s">
        <v>2275</v>
      </c>
      <c r="D3244" s="52">
        <f>CF!C58</f>
        <v>0</v>
      </c>
    </row>
    <row r="3245" spans="2:4" ht="14.25" customHeight="1">
      <c r="B3245" s="40">
        <v>231</v>
      </c>
      <c r="C3245" s="40" t="s">
        <v>2276</v>
      </c>
      <c r="D3245" s="52">
        <f>CF!C59</f>
        <v>0</v>
      </c>
    </row>
    <row r="3246" spans="2:4" ht="14.25" customHeight="1">
      <c r="B3246" s="40">
        <v>232</v>
      </c>
      <c r="C3246" s="40" t="s">
        <v>2277</v>
      </c>
      <c r="D3246" s="52">
        <f>CF!C60</f>
        <v>0</v>
      </c>
    </row>
    <row r="3247" spans="2:4" ht="14.25" customHeight="1">
      <c r="B3247" s="40">
        <v>233</v>
      </c>
      <c r="C3247" s="40" t="s">
        <v>2278</v>
      </c>
      <c r="D3247" s="52">
        <f>CF!C61</f>
        <v>0</v>
      </c>
    </row>
    <row r="3248" spans="2:4" ht="14.25" customHeight="1">
      <c r="B3248" s="40">
        <v>234</v>
      </c>
      <c r="C3248" s="40" t="s">
        <v>2279</v>
      </c>
      <c r="D3248" s="52">
        <f>CF!C62</f>
        <v>0</v>
      </c>
    </row>
    <row r="3249" spans="2:4" ht="14.25" customHeight="1">
      <c r="B3249" s="40">
        <v>235</v>
      </c>
      <c r="C3249" s="40" t="s">
        <v>2280</v>
      </c>
      <c r="D3249" s="52">
        <f>CF!C63</f>
        <v>0</v>
      </c>
    </row>
    <row r="3250" spans="2:4" ht="14.25" customHeight="1">
      <c r="B3250" s="40">
        <v>24</v>
      </c>
      <c r="C3250" s="40" t="s">
        <v>2281</v>
      </c>
      <c r="D3250" s="52">
        <f>CF!C64</f>
        <v>0</v>
      </c>
    </row>
    <row r="3251" spans="2:4" ht="14.25" customHeight="1">
      <c r="B3251" s="40">
        <v>241</v>
      </c>
      <c r="C3251" s="40" t="s">
        <v>2282</v>
      </c>
      <c r="D3251" s="52">
        <f>CF!C65</f>
        <v>0</v>
      </c>
    </row>
    <row r="3252" spans="2:4" ht="14.25" customHeight="1">
      <c r="B3252" s="40">
        <v>242</v>
      </c>
      <c r="C3252" s="40" t="s">
        <v>43</v>
      </c>
      <c r="D3252" s="52">
        <f>CF!C66</f>
        <v>0</v>
      </c>
    </row>
    <row r="3253" spans="2:4" ht="14.25" customHeight="1">
      <c r="B3253" s="40">
        <v>243</v>
      </c>
      <c r="C3253" s="40" t="s">
        <v>2283</v>
      </c>
      <c r="D3253" s="52">
        <f>CF!C67</f>
        <v>0</v>
      </c>
    </row>
    <row r="3254" spans="2:4" ht="14.25" customHeight="1">
      <c r="B3254" s="40">
        <v>244</v>
      </c>
      <c r="C3254" s="40" t="s">
        <v>2284</v>
      </c>
      <c r="D3254" s="52">
        <f>CF!C68</f>
        <v>0</v>
      </c>
    </row>
    <row r="3255" spans="2:4" ht="14.25" customHeight="1">
      <c r="B3255" s="40">
        <v>25</v>
      </c>
      <c r="C3255" s="40" t="s">
        <v>2285</v>
      </c>
      <c r="D3255" s="52">
        <f>CF!C69</f>
        <v>0</v>
      </c>
    </row>
    <row r="3256" spans="2:4" ht="14.25" customHeight="1">
      <c r="B3256" s="40">
        <v>251</v>
      </c>
      <c r="C3256" s="40" t="s">
        <v>2286</v>
      </c>
      <c r="D3256" s="52">
        <f>CF!C70</f>
        <v>0</v>
      </c>
    </row>
    <row r="3257" spans="2:4" ht="14.25" customHeight="1">
      <c r="B3257" s="40">
        <v>252</v>
      </c>
      <c r="C3257" s="40" t="s">
        <v>2287</v>
      </c>
      <c r="D3257" s="52">
        <f>CF!C71</f>
        <v>0</v>
      </c>
    </row>
    <row r="3258" spans="2:4" ht="14.25" customHeight="1">
      <c r="B3258" s="40">
        <v>253</v>
      </c>
      <c r="C3258" s="40" t="s">
        <v>2288</v>
      </c>
      <c r="D3258" s="52">
        <f>CF!C72</f>
        <v>0</v>
      </c>
    </row>
    <row r="3259" spans="2:4" ht="14.25" customHeight="1">
      <c r="B3259" s="40">
        <v>254</v>
      </c>
      <c r="C3259" s="40" t="s">
        <v>2289</v>
      </c>
      <c r="D3259" s="52">
        <f>CF!C73</f>
        <v>0</v>
      </c>
    </row>
    <row r="3260" spans="2:4" ht="14.25" customHeight="1">
      <c r="B3260" s="40">
        <v>255</v>
      </c>
      <c r="C3260" s="40" t="s">
        <v>2290</v>
      </c>
      <c r="D3260" s="52">
        <f>CF!C74</f>
        <v>0</v>
      </c>
    </row>
    <row r="3261" spans="2:4" ht="14.25" customHeight="1">
      <c r="B3261" s="40">
        <v>256</v>
      </c>
      <c r="C3261" s="40" t="s">
        <v>2291</v>
      </c>
      <c r="D3261" s="52">
        <f>CF!C75</f>
        <v>0</v>
      </c>
    </row>
    <row r="3262" spans="2:4" ht="14.25" customHeight="1">
      <c r="B3262" s="40">
        <v>26</v>
      </c>
      <c r="C3262" s="40" t="s">
        <v>2292</v>
      </c>
      <c r="D3262" s="52">
        <f>CF!C76</f>
        <v>0</v>
      </c>
    </row>
    <row r="3263" spans="2:4" ht="14.25" customHeight="1">
      <c r="B3263" s="40">
        <v>261</v>
      </c>
      <c r="C3263" s="40" t="s">
        <v>2293</v>
      </c>
      <c r="D3263" s="52">
        <f>CF!C77</f>
        <v>0</v>
      </c>
    </row>
    <row r="3264" spans="2:4" ht="14.25" customHeight="1">
      <c r="B3264" s="40">
        <v>262</v>
      </c>
      <c r="C3264" s="40" t="s">
        <v>2294</v>
      </c>
      <c r="D3264" s="52">
        <f>CF!C78</f>
        <v>0</v>
      </c>
    </row>
    <row r="3265" spans="2:4" ht="14.25" customHeight="1">
      <c r="B3265" s="40">
        <v>263</v>
      </c>
      <c r="C3265" s="40" t="s">
        <v>2295</v>
      </c>
      <c r="D3265" s="52">
        <f>CF!C79</f>
        <v>0</v>
      </c>
    </row>
    <row r="3266" spans="2:4" ht="14.25" customHeight="1">
      <c r="B3266" s="40">
        <v>264</v>
      </c>
      <c r="C3266" s="40" t="s">
        <v>2296</v>
      </c>
      <c r="D3266" s="52">
        <f>CF!C80</f>
        <v>0</v>
      </c>
    </row>
    <row r="3267" spans="2:4" ht="14.25" customHeight="1">
      <c r="B3267" s="40">
        <v>265</v>
      </c>
      <c r="C3267" s="40" t="s">
        <v>2297</v>
      </c>
      <c r="D3267" s="52">
        <f>CF!C81</f>
        <v>0</v>
      </c>
    </row>
    <row r="3268" spans="2:4" ht="14.25" customHeight="1">
      <c r="B3268" s="40">
        <v>266</v>
      </c>
      <c r="C3268" s="40" t="s">
        <v>2298</v>
      </c>
      <c r="D3268" s="52">
        <f>CF!C82</f>
        <v>0</v>
      </c>
    </row>
    <row r="3269" spans="2:4" ht="14.25" customHeight="1">
      <c r="B3269" s="40">
        <v>267</v>
      </c>
      <c r="C3269" s="40" t="s">
        <v>2299</v>
      </c>
      <c r="D3269" s="52">
        <f>CF!C83</f>
        <v>0</v>
      </c>
    </row>
    <row r="3270" spans="2:4" ht="14.25" customHeight="1">
      <c r="B3270" s="40">
        <v>268</v>
      </c>
      <c r="C3270" s="40" t="s">
        <v>2300</v>
      </c>
      <c r="D3270" s="52">
        <f>CF!C84</f>
        <v>0</v>
      </c>
    </row>
    <row r="3271" spans="2:4" ht="14.25" customHeight="1">
      <c r="B3271" s="40">
        <v>269</v>
      </c>
      <c r="C3271" s="40" t="s">
        <v>2301</v>
      </c>
      <c r="D3271" s="52">
        <f>CF!C85</f>
        <v>0</v>
      </c>
    </row>
    <row r="3272" spans="2:4" ht="14.25" customHeight="1">
      <c r="B3272" s="40">
        <v>27</v>
      </c>
      <c r="C3272" s="40" t="s">
        <v>2302</v>
      </c>
      <c r="D3272" s="52">
        <f>CF!C86</f>
        <v>0</v>
      </c>
    </row>
    <row r="3273" spans="2:4" ht="14.25" customHeight="1">
      <c r="B3273" s="40">
        <v>271</v>
      </c>
      <c r="C3273" s="40" t="s">
        <v>2303</v>
      </c>
      <c r="D3273" s="52">
        <f>CF!C87</f>
        <v>0</v>
      </c>
    </row>
    <row r="3274" spans="2:4" ht="14.25" customHeight="1">
      <c r="B3274" s="40">
        <v>3</v>
      </c>
      <c r="C3274" s="40" t="s">
        <v>2304</v>
      </c>
      <c r="D3274" s="52">
        <f>CF!C88</f>
        <v>0</v>
      </c>
    </row>
    <row r="3275" spans="2:4" ht="14.25" customHeight="1">
      <c r="B3275" s="40">
        <v>31</v>
      </c>
      <c r="C3275" s="40" t="s">
        <v>2305</v>
      </c>
      <c r="D3275" s="52">
        <f>CF!C89</f>
        <v>0</v>
      </c>
    </row>
    <row r="3276" spans="2:4" ht="14.25" customHeight="1">
      <c r="B3276" s="40">
        <v>311</v>
      </c>
      <c r="C3276" s="40" t="s">
        <v>2306</v>
      </c>
      <c r="D3276" s="52">
        <f>CF!C90</f>
        <v>0</v>
      </c>
    </row>
    <row r="3277" spans="2:4" ht="14.25" customHeight="1">
      <c r="B3277" s="40">
        <v>312</v>
      </c>
      <c r="C3277" s="40" t="s">
        <v>2307</v>
      </c>
      <c r="D3277" s="52">
        <f>CF!C91</f>
        <v>0</v>
      </c>
    </row>
    <row r="3278" spans="2:4" ht="14.25" customHeight="1">
      <c r="B3278" s="40">
        <v>32</v>
      </c>
      <c r="C3278" s="40" t="s">
        <v>2308</v>
      </c>
      <c r="D3278" s="52">
        <f>CF!C92</f>
        <v>0</v>
      </c>
    </row>
    <row r="3279" spans="2:4" ht="14.25" customHeight="1">
      <c r="B3279" s="40">
        <v>321</v>
      </c>
      <c r="C3279" s="40" t="s">
        <v>2309</v>
      </c>
      <c r="D3279" s="52">
        <f>CF!C93</f>
        <v>0</v>
      </c>
    </row>
    <row r="3280" spans="2:4" ht="14.25" customHeight="1">
      <c r="B3280" s="40">
        <v>322</v>
      </c>
      <c r="C3280" s="40" t="s">
        <v>2310</v>
      </c>
      <c r="D3280" s="52">
        <f>CF!C94</f>
        <v>0</v>
      </c>
    </row>
    <row r="3281" spans="2:4" ht="14.25" customHeight="1">
      <c r="B3281" s="40">
        <v>323</v>
      </c>
      <c r="C3281" s="40" t="s">
        <v>2311</v>
      </c>
      <c r="D3281" s="52">
        <f>CF!C95</f>
        <v>0</v>
      </c>
    </row>
    <row r="3282" spans="2:4" ht="14.25" customHeight="1">
      <c r="B3282" s="40">
        <v>324</v>
      </c>
      <c r="C3282" s="40" t="s">
        <v>2312</v>
      </c>
      <c r="D3282" s="52">
        <f>CF!C96</f>
        <v>0</v>
      </c>
    </row>
    <row r="3283" spans="2:4" ht="14.25" customHeight="1">
      <c r="B3283" s="40">
        <v>325</v>
      </c>
      <c r="C3283" s="40" t="s">
        <v>2313</v>
      </c>
      <c r="D3283" s="52">
        <f>CF!C97</f>
        <v>0</v>
      </c>
    </row>
    <row r="3284" spans="2:4" ht="14.25" customHeight="1">
      <c r="B3284" s="40">
        <v>326</v>
      </c>
      <c r="C3284" s="40" t="s">
        <v>2314</v>
      </c>
      <c r="D3284" s="52">
        <f>CF!C98</f>
        <v>0</v>
      </c>
    </row>
    <row r="3285" spans="2:4" ht="14.25" customHeight="1">
      <c r="B3285" s="40">
        <v>33</v>
      </c>
      <c r="C3285" s="40" t="s">
        <v>2315</v>
      </c>
      <c r="D3285" s="52">
        <f>CF!C99</f>
        <v>0</v>
      </c>
    </row>
    <row r="3286" spans="2:4" ht="14.25" customHeight="1">
      <c r="B3286" s="40">
        <v>331</v>
      </c>
      <c r="C3286" s="40" t="s">
        <v>2316</v>
      </c>
      <c r="D3286" s="52">
        <f>CF!C100</f>
        <v>0</v>
      </c>
    </row>
    <row r="3287" spans="2:4" ht="14.25" customHeight="1">
      <c r="B3287" s="40">
        <v>332</v>
      </c>
      <c r="C3287" s="40" t="s">
        <v>2317</v>
      </c>
      <c r="D3287" s="52">
        <f>CF!C101</f>
        <v>0</v>
      </c>
    </row>
    <row r="3288" spans="2:4" ht="14.25" customHeight="1">
      <c r="B3288" s="40">
        <v>333</v>
      </c>
      <c r="C3288" s="40" t="s">
        <v>2318</v>
      </c>
      <c r="D3288" s="52">
        <f>CF!C102</f>
        <v>0</v>
      </c>
    </row>
    <row r="3289" spans="2:4" ht="14.25" customHeight="1">
      <c r="B3289" s="40">
        <v>334</v>
      </c>
      <c r="C3289" s="40" t="s">
        <v>2319</v>
      </c>
      <c r="D3289" s="52">
        <f>CF!C103</f>
        <v>0</v>
      </c>
    </row>
    <row r="3290" spans="2:4" ht="14.25" customHeight="1">
      <c r="B3290" s="40">
        <v>335</v>
      </c>
      <c r="C3290" s="40" t="s">
        <v>2320</v>
      </c>
      <c r="D3290" s="52">
        <f>CF!C104</f>
        <v>0</v>
      </c>
    </row>
    <row r="3291" spans="2:4" ht="14.25" customHeight="1">
      <c r="B3291" s="40">
        <v>336</v>
      </c>
      <c r="C3291" s="40" t="s">
        <v>2321</v>
      </c>
      <c r="D3291" s="52">
        <f>CF!C105</f>
        <v>0</v>
      </c>
    </row>
    <row r="3292" spans="2:4" ht="14.25" customHeight="1">
      <c r="B3292" s="40">
        <v>34</v>
      </c>
      <c r="C3292" s="40" t="s">
        <v>2322</v>
      </c>
      <c r="D3292" s="52">
        <f>CF!C106</f>
        <v>0</v>
      </c>
    </row>
    <row r="3293" spans="2:4" ht="14.25" customHeight="1">
      <c r="B3293" s="40">
        <v>341</v>
      </c>
      <c r="C3293" s="40" t="s">
        <v>2323</v>
      </c>
      <c r="D3293" s="52">
        <f>CF!C107</f>
        <v>0</v>
      </c>
    </row>
    <row r="3294" spans="2:4" ht="14.25" customHeight="1">
      <c r="B3294" s="40">
        <v>342</v>
      </c>
      <c r="C3294" s="40" t="s">
        <v>2324</v>
      </c>
      <c r="D3294" s="52">
        <f>CF!C108</f>
        <v>0</v>
      </c>
    </row>
    <row r="3295" spans="2:4" ht="14.25" customHeight="1">
      <c r="B3295" s="40">
        <v>343</v>
      </c>
      <c r="C3295" s="40" t="s">
        <v>2325</v>
      </c>
      <c r="D3295" s="52">
        <f>CF!C109</f>
        <v>0</v>
      </c>
    </row>
    <row r="3296" spans="2:4" ht="14.25" customHeight="1">
      <c r="B3296" s="40">
        <v>35</v>
      </c>
      <c r="C3296" s="40" t="s">
        <v>2326</v>
      </c>
      <c r="D3296" s="52">
        <f>CF!C110</f>
        <v>0</v>
      </c>
    </row>
    <row r="3297" spans="2:4" ht="14.25" customHeight="1">
      <c r="B3297" s="40">
        <v>351</v>
      </c>
      <c r="C3297" s="40" t="s">
        <v>2327</v>
      </c>
      <c r="D3297" s="52">
        <f>CF!C111</f>
        <v>0</v>
      </c>
    </row>
    <row r="3298" spans="2:4" ht="14.25" customHeight="1">
      <c r="B3298" s="40">
        <v>352</v>
      </c>
      <c r="C3298" s="40" t="s">
        <v>2328</v>
      </c>
      <c r="D3298" s="52">
        <f>CF!C112</f>
        <v>0</v>
      </c>
    </row>
    <row r="3299" spans="2:4" ht="14.25" customHeight="1">
      <c r="B3299" s="40">
        <v>353</v>
      </c>
      <c r="C3299" s="40" t="s">
        <v>2329</v>
      </c>
      <c r="D3299" s="52">
        <f>CF!C113</f>
        <v>0</v>
      </c>
    </row>
    <row r="3300" spans="2:4" ht="14.25" customHeight="1">
      <c r="B3300" s="40">
        <v>354</v>
      </c>
      <c r="C3300" s="40" t="s">
        <v>2330</v>
      </c>
      <c r="D3300" s="52">
        <f>CF!C114</f>
        <v>0</v>
      </c>
    </row>
    <row r="3301" spans="2:4" ht="14.25" customHeight="1">
      <c r="B3301" s="40">
        <v>355</v>
      </c>
      <c r="C3301" s="40" t="s">
        <v>2331</v>
      </c>
      <c r="D3301" s="52">
        <f>CF!C115</f>
        <v>0</v>
      </c>
    </row>
    <row r="3302" spans="2:4" ht="14.25" customHeight="1">
      <c r="B3302" s="40">
        <v>356</v>
      </c>
      <c r="C3302" s="40" t="s">
        <v>2332</v>
      </c>
      <c r="D3302" s="52">
        <f>CF!C116</f>
        <v>0</v>
      </c>
    </row>
    <row r="3303" spans="2:4" ht="14.25" customHeight="1">
      <c r="B3303" s="40">
        <v>36</v>
      </c>
      <c r="C3303" s="40" t="s">
        <v>2333</v>
      </c>
      <c r="D3303" s="52">
        <f>CF!C117</f>
        <v>0</v>
      </c>
    </row>
    <row r="3304" spans="2:4" ht="14.25" customHeight="1">
      <c r="B3304" s="40">
        <v>361</v>
      </c>
      <c r="C3304" s="40" t="s">
        <v>2334</v>
      </c>
      <c r="D3304" s="52">
        <f>CF!C118</f>
        <v>0</v>
      </c>
    </row>
    <row r="3305" spans="2:4" ht="14.25" customHeight="1">
      <c r="B3305" s="40">
        <v>37</v>
      </c>
      <c r="C3305" s="40" t="s">
        <v>2335</v>
      </c>
      <c r="D3305" s="52">
        <f>CF!C119</f>
        <v>0</v>
      </c>
    </row>
    <row r="3306" spans="2:4" ht="14.25" customHeight="1">
      <c r="B3306" s="40">
        <v>371</v>
      </c>
      <c r="C3306" s="40" t="s">
        <v>2336</v>
      </c>
      <c r="D3306" s="52">
        <f>CF!C120</f>
        <v>0</v>
      </c>
    </row>
    <row r="3307" spans="2:4" ht="14.25" customHeight="1">
      <c r="B3307" s="40">
        <v>372</v>
      </c>
      <c r="C3307" s="40" t="s">
        <v>2337</v>
      </c>
      <c r="D3307" s="52">
        <f>CF!C121</f>
        <v>0</v>
      </c>
    </row>
    <row r="3308" spans="2:4" ht="14.25" customHeight="1">
      <c r="B3308" s="40">
        <v>38</v>
      </c>
      <c r="C3308" s="40" t="s">
        <v>2338</v>
      </c>
      <c r="D3308" s="52">
        <f>CF!C122</f>
        <v>0</v>
      </c>
    </row>
    <row r="3309" spans="2:4" ht="14.25" customHeight="1">
      <c r="B3309" s="40">
        <v>381</v>
      </c>
      <c r="C3309" s="40" t="s">
        <v>2339</v>
      </c>
      <c r="D3309" s="52">
        <f>CF!C123</f>
        <v>0</v>
      </c>
    </row>
    <row r="3310" spans="2:4" ht="14.25" customHeight="1">
      <c r="B3310" s="40">
        <v>382</v>
      </c>
      <c r="C3310" s="40" t="s">
        <v>2340</v>
      </c>
      <c r="D3310" s="52">
        <f>CF!C124</f>
        <v>0</v>
      </c>
    </row>
    <row r="3311" spans="2:4" ht="14.25" customHeight="1">
      <c r="B3311" s="40">
        <v>383</v>
      </c>
      <c r="C3311" s="40" t="s">
        <v>2341</v>
      </c>
      <c r="D3311" s="52">
        <f>CF!C125</f>
        <v>0</v>
      </c>
    </row>
    <row r="3312" spans="2:4" ht="14.25" customHeight="1">
      <c r="B3312" s="40">
        <v>384</v>
      </c>
      <c r="C3312" s="40" t="s">
        <v>2342</v>
      </c>
      <c r="D3312" s="52">
        <f>CF!C126</f>
        <v>0</v>
      </c>
    </row>
    <row r="3313" spans="2:4" ht="14.25" customHeight="1">
      <c r="B3313" s="40">
        <v>39</v>
      </c>
      <c r="C3313" s="40" t="s">
        <v>2343</v>
      </c>
      <c r="D3313" s="52">
        <f>CF!C127</f>
        <v>0</v>
      </c>
    </row>
    <row r="3314" spans="2:4" ht="14.25" customHeight="1">
      <c r="B3314" s="40">
        <v>391</v>
      </c>
      <c r="C3314" s="40" t="s">
        <v>2344</v>
      </c>
      <c r="D3314" s="52">
        <f>CF!C128</f>
        <v>0</v>
      </c>
    </row>
    <row r="3315" spans="2:4" ht="14.25" customHeight="1">
      <c r="B3315" s="40">
        <v>392</v>
      </c>
      <c r="C3315" s="40" t="s">
        <v>2345</v>
      </c>
      <c r="D3315" s="52">
        <f>CF!C129</f>
        <v>0</v>
      </c>
    </row>
    <row r="3316" spans="2:4" ht="14.25" customHeight="1">
      <c r="B3316" s="40">
        <v>393</v>
      </c>
      <c r="C3316" s="40" t="s">
        <v>2346</v>
      </c>
      <c r="D3316" s="52">
        <f>CF!C130</f>
        <v>0</v>
      </c>
    </row>
    <row r="3317" spans="2:4" ht="14.25" customHeight="1">
      <c r="B3317" s="40">
        <v>4</v>
      </c>
      <c r="C3317" s="40" t="s">
        <v>2347</v>
      </c>
      <c r="D3317" s="52">
        <f>CF!C131</f>
        <v>0</v>
      </c>
    </row>
    <row r="3318" spans="2:4" ht="14.25" customHeight="1">
      <c r="B3318" s="40">
        <v>41</v>
      </c>
      <c r="C3318" s="40" t="s">
        <v>2348</v>
      </c>
      <c r="D3318" s="52">
        <f>CF!C132</f>
        <v>0</v>
      </c>
    </row>
    <row r="3319" spans="2:4" ht="14.25" customHeight="1">
      <c r="B3319" s="40">
        <v>411</v>
      </c>
      <c r="C3319" s="40" t="s">
        <v>2349</v>
      </c>
      <c r="D3319" s="52">
        <f>CF!C133</f>
        <v>0</v>
      </c>
    </row>
    <row r="3320" spans="2:4" ht="14.25" customHeight="1">
      <c r="B3320" s="40">
        <v>412</v>
      </c>
      <c r="C3320" s="40" t="s">
        <v>2350</v>
      </c>
      <c r="D3320" s="52">
        <f>CF!C134</f>
        <v>0</v>
      </c>
    </row>
    <row r="3321" spans="2:4" ht="14.25" customHeight="1">
      <c r="B3321" s="40">
        <v>42</v>
      </c>
      <c r="C3321" s="40" t="s">
        <v>2351</v>
      </c>
      <c r="D3321" s="52">
        <f>CF!C135</f>
        <v>0</v>
      </c>
    </row>
    <row r="3322" spans="2:4" ht="14.25" customHeight="1">
      <c r="B3322" s="40">
        <v>421</v>
      </c>
      <c r="C3322" s="40" t="s">
        <v>2352</v>
      </c>
      <c r="D3322" s="52">
        <f>CF!C136</f>
        <v>0</v>
      </c>
    </row>
    <row r="3323" spans="2:4" ht="14.25" customHeight="1">
      <c r="B3323" s="40">
        <v>422</v>
      </c>
      <c r="C3323" s="40" t="s">
        <v>2353</v>
      </c>
      <c r="D3323" s="52">
        <f>CF!C137</f>
        <v>0</v>
      </c>
    </row>
    <row r="3324" spans="2:4" ht="14.25" customHeight="1">
      <c r="B3324" s="40">
        <v>423</v>
      </c>
      <c r="C3324" s="40" t="s">
        <v>2354</v>
      </c>
      <c r="D3324" s="52">
        <f>CF!C138</f>
        <v>0</v>
      </c>
    </row>
    <row r="3325" spans="2:4" ht="14.25" customHeight="1">
      <c r="B3325" s="40">
        <v>43</v>
      </c>
      <c r="C3325" s="40" t="s">
        <v>2355</v>
      </c>
      <c r="D3325" s="52">
        <f>CF!C139</f>
        <v>0</v>
      </c>
    </row>
    <row r="3326" spans="2:4" ht="14.25" customHeight="1">
      <c r="B3326" s="40">
        <v>431</v>
      </c>
      <c r="C3326" s="40" t="s">
        <v>2356</v>
      </c>
      <c r="D3326" s="52">
        <f>CF!C140</f>
        <v>0</v>
      </c>
    </row>
    <row r="3327" spans="2:4" ht="14.25" customHeight="1">
      <c r="B3327" s="40">
        <v>432</v>
      </c>
      <c r="C3327" s="40" t="s">
        <v>2357</v>
      </c>
      <c r="D3327" s="52">
        <f>CF!C141</f>
        <v>0</v>
      </c>
    </row>
    <row r="3328" spans="2:4" ht="14.25" customHeight="1">
      <c r="B3328" s="40">
        <v>433</v>
      </c>
      <c r="C3328" s="40" t="s">
        <v>2358</v>
      </c>
      <c r="D3328" s="52">
        <f>CF!C142</f>
        <v>0</v>
      </c>
    </row>
    <row r="3329" spans="1:4" ht="14.25" customHeight="1">
      <c r="B3329" s="40">
        <v>434</v>
      </c>
      <c r="C3329" s="40" t="s">
        <v>2359</v>
      </c>
      <c r="D3329" s="52">
        <f>CF!C143</f>
        <v>0</v>
      </c>
    </row>
    <row r="3330" spans="1:4" ht="14.25" customHeight="1">
      <c r="B3330" s="40">
        <v>44</v>
      </c>
      <c r="C3330" s="40" t="s">
        <v>2360</v>
      </c>
      <c r="D3330" s="52">
        <f>CF!C144</f>
        <v>0</v>
      </c>
    </row>
    <row r="3331" spans="1:4" ht="14.25" customHeight="1">
      <c r="B3331" s="40">
        <v>441</v>
      </c>
      <c r="C3331" s="40" t="s">
        <v>2361</v>
      </c>
      <c r="D3331" s="52">
        <f>CF!C145</f>
        <v>0</v>
      </c>
    </row>
    <row r="3332" spans="1:4" ht="14.25" customHeight="1">
      <c r="C3332" s="40" t="s">
        <v>2222</v>
      </c>
      <c r="D3332" s="52">
        <f>CF!C146</f>
        <v>0</v>
      </c>
    </row>
    <row r="3333" spans="1:4" ht="14.25" customHeight="1">
      <c r="A3333" s="40" t="str">
        <f>CA!A3</f>
        <v>3.0.0.0.0.</v>
      </c>
      <c r="B3333" s="40">
        <f>CA!B3</f>
        <v>0</v>
      </c>
      <c r="C3333" s="40" t="str">
        <f>CA!C3</f>
        <v>SECTOR PÚBLICO MUNICIPAL</v>
      </c>
      <c r="D3333" s="40">
        <f>CA!D3</f>
        <v>0</v>
      </c>
    </row>
    <row r="3334" spans="1:4" ht="14.25" customHeight="1">
      <c r="A3334" s="40" t="str">
        <f>CA!A4</f>
        <v>3.1.1.0.0.</v>
      </c>
      <c r="B3334" s="40">
        <f>CA!B4</f>
        <v>0</v>
      </c>
      <c r="C3334" s="40" t="str">
        <f>CA!C4</f>
        <v>GOBIERNO GENERAL MUNICIPAL</v>
      </c>
      <c r="D3334" s="40">
        <f>CA!D4</f>
        <v>0</v>
      </c>
    </row>
    <row r="3335" spans="1:4" ht="14.25" customHeight="1">
      <c r="A3335" s="40" t="str">
        <f>CA!A5</f>
        <v>3.1.1.1.0.</v>
      </c>
      <c r="B3335" s="40">
        <f>CA!B5</f>
        <v>0</v>
      </c>
      <c r="C3335" s="40" t="str">
        <f>CA!C5</f>
        <v>Gobierno Municipal</v>
      </c>
      <c r="D3335" s="40">
        <f>CA!D5</f>
        <v>0</v>
      </c>
    </row>
    <row r="3336" spans="1:4" ht="14.25" customHeight="1">
      <c r="A3336" s="40">
        <f>CA!A6</f>
        <v>0</v>
      </c>
      <c r="B3336" s="53">
        <f>CA!B6</f>
        <v>1</v>
      </c>
      <c r="C3336" s="40" t="str">
        <f>CA!C6</f>
        <v>Órgano Ejecutivo Municipal (Ayuntamiento)</v>
      </c>
      <c r="D3336" s="54">
        <f>CA!D6</f>
        <v>1521948</v>
      </c>
    </row>
    <row r="3337" spans="1:4" ht="14.25" customHeight="1">
      <c r="A3337" s="40">
        <f>CA!A7</f>
        <v>0</v>
      </c>
      <c r="B3337" s="53">
        <f>CA!B7</f>
        <v>2</v>
      </c>
      <c r="C3337" s="40" t="str">
        <f>CA!C7</f>
        <v>Presidencia</v>
      </c>
      <c r="D3337" s="54">
        <f>CA!D7</f>
        <v>3595932</v>
      </c>
    </row>
    <row r="3338" spans="1:4" ht="14.25" customHeight="1">
      <c r="A3338" s="40">
        <f>CA!A8</f>
        <v>0</v>
      </c>
      <c r="B3338" s="53">
        <f>CA!B8</f>
        <v>3</v>
      </c>
      <c r="C3338" s="40" t="str">
        <f>CA!C8</f>
        <v>Secretaría de Ayuntamiento</v>
      </c>
      <c r="D3338" s="54">
        <f>CA!D8</f>
        <v>11626841</v>
      </c>
    </row>
    <row r="3339" spans="1:4" ht="14.25" customHeight="1">
      <c r="A3339" s="40">
        <f>CA!A9</f>
        <v>0</v>
      </c>
      <c r="B3339" s="53">
        <f>CA!B9</f>
        <v>4</v>
      </c>
      <c r="C3339" s="40" t="str">
        <f>CA!C9</f>
        <v>Sindicatura</v>
      </c>
      <c r="D3339" s="54">
        <f>CA!D9</f>
        <v>1770213</v>
      </c>
    </row>
    <row r="3340" spans="1:4" ht="14.25" customHeight="1">
      <c r="A3340" s="40">
        <f>CA!A10</f>
        <v>0</v>
      </c>
      <c r="B3340" s="53">
        <f>CA!B10</f>
        <v>5</v>
      </c>
      <c r="C3340" s="40" t="str">
        <f>CA!C10</f>
        <v>Tesorería</v>
      </c>
      <c r="D3340" s="54">
        <f>CA!D10</f>
        <v>9820596</v>
      </c>
    </row>
    <row r="3341" spans="1:4" ht="14.25" customHeight="1">
      <c r="A3341" s="40">
        <f>CA!A11</f>
        <v>0</v>
      </c>
      <c r="B3341" s="53">
        <f>CA!B11</f>
        <v>6</v>
      </c>
      <c r="C3341" s="40" t="str">
        <f>CA!C11</f>
        <v>Dirección General de Desarrollo Social y Humano</v>
      </c>
      <c r="D3341" s="54">
        <f>CA!D11</f>
        <v>1207884</v>
      </c>
    </row>
    <row r="3342" spans="1:4" ht="14.25" customHeight="1">
      <c r="A3342" s="40">
        <f>CA!A12</f>
        <v>0</v>
      </c>
      <c r="B3342" s="53">
        <f>CA!B12</f>
        <v>7</v>
      </c>
      <c r="C3342" s="40" t="str">
        <f>CA!C12</f>
        <v>Dirección General de Obras Públicas</v>
      </c>
      <c r="D3342" s="54">
        <f>CA!D12</f>
        <v>5074788</v>
      </c>
    </row>
    <row r="3343" spans="1:4" ht="14.25" customHeight="1">
      <c r="A3343" s="40">
        <f>CA!A13</f>
        <v>0</v>
      </c>
      <c r="B3343" s="53">
        <f>CA!B13</f>
        <v>8</v>
      </c>
      <c r="C3343" s="40" t="str">
        <f>CA!C13</f>
        <v>Dirección General de Servicios Públicos</v>
      </c>
      <c r="D3343" s="54">
        <f>CA!D13</f>
        <v>377784</v>
      </c>
    </row>
    <row r="3344" spans="1:4" ht="14.25" customHeight="1">
      <c r="A3344" s="40">
        <f>CA!A14</f>
        <v>0</v>
      </c>
      <c r="B3344" s="53">
        <f>CA!B14</f>
        <v>9</v>
      </c>
      <c r="C3344" s="40" t="str">
        <f>CA!C14</f>
        <v>Dirección General de Seguridad Pública</v>
      </c>
      <c r="D3344" s="54">
        <f>CA!D14</f>
        <v>13332</v>
      </c>
    </row>
    <row r="3345" spans="1:4" ht="14.25" customHeight="1">
      <c r="A3345" s="40">
        <f>CA!A15</f>
        <v>0</v>
      </c>
      <c r="B3345" s="53">
        <f>CA!B15</f>
        <v>10</v>
      </c>
      <c r="C3345" s="40" t="str">
        <f>CA!C15</f>
        <v>Instituto de Cultura</v>
      </c>
      <c r="D3345" s="54">
        <f>CA!D15</f>
        <v>1251417</v>
      </c>
    </row>
    <row r="3346" spans="1:4" ht="14.25" customHeight="1">
      <c r="A3346" s="40">
        <f>CA!A16</f>
        <v>0</v>
      </c>
      <c r="B3346" s="53">
        <f>CA!B16</f>
        <v>0</v>
      </c>
      <c r="C3346" s="40">
        <f>CA!C16</f>
        <v>0</v>
      </c>
      <c r="D3346" s="54">
        <f>CA!D16</f>
        <v>0</v>
      </c>
    </row>
    <row r="3347" spans="1:4" ht="14.25" customHeight="1">
      <c r="A3347" s="40">
        <f>CA!A17</f>
        <v>0</v>
      </c>
      <c r="B3347" s="53">
        <f>CA!B17</f>
        <v>0</v>
      </c>
      <c r="C3347" s="40">
        <f>CA!C17</f>
        <v>0</v>
      </c>
      <c r="D3347" s="54">
        <f>CA!D17</f>
        <v>0</v>
      </c>
    </row>
    <row r="3348" spans="1:4" ht="14.25" customHeight="1">
      <c r="A3348" s="40">
        <f>CA!A18</f>
        <v>0</v>
      </c>
      <c r="B3348" s="53">
        <f>CA!B18</f>
        <v>0</v>
      </c>
      <c r="C3348" s="40">
        <f>CA!C18</f>
        <v>0</v>
      </c>
      <c r="D3348" s="54">
        <f>CA!D18</f>
        <v>0</v>
      </c>
    </row>
    <row r="3349" spans="1:4" ht="14.25" customHeight="1">
      <c r="A3349" s="40">
        <f>CA!A19</f>
        <v>0</v>
      </c>
      <c r="B3349" s="53">
        <f>CA!B19</f>
        <v>0</v>
      </c>
      <c r="C3349" s="40">
        <f>CA!C19</f>
        <v>0</v>
      </c>
      <c r="D3349" s="54">
        <f>CA!D19</f>
        <v>0</v>
      </c>
    </row>
    <row r="3350" spans="1:4" ht="14.25" customHeight="1">
      <c r="A3350" s="40">
        <f>CA!A20</f>
        <v>0</v>
      </c>
      <c r="B3350" s="53">
        <f>CA!B20</f>
        <v>0</v>
      </c>
      <c r="C3350" s="40">
        <f>CA!C20</f>
        <v>0</v>
      </c>
      <c r="D3350" s="54">
        <f>CA!D20</f>
        <v>0</v>
      </c>
    </row>
    <row r="3351" spans="1:4" ht="14.25" customHeight="1">
      <c r="A3351" s="40">
        <f>CA!A21</f>
        <v>0</v>
      </c>
      <c r="B3351" s="53">
        <f>CA!B21</f>
        <v>0</v>
      </c>
      <c r="C3351" s="40">
        <f>CA!C21</f>
        <v>0</v>
      </c>
      <c r="D3351" s="54">
        <f>CA!D21</f>
        <v>0</v>
      </c>
    </row>
    <row r="3352" spans="1:4" ht="14.25" customHeight="1">
      <c r="A3352" s="40">
        <f>CA!A22</f>
        <v>0</v>
      </c>
      <c r="B3352" s="53">
        <f>CA!B22</f>
        <v>0</v>
      </c>
      <c r="C3352" s="40">
        <f>CA!C22</f>
        <v>0</v>
      </c>
      <c r="D3352" s="54">
        <f>CA!D22</f>
        <v>0</v>
      </c>
    </row>
    <row r="3353" spans="1:4" ht="14.25" customHeight="1">
      <c r="A3353" s="40">
        <f>CA!A23</f>
        <v>0</v>
      </c>
      <c r="B3353" s="53">
        <f>CA!B23</f>
        <v>0</v>
      </c>
      <c r="C3353" s="40">
        <f>CA!C23</f>
        <v>0</v>
      </c>
      <c r="D3353" s="54">
        <f>CA!D23</f>
        <v>0</v>
      </c>
    </row>
    <row r="3354" spans="1:4" ht="14.25" customHeight="1">
      <c r="A3354" s="40">
        <f>CA!A24</f>
        <v>0</v>
      </c>
      <c r="B3354" s="53">
        <f>CA!B24</f>
        <v>0</v>
      </c>
      <c r="C3354" s="40">
        <f>CA!C24</f>
        <v>0</v>
      </c>
      <c r="D3354" s="54">
        <f>CA!D24</f>
        <v>0</v>
      </c>
    </row>
    <row r="3355" spans="1:4" ht="14.25" customHeight="1">
      <c r="A3355" s="40">
        <f>CA!A25</f>
        <v>0</v>
      </c>
      <c r="B3355" s="53">
        <f>CA!B25</f>
        <v>0</v>
      </c>
      <c r="C3355" s="40">
        <f>CA!C25</f>
        <v>0</v>
      </c>
      <c r="D3355" s="54">
        <f>CA!D25</f>
        <v>0</v>
      </c>
    </row>
    <row r="3356" spans="1:4" ht="14.25" customHeight="1">
      <c r="A3356" s="40">
        <f>CA!A26</f>
        <v>0</v>
      </c>
      <c r="B3356" s="53">
        <f>CA!B26</f>
        <v>0</v>
      </c>
      <c r="C3356" s="40">
        <f>CA!C26</f>
        <v>0</v>
      </c>
      <c r="D3356" s="54">
        <f>CA!D26</f>
        <v>0</v>
      </c>
    </row>
    <row r="3357" spans="1:4" ht="14.25" customHeight="1">
      <c r="A3357" s="40">
        <f>CA!A27</f>
        <v>0</v>
      </c>
      <c r="B3357" s="53">
        <f>CA!B27</f>
        <v>0</v>
      </c>
      <c r="C3357" s="40">
        <f>CA!C27</f>
        <v>0</v>
      </c>
      <c r="D3357" s="54">
        <f>CA!D27</f>
        <v>0</v>
      </c>
    </row>
    <row r="3358" spans="1:4" ht="14.25" customHeight="1">
      <c r="A3358" s="40">
        <f>CA!A28</f>
        <v>0</v>
      </c>
      <c r="B3358" s="53">
        <f>CA!B28</f>
        <v>0</v>
      </c>
      <c r="C3358" s="40">
        <f>CA!C28</f>
        <v>0</v>
      </c>
      <c r="D3358" s="54">
        <f>CA!D28</f>
        <v>0</v>
      </c>
    </row>
    <row r="3359" spans="1:4" ht="14.25" customHeight="1">
      <c r="A3359" s="40">
        <f>CA!A29</f>
        <v>0</v>
      </c>
      <c r="B3359" s="53">
        <f>CA!B29</f>
        <v>0</v>
      </c>
      <c r="C3359" s="40">
        <f>CA!C29</f>
        <v>0</v>
      </c>
      <c r="D3359" s="54">
        <f>CA!D29</f>
        <v>0</v>
      </c>
    </row>
    <row r="3360" spans="1:4" ht="14.25" customHeight="1">
      <c r="A3360" s="40">
        <f>CA!A30</f>
        <v>0</v>
      </c>
      <c r="B3360" s="53">
        <f>CA!B30</f>
        <v>0</v>
      </c>
      <c r="C3360" s="40">
        <f>CA!C30</f>
        <v>0</v>
      </c>
      <c r="D3360" s="54">
        <f>CA!D30</f>
        <v>0</v>
      </c>
    </row>
    <row r="3361" spans="1:4" ht="14.25" customHeight="1">
      <c r="A3361" s="40">
        <f>CA!A31</f>
        <v>0</v>
      </c>
      <c r="B3361" s="53">
        <f>CA!B31</f>
        <v>0</v>
      </c>
      <c r="C3361" s="40">
        <f>CA!C31</f>
        <v>0</v>
      </c>
      <c r="D3361" s="54">
        <f>CA!D31</f>
        <v>0</v>
      </c>
    </row>
    <row r="3362" spans="1:4" ht="14.25" customHeight="1">
      <c r="A3362" s="40">
        <f>CA!A32</f>
        <v>0</v>
      </c>
      <c r="B3362" s="53">
        <f>CA!B32</f>
        <v>0</v>
      </c>
      <c r="C3362" s="40">
        <f>CA!C32</f>
        <v>0</v>
      </c>
      <c r="D3362" s="54">
        <f>CA!D32</f>
        <v>0</v>
      </c>
    </row>
    <row r="3363" spans="1:4" ht="14.25" customHeight="1">
      <c r="A3363" s="40">
        <f>CA!A33</f>
        <v>0</v>
      </c>
      <c r="B3363" s="53">
        <f>CA!B33</f>
        <v>0</v>
      </c>
      <c r="C3363" s="40">
        <f>CA!C33</f>
        <v>0</v>
      </c>
      <c r="D3363" s="54">
        <f>CA!D33</f>
        <v>0</v>
      </c>
    </row>
    <row r="3364" spans="1:4" ht="14.25" customHeight="1">
      <c r="A3364" s="40">
        <f>CA!A34</f>
        <v>0</v>
      </c>
      <c r="B3364" s="53">
        <f>CA!B34</f>
        <v>0</v>
      </c>
      <c r="C3364" s="40">
        <f>CA!C34</f>
        <v>0</v>
      </c>
      <c r="D3364" s="54">
        <f>CA!D34</f>
        <v>0</v>
      </c>
    </row>
    <row r="3365" spans="1:4" ht="14.25" customHeight="1">
      <c r="A3365" s="40">
        <f>CA!A35</f>
        <v>0</v>
      </c>
      <c r="B3365" s="53">
        <f>CA!B35</f>
        <v>0</v>
      </c>
      <c r="C3365" s="40">
        <f>CA!C35</f>
        <v>0</v>
      </c>
      <c r="D3365" s="54">
        <f>CA!D35</f>
        <v>0</v>
      </c>
    </row>
    <row r="3366" spans="1:4" ht="14.25" customHeight="1">
      <c r="A3366" s="40">
        <f>CA!A36</f>
        <v>0</v>
      </c>
      <c r="B3366" s="53">
        <f>CA!B36</f>
        <v>0</v>
      </c>
      <c r="C3366" s="40">
        <f>CA!C36</f>
        <v>0</v>
      </c>
      <c r="D3366" s="54">
        <f>CA!D36</f>
        <v>0</v>
      </c>
    </row>
    <row r="3367" spans="1:4" ht="14.25" customHeight="1">
      <c r="A3367" s="40">
        <f>CA!A37</f>
        <v>0</v>
      </c>
      <c r="B3367" s="53">
        <f>CA!B37</f>
        <v>0</v>
      </c>
      <c r="C3367" s="40">
        <f>CA!C37</f>
        <v>0</v>
      </c>
      <c r="D3367" s="54">
        <f>CA!D37</f>
        <v>0</v>
      </c>
    </row>
    <row r="3368" spans="1:4" ht="14.25" customHeight="1">
      <c r="A3368" s="40">
        <f>CA!A38</f>
        <v>0</v>
      </c>
      <c r="B3368" s="53">
        <f>CA!B38</f>
        <v>0</v>
      </c>
      <c r="C3368" s="40">
        <f>CA!C38</f>
        <v>0</v>
      </c>
      <c r="D3368" s="54">
        <f>CA!D38</f>
        <v>0</v>
      </c>
    </row>
    <row r="3369" spans="1:4" ht="14.25" customHeight="1">
      <c r="A3369" s="40">
        <f>CA!A39</f>
        <v>0</v>
      </c>
      <c r="B3369" s="53">
        <f>CA!B39</f>
        <v>0</v>
      </c>
      <c r="C3369" s="40">
        <f>CA!C39</f>
        <v>0</v>
      </c>
      <c r="D3369" s="54">
        <f>CA!D39</f>
        <v>0</v>
      </c>
    </row>
    <row r="3370" spans="1:4" ht="14.25" customHeight="1">
      <c r="A3370" s="40">
        <f>CA!A40</f>
        <v>0</v>
      </c>
      <c r="B3370" s="53">
        <f>CA!B40</f>
        <v>0</v>
      </c>
      <c r="C3370" s="40">
        <f>CA!C40</f>
        <v>0</v>
      </c>
      <c r="D3370" s="54">
        <f>CA!D40</f>
        <v>0</v>
      </c>
    </row>
    <row r="3371" spans="1:4" ht="14.25" customHeight="1">
      <c r="A3371" s="40">
        <f>CA!A41</f>
        <v>0</v>
      </c>
      <c r="B3371" s="53">
        <f>CA!B41</f>
        <v>0</v>
      </c>
      <c r="C3371" s="40">
        <f>CA!C41</f>
        <v>0</v>
      </c>
      <c r="D3371" s="54">
        <f>CA!D41</f>
        <v>0</v>
      </c>
    </row>
    <row r="3372" spans="1:4" ht="14.25" customHeight="1">
      <c r="A3372" s="40">
        <f>CA!A42</f>
        <v>0</v>
      </c>
      <c r="B3372" s="53">
        <f>CA!B42</f>
        <v>0</v>
      </c>
      <c r="C3372" s="40">
        <f>CA!C42</f>
        <v>0</v>
      </c>
      <c r="D3372" s="54">
        <f>CA!D42</f>
        <v>0</v>
      </c>
    </row>
    <row r="3373" spans="1:4" ht="14.25" customHeight="1">
      <c r="A3373" s="40">
        <f>CA!A43</f>
        <v>0</v>
      </c>
      <c r="B3373" s="53">
        <f>CA!B43</f>
        <v>0</v>
      </c>
      <c r="C3373" s="40">
        <f>CA!C43</f>
        <v>0</v>
      </c>
      <c r="D3373" s="54">
        <f>CA!D43</f>
        <v>0</v>
      </c>
    </row>
    <row r="3374" spans="1:4" ht="14.25" customHeight="1">
      <c r="A3374" s="40">
        <f>CA!A44</f>
        <v>0</v>
      </c>
      <c r="B3374" s="53">
        <f>CA!B44</f>
        <v>0</v>
      </c>
      <c r="C3374" s="40">
        <f>CA!C44</f>
        <v>0</v>
      </c>
      <c r="D3374" s="54">
        <f>CA!D44</f>
        <v>0</v>
      </c>
    </row>
    <row r="3375" spans="1:4" ht="14.25" customHeight="1">
      <c r="A3375" s="40">
        <f>CA!A45</f>
        <v>0</v>
      </c>
      <c r="B3375" s="53">
        <f>CA!B45</f>
        <v>0</v>
      </c>
      <c r="C3375" s="40">
        <f>CA!C45</f>
        <v>0</v>
      </c>
      <c r="D3375" s="54">
        <f>CA!D45</f>
        <v>0</v>
      </c>
    </row>
    <row r="3376" spans="1:4" ht="14.25" customHeight="1">
      <c r="A3376" s="40">
        <f>CA!A46</f>
        <v>0</v>
      </c>
      <c r="B3376" s="53">
        <f>CA!B46</f>
        <v>0</v>
      </c>
      <c r="C3376" s="40">
        <f>CA!C46</f>
        <v>0</v>
      </c>
      <c r="D3376" s="54">
        <f>CA!D46</f>
        <v>0</v>
      </c>
    </row>
    <row r="3377" spans="1:4" ht="14.25" customHeight="1">
      <c r="A3377" s="40">
        <f>CA!A47</f>
        <v>0</v>
      </c>
      <c r="B3377" s="53">
        <f>CA!B47</f>
        <v>0</v>
      </c>
      <c r="C3377" s="40">
        <f>CA!C47</f>
        <v>0</v>
      </c>
      <c r="D3377" s="54">
        <f>CA!D47</f>
        <v>0</v>
      </c>
    </row>
    <row r="3378" spans="1:4" ht="14.25" customHeight="1">
      <c r="A3378" s="40">
        <f>CA!A48</f>
        <v>0</v>
      </c>
      <c r="B3378" s="53">
        <f>CA!B48</f>
        <v>0</v>
      </c>
      <c r="C3378" s="40">
        <f>CA!C48</f>
        <v>0</v>
      </c>
      <c r="D3378" s="54">
        <f>CA!D48</f>
        <v>0</v>
      </c>
    </row>
    <row r="3379" spans="1:4" ht="14.25" customHeight="1">
      <c r="A3379" s="40">
        <f>CA!A49</f>
        <v>0</v>
      </c>
      <c r="B3379" s="53">
        <f>CA!B49</f>
        <v>0</v>
      </c>
      <c r="C3379" s="40">
        <f>CA!C49</f>
        <v>0</v>
      </c>
      <c r="D3379" s="54">
        <f>CA!D49</f>
        <v>0</v>
      </c>
    </row>
    <row r="3380" spans="1:4" ht="14.25" customHeight="1">
      <c r="A3380" s="40">
        <f>CA!A50</f>
        <v>0</v>
      </c>
      <c r="B3380" s="53">
        <f>CA!B50</f>
        <v>0</v>
      </c>
      <c r="C3380" s="40">
        <f>CA!C50</f>
        <v>0</v>
      </c>
      <c r="D3380" s="54">
        <f>CA!D50</f>
        <v>0</v>
      </c>
    </row>
    <row r="3381" spans="1:4" ht="14.25" customHeight="1">
      <c r="A3381" s="40">
        <f>CA!A51</f>
        <v>0</v>
      </c>
      <c r="B3381" s="53">
        <f>CA!B51</f>
        <v>0</v>
      </c>
      <c r="C3381" s="40">
        <f>CA!C51</f>
        <v>0</v>
      </c>
      <c r="D3381" s="54">
        <f>CA!D51</f>
        <v>0</v>
      </c>
    </row>
    <row r="3382" spans="1:4" ht="14.25" customHeight="1">
      <c r="A3382" s="40">
        <f>CA!A52</f>
        <v>0</v>
      </c>
      <c r="B3382" s="53">
        <f>CA!B52</f>
        <v>0</v>
      </c>
      <c r="C3382" s="40">
        <f>CA!C52</f>
        <v>0</v>
      </c>
      <c r="D3382" s="54">
        <f>CA!D52</f>
        <v>0</v>
      </c>
    </row>
    <row r="3383" spans="1:4" ht="14.25" customHeight="1">
      <c r="A3383" s="40">
        <f>CA!A53</f>
        <v>0</v>
      </c>
      <c r="B3383" s="53">
        <f>CA!B53</f>
        <v>0</v>
      </c>
      <c r="C3383" s="40">
        <f>CA!C53</f>
        <v>0</v>
      </c>
      <c r="D3383" s="54">
        <f>CA!D53</f>
        <v>0</v>
      </c>
    </row>
    <row r="3384" spans="1:4" ht="14.25" customHeight="1">
      <c r="A3384" s="40">
        <f>CA!A54</f>
        <v>0</v>
      </c>
      <c r="B3384" s="53">
        <f>CA!B54</f>
        <v>0</v>
      </c>
      <c r="C3384" s="40">
        <f>CA!C54</f>
        <v>0</v>
      </c>
      <c r="D3384" s="54">
        <f>CA!D54</f>
        <v>0</v>
      </c>
    </row>
    <row r="3385" spans="1:4" ht="14.25" customHeight="1">
      <c r="A3385" s="40">
        <f>CA!A55</f>
        <v>0</v>
      </c>
      <c r="B3385" s="53">
        <f>CA!B55</f>
        <v>0</v>
      </c>
      <c r="C3385" s="40">
        <f>CA!C55</f>
        <v>0</v>
      </c>
      <c r="D3385" s="54">
        <f>CA!D55</f>
        <v>0</v>
      </c>
    </row>
    <row r="3386" spans="1:4" ht="14.25" customHeight="1">
      <c r="A3386" s="40">
        <f>CA!A56</f>
        <v>0</v>
      </c>
      <c r="B3386" s="53">
        <f>CA!B56</f>
        <v>0</v>
      </c>
      <c r="C3386" s="40">
        <f>CA!C56</f>
        <v>0</v>
      </c>
      <c r="D3386" s="54">
        <f>CA!D56</f>
        <v>0</v>
      </c>
    </row>
    <row r="3387" spans="1:4" ht="14.25" customHeight="1">
      <c r="A3387" s="40">
        <f>CA!A57</f>
        <v>0</v>
      </c>
      <c r="B3387" s="53">
        <f>CA!B57</f>
        <v>0</v>
      </c>
      <c r="C3387" s="40">
        <f>CA!C57</f>
        <v>0</v>
      </c>
      <c r="D3387" s="54">
        <f>CA!D57</f>
        <v>0</v>
      </c>
    </row>
    <row r="3388" spans="1:4" ht="14.25" customHeight="1">
      <c r="A3388" s="40">
        <f>CA!A58</f>
        <v>0</v>
      </c>
      <c r="B3388" s="53">
        <f>CA!B58</f>
        <v>0</v>
      </c>
      <c r="C3388" s="40">
        <f>CA!C58</f>
        <v>0</v>
      </c>
      <c r="D3388" s="54">
        <f>CA!D58</f>
        <v>0</v>
      </c>
    </row>
    <row r="3389" spans="1:4" ht="14.25" customHeight="1">
      <c r="A3389" s="40">
        <f>CA!A59</f>
        <v>0</v>
      </c>
      <c r="B3389" s="53">
        <f>CA!B59</f>
        <v>0</v>
      </c>
      <c r="C3389" s="40">
        <f>CA!C59</f>
        <v>0</v>
      </c>
      <c r="D3389" s="54">
        <f>CA!D59</f>
        <v>0</v>
      </c>
    </row>
    <row r="3390" spans="1:4" ht="14.25" customHeight="1">
      <c r="A3390" s="40">
        <f>CA!A60</f>
        <v>0</v>
      </c>
      <c r="B3390" s="53">
        <f>CA!B60</f>
        <v>0</v>
      </c>
      <c r="C3390" s="40">
        <f>CA!C60</f>
        <v>0</v>
      </c>
      <c r="D3390" s="54">
        <f>CA!D60</f>
        <v>0</v>
      </c>
    </row>
    <row r="3391" spans="1:4" ht="14.25" customHeight="1">
      <c r="A3391" s="40">
        <f>CA!A61</f>
        <v>0</v>
      </c>
      <c r="B3391" s="53">
        <f>CA!B61</f>
        <v>0</v>
      </c>
      <c r="C3391" s="40">
        <f>CA!C61</f>
        <v>0</v>
      </c>
      <c r="D3391" s="54">
        <f>CA!D61</f>
        <v>0</v>
      </c>
    </row>
    <row r="3392" spans="1:4" ht="14.25" customHeight="1">
      <c r="A3392" s="40">
        <f>CA!A62</f>
        <v>0</v>
      </c>
      <c r="B3392" s="53">
        <f>CA!B62</f>
        <v>0</v>
      </c>
      <c r="C3392" s="40">
        <f>CA!C62</f>
        <v>0</v>
      </c>
      <c r="D3392" s="54">
        <f>CA!D62</f>
        <v>0</v>
      </c>
    </row>
    <row r="3393" spans="1:4" ht="14.25" customHeight="1">
      <c r="A3393" s="40">
        <f>CA!A63</f>
        <v>0</v>
      </c>
      <c r="B3393" s="53">
        <f>CA!B63</f>
        <v>0</v>
      </c>
      <c r="C3393" s="40">
        <f>CA!C63</f>
        <v>0</v>
      </c>
      <c r="D3393" s="54">
        <f>CA!D63</f>
        <v>0</v>
      </c>
    </row>
    <row r="3394" spans="1:4" ht="14.25" customHeight="1">
      <c r="A3394" s="40">
        <f>CA!A64</f>
        <v>0</v>
      </c>
      <c r="B3394" s="53">
        <f>CA!B64</f>
        <v>0</v>
      </c>
      <c r="C3394" s="40">
        <f>CA!C64</f>
        <v>0</v>
      </c>
      <c r="D3394" s="54">
        <f>CA!D64</f>
        <v>0</v>
      </c>
    </row>
    <row r="3395" spans="1:4" ht="14.25" customHeight="1">
      <c r="A3395" s="40">
        <f>CA!A65</f>
        <v>0</v>
      </c>
      <c r="B3395" s="53">
        <f>CA!B65</f>
        <v>0</v>
      </c>
      <c r="C3395" s="40">
        <f>CA!C65</f>
        <v>0</v>
      </c>
      <c r="D3395" s="54">
        <f>CA!D65</f>
        <v>0</v>
      </c>
    </row>
    <row r="3396" spans="1:4" ht="14.25" customHeight="1">
      <c r="A3396" s="40">
        <f>CA!A66</f>
        <v>0</v>
      </c>
      <c r="B3396" s="53">
        <f>CA!B66</f>
        <v>0</v>
      </c>
      <c r="C3396" s="40">
        <f>CA!C66</f>
        <v>0</v>
      </c>
      <c r="D3396" s="54">
        <f>CA!D66</f>
        <v>0</v>
      </c>
    </row>
    <row r="3397" spans="1:4" ht="14.25" customHeight="1">
      <c r="A3397" s="40">
        <f>CA!A67</f>
        <v>0</v>
      </c>
      <c r="B3397" s="53">
        <f>CA!B67</f>
        <v>0</v>
      </c>
      <c r="C3397" s="40">
        <f>CA!C67</f>
        <v>0</v>
      </c>
      <c r="D3397" s="54">
        <f>CA!D67</f>
        <v>0</v>
      </c>
    </row>
    <row r="3398" spans="1:4" ht="14.25" customHeight="1">
      <c r="A3398" s="40">
        <f>CA!A68</f>
        <v>0</v>
      </c>
      <c r="B3398" s="53">
        <f>CA!B68</f>
        <v>0</v>
      </c>
      <c r="C3398" s="40">
        <f>CA!C68</f>
        <v>0</v>
      </c>
      <c r="D3398" s="54">
        <f>CA!D68</f>
        <v>0</v>
      </c>
    </row>
    <row r="3399" spans="1:4" ht="14.25" customHeight="1">
      <c r="A3399" s="40">
        <f>CA!A69</f>
        <v>0</v>
      </c>
      <c r="B3399" s="53">
        <f>CA!B69</f>
        <v>0</v>
      </c>
      <c r="C3399" s="40">
        <f>CA!C69</f>
        <v>0</v>
      </c>
      <c r="D3399" s="54">
        <f>CA!D69</f>
        <v>0</v>
      </c>
    </row>
    <row r="3400" spans="1:4" ht="14.25" customHeight="1">
      <c r="A3400" s="40">
        <f>CA!A70</f>
        <v>0</v>
      </c>
      <c r="B3400" s="53">
        <f>CA!B70</f>
        <v>0</v>
      </c>
      <c r="C3400" s="40">
        <f>CA!C70</f>
        <v>0</v>
      </c>
      <c r="D3400" s="54">
        <f>CA!D70</f>
        <v>0</v>
      </c>
    </row>
    <row r="3401" spans="1:4" ht="14.25" customHeight="1">
      <c r="A3401" s="40">
        <f>CA!A71</f>
        <v>0</v>
      </c>
      <c r="B3401" s="53">
        <f>CA!B71</f>
        <v>0</v>
      </c>
      <c r="C3401" s="40">
        <f>CA!C71</f>
        <v>0</v>
      </c>
      <c r="D3401" s="54">
        <f>CA!D71</f>
        <v>0</v>
      </c>
    </row>
    <row r="3402" spans="1:4" ht="14.25" customHeight="1">
      <c r="A3402" s="40">
        <f>CA!A72</f>
        <v>0</v>
      </c>
      <c r="B3402" s="53">
        <f>CA!B72</f>
        <v>0</v>
      </c>
      <c r="C3402" s="40">
        <f>CA!C72</f>
        <v>0</v>
      </c>
      <c r="D3402" s="54">
        <f>CA!D72</f>
        <v>0</v>
      </c>
    </row>
    <row r="3403" spans="1:4" ht="14.25" customHeight="1">
      <c r="A3403" s="40">
        <f>CA!A73</f>
        <v>0</v>
      </c>
      <c r="B3403" s="53">
        <f>CA!B73</f>
        <v>0</v>
      </c>
      <c r="C3403" s="40">
        <f>CA!C73</f>
        <v>0</v>
      </c>
      <c r="D3403" s="54">
        <f>CA!D73</f>
        <v>0</v>
      </c>
    </row>
    <row r="3404" spans="1:4" ht="14.25" customHeight="1">
      <c r="A3404" s="40">
        <f>CA!A74</f>
        <v>0</v>
      </c>
      <c r="B3404" s="53">
        <f>CA!B74</f>
        <v>0</v>
      </c>
      <c r="C3404" s="40">
        <f>CA!C74</f>
        <v>0</v>
      </c>
      <c r="D3404" s="54">
        <f>CA!D74</f>
        <v>0</v>
      </c>
    </row>
    <row r="3405" spans="1:4" ht="14.25" customHeight="1">
      <c r="A3405" s="40">
        <f>CA!A75</f>
        <v>0</v>
      </c>
      <c r="B3405" s="53">
        <f>CA!B75</f>
        <v>0</v>
      </c>
      <c r="C3405" s="40">
        <f>CA!C75</f>
        <v>0</v>
      </c>
      <c r="D3405" s="54">
        <f>CA!D75</f>
        <v>0</v>
      </c>
    </row>
    <row r="3406" spans="1:4" ht="14.25" customHeight="1">
      <c r="C3406" s="40" t="str">
        <f>CA!C76</f>
        <v>SUMA</v>
      </c>
      <c r="D3406" s="54">
        <f>CA!D76</f>
        <v>36260735</v>
      </c>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dimension ref="A1:AM1000"/>
  <sheetViews>
    <sheetView showGridLines="0" workbookViewId="0"/>
  </sheetViews>
  <sheetFormatPr baseColWidth="10" defaultColWidth="14.42578125" defaultRowHeight="15" customHeight="1"/>
  <cols>
    <col min="1" max="39" width="2.85546875" customWidth="1"/>
  </cols>
  <sheetData>
    <row r="1" spans="1:39" ht="1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6"/>
      <c r="AF1" s="56"/>
      <c r="AG1" s="56"/>
      <c r="AH1" s="56"/>
      <c r="AI1" s="55"/>
      <c r="AJ1" s="55"/>
      <c r="AK1" s="55"/>
      <c r="AL1" s="55"/>
      <c r="AM1" s="55"/>
    </row>
    <row r="2" spans="1:39" ht="15" customHeight="1">
      <c r="A2" s="55"/>
      <c r="B2" s="55"/>
      <c r="C2" s="55"/>
      <c r="D2" s="55"/>
      <c r="E2" s="55"/>
      <c r="F2" s="55"/>
      <c r="G2" s="55"/>
      <c r="H2" s="55"/>
      <c r="I2" s="55"/>
      <c r="J2" s="55"/>
      <c r="K2" s="301" t="s">
        <v>2362</v>
      </c>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row>
    <row r="3" spans="1:39" ht="15" customHeight="1">
      <c r="A3" s="55"/>
      <c r="B3" s="55"/>
      <c r="C3" s="55"/>
      <c r="D3" s="55"/>
      <c r="E3" s="55"/>
      <c r="F3" s="55"/>
      <c r="G3" s="55"/>
      <c r="H3" s="55"/>
      <c r="I3" s="55"/>
      <c r="J3" s="55"/>
      <c r="K3" s="302" t="s">
        <v>2363</v>
      </c>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row>
    <row r="4" spans="1:39" ht="15" customHeight="1">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row>
    <row r="5" spans="1:39" ht="15" customHeight="1">
      <c r="A5" s="55"/>
      <c r="B5" s="272" t="s">
        <v>2364</v>
      </c>
      <c r="C5" s="265"/>
      <c r="D5" s="265"/>
      <c r="E5" s="262"/>
      <c r="F5" s="272" t="s">
        <v>2365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76"/>
      <c r="AH5" s="303" t="str">
        <f>Inconsistencias!Z5</f>
        <v>Versión 2022.03</v>
      </c>
      <c r="AI5" s="265"/>
      <c r="AJ5" s="265"/>
      <c r="AK5" s="265"/>
      <c r="AL5" s="265"/>
      <c r="AM5" s="262"/>
    </row>
    <row r="6" spans="1:39" ht="15" customHeight="1">
      <c r="A6" s="55"/>
      <c r="B6" s="304" t="e">
        <f t="array" ref="B6">INDEX(EF!$M$2:$M$1001,MATCH($F$6,EF!$C$2:$C$1001,0))</f>
        <v>#N/A</v>
      </c>
      <c r="C6" s="258"/>
      <c r="D6" s="258"/>
      <c r="E6" s="252"/>
      <c r="F6" s="285">
        <f>Inconsistencias!B6</f>
        <v>0</v>
      </c>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2"/>
    </row>
    <row r="7" spans="1:39" ht="15" customHeight="1">
      <c r="A7" s="55"/>
      <c r="B7" s="255"/>
      <c r="C7" s="260"/>
      <c r="D7" s="260"/>
      <c r="E7" s="256"/>
      <c r="F7" s="255"/>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56"/>
    </row>
    <row r="8" spans="1:39" ht="15" customHeight="1">
      <c r="A8" s="55"/>
      <c r="B8" s="305" t="s">
        <v>2366</v>
      </c>
      <c r="C8" s="265"/>
      <c r="D8" s="265"/>
      <c r="E8" s="265"/>
      <c r="F8" s="265"/>
      <c r="G8" s="265"/>
      <c r="H8" s="276"/>
      <c r="I8" s="290" t="s">
        <v>2367</v>
      </c>
      <c r="J8" s="291"/>
      <c r="K8" s="292"/>
      <c r="L8" s="290" t="s">
        <v>2368</v>
      </c>
      <c r="M8" s="291"/>
      <c r="N8" s="291"/>
      <c r="O8" s="291"/>
      <c r="P8" s="291"/>
      <c r="Q8" s="292"/>
      <c r="R8" s="290" t="s">
        <v>2369</v>
      </c>
      <c r="S8" s="291"/>
      <c r="T8" s="291"/>
      <c r="U8" s="291"/>
      <c r="V8" s="291"/>
      <c r="W8" s="292"/>
      <c r="X8" s="290" t="s">
        <v>2370</v>
      </c>
      <c r="Y8" s="291"/>
      <c r="Z8" s="291"/>
      <c r="AA8" s="291"/>
      <c r="AB8" s="291"/>
      <c r="AC8" s="291"/>
      <c r="AD8" s="291"/>
      <c r="AE8" s="291"/>
      <c r="AF8" s="291"/>
      <c r="AG8" s="291"/>
      <c r="AH8" s="291"/>
      <c r="AI8" s="291"/>
      <c r="AJ8" s="291"/>
      <c r="AK8" s="291"/>
      <c r="AL8" s="291"/>
      <c r="AM8" s="293"/>
    </row>
    <row r="9" spans="1:39" ht="15" customHeight="1">
      <c r="A9" s="57"/>
      <c r="B9" s="306" t="e">
        <f t="array" ref="B9">INDEX(EF!$D$2:$D$1001,MATCH($F$6,EF!$C$2:$C$1001,0))</f>
        <v>#N/A</v>
      </c>
      <c r="C9" s="265"/>
      <c r="D9" s="265"/>
      <c r="E9" s="265"/>
      <c r="F9" s="265"/>
      <c r="G9" s="265"/>
      <c r="H9" s="265"/>
      <c r="I9" s="297" t="e">
        <f t="array" ref="I9">INDEX(EF!$E$2:$E$1001,MATCH($F$6,EF!$C$2:$C$1001,0))</f>
        <v>#N/A</v>
      </c>
      <c r="J9" s="265"/>
      <c r="K9" s="265"/>
      <c r="L9" s="297" t="e">
        <f t="array" ref="L9">INDEX(EF!$G$2:$G$1001,MATCH($F$6,EF!$C$2:$C$1001,0))</f>
        <v>#N/A</v>
      </c>
      <c r="M9" s="265"/>
      <c r="N9" s="265"/>
      <c r="O9" s="265"/>
      <c r="P9" s="265"/>
      <c r="Q9" s="265"/>
      <c r="R9" s="297" t="e">
        <f t="array" ref="R9">INDEX(EF!$H$2:$H$1001,MATCH($F$6,EF!$C$2:$C$1001,0))</f>
        <v>#N/A</v>
      </c>
      <c r="S9" s="265"/>
      <c r="T9" s="265"/>
      <c r="U9" s="265"/>
      <c r="V9" s="265"/>
      <c r="W9" s="265"/>
      <c r="X9" s="297" t="e">
        <f t="array" ref="X9">INDEX(EF!$I$2:$I$1001,MATCH($F$6,EF!$C$2:$C$1001,0))</f>
        <v>#N/A</v>
      </c>
      <c r="Y9" s="265"/>
      <c r="Z9" s="265"/>
      <c r="AA9" s="265"/>
      <c r="AB9" s="265"/>
      <c r="AC9" s="265"/>
      <c r="AD9" s="265"/>
      <c r="AE9" s="265"/>
      <c r="AF9" s="265"/>
      <c r="AG9" s="265"/>
      <c r="AH9" s="265"/>
      <c r="AI9" s="265"/>
      <c r="AJ9" s="265"/>
      <c r="AK9" s="265"/>
      <c r="AL9" s="265"/>
      <c r="AM9" s="262"/>
    </row>
    <row r="10" spans="1:39" ht="15" customHeight="1">
      <c r="A10" s="55"/>
      <c r="B10" s="305" t="s">
        <v>2371</v>
      </c>
      <c r="C10" s="265"/>
      <c r="D10" s="265"/>
      <c r="E10" s="265"/>
      <c r="F10" s="265"/>
      <c r="G10" s="265"/>
      <c r="H10" s="276"/>
      <c r="I10" s="288" t="s">
        <v>2372</v>
      </c>
      <c r="J10" s="265"/>
      <c r="K10" s="265"/>
      <c r="L10" s="265"/>
      <c r="M10" s="265"/>
      <c r="N10" s="265"/>
      <c r="O10" s="276"/>
      <c r="P10" s="289" t="s">
        <v>2373</v>
      </c>
      <c r="Q10" s="265"/>
      <c r="R10" s="265"/>
      <c r="S10" s="265"/>
      <c r="T10" s="265"/>
      <c r="U10" s="265"/>
      <c r="V10" s="265"/>
      <c r="W10" s="265"/>
      <c r="X10" s="265"/>
      <c r="Y10" s="265"/>
      <c r="Z10" s="265"/>
      <c r="AA10" s="276"/>
      <c r="AB10" s="290" t="s">
        <v>2374</v>
      </c>
      <c r="AC10" s="291"/>
      <c r="AD10" s="291"/>
      <c r="AE10" s="291"/>
      <c r="AF10" s="291"/>
      <c r="AG10" s="292"/>
      <c r="AH10" s="290" t="s">
        <v>2375</v>
      </c>
      <c r="AI10" s="291"/>
      <c r="AJ10" s="291"/>
      <c r="AK10" s="291"/>
      <c r="AL10" s="291"/>
      <c r="AM10" s="293"/>
    </row>
    <row r="11" spans="1:39" ht="15" customHeight="1">
      <c r="A11" s="57"/>
      <c r="B11" s="295" t="e">
        <f t="array" ref="B11">INDEX(EF!$R$2:$R$1001,MATCH($F$6,EF!$C$2:$C$1001,0))</f>
        <v>#N/A</v>
      </c>
      <c r="C11" s="265"/>
      <c r="D11" s="265"/>
      <c r="E11" s="265"/>
      <c r="F11" s="265"/>
      <c r="G11" s="265"/>
      <c r="H11" s="265"/>
      <c r="I11" s="296" t="e">
        <f t="array" ref="I11">INDEX(EF!$S$2:$S$1001,MATCH($F$6,EF!$C$2:$C$1001,0))</f>
        <v>#N/A</v>
      </c>
      <c r="J11" s="265"/>
      <c r="K11" s="265"/>
      <c r="L11" s="265"/>
      <c r="M11" s="265"/>
      <c r="N11" s="265"/>
      <c r="O11" s="265"/>
      <c r="P11" s="297" t="e">
        <f t="array" ref="P11">INDEX(EF!$Q$2:$Q$1001,MATCH($F$6,EF!$C$2:$C$1001,0))</f>
        <v>#N/A</v>
      </c>
      <c r="Q11" s="265"/>
      <c r="R11" s="265"/>
      <c r="S11" s="265"/>
      <c r="T11" s="265"/>
      <c r="U11" s="265"/>
      <c r="V11" s="265"/>
      <c r="W11" s="265"/>
      <c r="X11" s="265"/>
      <c r="Y11" s="265"/>
      <c r="Z11" s="265"/>
      <c r="AA11" s="265"/>
      <c r="AB11" s="298" t="e">
        <f t="array" ref="AB11">INDEX(EF!$J$2:$J$1001,MATCH($F$6,EF!$C$2:$C$1001,0))</f>
        <v>#N/A</v>
      </c>
      <c r="AC11" s="260"/>
      <c r="AD11" s="260"/>
      <c r="AE11" s="260"/>
      <c r="AF11" s="260"/>
      <c r="AG11" s="260"/>
      <c r="AH11" s="298" t="e">
        <f t="array" ref="AH11">INDEX(EF!$K$2:$K$1001,MATCH($F$6,EF!$C$2:$C$1001,0))</f>
        <v>#N/A</v>
      </c>
      <c r="AI11" s="260"/>
      <c r="AJ11" s="260"/>
      <c r="AK11" s="260"/>
      <c r="AL11" s="260"/>
      <c r="AM11" s="256"/>
    </row>
    <row r="12" spans="1:39" ht="15" customHeigh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row>
    <row r="13" spans="1:39" ht="15" customHeight="1">
      <c r="A13" s="55"/>
      <c r="B13" s="272" t="s">
        <v>2376</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2"/>
    </row>
    <row r="14" spans="1:39" ht="15" customHeight="1">
      <c r="A14" s="55"/>
      <c r="B14" s="274" t="s">
        <v>2377</v>
      </c>
      <c r="C14" s="265"/>
      <c r="D14" s="265"/>
      <c r="E14" s="265"/>
      <c r="F14" s="265"/>
      <c r="G14" s="265"/>
      <c r="H14" s="265"/>
      <c r="I14" s="265"/>
      <c r="J14" s="265"/>
      <c r="K14" s="262"/>
      <c r="L14" s="274" t="s">
        <v>2378</v>
      </c>
      <c r="M14" s="265"/>
      <c r="N14" s="265"/>
      <c r="O14" s="265"/>
      <c r="P14" s="265"/>
      <c r="Q14" s="265"/>
      <c r="R14" s="265"/>
      <c r="S14" s="265"/>
      <c r="T14" s="265"/>
      <c r="U14" s="265"/>
      <c r="V14" s="265"/>
      <c r="W14" s="265"/>
      <c r="X14" s="265"/>
      <c r="Y14" s="265"/>
      <c r="Z14" s="276"/>
      <c r="AA14" s="294" t="s">
        <v>2379</v>
      </c>
      <c r="AB14" s="265"/>
      <c r="AC14" s="265"/>
      <c r="AD14" s="265"/>
      <c r="AE14" s="265"/>
      <c r="AF14" s="265"/>
      <c r="AG14" s="265"/>
      <c r="AH14" s="265"/>
      <c r="AI14" s="265"/>
      <c r="AJ14" s="265"/>
      <c r="AK14" s="265"/>
      <c r="AL14" s="265"/>
      <c r="AM14" s="262"/>
    </row>
    <row r="15" spans="1:39" ht="15" customHeight="1">
      <c r="A15" s="55"/>
      <c r="B15" s="277" t="s">
        <v>1073</v>
      </c>
      <c r="C15" s="265"/>
      <c r="D15" s="262"/>
      <c r="E15" s="277" t="s">
        <v>2380</v>
      </c>
      <c r="F15" s="265"/>
      <c r="G15" s="265"/>
      <c r="H15" s="265"/>
      <c r="I15" s="265"/>
      <c r="J15" s="265"/>
      <c r="K15" s="262"/>
      <c r="L15" s="277" t="s">
        <v>1464</v>
      </c>
      <c r="M15" s="265"/>
      <c r="N15" s="265"/>
      <c r="O15" s="265"/>
      <c r="P15" s="265"/>
      <c r="Q15" s="265"/>
      <c r="R15" s="265"/>
      <c r="S15" s="265"/>
      <c r="T15" s="265"/>
      <c r="U15" s="262"/>
      <c r="V15" s="277" t="s">
        <v>2381</v>
      </c>
      <c r="W15" s="265"/>
      <c r="X15" s="265"/>
      <c r="Y15" s="265"/>
      <c r="Z15" s="262"/>
      <c r="AA15" s="277" t="s">
        <v>2382</v>
      </c>
      <c r="AB15" s="265"/>
      <c r="AC15" s="265"/>
      <c r="AD15" s="265"/>
      <c r="AE15" s="265"/>
      <c r="AF15" s="262"/>
      <c r="AG15" s="277" t="s">
        <v>2383</v>
      </c>
      <c r="AH15" s="265"/>
      <c r="AI15" s="265"/>
      <c r="AJ15" s="265"/>
      <c r="AK15" s="265"/>
      <c r="AL15" s="265"/>
      <c r="AM15" s="262"/>
    </row>
    <row r="16" spans="1:39" ht="15" customHeight="1">
      <c r="A16" s="55"/>
      <c r="B16" s="287"/>
      <c r="C16" s="265"/>
      <c r="D16" s="265"/>
      <c r="E16" s="282"/>
      <c r="F16" s="265"/>
      <c r="G16" s="265"/>
      <c r="H16" s="265"/>
      <c r="I16" s="265"/>
      <c r="J16" s="265"/>
      <c r="K16" s="265"/>
      <c r="L16" s="283"/>
      <c r="M16" s="265"/>
      <c r="N16" s="265"/>
      <c r="O16" s="265"/>
      <c r="P16" s="265"/>
      <c r="Q16" s="265"/>
      <c r="R16" s="265"/>
      <c r="S16" s="265"/>
      <c r="T16" s="265"/>
      <c r="U16" s="265"/>
      <c r="V16" s="282"/>
      <c r="W16" s="265"/>
      <c r="X16" s="265"/>
      <c r="Y16" s="265"/>
      <c r="Z16" s="265"/>
      <c r="AA16" s="283"/>
      <c r="AB16" s="265"/>
      <c r="AC16" s="265"/>
      <c r="AD16" s="265"/>
      <c r="AE16" s="265"/>
      <c r="AF16" s="265"/>
      <c r="AG16" s="283"/>
      <c r="AH16" s="265"/>
      <c r="AI16" s="265"/>
      <c r="AJ16" s="265"/>
      <c r="AK16" s="265"/>
      <c r="AL16" s="265"/>
      <c r="AM16" s="262"/>
    </row>
    <row r="17" spans="1:39" ht="15" customHeight="1">
      <c r="A17" s="55"/>
      <c r="B17" s="277" t="s">
        <v>2384</v>
      </c>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2"/>
      <c r="AA17" s="286" t="s">
        <v>2385</v>
      </c>
      <c r="AB17" s="265"/>
      <c r="AC17" s="265"/>
      <c r="AD17" s="265"/>
      <c r="AE17" s="265"/>
      <c r="AF17" s="265"/>
      <c r="AG17" s="265"/>
      <c r="AH17" s="265"/>
      <c r="AI17" s="265"/>
      <c r="AJ17" s="265"/>
      <c r="AK17" s="265"/>
      <c r="AL17" s="265"/>
      <c r="AM17" s="262"/>
    </row>
    <row r="18" spans="1:39" ht="15" customHeight="1">
      <c r="A18" s="55"/>
      <c r="B18" s="284"/>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83"/>
      <c r="AB18" s="265"/>
      <c r="AC18" s="265"/>
      <c r="AD18" s="265"/>
      <c r="AE18" s="265"/>
      <c r="AF18" s="265"/>
      <c r="AG18" s="265"/>
      <c r="AH18" s="265"/>
      <c r="AI18" s="265"/>
      <c r="AJ18" s="265"/>
      <c r="AK18" s="265"/>
      <c r="AL18" s="265"/>
      <c r="AM18" s="262"/>
    </row>
    <row r="19" spans="1:39" ht="15" customHeight="1">
      <c r="A19" s="55"/>
      <c r="B19" s="272" t="s">
        <v>2386</v>
      </c>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2"/>
      <c r="AJ19" s="272" t="s">
        <v>2387</v>
      </c>
      <c r="AK19" s="265"/>
      <c r="AL19" s="265"/>
      <c r="AM19" s="276"/>
    </row>
    <row r="20" spans="1:39" ht="15" customHeight="1">
      <c r="A20" s="55"/>
      <c r="B20" s="285" t="str">
        <f t="array" ref="B20">INDEX(B!G2:G75,MATCH($E$20,B!H2:H75,0))</f>
        <v>PAI</v>
      </c>
      <c r="C20" s="258"/>
      <c r="D20" s="258"/>
      <c r="E20" s="281" t="s">
        <v>1091</v>
      </c>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2"/>
      <c r="AJ20" s="281">
        <v>2022</v>
      </c>
      <c r="AK20" s="258"/>
      <c r="AL20" s="258"/>
      <c r="AM20" s="252"/>
    </row>
    <row r="21" spans="1:39" ht="15" customHeight="1">
      <c r="A21" s="55"/>
      <c r="B21" s="255"/>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56"/>
      <c r="AJ21" s="260"/>
      <c r="AK21" s="260"/>
      <c r="AL21" s="260"/>
      <c r="AM21" s="256"/>
    </row>
    <row r="22" spans="1:39" ht="15" customHeight="1">
      <c r="A22" s="55"/>
      <c r="B22" s="272" t="s">
        <v>2388</v>
      </c>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76"/>
    </row>
    <row r="23" spans="1:39" ht="15" customHeight="1">
      <c r="A23" s="55"/>
      <c r="B23" s="274" t="s">
        <v>2389</v>
      </c>
      <c r="C23" s="265"/>
      <c r="D23" s="265"/>
      <c r="E23" s="265"/>
      <c r="F23" s="265"/>
      <c r="G23" s="265"/>
      <c r="H23" s="265"/>
      <c r="I23" s="265"/>
      <c r="J23" s="265"/>
      <c r="K23" s="265"/>
      <c r="L23" s="265"/>
      <c r="M23" s="265"/>
      <c r="N23" s="265"/>
      <c r="O23" s="265"/>
      <c r="P23" s="265"/>
      <c r="Q23" s="265"/>
      <c r="R23" s="265"/>
      <c r="S23" s="265"/>
      <c r="T23" s="265"/>
      <c r="U23" s="265"/>
      <c r="V23" s="265"/>
      <c r="W23" s="262"/>
      <c r="X23" s="274" t="s">
        <v>2390</v>
      </c>
      <c r="Y23" s="265"/>
      <c r="Z23" s="265"/>
      <c r="AA23" s="265"/>
      <c r="AB23" s="265"/>
      <c r="AC23" s="265"/>
      <c r="AD23" s="265"/>
      <c r="AE23" s="265"/>
      <c r="AF23" s="265"/>
      <c r="AG23" s="265"/>
      <c r="AH23" s="265"/>
      <c r="AI23" s="265"/>
      <c r="AJ23" s="265"/>
      <c r="AK23" s="265"/>
      <c r="AL23" s="265"/>
      <c r="AM23" s="262"/>
    </row>
    <row r="24" spans="1:39" ht="15" customHeight="1">
      <c r="A24" s="55"/>
      <c r="B24" s="277" t="s">
        <v>2391</v>
      </c>
      <c r="C24" s="265"/>
      <c r="D24" s="265"/>
      <c r="E24" s="265"/>
      <c r="F24" s="265"/>
      <c r="G24" s="265"/>
      <c r="H24" s="262"/>
      <c r="I24" s="277" t="s">
        <v>2392</v>
      </c>
      <c r="J24" s="265"/>
      <c r="K24" s="265"/>
      <c r="L24" s="265"/>
      <c r="M24" s="265"/>
      <c r="N24" s="262"/>
      <c r="O24" s="277" t="s">
        <v>2393</v>
      </c>
      <c r="P24" s="265"/>
      <c r="Q24" s="265"/>
      <c r="R24" s="265"/>
      <c r="S24" s="265"/>
      <c r="T24" s="265"/>
      <c r="U24" s="265"/>
      <c r="V24" s="265"/>
      <c r="W24" s="262"/>
      <c r="X24" s="277" t="s">
        <v>2394</v>
      </c>
      <c r="Y24" s="265"/>
      <c r="Z24" s="265"/>
      <c r="AA24" s="265"/>
      <c r="AB24" s="265"/>
      <c r="AC24" s="265"/>
      <c r="AD24" s="265"/>
      <c r="AE24" s="262"/>
      <c r="AF24" s="277" t="s">
        <v>2395</v>
      </c>
      <c r="AG24" s="265"/>
      <c r="AH24" s="265"/>
      <c r="AI24" s="265"/>
      <c r="AJ24" s="265"/>
      <c r="AK24" s="265"/>
      <c r="AL24" s="265"/>
      <c r="AM24" s="262"/>
    </row>
    <row r="25" spans="1:39" ht="15" customHeight="1">
      <c r="A25" s="55"/>
      <c r="B25" s="278"/>
      <c r="C25" s="265"/>
      <c r="D25" s="265"/>
      <c r="E25" s="265"/>
      <c r="F25" s="265"/>
      <c r="G25" s="265"/>
      <c r="H25" s="262"/>
      <c r="I25" s="279"/>
      <c r="J25" s="265"/>
      <c r="K25" s="265"/>
      <c r="L25" s="265"/>
      <c r="M25" s="265"/>
      <c r="N25" s="262"/>
      <c r="O25" s="278"/>
      <c r="P25" s="265"/>
      <c r="Q25" s="265"/>
      <c r="R25" s="265"/>
      <c r="S25" s="265"/>
      <c r="T25" s="265"/>
      <c r="U25" s="265"/>
      <c r="V25" s="265"/>
      <c r="W25" s="262"/>
      <c r="X25" s="280"/>
      <c r="Y25" s="265"/>
      <c r="Z25" s="265"/>
      <c r="AA25" s="265"/>
      <c r="AB25" s="265"/>
      <c r="AC25" s="265"/>
      <c r="AD25" s="265"/>
      <c r="AE25" s="262"/>
      <c r="AF25" s="280"/>
      <c r="AG25" s="265"/>
      <c r="AH25" s="265"/>
      <c r="AI25" s="265"/>
      <c r="AJ25" s="265"/>
      <c r="AK25" s="265"/>
      <c r="AL25" s="265"/>
      <c r="AM25" s="262"/>
    </row>
    <row r="26" spans="1:39" ht="15" customHeight="1">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row>
    <row r="27" spans="1:39" ht="15" customHeight="1">
      <c r="A27" s="55"/>
      <c r="B27" s="272" t="s">
        <v>2396</v>
      </c>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2"/>
    </row>
    <row r="28" spans="1:39" ht="15" customHeight="1">
      <c r="A28" s="55"/>
      <c r="B28" s="274" t="s">
        <v>2397</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2"/>
    </row>
    <row r="29" spans="1:39" ht="15" customHeight="1">
      <c r="A29" s="55"/>
      <c r="B29" s="58" t="str">
        <f>Inconsistencias!B17</f>
        <v/>
      </c>
      <c r="C29" s="59" t="s">
        <v>2398</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1"/>
    </row>
    <row r="30" spans="1:39" ht="15" customHeight="1">
      <c r="A30" s="55"/>
      <c r="B30" s="58" t="str">
        <f>Inconsistencias!B18</f>
        <v>X</v>
      </c>
      <c r="C30" s="59" t="s">
        <v>2399</v>
      </c>
      <c r="D30" s="60"/>
      <c r="E30" s="60"/>
      <c r="F30" s="60"/>
      <c r="G30" s="59"/>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1"/>
    </row>
    <row r="31" spans="1:39" ht="15" customHeight="1">
      <c r="A31" s="55"/>
      <c r="B31" s="58" t="str">
        <f>Inconsistencias!B19</f>
        <v>X</v>
      </c>
      <c r="C31" s="59" t="s">
        <v>2400</v>
      </c>
      <c r="D31" s="60"/>
      <c r="E31" s="60"/>
      <c r="F31" s="60"/>
      <c r="G31" s="59"/>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1"/>
    </row>
    <row r="32" spans="1:39" ht="15" customHeight="1">
      <c r="A32" s="55"/>
      <c r="B32" s="58" t="str">
        <f>Inconsistencias!B20</f>
        <v>X</v>
      </c>
      <c r="C32" s="59" t="s">
        <v>2401</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1"/>
    </row>
    <row r="33" spans="1:39" ht="15" customHeight="1">
      <c r="A33" s="55"/>
      <c r="B33" s="58" t="str">
        <f>Inconsistencias!B21</f>
        <v>X</v>
      </c>
      <c r="C33" s="59" t="s">
        <v>2402</v>
      </c>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1"/>
    </row>
    <row r="34" spans="1:39" ht="15" customHeight="1">
      <c r="A34" s="55"/>
      <c r="B34" s="58" t="str">
        <f>Inconsistencias!B22</f>
        <v>X</v>
      </c>
      <c r="C34" s="59" t="s">
        <v>2403</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1"/>
    </row>
    <row r="35" spans="1:39" ht="15" customHeight="1">
      <c r="A35" s="55"/>
      <c r="B35" s="58" t="str">
        <f>Inconsistencias!B23</f>
        <v/>
      </c>
      <c r="C35" s="59" t="s">
        <v>2404</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1"/>
    </row>
    <row r="36" spans="1:39" ht="15" customHeight="1">
      <c r="A36" s="55"/>
      <c r="B36" s="58" t="str">
        <f>Inconsistencias!B24</f>
        <v>X</v>
      </c>
      <c r="C36" s="59" t="s">
        <v>2405</v>
      </c>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1"/>
    </row>
    <row r="37" spans="1:39" ht="15" customHeight="1">
      <c r="A37" s="55"/>
      <c r="B37" s="58" t="str">
        <f>Inconsistencias!B25</f>
        <v>X</v>
      </c>
      <c r="C37" s="59" t="s">
        <v>2406</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1"/>
    </row>
    <row r="38" spans="1:39" ht="15" customHeight="1">
      <c r="A38" s="55"/>
      <c r="B38" s="58" t="str">
        <f>Inconsistencias!B26</f>
        <v>X</v>
      </c>
      <c r="C38" s="59" t="s">
        <v>2407</v>
      </c>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1"/>
    </row>
    <row r="39" spans="1:39" ht="15" customHeight="1">
      <c r="A39" s="55"/>
      <c r="B39" s="274" t="s">
        <v>2408</v>
      </c>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2"/>
    </row>
    <row r="40" spans="1:39" ht="15" customHeight="1">
      <c r="A40" s="55"/>
      <c r="B40" s="62" t="str">
        <f>IF(C40="• No adjunta la información del presupuesto en formato electrónico.",1,"")</f>
        <v/>
      </c>
      <c r="C40" s="275" t="str">
        <f>IF(C41="• No se envía el acta de aprobación al presupuesto.","",IF(AG16&gt;0,"","• No adjunta la información del presupuesto en formato electrónico."))</f>
        <v/>
      </c>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1"/>
    </row>
    <row r="41" spans="1:39" ht="15" customHeight="1">
      <c r="A41" s="55"/>
      <c r="B41" s="62">
        <f>IF(C41="• No se envía el acta de aprobación al presupuesto.",1,"")</f>
        <v>1</v>
      </c>
      <c r="C41" s="275" t="str">
        <f>IF(B25="","• No se envía el acta de aprobación al presupuesto.","")</f>
        <v>• No se envía el acta de aprobación al presupuesto.</v>
      </c>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1"/>
    </row>
    <row r="42" spans="1:39" ht="15" customHeight="1">
      <c r="A42" s="55"/>
      <c r="B42" s="62" t="str">
        <f>IF(C42="• El presupuesto se aprobó posterior al 30 de diciembre de 2020, incumpliendo lo establecido en el art. 218 de la LHM.",1,"")</f>
        <v/>
      </c>
      <c r="C42" s="275" t="str">
        <f>IF(I25&gt;44560,"• El presupuesto se aprobó posterior al 30 de diciembre de 2021, incumpliendo lo establecido en el art. 218 de la LHM.","")</f>
        <v/>
      </c>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1"/>
    </row>
    <row r="43" spans="1:39" ht="15" customHeight="1">
      <c r="A43" s="55"/>
      <c r="B43" s="62" t="str">
        <f>IF(C43="• En el acta unicamente hace referencia a la aprobación del presupuesto sin indicar por cuanto se aprobo.",1,"")</f>
        <v/>
      </c>
      <c r="C43" s="275" t="str">
        <f>IF(C41="• No se envía el acta de aprobación al presupuesto.","",IF(AF25&gt;0,IF(X25="","• En el acta únicamente hace referencia a la aprobación del presupuesto sin indicar por cuanto se aprobó.","")))</f>
        <v/>
      </c>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1"/>
    </row>
    <row r="44" spans="1:39" ht="15" customHeight="1">
      <c r="A44" s="55"/>
      <c r="B44" s="62" t="str">
        <f>IF(C44="• Existe diferencia entre lo establecido en el acta de aprobación y la información remitida en los formatos del presupuesto.",1,"")</f>
        <v/>
      </c>
      <c r="C44" s="275" t="str">
        <f>IF(C41="• No se envía el acta de aprobación al presupuesto.","",IF(X25="","",IF(X25=AF25,"","• Existe diferencia entre lo establecido en el acta de aprobación y la información remitida en los formatos del presupuesto.")))</f>
        <v/>
      </c>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1"/>
    </row>
    <row r="45" spans="1:39" ht="15" customHeight="1">
      <c r="A45" s="55"/>
      <c r="B45" s="62" t="str">
        <f>IF(C45="","",1)</f>
        <v/>
      </c>
      <c r="C45" s="269" t="str">
        <f>IF(C41="• No se envía el acta de aprobación al presupuesto.","",IF(SUM(Inconsistencias!C38:C46)&gt;0,"• No se elaboró el o los formato(s) de: ","")&amp;Inconsistencias!B38&amp;Inconsistencias!B39&amp;Inconsistencias!B40&amp;Inconsistencias!B41&amp;Inconsistencias!B42&amp;Inconsistencias!B43&amp;Inconsistencias!B44&amp;Inconsistencias!B45&amp;Inconsistencias!B46)</f>
        <v/>
      </c>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1"/>
    </row>
    <row r="46" spans="1:39" ht="15" customHeight="1">
      <c r="A46" s="55"/>
      <c r="B46" s="62">
        <f>IF(C46="• El total de la estimación de ingresos es diferente al total del presupuesto de egresos.",1,"")</f>
        <v>1</v>
      </c>
      <c r="C46" s="269" t="str">
        <f>Inconsistencias!B48</f>
        <v>• El total de la estimación de ingresos es diferente al total del presupuesto de egresos.</v>
      </c>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1"/>
    </row>
    <row r="47" spans="1:39" ht="62.25" customHeight="1">
      <c r="A47" s="55"/>
      <c r="B47" s="62">
        <f>IF(C47="• Se observa diferencia entre la estimación de ingresos fiscales (11) y los egresos pagaderos con dicha fuente de financiamiento.",1,"")</f>
        <v>1</v>
      </c>
      <c r="C47" s="269" t="str">
        <f>Inconsistencias!B49</f>
        <v>• Se observa diferencia entre la estimación de ingresos fiscales (11) y los egresos pagaderos con dicha fuente de financiamiento.</v>
      </c>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1"/>
    </row>
    <row r="48" spans="1:39" ht="15" customHeight="1">
      <c r="A48" s="55"/>
      <c r="B48" s="62">
        <f>IF(C48="• Se observa diferencia entre la estimación de financiamiento interno (12) y los egresos pagaderos con dicha fuente de financiamiento.",1,"")</f>
        <v>1</v>
      </c>
      <c r="C48" s="269" t="str">
        <f>Inconsistencias!B51</f>
        <v>• Se observa diferencia entre la estimación de financiamiento interno (12) y los egresos pagaderos con dicha fuente de financiamiento.</v>
      </c>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0"/>
      <c r="AG48" s="270"/>
      <c r="AH48" s="270"/>
      <c r="AI48" s="270"/>
      <c r="AJ48" s="270"/>
      <c r="AK48" s="270"/>
      <c r="AL48" s="270"/>
      <c r="AM48" s="271"/>
    </row>
    <row r="49" spans="1:39" ht="15" customHeight="1">
      <c r="A49" s="55"/>
      <c r="B49" s="62" t="str">
        <f>IF(C49="• Se observa diferencia entre la estimación de ingresos propios (14) y los egresos pagaderos con dicha fuente de financiamiento.",1,"")</f>
        <v/>
      </c>
      <c r="C49" s="269" t="str">
        <f>Inconsistencias!B53</f>
        <v/>
      </c>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c r="AF49" s="270"/>
      <c r="AG49" s="270"/>
      <c r="AH49" s="270"/>
      <c r="AI49" s="270"/>
      <c r="AJ49" s="270"/>
      <c r="AK49" s="270"/>
      <c r="AL49" s="270"/>
      <c r="AM49" s="271"/>
    </row>
    <row r="50" spans="1:39" ht="15" customHeight="1">
      <c r="A50" s="55"/>
      <c r="B50" s="62">
        <f>IF(C50="• Se observa diferencia entre la estimación de ingresos de recursos federales de libre disposición (15) y los egresos pagaderos con dicha fuente de financiamiento.",1,"")</f>
        <v>1</v>
      </c>
      <c r="C50" s="269" t="str">
        <f>Inconsistencias!B55</f>
        <v>• Se observa diferencia entre la estimación de ingresos de recursos federales de libre disposición (15) y los egresos pagaderos con dicha fuente de financiamiento.</v>
      </c>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1"/>
    </row>
    <row r="51" spans="1:39" ht="15" customHeight="1">
      <c r="A51" s="55"/>
      <c r="B51" s="62">
        <f>IF(C51="• Se observa diferencia entre la estimación de ingresos de recursos estatales de libre disposición (16) y los egresos pagaderos con dicha fuente de financiamiento.",1,"")</f>
        <v>1</v>
      </c>
      <c r="C51" s="269" t="str">
        <f>Inconsistencias!B57</f>
        <v>• Se observa diferencia entre la estimación de ingresos de recursos estatales de libre disposición (16) y los egresos pagaderos con dicha fuente de financiamiento.</v>
      </c>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c r="AH51" s="270"/>
      <c r="AI51" s="270"/>
      <c r="AJ51" s="270"/>
      <c r="AK51" s="270"/>
      <c r="AL51" s="270"/>
      <c r="AM51" s="271"/>
    </row>
    <row r="52" spans="1:39" ht="22.5" customHeight="1">
      <c r="A52" s="55"/>
      <c r="B52" s="62">
        <f>IF(C52="• Se observa diferencia entre la estimación de ingresos de otros recursos de libre disposición (17) y los egresos pagaderos con dicha fuente de financiamiento.",1,"")</f>
        <v>1</v>
      </c>
      <c r="C52" s="269" t="str">
        <f>Inconsistencias!B59</f>
        <v>• Se observa diferencia entre la estimación de ingresos de otros recursos de libre disposición (17) y los egresos pagaderos con dicha fuente de financiamiento.</v>
      </c>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1"/>
    </row>
    <row r="53" spans="1:39" ht="22.5" customHeight="1">
      <c r="A53" s="55"/>
      <c r="B53" s="62">
        <f>IF(C53="• Se observa diferencia entre la estimación de ingresos de recursos federales etiquetados (25) y los egresos pagaderos con dicha fuente de financiamiento.",1,"")</f>
        <v>1</v>
      </c>
      <c r="C53" s="269" t="str">
        <f>Inconsistencias!B61</f>
        <v>• Se observa diferencia entre la estimación de ingresos de recursos federales etiquetados (25) y los egresos pagaderos con dicha fuente de financiamiento.</v>
      </c>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c r="AF53" s="270"/>
      <c r="AG53" s="270"/>
      <c r="AH53" s="270"/>
      <c r="AI53" s="270"/>
      <c r="AJ53" s="270"/>
      <c r="AK53" s="270"/>
      <c r="AL53" s="270"/>
      <c r="AM53" s="271"/>
    </row>
    <row r="54" spans="1:39" ht="22.5" customHeight="1">
      <c r="A54" s="55"/>
      <c r="B54" s="62" t="str">
        <f>IF(C54="• Se observa diferencia entre la estimación de ingresos de recursos estatales etiquetados (26) y los egresos pagaderos con dicha fuente de financiamiento.",1,"")</f>
        <v/>
      </c>
      <c r="C54" s="269" t="str">
        <f>Inconsistencias!B63</f>
        <v/>
      </c>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1"/>
    </row>
    <row r="55" spans="1:39" ht="22.5" customHeight="1">
      <c r="A55" s="55"/>
      <c r="B55" s="62" t="str">
        <f>IF(C55="• Se observa diferencia entre la estimación de ingresos otros recursos de transferencia federal etiquetados (27) y los egresos pagaderos con dicha fuente de financiamiento.",1,"")</f>
        <v/>
      </c>
      <c r="C55" s="269" t="str">
        <f>Inconsistencias!B65</f>
        <v/>
      </c>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1"/>
    </row>
    <row r="56" spans="1:39" ht="22.5" customHeight="1">
      <c r="A56" s="55"/>
      <c r="B56" s="62" t="str">
        <f>IF(C56="• El total del presupuesto de egresos en su clasificación por objeto del gasto difiere con el total de los egresos por clasificación funcional del gasto.",1,"")</f>
        <v/>
      </c>
      <c r="C56" s="269" t="str">
        <f>Inconsistencias!B68</f>
        <v/>
      </c>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c r="AF56" s="270"/>
      <c r="AG56" s="270"/>
      <c r="AH56" s="270"/>
      <c r="AI56" s="270"/>
      <c r="AJ56" s="270"/>
      <c r="AK56" s="270"/>
      <c r="AL56" s="270"/>
      <c r="AM56" s="271"/>
    </row>
    <row r="57" spans="1:39" ht="22.5" customHeight="1">
      <c r="A57" s="55"/>
      <c r="B57" s="62">
        <f>IF(C57="• El total del presupuesto de egresos en su clasificación por objeto del gasto difiere con el total de los egresos en la clasificación administrativa.",1,"")</f>
        <v>1</v>
      </c>
      <c r="C57" s="269" t="str">
        <f>Inconsistencias!B70</f>
        <v>• El total del presupuesto de egresos en su clasificación por objeto del gasto difiere con el total de los egresos en la clasificación administrativa.</v>
      </c>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0"/>
      <c r="AK57" s="270"/>
      <c r="AL57" s="270"/>
      <c r="AM57" s="271"/>
    </row>
    <row r="58" spans="1:39" ht="22.5" customHeight="1">
      <c r="A58" s="55"/>
      <c r="B58" s="62" t="str">
        <f>IF(C58="• A todo FIN debe existir un PROPÓSITO, en este caso, en el nivel de MIR se establece FIN(ES) y no se tiene el mismo número de PROPÓSITO(S).",1,"")</f>
        <v/>
      </c>
      <c r="C58" s="269" t="str">
        <f>Inconsistencias!B73</f>
        <v/>
      </c>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1"/>
    </row>
    <row r="59" spans="1:39" ht="22.5" customHeight="1">
      <c r="A59" s="55"/>
      <c r="B59" s="62" t="str">
        <f>IF(C59="• A todo PROPÓSITO debe existir un FIN, en este caso, en el nivel de MIR se establece PROPÓSITO(S) y no se tiene el mismo número de FIN(ES).",1,"")</f>
        <v/>
      </c>
      <c r="C59" s="269" t="str">
        <f>Inconsistencias!B75</f>
        <v/>
      </c>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c r="AF59" s="270"/>
      <c r="AG59" s="270"/>
      <c r="AH59" s="270"/>
      <c r="AI59" s="270"/>
      <c r="AJ59" s="270"/>
      <c r="AK59" s="270"/>
      <c r="AL59" s="270"/>
      <c r="AM59" s="271"/>
    </row>
    <row r="60" spans="1:39" ht="22.5" customHeight="1">
      <c r="A60" s="55"/>
      <c r="B60" s="62" t="str">
        <f>IF(C60="• Establecido el FIN y PROPÓSITO se construyen los COMPONENTES, en este caso, en el Nivel de MIR se establece FIN(ES) y PROPÓSITO(S) y no se tiene o es menor al número de COMPONENTE(S).",1,"")</f>
        <v/>
      </c>
      <c r="C60" s="269" t="str">
        <f>Inconsistencias!B77</f>
        <v/>
      </c>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270"/>
      <c r="AK60" s="270"/>
      <c r="AL60" s="270"/>
      <c r="AM60" s="271"/>
    </row>
    <row r="61" spans="1:39" ht="22.5" customHeight="1">
      <c r="A61" s="55"/>
      <c r="B61" s="62" t="str">
        <f>IF(C61="• Determinado los COMPONENTES que contribuyen al FIN y PROPÓPOSITO se constituyen las ACTIVIDADES, en este caso, en el Nivel de MIR se establece COMPONENTE(S) y no se tiene o es menor al número de ACTIVIDADE(S).",1,"")</f>
        <v/>
      </c>
      <c r="C61" s="269" t="str">
        <f>Inconsistencias!B80</f>
        <v/>
      </c>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c r="AF61" s="270"/>
      <c r="AG61" s="270"/>
      <c r="AH61" s="270"/>
      <c r="AI61" s="270"/>
      <c r="AJ61" s="270"/>
      <c r="AK61" s="270"/>
      <c r="AL61" s="270"/>
      <c r="AM61" s="271"/>
    </row>
    <row r="62" spans="1:39" ht="15" customHeight="1">
      <c r="A62" s="55"/>
      <c r="B62" s="62" t="str">
        <f>IF(C62="• El presupuesto de egresos en su clasificación por objeto del gasto difiere con lo erogado en la MIR y/o Indicadores de gestión, en lo correspondiente al capítulo 1000.",1,"")</f>
        <v/>
      </c>
      <c r="C62" s="269" t="str">
        <f>Inconsistencias!B83</f>
        <v/>
      </c>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c r="AH62" s="270"/>
      <c r="AI62" s="270"/>
      <c r="AJ62" s="270"/>
      <c r="AK62" s="270"/>
      <c r="AL62" s="270"/>
      <c r="AM62" s="271"/>
    </row>
    <row r="63" spans="1:39" ht="15" customHeight="1">
      <c r="A63" s="55"/>
      <c r="B63" s="62" t="str">
        <f>IF(C63="• El presupuesto de egresos en su clasificación por objeto del gasto difiere con lo erogado en la MIR y/o Indicadores de gestión, en lo correspondiente al capítulo 2000.",1,"")</f>
        <v/>
      </c>
      <c r="C63" s="269" t="str">
        <f>Inconsistencias!B85</f>
        <v/>
      </c>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270"/>
      <c r="AK63" s="270"/>
      <c r="AL63" s="270"/>
      <c r="AM63" s="271"/>
    </row>
    <row r="64" spans="1:39" ht="26.25" customHeight="1">
      <c r="A64" s="55"/>
      <c r="B64" s="62" t="str">
        <f>IF(C64="• El presupuesto de egresos en su clasificación por objeto del gasto difiere con lo erogado en la MIR y/o Indicadores de gestión, en lo correspondiente al capítulo 3000.",1,"")</f>
        <v/>
      </c>
      <c r="C64" s="269" t="str">
        <f>Inconsistencias!B87</f>
        <v/>
      </c>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1"/>
    </row>
    <row r="65" spans="1:39" ht="26.25" customHeight="1">
      <c r="A65" s="55"/>
      <c r="B65" s="62" t="str">
        <f>IF(C65="• El presupuesto de egresos en su clasificación por objeto del gasto difiere con lo erogado en la MIR y/o Indicadores de gestión, en lo correspondiente al capítulo 4000.",1,"")</f>
        <v/>
      </c>
      <c r="C65" s="269" t="str">
        <f>Inconsistencias!B89</f>
        <v/>
      </c>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c r="AG65" s="270"/>
      <c r="AH65" s="270"/>
      <c r="AI65" s="270"/>
      <c r="AJ65" s="270"/>
      <c r="AK65" s="270"/>
      <c r="AL65" s="270"/>
      <c r="AM65" s="271"/>
    </row>
    <row r="66" spans="1:39" ht="26.25" customHeight="1">
      <c r="A66" s="55"/>
      <c r="B66" s="62" t="str">
        <f>IF(C66="• El presupuesto de egresos en su clasificación por objeto del gasto difiere con lo erogado en la MIR y/o Indicadores de gestión, en lo correspondiente al capítulo 5000.",1,"")</f>
        <v/>
      </c>
      <c r="C66" s="269" t="str">
        <f>Inconsistencias!B91</f>
        <v/>
      </c>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1"/>
    </row>
    <row r="67" spans="1:39" ht="26.25" customHeight="1">
      <c r="A67" s="55"/>
      <c r="B67" s="62" t="str">
        <f>IF(C67="• El presupuesto de egresos en su clasificación por objeto del gasto difiere con lo erogado en la MIR y/o Indicadores de gestión, en lo correspondiente al capítulo 6000.",1,"")</f>
        <v/>
      </c>
      <c r="C67" s="269" t="str">
        <f>Inconsistencias!B93</f>
        <v/>
      </c>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c r="AG67" s="270"/>
      <c r="AH67" s="270"/>
      <c r="AI67" s="270"/>
      <c r="AJ67" s="270"/>
      <c r="AK67" s="270"/>
      <c r="AL67" s="270"/>
      <c r="AM67" s="271"/>
    </row>
    <row r="68" spans="1:39" ht="26.25" customHeight="1">
      <c r="A68" s="55"/>
      <c r="B68" s="62" t="str">
        <f>IF(C68="• El presupuesto de egresos en su clasificación por objeto del gasto difiere con lo erogado en la MIR y/o Indicadores de gestión, en lo correspondiente al capítulo 7000.",1,"")</f>
        <v/>
      </c>
      <c r="C68" s="269" t="str">
        <f>Inconsistencias!B95</f>
        <v/>
      </c>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c r="AG68" s="270"/>
      <c r="AH68" s="270"/>
      <c r="AI68" s="270"/>
      <c r="AJ68" s="270"/>
      <c r="AK68" s="270"/>
      <c r="AL68" s="270"/>
      <c r="AM68" s="271"/>
    </row>
    <row r="69" spans="1:39" ht="26.25" customHeight="1">
      <c r="A69" s="55"/>
      <c r="B69" s="62" t="str">
        <f>IF(C69="• El presupuesto de egresos en su clasificación por objeto del gasto difiere con lo erogado en la MIR y/o Indicadores de gestión, en lo correspondiente al capítulo 8000.",1,"")</f>
        <v/>
      </c>
      <c r="C69" s="269" t="str">
        <f>Inconsistencias!B97</f>
        <v/>
      </c>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1"/>
    </row>
    <row r="70" spans="1:39" ht="26.25" customHeight="1">
      <c r="A70" s="55"/>
      <c r="B70" s="62" t="str">
        <f>IF(C70="• El presupuesto de egresos en su clasificación por objeto del gasto difiere con lo erogado en la MIR y/o Indicadores de gestión, en lo correspondiente al capítulo 9000.",1,"")</f>
        <v/>
      </c>
      <c r="C70" s="269" t="str">
        <f>Inconsistencias!B99</f>
        <v/>
      </c>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270"/>
      <c r="AJ70" s="270"/>
      <c r="AK70" s="270"/>
      <c r="AL70" s="270"/>
      <c r="AM70" s="271"/>
    </row>
    <row r="71" spans="1:39" ht="15" customHeight="1">
      <c r="A71" s="55"/>
      <c r="B71" s="63"/>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row>
    <row r="72" spans="1:39" ht="15" customHeight="1">
      <c r="A72" s="55"/>
      <c r="B72" s="272" t="s">
        <v>2409</v>
      </c>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5"/>
      <c r="AL72" s="265"/>
      <c r="AM72" s="262"/>
    </row>
    <row r="73" spans="1:39" ht="15" customHeight="1">
      <c r="A73" s="55"/>
      <c r="B73" s="273" t="s">
        <v>2410</v>
      </c>
      <c r="C73" s="265"/>
      <c r="D73" s="265"/>
      <c r="E73" s="265"/>
      <c r="F73" s="265"/>
      <c r="G73" s="262"/>
      <c r="H73" s="273" t="s">
        <v>2411</v>
      </c>
      <c r="I73" s="265"/>
      <c r="J73" s="265"/>
      <c r="K73" s="262"/>
      <c r="L73" s="273" t="s">
        <v>2412</v>
      </c>
      <c r="M73" s="265"/>
      <c r="N73" s="265"/>
      <c r="O73" s="265"/>
      <c r="P73" s="265"/>
      <c r="Q73" s="265"/>
      <c r="R73" s="265"/>
      <c r="S73" s="265"/>
      <c r="T73" s="262"/>
      <c r="U73" s="273" t="s">
        <v>2413</v>
      </c>
      <c r="V73" s="262"/>
      <c r="W73" s="273" t="s">
        <v>2414</v>
      </c>
      <c r="X73" s="265"/>
      <c r="Y73" s="265"/>
      <c r="Z73" s="265"/>
      <c r="AA73" s="262"/>
      <c r="AB73" s="273" t="s">
        <v>2415</v>
      </c>
      <c r="AC73" s="262"/>
      <c r="AD73" s="273" t="s">
        <v>2416</v>
      </c>
      <c r="AE73" s="265"/>
      <c r="AF73" s="265"/>
      <c r="AG73" s="265"/>
      <c r="AH73" s="265"/>
      <c r="AI73" s="265"/>
      <c r="AJ73" s="265"/>
      <c r="AK73" s="265"/>
      <c r="AL73" s="265"/>
      <c r="AM73" s="262"/>
    </row>
    <row r="74" spans="1:39" ht="22.5" customHeight="1">
      <c r="A74" s="55"/>
      <c r="B74" s="257" t="s">
        <v>2417</v>
      </c>
      <c r="C74" s="258"/>
      <c r="D74" s="258"/>
      <c r="E74" s="258"/>
      <c r="F74" s="258"/>
      <c r="G74" s="252"/>
      <c r="H74" s="257" t="s">
        <v>2418</v>
      </c>
      <c r="I74" s="258"/>
      <c r="J74" s="258"/>
      <c r="K74" s="252"/>
      <c r="L74" s="257" t="s">
        <v>2419</v>
      </c>
      <c r="M74" s="258"/>
      <c r="N74" s="258"/>
      <c r="O74" s="258"/>
      <c r="P74" s="258"/>
      <c r="Q74" s="258"/>
      <c r="R74" s="258"/>
      <c r="S74" s="258"/>
      <c r="T74" s="252"/>
      <c r="U74" s="251"/>
      <c r="V74" s="252"/>
      <c r="W74" s="267" t="s">
        <v>2420</v>
      </c>
      <c r="X74" s="258"/>
      <c r="Y74" s="258"/>
      <c r="Z74" s="258"/>
      <c r="AA74" s="252"/>
      <c r="AB74" s="257" t="s">
        <v>2420</v>
      </c>
      <c r="AC74" s="252"/>
      <c r="AD74" s="257"/>
      <c r="AE74" s="258"/>
      <c r="AF74" s="258"/>
      <c r="AG74" s="258"/>
      <c r="AH74" s="258"/>
      <c r="AI74" s="258"/>
      <c r="AJ74" s="258"/>
      <c r="AK74" s="258"/>
      <c r="AL74" s="258"/>
      <c r="AM74" s="252"/>
    </row>
    <row r="75" spans="1:39" ht="22.5" customHeight="1">
      <c r="A75" s="55"/>
      <c r="B75" s="253"/>
      <c r="C75" s="259"/>
      <c r="D75" s="259"/>
      <c r="E75" s="259"/>
      <c r="F75" s="259"/>
      <c r="G75" s="254"/>
      <c r="H75" s="253"/>
      <c r="I75" s="259"/>
      <c r="J75" s="259"/>
      <c r="K75" s="254"/>
      <c r="L75" s="253"/>
      <c r="M75" s="259"/>
      <c r="N75" s="259"/>
      <c r="O75" s="259"/>
      <c r="P75" s="259"/>
      <c r="Q75" s="259"/>
      <c r="R75" s="259"/>
      <c r="S75" s="259"/>
      <c r="T75" s="254"/>
      <c r="U75" s="253"/>
      <c r="V75" s="254"/>
      <c r="W75" s="253"/>
      <c r="X75" s="259"/>
      <c r="Y75" s="259"/>
      <c r="Z75" s="259"/>
      <c r="AA75" s="254"/>
      <c r="AB75" s="253"/>
      <c r="AC75" s="254"/>
      <c r="AD75" s="253"/>
      <c r="AE75" s="259"/>
      <c r="AF75" s="259"/>
      <c r="AG75" s="259"/>
      <c r="AH75" s="259"/>
      <c r="AI75" s="259"/>
      <c r="AJ75" s="259"/>
      <c r="AK75" s="259"/>
      <c r="AL75" s="259"/>
      <c r="AM75" s="254"/>
    </row>
    <row r="76" spans="1:39" ht="22.5" customHeight="1">
      <c r="A76" s="55"/>
      <c r="B76" s="255"/>
      <c r="C76" s="260"/>
      <c r="D76" s="260"/>
      <c r="E76" s="260"/>
      <c r="F76" s="260"/>
      <c r="G76" s="256"/>
      <c r="H76" s="255"/>
      <c r="I76" s="260"/>
      <c r="J76" s="260"/>
      <c r="K76" s="256"/>
      <c r="L76" s="255"/>
      <c r="M76" s="260"/>
      <c r="N76" s="260"/>
      <c r="O76" s="260"/>
      <c r="P76" s="260"/>
      <c r="Q76" s="260"/>
      <c r="R76" s="260"/>
      <c r="S76" s="260"/>
      <c r="T76" s="256"/>
      <c r="U76" s="255"/>
      <c r="V76" s="256"/>
      <c r="W76" s="255"/>
      <c r="X76" s="260"/>
      <c r="Y76" s="260"/>
      <c r="Z76" s="260"/>
      <c r="AA76" s="256"/>
      <c r="AB76" s="255"/>
      <c r="AC76" s="256"/>
      <c r="AD76" s="255"/>
      <c r="AE76" s="260"/>
      <c r="AF76" s="260"/>
      <c r="AG76" s="260"/>
      <c r="AH76" s="260"/>
      <c r="AI76" s="260"/>
      <c r="AJ76" s="260"/>
      <c r="AK76" s="260"/>
      <c r="AL76" s="260"/>
      <c r="AM76" s="256"/>
    </row>
    <row r="77" spans="1:39" ht="15" customHeight="1">
      <c r="A77" s="55"/>
      <c r="B77" s="257" t="s">
        <v>2421</v>
      </c>
      <c r="C77" s="258"/>
      <c r="D77" s="258"/>
      <c r="E77" s="258"/>
      <c r="F77" s="258"/>
      <c r="G77" s="252"/>
      <c r="H77" s="257" t="s">
        <v>2422</v>
      </c>
      <c r="I77" s="258"/>
      <c r="J77" s="258"/>
      <c r="K77" s="252"/>
      <c r="L77" s="257" t="s">
        <v>2423</v>
      </c>
      <c r="M77" s="258"/>
      <c r="N77" s="258"/>
      <c r="O77" s="258"/>
      <c r="P77" s="258"/>
      <c r="Q77" s="258"/>
      <c r="R77" s="258"/>
      <c r="S77" s="258"/>
      <c r="T77" s="252"/>
      <c r="U77" s="251"/>
      <c r="V77" s="252"/>
      <c r="W77" s="267" t="s">
        <v>2420</v>
      </c>
      <c r="X77" s="258"/>
      <c r="Y77" s="258"/>
      <c r="Z77" s="258"/>
      <c r="AA77" s="252"/>
      <c r="AB77" s="257" t="s">
        <v>2420</v>
      </c>
      <c r="AC77" s="252"/>
      <c r="AD77" s="257"/>
      <c r="AE77" s="258"/>
      <c r="AF77" s="258"/>
      <c r="AG77" s="258"/>
      <c r="AH77" s="258"/>
      <c r="AI77" s="258"/>
      <c r="AJ77" s="258"/>
      <c r="AK77" s="258"/>
      <c r="AL77" s="258"/>
      <c r="AM77" s="252"/>
    </row>
    <row r="78" spans="1:39" ht="15" customHeight="1">
      <c r="A78" s="55"/>
      <c r="B78" s="253"/>
      <c r="C78" s="259"/>
      <c r="D78" s="259"/>
      <c r="E78" s="259"/>
      <c r="F78" s="259"/>
      <c r="G78" s="254"/>
      <c r="H78" s="253"/>
      <c r="I78" s="259"/>
      <c r="J78" s="259"/>
      <c r="K78" s="254"/>
      <c r="L78" s="253"/>
      <c r="M78" s="259"/>
      <c r="N78" s="259"/>
      <c r="O78" s="259"/>
      <c r="P78" s="259"/>
      <c r="Q78" s="259"/>
      <c r="R78" s="259"/>
      <c r="S78" s="259"/>
      <c r="T78" s="254"/>
      <c r="U78" s="253"/>
      <c r="V78" s="254"/>
      <c r="W78" s="253"/>
      <c r="X78" s="259"/>
      <c r="Y78" s="259"/>
      <c r="Z78" s="259"/>
      <c r="AA78" s="254"/>
      <c r="AB78" s="253"/>
      <c r="AC78" s="254"/>
      <c r="AD78" s="253"/>
      <c r="AE78" s="259"/>
      <c r="AF78" s="259"/>
      <c r="AG78" s="259"/>
      <c r="AH78" s="259"/>
      <c r="AI78" s="259"/>
      <c r="AJ78" s="259"/>
      <c r="AK78" s="259"/>
      <c r="AL78" s="259"/>
      <c r="AM78" s="254"/>
    </row>
    <row r="79" spans="1:39" ht="15" customHeight="1">
      <c r="A79" s="55"/>
      <c r="B79" s="255"/>
      <c r="C79" s="260"/>
      <c r="D79" s="260"/>
      <c r="E79" s="260"/>
      <c r="F79" s="260"/>
      <c r="G79" s="256"/>
      <c r="H79" s="255"/>
      <c r="I79" s="260"/>
      <c r="J79" s="260"/>
      <c r="K79" s="256"/>
      <c r="L79" s="255"/>
      <c r="M79" s="260"/>
      <c r="N79" s="260"/>
      <c r="O79" s="260"/>
      <c r="P79" s="260"/>
      <c r="Q79" s="260"/>
      <c r="R79" s="260"/>
      <c r="S79" s="260"/>
      <c r="T79" s="256"/>
      <c r="U79" s="255"/>
      <c r="V79" s="256"/>
      <c r="W79" s="255"/>
      <c r="X79" s="260"/>
      <c r="Y79" s="260"/>
      <c r="Z79" s="260"/>
      <c r="AA79" s="256"/>
      <c r="AB79" s="255"/>
      <c r="AC79" s="256"/>
      <c r="AD79" s="255"/>
      <c r="AE79" s="260"/>
      <c r="AF79" s="260"/>
      <c r="AG79" s="260"/>
      <c r="AH79" s="260"/>
      <c r="AI79" s="260"/>
      <c r="AJ79" s="260"/>
      <c r="AK79" s="260"/>
      <c r="AL79" s="260"/>
      <c r="AM79" s="256"/>
    </row>
    <row r="80" spans="1:39" ht="15" customHeight="1">
      <c r="A80" s="55"/>
      <c r="B80" s="257" t="s">
        <v>2424</v>
      </c>
      <c r="C80" s="258"/>
      <c r="D80" s="258"/>
      <c r="E80" s="258"/>
      <c r="F80" s="258"/>
      <c r="G80" s="252"/>
      <c r="H80" s="257" t="s">
        <v>2425</v>
      </c>
      <c r="I80" s="258"/>
      <c r="J80" s="258"/>
      <c r="K80" s="252"/>
      <c r="L80" s="257" t="s">
        <v>2426</v>
      </c>
      <c r="M80" s="258"/>
      <c r="N80" s="258"/>
      <c r="O80" s="258"/>
      <c r="P80" s="258"/>
      <c r="Q80" s="258"/>
      <c r="R80" s="258"/>
      <c r="S80" s="258"/>
      <c r="T80" s="252"/>
      <c r="U80" s="251"/>
      <c r="V80" s="252"/>
      <c r="W80" s="264" t="s">
        <v>2427</v>
      </c>
      <c r="X80" s="265"/>
      <c r="Y80" s="265"/>
      <c r="Z80" s="265"/>
      <c r="AA80" s="262"/>
      <c r="AB80" s="257" t="s">
        <v>2420</v>
      </c>
      <c r="AC80" s="252"/>
      <c r="AD80" s="257"/>
      <c r="AE80" s="258"/>
      <c r="AF80" s="258"/>
      <c r="AG80" s="258"/>
      <c r="AH80" s="258"/>
      <c r="AI80" s="258"/>
      <c r="AJ80" s="258"/>
      <c r="AK80" s="258"/>
      <c r="AL80" s="258"/>
      <c r="AM80" s="252"/>
    </row>
    <row r="81" spans="1:39" ht="15" customHeight="1">
      <c r="A81" s="55"/>
      <c r="B81" s="253"/>
      <c r="C81" s="259"/>
      <c r="D81" s="259"/>
      <c r="E81" s="259"/>
      <c r="F81" s="259"/>
      <c r="G81" s="254"/>
      <c r="H81" s="253"/>
      <c r="I81" s="259"/>
      <c r="J81" s="259"/>
      <c r="K81" s="254"/>
      <c r="L81" s="253"/>
      <c r="M81" s="259"/>
      <c r="N81" s="259"/>
      <c r="O81" s="259"/>
      <c r="P81" s="259"/>
      <c r="Q81" s="259"/>
      <c r="R81" s="259"/>
      <c r="S81" s="259"/>
      <c r="T81" s="254"/>
      <c r="U81" s="253"/>
      <c r="V81" s="254"/>
      <c r="W81" s="264"/>
      <c r="X81" s="265"/>
      <c r="Y81" s="265"/>
      <c r="Z81" s="265"/>
      <c r="AA81" s="262"/>
      <c r="AB81" s="253"/>
      <c r="AC81" s="254"/>
      <c r="AD81" s="253"/>
      <c r="AE81" s="259"/>
      <c r="AF81" s="259"/>
      <c r="AG81" s="259"/>
      <c r="AH81" s="259"/>
      <c r="AI81" s="259"/>
      <c r="AJ81" s="259"/>
      <c r="AK81" s="259"/>
      <c r="AL81" s="259"/>
      <c r="AM81" s="254"/>
    </row>
    <row r="82" spans="1:39" ht="15" customHeight="1">
      <c r="A82" s="55"/>
      <c r="B82" s="253"/>
      <c r="C82" s="259"/>
      <c r="D82" s="259"/>
      <c r="E82" s="259"/>
      <c r="F82" s="259"/>
      <c r="G82" s="254"/>
      <c r="H82" s="253"/>
      <c r="I82" s="259"/>
      <c r="J82" s="259"/>
      <c r="K82" s="254"/>
      <c r="L82" s="253"/>
      <c r="M82" s="259"/>
      <c r="N82" s="259"/>
      <c r="O82" s="259"/>
      <c r="P82" s="259"/>
      <c r="Q82" s="259"/>
      <c r="R82" s="259"/>
      <c r="S82" s="259"/>
      <c r="T82" s="254"/>
      <c r="U82" s="253"/>
      <c r="V82" s="254"/>
      <c r="W82" s="264" t="s">
        <v>2428</v>
      </c>
      <c r="X82" s="265"/>
      <c r="Y82" s="265"/>
      <c r="Z82" s="265"/>
      <c r="AA82" s="262"/>
      <c r="AB82" s="253"/>
      <c r="AC82" s="254"/>
      <c r="AD82" s="253"/>
      <c r="AE82" s="259"/>
      <c r="AF82" s="259"/>
      <c r="AG82" s="259"/>
      <c r="AH82" s="259"/>
      <c r="AI82" s="259"/>
      <c r="AJ82" s="259"/>
      <c r="AK82" s="259"/>
      <c r="AL82" s="259"/>
      <c r="AM82" s="254"/>
    </row>
    <row r="83" spans="1:39" ht="15" customHeight="1">
      <c r="A83" s="55"/>
      <c r="B83" s="255"/>
      <c r="C83" s="260"/>
      <c r="D83" s="260"/>
      <c r="E83" s="260"/>
      <c r="F83" s="260"/>
      <c r="G83" s="256"/>
      <c r="H83" s="255"/>
      <c r="I83" s="260"/>
      <c r="J83" s="260"/>
      <c r="K83" s="256"/>
      <c r="L83" s="255"/>
      <c r="M83" s="260"/>
      <c r="N83" s="260"/>
      <c r="O83" s="260"/>
      <c r="P83" s="260"/>
      <c r="Q83" s="260"/>
      <c r="R83" s="260"/>
      <c r="S83" s="260"/>
      <c r="T83" s="256"/>
      <c r="U83" s="255"/>
      <c r="V83" s="256"/>
      <c r="W83" s="264"/>
      <c r="X83" s="265"/>
      <c r="Y83" s="265"/>
      <c r="Z83" s="265"/>
      <c r="AA83" s="262"/>
      <c r="AB83" s="255"/>
      <c r="AC83" s="256"/>
      <c r="AD83" s="255"/>
      <c r="AE83" s="260"/>
      <c r="AF83" s="260"/>
      <c r="AG83" s="260"/>
      <c r="AH83" s="260"/>
      <c r="AI83" s="260"/>
      <c r="AJ83" s="260"/>
      <c r="AK83" s="260"/>
      <c r="AL83" s="260"/>
      <c r="AM83" s="256"/>
    </row>
    <row r="84" spans="1:39" ht="15" customHeight="1">
      <c r="A84" s="55"/>
      <c r="B84" s="257" t="s">
        <v>2429</v>
      </c>
      <c r="C84" s="258"/>
      <c r="D84" s="258"/>
      <c r="E84" s="258"/>
      <c r="F84" s="258"/>
      <c r="G84" s="252"/>
      <c r="H84" s="257" t="s">
        <v>2430</v>
      </c>
      <c r="I84" s="258"/>
      <c r="J84" s="258"/>
      <c r="K84" s="252"/>
      <c r="L84" s="257" t="s">
        <v>2431</v>
      </c>
      <c r="M84" s="258"/>
      <c r="N84" s="258"/>
      <c r="O84" s="258"/>
      <c r="P84" s="258"/>
      <c r="Q84" s="258"/>
      <c r="R84" s="258"/>
      <c r="S84" s="258"/>
      <c r="T84" s="252"/>
      <c r="U84" s="251"/>
      <c r="V84" s="252"/>
      <c r="W84" s="264" t="s">
        <v>2432</v>
      </c>
      <c r="X84" s="265"/>
      <c r="Y84" s="265"/>
      <c r="Z84" s="265"/>
      <c r="AA84" s="262"/>
      <c r="AB84" s="263" t="s">
        <v>2420</v>
      </c>
      <c r="AC84" s="252"/>
      <c r="AD84" s="257"/>
      <c r="AE84" s="258"/>
      <c r="AF84" s="258"/>
      <c r="AG84" s="258"/>
      <c r="AH84" s="258"/>
      <c r="AI84" s="258"/>
      <c r="AJ84" s="258"/>
      <c r="AK84" s="258"/>
      <c r="AL84" s="258"/>
      <c r="AM84" s="252"/>
    </row>
    <row r="85" spans="1:39" ht="15" customHeight="1">
      <c r="A85" s="55"/>
      <c r="B85" s="253"/>
      <c r="C85" s="259"/>
      <c r="D85" s="259"/>
      <c r="E85" s="259"/>
      <c r="F85" s="259"/>
      <c r="G85" s="254"/>
      <c r="H85" s="253"/>
      <c r="I85" s="259"/>
      <c r="J85" s="259"/>
      <c r="K85" s="254"/>
      <c r="L85" s="253"/>
      <c r="M85" s="259"/>
      <c r="N85" s="259"/>
      <c r="O85" s="259"/>
      <c r="P85" s="259"/>
      <c r="Q85" s="259"/>
      <c r="R85" s="259"/>
      <c r="S85" s="259"/>
      <c r="T85" s="254"/>
      <c r="U85" s="253"/>
      <c r="V85" s="254"/>
      <c r="W85" s="264"/>
      <c r="X85" s="265"/>
      <c r="Y85" s="265"/>
      <c r="Z85" s="265"/>
      <c r="AA85" s="262"/>
      <c r="AB85" s="253"/>
      <c r="AC85" s="254"/>
      <c r="AD85" s="253"/>
      <c r="AE85" s="259"/>
      <c r="AF85" s="259"/>
      <c r="AG85" s="259"/>
      <c r="AH85" s="259"/>
      <c r="AI85" s="259"/>
      <c r="AJ85" s="259"/>
      <c r="AK85" s="259"/>
      <c r="AL85" s="259"/>
      <c r="AM85" s="254"/>
    </row>
    <row r="86" spans="1:39" ht="15" customHeight="1">
      <c r="A86" s="55"/>
      <c r="B86" s="253"/>
      <c r="C86" s="259"/>
      <c r="D86" s="259"/>
      <c r="E86" s="259"/>
      <c r="F86" s="259"/>
      <c r="G86" s="254"/>
      <c r="H86" s="253"/>
      <c r="I86" s="259"/>
      <c r="J86" s="259"/>
      <c r="K86" s="254"/>
      <c r="L86" s="253"/>
      <c r="M86" s="259"/>
      <c r="N86" s="259"/>
      <c r="O86" s="259"/>
      <c r="P86" s="259"/>
      <c r="Q86" s="259"/>
      <c r="R86" s="259"/>
      <c r="S86" s="259"/>
      <c r="T86" s="254"/>
      <c r="U86" s="253"/>
      <c r="V86" s="254"/>
      <c r="W86" s="264" t="s">
        <v>2433</v>
      </c>
      <c r="X86" s="265"/>
      <c r="Y86" s="265"/>
      <c r="Z86" s="265"/>
      <c r="AA86" s="262"/>
      <c r="AB86" s="253"/>
      <c r="AC86" s="254"/>
      <c r="AD86" s="253"/>
      <c r="AE86" s="259"/>
      <c r="AF86" s="259"/>
      <c r="AG86" s="259"/>
      <c r="AH86" s="259"/>
      <c r="AI86" s="259"/>
      <c r="AJ86" s="259"/>
      <c r="AK86" s="259"/>
      <c r="AL86" s="259"/>
      <c r="AM86" s="254"/>
    </row>
    <row r="87" spans="1:39" ht="15" customHeight="1">
      <c r="A87" s="55"/>
      <c r="B87" s="255"/>
      <c r="C87" s="260"/>
      <c r="D87" s="260"/>
      <c r="E87" s="260"/>
      <c r="F87" s="260"/>
      <c r="G87" s="256"/>
      <c r="H87" s="255"/>
      <c r="I87" s="260"/>
      <c r="J87" s="260"/>
      <c r="K87" s="256"/>
      <c r="L87" s="255"/>
      <c r="M87" s="260"/>
      <c r="N87" s="260"/>
      <c r="O87" s="260"/>
      <c r="P87" s="260"/>
      <c r="Q87" s="260"/>
      <c r="R87" s="260"/>
      <c r="S87" s="260"/>
      <c r="T87" s="256"/>
      <c r="U87" s="255"/>
      <c r="V87" s="256"/>
      <c r="W87" s="264"/>
      <c r="X87" s="265"/>
      <c r="Y87" s="265"/>
      <c r="Z87" s="265"/>
      <c r="AA87" s="262"/>
      <c r="AB87" s="255"/>
      <c r="AC87" s="256"/>
      <c r="AD87" s="255"/>
      <c r="AE87" s="260"/>
      <c r="AF87" s="260"/>
      <c r="AG87" s="260"/>
      <c r="AH87" s="260"/>
      <c r="AI87" s="260"/>
      <c r="AJ87" s="260"/>
      <c r="AK87" s="260"/>
      <c r="AL87" s="260"/>
      <c r="AM87" s="256"/>
    </row>
    <row r="88" spans="1:39" ht="15" customHeight="1">
      <c r="A88" s="55"/>
      <c r="B88" s="257" t="s">
        <v>2434</v>
      </c>
      <c r="C88" s="258"/>
      <c r="D88" s="258"/>
      <c r="E88" s="258"/>
      <c r="F88" s="258"/>
      <c r="G88" s="252"/>
      <c r="H88" s="257" t="s">
        <v>2430</v>
      </c>
      <c r="I88" s="258"/>
      <c r="J88" s="258"/>
      <c r="K88" s="252"/>
      <c r="L88" s="257" t="s">
        <v>2431</v>
      </c>
      <c r="M88" s="258"/>
      <c r="N88" s="258"/>
      <c r="O88" s="258"/>
      <c r="P88" s="258"/>
      <c r="Q88" s="258"/>
      <c r="R88" s="258"/>
      <c r="S88" s="258"/>
      <c r="T88" s="252"/>
      <c r="U88" s="251"/>
      <c r="V88" s="252"/>
      <c r="W88" s="264" t="s">
        <v>2432</v>
      </c>
      <c r="X88" s="265"/>
      <c r="Y88" s="265"/>
      <c r="Z88" s="265"/>
      <c r="AA88" s="262"/>
      <c r="AB88" s="263" t="s">
        <v>2420</v>
      </c>
      <c r="AC88" s="252"/>
      <c r="AD88" s="257"/>
      <c r="AE88" s="258"/>
      <c r="AF88" s="258"/>
      <c r="AG88" s="258"/>
      <c r="AH88" s="258"/>
      <c r="AI88" s="258"/>
      <c r="AJ88" s="258"/>
      <c r="AK88" s="258"/>
      <c r="AL88" s="258"/>
      <c r="AM88" s="252"/>
    </row>
    <row r="89" spans="1:39" ht="15" customHeight="1">
      <c r="A89" s="55"/>
      <c r="B89" s="253"/>
      <c r="C89" s="259"/>
      <c r="D89" s="259"/>
      <c r="E89" s="259"/>
      <c r="F89" s="259"/>
      <c r="G89" s="254"/>
      <c r="H89" s="253"/>
      <c r="I89" s="259"/>
      <c r="J89" s="259"/>
      <c r="K89" s="254"/>
      <c r="L89" s="253"/>
      <c r="M89" s="259"/>
      <c r="N89" s="259"/>
      <c r="O89" s="259"/>
      <c r="P89" s="259"/>
      <c r="Q89" s="259"/>
      <c r="R89" s="259"/>
      <c r="S89" s="259"/>
      <c r="T89" s="254"/>
      <c r="U89" s="253"/>
      <c r="V89" s="254"/>
      <c r="W89" s="264"/>
      <c r="X89" s="265"/>
      <c r="Y89" s="265"/>
      <c r="Z89" s="265"/>
      <c r="AA89" s="262"/>
      <c r="AB89" s="253"/>
      <c r="AC89" s="254"/>
      <c r="AD89" s="253"/>
      <c r="AE89" s="259"/>
      <c r="AF89" s="259"/>
      <c r="AG89" s="259"/>
      <c r="AH89" s="259"/>
      <c r="AI89" s="259"/>
      <c r="AJ89" s="259"/>
      <c r="AK89" s="259"/>
      <c r="AL89" s="259"/>
      <c r="AM89" s="254"/>
    </row>
    <row r="90" spans="1:39" ht="15" customHeight="1">
      <c r="A90" s="55"/>
      <c r="B90" s="253"/>
      <c r="C90" s="259"/>
      <c r="D90" s="259"/>
      <c r="E90" s="259"/>
      <c r="F90" s="259"/>
      <c r="G90" s="254"/>
      <c r="H90" s="253"/>
      <c r="I90" s="259"/>
      <c r="J90" s="259"/>
      <c r="K90" s="254"/>
      <c r="L90" s="253"/>
      <c r="M90" s="259"/>
      <c r="N90" s="259"/>
      <c r="O90" s="259"/>
      <c r="P90" s="259"/>
      <c r="Q90" s="259"/>
      <c r="R90" s="259"/>
      <c r="S90" s="259"/>
      <c r="T90" s="254"/>
      <c r="U90" s="253"/>
      <c r="V90" s="254"/>
      <c r="W90" s="264" t="s">
        <v>2433</v>
      </c>
      <c r="X90" s="265"/>
      <c r="Y90" s="265"/>
      <c r="Z90" s="265"/>
      <c r="AA90" s="262"/>
      <c r="AB90" s="253"/>
      <c r="AC90" s="254"/>
      <c r="AD90" s="253"/>
      <c r="AE90" s="259"/>
      <c r="AF90" s="259"/>
      <c r="AG90" s="259"/>
      <c r="AH90" s="259"/>
      <c r="AI90" s="259"/>
      <c r="AJ90" s="259"/>
      <c r="AK90" s="259"/>
      <c r="AL90" s="259"/>
      <c r="AM90" s="254"/>
    </row>
    <row r="91" spans="1:39" ht="15" customHeight="1">
      <c r="A91" s="55"/>
      <c r="B91" s="255"/>
      <c r="C91" s="260"/>
      <c r="D91" s="260"/>
      <c r="E91" s="260"/>
      <c r="F91" s="260"/>
      <c r="G91" s="256"/>
      <c r="H91" s="255"/>
      <c r="I91" s="260"/>
      <c r="J91" s="260"/>
      <c r="K91" s="256"/>
      <c r="L91" s="255"/>
      <c r="M91" s="260"/>
      <c r="N91" s="260"/>
      <c r="O91" s="260"/>
      <c r="P91" s="260"/>
      <c r="Q91" s="260"/>
      <c r="R91" s="260"/>
      <c r="S91" s="260"/>
      <c r="T91" s="256"/>
      <c r="U91" s="255"/>
      <c r="V91" s="256"/>
      <c r="W91" s="264"/>
      <c r="X91" s="265"/>
      <c r="Y91" s="265"/>
      <c r="Z91" s="265"/>
      <c r="AA91" s="262"/>
      <c r="AB91" s="255"/>
      <c r="AC91" s="256"/>
      <c r="AD91" s="255"/>
      <c r="AE91" s="260"/>
      <c r="AF91" s="260"/>
      <c r="AG91" s="260"/>
      <c r="AH91" s="260"/>
      <c r="AI91" s="260"/>
      <c r="AJ91" s="260"/>
      <c r="AK91" s="260"/>
      <c r="AL91" s="260"/>
      <c r="AM91" s="256"/>
    </row>
    <row r="92" spans="1:39" ht="15" customHeight="1">
      <c r="A92" s="55"/>
      <c r="B92" s="257" t="s">
        <v>2435</v>
      </c>
      <c r="C92" s="258"/>
      <c r="D92" s="258"/>
      <c r="E92" s="258"/>
      <c r="F92" s="258"/>
      <c r="G92" s="252"/>
      <c r="H92" s="257" t="s">
        <v>2436</v>
      </c>
      <c r="I92" s="258"/>
      <c r="J92" s="258"/>
      <c r="K92" s="252"/>
      <c r="L92" s="257" t="s">
        <v>2437</v>
      </c>
      <c r="M92" s="258"/>
      <c r="N92" s="258"/>
      <c r="O92" s="258"/>
      <c r="P92" s="258"/>
      <c r="Q92" s="258"/>
      <c r="R92" s="258"/>
      <c r="S92" s="258"/>
      <c r="T92" s="252"/>
      <c r="U92" s="251"/>
      <c r="V92" s="252"/>
      <c r="W92" s="267" t="s">
        <v>2420</v>
      </c>
      <c r="X92" s="258"/>
      <c r="Y92" s="258"/>
      <c r="Z92" s="258"/>
      <c r="AA92" s="252"/>
      <c r="AB92" s="257" t="s">
        <v>2420</v>
      </c>
      <c r="AC92" s="252"/>
      <c r="AD92" s="257"/>
      <c r="AE92" s="258"/>
      <c r="AF92" s="258"/>
      <c r="AG92" s="258"/>
      <c r="AH92" s="258"/>
      <c r="AI92" s="258"/>
      <c r="AJ92" s="258"/>
      <c r="AK92" s="258"/>
      <c r="AL92" s="258"/>
      <c r="AM92" s="252"/>
    </row>
    <row r="93" spans="1:39" ht="15" customHeight="1">
      <c r="A93" s="55"/>
      <c r="B93" s="253"/>
      <c r="C93" s="259"/>
      <c r="D93" s="259"/>
      <c r="E93" s="259"/>
      <c r="F93" s="259"/>
      <c r="G93" s="254"/>
      <c r="H93" s="253"/>
      <c r="I93" s="259"/>
      <c r="J93" s="259"/>
      <c r="K93" s="254"/>
      <c r="L93" s="253"/>
      <c r="M93" s="259"/>
      <c r="N93" s="259"/>
      <c r="O93" s="259"/>
      <c r="P93" s="259"/>
      <c r="Q93" s="259"/>
      <c r="R93" s="259"/>
      <c r="S93" s="259"/>
      <c r="T93" s="254"/>
      <c r="U93" s="253"/>
      <c r="V93" s="254"/>
      <c r="W93" s="253"/>
      <c r="X93" s="259"/>
      <c r="Y93" s="259"/>
      <c r="Z93" s="259"/>
      <c r="AA93" s="254"/>
      <c r="AB93" s="253"/>
      <c r="AC93" s="254"/>
      <c r="AD93" s="253"/>
      <c r="AE93" s="259"/>
      <c r="AF93" s="259"/>
      <c r="AG93" s="259"/>
      <c r="AH93" s="259"/>
      <c r="AI93" s="259"/>
      <c r="AJ93" s="259"/>
      <c r="AK93" s="259"/>
      <c r="AL93" s="259"/>
      <c r="AM93" s="254"/>
    </row>
    <row r="94" spans="1:39" ht="15" customHeight="1">
      <c r="A94" s="55"/>
      <c r="B94" s="253"/>
      <c r="C94" s="259"/>
      <c r="D94" s="259"/>
      <c r="E94" s="259"/>
      <c r="F94" s="259"/>
      <c r="G94" s="254"/>
      <c r="H94" s="253"/>
      <c r="I94" s="259"/>
      <c r="J94" s="259"/>
      <c r="K94" s="254"/>
      <c r="L94" s="253"/>
      <c r="M94" s="259"/>
      <c r="N94" s="259"/>
      <c r="O94" s="259"/>
      <c r="P94" s="259"/>
      <c r="Q94" s="259"/>
      <c r="R94" s="259"/>
      <c r="S94" s="259"/>
      <c r="T94" s="254"/>
      <c r="U94" s="253"/>
      <c r="V94" s="254"/>
      <c r="W94" s="253"/>
      <c r="X94" s="259"/>
      <c r="Y94" s="259"/>
      <c r="Z94" s="259"/>
      <c r="AA94" s="254"/>
      <c r="AB94" s="253"/>
      <c r="AC94" s="254"/>
      <c r="AD94" s="253"/>
      <c r="AE94" s="259"/>
      <c r="AF94" s="259"/>
      <c r="AG94" s="259"/>
      <c r="AH94" s="259"/>
      <c r="AI94" s="259"/>
      <c r="AJ94" s="259"/>
      <c r="AK94" s="259"/>
      <c r="AL94" s="259"/>
      <c r="AM94" s="254"/>
    </row>
    <row r="95" spans="1:39" ht="15" customHeight="1">
      <c r="A95" s="55"/>
      <c r="B95" s="255"/>
      <c r="C95" s="260"/>
      <c r="D95" s="260"/>
      <c r="E95" s="260"/>
      <c r="F95" s="260"/>
      <c r="G95" s="256"/>
      <c r="H95" s="255"/>
      <c r="I95" s="260"/>
      <c r="J95" s="260"/>
      <c r="K95" s="256"/>
      <c r="L95" s="255"/>
      <c r="M95" s="260"/>
      <c r="N95" s="260"/>
      <c r="O95" s="260"/>
      <c r="P95" s="260"/>
      <c r="Q95" s="260"/>
      <c r="R95" s="260"/>
      <c r="S95" s="260"/>
      <c r="T95" s="256"/>
      <c r="U95" s="255"/>
      <c r="V95" s="256"/>
      <c r="W95" s="255"/>
      <c r="X95" s="260"/>
      <c r="Y95" s="260"/>
      <c r="Z95" s="260"/>
      <c r="AA95" s="256"/>
      <c r="AB95" s="255"/>
      <c r="AC95" s="256"/>
      <c r="AD95" s="255"/>
      <c r="AE95" s="260"/>
      <c r="AF95" s="260"/>
      <c r="AG95" s="260"/>
      <c r="AH95" s="260"/>
      <c r="AI95" s="260"/>
      <c r="AJ95" s="260"/>
      <c r="AK95" s="260"/>
      <c r="AL95" s="260"/>
      <c r="AM95" s="256"/>
    </row>
    <row r="96" spans="1:39" ht="22.5" customHeight="1">
      <c r="A96" s="55"/>
      <c r="B96" s="257" t="s">
        <v>2438</v>
      </c>
      <c r="C96" s="258"/>
      <c r="D96" s="258"/>
      <c r="E96" s="258"/>
      <c r="F96" s="258"/>
      <c r="G96" s="252"/>
      <c r="H96" s="257" t="s">
        <v>2439</v>
      </c>
      <c r="I96" s="258"/>
      <c r="J96" s="258"/>
      <c r="K96" s="252"/>
      <c r="L96" s="257" t="s">
        <v>2440</v>
      </c>
      <c r="M96" s="258"/>
      <c r="N96" s="258"/>
      <c r="O96" s="258"/>
      <c r="P96" s="258"/>
      <c r="Q96" s="258"/>
      <c r="R96" s="258"/>
      <c r="S96" s="258"/>
      <c r="T96" s="252"/>
      <c r="U96" s="261"/>
      <c r="V96" s="262"/>
      <c r="W96" s="65">
        <v>23</v>
      </c>
      <c r="X96" s="264"/>
      <c r="Y96" s="265"/>
      <c r="Z96" s="265"/>
      <c r="AA96" s="262"/>
      <c r="AB96" s="266"/>
      <c r="AC96" s="262"/>
      <c r="AD96" s="257"/>
      <c r="AE96" s="258"/>
      <c r="AF96" s="258"/>
      <c r="AG96" s="258"/>
      <c r="AH96" s="258"/>
      <c r="AI96" s="258"/>
      <c r="AJ96" s="258"/>
      <c r="AK96" s="258"/>
      <c r="AL96" s="258"/>
      <c r="AM96" s="252"/>
    </row>
    <row r="97" spans="1:39" ht="22.5" customHeight="1">
      <c r="A97" s="55"/>
      <c r="B97" s="253"/>
      <c r="C97" s="259"/>
      <c r="D97" s="259"/>
      <c r="E97" s="259"/>
      <c r="F97" s="259"/>
      <c r="G97" s="254"/>
      <c r="H97" s="253"/>
      <c r="I97" s="259"/>
      <c r="J97" s="259"/>
      <c r="K97" s="254"/>
      <c r="L97" s="253"/>
      <c r="M97" s="259"/>
      <c r="N97" s="259"/>
      <c r="O97" s="259"/>
      <c r="P97" s="259"/>
      <c r="Q97" s="259"/>
      <c r="R97" s="259"/>
      <c r="S97" s="259"/>
      <c r="T97" s="254"/>
      <c r="U97" s="261"/>
      <c r="V97" s="262"/>
      <c r="W97" s="65">
        <v>24</v>
      </c>
      <c r="X97" s="264"/>
      <c r="Y97" s="265"/>
      <c r="Z97" s="265"/>
      <c r="AA97" s="262"/>
      <c r="AB97" s="266"/>
      <c r="AC97" s="262"/>
      <c r="AD97" s="253"/>
      <c r="AE97" s="259"/>
      <c r="AF97" s="259"/>
      <c r="AG97" s="259"/>
      <c r="AH97" s="259"/>
      <c r="AI97" s="259"/>
      <c r="AJ97" s="259"/>
      <c r="AK97" s="259"/>
      <c r="AL97" s="259"/>
      <c r="AM97" s="254"/>
    </row>
    <row r="98" spans="1:39" ht="22.5" customHeight="1">
      <c r="A98" s="55"/>
      <c r="B98" s="255"/>
      <c r="C98" s="260"/>
      <c r="D98" s="260"/>
      <c r="E98" s="260"/>
      <c r="F98" s="260"/>
      <c r="G98" s="256"/>
      <c r="H98" s="255"/>
      <c r="I98" s="260"/>
      <c r="J98" s="260"/>
      <c r="K98" s="256"/>
      <c r="L98" s="255"/>
      <c r="M98" s="260"/>
      <c r="N98" s="260"/>
      <c r="O98" s="260"/>
      <c r="P98" s="260"/>
      <c r="Q98" s="260"/>
      <c r="R98" s="260"/>
      <c r="S98" s="260"/>
      <c r="T98" s="256"/>
      <c r="U98" s="261"/>
      <c r="V98" s="262"/>
      <c r="W98" s="65">
        <v>25</v>
      </c>
      <c r="X98" s="264"/>
      <c r="Y98" s="265"/>
      <c r="Z98" s="265"/>
      <c r="AA98" s="262"/>
      <c r="AB98" s="266"/>
      <c r="AC98" s="262"/>
      <c r="AD98" s="255"/>
      <c r="AE98" s="260"/>
      <c r="AF98" s="260"/>
      <c r="AG98" s="260"/>
      <c r="AH98" s="260"/>
      <c r="AI98" s="260"/>
      <c r="AJ98" s="260"/>
      <c r="AK98" s="260"/>
      <c r="AL98" s="260"/>
      <c r="AM98" s="256"/>
    </row>
    <row r="99" spans="1:39" ht="15" customHeight="1">
      <c r="A99" s="55"/>
      <c r="B99" s="257" t="s">
        <v>2441</v>
      </c>
      <c r="C99" s="258"/>
      <c r="D99" s="258"/>
      <c r="E99" s="258"/>
      <c r="F99" s="258"/>
      <c r="G99" s="252"/>
      <c r="H99" s="257" t="s">
        <v>2442</v>
      </c>
      <c r="I99" s="258"/>
      <c r="J99" s="258"/>
      <c r="K99" s="252"/>
      <c r="L99" s="257" t="s">
        <v>2443</v>
      </c>
      <c r="M99" s="258"/>
      <c r="N99" s="258"/>
      <c r="O99" s="258"/>
      <c r="P99" s="258"/>
      <c r="Q99" s="258"/>
      <c r="R99" s="258"/>
      <c r="S99" s="258"/>
      <c r="T99" s="252"/>
      <c r="U99" s="251"/>
      <c r="V99" s="252"/>
      <c r="W99" s="267"/>
      <c r="X99" s="258"/>
      <c r="Y99" s="258"/>
      <c r="Z99" s="258"/>
      <c r="AA99" s="252"/>
      <c r="AB99" s="268"/>
      <c r="AC99" s="252"/>
      <c r="AD99" s="257"/>
      <c r="AE99" s="258"/>
      <c r="AF99" s="258"/>
      <c r="AG99" s="258"/>
      <c r="AH99" s="258"/>
      <c r="AI99" s="258"/>
      <c r="AJ99" s="258"/>
      <c r="AK99" s="258"/>
      <c r="AL99" s="258"/>
      <c r="AM99" s="252"/>
    </row>
    <row r="100" spans="1:39" ht="15" customHeight="1">
      <c r="A100" s="55"/>
      <c r="B100" s="253"/>
      <c r="C100" s="259"/>
      <c r="D100" s="259"/>
      <c r="E100" s="259"/>
      <c r="F100" s="259"/>
      <c r="G100" s="254"/>
      <c r="H100" s="253"/>
      <c r="I100" s="259"/>
      <c r="J100" s="259"/>
      <c r="K100" s="254"/>
      <c r="L100" s="253"/>
      <c r="M100" s="259"/>
      <c r="N100" s="259"/>
      <c r="O100" s="259"/>
      <c r="P100" s="259"/>
      <c r="Q100" s="259"/>
      <c r="R100" s="259"/>
      <c r="S100" s="259"/>
      <c r="T100" s="254"/>
      <c r="U100" s="253"/>
      <c r="V100" s="254"/>
      <c r="W100" s="253"/>
      <c r="X100" s="259"/>
      <c r="Y100" s="259"/>
      <c r="Z100" s="259"/>
      <c r="AA100" s="254"/>
      <c r="AB100" s="253"/>
      <c r="AC100" s="254"/>
      <c r="AD100" s="253"/>
      <c r="AE100" s="259"/>
      <c r="AF100" s="259"/>
      <c r="AG100" s="259"/>
      <c r="AH100" s="259"/>
      <c r="AI100" s="259"/>
      <c r="AJ100" s="259"/>
      <c r="AK100" s="259"/>
      <c r="AL100" s="259"/>
      <c r="AM100" s="254"/>
    </row>
    <row r="101" spans="1:39" ht="15" customHeight="1">
      <c r="A101" s="55"/>
      <c r="B101" s="253"/>
      <c r="C101" s="259"/>
      <c r="D101" s="259"/>
      <c r="E101" s="259"/>
      <c r="F101" s="259"/>
      <c r="G101" s="254"/>
      <c r="H101" s="253"/>
      <c r="I101" s="259"/>
      <c r="J101" s="259"/>
      <c r="K101" s="254"/>
      <c r="L101" s="255"/>
      <c r="M101" s="260"/>
      <c r="N101" s="260"/>
      <c r="O101" s="260"/>
      <c r="P101" s="260"/>
      <c r="Q101" s="260"/>
      <c r="R101" s="260"/>
      <c r="S101" s="260"/>
      <c r="T101" s="256"/>
      <c r="U101" s="255"/>
      <c r="V101" s="256"/>
      <c r="W101" s="255"/>
      <c r="X101" s="260"/>
      <c r="Y101" s="260"/>
      <c r="Z101" s="260"/>
      <c r="AA101" s="256"/>
      <c r="AB101" s="255"/>
      <c r="AC101" s="256"/>
      <c r="AD101" s="255"/>
      <c r="AE101" s="260"/>
      <c r="AF101" s="260"/>
      <c r="AG101" s="260"/>
      <c r="AH101" s="260"/>
      <c r="AI101" s="260"/>
      <c r="AJ101" s="260"/>
      <c r="AK101" s="260"/>
      <c r="AL101" s="260"/>
      <c r="AM101" s="256"/>
    </row>
    <row r="102" spans="1:39" ht="15" customHeight="1">
      <c r="A102" s="55"/>
      <c r="B102" s="253"/>
      <c r="C102" s="259"/>
      <c r="D102" s="259"/>
      <c r="E102" s="259"/>
      <c r="F102" s="259"/>
      <c r="G102" s="254"/>
      <c r="H102" s="253"/>
      <c r="I102" s="259"/>
      <c r="J102" s="259"/>
      <c r="K102" s="254"/>
      <c r="L102" s="257" t="s">
        <v>2444</v>
      </c>
      <c r="M102" s="258"/>
      <c r="N102" s="258"/>
      <c r="O102" s="258"/>
      <c r="P102" s="258"/>
      <c r="Q102" s="258"/>
      <c r="R102" s="258"/>
      <c r="S102" s="258"/>
      <c r="T102" s="252"/>
      <c r="U102" s="251"/>
      <c r="V102" s="252"/>
      <c r="W102" s="267"/>
      <c r="X102" s="258"/>
      <c r="Y102" s="258"/>
      <c r="Z102" s="258"/>
      <c r="AA102" s="252"/>
      <c r="AB102" s="268"/>
      <c r="AC102" s="252"/>
      <c r="AD102" s="257"/>
      <c r="AE102" s="258"/>
      <c r="AF102" s="258"/>
      <c r="AG102" s="258"/>
      <c r="AH102" s="258"/>
      <c r="AI102" s="258"/>
      <c r="AJ102" s="258"/>
      <c r="AK102" s="258"/>
      <c r="AL102" s="258"/>
      <c r="AM102" s="252"/>
    </row>
    <row r="103" spans="1:39" ht="15" customHeight="1">
      <c r="A103" s="55"/>
      <c r="B103" s="253"/>
      <c r="C103" s="259"/>
      <c r="D103" s="259"/>
      <c r="E103" s="259"/>
      <c r="F103" s="259"/>
      <c r="G103" s="254"/>
      <c r="H103" s="253"/>
      <c r="I103" s="259"/>
      <c r="J103" s="259"/>
      <c r="K103" s="254"/>
      <c r="L103" s="253"/>
      <c r="M103" s="259"/>
      <c r="N103" s="259"/>
      <c r="O103" s="259"/>
      <c r="P103" s="259"/>
      <c r="Q103" s="259"/>
      <c r="R103" s="259"/>
      <c r="S103" s="259"/>
      <c r="T103" s="254"/>
      <c r="U103" s="253"/>
      <c r="V103" s="254"/>
      <c r="W103" s="253"/>
      <c r="X103" s="259"/>
      <c r="Y103" s="259"/>
      <c r="Z103" s="259"/>
      <c r="AA103" s="254"/>
      <c r="AB103" s="253"/>
      <c r="AC103" s="254"/>
      <c r="AD103" s="253"/>
      <c r="AE103" s="259"/>
      <c r="AF103" s="259"/>
      <c r="AG103" s="259"/>
      <c r="AH103" s="259"/>
      <c r="AI103" s="259"/>
      <c r="AJ103" s="259"/>
      <c r="AK103" s="259"/>
      <c r="AL103" s="259"/>
      <c r="AM103" s="254"/>
    </row>
    <row r="104" spans="1:39" ht="15" customHeight="1">
      <c r="A104" s="55"/>
      <c r="B104" s="255"/>
      <c r="C104" s="260"/>
      <c r="D104" s="260"/>
      <c r="E104" s="260"/>
      <c r="F104" s="260"/>
      <c r="G104" s="256"/>
      <c r="H104" s="255"/>
      <c r="I104" s="260"/>
      <c r="J104" s="260"/>
      <c r="K104" s="256"/>
      <c r="L104" s="255"/>
      <c r="M104" s="260"/>
      <c r="N104" s="260"/>
      <c r="O104" s="260"/>
      <c r="P104" s="260"/>
      <c r="Q104" s="260"/>
      <c r="R104" s="260"/>
      <c r="S104" s="260"/>
      <c r="T104" s="256"/>
      <c r="U104" s="255"/>
      <c r="V104" s="256"/>
      <c r="W104" s="255"/>
      <c r="X104" s="260"/>
      <c r="Y104" s="260"/>
      <c r="Z104" s="260"/>
      <c r="AA104" s="256"/>
      <c r="AB104" s="255"/>
      <c r="AC104" s="256"/>
      <c r="AD104" s="255"/>
      <c r="AE104" s="260"/>
      <c r="AF104" s="260"/>
      <c r="AG104" s="260"/>
      <c r="AH104" s="260"/>
      <c r="AI104" s="260"/>
      <c r="AJ104" s="260"/>
      <c r="AK104" s="260"/>
      <c r="AL104" s="260"/>
      <c r="AM104" s="256"/>
    </row>
    <row r="105" spans="1:39" ht="26.25" customHeight="1">
      <c r="A105" s="55"/>
      <c r="B105" s="257" t="s">
        <v>2445</v>
      </c>
      <c r="C105" s="258"/>
      <c r="D105" s="258"/>
      <c r="E105" s="258"/>
      <c r="F105" s="258"/>
      <c r="G105" s="252"/>
      <c r="H105" s="257" t="s">
        <v>2446</v>
      </c>
      <c r="I105" s="258"/>
      <c r="J105" s="258"/>
      <c r="K105" s="252"/>
      <c r="L105" s="257" t="s">
        <v>2447</v>
      </c>
      <c r="M105" s="258"/>
      <c r="N105" s="258"/>
      <c r="O105" s="258"/>
      <c r="P105" s="258"/>
      <c r="Q105" s="258"/>
      <c r="R105" s="258"/>
      <c r="S105" s="258"/>
      <c r="T105" s="252"/>
      <c r="U105" s="251"/>
      <c r="V105" s="252"/>
      <c r="W105" s="264" t="s">
        <v>2448</v>
      </c>
      <c r="X105" s="265"/>
      <c r="Y105" s="265"/>
      <c r="Z105" s="265"/>
      <c r="AA105" s="262"/>
      <c r="AB105" s="268" t="e">
        <f>W108/W110</f>
        <v>#DIV/0!</v>
      </c>
      <c r="AC105" s="252"/>
      <c r="AD105" s="257"/>
      <c r="AE105" s="258"/>
      <c r="AF105" s="258"/>
      <c r="AG105" s="258"/>
      <c r="AH105" s="258"/>
      <c r="AI105" s="258"/>
      <c r="AJ105" s="258"/>
      <c r="AK105" s="258"/>
      <c r="AL105" s="258"/>
      <c r="AM105" s="252"/>
    </row>
    <row r="106" spans="1:39" ht="18.75" customHeight="1">
      <c r="A106" s="55"/>
      <c r="B106" s="253"/>
      <c r="C106" s="259"/>
      <c r="D106" s="259"/>
      <c r="E106" s="259"/>
      <c r="F106" s="259"/>
      <c r="G106" s="254"/>
      <c r="H106" s="253"/>
      <c r="I106" s="259"/>
      <c r="J106" s="259"/>
      <c r="K106" s="254"/>
      <c r="L106" s="253"/>
      <c r="M106" s="259"/>
      <c r="N106" s="259"/>
      <c r="O106" s="259"/>
      <c r="P106" s="259"/>
      <c r="Q106" s="259"/>
      <c r="R106" s="259"/>
      <c r="S106" s="259"/>
      <c r="T106" s="254"/>
      <c r="U106" s="253"/>
      <c r="V106" s="254"/>
      <c r="W106" s="264"/>
      <c r="X106" s="265"/>
      <c r="Y106" s="265"/>
      <c r="Z106" s="265"/>
      <c r="AA106" s="262"/>
      <c r="AB106" s="253"/>
      <c r="AC106" s="254"/>
      <c r="AD106" s="253"/>
      <c r="AE106" s="259"/>
      <c r="AF106" s="259"/>
      <c r="AG106" s="259"/>
      <c r="AH106" s="259"/>
      <c r="AI106" s="259"/>
      <c r="AJ106" s="259"/>
      <c r="AK106" s="259"/>
      <c r="AL106" s="259"/>
      <c r="AM106" s="254"/>
    </row>
    <row r="107" spans="1:39" ht="26.25" customHeight="1">
      <c r="A107" s="55"/>
      <c r="B107" s="253"/>
      <c r="C107" s="259"/>
      <c r="D107" s="259"/>
      <c r="E107" s="259"/>
      <c r="F107" s="259"/>
      <c r="G107" s="254"/>
      <c r="H107" s="253"/>
      <c r="I107" s="259"/>
      <c r="J107" s="259"/>
      <c r="K107" s="254"/>
      <c r="L107" s="253"/>
      <c r="M107" s="259"/>
      <c r="N107" s="259"/>
      <c r="O107" s="259"/>
      <c r="P107" s="259"/>
      <c r="Q107" s="259"/>
      <c r="R107" s="259"/>
      <c r="S107" s="259"/>
      <c r="T107" s="254"/>
      <c r="U107" s="253"/>
      <c r="V107" s="254"/>
      <c r="W107" s="264" t="s">
        <v>1791</v>
      </c>
      <c r="X107" s="265"/>
      <c r="Y107" s="265"/>
      <c r="Z107" s="265"/>
      <c r="AA107" s="262"/>
      <c r="AB107" s="253"/>
      <c r="AC107" s="254"/>
      <c r="AD107" s="253"/>
      <c r="AE107" s="259"/>
      <c r="AF107" s="259"/>
      <c r="AG107" s="259"/>
      <c r="AH107" s="259"/>
      <c r="AI107" s="259"/>
      <c r="AJ107" s="259"/>
      <c r="AK107" s="259"/>
      <c r="AL107" s="259"/>
      <c r="AM107" s="254"/>
    </row>
    <row r="108" spans="1:39" ht="18.75" customHeight="1">
      <c r="A108" s="55"/>
      <c r="B108" s="253"/>
      <c r="C108" s="259"/>
      <c r="D108" s="259"/>
      <c r="E108" s="259"/>
      <c r="F108" s="259"/>
      <c r="G108" s="254"/>
      <c r="H108" s="253"/>
      <c r="I108" s="259"/>
      <c r="J108" s="259"/>
      <c r="K108" s="254"/>
      <c r="L108" s="253"/>
      <c r="M108" s="259"/>
      <c r="N108" s="259"/>
      <c r="O108" s="259"/>
      <c r="P108" s="259"/>
      <c r="Q108" s="259"/>
      <c r="R108" s="259"/>
      <c r="S108" s="259"/>
      <c r="T108" s="254"/>
      <c r="U108" s="253"/>
      <c r="V108" s="254"/>
      <c r="W108" s="264"/>
      <c r="X108" s="265"/>
      <c r="Y108" s="265"/>
      <c r="Z108" s="265"/>
      <c r="AA108" s="262"/>
      <c r="AB108" s="253"/>
      <c r="AC108" s="254"/>
      <c r="AD108" s="253"/>
      <c r="AE108" s="259"/>
      <c r="AF108" s="259"/>
      <c r="AG108" s="259"/>
      <c r="AH108" s="259"/>
      <c r="AI108" s="259"/>
      <c r="AJ108" s="259"/>
      <c r="AK108" s="259"/>
      <c r="AL108" s="259"/>
      <c r="AM108" s="254"/>
    </row>
    <row r="109" spans="1:39" ht="26.25" customHeight="1">
      <c r="A109" s="55"/>
      <c r="B109" s="253"/>
      <c r="C109" s="259"/>
      <c r="D109" s="259"/>
      <c r="E109" s="259"/>
      <c r="F109" s="259"/>
      <c r="G109" s="254"/>
      <c r="H109" s="253"/>
      <c r="I109" s="259"/>
      <c r="J109" s="259"/>
      <c r="K109" s="254"/>
      <c r="L109" s="253"/>
      <c r="M109" s="259"/>
      <c r="N109" s="259"/>
      <c r="O109" s="259"/>
      <c r="P109" s="259"/>
      <c r="Q109" s="259"/>
      <c r="R109" s="259"/>
      <c r="S109" s="259"/>
      <c r="T109" s="254"/>
      <c r="U109" s="253"/>
      <c r="V109" s="254"/>
      <c r="W109" s="264" t="s">
        <v>2449</v>
      </c>
      <c r="X109" s="265"/>
      <c r="Y109" s="265"/>
      <c r="Z109" s="265"/>
      <c r="AA109" s="262"/>
      <c r="AB109" s="253"/>
      <c r="AC109" s="254"/>
      <c r="AD109" s="253"/>
      <c r="AE109" s="259"/>
      <c r="AF109" s="259"/>
      <c r="AG109" s="259"/>
      <c r="AH109" s="259"/>
      <c r="AI109" s="259"/>
      <c r="AJ109" s="259"/>
      <c r="AK109" s="259"/>
      <c r="AL109" s="259"/>
      <c r="AM109" s="254"/>
    </row>
    <row r="110" spans="1:39" ht="18.75" customHeight="1">
      <c r="A110" s="55"/>
      <c r="B110" s="255"/>
      <c r="C110" s="260"/>
      <c r="D110" s="260"/>
      <c r="E110" s="260"/>
      <c r="F110" s="260"/>
      <c r="G110" s="256"/>
      <c r="H110" s="255"/>
      <c r="I110" s="260"/>
      <c r="J110" s="260"/>
      <c r="K110" s="256"/>
      <c r="L110" s="255"/>
      <c r="M110" s="260"/>
      <c r="N110" s="260"/>
      <c r="O110" s="260"/>
      <c r="P110" s="260"/>
      <c r="Q110" s="260"/>
      <c r="R110" s="260"/>
      <c r="S110" s="260"/>
      <c r="T110" s="256"/>
      <c r="U110" s="255"/>
      <c r="V110" s="256"/>
      <c r="W110" s="264"/>
      <c r="X110" s="265"/>
      <c r="Y110" s="265"/>
      <c r="Z110" s="265"/>
      <c r="AA110" s="262"/>
      <c r="AB110" s="255"/>
      <c r="AC110" s="256"/>
      <c r="AD110" s="255"/>
      <c r="AE110" s="260"/>
      <c r="AF110" s="260"/>
      <c r="AG110" s="260"/>
      <c r="AH110" s="260"/>
      <c r="AI110" s="260"/>
      <c r="AJ110" s="260"/>
      <c r="AK110" s="260"/>
      <c r="AL110" s="260"/>
      <c r="AM110" s="256"/>
    </row>
    <row r="111" spans="1:39" ht="22.5" customHeight="1">
      <c r="A111" s="55"/>
      <c r="B111" s="257" t="s">
        <v>2450</v>
      </c>
      <c r="C111" s="258"/>
      <c r="D111" s="258"/>
      <c r="E111" s="258"/>
      <c r="F111" s="258"/>
      <c r="G111" s="252"/>
      <c r="H111" s="257" t="s">
        <v>2451</v>
      </c>
      <c r="I111" s="258"/>
      <c r="J111" s="258"/>
      <c r="K111" s="252"/>
      <c r="L111" s="257" t="s">
        <v>2452</v>
      </c>
      <c r="M111" s="258"/>
      <c r="N111" s="258"/>
      <c r="O111" s="258"/>
      <c r="P111" s="258"/>
      <c r="Q111" s="258"/>
      <c r="R111" s="258"/>
      <c r="S111" s="258"/>
      <c r="T111" s="252"/>
      <c r="U111" s="251"/>
      <c r="V111" s="252"/>
      <c r="W111" s="264" t="s">
        <v>1791</v>
      </c>
      <c r="X111" s="265"/>
      <c r="Y111" s="265"/>
      <c r="Z111" s="265"/>
      <c r="AA111" s="262"/>
      <c r="AB111" s="268" t="e">
        <f>W114/W112</f>
        <v>#DIV/0!</v>
      </c>
      <c r="AC111" s="252"/>
      <c r="AD111" s="257"/>
      <c r="AE111" s="258"/>
      <c r="AF111" s="258"/>
      <c r="AG111" s="258"/>
      <c r="AH111" s="258"/>
      <c r="AI111" s="258"/>
      <c r="AJ111" s="258"/>
      <c r="AK111" s="258"/>
      <c r="AL111" s="258"/>
      <c r="AM111" s="252"/>
    </row>
    <row r="112" spans="1:39" ht="18.75" customHeight="1">
      <c r="A112" s="55"/>
      <c r="B112" s="253"/>
      <c r="C112" s="259"/>
      <c r="D112" s="259"/>
      <c r="E112" s="259"/>
      <c r="F112" s="259"/>
      <c r="G112" s="254"/>
      <c r="H112" s="253"/>
      <c r="I112" s="259"/>
      <c r="J112" s="259"/>
      <c r="K112" s="254"/>
      <c r="L112" s="253"/>
      <c r="M112" s="259"/>
      <c r="N112" s="259"/>
      <c r="O112" s="259"/>
      <c r="P112" s="259"/>
      <c r="Q112" s="259"/>
      <c r="R112" s="259"/>
      <c r="S112" s="259"/>
      <c r="T112" s="254"/>
      <c r="U112" s="253"/>
      <c r="V112" s="254"/>
      <c r="W112" s="264"/>
      <c r="X112" s="265"/>
      <c r="Y112" s="265"/>
      <c r="Z112" s="265"/>
      <c r="AA112" s="262"/>
      <c r="AB112" s="253"/>
      <c r="AC112" s="254"/>
      <c r="AD112" s="253"/>
      <c r="AE112" s="259"/>
      <c r="AF112" s="259"/>
      <c r="AG112" s="259"/>
      <c r="AH112" s="259"/>
      <c r="AI112" s="259"/>
      <c r="AJ112" s="259"/>
      <c r="AK112" s="259"/>
      <c r="AL112" s="259"/>
      <c r="AM112" s="254"/>
    </row>
    <row r="113" spans="1:39" ht="22.5" customHeight="1">
      <c r="A113" s="55"/>
      <c r="B113" s="253"/>
      <c r="C113" s="259"/>
      <c r="D113" s="259"/>
      <c r="E113" s="259"/>
      <c r="F113" s="259"/>
      <c r="G113" s="254"/>
      <c r="H113" s="253"/>
      <c r="I113" s="259"/>
      <c r="J113" s="259"/>
      <c r="K113" s="254"/>
      <c r="L113" s="253"/>
      <c r="M113" s="259"/>
      <c r="N113" s="259"/>
      <c r="O113" s="259"/>
      <c r="P113" s="259"/>
      <c r="Q113" s="259"/>
      <c r="R113" s="259"/>
      <c r="S113" s="259"/>
      <c r="T113" s="254"/>
      <c r="U113" s="253"/>
      <c r="V113" s="254"/>
      <c r="W113" s="264" t="s">
        <v>2453</v>
      </c>
      <c r="X113" s="265"/>
      <c r="Y113" s="265"/>
      <c r="Z113" s="265"/>
      <c r="AA113" s="262"/>
      <c r="AB113" s="253"/>
      <c r="AC113" s="254"/>
      <c r="AD113" s="253"/>
      <c r="AE113" s="259"/>
      <c r="AF113" s="259"/>
      <c r="AG113" s="259"/>
      <c r="AH113" s="259"/>
      <c r="AI113" s="259"/>
      <c r="AJ113" s="259"/>
      <c r="AK113" s="259"/>
      <c r="AL113" s="259"/>
      <c r="AM113" s="254"/>
    </row>
    <row r="114" spans="1:39" ht="18.75" customHeight="1">
      <c r="A114" s="55"/>
      <c r="B114" s="255"/>
      <c r="C114" s="260"/>
      <c r="D114" s="260"/>
      <c r="E114" s="260"/>
      <c r="F114" s="260"/>
      <c r="G114" s="256"/>
      <c r="H114" s="255"/>
      <c r="I114" s="260"/>
      <c r="J114" s="260"/>
      <c r="K114" s="256"/>
      <c r="L114" s="255"/>
      <c r="M114" s="260"/>
      <c r="N114" s="260"/>
      <c r="O114" s="260"/>
      <c r="P114" s="260"/>
      <c r="Q114" s="260"/>
      <c r="R114" s="260"/>
      <c r="S114" s="260"/>
      <c r="T114" s="256"/>
      <c r="U114" s="255"/>
      <c r="V114" s="256"/>
      <c r="W114" s="264"/>
      <c r="X114" s="265"/>
      <c r="Y114" s="265"/>
      <c r="Z114" s="265"/>
      <c r="AA114" s="262"/>
      <c r="AB114" s="255"/>
      <c r="AC114" s="256"/>
      <c r="AD114" s="255"/>
      <c r="AE114" s="260"/>
      <c r="AF114" s="260"/>
      <c r="AG114" s="260"/>
      <c r="AH114" s="260"/>
      <c r="AI114" s="260"/>
      <c r="AJ114" s="260"/>
      <c r="AK114" s="260"/>
      <c r="AL114" s="260"/>
      <c r="AM114" s="256"/>
    </row>
    <row r="115" spans="1:39" ht="15" customHeight="1">
      <c r="A115" s="55"/>
      <c r="B115" s="257" t="s">
        <v>2454</v>
      </c>
      <c r="C115" s="258"/>
      <c r="D115" s="258"/>
      <c r="E115" s="258"/>
      <c r="F115" s="258"/>
      <c r="G115" s="252"/>
      <c r="H115" s="257" t="s">
        <v>2436</v>
      </c>
      <c r="I115" s="258"/>
      <c r="J115" s="258"/>
      <c r="K115" s="252"/>
      <c r="L115" s="257" t="s">
        <v>2455</v>
      </c>
      <c r="M115" s="258"/>
      <c r="N115" s="258"/>
      <c r="O115" s="258"/>
      <c r="P115" s="258"/>
      <c r="Q115" s="258"/>
      <c r="R115" s="258"/>
      <c r="S115" s="258"/>
      <c r="T115" s="252"/>
      <c r="U115" s="251"/>
      <c r="V115" s="252"/>
      <c r="W115" s="267" t="s">
        <v>2420</v>
      </c>
      <c r="X115" s="258"/>
      <c r="Y115" s="258"/>
      <c r="Z115" s="258"/>
      <c r="AA115" s="252"/>
      <c r="AB115" s="257" t="s">
        <v>2420</v>
      </c>
      <c r="AC115" s="252"/>
      <c r="AD115" s="257"/>
      <c r="AE115" s="258"/>
      <c r="AF115" s="258"/>
      <c r="AG115" s="258"/>
      <c r="AH115" s="258"/>
      <c r="AI115" s="258"/>
      <c r="AJ115" s="258"/>
      <c r="AK115" s="258"/>
      <c r="AL115" s="258"/>
      <c r="AM115" s="252"/>
    </row>
    <row r="116" spans="1:39" ht="15" customHeight="1">
      <c r="A116" s="55"/>
      <c r="B116" s="253"/>
      <c r="C116" s="259"/>
      <c r="D116" s="259"/>
      <c r="E116" s="259"/>
      <c r="F116" s="259"/>
      <c r="G116" s="254"/>
      <c r="H116" s="253"/>
      <c r="I116" s="259"/>
      <c r="J116" s="259"/>
      <c r="K116" s="254"/>
      <c r="L116" s="253"/>
      <c r="M116" s="259"/>
      <c r="N116" s="259"/>
      <c r="O116" s="259"/>
      <c r="P116" s="259"/>
      <c r="Q116" s="259"/>
      <c r="R116" s="259"/>
      <c r="S116" s="259"/>
      <c r="T116" s="254"/>
      <c r="U116" s="253"/>
      <c r="V116" s="254"/>
      <c r="W116" s="253"/>
      <c r="X116" s="259"/>
      <c r="Y116" s="259"/>
      <c r="Z116" s="259"/>
      <c r="AA116" s="254"/>
      <c r="AB116" s="253"/>
      <c r="AC116" s="254"/>
      <c r="AD116" s="253"/>
      <c r="AE116" s="259"/>
      <c r="AF116" s="259"/>
      <c r="AG116" s="259"/>
      <c r="AH116" s="259"/>
      <c r="AI116" s="259"/>
      <c r="AJ116" s="259"/>
      <c r="AK116" s="259"/>
      <c r="AL116" s="259"/>
      <c r="AM116" s="254"/>
    </row>
    <row r="117" spans="1:39" ht="15" customHeight="1">
      <c r="A117" s="55"/>
      <c r="B117" s="253"/>
      <c r="C117" s="259"/>
      <c r="D117" s="259"/>
      <c r="E117" s="259"/>
      <c r="F117" s="259"/>
      <c r="G117" s="254"/>
      <c r="H117" s="253"/>
      <c r="I117" s="259"/>
      <c r="J117" s="259"/>
      <c r="K117" s="254"/>
      <c r="L117" s="253"/>
      <c r="M117" s="259"/>
      <c r="N117" s="259"/>
      <c r="O117" s="259"/>
      <c r="P117" s="259"/>
      <c r="Q117" s="259"/>
      <c r="R117" s="259"/>
      <c r="S117" s="259"/>
      <c r="T117" s="254"/>
      <c r="U117" s="253"/>
      <c r="V117" s="254"/>
      <c r="W117" s="253"/>
      <c r="X117" s="259"/>
      <c r="Y117" s="259"/>
      <c r="Z117" s="259"/>
      <c r="AA117" s="254"/>
      <c r="AB117" s="253"/>
      <c r="AC117" s="254"/>
      <c r="AD117" s="253"/>
      <c r="AE117" s="259"/>
      <c r="AF117" s="259"/>
      <c r="AG117" s="259"/>
      <c r="AH117" s="259"/>
      <c r="AI117" s="259"/>
      <c r="AJ117" s="259"/>
      <c r="AK117" s="259"/>
      <c r="AL117" s="259"/>
      <c r="AM117" s="254"/>
    </row>
    <row r="118" spans="1:39" ht="15" customHeight="1">
      <c r="A118" s="55"/>
      <c r="B118" s="253"/>
      <c r="C118" s="259"/>
      <c r="D118" s="259"/>
      <c r="E118" s="259"/>
      <c r="F118" s="259"/>
      <c r="G118" s="254"/>
      <c r="H118" s="253"/>
      <c r="I118" s="259"/>
      <c r="J118" s="259"/>
      <c r="K118" s="254"/>
      <c r="L118" s="253"/>
      <c r="M118" s="259"/>
      <c r="N118" s="259"/>
      <c r="O118" s="259"/>
      <c r="P118" s="259"/>
      <c r="Q118" s="259"/>
      <c r="R118" s="259"/>
      <c r="S118" s="259"/>
      <c r="T118" s="254"/>
      <c r="U118" s="253"/>
      <c r="V118" s="254"/>
      <c r="W118" s="253"/>
      <c r="X118" s="259"/>
      <c r="Y118" s="259"/>
      <c r="Z118" s="259"/>
      <c r="AA118" s="254"/>
      <c r="AB118" s="253"/>
      <c r="AC118" s="254"/>
      <c r="AD118" s="253"/>
      <c r="AE118" s="259"/>
      <c r="AF118" s="259"/>
      <c r="AG118" s="259"/>
      <c r="AH118" s="259"/>
      <c r="AI118" s="259"/>
      <c r="AJ118" s="259"/>
      <c r="AK118" s="259"/>
      <c r="AL118" s="259"/>
      <c r="AM118" s="254"/>
    </row>
    <row r="119" spans="1:39" ht="15" customHeight="1">
      <c r="A119" s="55"/>
      <c r="B119" s="253"/>
      <c r="C119" s="259"/>
      <c r="D119" s="259"/>
      <c r="E119" s="259"/>
      <c r="F119" s="259"/>
      <c r="G119" s="254"/>
      <c r="H119" s="253"/>
      <c r="I119" s="259"/>
      <c r="J119" s="259"/>
      <c r="K119" s="254"/>
      <c r="L119" s="253"/>
      <c r="M119" s="259"/>
      <c r="N119" s="259"/>
      <c r="O119" s="259"/>
      <c r="P119" s="259"/>
      <c r="Q119" s="259"/>
      <c r="R119" s="259"/>
      <c r="S119" s="259"/>
      <c r="T119" s="254"/>
      <c r="U119" s="253"/>
      <c r="V119" s="254"/>
      <c r="W119" s="253"/>
      <c r="X119" s="259"/>
      <c r="Y119" s="259"/>
      <c r="Z119" s="259"/>
      <c r="AA119" s="254"/>
      <c r="AB119" s="253"/>
      <c r="AC119" s="254"/>
      <c r="AD119" s="253"/>
      <c r="AE119" s="259"/>
      <c r="AF119" s="259"/>
      <c r="AG119" s="259"/>
      <c r="AH119" s="259"/>
      <c r="AI119" s="259"/>
      <c r="AJ119" s="259"/>
      <c r="AK119" s="259"/>
      <c r="AL119" s="259"/>
      <c r="AM119" s="254"/>
    </row>
    <row r="120" spans="1:39" ht="15" customHeight="1">
      <c r="A120" s="55"/>
      <c r="B120" s="255"/>
      <c r="C120" s="260"/>
      <c r="D120" s="260"/>
      <c r="E120" s="260"/>
      <c r="F120" s="260"/>
      <c r="G120" s="256"/>
      <c r="H120" s="255"/>
      <c r="I120" s="260"/>
      <c r="J120" s="260"/>
      <c r="K120" s="256"/>
      <c r="L120" s="255"/>
      <c r="M120" s="260"/>
      <c r="N120" s="260"/>
      <c r="O120" s="260"/>
      <c r="P120" s="260"/>
      <c r="Q120" s="260"/>
      <c r="R120" s="260"/>
      <c r="S120" s="260"/>
      <c r="T120" s="256"/>
      <c r="U120" s="255"/>
      <c r="V120" s="256"/>
      <c r="W120" s="255"/>
      <c r="X120" s="260"/>
      <c r="Y120" s="260"/>
      <c r="Z120" s="260"/>
      <c r="AA120" s="256"/>
      <c r="AB120" s="255"/>
      <c r="AC120" s="256"/>
      <c r="AD120" s="255"/>
      <c r="AE120" s="260"/>
      <c r="AF120" s="260"/>
      <c r="AG120" s="260"/>
      <c r="AH120" s="260"/>
      <c r="AI120" s="260"/>
      <c r="AJ120" s="260"/>
      <c r="AK120" s="260"/>
      <c r="AL120" s="260"/>
      <c r="AM120" s="256"/>
    </row>
    <row r="121" spans="1:39" ht="22.5" customHeight="1">
      <c r="A121" s="55"/>
      <c r="B121" s="257" t="s">
        <v>2438</v>
      </c>
      <c r="C121" s="258"/>
      <c r="D121" s="258"/>
      <c r="E121" s="258"/>
      <c r="F121" s="258"/>
      <c r="G121" s="252"/>
      <c r="H121" s="257" t="s">
        <v>2439</v>
      </c>
      <c r="I121" s="258"/>
      <c r="J121" s="258"/>
      <c r="K121" s="252"/>
      <c r="L121" s="257" t="s">
        <v>2440</v>
      </c>
      <c r="M121" s="258"/>
      <c r="N121" s="258"/>
      <c r="O121" s="258"/>
      <c r="P121" s="258"/>
      <c r="Q121" s="258"/>
      <c r="R121" s="258"/>
      <c r="S121" s="258"/>
      <c r="T121" s="252"/>
      <c r="U121" s="261"/>
      <c r="V121" s="262"/>
      <c r="W121" s="65">
        <v>23</v>
      </c>
      <c r="X121" s="264"/>
      <c r="Y121" s="265"/>
      <c r="Z121" s="265"/>
      <c r="AA121" s="262"/>
      <c r="AB121" s="266"/>
      <c r="AC121" s="262"/>
      <c r="AD121" s="257"/>
      <c r="AE121" s="258"/>
      <c r="AF121" s="258"/>
      <c r="AG121" s="258"/>
      <c r="AH121" s="258"/>
      <c r="AI121" s="258"/>
      <c r="AJ121" s="258"/>
      <c r="AK121" s="258"/>
      <c r="AL121" s="258"/>
      <c r="AM121" s="252"/>
    </row>
    <row r="122" spans="1:39" ht="22.5" customHeight="1">
      <c r="A122" s="55"/>
      <c r="B122" s="253"/>
      <c r="C122" s="259"/>
      <c r="D122" s="259"/>
      <c r="E122" s="259"/>
      <c r="F122" s="259"/>
      <c r="G122" s="254"/>
      <c r="H122" s="253"/>
      <c r="I122" s="259"/>
      <c r="J122" s="259"/>
      <c r="K122" s="254"/>
      <c r="L122" s="253"/>
      <c r="M122" s="259"/>
      <c r="N122" s="259"/>
      <c r="O122" s="259"/>
      <c r="P122" s="259"/>
      <c r="Q122" s="259"/>
      <c r="R122" s="259"/>
      <c r="S122" s="259"/>
      <c r="T122" s="254"/>
      <c r="U122" s="261"/>
      <c r="V122" s="262"/>
      <c r="W122" s="65">
        <v>24</v>
      </c>
      <c r="X122" s="264"/>
      <c r="Y122" s="265"/>
      <c r="Z122" s="265"/>
      <c r="AA122" s="262"/>
      <c r="AB122" s="266"/>
      <c r="AC122" s="262"/>
      <c r="AD122" s="253"/>
      <c r="AE122" s="259"/>
      <c r="AF122" s="259"/>
      <c r="AG122" s="259"/>
      <c r="AH122" s="259"/>
      <c r="AI122" s="259"/>
      <c r="AJ122" s="259"/>
      <c r="AK122" s="259"/>
      <c r="AL122" s="259"/>
      <c r="AM122" s="254"/>
    </row>
    <row r="123" spans="1:39" ht="22.5" customHeight="1">
      <c r="A123" s="55"/>
      <c r="B123" s="255"/>
      <c r="C123" s="260"/>
      <c r="D123" s="260"/>
      <c r="E123" s="260"/>
      <c r="F123" s="260"/>
      <c r="G123" s="256"/>
      <c r="H123" s="255"/>
      <c r="I123" s="260"/>
      <c r="J123" s="260"/>
      <c r="K123" s="256"/>
      <c r="L123" s="255"/>
      <c r="M123" s="260"/>
      <c r="N123" s="260"/>
      <c r="O123" s="260"/>
      <c r="P123" s="260"/>
      <c r="Q123" s="260"/>
      <c r="R123" s="260"/>
      <c r="S123" s="260"/>
      <c r="T123" s="256"/>
      <c r="U123" s="261"/>
      <c r="V123" s="262"/>
      <c r="W123" s="65">
        <v>25</v>
      </c>
      <c r="X123" s="264"/>
      <c r="Y123" s="265"/>
      <c r="Z123" s="265"/>
      <c r="AA123" s="262"/>
      <c r="AB123" s="266"/>
      <c r="AC123" s="262"/>
      <c r="AD123" s="255"/>
      <c r="AE123" s="260"/>
      <c r="AF123" s="260"/>
      <c r="AG123" s="260"/>
      <c r="AH123" s="260"/>
      <c r="AI123" s="260"/>
      <c r="AJ123" s="260"/>
      <c r="AK123" s="260"/>
      <c r="AL123" s="260"/>
      <c r="AM123" s="256"/>
    </row>
    <row r="124" spans="1:39" ht="15" customHeight="1">
      <c r="A124" s="55"/>
      <c r="B124" s="257" t="s">
        <v>2456</v>
      </c>
      <c r="C124" s="258"/>
      <c r="D124" s="258"/>
      <c r="E124" s="258"/>
      <c r="F124" s="258"/>
      <c r="G124" s="252"/>
      <c r="H124" s="257" t="s">
        <v>2457</v>
      </c>
      <c r="I124" s="258"/>
      <c r="J124" s="258"/>
      <c r="K124" s="252"/>
      <c r="L124" s="257" t="s">
        <v>2458</v>
      </c>
      <c r="M124" s="258"/>
      <c r="N124" s="258"/>
      <c r="O124" s="258"/>
      <c r="P124" s="258"/>
      <c r="Q124" s="258"/>
      <c r="R124" s="258"/>
      <c r="S124" s="258"/>
      <c r="T124" s="252"/>
      <c r="U124" s="251"/>
      <c r="V124" s="252"/>
      <c r="W124" s="267"/>
      <c r="X124" s="258"/>
      <c r="Y124" s="258"/>
      <c r="Z124" s="258"/>
      <c r="AA124" s="252"/>
      <c r="AB124" s="257" t="s">
        <v>2420</v>
      </c>
      <c r="AC124" s="252"/>
      <c r="AD124" s="257"/>
      <c r="AE124" s="258"/>
      <c r="AF124" s="258"/>
      <c r="AG124" s="258"/>
      <c r="AH124" s="258"/>
      <c r="AI124" s="258"/>
      <c r="AJ124" s="258"/>
      <c r="AK124" s="258"/>
      <c r="AL124" s="258"/>
      <c r="AM124" s="252"/>
    </row>
    <row r="125" spans="1:39" ht="15" customHeight="1">
      <c r="A125" s="55"/>
      <c r="B125" s="253"/>
      <c r="C125" s="259"/>
      <c r="D125" s="259"/>
      <c r="E125" s="259"/>
      <c r="F125" s="259"/>
      <c r="G125" s="254"/>
      <c r="H125" s="253"/>
      <c r="I125" s="259"/>
      <c r="J125" s="259"/>
      <c r="K125" s="254"/>
      <c r="L125" s="253"/>
      <c r="M125" s="259"/>
      <c r="N125" s="259"/>
      <c r="O125" s="259"/>
      <c r="P125" s="259"/>
      <c r="Q125" s="259"/>
      <c r="R125" s="259"/>
      <c r="S125" s="259"/>
      <c r="T125" s="254"/>
      <c r="U125" s="253"/>
      <c r="V125" s="254"/>
      <c r="W125" s="253"/>
      <c r="X125" s="259"/>
      <c r="Y125" s="259"/>
      <c r="Z125" s="259"/>
      <c r="AA125" s="254"/>
      <c r="AB125" s="253"/>
      <c r="AC125" s="254"/>
      <c r="AD125" s="253"/>
      <c r="AE125" s="259"/>
      <c r="AF125" s="259"/>
      <c r="AG125" s="259"/>
      <c r="AH125" s="259"/>
      <c r="AI125" s="259"/>
      <c r="AJ125" s="259"/>
      <c r="AK125" s="259"/>
      <c r="AL125" s="259"/>
      <c r="AM125" s="254"/>
    </row>
    <row r="126" spans="1:39" ht="15" customHeight="1">
      <c r="A126" s="55"/>
      <c r="B126" s="253"/>
      <c r="C126" s="259"/>
      <c r="D126" s="259"/>
      <c r="E126" s="259"/>
      <c r="F126" s="259"/>
      <c r="G126" s="254"/>
      <c r="H126" s="253"/>
      <c r="I126" s="259"/>
      <c r="J126" s="259"/>
      <c r="K126" s="254"/>
      <c r="L126" s="255"/>
      <c r="M126" s="260"/>
      <c r="N126" s="260"/>
      <c r="O126" s="260"/>
      <c r="P126" s="260"/>
      <c r="Q126" s="260"/>
      <c r="R126" s="260"/>
      <c r="S126" s="260"/>
      <c r="T126" s="256"/>
      <c r="U126" s="255"/>
      <c r="V126" s="256"/>
      <c r="W126" s="255"/>
      <c r="X126" s="260"/>
      <c r="Y126" s="260"/>
      <c r="Z126" s="260"/>
      <c r="AA126" s="256"/>
      <c r="AB126" s="255"/>
      <c r="AC126" s="256"/>
      <c r="AD126" s="255"/>
      <c r="AE126" s="260"/>
      <c r="AF126" s="260"/>
      <c r="AG126" s="260"/>
      <c r="AH126" s="260"/>
      <c r="AI126" s="260"/>
      <c r="AJ126" s="260"/>
      <c r="AK126" s="260"/>
      <c r="AL126" s="260"/>
      <c r="AM126" s="256"/>
    </row>
    <row r="127" spans="1:39" ht="15" customHeight="1">
      <c r="A127" s="55"/>
      <c r="B127" s="253"/>
      <c r="C127" s="259"/>
      <c r="D127" s="259"/>
      <c r="E127" s="259"/>
      <c r="F127" s="259"/>
      <c r="G127" s="254"/>
      <c r="H127" s="253"/>
      <c r="I127" s="259"/>
      <c r="J127" s="259"/>
      <c r="K127" s="254"/>
      <c r="L127" s="257" t="s">
        <v>2459</v>
      </c>
      <c r="M127" s="258"/>
      <c r="N127" s="258"/>
      <c r="O127" s="258"/>
      <c r="P127" s="258"/>
      <c r="Q127" s="258"/>
      <c r="R127" s="258"/>
      <c r="S127" s="258"/>
      <c r="T127" s="252"/>
      <c r="U127" s="251"/>
      <c r="V127" s="252"/>
      <c r="W127" s="267"/>
      <c r="X127" s="258"/>
      <c r="Y127" s="258"/>
      <c r="Z127" s="258"/>
      <c r="AA127" s="252"/>
      <c r="AB127" s="257" t="s">
        <v>2420</v>
      </c>
      <c r="AC127" s="252"/>
      <c r="AD127" s="257"/>
      <c r="AE127" s="258"/>
      <c r="AF127" s="258"/>
      <c r="AG127" s="258"/>
      <c r="AH127" s="258"/>
      <c r="AI127" s="258"/>
      <c r="AJ127" s="258"/>
      <c r="AK127" s="258"/>
      <c r="AL127" s="258"/>
      <c r="AM127" s="252"/>
    </row>
    <row r="128" spans="1:39" ht="15" customHeight="1">
      <c r="A128" s="55"/>
      <c r="B128" s="253"/>
      <c r="C128" s="259"/>
      <c r="D128" s="259"/>
      <c r="E128" s="259"/>
      <c r="F128" s="259"/>
      <c r="G128" s="254"/>
      <c r="H128" s="253"/>
      <c r="I128" s="259"/>
      <c r="J128" s="259"/>
      <c r="K128" s="254"/>
      <c r="L128" s="253"/>
      <c r="M128" s="259"/>
      <c r="N128" s="259"/>
      <c r="O128" s="259"/>
      <c r="P128" s="259"/>
      <c r="Q128" s="259"/>
      <c r="R128" s="259"/>
      <c r="S128" s="259"/>
      <c r="T128" s="254"/>
      <c r="U128" s="253"/>
      <c r="V128" s="254"/>
      <c r="W128" s="253"/>
      <c r="X128" s="259"/>
      <c r="Y128" s="259"/>
      <c r="Z128" s="259"/>
      <c r="AA128" s="254"/>
      <c r="AB128" s="253"/>
      <c r="AC128" s="254"/>
      <c r="AD128" s="253"/>
      <c r="AE128" s="259"/>
      <c r="AF128" s="259"/>
      <c r="AG128" s="259"/>
      <c r="AH128" s="259"/>
      <c r="AI128" s="259"/>
      <c r="AJ128" s="259"/>
      <c r="AK128" s="259"/>
      <c r="AL128" s="259"/>
      <c r="AM128" s="254"/>
    </row>
    <row r="129" spans="1:39" ht="15" customHeight="1">
      <c r="A129" s="55"/>
      <c r="B129" s="253"/>
      <c r="C129" s="259"/>
      <c r="D129" s="259"/>
      <c r="E129" s="259"/>
      <c r="F129" s="259"/>
      <c r="G129" s="254"/>
      <c r="H129" s="253"/>
      <c r="I129" s="259"/>
      <c r="J129" s="259"/>
      <c r="K129" s="254"/>
      <c r="L129" s="255"/>
      <c r="M129" s="260"/>
      <c r="N129" s="260"/>
      <c r="O129" s="260"/>
      <c r="P129" s="260"/>
      <c r="Q129" s="260"/>
      <c r="R129" s="260"/>
      <c r="S129" s="260"/>
      <c r="T129" s="256"/>
      <c r="U129" s="255"/>
      <c r="V129" s="256"/>
      <c r="W129" s="255"/>
      <c r="X129" s="260"/>
      <c r="Y129" s="260"/>
      <c r="Z129" s="260"/>
      <c r="AA129" s="256"/>
      <c r="AB129" s="255"/>
      <c r="AC129" s="256"/>
      <c r="AD129" s="255"/>
      <c r="AE129" s="260"/>
      <c r="AF129" s="260"/>
      <c r="AG129" s="260"/>
      <c r="AH129" s="260"/>
      <c r="AI129" s="260"/>
      <c r="AJ129" s="260"/>
      <c r="AK129" s="260"/>
      <c r="AL129" s="260"/>
      <c r="AM129" s="256"/>
    </row>
    <row r="130" spans="1:39" ht="15" customHeight="1">
      <c r="A130" s="55"/>
      <c r="B130" s="253"/>
      <c r="C130" s="259"/>
      <c r="D130" s="259"/>
      <c r="E130" s="259"/>
      <c r="F130" s="259"/>
      <c r="G130" s="254"/>
      <c r="H130" s="253"/>
      <c r="I130" s="259"/>
      <c r="J130" s="259"/>
      <c r="K130" s="254"/>
      <c r="L130" s="257" t="s">
        <v>2460</v>
      </c>
      <c r="M130" s="258"/>
      <c r="N130" s="258"/>
      <c r="O130" s="258"/>
      <c r="P130" s="258"/>
      <c r="Q130" s="258"/>
      <c r="R130" s="258"/>
      <c r="S130" s="258"/>
      <c r="T130" s="252"/>
      <c r="U130" s="251"/>
      <c r="V130" s="252"/>
      <c r="W130" s="267"/>
      <c r="X130" s="258"/>
      <c r="Y130" s="258"/>
      <c r="Z130" s="258"/>
      <c r="AA130" s="252"/>
      <c r="AB130" s="257" t="s">
        <v>2420</v>
      </c>
      <c r="AC130" s="252"/>
      <c r="AD130" s="257"/>
      <c r="AE130" s="258"/>
      <c r="AF130" s="258"/>
      <c r="AG130" s="258"/>
      <c r="AH130" s="258"/>
      <c r="AI130" s="258"/>
      <c r="AJ130" s="258"/>
      <c r="AK130" s="258"/>
      <c r="AL130" s="258"/>
      <c r="AM130" s="252"/>
    </row>
    <row r="131" spans="1:39" ht="15" customHeight="1">
      <c r="A131" s="55"/>
      <c r="B131" s="253"/>
      <c r="C131" s="259"/>
      <c r="D131" s="259"/>
      <c r="E131" s="259"/>
      <c r="F131" s="259"/>
      <c r="G131" s="254"/>
      <c r="H131" s="253"/>
      <c r="I131" s="259"/>
      <c r="J131" s="259"/>
      <c r="K131" s="254"/>
      <c r="L131" s="253"/>
      <c r="M131" s="259"/>
      <c r="N131" s="259"/>
      <c r="O131" s="259"/>
      <c r="P131" s="259"/>
      <c r="Q131" s="259"/>
      <c r="R131" s="259"/>
      <c r="S131" s="259"/>
      <c r="T131" s="254"/>
      <c r="U131" s="253"/>
      <c r="V131" s="254"/>
      <c r="W131" s="253"/>
      <c r="X131" s="259"/>
      <c r="Y131" s="259"/>
      <c r="Z131" s="259"/>
      <c r="AA131" s="254"/>
      <c r="AB131" s="253"/>
      <c r="AC131" s="254"/>
      <c r="AD131" s="253"/>
      <c r="AE131" s="259"/>
      <c r="AF131" s="259"/>
      <c r="AG131" s="259"/>
      <c r="AH131" s="259"/>
      <c r="AI131" s="259"/>
      <c r="AJ131" s="259"/>
      <c r="AK131" s="259"/>
      <c r="AL131" s="259"/>
      <c r="AM131" s="254"/>
    </row>
    <row r="132" spans="1:39" ht="15" customHeight="1">
      <c r="A132" s="55"/>
      <c r="B132" s="253"/>
      <c r="C132" s="259"/>
      <c r="D132" s="259"/>
      <c r="E132" s="259"/>
      <c r="F132" s="259"/>
      <c r="G132" s="254"/>
      <c r="H132" s="253"/>
      <c r="I132" s="259"/>
      <c r="J132" s="259"/>
      <c r="K132" s="254"/>
      <c r="L132" s="255"/>
      <c r="M132" s="260"/>
      <c r="N132" s="260"/>
      <c r="O132" s="260"/>
      <c r="P132" s="260"/>
      <c r="Q132" s="260"/>
      <c r="R132" s="260"/>
      <c r="S132" s="260"/>
      <c r="T132" s="256"/>
      <c r="U132" s="255"/>
      <c r="V132" s="256"/>
      <c r="W132" s="255"/>
      <c r="X132" s="260"/>
      <c r="Y132" s="260"/>
      <c r="Z132" s="260"/>
      <c r="AA132" s="256"/>
      <c r="AB132" s="255"/>
      <c r="AC132" s="256"/>
      <c r="AD132" s="255"/>
      <c r="AE132" s="260"/>
      <c r="AF132" s="260"/>
      <c r="AG132" s="260"/>
      <c r="AH132" s="260"/>
      <c r="AI132" s="260"/>
      <c r="AJ132" s="260"/>
      <c r="AK132" s="260"/>
      <c r="AL132" s="260"/>
      <c r="AM132" s="256"/>
    </row>
    <row r="133" spans="1:39" ht="15" customHeight="1">
      <c r="A133" s="55"/>
      <c r="B133" s="253"/>
      <c r="C133" s="259"/>
      <c r="D133" s="259"/>
      <c r="E133" s="259"/>
      <c r="F133" s="259"/>
      <c r="G133" s="254"/>
      <c r="H133" s="253"/>
      <c r="I133" s="259"/>
      <c r="J133" s="259"/>
      <c r="K133" s="254"/>
      <c r="L133" s="257" t="s">
        <v>2461</v>
      </c>
      <c r="M133" s="258"/>
      <c r="N133" s="258"/>
      <c r="O133" s="258"/>
      <c r="P133" s="258"/>
      <c r="Q133" s="258"/>
      <c r="R133" s="258"/>
      <c r="S133" s="258"/>
      <c r="T133" s="252"/>
      <c r="U133" s="251"/>
      <c r="V133" s="252"/>
      <c r="W133" s="267"/>
      <c r="X133" s="258"/>
      <c r="Y133" s="258"/>
      <c r="Z133" s="258"/>
      <c r="AA133" s="252"/>
      <c r="AB133" s="257" t="s">
        <v>2420</v>
      </c>
      <c r="AC133" s="252"/>
      <c r="AD133" s="257"/>
      <c r="AE133" s="258"/>
      <c r="AF133" s="258"/>
      <c r="AG133" s="258"/>
      <c r="AH133" s="258"/>
      <c r="AI133" s="258"/>
      <c r="AJ133" s="258"/>
      <c r="AK133" s="258"/>
      <c r="AL133" s="258"/>
      <c r="AM133" s="252"/>
    </row>
    <row r="134" spans="1:39" ht="15" customHeight="1">
      <c r="A134" s="55"/>
      <c r="B134" s="253"/>
      <c r="C134" s="259"/>
      <c r="D134" s="259"/>
      <c r="E134" s="259"/>
      <c r="F134" s="259"/>
      <c r="G134" s="254"/>
      <c r="H134" s="253"/>
      <c r="I134" s="259"/>
      <c r="J134" s="259"/>
      <c r="K134" s="254"/>
      <c r="L134" s="253"/>
      <c r="M134" s="259"/>
      <c r="N134" s="259"/>
      <c r="O134" s="259"/>
      <c r="P134" s="259"/>
      <c r="Q134" s="259"/>
      <c r="R134" s="259"/>
      <c r="S134" s="259"/>
      <c r="T134" s="254"/>
      <c r="U134" s="253"/>
      <c r="V134" s="254"/>
      <c r="W134" s="253"/>
      <c r="X134" s="259"/>
      <c r="Y134" s="259"/>
      <c r="Z134" s="259"/>
      <c r="AA134" s="254"/>
      <c r="AB134" s="253"/>
      <c r="AC134" s="254"/>
      <c r="AD134" s="253"/>
      <c r="AE134" s="259"/>
      <c r="AF134" s="259"/>
      <c r="AG134" s="259"/>
      <c r="AH134" s="259"/>
      <c r="AI134" s="259"/>
      <c r="AJ134" s="259"/>
      <c r="AK134" s="259"/>
      <c r="AL134" s="259"/>
      <c r="AM134" s="254"/>
    </row>
    <row r="135" spans="1:39" ht="15" customHeight="1">
      <c r="A135" s="55"/>
      <c r="B135" s="253"/>
      <c r="C135" s="259"/>
      <c r="D135" s="259"/>
      <c r="E135" s="259"/>
      <c r="F135" s="259"/>
      <c r="G135" s="254"/>
      <c r="H135" s="253"/>
      <c r="I135" s="259"/>
      <c r="J135" s="259"/>
      <c r="K135" s="254"/>
      <c r="L135" s="255"/>
      <c r="M135" s="260"/>
      <c r="N135" s="260"/>
      <c r="O135" s="260"/>
      <c r="P135" s="260"/>
      <c r="Q135" s="260"/>
      <c r="R135" s="260"/>
      <c r="S135" s="260"/>
      <c r="T135" s="256"/>
      <c r="U135" s="255"/>
      <c r="V135" s="256"/>
      <c r="W135" s="255"/>
      <c r="X135" s="260"/>
      <c r="Y135" s="260"/>
      <c r="Z135" s="260"/>
      <c r="AA135" s="256"/>
      <c r="AB135" s="255"/>
      <c r="AC135" s="256"/>
      <c r="AD135" s="255"/>
      <c r="AE135" s="260"/>
      <c r="AF135" s="260"/>
      <c r="AG135" s="260"/>
      <c r="AH135" s="260"/>
      <c r="AI135" s="260"/>
      <c r="AJ135" s="260"/>
      <c r="AK135" s="260"/>
      <c r="AL135" s="260"/>
      <c r="AM135" s="256"/>
    </row>
    <row r="136" spans="1:39" ht="15" customHeight="1">
      <c r="A136" s="55"/>
      <c r="B136" s="253"/>
      <c r="C136" s="259"/>
      <c r="D136" s="259"/>
      <c r="E136" s="259"/>
      <c r="F136" s="259"/>
      <c r="G136" s="254"/>
      <c r="H136" s="253"/>
      <c r="I136" s="259"/>
      <c r="J136" s="259"/>
      <c r="K136" s="254"/>
      <c r="L136" s="257" t="s">
        <v>2462</v>
      </c>
      <c r="M136" s="258"/>
      <c r="N136" s="258"/>
      <c r="O136" s="258"/>
      <c r="P136" s="258"/>
      <c r="Q136" s="258"/>
      <c r="R136" s="258"/>
      <c r="S136" s="258"/>
      <c r="T136" s="252"/>
      <c r="U136" s="251"/>
      <c r="V136" s="252"/>
      <c r="W136" s="267"/>
      <c r="X136" s="258"/>
      <c r="Y136" s="258"/>
      <c r="Z136" s="258"/>
      <c r="AA136" s="252"/>
      <c r="AB136" s="257" t="s">
        <v>2420</v>
      </c>
      <c r="AC136" s="252"/>
      <c r="AD136" s="257"/>
      <c r="AE136" s="258"/>
      <c r="AF136" s="258"/>
      <c r="AG136" s="258"/>
      <c r="AH136" s="258"/>
      <c r="AI136" s="258"/>
      <c r="AJ136" s="258"/>
      <c r="AK136" s="258"/>
      <c r="AL136" s="258"/>
      <c r="AM136" s="252"/>
    </row>
    <row r="137" spans="1:39" ht="15" customHeight="1">
      <c r="A137" s="55"/>
      <c r="B137" s="253"/>
      <c r="C137" s="259"/>
      <c r="D137" s="259"/>
      <c r="E137" s="259"/>
      <c r="F137" s="259"/>
      <c r="G137" s="254"/>
      <c r="H137" s="253"/>
      <c r="I137" s="259"/>
      <c r="J137" s="259"/>
      <c r="K137" s="254"/>
      <c r="L137" s="253"/>
      <c r="M137" s="259"/>
      <c r="N137" s="259"/>
      <c r="O137" s="259"/>
      <c r="P137" s="259"/>
      <c r="Q137" s="259"/>
      <c r="R137" s="259"/>
      <c r="S137" s="259"/>
      <c r="T137" s="254"/>
      <c r="U137" s="253"/>
      <c r="V137" s="254"/>
      <c r="W137" s="253"/>
      <c r="X137" s="259"/>
      <c r="Y137" s="259"/>
      <c r="Z137" s="259"/>
      <c r="AA137" s="254"/>
      <c r="AB137" s="253"/>
      <c r="AC137" s="254"/>
      <c r="AD137" s="253"/>
      <c r="AE137" s="259"/>
      <c r="AF137" s="259"/>
      <c r="AG137" s="259"/>
      <c r="AH137" s="259"/>
      <c r="AI137" s="259"/>
      <c r="AJ137" s="259"/>
      <c r="AK137" s="259"/>
      <c r="AL137" s="259"/>
      <c r="AM137" s="254"/>
    </row>
    <row r="138" spans="1:39" ht="15" customHeight="1">
      <c r="A138" s="55"/>
      <c r="B138" s="255"/>
      <c r="C138" s="260"/>
      <c r="D138" s="260"/>
      <c r="E138" s="260"/>
      <c r="F138" s="260"/>
      <c r="G138" s="256"/>
      <c r="H138" s="255"/>
      <c r="I138" s="260"/>
      <c r="J138" s="260"/>
      <c r="K138" s="256"/>
      <c r="L138" s="255"/>
      <c r="M138" s="260"/>
      <c r="N138" s="260"/>
      <c r="O138" s="260"/>
      <c r="P138" s="260"/>
      <c r="Q138" s="260"/>
      <c r="R138" s="260"/>
      <c r="S138" s="260"/>
      <c r="T138" s="256"/>
      <c r="U138" s="255"/>
      <c r="V138" s="256"/>
      <c r="W138" s="255"/>
      <c r="X138" s="260"/>
      <c r="Y138" s="260"/>
      <c r="Z138" s="260"/>
      <c r="AA138" s="256"/>
      <c r="AB138" s="255"/>
      <c r="AC138" s="256"/>
      <c r="AD138" s="255"/>
      <c r="AE138" s="260"/>
      <c r="AF138" s="260"/>
      <c r="AG138" s="260"/>
      <c r="AH138" s="260"/>
      <c r="AI138" s="260"/>
      <c r="AJ138" s="260"/>
      <c r="AK138" s="260"/>
      <c r="AL138" s="260"/>
      <c r="AM138" s="256"/>
    </row>
    <row r="139" spans="1:39" ht="15" customHeight="1">
      <c r="A139" s="55"/>
      <c r="B139" s="257" t="s">
        <v>2463</v>
      </c>
      <c r="C139" s="258"/>
      <c r="D139" s="258"/>
      <c r="E139" s="258"/>
      <c r="F139" s="258"/>
      <c r="G139" s="252"/>
      <c r="H139" s="257" t="s">
        <v>2464</v>
      </c>
      <c r="I139" s="258"/>
      <c r="J139" s="258"/>
      <c r="K139" s="252"/>
      <c r="L139" s="257" t="s">
        <v>2465</v>
      </c>
      <c r="M139" s="258"/>
      <c r="N139" s="258"/>
      <c r="O139" s="258"/>
      <c r="P139" s="258"/>
      <c r="Q139" s="258"/>
      <c r="R139" s="258"/>
      <c r="S139" s="258"/>
      <c r="T139" s="252"/>
      <c r="U139" s="251"/>
      <c r="V139" s="252"/>
      <c r="W139" s="267" t="s">
        <v>2420</v>
      </c>
      <c r="X139" s="258"/>
      <c r="Y139" s="258"/>
      <c r="Z139" s="258"/>
      <c r="AA139" s="252"/>
      <c r="AB139" s="257" t="s">
        <v>2420</v>
      </c>
      <c r="AC139" s="252"/>
      <c r="AD139" s="257"/>
      <c r="AE139" s="258"/>
      <c r="AF139" s="258"/>
      <c r="AG139" s="258"/>
      <c r="AH139" s="258"/>
      <c r="AI139" s="258"/>
      <c r="AJ139" s="258"/>
      <c r="AK139" s="258"/>
      <c r="AL139" s="258"/>
      <c r="AM139" s="252"/>
    </row>
    <row r="140" spans="1:39" ht="15" customHeight="1">
      <c r="A140" s="55"/>
      <c r="B140" s="253"/>
      <c r="C140" s="259"/>
      <c r="D140" s="259"/>
      <c r="E140" s="259"/>
      <c r="F140" s="259"/>
      <c r="G140" s="254"/>
      <c r="H140" s="253"/>
      <c r="I140" s="259"/>
      <c r="J140" s="259"/>
      <c r="K140" s="254"/>
      <c r="L140" s="253"/>
      <c r="M140" s="259"/>
      <c r="N140" s="259"/>
      <c r="O140" s="259"/>
      <c r="P140" s="259"/>
      <c r="Q140" s="259"/>
      <c r="R140" s="259"/>
      <c r="S140" s="259"/>
      <c r="T140" s="254"/>
      <c r="U140" s="253"/>
      <c r="V140" s="254"/>
      <c r="W140" s="253"/>
      <c r="X140" s="259"/>
      <c r="Y140" s="259"/>
      <c r="Z140" s="259"/>
      <c r="AA140" s="254"/>
      <c r="AB140" s="253"/>
      <c r="AC140" s="254"/>
      <c r="AD140" s="253"/>
      <c r="AE140" s="259"/>
      <c r="AF140" s="259"/>
      <c r="AG140" s="259"/>
      <c r="AH140" s="259"/>
      <c r="AI140" s="259"/>
      <c r="AJ140" s="259"/>
      <c r="AK140" s="259"/>
      <c r="AL140" s="259"/>
      <c r="AM140" s="254"/>
    </row>
    <row r="141" spans="1:39" ht="15" customHeight="1">
      <c r="A141" s="55"/>
      <c r="B141" s="255"/>
      <c r="C141" s="260"/>
      <c r="D141" s="260"/>
      <c r="E141" s="260"/>
      <c r="F141" s="260"/>
      <c r="G141" s="256"/>
      <c r="H141" s="255"/>
      <c r="I141" s="260"/>
      <c r="J141" s="260"/>
      <c r="K141" s="256"/>
      <c r="L141" s="255"/>
      <c r="M141" s="260"/>
      <c r="N141" s="260"/>
      <c r="O141" s="260"/>
      <c r="P141" s="260"/>
      <c r="Q141" s="260"/>
      <c r="R141" s="260"/>
      <c r="S141" s="260"/>
      <c r="T141" s="256"/>
      <c r="U141" s="255"/>
      <c r="V141" s="256"/>
      <c r="W141" s="255"/>
      <c r="X141" s="260"/>
      <c r="Y141" s="260"/>
      <c r="Z141" s="260"/>
      <c r="AA141" s="256"/>
      <c r="AB141" s="255"/>
      <c r="AC141" s="256"/>
      <c r="AD141" s="255"/>
      <c r="AE141" s="260"/>
      <c r="AF141" s="260"/>
      <c r="AG141" s="260"/>
      <c r="AH141" s="260"/>
      <c r="AI141" s="260"/>
      <c r="AJ141" s="260"/>
      <c r="AK141" s="260"/>
      <c r="AL141" s="260"/>
      <c r="AM141" s="256"/>
    </row>
    <row r="142" spans="1:39" ht="15" customHeight="1">
      <c r="A142" s="55"/>
      <c r="B142" s="257" t="s">
        <v>2466</v>
      </c>
      <c r="C142" s="258"/>
      <c r="D142" s="258"/>
      <c r="E142" s="258"/>
      <c r="F142" s="258"/>
      <c r="G142" s="252"/>
      <c r="H142" s="257" t="s">
        <v>2467</v>
      </c>
      <c r="I142" s="258"/>
      <c r="J142" s="258"/>
      <c r="K142" s="252"/>
      <c r="L142" s="257" t="s">
        <v>2468</v>
      </c>
      <c r="M142" s="258"/>
      <c r="N142" s="258"/>
      <c r="O142" s="258"/>
      <c r="P142" s="258"/>
      <c r="Q142" s="258"/>
      <c r="R142" s="258"/>
      <c r="S142" s="258"/>
      <c r="T142" s="252"/>
      <c r="U142" s="251"/>
      <c r="V142" s="252"/>
      <c r="W142" s="264" t="s">
        <v>2469</v>
      </c>
      <c r="X142" s="265"/>
      <c r="Y142" s="265"/>
      <c r="Z142" s="265"/>
      <c r="AA142" s="262"/>
      <c r="AB142" s="317">
        <f>W143-W145</f>
        <v>0</v>
      </c>
      <c r="AC142" s="252"/>
      <c r="AD142" s="257"/>
      <c r="AE142" s="258"/>
      <c r="AF142" s="258"/>
      <c r="AG142" s="258"/>
      <c r="AH142" s="258"/>
      <c r="AI142" s="258"/>
      <c r="AJ142" s="258"/>
      <c r="AK142" s="258"/>
      <c r="AL142" s="258"/>
      <c r="AM142" s="252"/>
    </row>
    <row r="143" spans="1:39" ht="15" customHeight="1">
      <c r="A143" s="55"/>
      <c r="B143" s="253"/>
      <c r="C143" s="259"/>
      <c r="D143" s="259"/>
      <c r="E143" s="259"/>
      <c r="F143" s="259"/>
      <c r="G143" s="254"/>
      <c r="H143" s="253"/>
      <c r="I143" s="259"/>
      <c r="J143" s="259"/>
      <c r="K143" s="254"/>
      <c r="L143" s="253"/>
      <c r="M143" s="259"/>
      <c r="N143" s="259"/>
      <c r="O143" s="259"/>
      <c r="P143" s="259"/>
      <c r="Q143" s="259"/>
      <c r="R143" s="259"/>
      <c r="S143" s="259"/>
      <c r="T143" s="254"/>
      <c r="U143" s="253"/>
      <c r="V143" s="254"/>
      <c r="W143" s="264"/>
      <c r="X143" s="265"/>
      <c r="Y143" s="265"/>
      <c r="Z143" s="265"/>
      <c r="AA143" s="262"/>
      <c r="AB143" s="253"/>
      <c r="AC143" s="254"/>
      <c r="AD143" s="253"/>
      <c r="AE143" s="259"/>
      <c r="AF143" s="259"/>
      <c r="AG143" s="259"/>
      <c r="AH143" s="259"/>
      <c r="AI143" s="259"/>
      <c r="AJ143" s="259"/>
      <c r="AK143" s="259"/>
      <c r="AL143" s="259"/>
      <c r="AM143" s="254"/>
    </row>
    <row r="144" spans="1:39" ht="15" customHeight="1">
      <c r="A144" s="55"/>
      <c r="B144" s="253"/>
      <c r="C144" s="259"/>
      <c r="D144" s="259"/>
      <c r="E144" s="259"/>
      <c r="F144" s="259"/>
      <c r="G144" s="254"/>
      <c r="H144" s="253"/>
      <c r="I144" s="259"/>
      <c r="J144" s="259"/>
      <c r="K144" s="254"/>
      <c r="L144" s="253"/>
      <c r="M144" s="259"/>
      <c r="N144" s="259"/>
      <c r="O144" s="259"/>
      <c r="P144" s="259"/>
      <c r="Q144" s="259"/>
      <c r="R144" s="259"/>
      <c r="S144" s="259"/>
      <c r="T144" s="254"/>
      <c r="U144" s="253"/>
      <c r="V144" s="254"/>
      <c r="W144" s="264" t="s">
        <v>2470</v>
      </c>
      <c r="X144" s="265"/>
      <c r="Y144" s="265"/>
      <c r="Z144" s="265"/>
      <c r="AA144" s="262"/>
      <c r="AB144" s="253"/>
      <c r="AC144" s="254"/>
      <c r="AD144" s="253"/>
      <c r="AE144" s="259"/>
      <c r="AF144" s="259"/>
      <c r="AG144" s="259"/>
      <c r="AH144" s="259"/>
      <c r="AI144" s="259"/>
      <c r="AJ144" s="259"/>
      <c r="AK144" s="259"/>
      <c r="AL144" s="259"/>
      <c r="AM144" s="254"/>
    </row>
    <row r="145" spans="1:39" ht="15" customHeight="1">
      <c r="A145" s="55"/>
      <c r="B145" s="255"/>
      <c r="C145" s="260"/>
      <c r="D145" s="260"/>
      <c r="E145" s="260"/>
      <c r="F145" s="260"/>
      <c r="G145" s="256"/>
      <c r="H145" s="255"/>
      <c r="I145" s="260"/>
      <c r="J145" s="260"/>
      <c r="K145" s="256"/>
      <c r="L145" s="255"/>
      <c r="M145" s="260"/>
      <c r="N145" s="260"/>
      <c r="O145" s="260"/>
      <c r="P145" s="260"/>
      <c r="Q145" s="260"/>
      <c r="R145" s="260"/>
      <c r="S145" s="260"/>
      <c r="T145" s="256"/>
      <c r="U145" s="255"/>
      <c r="V145" s="256"/>
      <c r="W145" s="264"/>
      <c r="X145" s="265"/>
      <c r="Y145" s="265"/>
      <c r="Z145" s="265"/>
      <c r="AA145" s="262"/>
      <c r="AB145" s="255"/>
      <c r="AC145" s="256"/>
      <c r="AD145" s="255"/>
      <c r="AE145" s="260"/>
      <c r="AF145" s="260"/>
      <c r="AG145" s="260"/>
      <c r="AH145" s="260"/>
      <c r="AI145" s="260"/>
      <c r="AJ145" s="260"/>
      <c r="AK145" s="260"/>
      <c r="AL145" s="260"/>
      <c r="AM145" s="256"/>
    </row>
    <row r="146" spans="1:39" ht="20.25" customHeight="1">
      <c r="A146" s="55"/>
      <c r="B146" s="257" t="s">
        <v>2471</v>
      </c>
      <c r="C146" s="258"/>
      <c r="D146" s="258"/>
      <c r="E146" s="258"/>
      <c r="F146" s="258"/>
      <c r="G146" s="252"/>
      <c r="H146" s="257" t="s">
        <v>2472</v>
      </c>
      <c r="I146" s="258"/>
      <c r="J146" s="258"/>
      <c r="K146" s="252"/>
      <c r="L146" s="257" t="s">
        <v>2473</v>
      </c>
      <c r="M146" s="258"/>
      <c r="N146" s="258"/>
      <c r="O146" s="258"/>
      <c r="P146" s="258"/>
      <c r="Q146" s="258"/>
      <c r="R146" s="258"/>
      <c r="S146" s="258"/>
      <c r="T146" s="252"/>
      <c r="U146" s="251"/>
      <c r="V146" s="252"/>
      <c r="W146" s="264" t="s">
        <v>2469</v>
      </c>
      <c r="X146" s="265"/>
      <c r="Y146" s="265"/>
      <c r="Z146" s="265"/>
      <c r="AA146" s="262"/>
      <c r="AB146" s="268" t="e">
        <f>W149/W147</f>
        <v>#DIV/0!</v>
      </c>
      <c r="AC146" s="252"/>
      <c r="AD146" s="257"/>
      <c r="AE146" s="258"/>
      <c r="AF146" s="258"/>
      <c r="AG146" s="258"/>
      <c r="AH146" s="258"/>
      <c r="AI146" s="258"/>
      <c r="AJ146" s="258"/>
      <c r="AK146" s="258"/>
      <c r="AL146" s="258"/>
      <c r="AM146" s="252"/>
    </row>
    <row r="147" spans="1:39" ht="20.25" customHeight="1">
      <c r="A147" s="55"/>
      <c r="B147" s="253"/>
      <c r="C147" s="259"/>
      <c r="D147" s="259"/>
      <c r="E147" s="259"/>
      <c r="F147" s="259"/>
      <c r="G147" s="254"/>
      <c r="H147" s="253"/>
      <c r="I147" s="259"/>
      <c r="J147" s="259"/>
      <c r="K147" s="254"/>
      <c r="L147" s="253"/>
      <c r="M147" s="259"/>
      <c r="N147" s="259"/>
      <c r="O147" s="259"/>
      <c r="P147" s="259"/>
      <c r="Q147" s="259"/>
      <c r="R147" s="259"/>
      <c r="S147" s="259"/>
      <c r="T147" s="254"/>
      <c r="U147" s="253"/>
      <c r="V147" s="254"/>
      <c r="W147" s="264"/>
      <c r="X147" s="265"/>
      <c r="Y147" s="265"/>
      <c r="Z147" s="265"/>
      <c r="AA147" s="262"/>
      <c r="AB147" s="253"/>
      <c r="AC147" s="254"/>
      <c r="AD147" s="253"/>
      <c r="AE147" s="259"/>
      <c r="AF147" s="259"/>
      <c r="AG147" s="259"/>
      <c r="AH147" s="259"/>
      <c r="AI147" s="259"/>
      <c r="AJ147" s="259"/>
      <c r="AK147" s="259"/>
      <c r="AL147" s="259"/>
      <c r="AM147" s="254"/>
    </row>
    <row r="148" spans="1:39" ht="20.25" customHeight="1">
      <c r="A148" s="55"/>
      <c r="B148" s="253"/>
      <c r="C148" s="259"/>
      <c r="D148" s="259"/>
      <c r="E148" s="259"/>
      <c r="F148" s="259"/>
      <c r="G148" s="254"/>
      <c r="H148" s="253"/>
      <c r="I148" s="259"/>
      <c r="J148" s="259"/>
      <c r="K148" s="254"/>
      <c r="L148" s="253"/>
      <c r="M148" s="259"/>
      <c r="N148" s="259"/>
      <c r="O148" s="259"/>
      <c r="P148" s="259"/>
      <c r="Q148" s="259"/>
      <c r="R148" s="259"/>
      <c r="S148" s="259"/>
      <c r="T148" s="254"/>
      <c r="U148" s="253"/>
      <c r="V148" s="254"/>
      <c r="W148" s="264" t="s">
        <v>2221</v>
      </c>
      <c r="X148" s="265"/>
      <c r="Y148" s="265"/>
      <c r="Z148" s="265"/>
      <c r="AA148" s="262"/>
      <c r="AB148" s="253"/>
      <c r="AC148" s="254"/>
      <c r="AD148" s="253"/>
      <c r="AE148" s="259"/>
      <c r="AF148" s="259"/>
      <c r="AG148" s="259"/>
      <c r="AH148" s="259"/>
      <c r="AI148" s="259"/>
      <c r="AJ148" s="259"/>
      <c r="AK148" s="259"/>
      <c r="AL148" s="259"/>
      <c r="AM148" s="254"/>
    </row>
    <row r="149" spans="1:39" ht="20.25" customHeight="1">
      <c r="A149" s="55"/>
      <c r="B149" s="255"/>
      <c r="C149" s="260"/>
      <c r="D149" s="260"/>
      <c r="E149" s="260"/>
      <c r="F149" s="260"/>
      <c r="G149" s="256"/>
      <c r="H149" s="255"/>
      <c r="I149" s="260"/>
      <c r="J149" s="260"/>
      <c r="K149" s="256"/>
      <c r="L149" s="255"/>
      <c r="M149" s="260"/>
      <c r="N149" s="260"/>
      <c r="O149" s="260"/>
      <c r="P149" s="260"/>
      <c r="Q149" s="260"/>
      <c r="R149" s="260"/>
      <c r="S149" s="260"/>
      <c r="T149" s="256"/>
      <c r="U149" s="255"/>
      <c r="V149" s="256"/>
      <c r="W149" s="264"/>
      <c r="X149" s="265"/>
      <c r="Y149" s="265"/>
      <c r="Z149" s="265"/>
      <c r="AA149" s="262"/>
      <c r="AB149" s="255"/>
      <c r="AC149" s="256"/>
      <c r="AD149" s="255"/>
      <c r="AE149" s="260"/>
      <c r="AF149" s="260"/>
      <c r="AG149" s="260"/>
      <c r="AH149" s="260"/>
      <c r="AI149" s="260"/>
      <c r="AJ149" s="260"/>
      <c r="AK149" s="260"/>
      <c r="AL149" s="260"/>
      <c r="AM149" s="256"/>
    </row>
    <row r="150" spans="1:39" ht="22.5" customHeight="1">
      <c r="A150" s="55"/>
      <c r="B150" s="257" t="s">
        <v>2474</v>
      </c>
      <c r="C150" s="258"/>
      <c r="D150" s="258"/>
      <c r="E150" s="258"/>
      <c r="F150" s="258"/>
      <c r="G150" s="252"/>
      <c r="H150" s="257" t="s">
        <v>2475</v>
      </c>
      <c r="I150" s="258"/>
      <c r="J150" s="258"/>
      <c r="K150" s="252"/>
      <c r="L150" s="257" t="s">
        <v>2476</v>
      </c>
      <c r="M150" s="258"/>
      <c r="N150" s="258"/>
      <c r="O150" s="258"/>
      <c r="P150" s="258"/>
      <c r="Q150" s="258"/>
      <c r="R150" s="258"/>
      <c r="S150" s="258"/>
      <c r="T150" s="252"/>
      <c r="U150" s="251"/>
      <c r="V150" s="252"/>
      <c r="W150" s="264" t="s">
        <v>2477</v>
      </c>
      <c r="X150" s="265"/>
      <c r="Y150" s="265"/>
      <c r="Z150" s="265"/>
      <c r="AA150" s="262"/>
      <c r="AB150" s="268" t="e">
        <f>(W153-W151)/W151</f>
        <v>#DIV/0!</v>
      </c>
      <c r="AC150" s="252"/>
      <c r="AD150" s="257"/>
      <c r="AE150" s="258"/>
      <c r="AF150" s="258"/>
      <c r="AG150" s="258"/>
      <c r="AH150" s="258"/>
      <c r="AI150" s="258"/>
      <c r="AJ150" s="258"/>
      <c r="AK150" s="258"/>
      <c r="AL150" s="258"/>
      <c r="AM150" s="252"/>
    </row>
    <row r="151" spans="1:39" ht="22.5" customHeight="1">
      <c r="A151" s="55"/>
      <c r="B151" s="253"/>
      <c r="C151" s="259"/>
      <c r="D151" s="259"/>
      <c r="E151" s="259"/>
      <c r="F151" s="259"/>
      <c r="G151" s="254"/>
      <c r="H151" s="253"/>
      <c r="I151" s="259"/>
      <c r="J151" s="259"/>
      <c r="K151" s="254"/>
      <c r="L151" s="253"/>
      <c r="M151" s="259"/>
      <c r="N151" s="259"/>
      <c r="O151" s="259"/>
      <c r="P151" s="259"/>
      <c r="Q151" s="259"/>
      <c r="R151" s="259"/>
      <c r="S151" s="259"/>
      <c r="T151" s="254"/>
      <c r="U151" s="253"/>
      <c r="V151" s="254"/>
      <c r="W151" s="264"/>
      <c r="X151" s="265"/>
      <c r="Y151" s="265"/>
      <c r="Z151" s="265"/>
      <c r="AA151" s="262"/>
      <c r="AB151" s="253"/>
      <c r="AC151" s="254"/>
      <c r="AD151" s="253"/>
      <c r="AE151" s="259"/>
      <c r="AF151" s="259"/>
      <c r="AG151" s="259"/>
      <c r="AH151" s="259"/>
      <c r="AI151" s="259"/>
      <c r="AJ151" s="259"/>
      <c r="AK151" s="259"/>
      <c r="AL151" s="259"/>
      <c r="AM151" s="254"/>
    </row>
    <row r="152" spans="1:39" ht="22.5" customHeight="1">
      <c r="A152" s="55"/>
      <c r="B152" s="253"/>
      <c r="C152" s="259"/>
      <c r="D152" s="259"/>
      <c r="E152" s="259"/>
      <c r="F152" s="259"/>
      <c r="G152" s="254"/>
      <c r="H152" s="253"/>
      <c r="I152" s="259"/>
      <c r="J152" s="259"/>
      <c r="K152" s="254"/>
      <c r="L152" s="253"/>
      <c r="M152" s="259"/>
      <c r="N152" s="259"/>
      <c r="O152" s="259"/>
      <c r="P152" s="259"/>
      <c r="Q152" s="259"/>
      <c r="R152" s="259"/>
      <c r="S152" s="259"/>
      <c r="T152" s="254"/>
      <c r="U152" s="253"/>
      <c r="V152" s="254"/>
      <c r="W152" s="264" t="s">
        <v>2478</v>
      </c>
      <c r="X152" s="265"/>
      <c r="Y152" s="265"/>
      <c r="Z152" s="265"/>
      <c r="AA152" s="262"/>
      <c r="AB152" s="253"/>
      <c r="AC152" s="254"/>
      <c r="AD152" s="253"/>
      <c r="AE152" s="259"/>
      <c r="AF152" s="259"/>
      <c r="AG152" s="259"/>
      <c r="AH152" s="259"/>
      <c r="AI152" s="259"/>
      <c r="AJ152" s="259"/>
      <c r="AK152" s="259"/>
      <c r="AL152" s="259"/>
      <c r="AM152" s="254"/>
    </row>
    <row r="153" spans="1:39" ht="22.5" customHeight="1">
      <c r="A153" s="55"/>
      <c r="B153" s="255"/>
      <c r="C153" s="260"/>
      <c r="D153" s="260"/>
      <c r="E153" s="260"/>
      <c r="F153" s="260"/>
      <c r="G153" s="256"/>
      <c r="H153" s="255"/>
      <c r="I153" s="260"/>
      <c r="J153" s="260"/>
      <c r="K153" s="256"/>
      <c r="L153" s="255"/>
      <c r="M153" s="260"/>
      <c r="N153" s="260"/>
      <c r="O153" s="260"/>
      <c r="P153" s="260"/>
      <c r="Q153" s="260"/>
      <c r="R153" s="260"/>
      <c r="S153" s="260"/>
      <c r="T153" s="256"/>
      <c r="U153" s="255"/>
      <c r="V153" s="256"/>
      <c r="W153" s="264"/>
      <c r="X153" s="265"/>
      <c r="Y153" s="265"/>
      <c r="Z153" s="265"/>
      <c r="AA153" s="262"/>
      <c r="AB153" s="255"/>
      <c r="AC153" s="256"/>
      <c r="AD153" s="255"/>
      <c r="AE153" s="260"/>
      <c r="AF153" s="260"/>
      <c r="AG153" s="260"/>
      <c r="AH153" s="260"/>
      <c r="AI153" s="260"/>
      <c r="AJ153" s="260"/>
      <c r="AK153" s="260"/>
      <c r="AL153" s="260"/>
      <c r="AM153" s="256"/>
    </row>
    <row r="154" spans="1:39" ht="31.5" customHeight="1">
      <c r="A154" s="55"/>
      <c r="B154" s="257" t="s">
        <v>2479</v>
      </c>
      <c r="C154" s="258"/>
      <c r="D154" s="258"/>
      <c r="E154" s="258"/>
      <c r="F154" s="258"/>
      <c r="G154" s="252"/>
      <c r="H154" s="257" t="s">
        <v>2480</v>
      </c>
      <c r="I154" s="258"/>
      <c r="J154" s="258"/>
      <c r="K154" s="252"/>
      <c r="L154" s="257" t="s">
        <v>2481</v>
      </c>
      <c r="M154" s="258"/>
      <c r="N154" s="258"/>
      <c r="O154" s="258"/>
      <c r="P154" s="258"/>
      <c r="Q154" s="258"/>
      <c r="R154" s="258"/>
      <c r="S154" s="258"/>
      <c r="T154" s="252"/>
      <c r="U154" s="251"/>
      <c r="V154" s="252"/>
      <c r="W154" s="267" t="s">
        <v>2420</v>
      </c>
      <c r="X154" s="258"/>
      <c r="Y154" s="258"/>
      <c r="Z154" s="258"/>
      <c r="AA154" s="252"/>
      <c r="AB154" s="257" t="s">
        <v>2420</v>
      </c>
      <c r="AC154" s="252"/>
      <c r="AD154" s="257"/>
      <c r="AE154" s="258"/>
      <c r="AF154" s="258"/>
      <c r="AG154" s="258"/>
      <c r="AH154" s="258"/>
      <c r="AI154" s="258"/>
      <c r="AJ154" s="258"/>
      <c r="AK154" s="258"/>
      <c r="AL154" s="258"/>
      <c r="AM154" s="252"/>
    </row>
    <row r="155" spans="1:39" ht="31.5" customHeight="1">
      <c r="A155" s="55"/>
      <c r="B155" s="253"/>
      <c r="C155" s="259"/>
      <c r="D155" s="259"/>
      <c r="E155" s="259"/>
      <c r="F155" s="259"/>
      <c r="G155" s="254"/>
      <c r="H155" s="253"/>
      <c r="I155" s="259"/>
      <c r="J155" s="259"/>
      <c r="K155" s="254"/>
      <c r="L155" s="253"/>
      <c r="M155" s="259"/>
      <c r="N155" s="259"/>
      <c r="O155" s="259"/>
      <c r="P155" s="259"/>
      <c r="Q155" s="259"/>
      <c r="R155" s="259"/>
      <c r="S155" s="259"/>
      <c r="T155" s="254"/>
      <c r="U155" s="253"/>
      <c r="V155" s="254"/>
      <c r="W155" s="253"/>
      <c r="X155" s="259"/>
      <c r="Y155" s="259"/>
      <c r="Z155" s="259"/>
      <c r="AA155" s="254"/>
      <c r="AB155" s="253"/>
      <c r="AC155" s="254"/>
      <c r="AD155" s="253"/>
      <c r="AE155" s="259"/>
      <c r="AF155" s="259"/>
      <c r="AG155" s="259"/>
      <c r="AH155" s="259"/>
      <c r="AI155" s="259"/>
      <c r="AJ155" s="259"/>
      <c r="AK155" s="259"/>
      <c r="AL155" s="259"/>
      <c r="AM155" s="254"/>
    </row>
    <row r="156" spans="1:39" ht="31.5" customHeight="1">
      <c r="A156" s="55"/>
      <c r="B156" s="255"/>
      <c r="C156" s="260"/>
      <c r="D156" s="260"/>
      <c r="E156" s="260"/>
      <c r="F156" s="260"/>
      <c r="G156" s="256"/>
      <c r="H156" s="255"/>
      <c r="I156" s="260"/>
      <c r="J156" s="260"/>
      <c r="K156" s="256"/>
      <c r="L156" s="255"/>
      <c r="M156" s="260"/>
      <c r="N156" s="260"/>
      <c r="O156" s="260"/>
      <c r="P156" s="260"/>
      <c r="Q156" s="260"/>
      <c r="R156" s="260"/>
      <c r="S156" s="260"/>
      <c r="T156" s="256"/>
      <c r="U156" s="255"/>
      <c r="V156" s="256"/>
      <c r="W156" s="255"/>
      <c r="X156" s="260"/>
      <c r="Y156" s="260"/>
      <c r="Z156" s="260"/>
      <c r="AA156" s="256"/>
      <c r="AB156" s="255"/>
      <c r="AC156" s="256"/>
      <c r="AD156" s="255"/>
      <c r="AE156" s="260"/>
      <c r="AF156" s="260"/>
      <c r="AG156" s="260"/>
      <c r="AH156" s="260"/>
      <c r="AI156" s="260"/>
      <c r="AJ156" s="260"/>
      <c r="AK156" s="260"/>
      <c r="AL156" s="260"/>
      <c r="AM156" s="256"/>
    </row>
    <row r="157" spans="1:39" ht="20.25" customHeight="1">
      <c r="A157" s="55"/>
      <c r="B157" s="257" t="s">
        <v>2482</v>
      </c>
      <c r="C157" s="258"/>
      <c r="D157" s="258"/>
      <c r="E157" s="258"/>
      <c r="F157" s="258"/>
      <c r="G157" s="252"/>
      <c r="H157" s="257" t="s">
        <v>2483</v>
      </c>
      <c r="I157" s="258"/>
      <c r="J157" s="258"/>
      <c r="K157" s="252"/>
      <c r="L157" s="257" t="s">
        <v>2484</v>
      </c>
      <c r="M157" s="258"/>
      <c r="N157" s="258"/>
      <c r="O157" s="258"/>
      <c r="P157" s="258"/>
      <c r="Q157" s="258"/>
      <c r="R157" s="258"/>
      <c r="S157" s="258"/>
      <c r="T157" s="252"/>
      <c r="U157" s="251"/>
      <c r="V157" s="252"/>
      <c r="W157" s="267"/>
      <c r="X157" s="258"/>
      <c r="Y157" s="258"/>
      <c r="Z157" s="258"/>
      <c r="AA157" s="252"/>
      <c r="AB157" s="257" t="s">
        <v>2420</v>
      </c>
      <c r="AC157" s="252"/>
      <c r="AD157" s="257"/>
      <c r="AE157" s="258"/>
      <c r="AF157" s="258"/>
      <c r="AG157" s="258"/>
      <c r="AH157" s="258"/>
      <c r="AI157" s="258"/>
      <c r="AJ157" s="258"/>
      <c r="AK157" s="258"/>
      <c r="AL157" s="258"/>
      <c r="AM157" s="252"/>
    </row>
    <row r="158" spans="1:39" ht="20.25" customHeight="1">
      <c r="A158" s="55"/>
      <c r="B158" s="253"/>
      <c r="C158" s="259"/>
      <c r="D158" s="259"/>
      <c r="E158" s="259"/>
      <c r="F158" s="259"/>
      <c r="G158" s="254"/>
      <c r="H158" s="253"/>
      <c r="I158" s="259"/>
      <c r="J158" s="259"/>
      <c r="K158" s="254"/>
      <c r="L158" s="253"/>
      <c r="M158" s="259"/>
      <c r="N158" s="259"/>
      <c r="O158" s="259"/>
      <c r="P158" s="259"/>
      <c r="Q158" s="259"/>
      <c r="R158" s="259"/>
      <c r="S158" s="259"/>
      <c r="T158" s="254"/>
      <c r="U158" s="253"/>
      <c r="V158" s="254"/>
      <c r="W158" s="253"/>
      <c r="X158" s="259"/>
      <c r="Y158" s="259"/>
      <c r="Z158" s="259"/>
      <c r="AA158" s="254"/>
      <c r="AB158" s="253"/>
      <c r="AC158" s="254"/>
      <c r="AD158" s="253"/>
      <c r="AE158" s="259"/>
      <c r="AF158" s="259"/>
      <c r="AG158" s="259"/>
      <c r="AH158" s="259"/>
      <c r="AI158" s="259"/>
      <c r="AJ158" s="259"/>
      <c r="AK158" s="259"/>
      <c r="AL158" s="259"/>
      <c r="AM158" s="254"/>
    </row>
    <row r="159" spans="1:39" ht="20.25" customHeight="1">
      <c r="A159" s="55"/>
      <c r="B159" s="255"/>
      <c r="C159" s="260"/>
      <c r="D159" s="260"/>
      <c r="E159" s="260"/>
      <c r="F159" s="260"/>
      <c r="G159" s="256"/>
      <c r="H159" s="255"/>
      <c r="I159" s="260"/>
      <c r="J159" s="260"/>
      <c r="K159" s="256"/>
      <c r="L159" s="255"/>
      <c r="M159" s="260"/>
      <c r="N159" s="260"/>
      <c r="O159" s="260"/>
      <c r="P159" s="260"/>
      <c r="Q159" s="260"/>
      <c r="R159" s="260"/>
      <c r="S159" s="260"/>
      <c r="T159" s="256"/>
      <c r="U159" s="255"/>
      <c r="V159" s="256"/>
      <c r="W159" s="255"/>
      <c r="X159" s="260"/>
      <c r="Y159" s="260"/>
      <c r="Z159" s="260"/>
      <c r="AA159" s="256"/>
      <c r="AB159" s="255"/>
      <c r="AC159" s="256"/>
      <c r="AD159" s="255"/>
      <c r="AE159" s="260"/>
      <c r="AF159" s="260"/>
      <c r="AG159" s="260"/>
      <c r="AH159" s="260"/>
      <c r="AI159" s="260"/>
      <c r="AJ159" s="260"/>
      <c r="AK159" s="260"/>
      <c r="AL159" s="260"/>
      <c r="AM159" s="256"/>
    </row>
    <row r="160" spans="1:39" ht="26.25" customHeight="1">
      <c r="A160" s="55"/>
      <c r="B160" s="257" t="s">
        <v>2485</v>
      </c>
      <c r="C160" s="258"/>
      <c r="D160" s="258"/>
      <c r="E160" s="258"/>
      <c r="F160" s="258"/>
      <c r="G160" s="252"/>
      <c r="H160" s="257" t="s">
        <v>2486</v>
      </c>
      <c r="I160" s="258"/>
      <c r="J160" s="258"/>
      <c r="K160" s="252"/>
      <c r="L160" s="257" t="s">
        <v>2487</v>
      </c>
      <c r="M160" s="258"/>
      <c r="N160" s="258"/>
      <c r="O160" s="258"/>
      <c r="P160" s="258"/>
      <c r="Q160" s="258"/>
      <c r="R160" s="258"/>
      <c r="S160" s="258"/>
      <c r="T160" s="252"/>
      <c r="U160" s="251"/>
      <c r="V160" s="252"/>
      <c r="W160" s="267"/>
      <c r="X160" s="258"/>
      <c r="Y160" s="258"/>
      <c r="Z160" s="258"/>
      <c r="AA160" s="252"/>
      <c r="AB160" s="257" t="s">
        <v>2420</v>
      </c>
      <c r="AC160" s="252"/>
      <c r="AD160" s="257"/>
      <c r="AE160" s="258"/>
      <c r="AF160" s="258"/>
      <c r="AG160" s="258"/>
      <c r="AH160" s="258"/>
      <c r="AI160" s="258"/>
      <c r="AJ160" s="258"/>
      <c r="AK160" s="258"/>
      <c r="AL160" s="258"/>
      <c r="AM160" s="252"/>
    </row>
    <row r="161" spans="1:39" ht="26.25" customHeight="1">
      <c r="A161" s="55"/>
      <c r="B161" s="253"/>
      <c r="C161" s="259"/>
      <c r="D161" s="259"/>
      <c r="E161" s="259"/>
      <c r="F161" s="259"/>
      <c r="G161" s="254"/>
      <c r="H161" s="253"/>
      <c r="I161" s="259"/>
      <c r="J161" s="259"/>
      <c r="K161" s="254"/>
      <c r="L161" s="253"/>
      <c r="M161" s="259"/>
      <c r="N161" s="259"/>
      <c r="O161" s="259"/>
      <c r="P161" s="259"/>
      <c r="Q161" s="259"/>
      <c r="R161" s="259"/>
      <c r="S161" s="259"/>
      <c r="T161" s="254"/>
      <c r="U161" s="253"/>
      <c r="V161" s="254"/>
      <c r="W161" s="253"/>
      <c r="X161" s="259"/>
      <c r="Y161" s="259"/>
      <c r="Z161" s="259"/>
      <c r="AA161" s="254"/>
      <c r="AB161" s="253"/>
      <c r="AC161" s="254"/>
      <c r="AD161" s="253"/>
      <c r="AE161" s="259"/>
      <c r="AF161" s="259"/>
      <c r="AG161" s="259"/>
      <c r="AH161" s="259"/>
      <c r="AI161" s="259"/>
      <c r="AJ161" s="259"/>
      <c r="AK161" s="259"/>
      <c r="AL161" s="259"/>
      <c r="AM161" s="254"/>
    </row>
    <row r="162" spans="1:39" ht="26.25" customHeight="1">
      <c r="A162" s="55"/>
      <c r="B162" s="255"/>
      <c r="C162" s="260"/>
      <c r="D162" s="260"/>
      <c r="E162" s="260"/>
      <c r="F162" s="260"/>
      <c r="G162" s="256"/>
      <c r="H162" s="255"/>
      <c r="I162" s="260"/>
      <c r="J162" s="260"/>
      <c r="K162" s="256"/>
      <c r="L162" s="255"/>
      <c r="M162" s="260"/>
      <c r="N162" s="260"/>
      <c r="O162" s="260"/>
      <c r="P162" s="260"/>
      <c r="Q162" s="260"/>
      <c r="R162" s="260"/>
      <c r="S162" s="260"/>
      <c r="T162" s="256"/>
      <c r="U162" s="255"/>
      <c r="V162" s="256"/>
      <c r="W162" s="255"/>
      <c r="X162" s="260"/>
      <c r="Y162" s="260"/>
      <c r="Z162" s="260"/>
      <c r="AA162" s="256"/>
      <c r="AB162" s="255"/>
      <c r="AC162" s="256"/>
      <c r="AD162" s="255"/>
      <c r="AE162" s="260"/>
      <c r="AF162" s="260"/>
      <c r="AG162" s="260"/>
      <c r="AH162" s="260"/>
      <c r="AI162" s="260"/>
      <c r="AJ162" s="260"/>
      <c r="AK162" s="260"/>
      <c r="AL162" s="260"/>
      <c r="AM162" s="256"/>
    </row>
    <row r="163" spans="1:39" ht="15" customHeight="1">
      <c r="A163" s="55"/>
      <c r="B163" s="66"/>
      <c r="C163" s="67"/>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9"/>
    </row>
    <row r="164" spans="1:39" ht="15" customHeight="1">
      <c r="A164" s="55"/>
      <c r="B164" s="66"/>
      <c r="C164" s="67"/>
      <c r="D164" s="70" t="str">
        <f>Inconsistencias!$C$112</f>
        <v>Ingresos derivados de financiamiento</v>
      </c>
      <c r="E164" s="71">
        <f>Inconsistencias!$D$112</f>
        <v>0</v>
      </c>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9"/>
    </row>
    <row r="165" spans="1:39" ht="15" customHeight="1">
      <c r="A165" s="55"/>
      <c r="B165" s="66"/>
      <c r="C165" s="67"/>
      <c r="D165" s="70" t="str">
        <f>Inconsistencias!$C$111</f>
        <v>Transferencias, asignaciones, subsidios y subvenciones y pensiones y jubilaciones</v>
      </c>
      <c r="E165" s="71">
        <f>Inconsistencias!$D$111</f>
        <v>0</v>
      </c>
      <c r="F165" s="68"/>
      <c r="G165" s="68"/>
      <c r="H165" s="68"/>
      <c r="I165" s="68"/>
      <c r="J165" s="68"/>
      <c r="K165" s="68"/>
      <c r="L165" s="68"/>
      <c r="M165" s="68"/>
      <c r="N165" s="68"/>
      <c r="O165" s="68"/>
      <c r="P165" s="68"/>
      <c r="Q165" s="68"/>
      <c r="R165" s="68"/>
      <c r="S165" s="68"/>
      <c r="T165" s="68"/>
      <c r="U165" s="68"/>
      <c r="V165" s="67" t="str">
        <f>Inconsistencias!D118</f>
        <v>Servicios personales</v>
      </c>
      <c r="W165" s="70">
        <f>Inconsistencias!E118</f>
        <v>16691655.960000001</v>
      </c>
      <c r="X165" s="68"/>
      <c r="Y165" s="68"/>
      <c r="Z165" s="68"/>
      <c r="AA165" s="68"/>
      <c r="AB165" s="68"/>
      <c r="AC165" s="68"/>
      <c r="AD165" s="68"/>
      <c r="AE165" s="68"/>
      <c r="AF165" s="68"/>
      <c r="AG165" s="68"/>
      <c r="AH165" s="68"/>
      <c r="AI165" s="68"/>
      <c r="AJ165" s="68"/>
      <c r="AK165" s="68"/>
      <c r="AL165" s="68"/>
      <c r="AM165" s="69"/>
    </row>
    <row r="166" spans="1:39" ht="15" customHeight="1">
      <c r="A166" s="55"/>
      <c r="B166" s="66"/>
      <c r="C166" s="67"/>
      <c r="D166" s="70" t="str">
        <f>Inconsistencias!$C$110</f>
        <v>Participaciones, aportaciones, convenios, incentivos derivados de la colaboración fiscal y fondos distintos de las aportaciones</v>
      </c>
      <c r="E166" s="71">
        <f>Inconsistencias!$D$110</f>
        <v>30311078</v>
      </c>
      <c r="F166" s="68"/>
      <c r="G166" s="68"/>
      <c r="H166" s="68"/>
      <c r="I166" s="68"/>
      <c r="J166" s="68"/>
      <c r="K166" s="68"/>
      <c r="L166" s="68"/>
      <c r="M166" s="68"/>
      <c r="N166" s="68"/>
      <c r="O166" s="68"/>
      <c r="P166" s="68"/>
      <c r="Q166" s="68"/>
      <c r="R166" s="68"/>
      <c r="S166" s="68"/>
      <c r="T166" s="68"/>
      <c r="U166" s="68"/>
      <c r="V166" s="67" t="str">
        <f>Inconsistencias!D119</f>
        <v>Materiales y suministros</v>
      </c>
      <c r="W166" s="70">
        <f>Inconsistencias!E119</f>
        <v>5466828</v>
      </c>
      <c r="X166" s="68"/>
      <c r="Y166" s="68"/>
      <c r="Z166" s="68"/>
      <c r="AA166" s="68"/>
      <c r="AB166" s="68"/>
      <c r="AC166" s="68"/>
      <c r="AD166" s="68"/>
      <c r="AE166" s="68"/>
      <c r="AF166" s="68"/>
      <c r="AG166" s="68"/>
      <c r="AH166" s="68"/>
      <c r="AI166" s="68"/>
      <c r="AJ166" s="68"/>
      <c r="AK166" s="68"/>
      <c r="AL166" s="68"/>
      <c r="AM166" s="69"/>
    </row>
    <row r="167" spans="1:39" ht="15" customHeight="1">
      <c r="A167" s="55"/>
      <c r="B167" s="66"/>
      <c r="C167" s="67"/>
      <c r="D167" s="70" t="str">
        <f>Inconsistencias!$C$109</f>
        <v>Ingresos por venta de bienes, prestación de servicios y otros ingresos</v>
      </c>
      <c r="E167" s="71">
        <f>Inconsistencias!$D$109</f>
        <v>0</v>
      </c>
      <c r="F167" s="68"/>
      <c r="G167" s="68"/>
      <c r="H167" s="68"/>
      <c r="I167" s="68"/>
      <c r="J167" s="68"/>
      <c r="K167" s="68"/>
      <c r="L167" s="68"/>
      <c r="M167" s="68"/>
      <c r="N167" s="68"/>
      <c r="O167" s="68"/>
      <c r="P167" s="68"/>
      <c r="Q167" s="68"/>
      <c r="R167" s="68"/>
      <c r="S167" s="68"/>
      <c r="T167" s="68"/>
      <c r="U167" s="68"/>
      <c r="V167" s="67" t="str">
        <f>Inconsistencias!D120</f>
        <v>Servicios generales</v>
      </c>
      <c r="W167" s="70">
        <f>Inconsistencias!E120</f>
        <v>8453152</v>
      </c>
      <c r="X167" s="68"/>
      <c r="Y167" s="68"/>
      <c r="Z167" s="68"/>
      <c r="AA167" s="68"/>
      <c r="AB167" s="68"/>
      <c r="AC167" s="68"/>
      <c r="AD167" s="68"/>
      <c r="AE167" s="68"/>
      <c r="AF167" s="68"/>
      <c r="AG167" s="68"/>
      <c r="AH167" s="68"/>
      <c r="AI167" s="68"/>
      <c r="AJ167" s="68"/>
      <c r="AK167" s="68"/>
      <c r="AL167" s="68"/>
      <c r="AM167" s="69"/>
    </row>
    <row r="168" spans="1:39" ht="15" customHeight="1">
      <c r="A168" s="55"/>
      <c r="B168" s="66"/>
      <c r="C168" s="67"/>
      <c r="D168" s="70" t="str">
        <f>Inconsistencias!$C$108</f>
        <v>Aprovechamientos</v>
      </c>
      <c r="E168" s="71">
        <f>Inconsistencias!$D$108</f>
        <v>1993104</v>
      </c>
      <c r="F168" s="68"/>
      <c r="G168" s="68"/>
      <c r="H168" s="68"/>
      <c r="I168" s="68"/>
      <c r="J168" s="68"/>
      <c r="K168" s="68"/>
      <c r="L168" s="68"/>
      <c r="M168" s="68"/>
      <c r="N168" s="68"/>
      <c r="O168" s="68"/>
      <c r="P168" s="68"/>
      <c r="Q168" s="68"/>
      <c r="R168" s="68"/>
      <c r="S168" s="68"/>
      <c r="T168" s="68"/>
      <c r="U168" s="68"/>
      <c r="V168" s="67" t="str">
        <f>Inconsistencias!D121</f>
        <v>Transferencias, asignaciones, subsidios y otras ayudas</v>
      </c>
      <c r="W168" s="70">
        <f>Inconsistencias!E121</f>
        <v>2274840</v>
      </c>
      <c r="X168" s="68"/>
      <c r="Y168" s="68"/>
      <c r="Z168" s="68"/>
      <c r="AA168" s="68"/>
      <c r="AB168" s="68"/>
      <c r="AC168" s="68"/>
      <c r="AD168" s="68"/>
      <c r="AE168" s="68"/>
      <c r="AF168" s="68"/>
      <c r="AG168" s="68"/>
      <c r="AH168" s="68"/>
      <c r="AI168" s="68"/>
      <c r="AJ168" s="68"/>
      <c r="AK168" s="68"/>
      <c r="AL168" s="68"/>
      <c r="AM168" s="69"/>
    </row>
    <row r="169" spans="1:39" ht="15" customHeight="1">
      <c r="A169" s="55"/>
      <c r="B169" s="66"/>
      <c r="C169" s="67"/>
      <c r="D169" s="70" t="str">
        <f>Inconsistencias!$C$107</f>
        <v>Productos</v>
      </c>
      <c r="E169" s="71">
        <f>Inconsistencias!$D$107</f>
        <v>249948</v>
      </c>
      <c r="F169" s="68"/>
      <c r="G169" s="68"/>
      <c r="H169" s="68"/>
      <c r="I169" s="68"/>
      <c r="J169" s="68"/>
      <c r="K169" s="68"/>
      <c r="L169" s="68"/>
      <c r="M169" s="68"/>
      <c r="N169" s="68"/>
      <c r="O169" s="68"/>
      <c r="P169" s="68"/>
      <c r="Q169" s="68"/>
      <c r="R169" s="68"/>
      <c r="S169" s="68"/>
      <c r="T169" s="68"/>
      <c r="U169" s="68"/>
      <c r="V169" s="67" t="str">
        <f>Inconsistencias!D122</f>
        <v>Bienes muebles, inmuebles e intangibles</v>
      </c>
      <c r="W169" s="70">
        <f>Inconsistencias!E122</f>
        <v>175284</v>
      </c>
      <c r="X169" s="68"/>
      <c r="Y169" s="68"/>
      <c r="Z169" s="68"/>
      <c r="AA169" s="68"/>
      <c r="AB169" s="68"/>
      <c r="AC169" s="68"/>
      <c r="AD169" s="68"/>
      <c r="AE169" s="68"/>
      <c r="AF169" s="68"/>
      <c r="AG169" s="68"/>
      <c r="AH169" s="68"/>
      <c r="AI169" s="68"/>
      <c r="AJ169" s="68"/>
      <c r="AK169" s="68"/>
      <c r="AL169" s="68"/>
      <c r="AM169" s="69"/>
    </row>
    <row r="170" spans="1:39" ht="15" customHeight="1">
      <c r="A170" s="55"/>
      <c r="B170" s="66"/>
      <c r="C170" s="67"/>
      <c r="D170" s="70" t="str">
        <f>Inconsistencias!$C$106</f>
        <v>Derechos</v>
      </c>
      <c r="E170" s="71">
        <f>Inconsistencias!$D$106</f>
        <v>3778224</v>
      </c>
      <c r="F170" s="68"/>
      <c r="G170" s="68"/>
      <c r="H170" s="68"/>
      <c r="I170" s="68"/>
      <c r="J170" s="68"/>
      <c r="K170" s="68"/>
      <c r="L170" s="68"/>
      <c r="M170" s="68"/>
      <c r="N170" s="68"/>
      <c r="O170" s="68"/>
      <c r="P170" s="68"/>
      <c r="Q170" s="68"/>
      <c r="R170" s="68"/>
      <c r="S170" s="68"/>
      <c r="T170" s="68"/>
      <c r="U170" s="68"/>
      <c r="V170" s="67" t="str">
        <f>Inconsistencias!D123</f>
        <v>Inversión pública</v>
      </c>
      <c r="W170" s="70">
        <f>Inconsistencias!E123</f>
        <v>3997182</v>
      </c>
      <c r="X170" s="68"/>
      <c r="Y170" s="68"/>
      <c r="Z170" s="68"/>
      <c r="AA170" s="68"/>
      <c r="AB170" s="68"/>
      <c r="AC170" s="68"/>
      <c r="AD170" s="68"/>
      <c r="AE170" s="68"/>
      <c r="AF170" s="68"/>
      <c r="AG170" s="68"/>
      <c r="AH170" s="68"/>
      <c r="AI170" s="68"/>
      <c r="AJ170" s="68"/>
      <c r="AK170" s="68"/>
      <c r="AL170" s="68"/>
      <c r="AM170" s="69"/>
    </row>
    <row r="171" spans="1:39" ht="15" customHeight="1">
      <c r="A171" s="55"/>
      <c r="B171" s="66"/>
      <c r="C171" s="67"/>
      <c r="D171" s="70" t="str">
        <f>Inconsistencias!$C$105</f>
        <v>Contribuciones de mejoras</v>
      </c>
      <c r="E171" s="71">
        <f>Inconsistencias!$D$105</f>
        <v>0</v>
      </c>
      <c r="F171" s="68"/>
      <c r="G171" s="68"/>
      <c r="H171" s="68"/>
      <c r="I171" s="68"/>
      <c r="J171" s="68"/>
      <c r="K171" s="68"/>
      <c r="L171" s="68"/>
      <c r="M171" s="68"/>
      <c r="N171" s="68"/>
      <c r="O171" s="68"/>
      <c r="P171" s="68"/>
      <c r="Q171" s="68"/>
      <c r="R171" s="68"/>
      <c r="S171" s="68"/>
      <c r="T171" s="68"/>
      <c r="U171" s="68"/>
      <c r="V171" s="67" t="str">
        <f>Inconsistencias!D124</f>
        <v>Inversiones financieras y otras provisiones</v>
      </c>
      <c r="W171" s="70">
        <f>Inconsistencias!E124</f>
        <v>120000</v>
      </c>
      <c r="X171" s="68"/>
      <c r="Y171" s="68"/>
      <c r="Z171" s="68"/>
      <c r="AA171" s="68"/>
      <c r="AB171" s="68"/>
      <c r="AC171" s="68"/>
      <c r="AD171" s="68"/>
      <c r="AE171" s="68"/>
      <c r="AF171" s="68"/>
      <c r="AG171" s="68"/>
      <c r="AH171" s="68"/>
      <c r="AI171" s="68"/>
      <c r="AJ171" s="68"/>
      <c r="AK171" s="68"/>
      <c r="AL171" s="68"/>
      <c r="AM171" s="69"/>
    </row>
    <row r="172" spans="1:39" ht="15" customHeight="1">
      <c r="A172" s="55"/>
      <c r="B172" s="66"/>
      <c r="C172" s="67"/>
      <c r="D172" s="70" t="str">
        <f>Inconsistencias!$C$104</f>
        <v>Cuotas y aportaciones de seguridad social</v>
      </c>
      <c r="E172" s="71">
        <f>Inconsistencias!$D$104</f>
        <v>0</v>
      </c>
      <c r="F172" s="68"/>
      <c r="G172" s="68"/>
      <c r="H172" s="68"/>
      <c r="I172" s="68"/>
      <c r="J172" s="68"/>
      <c r="K172" s="68"/>
      <c r="L172" s="68"/>
      <c r="M172" s="68"/>
      <c r="N172" s="68"/>
      <c r="O172" s="68"/>
      <c r="P172" s="68"/>
      <c r="Q172" s="68"/>
      <c r="R172" s="68"/>
      <c r="S172" s="68"/>
      <c r="T172" s="68"/>
      <c r="U172" s="68"/>
      <c r="V172" s="67" t="str">
        <f>Inconsistencias!D125</f>
        <v>Participaciones y aportaciones</v>
      </c>
      <c r="W172" s="70">
        <f>Inconsistencias!E125</f>
        <v>0</v>
      </c>
      <c r="X172" s="68"/>
      <c r="Y172" s="68"/>
      <c r="Z172" s="68"/>
      <c r="AA172" s="68"/>
      <c r="AB172" s="68"/>
      <c r="AC172" s="68"/>
      <c r="AD172" s="68"/>
      <c r="AE172" s="68"/>
      <c r="AF172" s="68"/>
      <c r="AG172" s="68"/>
      <c r="AH172" s="68"/>
      <c r="AI172" s="68"/>
      <c r="AJ172" s="68"/>
      <c r="AK172" s="68"/>
      <c r="AL172" s="68"/>
      <c r="AM172" s="69"/>
    </row>
    <row r="173" spans="1:39" ht="15" customHeight="1">
      <c r="A173" s="55"/>
      <c r="B173" s="66"/>
      <c r="C173" s="67"/>
      <c r="D173" s="70" t="str">
        <f>Inconsistencias!$C$103</f>
        <v>Impuestos</v>
      </c>
      <c r="E173" s="71">
        <f>Inconsistencias!$D$103</f>
        <v>2440226.0499999998</v>
      </c>
      <c r="F173" s="68"/>
      <c r="G173" s="68"/>
      <c r="H173" s="68"/>
      <c r="I173" s="68"/>
      <c r="J173" s="68"/>
      <c r="K173" s="68"/>
      <c r="L173" s="68"/>
      <c r="M173" s="68"/>
      <c r="N173" s="68"/>
      <c r="O173" s="68"/>
      <c r="P173" s="68"/>
      <c r="Q173" s="68"/>
      <c r="R173" s="68"/>
      <c r="S173" s="68"/>
      <c r="T173" s="68"/>
      <c r="U173" s="68"/>
      <c r="V173" s="67" t="str">
        <f>Inconsistencias!D126</f>
        <v>Deuda pública</v>
      </c>
      <c r="W173" s="70">
        <f>Inconsistencias!E126</f>
        <v>1999991.31</v>
      </c>
      <c r="X173" s="68"/>
      <c r="Y173" s="68"/>
      <c r="Z173" s="68"/>
      <c r="AA173" s="68"/>
      <c r="AB173" s="68"/>
      <c r="AC173" s="68"/>
      <c r="AD173" s="68"/>
      <c r="AE173" s="68"/>
      <c r="AF173" s="68"/>
      <c r="AG173" s="68"/>
      <c r="AH173" s="68"/>
      <c r="AI173" s="68"/>
      <c r="AJ173" s="68"/>
      <c r="AK173" s="68"/>
      <c r="AL173" s="68"/>
      <c r="AM173" s="69"/>
    </row>
    <row r="174" spans="1:39" ht="15" customHeight="1">
      <c r="A174" s="55"/>
      <c r="B174" s="66"/>
      <c r="C174" s="67"/>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9"/>
    </row>
    <row r="175" spans="1:39" ht="15" customHeight="1">
      <c r="A175" s="55"/>
      <c r="B175" s="66"/>
      <c r="C175" s="72"/>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9"/>
    </row>
    <row r="176" spans="1:39" ht="15" customHeight="1">
      <c r="A176" s="55"/>
      <c r="B176" s="66"/>
      <c r="C176" s="73"/>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9"/>
    </row>
    <row r="177" spans="1:39" ht="15" customHeight="1">
      <c r="A177" s="55"/>
      <c r="B177" s="74"/>
      <c r="C177" s="67"/>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9"/>
    </row>
    <row r="178" spans="1:39" ht="15" customHeight="1">
      <c r="A178" s="55"/>
      <c r="B178" s="75"/>
      <c r="C178" s="67"/>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9"/>
    </row>
    <row r="179" spans="1:39" ht="15" customHeight="1">
      <c r="A179" s="55"/>
      <c r="B179" s="76"/>
      <c r="C179" s="77"/>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9"/>
    </row>
    <row r="180" spans="1:39" ht="15" customHeight="1">
      <c r="A180" s="55"/>
      <c r="B180" s="272" t="s">
        <v>2488</v>
      </c>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5"/>
      <c r="AL180" s="265"/>
      <c r="AM180" s="262"/>
    </row>
    <row r="181" spans="1:39" ht="15" customHeight="1">
      <c r="A181" s="55"/>
      <c r="B181" s="315" t="s">
        <v>2489</v>
      </c>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316"/>
    </row>
    <row r="182" spans="1:39" ht="15" customHeight="1">
      <c r="A182" s="55"/>
      <c r="B182" s="310" t="s">
        <v>2490</v>
      </c>
      <c r="C182" s="258"/>
      <c r="D182" s="258"/>
      <c r="E182" s="258"/>
      <c r="F182" s="258"/>
      <c r="G182" s="258"/>
      <c r="H182" s="258"/>
      <c r="I182" s="258"/>
      <c r="J182" s="258"/>
      <c r="K182" s="258"/>
      <c r="L182" s="258"/>
      <c r="M182" s="258"/>
      <c r="N182" s="258"/>
      <c r="O182" s="252"/>
      <c r="P182" s="80"/>
      <c r="Q182" s="299">
        <v>1101</v>
      </c>
      <c r="R182" s="262"/>
      <c r="S182" s="80"/>
      <c r="T182" s="299">
        <v>1201</v>
      </c>
      <c r="U182" s="262"/>
      <c r="V182" s="80"/>
      <c r="W182" s="299">
        <v>1202</v>
      </c>
      <c r="X182" s="262"/>
      <c r="Y182" s="80"/>
      <c r="Z182" s="299">
        <v>1203</v>
      </c>
      <c r="AA182" s="262"/>
      <c r="AB182" s="80"/>
      <c r="AC182" s="299">
        <v>1701</v>
      </c>
      <c r="AD182" s="262"/>
      <c r="AE182" s="80"/>
      <c r="AF182" s="299">
        <v>1702</v>
      </c>
      <c r="AG182" s="262"/>
      <c r="AH182" s="80"/>
      <c r="AI182" s="299">
        <v>3101</v>
      </c>
      <c r="AJ182" s="262"/>
      <c r="AK182" s="80"/>
      <c r="AL182" s="299">
        <v>4301</v>
      </c>
      <c r="AM182" s="262"/>
    </row>
    <row r="183" spans="1:39" ht="15" customHeight="1">
      <c r="A183" s="55"/>
      <c r="B183" s="255"/>
      <c r="C183" s="260"/>
      <c r="D183" s="260"/>
      <c r="E183" s="260"/>
      <c r="F183" s="260"/>
      <c r="G183" s="260"/>
      <c r="H183" s="260"/>
      <c r="I183" s="260"/>
      <c r="J183" s="260"/>
      <c r="K183" s="260"/>
      <c r="L183" s="260"/>
      <c r="M183" s="260"/>
      <c r="N183" s="260"/>
      <c r="O183" s="256"/>
      <c r="P183" s="80"/>
      <c r="Q183" s="299">
        <v>4302</v>
      </c>
      <c r="R183" s="262"/>
      <c r="S183" s="80"/>
      <c r="T183" s="299">
        <v>4303</v>
      </c>
      <c r="U183" s="262"/>
      <c r="V183" s="80"/>
      <c r="W183" s="299">
        <v>4308</v>
      </c>
      <c r="X183" s="262"/>
      <c r="Y183" s="80"/>
      <c r="Z183" s="299">
        <v>4310</v>
      </c>
      <c r="AA183" s="262"/>
      <c r="AB183" s="80"/>
      <c r="AC183" s="299">
        <v>8100</v>
      </c>
      <c r="AD183" s="262"/>
      <c r="AE183" s="80"/>
      <c r="AF183" s="299">
        <v>8112</v>
      </c>
      <c r="AG183" s="262"/>
      <c r="AH183" s="80"/>
      <c r="AI183" s="299">
        <v>8201</v>
      </c>
      <c r="AJ183" s="262"/>
      <c r="AK183" s="80"/>
      <c r="AL183" s="299">
        <v>8202</v>
      </c>
      <c r="AM183" s="262"/>
    </row>
    <row r="184" spans="1:39" ht="15" customHeight="1">
      <c r="A184" s="55"/>
      <c r="B184" s="313" t="s">
        <v>2491</v>
      </c>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2"/>
      <c r="AB184" s="80"/>
      <c r="AC184" s="299">
        <v>111</v>
      </c>
      <c r="AD184" s="262"/>
      <c r="AE184" s="80"/>
      <c r="AF184" s="299">
        <v>113</v>
      </c>
      <c r="AG184" s="262"/>
      <c r="AH184" s="80"/>
      <c r="AI184" s="299">
        <v>132</v>
      </c>
      <c r="AJ184" s="262"/>
      <c r="AK184" s="80"/>
      <c r="AL184" s="299">
        <v>141</v>
      </c>
      <c r="AM184" s="262"/>
    </row>
    <row r="185" spans="1:39" ht="15" customHeight="1">
      <c r="A185" s="55"/>
      <c r="B185" s="310" t="s">
        <v>2492</v>
      </c>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2"/>
      <c r="AB185" s="257" t="s">
        <v>2493</v>
      </c>
      <c r="AC185" s="258"/>
      <c r="AD185" s="258"/>
      <c r="AE185" s="258"/>
      <c r="AF185" s="258"/>
      <c r="AG185" s="258"/>
      <c r="AH185" s="257" t="s">
        <v>1099</v>
      </c>
      <c r="AI185" s="258"/>
      <c r="AJ185" s="258"/>
      <c r="AK185" s="258"/>
      <c r="AL185" s="258"/>
      <c r="AM185" s="252"/>
    </row>
    <row r="186" spans="1:39" ht="15" customHeight="1">
      <c r="A186" s="55"/>
      <c r="B186" s="255"/>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56"/>
      <c r="AB186" s="300"/>
      <c r="AC186" s="260"/>
      <c r="AD186" s="260"/>
      <c r="AE186" s="260"/>
      <c r="AF186" s="260"/>
      <c r="AG186" s="256"/>
      <c r="AH186" s="314"/>
      <c r="AI186" s="260"/>
      <c r="AJ186" s="260"/>
      <c r="AK186" s="260"/>
      <c r="AL186" s="260"/>
      <c r="AM186" s="256"/>
    </row>
    <row r="187" spans="1:39" ht="15" customHeight="1">
      <c r="A187" s="55"/>
      <c r="B187" s="310" t="s">
        <v>2494</v>
      </c>
      <c r="C187" s="258"/>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2"/>
      <c r="AB187" s="257" t="s">
        <v>2495</v>
      </c>
      <c r="AC187" s="258"/>
      <c r="AD187" s="258"/>
      <c r="AE187" s="258"/>
      <c r="AF187" s="258"/>
      <c r="AG187" s="258"/>
      <c r="AH187" s="258"/>
      <c r="AI187" s="258"/>
      <c r="AJ187" s="258"/>
      <c r="AK187" s="258"/>
      <c r="AL187" s="258"/>
      <c r="AM187" s="252"/>
    </row>
    <row r="188" spans="1:39" ht="15" customHeight="1">
      <c r="A188" s="55"/>
      <c r="B188" s="255"/>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c r="AA188" s="256"/>
      <c r="AB188" s="300"/>
      <c r="AC188" s="260"/>
      <c r="AD188" s="260"/>
      <c r="AE188" s="260"/>
      <c r="AF188" s="260"/>
      <c r="AG188" s="260"/>
      <c r="AH188" s="260"/>
      <c r="AI188" s="260"/>
      <c r="AJ188" s="260"/>
      <c r="AK188" s="260"/>
      <c r="AL188" s="260"/>
      <c r="AM188" s="256"/>
    </row>
    <row r="189" spans="1:39" ht="15" customHeight="1">
      <c r="A189" s="55"/>
      <c r="B189" s="311"/>
      <c r="C189" s="258"/>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2"/>
    </row>
    <row r="190" spans="1:39" ht="15" customHeight="1">
      <c r="A190" s="55"/>
      <c r="B190" s="253"/>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4"/>
    </row>
    <row r="191" spans="1:39" ht="15" customHeight="1">
      <c r="A191" s="55"/>
      <c r="B191" s="311"/>
      <c r="C191" s="258"/>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2"/>
    </row>
    <row r="192" spans="1:39" ht="15" customHeight="1">
      <c r="A192" s="55"/>
      <c r="B192" s="253"/>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4"/>
    </row>
    <row r="193" spans="1:39" ht="15" customHeight="1">
      <c r="A193" s="55"/>
      <c r="B193" s="311"/>
      <c r="C193" s="258"/>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2"/>
    </row>
    <row r="194" spans="1:39" ht="15" customHeight="1">
      <c r="A194" s="55"/>
      <c r="B194" s="253"/>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4"/>
    </row>
    <row r="195" spans="1:39" ht="15" customHeight="1">
      <c r="A195" s="55"/>
      <c r="B195" s="311"/>
      <c r="C195" s="258"/>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2"/>
    </row>
    <row r="196" spans="1:39" ht="15" customHeight="1">
      <c r="A196" s="55"/>
      <c r="B196" s="255"/>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c r="AI196" s="260"/>
      <c r="AJ196" s="260"/>
      <c r="AK196" s="260"/>
      <c r="AL196" s="260"/>
      <c r="AM196" s="256"/>
    </row>
    <row r="197" spans="1:39" ht="1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row>
    <row r="198" spans="1:39" ht="15" customHeight="1">
      <c r="A198" s="55"/>
      <c r="B198" s="81"/>
      <c r="C198" s="55"/>
      <c r="D198" s="55"/>
      <c r="E198" s="55"/>
      <c r="F198" s="55"/>
      <c r="G198" s="55"/>
      <c r="H198" s="55"/>
      <c r="I198" s="55"/>
      <c r="J198" s="55"/>
      <c r="K198" s="55"/>
      <c r="L198" s="55"/>
      <c r="M198" s="55"/>
      <c r="N198" s="55"/>
      <c r="O198" s="55"/>
      <c r="P198" s="55"/>
      <c r="Q198" s="55"/>
      <c r="R198" s="82" t="s">
        <v>2496</v>
      </c>
      <c r="S198" s="312"/>
      <c r="T198" s="259"/>
      <c r="U198" s="259"/>
      <c r="V198" s="259"/>
      <c r="W198" s="259"/>
      <c r="X198" s="259"/>
      <c r="Y198" s="259"/>
      <c r="Z198" s="259"/>
      <c r="AA198" s="259"/>
      <c r="AB198" s="259"/>
      <c r="AC198" s="259"/>
      <c r="AD198" s="259"/>
      <c r="AE198" s="259"/>
      <c r="AF198" s="259"/>
      <c r="AG198" s="259"/>
      <c r="AH198" s="259"/>
      <c r="AI198" s="259"/>
      <c r="AJ198" s="259"/>
      <c r="AK198" s="259"/>
      <c r="AL198" s="55"/>
      <c r="AM198" s="55"/>
    </row>
    <row r="199" spans="1:39" ht="1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row>
    <row r="200" spans="1:39" ht="15" customHeight="1">
      <c r="A200" s="55"/>
      <c r="B200" s="307"/>
      <c r="C200" s="308"/>
      <c r="D200" s="308"/>
      <c r="E200" s="308"/>
      <c r="F200" s="308"/>
      <c r="G200" s="308"/>
      <c r="H200" s="308"/>
      <c r="I200" s="308"/>
      <c r="J200" s="308"/>
      <c r="K200" s="308"/>
      <c r="L200" s="308"/>
      <c r="M200" s="308"/>
      <c r="N200" s="308"/>
      <c r="O200" s="308"/>
      <c r="P200" s="55"/>
      <c r="Q200" s="55"/>
      <c r="R200" s="55"/>
      <c r="S200" s="55"/>
      <c r="T200" s="55"/>
      <c r="U200" s="55"/>
      <c r="V200" s="55"/>
      <c r="W200" s="55"/>
      <c r="X200" s="55"/>
      <c r="Y200" s="55"/>
      <c r="Z200" s="307"/>
      <c r="AA200" s="308"/>
      <c r="AB200" s="308"/>
      <c r="AC200" s="308"/>
      <c r="AD200" s="308"/>
      <c r="AE200" s="308"/>
      <c r="AF200" s="308"/>
      <c r="AG200" s="308"/>
      <c r="AH200" s="308"/>
      <c r="AI200" s="308"/>
      <c r="AJ200" s="308"/>
      <c r="AK200" s="308"/>
      <c r="AL200" s="308"/>
      <c r="AM200" s="308"/>
    </row>
    <row r="201" spans="1:39" ht="15" customHeight="1">
      <c r="A201" s="55"/>
      <c r="B201" s="309" t="s">
        <v>2497</v>
      </c>
      <c r="C201" s="259"/>
      <c r="D201" s="259"/>
      <c r="E201" s="259"/>
      <c r="F201" s="259"/>
      <c r="G201" s="259"/>
      <c r="H201" s="259"/>
      <c r="I201" s="259"/>
      <c r="J201" s="259"/>
      <c r="K201" s="259"/>
      <c r="L201" s="259"/>
      <c r="M201" s="259"/>
      <c r="N201" s="259"/>
      <c r="O201" s="259"/>
      <c r="P201" s="55"/>
      <c r="Q201" s="55"/>
      <c r="R201" s="55"/>
      <c r="S201" s="55"/>
      <c r="T201" s="55"/>
      <c r="U201" s="55"/>
      <c r="V201" s="55"/>
      <c r="W201" s="55"/>
      <c r="X201" s="55"/>
      <c r="Y201" s="55"/>
      <c r="Z201" s="309" t="s">
        <v>2498</v>
      </c>
      <c r="AA201" s="259"/>
      <c r="AB201" s="259"/>
      <c r="AC201" s="259"/>
      <c r="AD201" s="259"/>
      <c r="AE201" s="259"/>
      <c r="AF201" s="259"/>
      <c r="AG201" s="259"/>
      <c r="AH201" s="259"/>
      <c r="AI201" s="259"/>
      <c r="AJ201" s="259"/>
      <c r="AK201" s="259"/>
      <c r="AL201" s="259"/>
      <c r="AM201" s="259"/>
    </row>
    <row r="202" spans="1:39" ht="15" customHeight="1">
      <c r="A202" s="55"/>
      <c r="B202" s="309"/>
      <c r="C202" s="259"/>
      <c r="D202" s="259"/>
      <c r="E202" s="259"/>
      <c r="F202" s="259"/>
      <c r="G202" s="259"/>
      <c r="H202" s="259"/>
      <c r="I202" s="259"/>
      <c r="J202" s="259"/>
      <c r="K202" s="259"/>
      <c r="L202" s="259"/>
      <c r="M202" s="259"/>
      <c r="N202" s="259"/>
      <c r="O202" s="259"/>
      <c r="P202" s="55"/>
      <c r="Q202" s="55"/>
      <c r="R202" s="55"/>
      <c r="S202" s="55"/>
      <c r="T202" s="55"/>
      <c r="U202" s="55"/>
      <c r="V202" s="55"/>
      <c r="W202" s="55"/>
      <c r="X202" s="55"/>
      <c r="Y202" s="55"/>
      <c r="Z202" s="309" t="s">
        <v>2499</v>
      </c>
      <c r="AA202" s="259"/>
      <c r="AB202" s="259"/>
      <c r="AC202" s="259"/>
      <c r="AD202" s="259"/>
      <c r="AE202" s="259"/>
      <c r="AF202" s="259"/>
      <c r="AG202" s="259"/>
      <c r="AH202" s="259"/>
      <c r="AI202" s="259"/>
      <c r="AJ202" s="259"/>
      <c r="AK202" s="259"/>
      <c r="AL202" s="259"/>
      <c r="AM202" s="259"/>
    </row>
    <row r="203" spans="1:39" ht="1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row>
    <row r="204" spans="1:39" ht="1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row>
    <row r="205" spans="1:39" ht="1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row>
    <row r="206" spans="1:39" ht="1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row>
    <row r="207" spans="1:39" ht="1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row>
    <row r="208" spans="1:39" ht="15" hidden="1"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row>
    <row r="209" spans="1:39" ht="15" hidden="1"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row>
    <row r="210" spans="1:39" ht="15" hidden="1"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row>
    <row r="211" spans="1:39" ht="15" hidden="1"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row>
    <row r="212" spans="1:39" ht="15" hidden="1"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row>
    <row r="213" spans="1:39" ht="15" hidden="1"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row>
    <row r="214" spans="1:39" ht="15" hidden="1"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row>
    <row r="215" spans="1:39" ht="15" hidden="1"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row>
    <row r="216" spans="1:39" ht="15" hidden="1"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row>
    <row r="217" spans="1:39" ht="15" hidden="1"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row>
    <row r="218" spans="1:39" ht="15" hidden="1"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row>
    <row r="219" spans="1:39" ht="15" hidden="1"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row>
    <row r="220" spans="1:39" ht="15" hidden="1"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row>
    <row r="221" spans="1:39" ht="15" hidden="1"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row>
    <row r="222" spans="1:39" ht="15" hidden="1"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row>
    <row r="223" spans="1:39" ht="15" hidden="1"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row>
    <row r="224" spans="1:39" ht="15" hidden="1"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row>
    <row r="225" spans="1:39" ht="15" hidden="1"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row>
    <row r="226" spans="1:39" ht="15" hidden="1"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row>
    <row r="227" spans="1:39" ht="15" hidden="1"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row>
    <row r="228" spans="1:39" ht="15" hidden="1"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row>
    <row r="229" spans="1:39" ht="15" hidden="1"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row>
    <row r="230" spans="1:39" ht="15" hidden="1"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row>
    <row r="231" spans="1:39" ht="15" hidden="1"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row>
    <row r="232" spans="1:39" ht="15" hidden="1"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row>
    <row r="233" spans="1:39" ht="15" hidden="1"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row>
    <row r="234" spans="1:39" ht="15" hidden="1"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row>
    <row r="235" spans="1:39" ht="15" hidden="1"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row>
    <row r="236" spans="1:39" ht="15" hidden="1"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row>
    <row r="237" spans="1:39" ht="15" hidden="1"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row>
    <row r="238" spans="1:39" ht="15" hidden="1"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row>
    <row r="239" spans="1:39" ht="15" hidden="1"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row>
    <row r="240" spans="1:39" ht="15" hidden="1"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row>
    <row r="241" spans="1:39" ht="15" hidden="1"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row>
    <row r="242" spans="1:39" ht="15" hidden="1"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row>
    <row r="243" spans="1:39" ht="15" hidden="1"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row>
    <row r="244" spans="1:39" ht="15" hidden="1"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row>
    <row r="245" spans="1:39" ht="15" hidden="1"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row>
    <row r="246" spans="1:39" ht="15" hidden="1"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row>
    <row r="247" spans="1:39" ht="15" hidden="1"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row>
    <row r="248" spans="1:39" ht="15" hidden="1"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row>
    <row r="249" spans="1:39" ht="15" hidden="1"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row>
    <row r="250" spans="1:39" ht="15" hidden="1"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row>
    <row r="251" spans="1:39" ht="15" hidden="1"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row>
    <row r="252" spans="1:39" ht="15" hidden="1"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row>
    <row r="253" spans="1:39" ht="15" hidden="1"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row>
    <row r="254" spans="1:39" ht="15" hidden="1"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row>
    <row r="255" spans="1:39" ht="15" hidden="1"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row>
    <row r="256" spans="1:39" ht="15" hidden="1"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row>
    <row r="257" spans="1:39" ht="15" hidden="1"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row>
    <row r="258" spans="1:39" ht="15" hidden="1"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row>
    <row r="259" spans="1:39" ht="15" hidden="1"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row>
    <row r="260" spans="1:39" ht="15" hidden="1"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row>
    <row r="261" spans="1:39" ht="15" hidden="1"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row>
    <row r="262" spans="1:39" ht="15" hidden="1"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row>
    <row r="263" spans="1:39" ht="15" hidden="1"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row>
    <row r="264" spans="1:39" ht="15" hidden="1"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row>
    <row r="265" spans="1:39" ht="15" hidden="1"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row>
    <row r="266" spans="1:39" ht="15" hidden="1"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row>
    <row r="267" spans="1:39" ht="15" hidden="1"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row>
    <row r="268" spans="1:39" ht="15" hidden="1"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row>
    <row r="269" spans="1:39" ht="15" hidden="1"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row>
    <row r="270" spans="1:39" ht="15" hidden="1"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row>
    <row r="271" spans="1:39" ht="15" hidden="1"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row>
    <row r="272" spans="1:39" ht="15" hidden="1"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row>
    <row r="273" spans="1:39" ht="15" hidden="1"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row>
    <row r="274" spans="1:39" ht="15" hidden="1"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row>
    <row r="275" spans="1:39" ht="15" hidden="1"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row>
    <row r="276" spans="1:39" ht="15" hidden="1"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row>
    <row r="277" spans="1:39" ht="15" hidden="1"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row>
    <row r="278" spans="1:39" ht="15" hidden="1"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row>
    <row r="279" spans="1:39" ht="15" hidden="1"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row>
    <row r="280" spans="1:39" ht="15" hidden="1"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row>
    <row r="281" spans="1:39" ht="15" hidden="1"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row>
    <row r="282" spans="1:39"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row>
    <row r="283" spans="1:39"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row>
    <row r="284" spans="1:39"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row>
    <row r="285" spans="1:39"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row>
    <row r="286" spans="1:39"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row>
    <row r="287" spans="1:39"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row>
    <row r="288" spans="1:39"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row>
    <row r="289" spans="1:39"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row>
    <row r="290" spans="1:39"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row>
    <row r="291" spans="1:39"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row>
    <row r="292" spans="1:39"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row>
    <row r="293" spans="1:39"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row>
    <row r="294" spans="1:39"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row>
    <row r="295" spans="1:39"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row>
    <row r="296" spans="1:39"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row>
    <row r="297" spans="1:39"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row>
    <row r="298" spans="1:39"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row>
    <row r="299" spans="1:39"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row>
    <row r="300" spans="1:39"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row>
    <row r="301" spans="1:39"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row>
    <row r="302" spans="1:39"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row>
    <row r="303" spans="1:39"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row>
    <row r="304" spans="1:39"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row>
    <row r="305" spans="1:39"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row>
    <row r="306" spans="1:39"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row>
    <row r="307" spans="1:39"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row>
    <row r="308" spans="1:39"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row>
    <row r="309" spans="1:39"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row>
    <row r="310" spans="1:39"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row>
    <row r="311" spans="1:39"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row>
    <row r="312" spans="1:39"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row>
    <row r="313" spans="1:39"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row>
    <row r="314" spans="1:39"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row>
    <row r="315" spans="1:39"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row>
    <row r="316" spans="1:39"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row>
    <row r="317" spans="1:39"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row>
    <row r="318" spans="1:39"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row>
    <row r="319" spans="1:39"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row>
    <row r="320" spans="1:39"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row>
    <row r="321" spans="1:39"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row>
    <row r="322" spans="1:39"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row>
    <row r="323" spans="1:39"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row>
    <row r="324" spans="1:39"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row>
    <row r="325" spans="1:39"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row>
    <row r="326" spans="1:39"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row>
    <row r="327" spans="1:39"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row>
    <row r="328" spans="1:39"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row>
    <row r="329" spans="1:39"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row>
    <row r="330" spans="1:39"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row>
    <row r="331" spans="1:39"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row>
    <row r="332" spans="1:39"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row>
    <row r="333" spans="1:39"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row>
    <row r="334" spans="1:39"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row>
    <row r="335" spans="1:39"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row>
    <row r="336" spans="1:39"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row>
    <row r="337" spans="1:39"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row>
    <row r="338" spans="1:39"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row>
    <row r="339" spans="1:39"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row>
    <row r="340" spans="1:39"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row>
    <row r="341" spans="1:39"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row>
    <row r="342" spans="1:39"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row>
    <row r="343" spans="1:39"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row>
    <row r="344" spans="1:39"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row>
    <row r="345" spans="1:39"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row>
    <row r="346" spans="1:39"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row>
    <row r="347" spans="1:39"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row>
    <row r="348" spans="1:39"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row>
    <row r="349" spans="1:39"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row>
    <row r="350" spans="1:39"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row>
    <row r="351" spans="1:39"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row>
    <row r="352" spans="1:39"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row>
    <row r="353" spans="1:39"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row>
    <row r="354" spans="1:39"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row>
    <row r="355" spans="1:39"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row>
    <row r="356" spans="1:39"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row>
    <row r="357" spans="1:39"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row>
    <row r="358" spans="1:39"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row>
    <row r="359" spans="1:39"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row>
    <row r="360" spans="1:39"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row>
    <row r="361" spans="1:39"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row>
    <row r="362" spans="1:39"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row>
    <row r="363" spans="1:39"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row>
    <row r="364" spans="1:39"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row>
    <row r="365" spans="1:39"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row>
    <row r="366" spans="1:39"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row>
    <row r="367" spans="1:39"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row>
    <row r="368" spans="1:39"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row>
    <row r="369" spans="1:39"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row>
    <row r="370" spans="1:39"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row>
    <row r="371" spans="1:39"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row>
    <row r="372" spans="1:39"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row>
    <row r="373" spans="1:39"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row>
    <row r="374" spans="1:39"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row>
    <row r="375" spans="1:39"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row>
    <row r="376" spans="1:39"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row>
    <row r="377" spans="1:39"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row>
    <row r="378" spans="1:39"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row>
    <row r="379" spans="1:39"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row>
    <row r="380" spans="1:39"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row>
    <row r="381" spans="1:39"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row>
    <row r="382" spans="1:39"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row>
    <row r="383" spans="1:39"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row>
    <row r="384" spans="1:39"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row>
    <row r="385" spans="1:39"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row>
    <row r="386" spans="1:39"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row>
    <row r="387" spans="1:39"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row>
    <row r="388" spans="1:39"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row>
    <row r="389" spans="1:39"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row>
    <row r="390" spans="1:39"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row>
    <row r="391" spans="1:39"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row>
    <row r="392" spans="1:39"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row>
    <row r="393" spans="1:39"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row>
    <row r="394" spans="1:39"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row>
    <row r="395" spans="1:39"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row>
    <row r="396" spans="1:39"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row>
    <row r="397" spans="1:39"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row>
    <row r="398" spans="1:39"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row>
    <row r="399" spans="1:39"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row>
    <row r="400" spans="1:39"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row>
    <row r="401" spans="1:39"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row>
    <row r="402" spans="1:39"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row>
    <row r="403" spans="1:39"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row>
    <row r="404" spans="1:39"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row>
    <row r="405" spans="1:39"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row>
    <row r="406" spans="1:39"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row>
    <row r="407" spans="1:39"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row>
    <row r="408" spans="1:39"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row>
    <row r="409" spans="1:39"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row>
    <row r="410" spans="1:39"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row>
    <row r="411" spans="1:39"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row>
    <row r="412" spans="1:39"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row>
    <row r="413" spans="1:39"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row>
    <row r="414" spans="1:39"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row>
    <row r="415" spans="1:39"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row>
    <row r="416" spans="1:39"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row>
    <row r="417" spans="1:39"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row>
    <row r="418" spans="1:39"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row>
    <row r="419" spans="1:39"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row>
    <row r="420" spans="1:39"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row>
    <row r="421" spans="1:39"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row>
    <row r="422" spans="1:39"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row>
    <row r="423" spans="1:39"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row>
    <row r="424" spans="1:39"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row>
    <row r="425" spans="1:39"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row>
    <row r="426" spans="1:39"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row>
    <row r="427" spans="1:39"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row>
    <row r="428" spans="1:39"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row>
    <row r="429" spans="1:39"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row>
    <row r="430" spans="1:39"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row>
    <row r="431" spans="1:39"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row>
    <row r="432" spans="1:39"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row>
    <row r="433" spans="1:39"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row>
    <row r="434" spans="1:39"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row>
    <row r="435" spans="1:39"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row>
    <row r="436" spans="1:39"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row>
    <row r="437" spans="1:39"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row>
    <row r="438" spans="1:39"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row>
    <row r="439" spans="1:39"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row>
    <row r="440" spans="1:39"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row>
    <row r="441" spans="1:39"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row>
    <row r="442" spans="1:39"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row>
    <row r="443" spans="1:39"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row>
    <row r="444" spans="1:39"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row>
    <row r="445" spans="1:39"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row>
    <row r="446" spans="1:39"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row>
    <row r="447" spans="1:39"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row>
    <row r="448" spans="1:39"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row>
    <row r="449" spans="1:39"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row>
    <row r="450" spans="1:39"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row>
    <row r="451" spans="1:39"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row>
    <row r="452" spans="1:39"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row>
    <row r="453" spans="1:39"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row>
    <row r="454" spans="1:39"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row>
    <row r="455" spans="1:39"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row>
    <row r="456" spans="1:39"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row>
    <row r="457" spans="1:39"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row>
    <row r="458" spans="1:39"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row>
    <row r="459" spans="1:39"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row>
    <row r="460" spans="1:39"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row>
    <row r="461" spans="1:39"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row>
    <row r="462" spans="1:39"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row>
    <row r="463" spans="1:39"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row>
    <row r="464" spans="1:39"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row>
    <row r="465" spans="1:39"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row>
    <row r="466" spans="1:39"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row>
    <row r="467" spans="1:39"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row>
    <row r="468" spans="1:39"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row>
    <row r="469" spans="1:39"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row>
    <row r="470" spans="1:39"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row>
    <row r="471" spans="1:39"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row>
    <row r="472" spans="1:39"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row>
    <row r="473" spans="1:39"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row>
    <row r="474" spans="1:39"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row>
    <row r="475" spans="1:39"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row>
    <row r="476" spans="1:39"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row>
    <row r="477" spans="1:39"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row>
    <row r="478" spans="1:39"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row>
    <row r="479" spans="1:39"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row>
    <row r="480" spans="1:39"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row>
    <row r="481" spans="1:39"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row>
    <row r="482" spans="1:39"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row>
    <row r="483" spans="1:39"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row>
    <row r="484" spans="1:39"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row>
    <row r="485" spans="1:39"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row>
    <row r="486" spans="1:39"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row>
    <row r="487" spans="1:39"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row>
    <row r="488" spans="1:39"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row>
    <row r="489" spans="1:39"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row>
    <row r="490" spans="1:39"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row>
    <row r="491" spans="1:39"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row>
    <row r="492" spans="1:39"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row>
    <row r="493" spans="1:39"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row>
    <row r="494" spans="1:39"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row>
    <row r="495" spans="1:39"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row>
    <row r="496" spans="1:39"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row>
    <row r="497" spans="1:39"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row>
    <row r="498" spans="1:39"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row>
    <row r="499" spans="1:39"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row>
    <row r="500" spans="1:39"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row>
    <row r="501" spans="1:39"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row>
    <row r="502" spans="1:39"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row>
    <row r="503" spans="1:39"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row>
    <row r="504" spans="1:39"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row>
    <row r="505" spans="1:39"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row>
    <row r="506" spans="1:39"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row>
    <row r="507" spans="1:39"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row>
    <row r="508" spans="1:39"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row>
    <row r="509" spans="1:39"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row>
    <row r="510" spans="1:39"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row>
    <row r="511" spans="1:39"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row>
    <row r="512" spans="1:39"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row>
    <row r="513" spans="1:39"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row>
    <row r="514" spans="1:39"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row>
    <row r="515" spans="1:39"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row>
    <row r="516" spans="1:39"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row>
    <row r="517" spans="1:39"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row>
    <row r="518" spans="1:39"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row>
    <row r="519" spans="1:39"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row>
    <row r="520" spans="1:39"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row>
    <row r="521" spans="1:39"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row>
    <row r="522" spans="1:39"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row>
    <row r="523" spans="1:39"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row>
    <row r="524" spans="1:39"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row>
    <row r="525" spans="1:39"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row>
    <row r="526" spans="1:39"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row>
    <row r="527" spans="1:39"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row>
    <row r="528" spans="1:39"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row>
    <row r="529" spans="1:39"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row>
    <row r="530" spans="1:39"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row>
    <row r="531" spans="1:39"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row>
    <row r="532" spans="1:39"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row>
    <row r="533" spans="1:39"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row>
    <row r="534" spans="1:39"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row>
    <row r="535" spans="1:39"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row>
    <row r="536" spans="1:39"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row>
    <row r="537" spans="1:39"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row>
    <row r="538" spans="1:39"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row>
    <row r="539" spans="1:39"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row>
    <row r="540" spans="1:39"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row>
    <row r="541" spans="1:39"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row>
    <row r="542" spans="1:39"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row>
    <row r="543" spans="1:39"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row>
    <row r="544" spans="1:39"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row>
    <row r="545" spans="1:39"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row>
    <row r="546" spans="1:39"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row>
    <row r="547" spans="1:39"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row>
    <row r="548" spans="1:39"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row>
    <row r="549" spans="1:39"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row>
    <row r="550" spans="1:39"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row>
    <row r="551" spans="1:39"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row>
    <row r="552" spans="1:39"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row>
    <row r="553" spans="1:39"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row>
    <row r="554" spans="1:39"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row>
    <row r="555" spans="1:39"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row>
    <row r="556" spans="1:39"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row>
    <row r="557" spans="1:39"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row>
    <row r="558" spans="1:39"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row>
    <row r="559" spans="1:39"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row>
    <row r="560" spans="1:39"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row>
    <row r="561" spans="1:39"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row>
    <row r="562" spans="1:39"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row>
    <row r="563" spans="1:39"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row>
    <row r="564" spans="1:39"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row>
    <row r="565" spans="1:39"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row>
    <row r="566" spans="1:39"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row>
    <row r="567" spans="1:39"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row>
    <row r="568" spans="1:39"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row>
    <row r="569" spans="1:39"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row>
    <row r="570" spans="1:39"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row>
    <row r="571" spans="1:39"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row>
    <row r="572" spans="1:39"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row>
    <row r="573" spans="1:39"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row>
    <row r="574" spans="1:39"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row>
    <row r="575" spans="1:39"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row>
    <row r="576" spans="1:39"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row>
    <row r="577" spans="1:39"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row>
    <row r="578" spans="1:39"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row>
    <row r="579" spans="1:39"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row>
    <row r="580" spans="1:39"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row>
    <row r="581" spans="1:39"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row>
    <row r="582" spans="1:39"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row>
    <row r="583" spans="1:39"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row>
    <row r="584" spans="1:39"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row>
    <row r="585" spans="1:39"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row>
    <row r="586" spans="1:39"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row>
    <row r="587" spans="1:39"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row>
    <row r="588" spans="1:39"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row>
    <row r="589" spans="1:39"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row>
    <row r="590" spans="1:39"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row>
    <row r="591" spans="1:39"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row>
    <row r="592" spans="1:39"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row>
    <row r="593" spans="1:39"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row>
    <row r="594" spans="1:39"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row>
    <row r="595" spans="1:39"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row>
    <row r="596" spans="1:39"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row>
    <row r="597" spans="1:39"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row>
    <row r="598" spans="1:39"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row>
    <row r="599" spans="1:39"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row>
    <row r="600" spans="1:39"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row>
    <row r="601" spans="1:39"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row>
    <row r="602" spans="1:39"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row>
    <row r="603" spans="1:39"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row>
    <row r="604" spans="1:39"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row>
    <row r="605" spans="1:39"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row>
    <row r="606" spans="1:39"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row>
    <row r="607" spans="1:39"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row>
    <row r="608" spans="1:39"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row>
    <row r="609" spans="1:39"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row>
    <row r="610" spans="1:39"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row>
    <row r="611" spans="1:39"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row>
    <row r="612" spans="1:39"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row>
    <row r="613" spans="1:39"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row>
    <row r="614" spans="1:39"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row>
    <row r="615" spans="1:39"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row>
    <row r="616" spans="1:39"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row>
    <row r="617" spans="1:39"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row>
    <row r="618" spans="1:39"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row>
    <row r="619" spans="1:39"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row>
    <row r="620" spans="1:39"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row>
    <row r="621" spans="1:39"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row>
    <row r="622" spans="1:39"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row>
    <row r="623" spans="1:39"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row>
    <row r="624" spans="1:39"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row>
    <row r="625" spans="1:39"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row>
    <row r="626" spans="1:39"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row>
    <row r="627" spans="1:39"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row>
    <row r="628" spans="1:39"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row>
    <row r="629" spans="1:39"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row>
    <row r="630" spans="1:39"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row>
    <row r="631" spans="1:39"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row>
    <row r="632" spans="1:39"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row>
    <row r="633" spans="1:39"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row>
    <row r="634" spans="1:39"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row>
    <row r="635" spans="1:39"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row>
    <row r="636" spans="1:39"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row>
    <row r="637" spans="1:39"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row>
    <row r="638" spans="1:39"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row>
    <row r="639" spans="1:39"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row>
    <row r="640" spans="1:39"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row>
    <row r="641" spans="1:39"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row>
    <row r="642" spans="1:39"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row>
    <row r="643" spans="1:39"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row>
    <row r="644" spans="1:39"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row>
    <row r="645" spans="1:39"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row>
    <row r="646" spans="1:39"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row>
    <row r="647" spans="1:39"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row>
    <row r="648" spans="1:39"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row>
    <row r="649" spans="1:39"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row>
    <row r="650" spans="1:39"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row>
    <row r="651" spans="1:39"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row>
    <row r="652" spans="1:39"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row>
    <row r="653" spans="1:39"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row>
    <row r="654" spans="1:39"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row>
    <row r="655" spans="1:39"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row>
    <row r="656" spans="1:39"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row>
    <row r="657" spans="1:39"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row>
    <row r="658" spans="1:39"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row>
    <row r="659" spans="1:39"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row>
    <row r="660" spans="1:39"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row>
    <row r="661" spans="1:39"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row>
    <row r="662" spans="1:39"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row>
    <row r="663" spans="1:39"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row>
    <row r="664" spans="1:39"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row>
    <row r="665" spans="1:39"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row>
    <row r="666" spans="1:39"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row>
    <row r="667" spans="1:39"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row>
    <row r="668" spans="1:39"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row>
    <row r="669" spans="1:39"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row>
    <row r="670" spans="1:39"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row>
    <row r="671" spans="1:39"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row>
    <row r="672" spans="1:39"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row>
    <row r="673" spans="1:39"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row>
    <row r="674" spans="1:39"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row>
    <row r="675" spans="1:39"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row>
    <row r="676" spans="1:39"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row>
    <row r="677" spans="1:39"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row>
    <row r="678" spans="1:39"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row>
    <row r="679" spans="1:39"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row>
    <row r="680" spans="1:39"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row>
    <row r="681" spans="1:39"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row>
    <row r="682" spans="1:39"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row>
    <row r="683" spans="1:39"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row>
    <row r="684" spans="1:39"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row>
    <row r="685" spans="1:39"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row>
    <row r="686" spans="1:39"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row>
    <row r="687" spans="1:39"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row>
    <row r="688" spans="1:39"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row>
    <row r="689" spans="1:39"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row>
    <row r="690" spans="1:39"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row>
    <row r="691" spans="1:39"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row>
    <row r="692" spans="1:39"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row>
    <row r="693" spans="1:39"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row>
    <row r="694" spans="1:39"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row>
    <row r="695" spans="1:39"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row>
    <row r="696" spans="1:39"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row>
    <row r="697" spans="1:39"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row>
    <row r="698" spans="1:39"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row>
    <row r="699" spans="1:39"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row>
    <row r="700" spans="1:39"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row>
    <row r="701" spans="1:39"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row>
    <row r="702" spans="1:39"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row>
    <row r="703" spans="1:39"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row>
    <row r="704" spans="1:39"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row>
    <row r="705" spans="1:39"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row>
    <row r="706" spans="1:39"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row>
    <row r="707" spans="1:39"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row>
    <row r="708" spans="1:39"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row>
    <row r="709" spans="1:39"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row>
    <row r="710" spans="1:39"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row>
    <row r="711" spans="1:39"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row>
    <row r="712" spans="1:39"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row>
    <row r="713" spans="1:39"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row>
    <row r="714" spans="1:39"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row>
    <row r="715" spans="1:39"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row>
    <row r="716" spans="1:39"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row>
    <row r="717" spans="1:39"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row>
    <row r="718" spans="1:39"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row>
    <row r="719" spans="1:39"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row>
    <row r="720" spans="1:39"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row>
    <row r="721" spans="1:39"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row>
    <row r="722" spans="1:39"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row>
    <row r="723" spans="1:39"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row>
    <row r="724" spans="1:39"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row>
    <row r="725" spans="1:39"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row>
    <row r="726" spans="1:39"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row>
    <row r="727" spans="1:39"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row>
    <row r="728" spans="1:39"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row>
    <row r="729" spans="1:39"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row>
    <row r="730" spans="1:39"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row>
    <row r="731" spans="1:39"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row>
    <row r="732" spans="1:39"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row>
    <row r="733" spans="1:39"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row>
    <row r="734" spans="1:39"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row>
    <row r="735" spans="1:39"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row>
    <row r="736" spans="1:39"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row>
    <row r="737" spans="1:39"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row>
    <row r="738" spans="1:39"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row>
    <row r="739" spans="1:39"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row>
    <row r="740" spans="1:39"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row>
    <row r="741" spans="1:39"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row>
    <row r="742" spans="1:39"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row>
    <row r="743" spans="1:39"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row>
    <row r="744" spans="1:39"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row>
    <row r="745" spans="1:39"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row>
    <row r="746" spans="1:39"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row>
    <row r="747" spans="1:39"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row>
    <row r="748" spans="1:39"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row>
    <row r="749" spans="1:39"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row>
    <row r="750" spans="1:39"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row>
    <row r="751" spans="1:39"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row>
    <row r="752" spans="1:39"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row>
    <row r="753" spans="1:39"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row>
    <row r="754" spans="1:39"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row>
    <row r="755" spans="1:39"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row>
    <row r="756" spans="1:39"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row>
    <row r="757" spans="1:39"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row>
    <row r="758" spans="1:39"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row>
    <row r="759" spans="1:39"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row>
    <row r="760" spans="1:39"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row>
    <row r="761" spans="1:39"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row>
    <row r="762" spans="1:39"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row>
    <row r="763" spans="1:39"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row>
    <row r="764" spans="1:39"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row>
    <row r="765" spans="1:39"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row>
    <row r="766" spans="1:39"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row>
    <row r="767" spans="1:39"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row>
    <row r="768" spans="1:39"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row>
    <row r="769" spans="1:39"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row>
    <row r="770" spans="1:39"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row>
    <row r="771" spans="1:39"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row>
    <row r="772" spans="1:39"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row>
    <row r="773" spans="1:39"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row>
    <row r="774" spans="1:39"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row>
    <row r="775" spans="1:39"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row>
    <row r="776" spans="1:39"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row>
    <row r="777" spans="1:39"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row>
    <row r="778" spans="1:39"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row>
    <row r="779" spans="1:39"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row>
    <row r="780" spans="1:39"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row>
    <row r="781" spans="1:39"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row>
    <row r="782" spans="1:39"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row>
    <row r="783" spans="1:39"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row>
    <row r="784" spans="1:39"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row>
    <row r="785" spans="1:39"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row>
    <row r="786" spans="1:39"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row>
    <row r="787" spans="1:39"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row>
    <row r="788" spans="1:39"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row>
    <row r="789" spans="1:39"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row>
    <row r="790" spans="1:39"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row>
    <row r="791" spans="1:39"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row>
    <row r="792" spans="1:39"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row>
    <row r="793" spans="1:39"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row>
    <row r="794" spans="1:39"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row>
    <row r="795" spans="1:39"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row>
    <row r="796" spans="1:39"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row>
    <row r="797" spans="1:39"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row>
    <row r="798" spans="1:39"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row>
    <row r="799" spans="1:39"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row>
    <row r="800" spans="1:39"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row>
    <row r="801" spans="1:39"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row>
    <row r="802" spans="1:39"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row>
    <row r="803" spans="1:39"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row>
    <row r="804" spans="1:39"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row>
    <row r="805" spans="1:39"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row>
    <row r="806" spans="1:39"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row>
    <row r="807" spans="1:39"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row>
    <row r="808" spans="1:39"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row>
    <row r="809" spans="1:39"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row>
    <row r="810" spans="1:39"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row>
    <row r="811" spans="1:39"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row>
    <row r="812" spans="1:39"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row>
    <row r="813" spans="1:39"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row>
    <row r="814" spans="1:39"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row>
    <row r="815" spans="1:39"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row>
    <row r="816" spans="1:39"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row>
    <row r="817" spans="1:39"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row>
    <row r="818" spans="1:39"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row>
    <row r="819" spans="1:39"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row>
    <row r="820" spans="1:39"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row>
    <row r="821" spans="1:39"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row>
    <row r="822" spans="1:39"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row>
    <row r="823" spans="1:39"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row>
    <row r="824" spans="1:39"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row>
    <row r="825" spans="1:39"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row>
    <row r="826" spans="1:39"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row>
    <row r="827" spans="1:39"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row>
    <row r="828" spans="1:39"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row>
    <row r="829" spans="1:39"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row>
    <row r="830" spans="1:39"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row>
    <row r="831" spans="1:39"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row>
    <row r="832" spans="1:39"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row>
    <row r="833" spans="1:39"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row>
    <row r="834" spans="1:39"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row>
    <row r="835" spans="1:39"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row>
    <row r="836" spans="1:39"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row>
    <row r="837" spans="1:39"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row>
    <row r="838" spans="1:39"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row>
    <row r="839" spans="1:39"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row>
    <row r="840" spans="1:39"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row>
    <row r="841" spans="1:39"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row>
    <row r="842" spans="1:39"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row>
    <row r="843" spans="1:39"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row>
    <row r="844" spans="1:39"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row>
    <row r="845" spans="1:39"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row>
    <row r="846" spans="1:39"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row>
    <row r="847" spans="1:39"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row>
    <row r="848" spans="1:39"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row>
    <row r="849" spans="1:39"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row>
    <row r="850" spans="1:39"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row>
    <row r="851" spans="1:39"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row>
    <row r="852" spans="1:39"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row>
    <row r="853" spans="1:39"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row>
    <row r="854" spans="1:39"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row>
    <row r="855" spans="1:39"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row>
    <row r="856" spans="1:39"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row>
    <row r="857" spans="1:39"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row>
    <row r="858" spans="1:39"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row>
    <row r="859" spans="1:39"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row>
    <row r="860" spans="1:39"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row>
    <row r="861" spans="1:39"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row>
    <row r="862" spans="1:39"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row>
    <row r="863" spans="1:39"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row>
    <row r="864" spans="1:39"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row>
    <row r="865" spans="1:39"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row>
    <row r="866" spans="1:39"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row>
    <row r="867" spans="1:39"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row>
    <row r="868" spans="1:39"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row>
    <row r="869" spans="1:39"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row>
    <row r="870" spans="1:39"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row>
    <row r="871" spans="1:39"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row>
    <row r="872" spans="1:39"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row>
    <row r="873" spans="1:39"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row>
    <row r="874" spans="1:39"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row>
    <row r="875" spans="1:39"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row>
    <row r="876" spans="1:39"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row>
    <row r="877" spans="1:39"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row>
    <row r="878" spans="1:39"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row>
    <row r="879" spans="1:39"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row>
    <row r="880" spans="1:39"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row>
    <row r="881" spans="1:39"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row>
    <row r="882" spans="1:39"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row>
    <row r="883" spans="1:39"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row>
    <row r="884" spans="1:39"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row>
    <row r="885" spans="1:39"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row>
    <row r="886" spans="1:39"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row>
    <row r="887" spans="1:39"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row>
    <row r="888" spans="1:39"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row>
    <row r="889" spans="1:39"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row>
    <row r="890" spans="1:39"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row>
    <row r="891" spans="1:39"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row>
    <row r="892" spans="1:39"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row>
    <row r="893" spans="1:39"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row>
    <row r="894" spans="1:39"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row>
    <row r="895" spans="1:39"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row>
    <row r="896" spans="1:39"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row>
    <row r="897" spans="1:39"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row>
    <row r="898" spans="1:39"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row>
    <row r="899" spans="1:39"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row>
    <row r="900" spans="1:39"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row>
    <row r="901" spans="1:39"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row>
    <row r="902" spans="1:39"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row>
    <row r="903" spans="1:39"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row>
    <row r="904" spans="1:39"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row>
    <row r="905" spans="1:39"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row>
    <row r="906" spans="1:39"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row>
    <row r="907" spans="1:39"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row>
    <row r="908" spans="1:39"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row>
    <row r="909" spans="1:39"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row>
    <row r="910" spans="1:39"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row>
    <row r="911" spans="1:39"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row>
    <row r="912" spans="1:39"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row>
    <row r="913" spans="1:39"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row>
    <row r="914" spans="1:39"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row>
    <row r="915" spans="1:39"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row>
    <row r="916" spans="1:39"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row>
    <row r="917" spans="1:39"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row>
    <row r="918" spans="1:39"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row>
    <row r="919" spans="1:39"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row>
    <row r="920" spans="1:39"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row>
    <row r="921" spans="1:39"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row>
    <row r="922" spans="1:39"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row>
    <row r="923" spans="1:39"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row>
    <row r="924" spans="1:39"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row>
    <row r="925" spans="1:39"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row>
    <row r="926" spans="1:39"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row>
    <row r="927" spans="1:39"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row>
    <row r="928" spans="1:39"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row>
    <row r="929" spans="1:39"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row>
    <row r="930" spans="1:39"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row>
    <row r="931" spans="1:39"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row>
    <row r="932" spans="1:39"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row>
    <row r="933" spans="1:39"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row>
    <row r="934" spans="1:39"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row>
    <row r="935" spans="1:39"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row>
    <row r="936" spans="1:39"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row>
    <row r="937" spans="1:39"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row>
    <row r="938" spans="1:39"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row>
    <row r="939" spans="1:39"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row>
    <row r="940" spans="1:39"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row>
    <row r="941" spans="1:39"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row>
    <row r="942" spans="1:39"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row>
    <row r="943" spans="1:39"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row>
    <row r="944" spans="1:39"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row>
    <row r="945" spans="1:39"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row>
    <row r="946" spans="1:39"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row>
    <row r="947" spans="1:39"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row>
    <row r="948" spans="1:39"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row>
    <row r="949" spans="1:39"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row>
    <row r="950" spans="1:39"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row>
    <row r="951" spans="1:39"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row>
    <row r="952" spans="1:39"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row>
    <row r="953" spans="1:39"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row>
    <row r="954" spans="1:39"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row>
    <row r="955" spans="1:39"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row>
    <row r="956" spans="1:39"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row>
    <row r="957" spans="1:39"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row>
    <row r="958" spans="1:39"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row>
    <row r="959" spans="1:39"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row>
    <row r="960" spans="1:39"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row>
    <row r="961" spans="1:39"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row>
    <row r="962" spans="1:39"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row>
    <row r="963" spans="1:39"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row>
    <row r="964" spans="1:39"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row>
    <row r="965" spans="1:39"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row>
    <row r="966" spans="1:39"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row>
    <row r="967" spans="1:39"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row>
    <row r="968" spans="1:39"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row>
    <row r="969" spans="1:39"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row>
    <row r="970" spans="1:39"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row>
    <row r="971" spans="1:39"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row>
    <row r="972" spans="1:39"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row>
    <row r="973" spans="1:39"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row>
    <row r="974" spans="1:39"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row>
    <row r="975" spans="1:39" ht="15.7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row>
    <row r="976" spans="1:39" ht="15.7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row>
    <row r="977" spans="1:39" ht="15.7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row>
    <row r="978" spans="1:39" ht="15.7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row>
    <row r="979" spans="1:39" ht="15.7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row>
    <row r="980" spans="1:39" ht="15.7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row>
    <row r="981" spans="1:39" ht="15.7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row>
    <row r="982" spans="1:39" ht="15.7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row>
    <row r="983" spans="1:39" ht="15.7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row>
    <row r="984" spans="1:39" ht="15.7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row>
    <row r="985" spans="1:39" ht="15.7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row>
    <row r="986" spans="1:39" ht="15.7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row>
    <row r="987" spans="1:39" ht="15.7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row>
    <row r="988" spans="1:39" ht="15.7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row>
    <row r="989" spans="1:39" ht="15.7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row>
    <row r="990" spans="1:39" ht="15.7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row>
    <row r="991" spans="1:39" ht="15.7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row>
    <row r="992" spans="1:39" ht="15.7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row>
    <row r="993" spans="1:39" ht="15.7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row>
    <row r="994" spans="1:39" ht="15.7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row>
    <row r="995" spans="1:39" ht="15.7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row>
    <row r="996" spans="1:39" ht="15.7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row>
    <row r="997" spans="1:39" ht="15.7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row>
    <row r="998" spans="1:39" ht="15.7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row>
    <row r="999" spans="1:39" ht="15.7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row>
    <row r="1000" spans="1:39" ht="15.7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row>
  </sheetData>
  <mergeCells count="353">
    <mergeCell ref="L154:T156"/>
    <mergeCell ref="U154:V156"/>
    <mergeCell ref="L157:T159"/>
    <mergeCell ref="U157:V159"/>
    <mergeCell ref="L160:T162"/>
    <mergeCell ref="U160:V162"/>
    <mergeCell ref="B150:G153"/>
    <mergeCell ref="B154:G156"/>
    <mergeCell ref="H154:K156"/>
    <mergeCell ref="B157:G159"/>
    <mergeCell ref="H157:K159"/>
    <mergeCell ref="B160:G162"/>
    <mergeCell ref="H160:K162"/>
    <mergeCell ref="B146:G149"/>
    <mergeCell ref="H146:K149"/>
    <mergeCell ref="L146:T149"/>
    <mergeCell ref="U146:V149"/>
    <mergeCell ref="U150:V153"/>
    <mergeCell ref="U130:V132"/>
    <mergeCell ref="L133:T135"/>
    <mergeCell ref="U133:V135"/>
    <mergeCell ref="H150:K153"/>
    <mergeCell ref="L150:T153"/>
    <mergeCell ref="B139:G141"/>
    <mergeCell ref="H139:K141"/>
    <mergeCell ref="L139:T141"/>
    <mergeCell ref="U139:V141"/>
    <mergeCell ref="U122:V122"/>
    <mergeCell ref="U123:V123"/>
    <mergeCell ref="B124:G138"/>
    <mergeCell ref="H124:K138"/>
    <mergeCell ref="L124:T126"/>
    <mergeCell ref="U124:V126"/>
    <mergeCell ref="U127:V129"/>
    <mergeCell ref="B121:G123"/>
    <mergeCell ref="H121:K123"/>
    <mergeCell ref="L121:T123"/>
    <mergeCell ref="U121:V121"/>
    <mergeCell ref="B142:G145"/>
    <mergeCell ref="U142:V145"/>
    <mergeCell ref="W133:AA135"/>
    <mergeCell ref="AB133:AC135"/>
    <mergeCell ref="L136:T138"/>
    <mergeCell ref="U136:V138"/>
    <mergeCell ref="W136:AA138"/>
    <mergeCell ref="AB136:AC138"/>
    <mergeCell ref="H142:K145"/>
    <mergeCell ref="L142:T145"/>
    <mergeCell ref="X121:AA121"/>
    <mergeCell ref="X122:AA122"/>
    <mergeCell ref="W127:AA129"/>
    <mergeCell ref="AB127:AC129"/>
    <mergeCell ref="W130:AA132"/>
    <mergeCell ref="AB130:AC132"/>
    <mergeCell ref="W151:AA151"/>
    <mergeCell ref="AB121:AC121"/>
    <mergeCell ref="W148:AA148"/>
    <mergeCell ref="W149:AA149"/>
    <mergeCell ref="W150:AA150"/>
    <mergeCell ref="AB150:AC153"/>
    <mergeCell ref="AB142:AC145"/>
    <mergeCell ref="W143:AA143"/>
    <mergeCell ref="W144:AA144"/>
    <mergeCell ref="W145:AA145"/>
    <mergeCell ref="W146:AA146"/>
    <mergeCell ref="AB146:AC149"/>
    <mergeCell ref="W147:AA147"/>
    <mergeCell ref="W152:AA152"/>
    <mergeCell ref="W153:AA153"/>
    <mergeCell ref="W139:AA141"/>
    <mergeCell ref="W142:AA142"/>
    <mergeCell ref="AB139:AC141"/>
    <mergeCell ref="B111:G114"/>
    <mergeCell ref="H111:K114"/>
    <mergeCell ref="L111:T114"/>
    <mergeCell ref="U111:V114"/>
    <mergeCell ref="W111:AA111"/>
    <mergeCell ref="AB111:AC114"/>
    <mergeCell ref="AD111:AM114"/>
    <mergeCell ref="W114:AA114"/>
    <mergeCell ref="AB115:AC120"/>
    <mergeCell ref="AD115:AM120"/>
    <mergeCell ref="W112:AA112"/>
    <mergeCell ref="W113:AA113"/>
    <mergeCell ref="B115:G120"/>
    <mergeCell ref="H115:K120"/>
    <mergeCell ref="L115:T120"/>
    <mergeCell ref="U115:V120"/>
    <mergeCell ref="W115:AA120"/>
    <mergeCell ref="Z182:AA182"/>
    <mergeCell ref="AC182:AD182"/>
    <mergeCell ref="AF182:AG182"/>
    <mergeCell ref="AI182:AJ182"/>
    <mergeCell ref="AL182:AM182"/>
    <mergeCell ref="T182:U182"/>
    <mergeCell ref="T183:U183"/>
    <mergeCell ref="AD121:AM123"/>
    <mergeCell ref="AB122:AC122"/>
    <mergeCell ref="L127:T129"/>
    <mergeCell ref="L130:T132"/>
    <mergeCell ref="X123:AA123"/>
    <mergeCell ref="AB123:AC123"/>
    <mergeCell ref="W124:AA126"/>
    <mergeCell ref="AB124:AC126"/>
    <mergeCell ref="AD124:AM126"/>
    <mergeCell ref="AD127:AM129"/>
    <mergeCell ref="AD130:AM132"/>
    <mergeCell ref="W154:AA156"/>
    <mergeCell ref="AB154:AC156"/>
    <mergeCell ref="W157:AA159"/>
    <mergeCell ref="AB157:AC159"/>
    <mergeCell ref="W160:AA162"/>
    <mergeCell ref="AB160:AC162"/>
    <mergeCell ref="B184:AA184"/>
    <mergeCell ref="AC184:AD184"/>
    <mergeCell ref="AF184:AG184"/>
    <mergeCell ref="AI184:AJ184"/>
    <mergeCell ref="AL184:AM184"/>
    <mergeCell ref="AH185:AM185"/>
    <mergeCell ref="AH186:AM186"/>
    <mergeCell ref="AD133:AM135"/>
    <mergeCell ref="AD136:AM138"/>
    <mergeCell ref="AD139:AM141"/>
    <mergeCell ref="AD142:AM145"/>
    <mergeCell ref="AD146:AM149"/>
    <mergeCell ref="AD150:AM153"/>
    <mergeCell ref="AD154:AM156"/>
    <mergeCell ref="AI183:AJ183"/>
    <mergeCell ref="AL183:AM183"/>
    <mergeCell ref="AD157:AM159"/>
    <mergeCell ref="AD160:AM162"/>
    <mergeCell ref="B180:AM180"/>
    <mergeCell ref="B181:AM181"/>
    <mergeCell ref="B182:O183"/>
    <mergeCell ref="Q182:R182"/>
    <mergeCell ref="Q183:R183"/>
    <mergeCell ref="W182:X182"/>
    <mergeCell ref="B200:O200"/>
    <mergeCell ref="Z200:AM200"/>
    <mergeCell ref="B201:O201"/>
    <mergeCell ref="Z201:AM201"/>
    <mergeCell ref="B202:O202"/>
    <mergeCell ref="Z202:AM202"/>
    <mergeCell ref="B185:AA186"/>
    <mergeCell ref="B187:AA188"/>
    <mergeCell ref="B189:AM190"/>
    <mergeCell ref="B191:AM192"/>
    <mergeCell ref="B193:AM194"/>
    <mergeCell ref="B195:AM196"/>
    <mergeCell ref="S198:AK198"/>
    <mergeCell ref="AB187:AM187"/>
    <mergeCell ref="AB188:AM188"/>
    <mergeCell ref="W183:X183"/>
    <mergeCell ref="Z183:AA183"/>
    <mergeCell ref="AC183:AD183"/>
    <mergeCell ref="AF183:AG183"/>
    <mergeCell ref="AB185:AG185"/>
    <mergeCell ref="AB186:AG186"/>
    <mergeCell ref="K2:AM2"/>
    <mergeCell ref="K3:AM3"/>
    <mergeCell ref="B5:E5"/>
    <mergeCell ref="F5:AG5"/>
    <mergeCell ref="AH5:AM5"/>
    <mergeCell ref="B6:E7"/>
    <mergeCell ref="F6:AM7"/>
    <mergeCell ref="B8:H8"/>
    <mergeCell ref="I8:K8"/>
    <mergeCell ref="L8:Q8"/>
    <mergeCell ref="R8:W8"/>
    <mergeCell ref="X8:AM8"/>
    <mergeCell ref="B9:H9"/>
    <mergeCell ref="I9:K9"/>
    <mergeCell ref="X9:AM9"/>
    <mergeCell ref="L9:Q9"/>
    <mergeCell ref="R9:W9"/>
    <mergeCell ref="B10:H10"/>
    <mergeCell ref="B15:D15"/>
    <mergeCell ref="E15:K15"/>
    <mergeCell ref="L15:U15"/>
    <mergeCell ref="V15:Z15"/>
    <mergeCell ref="AA15:AF15"/>
    <mergeCell ref="AG15:AM15"/>
    <mergeCell ref="B16:D16"/>
    <mergeCell ref="AG16:AM16"/>
    <mergeCell ref="I10:O10"/>
    <mergeCell ref="P10:AA10"/>
    <mergeCell ref="AB10:AG10"/>
    <mergeCell ref="AH10:AM10"/>
    <mergeCell ref="L14:Z14"/>
    <mergeCell ref="AA14:AM14"/>
    <mergeCell ref="B11:H11"/>
    <mergeCell ref="I11:O11"/>
    <mergeCell ref="P11:AA11"/>
    <mergeCell ref="AB11:AG11"/>
    <mergeCell ref="AH11:AM11"/>
    <mergeCell ref="B13:AM13"/>
    <mergeCell ref="B14:K14"/>
    <mergeCell ref="E20:AI21"/>
    <mergeCell ref="AJ20:AM21"/>
    <mergeCell ref="E16:K16"/>
    <mergeCell ref="L16:U16"/>
    <mergeCell ref="B17:Z17"/>
    <mergeCell ref="B18:Z18"/>
    <mergeCell ref="B19:AI19"/>
    <mergeCell ref="AJ19:AM19"/>
    <mergeCell ref="B20:D21"/>
    <mergeCell ref="V16:Z16"/>
    <mergeCell ref="AA16:AF16"/>
    <mergeCell ref="AA17:AM17"/>
    <mergeCell ref="AA18:AM18"/>
    <mergeCell ref="B22:AM22"/>
    <mergeCell ref="B23:W23"/>
    <mergeCell ref="X23:AM23"/>
    <mergeCell ref="I24:N24"/>
    <mergeCell ref="O24:W24"/>
    <mergeCell ref="X24:AE24"/>
    <mergeCell ref="AF24:AM24"/>
    <mergeCell ref="B24:H24"/>
    <mergeCell ref="B25:H25"/>
    <mergeCell ref="I25:N25"/>
    <mergeCell ref="O25:W25"/>
    <mergeCell ref="X25:AE25"/>
    <mergeCell ref="AF25:AM25"/>
    <mergeCell ref="B27:AM27"/>
    <mergeCell ref="B28:AM28"/>
    <mergeCell ref="B39:AM39"/>
    <mergeCell ref="C40:AM40"/>
    <mergeCell ref="C41:AM41"/>
    <mergeCell ref="C42:AM42"/>
    <mergeCell ref="C43:AM43"/>
    <mergeCell ref="C44:AM44"/>
    <mergeCell ref="C45:AM45"/>
    <mergeCell ref="C46:AM46"/>
    <mergeCell ref="C47:AM47"/>
    <mergeCell ref="C48:AM48"/>
    <mergeCell ref="C49:AM49"/>
    <mergeCell ref="C50:AM50"/>
    <mergeCell ref="C51:AM51"/>
    <mergeCell ref="C52:AM52"/>
    <mergeCell ref="C53:AM53"/>
    <mergeCell ref="C54:AM54"/>
    <mergeCell ref="C55:AM55"/>
    <mergeCell ref="C56:AM56"/>
    <mergeCell ref="C57:AM57"/>
    <mergeCell ref="C58:AM58"/>
    <mergeCell ref="W81:AA81"/>
    <mergeCell ref="W82:AA82"/>
    <mergeCell ref="H80:K83"/>
    <mergeCell ref="L80:T83"/>
    <mergeCell ref="U80:V83"/>
    <mergeCell ref="W80:AA80"/>
    <mergeCell ref="AB80:AC83"/>
    <mergeCell ref="AD80:AM83"/>
    <mergeCell ref="W83:AA83"/>
    <mergeCell ref="C59:AM59"/>
    <mergeCell ref="C60:AM60"/>
    <mergeCell ref="C61:AM61"/>
    <mergeCell ref="C62:AM62"/>
    <mergeCell ref="C63:AM63"/>
    <mergeCell ref="C64:AM64"/>
    <mergeCell ref="C65:AM65"/>
    <mergeCell ref="U73:V73"/>
    <mergeCell ref="W73:AA73"/>
    <mergeCell ref="AB73:AC73"/>
    <mergeCell ref="AD73:AM73"/>
    <mergeCell ref="AD74:AM76"/>
    <mergeCell ref="AD77:AM79"/>
    <mergeCell ref="C66:AM66"/>
    <mergeCell ref="C67:AM67"/>
    <mergeCell ref="C68:AM68"/>
    <mergeCell ref="C69:AM69"/>
    <mergeCell ref="C70:AM70"/>
    <mergeCell ref="B72:AM72"/>
    <mergeCell ref="B73:G73"/>
    <mergeCell ref="H73:K73"/>
    <mergeCell ref="L73:T73"/>
    <mergeCell ref="H74:K76"/>
    <mergeCell ref="L74:T76"/>
    <mergeCell ref="U74:V76"/>
    <mergeCell ref="W74:AA76"/>
    <mergeCell ref="AB74:AC76"/>
    <mergeCell ref="B74:G76"/>
    <mergeCell ref="B77:G79"/>
    <mergeCell ref="H77:K79"/>
    <mergeCell ref="L77:T79"/>
    <mergeCell ref="U77:V79"/>
    <mergeCell ref="W77:AA79"/>
    <mergeCell ref="AB77:AC79"/>
    <mergeCell ref="AD99:AM101"/>
    <mergeCell ref="W108:AA108"/>
    <mergeCell ref="W109:AA109"/>
    <mergeCell ref="X98:AA98"/>
    <mergeCell ref="W99:AA101"/>
    <mergeCell ref="AB99:AC101"/>
    <mergeCell ref="W102:AA104"/>
    <mergeCell ref="AB102:AC104"/>
    <mergeCell ref="W105:AA105"/>
    <mergeCell ref="AB105:AC110"/>
    <mergeCell ref="W110:AA110"/>
    <mergeCell ref="AD102:AM104"/>
    <mergeCell ref="AD105:AM110"/>
    <mergeCell ref="W106:AA106"/>
    <mergeCell ref="W107:AA107"/>
    <mergeCell ref="AD88:AM91"/>
    <mergeCell ref="AD92:AM95"/>
    <mergeCell ref="AD96:AM98"/>
    <mergeCell ref="AB97:AC97"/>
    <mergeCell ref="AB98:AC98"/>
    <mergeCell ref="W84:AA84"/>
    <mergeCell ref="W85:AA85"/>
    <mergeCell ref="W89:AA89"/>
    <mergeCell ref="W90:AA90"/>
    <mergeCell ref="W92:AA95"/>
    <mergeCell ref="AB92:AC95"/>
    <mergeCell ref="X96:AA96"/>
    <mergeCell ref="AB96:AC96"/>
    <mergeCell ref="X97:AA97"/>
    <mergeCell ref="AB88:AC91"/>
    <mergeCell ref="W88:AA88"/>
    <mergeCell ref="W91:AA91"/>
    <mergeCell ref="B80:G83"/>
    <mergeCell ref="B84:G87"/>
    <mergeCell ref="H84:K87"/>
    <mergeCell ref="L84:T87"/>
    <mergeCell ref="U84:V87"/>
    <mergeCell ref="AB84:AC87"/>
    <mergeCell ref="AD84:AM87"/>
    <mergeCell ref="W86:AA86"/>
    <mergeCell ref="W87:AA87"/>
    <mergeCell ref="U99:V101"/>
    <mergeCell ref="U102:V104"/>
    <mergeCell ref="U105:V110"/>
    <mergeCell ref="B88:G91"/>
    <mergeCell ref="B92:G95"/>
    <mergeCell ref="H92:K95"/>
    <mergeCell ref="L92:T95"/>
    <mergeCell ref="B96:G98"/>
    <mergeCell ref="H96:K98"/>
    <mergeCell ref="L96:T98"/>
    <mergeCell ref="B99:G104"/>
    <mergeCell ref="H99:K104"/>
    <mergeCell ref="L99:T101"/>
    <mergeCell ref="L102:T104"/>
    <mergeCell ref="B105:G110"/>
    <mergeCell ref="H105:K110"/>
    <mergeCell ref="L105:T110"/>
    <mergeCell ref="H88:K91"/>
    <mergeCell ref="L88:T91"/>
    <mergeCell ref="U88:V91"/>
    <mergeCell ref="U92:V95"/>
    <mergeCell ref="U96:V96"/>
    <mergeCell ref="U97:V97"/>
    <mergeCell ref="U98:V98"/>
  </mergeCells>
  <conditionalFormatting sqref="B18:AM18">
    <cfRule type="cellIs" dxfId="517" priority="1" operator="lessThanOrEqual">
      <formula>0</formula>
    </cfRule>
  </conditionalFormatting>
  <conditionalFormatting sqref="B16:L16 AG16">
    <cfRule type="cellIs" dxfId="516" priority="2" operator="lessThanOrEqual">
      <formula>0</formula>
    </cfRule>
  </conditionalFormatting>
  <conditionalFormatting sqref="I25">
    <cfRule type="cellIs" dxfId="515" priority="3" operator="lessThanOrEqual">
      <formula>0</formula>
    </cfRule>
  </conditionalFormatting>
  <conditionalFormatting sqref="B25">
    <cfRule type="cellIs" dxfId="514" priority="4" operator="lessThanOrEqual">
      <formula>0</formula>
    </cfRule>
  </conditionalFormatting>
  <conditionalFormatting sqref="S198">
    <cfRule type="cellIs" dxfId="513" priority="5" operator="equal">
      <formula>0</formula>
    </cfRule>
  </conditionalFormatting>
  <conditionalFormatting sqref="B202 U74:V79 U84:V98 U105:V110 U115:V120 U139:V162 AD74:AM79 AD84:AM98 AD105:AM110 AD115:AM123 AD139:AM162">
    <cfRule type="containsBlanks" dxfId="512" priority="6">
      <formula>LEN(TRIM(B202))=0</formula>
    </cfRule>
  </conditionalFormatting>
  <conditionalFormatting sqref="Z202">
    <cfRule type="containsBlanks" dxfId="511" priority="7">
      <formula>LEN(TRIM(Z202))=0</formula>
    </cfRule>
  </conditionalFormatting>
  <conditionalFormatting sqref="AJ20">
    <cfRule type="cellIs" dxfId="510" priority="8" operator="lessThanOrEqual">
      <formula>0</formula>
    </cfRule>
  </conditionalFormatting>
  <conditionalFormatting sqref="AA16">
    <cfRule type="cellIs" dxfId="509" priority="9" operator="lessThanOrEqual">
      <formula>0</formula>
    </cfRule>
  </conditionalFormatting>
  <conditionalFormatting sqref="V16">
    <cfRule type="cellIs" dxfId="508" priority="10" operator="lessThanOrEqual">
      <formula>0</formula>
    </cfRule>
  </conditionalFormatting>
  <conditionalFormatting sqref="E20">
    <cfRule type="cellIs" dxfId="507" priority="11" operator="lessThanOrEqual">
      <formula>0</formula>
    </cfRule>
  </conditionalFormatting>
  <conditionalFormatting sqref="AF25">
    <cfRule type="cellIs" dxfId="506" priority="12" operator="lessThanOrEqual">
      <formula>0</formula>
    </cfRule>
  </conditionalFormatting>
  <conditionalFormatting sqref="X25">
    <cfRule type="cellIs" dxfId="505" priority="13" operator="lessThanOrEqual">
      <formula>0</formula>
    </cfRule>
  </conditionalFormatting>
  <conditionalFormatting sqref="O25">
    <cfRule type="cellIs" dxfId="504" priority="14" operator="lessThanOrEqual">
      <formula>0</formula>
    </cfRule>
  </conditionalFormatting>
  <conditionalFormatting sqref="B193">
    <cfRule type="cellIs" dxfId="503" priority="15" operator="equal">
      <formula>0</formula>
    </cfRule>
  </conditionalFormatting>
  <conditionalFormatting sqref="B195">
    <cfRule type="cellIs" dxfId="502" priority="16" operator="equal">
      <formula>0</formula>
    </cfRule>
  </conditionalFormatting>
  <conditionalFormatting sqref="X96:AC98">
    <cfRule type="containsBlanks" dxfId="501" priority="17">
      <formula>LEN(TRIM(X96))=0</formula>
    </cfRule>
  </conditionalFormatting>
  <conditionalFormatting sqref="W108:AA108 W110:AA110">
    <cfRule type="containsBlanks" dxfId="500" priority="18">
      <formula>LEN(TRIM(W108))=0</formula>
    </cfRule>
  </conditionalFormatting>
  <conditionalFormatting sqref="U121:V123">
    <cfRule type="containsBlanks" dxfId="499" priority="19">
      <formula>LEN(TRIM(U121))=0</formula>
    </cfRule>
  </conditionalFormatting>
  <conditionalFormatting sqref="X121:AC123">
    <cfRule type="containsBlanks" dxfId="498" priority="20">
      <formula>LEN(TRIM(X121))=0</formula>
    </cfRule>
  </conditionalFormatting>
  <conditionalFormatting sqref="W143:AA143 W145:AA145">
    <cfRule type="containsBlanks" dxfId="497" priority="21">
      <formula>LEN(TRIM(W143))=0</formula>
    </cfRule>
  </conditionalFormatting>
  <conditionalFormatting sqref="W147:AA147 W149:AA149">
    <cfRule type="containsBlanks" dxfId="496" priority="22">
      <formula>LEN(TRIM(W147))=0</formula>
    </cfRule>
  </conditionalFormatting>
  <conditionalFormatting sqref="W151:AA151 W153:AA153">
    <cfRule type="containsBlanks" dxfId="495" priority="23">
      <formula>LEN(TRIM(W151))=0</formula>
    </cfRule>
  </conditionalFormatting>
  <conditionalFormatting sqref="W157:AA159">
    <cfRule type="containsBlanks" dxfId="494" priority="24">
      <formula>LEN(TRIM(W157))=0</formula>
    </cfRule>
  </conditionalFormatting>
  <conditionalFormatting sqref="W160:AA162">
    <cfRule type="containsBlanks" dxfId="493" priority="25">
      <formula>LEN(TRIM(W160))=0</formula>
    </cfRule>
  </conditionalFormatting>
  <conditionalFormatting sqref="W99:AA101">
    <cfRule type="containsBlanks" dxfId="492" priority="26">
      <formula>LEN(TRIM(W99))=0</formula>
    </cfRule>
  </conditionalFormatting>
  <conditionalFormatting sqref="U102:V104 AD102:AM104">
    <cfRule type="containsBlanks" dxfId="491" priority="27">
      <formula>LEN(TRIM(U102))=0</formula>
    </cfRule>
  </conditionalFormatting>
  <conditionalFormatting sqref="W102:AA104">
    <cfRule type="containsBlanks" dxfId="490" priority="28">
      <formula>LEN(TRIM(W102))=0</formula>
    </cfRule>
  </conditionalFormatting>
  <conditionalFormatting sqref="U80:V83 AD80:AM83">
    <cfRule type="containsBlanks" dxfId="489" priority="29">
      <formula>LEN(TRIM(U80))=0</formula>
    </cfRule>
  </conditionalFormatting>
  <conditionalFormatting sqref="W81:AA81 W83:AA83">
    <cfRule type="containsBlanks" dxfId="488" priority="30">
      <formula>LEN(TRIM(W81))=0</formula>
    </cfRule>
  </conditionalFormatting>
  <conditionalFormatting sqref="U124:V126 AD124:AM126">
    <cfRule type="containsBlanks" dxfId="487" priority="31">
      <formula>LEN(TRIM(U124))=0</formula>
    </cfRule>
  </conditionalFormatting>
  <conditionalFormatting sqref="W124:AA126">
    <cfRule type="containsBlanks" dxfId="486" priority="32">
      <formula>LEN(TRIM(W124))=0</formula>
    </cfRule>
  </conditionalFormatting>
  <conditionalFormatting sqref="U127:V129 AD127:AM129">
    <cfRule type="containsBlanks" dxfId="485" priority="33">
      <formula>LEN(TRIM(U127))=0</formula>
    </cfRule>
  </conditionalFormatting>
  <conditionalFormatting sqref="U130:V132 AD130:AM132">
    <cfRule type="containsBlanks" dxfId="484" priority="34">
      <formula>LEN(TRIM(U130))=0</formula>
    </cfRule>
  </conditionalFormatting>
  <conditionalFormatting sqref="U136:V138 AD136:AM138">
    <cfRule type="containsBlanks" dxfId="483" priority="35">
      <formula>LEN(TRIM(U136))=0</formula>
    </cfRule>
  </conditionalFormatting>
  <conditionalFormatting sqref="U133:V135 AD133:AM135">
    <cfRule type="containsBlanks" dxfId="482" priority="36">
      <formula>LEN(TRIM(U133))=0</formula>
    </cfRule>
  </conditionalFormatting>
  <conditionalFormatting sqref="U99:V101 AD99:AM101">
    <cfRule type="containsBlanks" dxfId="481" priority="37">
      <formula>LEN(TRIM(U99))=0</formula>
    </cfRule>
  </conditionalFormatting>
  <conditionalFormatting sqref="S183">
    <cfRule type="containsBlanks" dxfId="480" priority="38">
      <formula>LEN(TRIM(S183))=0</formula>
    </cfRule>
  </conditionalFormatting>
  <conditionalFormatting sqref="AE184">
    <cfRule type="containsBlanks" dxfId="479" priority="39">
      <formula>LEN(TRIM(AE184))=0</formula>
    </cfRule>
  </conditionalFormatting>
  <conditionalFormatting sqref="AH184">
    <cfRule type="containsBlanks" dxfId="478" priority="40">
      <formula>LEN(TRIM(AH184))=0</formula>
    </cfRule>
  </conditionalFormatting>
  <conditionalFormatting sqref="AB184">
    <cfRule type="containsBlanks" dxfId="477" priority="41">
      <formula>LEN(TRIM(AB184))=0</formula>
    </cfRule>
  </conditionalFormatting>
  <conditionalFormatting sqref="W106:AA106">
    <cfRule type="containsBlanks" dxfId="476" priority="42">
      <formula>LEN(TRIM(W106))=0</formula>
    </cfRule>
  </conditionalFormatting>
  <conditionalFormatting sqref="P182">
    <cfRule type="containsBlanks" dxfId="475" priority="43">
      <formula>LEN(TRIM(P182))=0</formula>
    </cfRule>
  </conditionalFormatting>
  <conditionalFormatting sqref="AE182">
    <cfRule type="containsBlanks" dxfId="474" priority="44">
      <formula>LEN(TRIM(AE182))=0</formula>
    </cfRule>
  </conditionalFormatting>
  <conditionalFormatting sqref="AH182">
    <cfRule type="containsBlanks" dxfId="473" priority="45">
      <formula>LEN(TRIM(AH182))=0</formula>
    </cfRule>
  </conditionalFormatting>
  <conditionalFormatting sqref="AK182">
    <cfRule type="containsBlanks" dxfId="472" priority="46">
      <formula>LEN(TRIM(AK182))=0</formula>
    </cfRule>
  </conditionalFormatting>
  <conditionalFormatting sqref="AB182">
    <cfRule type="containsBlanks" dxfId="471" priority="47">
      <formula>LEN(TRIM(AB182))=0</formula>
    </cfRule>
  </conditionalFormatting>
  <conditionalFormatting sqref="Y182">
    <cfRule type="containsBlanks" dxfId="470" priority="48">
      <formula>LEN(TRIM(Y182))=0</formula>
    </cfRule>
  </conditionalFormatting>
  <conditionalFormatting sqref="V182">
    <cfRule type="containsBlanks" dxfId="469" priority="49">
      <formula>LEN(TRIM(V182))=0</formula>
    </cfRule>
  </conditionalFormatting>
  <conditionalFormatting sqref="S182">
    <cfRule type="containsBlanks" dxfId="468" priority="50">
      <formula>LEN(TRIM(S182))=0</formula>
    </cfRule>
  </conditionalFormatting>
  <conditionalFormatting sqref="AE183">
    <cfRule type="containsBlanks" dxfId="467" priority="51">
      <formula>LEN(TRIM(AE183))=0</formula>
    </cfRule>
  </conditionalFormatting>
  <conditionalFormatting sqref="AH183">
    <cfRule type="containsBlanks" dxfId="466" priority="52">
      <formula>LEN(TRIM(AH183))=0</formula>
    </cfRule>
  </conditionalFormatting>
  <conditionalFormatting sqref="AK183">
    <cfRule type="containsBlanks" dxfId="465" priority="53">
      <formula>LEN(TRIM(AK183))=0</formula>
    </cfRule>
  </conditionalFormatting>
  <conditionalFormatting sqref="AB183">
    <cfRule type="containsBlanks" dxfId="464" priority="54">
      <formula>LEN(TRIM(AB183))=0</formula>
    </cfRule>
  </conditionalFormatting>
  <conditionalFormatting sqref="Y183">
    <cfRule type="containsBlanks" dxfId="463" priority="55">
      <formula>LEN(TRIM(Y183))=0</formula>
    </cfRule>
  </conditionalFormatting>
  <conditionalFormatting sqref="V183">
    <cfRule type="containsBlanks" dxfId="462" priority="56">
      <formula>LEN(TRIM(V183))=0</formula>
    </cfRule>
  </conditionalFormatting>
  <conditionalFormatting sqref="P183">
    <cfRule type="containsBlanks" dxfId="461" priority="57">
      <formula>LEN(TRIM(P183))=0</formula>
    </cfRule>
  </conditionalFormatting>
  <conditionalFormatting sqref="AK184">
    <cfRule type="containsBlanks" dxfId="460" priority="58">
      <formula>LEN(TRIM(AK184))=0</formula>
    </cfRule>
  </conditionalFormatting>
  <conditionalFormatting sqref="AB186 AH186">
    <cfRule type="cellIs" dxfId="459" priority="59" operator="equal">
      <formula>0</formula>
    </cfRule>
  </conditionalFormatting>
  <conditionalFormatting sqref="AB188">
    <cfRule type="cellIs" dxfId="458" priority="60" operator="equal">
      <formula>0</formula>
    </cfRule>
  </conditionalFormatting>
  <conditionalFormatting sqref="B189">
    <cfRule type="cellIs" dxfId="457" priority="61" operator="equal">
      <formula>0</formula>
    </cfRule>
  </conditionalFormatting>
  <conditionalFormatting sqref="B191">
    <cfRule type="cellIs" dxfId="456" priority="62" operator="equal">
      <formula>0</formula>
    </cfRule>
  </conditionalFormatting>
  <conditionalFormatting sqref="U111:V114 AD111:AM114">
    <cfRule type="containsBlanks" dxfId="455" priority="63">
      <formula>LEN(TRIM(U111))=0</formula>
    </cfRule>
  </conditionalFormatting>
  <conditionalFormatting sqref="W85:AA85">
    <cfRule type="containsBlanks" dxfId="454" priority="64">
      <formula>LEN(TRIM(W85))=0</formula>
    </cfRule>
  </conditionalFormatting>
  <conditionalFormatting sqref="W87:AA87">
    <cfRule type="containsBlanks" dxfId="453" priority="65">
      <formula>LEN(TRIM(W87))=0</formula>
    </cfRule>
  </conditionalFormatting>
  <conditionalFormatting sqref="W89:AA89">
    <cfRule type="containsBlanks" dxfId="452" priority="66">
      <formula>LEN(TRIM(W89))=0</formula>
    </cfRule>
  </conditionalFormatting>
  <conditionalFormatting sqref="W91:AA91">
    <cfRule type="containsBlanks" dxfId="451" priority="67">
      <formula>LEN(TRIM(W91))=0</formula>
    </cfRule>
  </conditionalFormatting>
  <conditionalFormatting sqref="AB99:AC101">
    <cfRule type="containsBlanks" dxfId="450" priority="68">
      <formula>LEN(TRIM(AB99))=0</formula>
    </cfRule>
  </conditionalFormatting>
  <conditionalFormatting sqref="AB102:AC104">
    <cfRule type="containsBlanks" dxfId="449" priority="69">
      <formula>LEN(TRIM(AB102))=0</formula>
    </cfRule>
  </conditionalFormatting>
  <conditionalFormatting sqref="W112:AA112">
    <cfRule type="containsBlanks" dxfId="448" priority="70">
      <formula>LEN(TRIM(W112))=0</formula>
    </cfRule>
  </conditionalFormatting>
  <conditionalFormatting sqref="W114:AA114">
    <cfRule type="containsBlanks" dxfId="447" priority="71">
      <formula>LEN(TRIM(W114))=0</formula>
    </cfRule>
  </conditionalFormatting>
  <conditionalFormatting sqref="W127:AA138">
    <cfRule type="containsBlanks" dxfId="446" priority="72">
      <formula>LEN(TRIM(W127))=0</formula>
    </cfRule>
  </conditionalFormatting>
  <dataValidations count="8">
    <dataValidation type="list" allowBlank="1" showErrorMessage="1" sqref="AJ20">
      <formula1>"2019.0,2020.0,2021.0,2022.0,2023.0,2024.0,2025.0"</formula1>
    </dataValidation>
    <dataValidation type="list" allowBlank="1" showErrorMessage="1" sqref="W106">
      <formula1>"Sostenible,Observación,Elevado,N/A"</formula1>
    </dataValidation>
    <dataValidation type="date" operator="greaterThanOrEqual" allowBlank="1" showErrorMessage="1" sqref="E16">
      <formula1>43101</formula1>
    </dataValidation>
    <dataValidation type="decimal" operator="greaterThanOrEqual" allowBlank="1" showErrorMessage="1" sqref="AA16 AG16 X25 AF25 W81 W83 W85 W87 W89 W91 X96:X98 W99 AB96:AB99 W102 AB102 W108:W110 W112 W114 X121:X123 W124 W127 W130 W133 W136 W143 W145 W147 W149 W151 W153 W157 W160 AB186 AB188">
      <formula1>0</formula1>
    </dataValidation>
    <dataValidation type="list" allowBlank="1" showErrorMessage="1" sqref="P182:P183 S182:S183 V182:V183 Y182:Y183 AB182:AB184 AE182:AE184 AH182:AH184 AK182:AK184">
      <formula1>"SI,NO,N/A"</formula1>
    </dataValidation>
    <dataValidation type="decimal" operator="greaterThanOrEqual" allowBlank="1" showErrorMessage="1" sqref="AH186">
      <formula1>-1000000000000</formula1>
    </dataValidation>
    <dataValidation type="decimal" allowBlank="1" showErrorMessage="1" sqref="B16">
      <formula1>0</formula1>
      <formula2>9999</formula2>
    </dataValidation>
    <dataValidation type="date" operator="greaterThanOrEqual" allowBlank="1" showErrorMessage="1" sqref="V16">
      <formula1>42736</formula1>
    </dataValidation>
  </dataValidations>
  <printOptions horizontalCentered="1"/>
  <pageMargins left="0.39370078740157483" right="0.39370078740157483" top="0.39370078740157483" bottom="0.39370078740157483" header="0" footer="0"/>
  <pageSetup scale="85" orientation="portrait"/>
  <headerFooter>
    <oddFooter>&amp;R&amp;P de</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14:formula1>
            <xm:f>B!$R$2:$R$7</xm:f>
          </x14:formula1>
          <xm:sqref>B202</xm:sqref>
        </x14:dataValidation>
        <x14:dataValidation type="list" allowBlank="1" showErrorMessage="1">
          <x14:formula1>
            <xm:f>B!$H$2:$H$75</xm:f>
          </x14:formula1>
          <xm:sqref>E20</xm:sqref>
        </x14:dataValidation>
      </x14:dataValidations>
    </ext>
  </extLst>
</worksheet>
</file>

<file path=xl/worksheets/sheet6.xml><?xml version="1.0" encoding="utf-8"?>
<worksheet xmlns="http://schemas.openxmlformats.org/spreadsheetml/2006/main" xmlns:r="http://schemas.openxmlformats.org/officeDocument/2006/relationships">
  <sheetPr>
    <tabColor rgb="FFC00000"/>
    <pageSetUpPr fitToPage="1"/>
  </sheetPr>
  <dimension ref="A1:AD1000"/>
  <sheetViews>
    <sheetView showGridLines="0" workbookViewId="0"/>
  </sheetViews>
  <sheetFormatPr baseColWidth="10" defaultColWidth="14.42578125" defaultRowHeight="15" customHeight="1"/>
  <cols>
    <col min="1" max="30" width="2.85546875" customWidth="1"/>
  </cols>
  <sheetData>
    <row r="1" spans="1:30" ht="15" customHeigh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row>
    <row r="2" spans="1:30" ht="15" customHeight="1">
      <c r="A2" s="83"/>
      <c r="B2" s="329" t="s">
        <v>2500</v>
      </c>
      <c r="C2" s="259"/>
      <c r="D2" s="259"/>
      <c r="E2" s="259"/>
      <c r="F2" s="259"/>
      <c r="G2" s="259"/>
      <c r="H2" s="259"/>
      <c r="I2" s="259"/>
      <c r="J2" s="259"/>
      <c r="K2" s="259"/>
      <c r="L2" s="259"/>
      <c r="M2" s="259"/>
      <c r="N2" s="259"/>
      <c r="O2" s="259"/>
      <c r="P2" s="259"/>
      <c r="Q2" s="259"/>
      <c r="R2" s="259"/>
      <c r="S2" s="259"/>
      <c r="T2" s="330">
        <v>2022</v>
      </c>
      <c r="U2" s="259"/>
      <c r="V2" s="259"/>
      <c r="W2" s="83"/>
      <c r="X2" s="83"/>
      <c r="Y2" s="83"/>
      <c r="Z2" s="83"/>
      <c r="AA2" s="83"/>
      <c r="AB2" s="83"/>
      <c r="AC2" s="83"/>
      <c r="AD2" s="83"/>
    </row>
    <row r="3" spans="1:30" ht="14.25" customHeight="1">
      <c r="B3" s="331" t="s">
        <v>2501</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row>
    <row r="4" spans="1:30" ht="14.25" customHeight="1"/>
    <row r="5" spans="1:30" ht="14.25" customHeight="1">
      <c r="B5" s="272" t="s">
        <v>2365</v>
      </c>
      <c r="C5" s="265"/>
      <c r="D5" s="265"/>
      <c r="E5" s="265"/>
      <c r="F5" s="265"/>
      <c r="G5" s="265"/>
      <c r="H5" s="265"/>
      <c r="I5" s="265"/>
      <c r="J5" s="265"/>
      <c r="K5" s="265"/>
      <c r="L5" s="265"/>
      <c r="M5" s="265"/>
      <c r="N5" s="265"/>
      <c r="O5" s="265"/>
      <c r="P5" s="265"/>
      <c r="Q5" s="265"/>
      <c r="R5" s="265"/>
      <c r="S5" s="265"/>
      <c r="T5" s="265"/>
      <c r="U5" s="265"/>
      <c r="V5" s="265"/>
      <c r="W5" s="265"/>
      <c r="X5" s="265"/>
      <c r="Y5" s="262"/>
      <c r="Z5" s="332" t="s">
        <v>2502</v>
      </c>
      <c r="AA5" s="265"/>
      <c r="AB5" s="265"/>
      <c r="AC5" s="265"/>
      <c r="AD5" s="262"/>
    </row>
    <row r="6" spans="1:30" ht="14.25" customHeight="1">
      <c r="B6" s="333"/>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2"/>
    </row>
    <row r="7" spans="1:30" ht="14.25" customHeight="1">
      <c r="B7" s="253"/>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4"/>
    </row>
    <row r="8" spans="1:30" ht="14.25" customHeight="1">
      <c r="B8" s="255"/>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56"/>
    </row>
    <row r="9" spans="1:30" ht="14.25" customHeight="1">
      <c r="B9" s="272" t="s">
        <v>2503</v>
      </c>
      <c r="C9" s="265"/>
      <c r="D9" s="265"/>
      <c r="E9" s="265"/>
      <c r="F9" s="265"/>
      <c r="G9" s="265"/>
      <c r="H9" s="265"/>
      <c r="I9" s="265"/>
      <c r="J9" s="265"/>
      <c r="K9" s="265"/>
      <c r="L9" s="262"/>
      <c r="M9" s="272" t="s">
        <v>2387</v>
      </c>
      <c r="N9" s="265"/>
      <c r="O9" s="265"/>
      <c r="P9" s="262"/>
      <c r="Q9" s="323" t="s">
        <v>2504</v>
      </c>
      <c r="R9" s="265"/>
      <c r="S9" s="265"/>
      <c r="T9" s="265"/>
      <c r="U9" s="265"/>
      <c r="V9" s="265"/>
      <c r="W9" s="265"/>
      <c r="X9" s="265"/>
      <c r="Y9" s="265"/>
      <c r="Z9" s="265"/>
      <c r="AA9" s="265"/>
      <c r="AB9" s="265"/>
      <c r="AC9" s="265"/>
      <c r="AD9" s="262"/>
    </row>
    <row r="10" spans="1:30" ht="14.25" customHeight="1">
      <c r="B10" s="84"/>
      <c r="C10" s="325" t="s">
        <v>2505</v>
      </c>
      <c r="D10" s="265"/>
      <c r="E10" s="265"/>
      <c r="F10" s="265"/>
      <c r="G10" s="265"/>
      <c r="H10" s="265"/>
      <c r="I10" s="265"/>
      <c r="J10" s="265"/>
      <c r="K10" s="265"/>
      <c r="L10" s="262"/>
      <c r="M10" s="325">
        <f>T2</f>
        <v>2022</v>
      </c>
      <c r="N10" s="265"/>
      <c r="O10" s="265"/>
      <c r="P10" s="262"/>
      <c r="Q10" s="84"/>
      <c r="R10" s="320" t="s">
        <v>2506</v>
      </c>
      <c r="S10" s="265"/>
      <c r="T10" s="265"/>
      <c r="U10" s="265"/>
      <c r="V10" s="265"/>
      <c r="W10" s="265"/>
      <c r="X10" s="265"/>
      <c r="Y10" s="265"/>
      <c r="Z10" s="265"/>
      <c r="AA10" s="265"/>
      <c r="AB10" s="265"/>
      <c r="AC10" s="265"/>
      <c r="AD10" s="262"/>
    </row>
    <row r="11" spans="1:30" ht="14.25" customHeight="1">
      <c r="B11" s="84"/>
      <c r="C11" s="325" t="s">
        <v>2507</v>
      </c>
      <c r="D11" s="265"/>
      <c r="E11" s="265"/>
      <c r="F11" s="265"/>
      <c r="G11" s="265"/>
      <c r="H11" s="265"/>
      <c r="I11" s="265"/>
      <c r="J11" s="265"/>
      <c r="K11" s="265"/>
      <c r="L11" s="262"/>
      <c r="M11" s="325">
        <f>T2</f>
        <v>2022</v>
      </c>
      <c r="N11" s="265"/>
      <c r="O11" s="265"/>
      <c r="P11" s="262"/>
      <c r="Q11" s="84"/>
      <c r="R11" s="320" t="s">
        <v>2508</v>
      </c>
      <c r="S11" s="265"/>
      <c r="T11" s="265"/>
      <c r="U11" s="265"/>
      <c r="V11" s="265"/>
      <c r="W11" s="265"/>
      <c r="X11" s="265"/>
      <c r="Y11" s="265"/>
      <c r="Z11" s="262"/>
      <c r="AA11" s="321" t="s">
        <v>1073</v>
      </c>
      <c r="AB11" s="262"/>
      <c r="AC11" s="321"/>
      <c r="AD11" s="262"/>
    </row>
    <row r="12" spans="1:30" ht="14.25" customHeight="1">
      <c r="B12" s="326" t="s">
        <v>2509</v>
      </c>
      <c r="C12" s="258"/>
      <c r="D12" s="258"/>
      <c r="E12" s="258"/>
      <c r="F12" s="258"/>
      <c r="G12" s="258"/>
      <c r="H12" s="258"/>
      <c r="I12" s="258"/>
      <c r="J12" s="258"/>
      <c r="K12" s="258"/>
      <c r="L12" s="258"/>
      <c r="M12" s="258"/>
      <c r="N12" s="252"/>
      <c r="O12" s="327"/>
      <c r="P12" s="252"/>
      <c r="Q12" s="328" t="s">
        <v>2510</v>
      </c>
      <c r="R12" s="258"/>
      <c r="S12" s="258"/>
      <c r="T12" s="258"/>
      <c r="U12" s="258"/>
      <c r="V12" s="258"/>
      <c r="W12" s="258"/>
      <c r="X12" s="258"/>
      <c r="Y12" s="258"/>
      <c r="Z12" s="258"/>
      <c r="AA12" s="258"/>
      <c r="AB12" s="252"/>
      <c r="AC12" s="327"/>
      <c r="AD12" s="252"/>
    </row>
    <row r="13" spans="1:30" ht="14.25" customHeight="1">
      <c r="B13" s="323" t="s">
        <v>2511</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2"/>
    </row>
    <row r="14" spans="1:30" ht="14.25" customHeight="1">
      <c r="B14" s="325" t="s">
        <v>1473</v>
      </c>
      <c r="C14" s="265"/>
      <c r="D14" s="265"/>
      <c r="E14" s="265"/>
      <c r="F14" s="265"/>
      <c r="G14" s="262"/>
      <c r="H14" s="325" t="s">
        <v>2512</v>
      </c>
      <c r="I14" s="265"/>
      <c r="J14" s="265"/>
      <c r="K14" s="265"/>
      <c r="L14" s="265"/>
      <c r="M14" s="265"/>
      <c r="N14" s="262"/>
      <c r="O14" s="325" t="s">
        <v>2513</v>
      </c>
      <c r="P14" s="265"/>
      <c r="Q14" s="265"/>
      <c r="R14" s="265"/>
      <c r="S14" s="265"/>
      <c r="T14" s="265"/>
      <c r="U14" s="265"/>
      <c r="V14" s="265"/>
      <c r="W14" s="265"/>
      <c r="X14" s="265"/>
      <c r="Y14" s="265"/>
      <c r="Z14" s="265"/>
      <c r="AA14" s="265"/>
      <c r="AB14" s="265"/>
      <c r="AC14" s="265"/>
      <c r="AD14" s="262"/>
    </row>
    <row r="15" spans="1:30" ht="14.25" customHeight="1">
      <c r="B15" s="321"/>
      <c r="C15" s="265"/>
      <c r="D15" s="265"/>
      <c r="E15" s="265"/>
      <c r="F15" s="265"/>
      <c r="G15" s="262"/>
      <c r="H15" s="322"/>
      <c r="I15" s="265"/>
      <c r="J15" s="265"/>
      <c r="K15" s="265"/>
      <c r="L15" s="265"/>
      <c r="M15" s="265"/>
      <c r="N15" s="262"/>
      <c r="O15" s="321"/>
      <c r="P15" s="265"/>
      <c r="Q15" s="265"/>
      <c r="R15" s="265"/>
      <c r="S15" s="265"/>
      <c r="T15" s="265"/>
      <c r="U15" s="265"/>
      <c r="V15" s="265"/>
      <c r="W15" s="265"/>
      <c r="X15" s="265"/>
      <c r="Y15" s="265"/>
      <c r="Z15" s="265"/>
      <c r="AA15" s="265"/>
      <c r="AB15" s="265"/>
      <c r="AC15" s="265"/>
      <c r="AD15" s="262"/>
    </row>
    <row r="16" spans="1:30" ht="14.25" customHeight="1">
      <c r="B16" s="323" t="s">
        <v>2514</v>
      </c>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2"/>
    </row>
    <row r="17" spans="2:30" ht="14.25" customHeight="1">
      <c r="B17" s="85" t="str">
        <f>IF(SUM('MIR-IG'!P2:X2)&gt;0,IF('MIR-IG'!A3&gt;0,"X",""),"")</f>
        <v/>
      </c>
      <c r="C17" s="59" t="s">
        <v>2515</v>
      </c>
      <c r="D17" s="60"/>
      <c r="E17" s="60"/>
      <c r="F17" s="60"/>
      <c r="G17" s="59"/>
      <c r="H17" s="60"/>
      <c r="I17" s="60"/>
      <c r="J17" s="60"/>
      <c r="K17" s="60"/>
      <c r="L17" s="60"/>
      <c r="M17" s="60"/>
      <c r="N17" s="60"/>
      <c r="O17" s="60"/>
      <c r="P17" s="60"/>
      <c r="Q17" s="60"/>
      <c r="R17" s="60"/>
      <c r="S17" s="60"/>
      <c r="T17" s="60"/>
      <c r="U17" s="60"/>
      <c r="V17" s="60"/>
      <c r="W17" s="60"/>
      <c r="X17" s="60"/>
      <c r="Y17" s="60"/>
      <c r="Z17" s="60"/>
      <c r="AA17" s="60"/>
      <c r="AB17" s="60"/>
      <c r="AC17" s="60"/>
      <c r="AD17" s="61"/>
    </row>
    <row r="18" spans="2:30" ht="14.25" customHeight="1">
      <c r="B18" s="85" t="str">
        <f>IF(('CRI-RYP'!D28+'CRI-RYP'!F28)&gt;0,IF('CRI-RYP'!F28&gt;0,"X",""),"")</f>
        <v>X</v>
      </c>
      <c r="C18" s="59" t="s">
        <v>2516</v>
      </c>
      <c r="D18" s="60"/>
      <c r="E18" s="60"/>
      <c r="F18" s="60"/>
      <c r="G18" s="59"/>
      <c r="H18" s="60"/>
      <c r="I18" s="60"/>
      <c r="J18" s="60"/>
      <c r="K18" s="60"/>
      <c r="L18" s="60"/>
      <c r="M18" s="60"/>
      <c r="N18" s="60"/>
      <c r="O18" s="60"/>
      <c r="P18" s="60"/>
      <c r="Q18" s="60"/>
      <c r="R18" s="60"/>
      <c r="S18" s="60"/>
      <c r="T18" s="60"/>
      <c r="U18" s="60"/>
      <c r="V18" s="60"/>
      <c r="W18" s="60"/>
      <c r="X18" s="60"/>
      <c r="Y18" s="60"/>
      <c r="Z18" s="60"/>
      <c r="AA18" s="60"/>
      <c r="AB18" s="60"/>
      <c r="AC18" s="60"/>
      <c r="AD18" s="61"/>
    </row>
    <row r="19" spans="2:30" ht="14.25" customHeight="1">
      <c r="B19" s="85" t="str">
        <f>IF('CRI-DE'!F141&gt;0,"X","")</f>
        <v>X</v>
      </c>
      <c r="C19" s="59" t="s">
        <v>2517</v>
      </c>
      <c r="D19" s="60"/>
      <c r="E19" s="60"/>
      <c r="F19" s="60"/>
      <c r="G19" s="59"/>
      <c r="H19" s="60"/>
      <c r="I19" s="60"/>
      <c r="J19" s="60"/>
      <c r="K19" s="60"/>
      <c r="L19" s="60"/>
      <c r="M19" s="60"/>
      <c r="N19" s="60"/>
      <c r="O19" s="60"/>
      <c r="P19" s="60"/>
      <c r="Q19" s="60"/>
      <c r="R19" s="60"/>
      <c r="S19" s="60"/>
      <c r="T19" s="60"/>
      <c r="U19" s="60"/>
      <c r="V19" s="60"/>
      <c r="W19" s="60"/>
      <c r="X19" s="60"/>
      <c r="Y19" s="60"/>
      <c r="Z19" s="60"/>
      <c r="AA19" s="60"/>
      <c r="AB19" s="60"/>
      <c r="AC19" s="60"/>
      <c r="AD19" s="61"/>
    </row>
    <row r="20" spans="2:30" ht="14.25" customHeight="1">
      <c r="B20" s="85" t="str">
        <f>IF(('COG-RYP'!D24+'COG-RYP'!F24)&gt;0,IF('COG-RYP'!F24&gt;0,"X",""),"")</f>
        <v>X</v>
      </c>
      <c r="C20" s="59" t="s">
        <v>2518</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1"/>
    </row>
    <row r="21" spans="2:30" ht="14.25" customHeight="1">
      <c r="B21" s="85" t="str">
        <f>IF('COG-FF'!M429&gt;0,"X","")</f>
        <v>X</v>
      </c>
      <c r="C21" s="59" t="s">
        <v>2519</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1"/>
    </row>
    <row r="22" spans="2:30" ht="14.25" customHeight="1">
      <c r="B22" s="85" t="str">
        <f>IF('CTG-FF'!M8&gt;0,"X","")</f>
        <v>X</v>
      </c>
      <c r="C22" s="59" t="s">
        <v>2520</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1"/>
    </row>
    <row r="23" spans="2:30" ht="14.25" customHeight="1">
      <c r="B23" s="85" t="str">
        <f>IF(CF!C146&gt;0,"X","")</f>
        <v/>
      </c>
      <c r="C23" s="59" t="s">
        <v>2521</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1"/>
    </row>
    <row r="24" spans="2:30" ht="14.25" customHeight="1">
      <c r="B24" s="85" t="str">
        <f>IF(CA!D76&gt;0,"X","")</f>
        <v>X</v>
      </c>
      <c r="C24" s="59" t="s">
        <v>2522</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1"/>
    </row>
    <row r="25" spans="2:30" ht="14.25" customHeight="1">
      <c r="B25" s="85" t="str">
        <f>IF(SUM(EA!B48:F48)&gt;2018,"X","")</f>
        <v>X</v>
      </c>
      <c r="C25" s="59" t="s">
        <v>2523</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1"/>
    </row>
    <row r="26" spans="2:30" ht="14.25" customHeight="1">
      <c r="B26" s="85" t="str">
        <f>IF(Plantilla!O429&gt;0,"X","")</f>
        <v>X</v>
      </c>
      <c r="C26" s="59" t="s">
        <v>2524</v>
      </c>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1"/>
    </row>
    <row r="27" spans="2:30" ht="25.5" customHeight="1">
      <c r="B27" s="324" t="s">
        <v>2525</v>
      </c>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2"/>
    </row>
    <row r="28" spans="2:30" ht="14.25" customHeight="1">
      <c r="B28" s="319" t="s">
        <v>2526</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2"/>
    </row>
    <row r="29" spans="2:30" ht="14.25" customHeight="1">
      <c r="B29" s="318" t="str">
        <f>IF(SUM(C37:C46)&gt;0,"• No se elaboró el o los formato(s) de: ","")&amp;B37&amp;B38&amp;B39&amp;B40&amp;B41&amp;B42&amp;B43&amp;B44&amp;B45&amp;B46</f>
        <v xml:space="preserve">• No se elaboró el o los formato(s) de: Matriz de indicadores para resultados y/o Indicadores de gestión. Presupuesto de egresos (Clasificación funcional del gasto). </v>
      </c>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2"/>
    </row>
    <row r="30" spans="2:30" ht="14.25" customHeight="1">
      <c r="B30" s="253"/>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4"/>
    </row>
    <row r="31" spans="2:30" ht="14.25" customHeight="1">
      <c r="B31" s="253"/>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4"/>
    </row>
    <row r="32" spans="2:30" ht="14.25" customHeight="1">
      <c r="B32" s="253"/>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4"/>
    </row>
    <row r="33" spans="2:30" ht="14.25" customHeight="1">
      <c r="B33" s="253"/>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4"/>
    </row>
    <row r="34" spans="2:30" ht="14.25" customHeight="1">
      <c r="B34" s="253"/>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4"/>
    </row>
    <row r="35" spans="2:30" ht="14.25" customHeight="1">
      <c r="B35" s="253"/>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4"/>
    </row>
    <row r="36" spans="2:30" ht="14.25" customHeight="1">
      <c r="B36" s="255"/>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56"/>
    </row>
    <row r="37" spans="2:30" ht="14.25" hidden="1" customHeight="1">
      <c r="B37" s="42" t="str">
        <f t="shared" ref="B37:B46" si="0">IF(B17="X","",C17)</f>
        <v xml:space="preserve">Matriz de indicadores para resultados y/o Indicadores de gestión. </v>
      </c>
      <c r="C37" s="42">
        <f t="shared" ref="C37:C46" si="1">IF(B17="X",0,1)</f>
        <v>1</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row>
    <row r="38" spans="2:30" ht="14.25" hidden="1" customHeight="1">
      <c r="B38" s="42" t="str">
        <f t="shared" si="0"/>
        <v/>
      </c>
      <c r="C38" s="42">
        <f t="shared" si="1"/>
        <v>0</v>
      </c>
      <c r="D38" s="42" t="str">
        <f>IF(B29&gt;0,"",1)</f>
        <v/>
      </c>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row>
    <row r="39" spans="2:30" ht="14.25" hidden="1" customHeight="1">
      <c r="B39" s="42" t="str">
        <f t="shared" si="0"/>
        <v/>
      </c>
      <c r="C39" s="42">
        <f t="shared" si="1"/>
        <v>0</v>
      </c>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2:30" ht="14.25" hidden="1" customHeight="1">
      <c r="B40" s="42" t="str">
        <f t="shared" si="0"/>
        <v/>
      </c>
      <c r="C40" s="42">
        <f t="shared" si="1"/>
        <v>0</v>
      </c>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row>
    <row r="41" spans="2:30" ht="14.25" hidden="1" customHeight="1">
      <c r="B41" s="42" t="str">
        <f t="shared" si="0"/>
        <v/>
      </c>
      <c r="C41" s="42">
        <f t="shared" si="1"/>
        <v>0</v>
      </c>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row>
    <row r="42" spans="2:30" ht="14.25" hidden="1" customHeight="1">
      <c r="B42" s="42" t="str">
        <f t="shared" si="0"/>
        <v/>
      </c>
      <c r="C42" s="42">
        <f t="shared" si="1"/>
        <v>0</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row>
    <row r="43" spans="2:30" ht="14.25" hidden="1" customHeight="1">
      <c r="B43" s="42" t="str">
        <f t="shared" si="0"/>
        <v xml:space="preserve">Presupuesto de egresos (Clasificación funcional del gasto). </v>
      </c>
      <c r="C43" s="42">
        <f t="shared" si="1"/>
        <v>1</v>
      </c>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row>
    <row r="44" spans="2:30" ht="14.25" hidden="1" customHeight="1">
      <c r="B44" s="42" t="str">
        <f t="shared" si="0"/>
        <v/>
      </c>
      <c r="C44" s="42">
        <f t="shared" si="1"/>
        <v>0</v>
      </c>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row>
    <row r="45" spans="2:30" ht="14.25" hidden="1" customHeight="1">
      <c r="B45" s="42" t="str">
        <f t="shared" si="0"/>
        <v/>
      </c>
      <c r="C45" s="42">
        <f t="shared" si="1"/>
        <v>0</v>
      </c>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row>
    <row r="46" spans="2:30" ht="14.25" hidden="1" customHeight="1">
      <c r="B46" s="42" t="str">
        <f t="shared" si="0"/>
        <v/>
      </c>
      <c r="C46" s="42">
        <f t="shared" si="1"/>
        <v>0</v>
      </c>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row>
    <row r="47" spans="2:30" ht="14.25" customHeight="1">
      <c r="B47" s="319" t="s">
        <v>2527</v>
      </c>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2"/>
    </row>
    <row r="48" spans="2:30" ht="14.25" customHeight="1">
      <c r="B48" s="320" t="str">
        <f>IF(ABS('CRI-RYP'!E30-'COG-RYP'!E24)&gt;=1000,"• El total de la estimación de ingresos es diferente al total del presupuesto de egresos.","")</f>
        <v>• El total de la estimación de ingresos es diferente al total del presupuesto de egresos.</v>
      </c>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2"/>
    </row>
    <row r="49" spans="2:30" ht="14.25" customHeight="1">
      <c r="B49" s="318" t="str">
        <f>IF(ABS(SUM('CRI-M'!P2+'CRI-M'!P21+'CRI-M'!P27+'CRI-M'!P30+'CRI-M'!P60+'CRI-M'!P65+'CRI-M'!P148)-'CTG-FF'!C8)&gt;=1000,"• Se observa diferencia entre la estimación de ingresos fiscales (11) y los egresos pagaderos con dicha fuente de financiamiento.","")</f>
        <v>• Se observa diferencia entre la estimación de ingresos fiscales (11) y los egresos pagaderos con dicha fuente de financiamiento.</v>
      </c>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2"/>
    </row>
    <row r="50" spans="2:30" ht="14.25" customHeight="1">
      <c r="B50" s="255"/>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56"/>
    </row>
    <row r="51" spans="2:30" ht="14.25" customHeight="1">
      <c r="B51" s="318" t="str">
        <f>IF(ABS('CRI-M'!P146+'CRI-M'!P149-'CTG-FF'!D8)&gt;=1000,"• Se observa diferencia entre la estimación de financiamiento interno (12) y los egresos pagaderos con dicha fuente de financiamiento.","")</f>
        <v>• Se observa diferencia entre la estimación de financiamiento interno (12) y los egresos pagaderos con dicha fuente de financiamiento.</v>
      </c>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2"/>
    </row>
    <row r="52" spans="2:30" ht="14.25" customHeight="1">
      <c r="B52" s="255"/>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56"/>
    </row>
    <row r="53" spans="2:30" ht="14.25" customHeight="1">
      <c r="B53" s="318" t="str">
        <f>IF(ABS('CRI-M'!P79+'CRI-M'!P150-'CTG-FF'!F8)&gt;=1000,"• Se observa diferencia entre la estimación de ingresos propios (14) y los egresos pagaderos con dicha fuente de financiamiento.","")</f>
        <v/>
      </c>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2"/>
    </row>
    <row r="54" spans="2:30" ht="14.25" customHeight="1">
      <c r="B54" s="255"/>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56"/>
    </row>
    <row r="55" spans="2:30" ht="14.25" customHeight="1">
      <c r="B55" s="318" t="str">
        <f>IF(ABS((SUM('CRI-M'!P95:P105)+SUM('CRI-M'!P118:P122)+'CRI-M'!P151)-'CTG-FF'!G8)&gt;=1000,"• Se observa diferencia entre la estimación de ingresos de recursos federales de libre disposición (15) y los egresos pagaderos con dicha fuente de financiamiento.","")</f>
        <v>• Se observa diferencia entre la estimación de ingresos de recursos federales de libre disposición (15) y los egresos pagaderos con dicha fuente de financiamiento.</v>
      </c>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2"/>
    </row>
    <row r="56" spans="2:30" ht="14.25" customHeight="1">
      <c r="B56" s="255"/>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56"/>
    </row>
    <row r="57" spans="2:30" ht="14.25" customHeight="1">
      <c r="B57" s="318" t="str">
        <f>IF(ABS('CRI-M'!P106+'CRI-M'!P152-'CTG-FF'!H8)&gt;=1000,"• Se observa diferencia entre la estimación de ingresos de recursos estatales de libre disposición (16) y los egresos pagaderos con dicha fuente de financiamiento.","")</f>
        <v>• Se observa diferencia entre la estimación de ingresos de recursos estatales de libre disposición (16) y los egresos pagaderos con dicha fuente de financiamiento.</v>
      </c>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2"/>
    </row>
    <row r="58" spans="2:30" ht="14.25" customHeight="1">
      <c r="B58" s="255"/>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56"/>
    </row>
    <row r="59" spans="2:30" ht="14.25" customHeight="1">
      <c r="B59" s="318" t="str">
        <f>IF(ABS((SUM('CRI-M'!P111:P114)+'CRI-M'!P128+'CRI-M'!P133+'CRI-M'!P138+'CRI-M'!P141+'CRI-M'!P153)-'CTG-FF'!I8)&gt;=1000,"• Se observa diferencia entre la estimación de ingresos de otros recursos de libre disposición (17) y los egresos pagaderos con dicha fuente de financiamiento.","")</f>
        <v>• Se observa diferencia entre la estimación de ingresos de otros recursos de libre disposición (17) y los egresos pagaderos con dicha fuente de financiamiento.</v>
      </c>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2"/>
    </row>
    <row r="60" spans="2:30" ht="14.25" customHeight="1">
      <c r="B60" s="255"/>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56"/>
    </row>
    <row r="61" spans="2:30" ht="14.25" customHeight="1">
      <c r="B61" s="318" t="str">
        <f>IF(ABS('CRI-M'!P107+'CRI-M'!P115+'CRI-M'!P123+'CRI-M'!P154-'CTG-FF'!J8)&gt;=1000,"• Se observa diferencia entre la estimación de ingresos de recursos federales etiquetados (25) y los egresos pagaderos con dicha fuente de financiamiento.","")</f>
        <v>• Se observa diferencia entre la estimación de ingresos de recursos federales etiquetados (25) y los egresos pagaderos con dicha fuente de financiamiento.</v>
      </c>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2"/>
    </row>
    <row r="62" spans="2:30" ht="14.25" customHeight="1">
      <c r="B62" s="255"/>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56"/>
    </row>
    <row r="63" spans="2:30" ht="14.25" customHeight="1">
      <c r="B63" s="318" t="str">
        <f>IF(ABS('CRI-M'!P116+'CRI-M'!P130+'CRI-M'!P135+'CRI-M'!P155-'CTG-FF'!K8)&gt;=1000,"• Se observa diferencia entre la estimación de ingresos de recursos estatales etiquetados (26) y los egresos pagaderos con dicha fuente de financiamiento.","")</f>
        <v/>
      </c>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2"/>
    </row>
    <row r="64" spans="2:30" ht="14.25" customHeight="1">
      <c r="B64" s="255"/>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56"/>
    </row>
    <row r="65" spans="2:30" ht="14.25" customHeight="1">
      <c r="B65" s="318" t="str">
        <f>IF(ABS(('CRI-M'!P129+'CRI-M'!P134+'CRI-M'!P156)-'CTG-FF'!L8)&gt;=1000,"• Se observa diferencia entre la estimación de ingresos otros recursos de transferencia federal etiquetados (27) y los egresos pagaderos con dicha fuente de financiamiento.","")</f>
        <v/>
      </c>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2"/>
    </row>
    <row r="66" spans="2:30" ht="14.25" customHeight="1">
      <c r="B66" s="255"/>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56"/>
    </row>
    <row r="67" spans="2:30" ht="14.25" customHeight="1">
      <c r="B67" s="319" t="s">
        <v>2528</v>
      </c>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2"/>
    </row>
    <row r="68" spans="2:30" ht="14.25" customHeight="1">
      <c r="B68" s="334" t="str">
        <f>IF(CF!C146=0,"",IF(ABS('COG-RYP'!E24-CF!C146)&gt;=1000,"• El total del presupuesto de egresos en su clasificación por objeto del gasto difiere con el total de los egresos por clasificación funcional del gasto.",""))</f>
        <v/>
      </c>
      <c r="C68" s="258"/>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2"/>
    </row>
    <row r="69" spans="2:30" ht="14.25" customHeight="1">
      <c r="B69" s="255"/>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56"/>
    </row>
    <row r="70" spans="2:30" ht="14.25" customHeight="1">
      <c r="B70" s="334" t="str">
        <f>IF(CA!D76=0,"",IF(ABS('COG-RYP'!E24-CA!D76)&gt;=1000,"• El total del presupuesto de egresos en su clasificación por objeto del gasto difiere con el total de los egresos en la clasificación administrativa.",""))</f>
        <v>• El total del presupuesto de egresos en su clasificación por objeto del gasto difiere con el total de los egresos en la clasificación administrativa.</v>
      </c>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2"/>
    </row>
    <row r="71" spans="2:30" ht="14.25" customHeight="1">
      <c r="B71" s="255"/>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56"/>
    </row>
    <row r="72" spans="2:30" ht="14.25" customHeight="1">
      <c r="B72" s="319" t="s">
        <v>2529</v>
      </c>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2"/>
    </row>
    <row r="73" spans="2:30" ht="14.25" customHeight="1">
      <c r="B73" s="334" t="str">
        <f>IF('MIR-IG'!Y1&lt;='MIR-IG'!Z1,"","• A todo FIN debe existir un PROPÓSITO, en este caso, en el nivel de MIR se establece FIN(ES) y no se tiene el mismo número de PROPÓSITO(S).")</f>
        <v/>
      </c>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2"/>
    </row>
    <row r="74" spans="2:30" ht="14.25" customHeight="1">
      <c r="B74" s="255"/>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56"/>
    </row>
    <row r="75" spans="2:30" ht="14.25" customHeight="1">
      <c r="B75" s="334" t="str">
        <f>IF('MIR-IG'!Z1&lt;='MIR-IG'!Y1,"","• A todo PROPÓSITO debe existir un FIN, en este caso, en el nivel de MIR se establece PROPÓSITO(S) y no se tiene el mismo número de FIN(ES).")</f>
        <v/>
      </c>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2"/>
    </row>
    <row r="76" spans="2:30" ht="14.25" customHeight="1">
      <c r="B76" s="255"/>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56"/>
    </row>
    <row r="77" spans="2:30" ht="14.25" customHeight="1">
      <c r="B77" s="334" t="str">
        <f>IF(AND('MIR-IG'!Y1='MIR-IG'!Z1,'MIR-IG'!AA1&gt;='MIR-IG'!Z1),"","• Establecido el FIN y PROPÓSITO se construyen los COMPONENTES, en este caso, en el Nivel de MIR se establece FIN(ES) y PROPÓSITO(S) y no se tiene o es menor al número de COMPONENTE(S).")</f>
        <v/>
      </c>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2"/>
    </row>
    <row r="78" spans="2:30" ht="14.25" customHeight="1">
      <c r="B78" s="253"/>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4"/>
    </row>
    <row r="79" spans="2:30" ht="14.25" customHeight="1">
      <c r="B79" s="255"/>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56"/>
    </row>
    <row r="80" spans="2:30" ht="14.25" customHeight="1">
      <c r="B80" s="334" t="str">
        <f>IF('MIR-IG'!AB1&lt;'MIR-IG'!AA1,"• Determinado los COMPONENTES que contribuyen al FIN y PROPÓPOSITO se constituyen las ACTIVIDADES, en este caso, en el Nivel de MIR se establece COMPONENTE(S) y no se tiene o es menor al número de ACTIVIDADE(S).","")</f>
        <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2"/>
    </row>
    <row r="81" spans="2:30" ht="14.25" customHeight="1">
      <c r="B81" s="253"/>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4"/>
    </row>
    <row r="82" spans="2:30" ht="14.25" customHeight="1">
      <c r="B82" s="255"/>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56"/>
    </row>
    <row r="83" spans="2:30" ht="14.25" customHeight="1">
      <c r="B83" s="334" t="str">
        <f>IF('MIR-IG'!P2=0,"",IF(ABS('MIR-IG'!P2-'CTG-FF'!C19)&gt;=1000,"• El presupuesto de egresos en su clasificación por objeto del gasto difiere con lo asignado en la MIR y/o Indicadores de gestión, en lo correspondiente al capítulo 1000.",""))</f>
        <v/>
      </c>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2"/>
    </row>
    <row r="84" spans="2:30" ht="14.25" customHeight="1">
      <c r="B84" s="255"/>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56"/>
    </row>
    <row r="85" spans="2:30" ht="14.25" customHeight="1">
      <c r="B85" s="334" t="str">
        <f>IF('MIR-IG'!Q2=0,"",IF(ABS('MIR-IG'!Q2-'CTG-FF'!D19)&gt;=1000,"• El presupuesto de egresos en su clasificación por objeto del gasto difiere con lo asignado en la MIR y/o Indicadores de gestión, en lo correspondiente al capítulo 2000.",""))</f>
        <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2"/>
    </row>
    <row r="86" spans="2:30" ht="14.25" customHeight="1">
      <c r="B86" s="255"/>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56"/>
    </row>
    <row r="87" spans="2:30" ht="14.25" customHeight="1">
      <c r="B87" s="334" t="str">
        <f>IF('MIR-IG'!R2=0,"",IF(ABS('MIR-IG'!R2-'CTG-FF'!E19)&gt;=1000,"• El presupuesto de egresos en su clasificación por objeto del gasto difiere con lo asignado en la MIR y/o Indicadores de gestión, en lo correspondiente al capítulo 3000.",""))</f>
        <v/>
      </c>
      <c r="C87" s="258"/>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2"/>
    </row>
    <row r="88" spans="2:30" ht="14.25" customHeight="1">
      <c r="B88" s="255"/>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56"/>
    </row>
    <row r="89" spans="2:30" ht="14.25" customHeight="1">
      <c r="B89" s="334" t="str">
        <f>IF('MIR-IG'!S2=0,"",IF(ABS('MIR-IG'!S2-'CTG-FF'!F19)&gt;=1000,"• El presupuesto de egresos en su clasificación por objeto del gasto difiere con lo asignado en la MIR y/o Indicadores de gestión, en lo correspondiente al capítulo 4000.",""))</f>
        <v/>
      </c>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2"/>
    </row>
    <row r="90" spans="2:30" ht="14.25" customHeight="1">
      <c r="B90" s="255"/>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56"/>
    </row>
    <row r="91" spans="2:30" ht="14.25" customHeight="1">
      <c r="B91" s="334" t="str">
        <f>IF('MIR-IG'!T2=0,"",IF(ABS('MIR-IG'!T2-'CTG-FF'!G19)&gt;=1000,"• El presupuesto de egresos en su clasificación por objeto del gasto difiere con lo asignado en la MIR y/o Indicadores de gestión, en lo correspondiente al capítulo 5000.",""))</f>
        <v/>
      </c>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2"/>
    </row>
    <row r="92" spans="2:30" ht="14.25" customHeight="1">
      <c r="B92" s="255"/>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56"/>
    </row>
    <row r="93" spans="2:30" ht="14.25" customHeight="1">
      <c r="B93" s="334" t="str">
        <f>IF('MIR-IG'!U2=0,"",IF(ABS('MIR-IG'!U2-'CTG-FF'!H19)&gt;=1000,"• El presupuesto de egresos en su clasificación por objeto del gasto difiere con lo asignado en la MIR y/o Indicadores de gestión, en lo correspondiente al capítulo 6000.",""))</f>
        <v/>
      </c>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2"/>
    </row>
    <row r="94" spans="2:30" ht="14.25" customHeight="1">
      <c r="B94" s="255"/>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56"/>
    </row>
    <row r="95" spans="2:30" ht="14.25" customHeight="1">
      <c r="B95" s="334" t="str">
        <f>IF('MIR-IG'!V2=0,"",IF(ABS('MIR-IG'!V2-'CTG-FF'!I19)&gt;=1000,"• El presupuesto de egresos en su clasificación por objeto del gasto difiere con lo asignado en la MIR y/o Indicadores de gestión, en lo correspondiente al capítulo 7000.",""))</f>
        <v/>
      </c>
      <c r="C95" s="258"/>
      <c r="D95" s="258"/>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2"/>
    </row>
    <row r="96" spans="2:30" ht="14.25" customHeight="1">
      <c r="B96" s="255"/>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56"/>
    </row>
    <row r="97" spans="2:30" ht="14.25" customHeight="1">
      <c r="B97" s="334" t="str">
        <f>IF('MIR-IG'!W2=0,"",IF(ABS('MIR-IG'!W2-'CTG-FF'!J19)&gt;=1000,"• El presupuesto de egresos en su clasificación por objeto del gasto difiere con lo asignado en la MIR y/o Indicadores de gestión, en lo correspondiente al capítulo 8000.",""))</f>
        <v/>
      </c>
      <c r="C97" s="258"/>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2"/>
    </row>
    <row r="98" spans="2:30" ht="14.25" customHeight="1">
      <c r="B98" s="255"/>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56"/>
    </row>
    <row r="99" spans="2:30" ht="14.25" customHeight="1">
      <c r="B99" s="334" t="str">
        <f>IF('MIR-IG'!X2=0,"",IF(ABS('MIR-IG'!X2-'CTG-FF'!K19)&gt;=1000,"• El presupuesto de egresos en su clasificación por objeto del gasto difiere con lo asignado en la MIR y/o Indicadores de gestión, en lo correspondiente al capítulo 9000.",""))</f>
        <v/>
      </c>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2"/>
    </row>
    <row r="100" spans="2:30" ht="14.25" customHeight="1">
      <c r="B100" s="255"/>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c r="AA100" s="260"/>
      <c r="AB100" s="260"/>
      <c r="AC100" s="260"/>
      <c r="AD100" s="256"/>
    </row>
    <row r="101" spans="2:30" ht="14.25" customHeight="1">
      <c r="B101" s="323" t="s">
        <v>2530</v>
      </c>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2"/>
    </row>
    <row r="102" spans="2:30" ht="14.25" customHeight="1">
      <c r="B102" s="87"/>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9"/>
    </row>
    <row r="103" spans="2:30" ht="14.25" customHeight="1">
      <c r="B103" s="90"/>
      <c r="C103" s="42" t="s">
        <v>2531</v>
      </c>
      <c r="D103" s="52">
        <f>'CRI-DE'!F2</f>
        <v>2440226.0499999998</v>
      </c>
      <c r="E103" s="49">
        <f t="shared" ref="E103:E112" si="2">D103/$D$113</f>
        <v>6.2936901461113887E-2</v>
      </c>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91"/>
    </row>
    <row r="104" spans="2:30" ht="14.25" customHeight="1">
      <c r="B104" s="90"/>
      <c r="C104" s="42" t="s">
        <v>2532</v>
      </c>
      <c r="D104" s="52">
        <f>'CRI-DE'!F21</f>
        <v>0</v>
      </c>
      <c r="E104" s="49">
        <f t="shared" si="2"/>
        <v>0</v>
      </c>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91"/>
    </row>
    <row r="105" spans="2:30" ht="14.25" customHeight="1">
      <c r="B105" s="90"/>
      <c r="C105" s="42" t="s">
        <v>2533</v>
      </c>
      <c r="D105" s="52">
        <f>'CRI-DE'!F27</f>
        <v>0</v>
      </c>
      <c r="E105" s="49">
        <f t="shared" si="2"/>
        <v>0</v>
      </c>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91"/>
    </row>
    <row r="106" spans="2:30" ht="14.25" customHeight="1">
      <c r="B106" s="90"/>
      <c r="C106" s="42" t="s">
        <v>2101</v>
      </c>
      <c r="D106" s="52">
        <f>'CRI-DE'!F30</f>
        <v>3778224</v>
      </c>
      <c r="E106" s="49">
        <f t="shared" si="2"/>
        <v>9.7445772118536139E-2</v>
      </c>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91"/>
    </row>
    <row r="107" spans="2:30" ht="14.25" customHeight="1">
      <c r="B107" s="90"/>
      <c r="C107" s="42" t="s">
        <v>1718</v>
      </c>
      <c r="D107" s="52">
        <f>'CRI-DE'!F60</f>
        <v>249948</v>
      </c>
      <c r="E107" s="49">
        <f t="shared" si="2"/>
        <v>6.4465145130314849E-3</v>
      </c>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91"/>
    </row>
    <row r="108" spans="2:30" ht="14.25" customHeight="1">
      <c r="B108" s="90"/>
      <c r="C108" s="42" t="s">
        <v>1723</v>
      </c>
      <c r="D108" s="52">
        <f>'CRI-DE'!F65</f>
        <v>1993104</v>
      </c>
      <c r="E108" s="49">
        <f t="shared" si="2"/>
        <v>5.1404987685362974E-2</v>
      </c>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91"/>
    </row>
    <row r="109" spans="2:30" ht="14.25" customHeight="1">
      <c r="B109" s="90"/>
      <c r="C109" s="42" t="s">
        <v>2534</v>
      </c>
      <c r="D109" s="52">
        <f>'CRI-DE'!F79</f>
        <v>0</v>
      </c>
      <c r="E109" s="49">
        <f t="shared" si="2"/>
        <v>0</v>
      </c>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91"/>
    </row>
    <row r="110" spans="2:30" ht="14.25" customHeight="1">
      <c r="B110" s="90"/>
      <c r="C110" s="42" t="s">
        <v>2535</v>
      </c>
      <c r="D110" s="52">
        <f>'CRI-DE'!F93</f>
        <v>30311078</v>
      </c>
      <c r="E110" s="49">
        <f t="shared" si="2"/>
        <v>0.78176582422195562</v>
      </c>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91"/>
    </row>
    <row r="111" spans="2:30" ht="14.25" customHeight="1">
      <c r="B111" s="90"/>
      <c r="C111" s="42" t="s">
        <v>2536</v>
      </c>
      <c r="D111" s="52">
        <f>'CRI-DE'!F124</f>
        <v>0</v>
      </c>
      <c r="E111" s="49">
        <f t="shared" si="2"/>
        <v>0</v>
      </c>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91"/>
    </row>
    <row r="112" spans="2:30" ht="14.25" customHeight="1">
      <c r="B112" s="90"/>
      <c r="C112" s="42" t="s">
        <v>2537</v>
      </c>
      <c r="D112" s="52">
        <f>'CRI-DE'!F136</f>
        <v>0</v>
      </c>
      <c r="E112" s="49">
        <f t="shared" si="2"/>
        <v>0</v>
      </c>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91"/>
    </row>
    <row r="113" spans="2:30" ht="14.25" customHeight="1">
      <c r="B113" s="90"/>
      <c r="C113" s="42"/>
      <c r="D113" s="52">
        <f>SUM(D103:D112)</f>
        <v>38772580.049999997</v>
      </c>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91"/>
    </row>
    <row r="114" spans="2:30" ht="14.25" customHeight="1">
      <c r="B114" s="90"/>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91"/>
    </row>
    <row r="115" spans="2:30" ht="14.25" customHeight="1">
      <c r="B115" s="90"/>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91"/>
    </row>
    <row r="116" spans="2:30" ht="14.25" customHeight="1">
      <c r="B116" s="90"/>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91"/>
    </row>
    <row r="117" spans="2:30" ht="14.25" customHeight="1">
      <c r="B117" s="87"/>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9"/>
    </row>
    <row r="118" spans="2:30" ht="14.25" customHeight="1">
      <c r="B118" s="90"/>
      <c r="C118" s="42"/>
      <c r="D118" s="42" t="s">
        <v>2538</v>
      </c>
      <c r="E118" s="52">
        <f>'COG-FF'!M3</f>
        <v>16691655.960000001</v>
      </c>
      <c r="F118" s="48">
        <f t="shared" ref="F118:F126" si="3">E118/$E$127</f>
        <v>0.4260365090843628</v>
      </c>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91"/>
    </row>
    <row r="119" spans="2:30" ht="14.25" customHeight="1">
      <c r="B119" s="90"/>
      <c r="C119" s="42"/>
      <c r="D119" s="42" t="s">
        <v>2539</v>
      </c>
      <c r="E119" s="52">
        <f>'COG-FF'!M40</f>
        <v>5466828</v>
      </c>
      <c r="F119" s="48">
        <f t="shared" si="3"/>
        <v>0.13953488632080868</v>
      </c>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91"/>
    </row>
    <row r="120" spans="2:30" ht="14.25" customHeight="1">
      <c r="B120" s="90"/>
      <c r="C120" s="42"/>
      <c r="D120" s="42" t="s">
        <v>2540</v>
      </c>
      <c r="E120" s="52">
        <f>'COG-FF'!M105</f>
        <v>8453152</v>
      </c>
      <c r="F120" s="48">
        <f t="shared" si="3"/>
        <v>0.21575758435650741</v>
      </c>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91"/>
    </row>
    <row r="121" spans="2:30" ht="14.25" customHeight="1">
      <c r="B121" s="90"/>
      <c r="C121" s="42"/>
      <c r="D121" s="42" t="s">
        <v>2541</v>
      </c>
      <c r="E121" s="52">
        <f>'COG-FF'!M190</f>
        <v>2274840</v>
      </c>
      <c r="F121" s="48">
        <f t="shared" si="3"/>
        <v>5.8062836584218208E-2</v>
      </c>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91"/>
    </row>
    <row r="122" spans="2:30" ht="14.25" customHeight="1">
      <c r="B122" s="90"/>
      <c r="C122" s="42"/>
      <c r="D122" s="42" t="s">
        <v>2542</v>
      </c>
      <c r="E122" s="52">
        <f>'COG-FF'!M250</f>
        <v>175284</v>
      </c>
      <c r="F122" s="48">
        <f t="shared" si="3"/>
        <v>4.4739349790878053E-3</v>
      </c>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91"/>
    </row>
    <row r="123" spans="2:30" ht="14.25" customHeight="1">
      <c r="B123" s="90"/>
      <c r="C123" s="42"/>
      <c r="D123" s="42" t="s">
        <v>2543</v>
      </c>
      <c r="E123" s="52">
        <f>'COG-FF'!M309</f>
        <v>3997182</v>
      </c>
      <c r="F123" s="48">
        <f t="shared" si="3"/>
        <v>0.1020237578306072</v>
      </c>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91"/>
    </row>
    <row r="124" spans="2:30" ht="14.25" customHeight="1">
      <c r="B124" s="90"/>
      <c r="C124" s="42"/>
      <c r="D124" s="42" t="s">
        <v>2544</v>
      </c>
      <c r="E124" s="52">
        <f>'COG-FF'!M331</f>
        <v>120000</v>
      </c>
      <c r="F124" s="48">
        <f t="shared" si="3"/>
        <v>3.062870527204632E-3</v>
      </c>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91"/>
    </row>
    <row r="125" spans="2:30" ht="14.25" customHeight="1">
      <c r="B125" s="90"/>
      <c r="C125" s="42"/>
      <c r="D125" s="42" t="s">
        <v>2545</v>
      </c>
      <c r="E125" s="52">
        <f>'COG-FF'!M379</f>
        <v>0</v>
      </c>
      <c r="F125" s="48">
        <f t="shared" si="3"/>
        <v>0</v>
      </c>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91"/>
    </row>
    <row r="126" spans="2:30" ht="14.25" customHeight="1">
      <c r="B126" s="90"/>
      <c r="C126" s="42"/>
      <c r="D126" s="42" t="s">
        <v>2546</v>
      </c>
      <c r="E126" s="52">
        <f>'COG-FF'!M397</f>
        <v>1999991.31</v>
      </c>
      <c r="F126" s="48">
        <f t="shared" si="3"/>
        <v>5.1047620317203189E-2</v>
      </c>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91"/>
    </row>
    <row r="127" spans="2:30" ht="14.25" customHeight="1">
      <c r="B127" s="90"/>
      <c r="C127" s="42"/>
      <c r="D127" s="42"/>
      <c r="E127" s="52">
        <f>SUM(E118:E126)</f>
        <v>39178933.270000003</v>
      </c>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91"/>
    </row>
    <row r="128" spans="2:30" ht="14.25" customHeight="1">
      <c r="B128" s="90"/>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91"/>
    </row>
    <row r="129" spans="2:30" ht="14.25" customHeight="1">
      <c r="B129" s="90"/>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91"/>
    </row>
    <row r="130" spans="2:30" ht="14.25" customHeight="1">
      <c r="B130" s="90"/>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91"/>
    </row>
    <row r="131" spans="2:30" ht="14.25" customHeight="1">
      <c r="B131" s="90"/>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91"/>
    </row>
    <row r="132" spans="2:30" ht="14.25" customHeight="1">
      <c r="B132" s="92"/>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4"/>
    </row>
    <row r="133" spans="2:30" ht="14.25" customHeight="1"/>
    <row r="134" spans="2:30" ht="14.25" customHeight="1"/>
    <row r="135" spans="2:30" ht="14.25" customHeight="1"/>
    <row r="136" spans="2:30" ht="14.25" customHeight="1"/>
    <row r="137" spans="2:30" ht="14.25" customHeight="1"/>
    <row r="138" spans="2:30" ht="14.25" customHeight="1"/>
    <row r="139" spans="2:30" ht="14.25" customHeight="1"/>
    <row r="140" spans="2:30" ht="14.25" customHeight="1"/>
    <row r="141" spans="2:30" ht="14.25" customHeight="1"/>
    <row r="142" spans="2:30" ht="14.25" customHeight="1"/>
    <row r="143" spans="2:30" ht="14.25" customHeight="1"/>
    <row r="144" spans="2:30"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1">
    <mergeCell ref="B59:AD60"/>
    <mergeCell ref="B61:AD62"/>
    <mergeCell ref="B63:AD64"/>
    <mergeCell ref="B65:AD66"/>
    <mergeCell ref="B67:AD67"/>
    <mergeCell ref="B68:AD69"/>
    <mergeCell ref="B70:AD71"/>
    <mergeCell ref="B87:AD88"/>
    <mergeCell ref="B89:AD90"/>
    <mergeCell ref="B91:AD92"/>
    <mergeCell ref="B72:AD72"/>
    <mergeCell ref="B73:AD74"/>
    <mergeCell ref="B75:AD76"/>
    <mergeCell ref="B77:AD79"/>
    <mergeCell ref="B80:AD82"/>
    <mergeCell ref="B83:AD84"/>
    <mergeCell ref="B85:AD86"/>
    <mergeCell ref="B93:AD94"/>
    <mergeCell ref="B95:AD96"/>
    <mergeCell ref="B97:AD98"/>
    <mergeCell ref="B99:AD100"/>
    <mergeCell ref="B101:AD101"/>
    <mergeCell ref="M9:P9"/>
    <mergeCell ref="Q9:AD9"/>
    <mergeCell ref="B2:S2"/>
    <mergeCell ref="T2:V2"/>
    <mergeCell ref="B3:AD3"/>
    <mergeCell ref="B5:Y5"/>
    <mergeCell ref="Z5:AD5"/>
    <mergeCell ref="B6:AD8"/>
    <mergeCell ref="B9:L9"/>
    <mergeCell ref="C10:L10"/>
    <mergeCell ref="M10:P10"/>
    <mergeCell ref="R10:AD10"/>
    <mergeCell ref="M11:P11"/>
    <mergeCell ref="R11:Z11"/>
    <mergeCell ref="AA11:AB11"/>
    <mergeCell ref="AC11:AD11"/>
    <mergeCell ref="H14:N14"/>
    <mergeCell ref="O14:AD14"/>
    <mergeCell ref="C11:L11"/>
    <mergeCell ref="B12:N12"/>
    <mergeCell ref="O12:P12"/>
    <mergeCell ref="Q12:AB12"/>
    <mergeCell ref="AC12:AD12"/>
    <mergeCell ref="B13:AD13"/>
    <mergeCell ref="B14:G14"/>
    <mergeCell ref="B15:G15"/>
    <mergeCell ref="H15:N15"/>
    <mergeCell ref="O15:AD15"/>
    <mergeCell ref="B16:AD16"/>
    <mergeCell ref="B27:AD27"/>
    <mergeCell ref="B51:AD52"/>
    <mergeCell ref="B53:AD54"/>
    <mergeCell ref="B55:AD56"/>
    <mergeCell ref="B57:AD58"/>
    <mergeCell ref="B28:AD28"/>
    <mergeCell ref="B29:AD36"/>
    <mergeCell ref="B47:AD47"/>
    <mergeCell ref="B48:AD48"/>
    <mergeCell ref="B49:AD50"/>
  </mergeCells>
  <conditionalFormatting sqref="B6:AD8">
    <cfRule type="cellIs" dxfId="445" priority="1" operator="lessThanOrEqual">
      <formula>0</formula>
    </cfRule>
  </conditionalFormatting>
  <conditionalFormatting sqref="B10">
    <cfRule type="cellIs" dxfId="444" priority="2" operator="lessThanOrEqual">
      <formula>0</formula>
    </cfRule>
  </conditionalFormatting>
  <conditionalFormatting sqref="B11">
    <cfRule type="cellIs" dxfId="443" priority="3" operator="lessThanOrEqual">
      <formula>0</formula>
    </cfRule>
  </conditionalFormatting>
  <conditionalFormatting sqref="O12:P12">
    <cfRule type="cellIs" dxfId="442" priority="4" operator="lessThanOrEqual">
      <formula>0</formula>
    </cfRule>
  </conditionalFormatting>
  <conditionalFormatting sqref="Q10">
    <cfRule type="cellIs" dxfId="441" priority="5" operator="lessThanOrEqual">
      <formula>0</formula>
    </cfRule>
  </conditionalFormatting>
  <conditionalFormatting sqref="Q11">
    <cfRule type="cellIs" dxfId="440" priority="6" operator="lessThanOrEqual">
      <formula>0</formula>
    </cfRule>
  </conditionalFormatting>
  <conditionalFormatting sqref="AC11:AD11">
    <cfRule type="cellIs" dxfId="439" priority="7" operator="lessThanOrEqual">
      <formula>0</formula>
    </cfRule>
  </conditionalFormatting>
  <conditionalFormatting sqref="AC12:AD12">
    <cfRule type="cellIs" dxfId="438" priority="8" operator="lessThanOrEqual">
      <formula>0</formula>
    </cfRule>
  </conditionalFormatting>
  <conditionalFormatting sqref="B15:G15">
    <cfRule type="cellIs" dxfId="437" priority="9" operator="lessThanOrEqual">
      <formula>0</formula>
    </cfRule>
  </conditionalFormatting>
  <conditionalFormatting sqref="H15:N15">
    <cfRule type="cellIs" dxfId="436" priority="10" operator="lessThanOrEqual">
      <formula>0</formula>
    </cfRule>
  </conditionalFormatting>
  <conditionalFormatting sqref="O15:AD15">
    <cfRule type="cellIs" dxfId="435" priority="11" operator="lessThanOrEqual">
      <formula>0</formula>
    </cfRule>
  </conditionalFormatting>
  <dataValidations count="5">
    <dataValidation type="list" allowBlank="1" showErrorMessage="1" sqref="AC11 O12">
      <formula1>"1.0,2.0,3.0,4.0,5.0,6.0,7.0,8.0,9.0,10.0,11.0,12.0"</formula1>
    </dataValidation>
    <dataValidation type="list" allowBlank="1" showErrorMessage="1" sqref="B10:B11 Q10:Q11">
      <formula1>"X"</formula1>
    </dataValidation>
    <dataValidation type="list" allowBlank="1" showErrorMessage="1" sqref="T2">
      <formula1>"2022.0,2023.0,2024.0,2025.0,2026.0,2027.0,2028.0,2029.0,2030.0"</formula1>
    </dataValidation>
    <dataValidation type="list" allowBlank="1" showErrorMessage="1" sqref="AC12">
      <formula1>"SI,NO"</formula1>
    </dataValidation>
    <dataValidation type="date" operator="greaterThanOrEqual" allowBlank="1" showErrorMessage="1" sqref="H15">
      <formula1>43800</formula1>
    </dataValidation>
  </dataValidations>
  <pageMargins left="0.70866141732283472" right="0.70866141732283472" top="0.74803149606299213" bottom="0.74803149606299213"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EF!$C$2:$C$1001</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sheetPr>
    <tabColor theme="9"/>
  </sheetPr>
  <dimension ref="A1:AC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42578125" defaultRowHeight="15" customHeight="1"/>
  <cols>
    <col min="1" max="1" width="5.5703125" customWidth="1"/>
    <col min="2" max="2" width="24.28515625" customWidth="1"/>
    <col min="3" max="3" width="15.85546875" customWidth="1"/>
    <col min="4" max="7" width="14.85546875" customWidth="1"/>
    <col min="8" max="8" width="11.28515625" customWidth="1"/>
    <col min="9" max="9" width="18.7109375" customWidth="1"/>
    <col min="10" max="11" width="14.85546875" customWidth="1"/>
    <col min="12" max="13" width="17.140625" customWidth="1"/>
    <col min="14" max="15" width="14.85546875" customWidth="1"/>
    <col min="16" max="24" width="18.7109375" customWidth="1"/>
    <col min="25" max="28" width="4.28515625" hidden="1" customWidth="1"/>
    <col min="29" max="29" width="14" hidden="1" customWidth="1"/>
  </cols>
  <sheetData>
    <row r="1" spans="1:29" ht="31.5">
      <c r="A1" s="335" t="s">
        <v>2547</v>
      </c>
      <c r="B1" s="335" t="s">
        <v>2548</v>
      </c>
      <c r="C1" s="335" t="s">
        <v>1084</v>
      </c>
      <c r="D1" s="335" t="s">
        <v>2549</v>
      </c>
      <c r="E1" s="335" t="s">
        <v>1081</v>
      </c>
      <c r="F1" s="335" t="s">
        <v>1082</v>
      </c>
      <c r="G1" s="335" t="s">
        <v>2550</v>
      </c>
      <c r="H1" s="335" t="s">
        <v>2551</v>
      </c>
      <c r="I1" s="335" t="s">
        <v>2552</v>
      </c>
      <c r="J1" s="335" t="s">
        <v>2553</v>
      </c>
      <c r="K1" s="335" t="s">
        <v>2554</v>
      </c>
      <c r="L1" s="335" t="s">
        <v>2555</v>
      </c>
      <c r="M1" s="335" t="s">
        <v>2556</v>
      </c>
      <c r="N1" s="335" t="s">
        <v>2557</v>
      </c>
      <c r="O1" s="335" t="s">
        <v>1086</v>
      </c>
      <c r="P1" s="95" t="s">
        <v>2558</v>
      </c>
      <c r="Q1" s="95" t="s">
        <v>2559</v>
      </c>
      <c r="R1" s="95" t="s">
        <v>2560</v>
      </c>
      <c r="S1" s="95" t="s">
        <v>2561</v>
      </c>
      <c r="T1" s="95" t="s">
        <v>2562</v>
      </c>
      <c r="U1" s="95" t="s">
        <v>2563</v>
      </c>
      <c r="V1" s="95" t="s">
        <v>2564</v>
      </c>
      <c r="W1" s="95" t="s">
        <v>2565</v>
      </c>
      <c r="X1" s="95" t="s">
        <v>2566</v>
      </c>
      <c r="Y1" s="96">
        <f t="shared" ref="Y1:AB1" si="0">SUM(Y3:Y202)</f>
        <v>0</v>
      </c>
      <c r="Z1" s="96">
        <f t="shared" si="0"/>
        <v>0</v>
      </c>
      <c r="AA1" s="96">
        <f t="shared" si="0"/>
        <v>0</v>
      </c>
      <c r="AB1" s="96">
        <f t="shared" si="0"/>
        <v>0</v>
      </c>
      <c r="AC1" s="97"/>
    </row>
    <row r="2" spans="1:29" ht="15.75">
      <c r="A2" s="336"/>
      <c r="B2" s="336"/>
      <c r="C2" s="336"/>
      <c r="D2" s="336"/>
      <c r="E2" s="336"/>
      <c r="F2" s="336"/>
      <c r="G2" s="336"/>
      <c r="H2" s="336"/>
      <c r="I2" s="336"/>
      <c r="J2" s="336"/>
      <c r="K2" s="336"/>
      <c r="L2" s="336"/>
      <c r="M2" s="336"/>
      <c r="N2" s="336"/>
      <c r="O2" s="336"/>
      <c r="P2" s="98">
        <f t="shared" ref="P2:X2" si="1">SUM(P3:P202)</f>
        <v>0</v>
      </c>
      <c r="Q2" s="98">
        <f t="shared" si="1"/>
        <v>0</v>
      </c>
      <c r="R2" s="98">
        <f t="shared" si="1"/>
        <v>0</v>
      </c>
      <c r="S2" s="98">
        <f t="shared" si="1"/>
        <v>0</v>
      </c>
      <c r="T2" s="98">
        <f t="shared" si="1"/>
        <v>0</v>
      </c>
      <c r="U2" s="98">
        <f t="shared" si="1"/>
        <v>0</v>
      </c>
      <c r="V2" s="98">
        <f t="shared" si="1"/>
        <v>0</v>
      </c>
      <c r="W2" s="98">
        <f t="shared" si="1"/>
        <v>0</v>
      </c>
      <c r="X2" s="98">
        <f t="shared" si="1"/>
        <v>0</v>
      </c>
      <c r="Y2" s="99" t="s">
        <v>1100</v>
      </c>
      <c r="Z2" s="99" t="s">
        <v>2567</v>
      </c>
      <c r="AA2" s="99" t="s">
        <v>1121</v>
      </c>
      <c r="AB2" s="99" t="s">
        <v>1129</v>
      </c>
      <c r="AC2" s="97"/>
    </row>
    <row r="3" spans="1:29" ht="15.75">
      <c r="A3" s="100" t="str">
        <f>IF(B3&gt;0,1,"")</f>
        <v/>
      </c>
      <c r="B3" s="101"/>
      <c r="C3" s="101" t="str">
        <f t="shared" ref="C3:C202" si="2">IF(G3&gt;0,IF(G3="INDICADOR DE GESTIÓN","INDICADOR DE GESTIÓN","MIR"),"")</f>
        <v/>
      </c>
      <c r="D3" s="101" t="str">
        <f t="array" ref="D3">IF(F3="","",INDEX(B!$I$2:$I$112,MATCH(F3,B!$K$2:$K$112,0)))</f>
        <v/>
      </c>
      <c r="E3" s="101" t="str">
        <f t="array" ref="E3">IF(F3="","",INDEX(B!$J$2:$J$112,MATCH(F3,B!$K$2:$K$112,0)))</f>
        <v/>
      </c>
      <c r="F3" s="101"/>
      <c r="G3" s="101"/>
      <c r="H3" s="102"/>
      <c r="I3" s="101"/>
      <c r="J3" s="101"/>
      <c r="K3" s="101"/>
      <c r="L3" s="101"/>
      <c r="M3" s="101"/>
      <c r="N3" s="101"/>
      <c r="O3" s="101"/>
      <c r="P3" s="103"/>
      <c r="Q3" s="103"/>
      <c r="R3" s="103"/>
      <c r="S3" s="103"/>
      <c r="T3" s="103"/>
      <c r="U3" s="103"/>
      <c r="V3" s="103"/>
      <c r="W3" s="103"/>
      <c r="X3" s="103"/>
      <c r="Y3" s="99">
        <f t="shared" ref="Y3:Y202" si="3">IF(G3="FIN",1,0)</f>
        <v>0</v>
      </c>
      <c r="Z3" s="99">
        <f t="shared" ref="Z3:Z202" si="4">IF(G3="PROPÓSITO",1,0)</f>
        <v>0</v>
      </c>
      <c r="AA3" s="99">
        <f t="shared" ref="AA3:AA202" si="5">IF(G3="COMPONENTE",1,0)</f>
        <v>0</v>
      </c>
      <c r="AB3" s="99">
        <f t="shared" ref="AB3:AB202" si="6">IF(G3="ACTIVIDAD",1,0)</f>
        <v>0</v>
      </c>
      <c r="AC3" s="104">
        <f t="shared" ref="AC3:AC202" si="7">SUM(P3:X3)</f>
        <v>0</v>
      </c>
    </row>
    <row r="4" spans="1:29" ht="15.75">
      <c r="A4" s="100" t="str">
        <f t="shared" ref="A4:A202" si="8">IF(B4&gt;0,A3+1,"")</f>
        <v/>
      </c>
      <c r="B4" s="101"/>
      <c r="C4" s="101" t="str">
        <f t="shared" si="2"/>
        <v/>
      </c>
      <c r="D4" s="101" t="str">
        <f t="array" ref="D4">IF(F4="","",INDEX(B!$I$2:$I$112,MATCH(F4,B!$K$2:$K$112,0)))</f>
        <v/>
      </c>
      <c r="E4" s="101" t="str">
        <f t="array" ref="E4">IF(F4="","",INDEX(B!$J$2:$J$112,MATCH(F4,B!$K$2:$K$112,0)))</f>
        <v/>
      </c>
      <c r="F4" s="101"/>
      <c r="G4" s="101"/>
      <c r="H4" s="102"/>
      <c r="I4" s="101"/>
      <c r="J4" s="101"/>
      <c r="K4" s="101"/>
      <c r="L4" s="101"/>
      <c r="M4" s="101"/>
      <c r="N4" s="101"/>
      <c r="O4" s="101"/>
      <c r="P4" s="103"/>
      <c r="Q4" s="103"/>
      <c r="R4" s="103"/>
      <c r="S4" s="103"/>
      <c r="T4" s="103"/>
      <c r="U4" s="103"/>
      <c r="V4" s="103"/>
      <c r="W4" s="103"/>
      <c r="X4" s="103"/>
      <c r="Y4" s="99">
        <f t="shared" si="3"/>
        <v>0</v>
      </c>
      <c r="Z4" s="99">
        <f t="shared" si="4"/>
        <v>0</v>
      </c>
      <c r="AA4" s="99">
        <f t="shared" si="5"/>
        <v>0</v>
      </c>
      <c r="AB4" s="99">
        <f t="shared" si="6"/>
        <v>0</v>
      </c>
      <c r="AC4" s="104">
        <f t="shared" si="7"/>
        <v>0</v>
      </c>
    </row>
    <row r="5" spans="1:29" ht="15.75">
      <c r="A5" s="100" t="str">
        <f t="shared" si="8"/>
        <v/>
      </c>
      <c r="B5" s="101"/>
      <c r="C5" s="101" t="str">
        <f t="shared" si="2"/>
        <v/>
      </c>
      <c r="D5" s="101" t="str">
        <f t="array" ref="D5">IF(F5="","",INDEX(B!$I$2:$I$112,MATCH(F5,B!$K$2:$K$112,0)))</f>
        <v/>
      </c>
      <c r="E5" s="101" t="str">
        <f t="array" ref="E5">IF(F5="","",INDEX(B!$J$2:$J$112,MATCH(F5,B!$K$2:$K$112,0)))</f>
        <v/>
      </c>
      <c r="F5" s="101"/>
      <c r="G5" s="101"/>
      <c r="H5" s="102"/>
      <c r="I5" s="101"/>
      <c r="J5" s="101"/>
      <c r="K5" s="101"/>
      <c r="L5" s="101"/>
      <c r="M5" s="101"/>
      <c r="N5" s="101"/>
      <c r="O5" s="101"/>
      <c r="P5" s="103"/>
      <c r="Q5" s="103"/>
      <c r="R5" s="103"/>
      <c r="S5" s="103"/>
      <c r="T5" s="103"/>
      <c r="U5" s="103"/>
      <c r="V5" s="103"/>
      <c r="W5" s="103"/>
      <c r="X5" s="103"/>
      <c r="Y5" s="99">
        <f t="shared" si="3"/>
        <v>0</v>
      </c>
      <c r="Z5" s="99">
        <f t="shared" si="4"/>
        <v>0</v>
      </c>
      <c r="AA5" s="99">
        <f t="shared" si="5"/>
        <v>0</v>
      </c>
      <c r="AB5" s="99">
        <f t="shared" si="6"/>
        <v>0</v>
      </c>
      <c r="AC5" s="104">
        <f t="shared" si="7"/>
        <v>0</v>
      </c>
    </row>
    <row r="6" spans="1:29" ht="15.75">
      <c r="A6" s="100" t="str">
        <f t="shared" si="8"/>
        <v/>
      </c>
      <c r="B6" s="101"/>
      <c r="C6" s="101" t="str">
        <f t="shared" si="2"/>
        <v/>
      </c>
      <c r="D6" s="101" t="str">
        <f t="array" ref="D6">IF(F6="","",INDEX(B!$I$2:$I$112,MATCH(F6,B!$K$2:$K$112,0)))</f>
        <v/>
      </c>
      <c r="E6" s="101" t="str">
        <f t="array" ref="E6">IF(F6="","",INDEX(B!$J$2:$J$112,MATCH(F6,B!$K$2:$K$112,0)))</f>
        <v/>
      </c>
      <c r="F6" s="101"/>
      <c r="G6" s="101"/>
      <c r="H6" s="102"/>
      <c r="I6" s="101"/>
      <c r="J6" s="101"/>
      <c r="K6" s="101"/>
      <c r="L6" s="101"/>
      <c r="M6" s="101"/>
      <c r="N6" s="101"/>
      <c r="O6" s="101"/>
      <c r="P6" s="103"/>
      <c r="Q6" s="103"/>
      <c r="R6" s="103"/>
      <c r="S6" s="103"/>
      <c r="T6" s="103"/>
      <c r="U6" s="103"/>
      <c r="V6" s="103"/>
      <c r="W6" s="103"/>
      <c r="X6" s="103"/>
      <c r="Y6" s="99">
        <f t="shared" si="3"/>
        <v>0</v>
      </c>
      <c r="Z6" s="99">
        <f t="shared" si="4"/>
        <v>0</v>
      </c>
      <c r="AA6" s="99">
        <f t="shared" si="5"/>
        <v>0</v>
      </c>
      <c r="AB6" s="99">
        <f t="shared" si="6"/>
        <v>0</v>
      </c>
      <c r="AC6" s="104">
        <f t="shared" si="7"/>
        <v>0</v>
      </c>
    </row>
    <row r="7" spans="1:29" ht="15.75">
      <c r="A7" s="100" t="str">
        <f t="shared" si="8"/>
        <v/>
      </c>
      <c r="B7" s="101"/>
      <c r="C7" s="101" t="str">
        <f t="shared" si="2"/>
        <v/>
      </c>
      <c r="D7" s="101" t="str">
        <f t="array" ref="D7">IF(F7="","",INDEX(B!$I$2:$I$112,MATCH(F7,B!$K$2:$K$112,0)))</f>
        <v/>
      </c>
      <c r="E7" s="101" t="str">
        <f t="array" ref="E7">IF(F7="","",INDEX(B!$J$2:$J$112,MATCH(F7,B!$K$2:$K$112,0)))</f>
        <v/>
      </c>
      <c r="F7" s="101"/>
      <c r="G7" s="101"/>
      <c r="H7" s="102"/>
      <c r="I7" s="101"/>
      <c r="J7" s="101"/>
      <c r="K7" s="101"/>
      <c r="L7" s="101"/>
      <c r="M7" s="101"/>
      <c r="N7" s="101"/>
      <c r="O7" s="101"/>
      <c r="P7" s="103"/>
      <c r="Q7" s="103"/>
      <c r="R7" s="103"/>
      <c r="S7" s="103"/>
      <c r="T7" s="103"/>
      <c r="U7" s="103"/>
      <c r="V7" s="103"/>
      <c r="W7" s="103"/>
      <c r="X7" s="103"/>
      <c r="Y7" s="99">
        <f t="shared" si="3"/>
        <v>0</v>
      </c>
      <c r="Z7" s="99">
        <f t="shared" si="4"/>
        <v>0</v>
      </c>
      <c r="AA7" s="99">
        <f t="shared" si="5"/>
        <v>0</v>
      </c>
      <c r="AB7" s="99">
        <f t="shared" si="6"/>
        <v>0</v>
      </c>
      <c r="AC7" s="104">
        <f t="shared" si="7"/>
        <v>0</v>
      </c>
    </row>
    <row r="8" spans="1:29" ht="15.75">
      <c r="A8" s="100" t="str">
        <f t="shared" si="8"/>
        <v/>
      </c>
      <c r="B8" s="101"/>
      <c r="C8" s="101" t="str">
        <f t="shared" si="2"/>
        <v/>
      </c>
      <c r="D8" s="101" t="str">
        <f t="array" ref="D8">IF(F8="","",INDEX(B!$I$2:$I$112,MATCH(F8,B!$K$2:$K$112,0)))</f>
        <v/>
      </c>
      <c r="E8" s="101" t="str">
        <f t="array" ref="E8">IF(F8="","",INDEX(B!$J$2:$J$112,MATCH(F8,B!$K$2:$K$112,0)))</f>
        <v/>
      </c>
      <c r="F8" s="101"/>
      <c r="G8" s="101"/>
      <c r="H8" s="102"/>
      <c r="I8" s="101"/>
      <c r="J8" s="101"/>
      <c r="K8" s="101"/>
      <c r="L8" s="101"/>
      <c r="M8" s="101"/>
      <c r="N8" s="101"/>
      <c r="O8" s="101"/>
      <c r="P8" s="103"/>
      <c r="Q8" s="103"/>
      <c r="R8" s="103"/>
      <c r="S8" s="103"/>
      <c r="T8" s="103"/>
      <c r="U8" s="103"/>
      <c r="V8" s="103"/>
      <c r="W8" s="103"/>
      <c r="X8" s="103"/>
      <c r="Y8" s="99">
        <f t="shared" si="3"/>
        <v>0</v>
      </c>
      <c r="Z8" s="99">
        <f t="shared" si="4"/>
        <v>0</v>
      </c>
      <c r="AA8" s="99">
        <f t="shared" si="5"/>
        <v>0</v>
      </c>
      <c r="AB8" s="99">
        <f t="shared" si="6"/>
        <v>0</v>
      </c>
      <c r="AC8" s="104">
        <f t="shared" si="7"/>
        <v>0</v>
      </c>
    </row>
    <row r="9" spans="1:29" ht="15.75">
      <c r="A9" s="100" t="str">
        <f t="shared" si="8"/>
        <v/>
      </c>
      <c r="B9" s="101"/>
      <c r="C9" s="101" t="str">
        <f t="shared" si="2"/>
        <v/>
      </c>
      <c r="D9" s="101" t="str">
        <f t="array" ref="D9">IF(F9="","",INDEX(B!$I$2:$I$112,MATCH(F9,B!$K$2:$K$112,0)))</f>
        <v/>
      </c>
      <c r="E9" s="101" t="str">
        <f t="array" ref="E9">IF(F9="","",INDEX(B!$J$2:$J$112,MATCH(F9,B!$K$2:$K$112,0)))</f>
        <v/>
      </c>
      <c r="F9" s="101"/>
      <c r="G9" s="101"/>
      <c r="H9" s="102"/>
      <c r="I9" s="101"/>
      <c r="J9" s="101"/>
      <c r="K9" s="101"/>
      <c r="L9" s="101"/>
      <c r="M9" s="101"/>
      <c r="N9" s="101"/>
      <c r="O9" s="101"/>
      <c r="P9" s="103"/>
      <c r="Q9" s="103"/>
      <c r="R9" s="103"/>
      <c r="S9" s="103"/>
      <c r="T9" s="103"/>
      <c r="U9" s="103"/>
      <c r="V9" s="103"/>
      <c r="W9" s="103"/>
      <c r="X9" s="103"/>
      <c r="Y9" s="99">
        <f t="shared" si="3"/>
        <v>0</v>
      </c>
      <c r="Z9" s="99">
        <f t="shared" si="4"/>
        <v>0</v>
      </c>
      <c r="AA9" s="99">
        <f t="shared" si="5"/>
        <v>0</v>
      </c>
      <c r="AB9" s="99">
        <f t="shared" si="6"/>
        <v>0</v>
      </c>
      <c r="AC9" s="104">
        <f t="shared" si="7"/>
        <v>0</v>
      </c>
    </row>
    <row r="10" spans="1:29" ht="15.75">
      <c r="A10" s="100" t="str">
        <f t="shared" si="8"/>
        <v/>
      </c>
      <c r="B10" s="101"/>
      <c r="C10" s="101" t="str">
        <f t="shared" si="2"/>
        <v/>
      </c>
      <c r="D10" s="101" t="str">
        <f t="array" ref="D10">IF(F10="","",INDEX(B!$I$2:$I$112,MATCH(F10,B!$K$2:$K$112,0)))</f>
        <v/>
      </c>
      <c r="E10" s="101" t="str">
        <f t="array" ref="E10">IF(F10="","",INDEX(B!$J$2:$J$112,MATCH(F10,B!$K$2:$K$112,0)))</f>
        <v/>
      </c>
      <c r="F10" s="101"/>
      <c r="G10" s="101"/>
      <c r="H10" s="102"/>
      <c r="I10" s="101"/>
      <c r="J10" s="101"/>
      <c r="K10" s="101"/>
      <c r="L10" s="101"/>
      <c r="M10" s="101"/>
      <c r="N10" s="101"/>
      <c r="O10" s="101"/>
      <c r="P10" s="103"/>
      <c r="Q10" s="103"/>
      <c r="R10" s="103"/>
      <c r="S10" s="103"/>
      <c r="T10" s="103"/>
      <c r="U10" s="103"/>
      <c r="V10" s="103"/>
      <c r="W10" s="103"/>
      <c r="X10" s="103"/>
      <c r="Y10" s="99">
        <f t="shared" si="3"/>
        <v>0</v>
      </c>
      <c r="Z10" s="99">
        <f t="shared" si="4"/>
        <v>0</v>
      </c>
      <c r="AA10" s="99">
        <f t="shared" si="5"/>
        <v>0</v>
      </c>
      <c r="AB10" s="99">
        <f t="shared" si="6"/>
        <v>0</v>
      </c>
      <c r="AC10" s="104">
        <f t="shared" si="7"/>
        <v>0</v>
      </c>
    </row>
    <row r="11" spans="1:29" ht="15.75">
      <c r="A11" s="100" t="str">
        <f t="shared" si="8"/>
        <v/>
      </c>
      <c r="B11" s="101"/>
      <c r="C11" s="101" t="str">
        <f t="shared" si="2"/>
        <v/>
      </c>
      <c r="D11" s="101" t="str">
        <f t="array" ref="D11">IF(F11="","",INDEX(B!$I$2:$I$112,MATCH(F11,B!$K$2:$K$112,0)))</f>
        <v/>
      </c>
      <c r="E11" s="101" t="str">
        <f t="array" ref="E11">IF(F11="","",INDEX(B!$J$2:$J$112,MATCH(F11,B!$K$2:$K$112,0)))</f>
        <v/>
      </c>
      <c r="F11" s="101"/>
      <c r="G11" s="101"/>
      <c r="H11" s="102"/>
      <c r="I11" s="101"/>
      <c r="J11" s="101"/>
      <c r="K11" s="101"/>
      <c r="L11" s="101"/>
      <c r="M11" s="101"/>
      <c r="N11" s="101"/>
      <c r="O11" s="101"/>
      <c r="P11" s="103"/>
      <c r="Q11" s="103"/>
      <c r="R11" s="103"/>
      <c r="S11" s="103"/>
      <c r="T11" s="103"/>
      <c r="U11" s="103"/>
      <c r="V11" s="103"/>
      <c r="W11" s="103"/>
      <c r="X11" s="103"/>
      <c r="Y11" s="99">
        <f t="shared" si="3"/>
        <v>0</v>
      </c>
      <c r="Z11" s="99">
        <f t="shared" si="4"/>
        <v>0</v>
      </c>
      <c r="AA11" s="99">
        <f t="shared" si="5"/>
        <v>0</v>
      </c>
      <c r="AB11" s="99">
        <f t="shared" si="6"/>
        <v>0</v>
      </c>
      <c r="AC11" s="104">
        <f t="shared" si="7"/>
        <v>0</v>
      </c>
    </row>
    <row r="12" spans="1:29" ht="15.75">
      <c r="A12" s="100" t="str">
        <f t="shared" si="8"/>
        <v/>
      </c>
      <c r="B12" s="101"/>
      <c r="C12" s="101" t="str">
        <f t="shared" si="2"/>
        <v/>
      </c>
      <c r="D12" s="101" t="str">
        <f t="array" ref="D12">IF(F12="","",INDEX(B!$I$2:$I$112,MATCH(F12,B!$K$2:$K$112,0)))</f>
        <v/>
      </c>
      <c r="E12" s="101" t="str">
        <f t="array" ref="E12">IF(F12="","",INDEX(B!$J$2:$J$112,MATCH(F12,B!$K$2:$K$112,0)))</f>
        <v/>
      </c>
      <c r="F12" s="101"/>
      <c r="G12" s="101"/>
      <c r="H12" s="102"/>
      <c r="I12" s="101"/>
      <c r="J12" s="101"/>
      <c r="K12" s="101"/>
      <c r="L12" s="101"/>
      <c r="M12" s="101"/>
      <c r="N12" s="101"/>
      <c r="O12" s="101"/>
      <c r="P12" s="103"/>
      <c r="Q12" s="103"/>
      <c r="R12" s="103"/>
      <c r="S12" s="103"/>
      <c r="T12" s="103"/>
      <c r="U12" s="103"/>
      <c r="V12" s="103"/>
      <c r="W12" s="103"/>
      <c r="X12" s="103"/>
      <c r="Y12" s="99">
        <f t="shared" si="3"/>
        <v>0</v>
      </c>
      <c r="Z12" s="99">
        <f t="shared" si="4"/>
        <v>0</v>
      </c>
      <c r="AA12" s="99">
        <f t="shared" si="5"/>
        <v>0</v>
      </c>
      <c r="AB12" s="99">
        <f t="shared" si="6"/>
        <v>0</v>
      </c>
      <c r="AC12" s="104">
        <f t="shared" si="7"/>
        <v>0</v>
      </c>
    </row>
    <row r="13" spans="1:29" ht="15.75">
      <c r="A13" s="100" t="str">
        <f t="shared" si="8"/>
        <v/>
      </c>
      <c r="B13" s="101"/>
      <c r="C13" s="101" t="str">
        <f t="shared" si="2"/>
        <v/>
      </c>
      <c r="D13" s="101" t="str">
        <f t="array" ref="D13">IF(F13="","",INDEX(B!$I$2:$I$112,MATCH(F13,B!$K$2:$K$112,0)))</f>
        <v/>
      </c>
      <c r="E13" s="101" t="str">
        <f t="array" ref="E13">IF(F13="","",INDEX(B!$J$2:$J$112,MATCH(F13,B!$K$2:$K$112,0)))</f>
        <v/>
      </c>
      <c r="F13" s="101"/>
      <c r="G13" s="101"/>
      <c r="H13" s="102"/>
      <c r="I13" s="101"/>
      <c r="J13" s="101"/>
      <c r="K13" s="101"/>
      <c r="L13" s="101"/>
      <c r="M13" s="101"/>
      <c r="N13" s="101"/>
      <c r="O13" s="101"/>
      <c r="P13" s="103"/>
      <c r="Q13" s="103"/>
      <c r="R13" s="103"/>
      <c r="S13" s="103"/>
      <c r="T13" s="103"/>
      <c r="U13" s="103"/>
      <c r="V13" s="103"/>
      <c r="W13" s="103"/>
      <c r="X13" s="103"/>
      <c r="Y13" s="99">
        <f t="shared" si="3"/>
        <v>0</v>
      </c>
      <c r="Z13" s="99">
        <f t="shared" si="4"/>
        <v>0</v>
      </c>
      <c r="AA13" s="99">
        <f t="shared" si="5"/>
        <v>0</v>
      </c>
      <c r="AB13" s="99">
        <f t="shared" si="6"/>
        <v>0</v>
      </c>
      <c r="AC13" s="104">
        <f t="shared" si="7"/>
        <v>0</v>
      </c>
    </row>
    <row r="14" spans="1:29" ht="15.75">
      <c r="A14" s="100" t="str">
        <f t="shared" si="8"/>
        <v/>
      </c>
      <c r="B14" s="101"/>
      <c r="C14" s="101" t="str">
        <f t="shared" si="2"/>
        <v/>
      </c>
      <c r="D14" s="101" t="str">
        <f t="array" ref="D14">IF(F14="","",INDEX(B!$I$2:$I$112,MATCH(F14,B!$K$2:$K$112,0)))</f>
        <v/>
      </c>
      <c r="E14" s="101" t="str">
        <f t="array" ref="E14">IF(F14="","",INDEX(B!$J$2:$J$112,MATCH(F14,B!$K$2:$K$112,0)))</f>
        <v/>
      </c>
      <c r="F14" s="101"/>
      <c r="G14" s="101"/>
      <c r="H14" s="102"/>
      <c r="I14" s="101"/>
      <c r="J14" s="101"/>
      <c r="K14" s="101"/>
      <c r="L14" s="101"/>
      <c r="M14" s="101"/>
      <c r="N14" s="101"/>
      <c r="O14" s="101"/>
      <c r="P14" s="103"/>
      <c r="Q14" s="103"/>
      <c r="R14" s="103"/>
      <c r="S14" s="103"/>
      <c r="T14" s="103"/>
      <c r="U14" s="103"/>
      <c r="V14" s="103"/>
      <c r="W14" s="103"/>
      <c r="X14" s="103"/>
      <c r="Y14" s="99">
        <f t="shared" si="3"/>
        <v>0</v>
      </c>
      <c r="Z14" s="99">
        <f t="shared" si="4"/>
        <v>0</v>
      </c>
      <c r="AA14" s="99">
        <f t="shared" si="5"/>
        <v>0</v>
      </c>
      <c r="AB14" s="99">
        <f t="shared" si="6"/>
        <v>0</v>
      </c>
      <c r="AC14" s="104">
        <f t="shared" si="7"/>
        <v>0</v>
      </c>
    </row>
    <row r="15" spans="1:29" ht="15.75">
      <c r="A15" s="100" t="str">
        <f t="shared" si="8"/>
        <v/>
      </c>
      <c r="B15" s="101"/>
      <c r="C15" s="101" t="str">
        <f t="shared" si="2"/>
        <v/>
      </c>
      <c r="D15" s="101" t="str">
        <f t="array" ref="D15">IF(F15="","",INDEX(B!$I$2:$I$112,MATCH(F15,B!$K$2:$K$112,0)))</f>
        <v/>
      </c>
      <c r="E15" s="101" t="str">
        <f t="array" ref="E15">IF(F15="","",INDEX(B!$J$2:$J$112,MATCH(F15,B!$K$2:$K$112,0)))</f>
        <v/>
      </c>
      <c r="F15" s="101"/>
      <c r="G15" s="101"/>
      <c r="H15" s="102"/>
      <c r="I15" s="101"/>
      <c r="J15" s="101"/>
      <c r="K15" s="101"/>
      <c r="L15" s="101"/>
      <c r="M15" s="101"/>
      <c r="N15" s="101"/>
      <c r="O15" s="101"/>
      <c r="P15" s="103"/>
      <c r="Q15" s="103"/>
      <c r="R15" s="103"/>
      <c r="S15" s="103"/>
      <c r="T15" s="103"/>
      <c r="U15" s="103"/>
      <c r="V15" s="103"/>
      <c r="W15" s="103"/>
      <c r="X15" s="103"/>
      <c r="Y15" s="99">
        <f t="shared" si="3"/>
        <v>0</v>
      </c>
      <c r="Z15" s="99">
        <f t="shared" si="4"/>
        <v>0</v>
      </c>
      <c r="AA15" s="99">
        <f t="shared" si="5"/>
        <v>0</v>
      </c>
      <c r="AB15" s="99">
        <f t="shared" si="6"/>
        <v>0</v>
      </c>
      <c r="AC15" s="104">
        <f t="shared" si="7"/>
        <v>0</v>
      </c>
    </row>
    <row r="16" spans="1:29" ht="15.75">
      <c r="A16" s="100" t="str">
        <f t="shared" si="8"/>
        <v/>
      </c>
      <c r="B16" s="101"/>
      <c r="C16" s="101" t="str">
        <f t="shared" si="2"/>
        <v/>
      </c>
      <c r="D16" s="101" t="str">
        <f t="array" ref="D16">IF(F16="","",INDEX(B!$I$2:$I$112,MATCH(F16,B!$K$2:$K$112,0)))</f>
        <v/>
      </c>
      <c r="E16" s="101" t="str">
        <f t="array" ref="E16">IF(F16="","",INDEX(B!$J$2:$J$112,MATCH(F16,B!$K$2:$K$112,0)))</f>
        <v/>
      </c>
      <c r="F16" s="101"/>
      <c r="G16" s="101"/>
      <c r="H16" s="102"/>
      <c r="I16" s="101"/>
      <c r="J16" s="101"/>
      <c r="K16" s="101"/>
      <c r="L16" s="101"/>
      <c r="M16" s="101"/>
      <c r="N16" s="101"/>
      <c r="O16" s="101"/>
      <c r="P16" s="103"/>
      <c r="Q16" s="103"/>
      <c r="R16" s="103"/>
      <c r="S16" s="103"/>
      <c r="T16" s="103"/>
      <c r="U16" s="103"/>
      <c r="V16" s="103"/>
      <c r="W16" s="103"/>
      <c r="X16" s="103"/>
      <c r="Y16" s="99">
        <f t="shared" si="3"/>
        <v>0</v>
      </c>
      <c r="Z16" s="99">
        <f t="shared" si="4"/>
        <v>0</v>
      </c>
      <c r="AA16" s="99">
        <f t="shared" si="5"/>
        <v>0</v>
      </c>
      <c r="AB16" s="99">
        <f t="shared" si="6"/>
        <v>0</v>
      </c>
      <c r="AC16" s="104">
        <f t="shared" si="7"/>
        <v>0</v>
      </c>
    </row>
    <row r="17" spans="1:29" ht="15.75">
      <c r="A17" s="100" t="str">
        <f t="shared" si="8"/>
        <v/>
      </c>
      <c r="B17" s="101"/>
      <c r="C17" s="101" t="str">
        <f t="shared" si="2"/>
        <v/>
      </c>
      <c r="D17" s="101" t="str">
        <f t="array" ref="D17">IF(F17="","",INDEX(B!$I$2:$I$112,MATCH(F17,B!$K$2:$K$112,0)))</f>
        <v/>
      </c>
      <c r="E17" s="101" t="str">
        <f t="array" ref="E17">IF(F17="","",INDEX(B!$J$2:$J$112,MATCH(F17,B!$K$2:$K$112,0)))</f>
        <v/>
      </c>
      <c r="F17" s="101"/>
      <c r="G17" s="101"/>
      <c r="H17" s="102"/>
      <c r="I17" s="101"/>
      <c r="J17" s="101"/>
      <c r="K17" s="101"/>
      <c r="L17" s="101"/>
      <c r="M17" s="101"/>
      <c r="N17" s="101"/>
      <c r="O17" s="101"/>
      <c r="P17" s="103"/>
      <c r="Q17" s="103"/>
      <c r="R17" s="103"/>
      <c r="S17" s="103"/>
      <c r="T17" s="103"/>
      <c r="U17" s="103"/>
      <c r="V17" s="103"/>
      <c r="W17" s="103"/>
      <c r="X17" s="103"/>
      <c r="Y17" s="99">
        <f t="shared" si="3"/>
        <v>0</v>
      </c>
      <c r="Z17" s="99">
        <f t="shared" si="4"/>
        <v>0</v>
      </c>
      <c r="AA17" s="99">
        <f t="shared" si="5"/>
        <v>0</v>
      </c>
      <c r="AB17" s="99">
        <f t="shared" si="6"/>
        <v>0</v>
      </c>
      <c r="AC17" s="104">
        <f t="shared" si="7"/>
        <v>0</v>
      </c>
    </row>
    <row r="18" spans="1:29" ht="15.75">
      <c r="A18" s="100" t="str">
        <f t="shared" si="8"/>
        <v/>
      </c>
      <c r="B18" s="101"/>
      <c r="C18" s="101" t="str">
        <f t="shared" si="2"/>
        <v/>
      </c>
      <c r="D18" s="101" t="str">
        <f t="array" ref="D18">IF(F18="","",INDEX(B!$I$2:$I$112,MATCH(F18,B!$K$2:$K$112,0)))</f>
        <v/>
      </c>
      <c r="E18" s="101" t="str">
        <f t="array" ref="E18">IF(F18="","",INDEX(B!$J$2:$J$112,MATCH(F18,B!$K$2:$K$112,0)))</f>
        <v/>
      </c>
      <c r="F18" s="101"/>
      <c r="G18" s="101"/>
      <c r="H18" s="102"/>
      <c r="I18" s="101"/>
      <c r="J18" s="101"/>
      <c r="K18" s="101"/>
      <c r="L18" s="101"/>
      <c r="M18" s="101"/>
      <c r="N18" s="101"/>
      <c r="O18" s="101"/>
      <c r="P18" s="103"/>
      <c r="Q18" s="103"/>
      <c r="R18" s="103"/>
      <c r="S18" s="103"/>
      <c r="T18" s="103"/>
      <c r="U18" s="103"/>
      <c r="V18" s="103"/>
      <c r="W18" s="103"/>
      <c r="X18" s="103"/>
      <c r="Y18" s="99">
        <f t="shared" si="3"/>
        <v>0</v>
      </c>
      <c r="Z18" s="99">
        <f t="shared" si="4"/>
        <v>0</v>
      </c>
      <c r="AA18" s="99">
        <f t="shared" si="5"/>
        <v>0</v>
      </c>
      <c r="AB18" s="99">
        <f t="shared" si="6"/>
        <v>0</v>
      </c>
      <c r="AC18" s="104">
        <f t="shared" si="7"/>
        <v>0</v>
      </c>
    </row>
    <row r="19" spans="1:29" ht="15.75">
      <c r="A19" s="100" t="str">
        <f t="shared" si="8"/>
        <v/>
      </c>
      <c r="B19" s="101"/>
      <c r="C19" s="101" t="str">
        <f t="shared" si="2"/>
        <v/>
      </c>
      <c r="D19" s="101" t="str">
        <f t="array" ref="D19">IF(F19="","",INDEX(B!$I$2:$I$112,MATCH(F19,B!$K$2:$K$112,0)))</f>
        <v/>
      </c>
      <c r="E19" s="101" t="str">
        <f t="array" ref="E19">IF(F19="","",INDEX(B!$J$2:$J$112,MATCH(F19,B!$K$2:$K$112,0)))</f>
        <v/>
      </c>
      <c r="F19" s="101"/>
      <c r="G19" s="101"/>
      <c r="H19" s="102"/>
      <c r="I19" s="101"/>
      <c r="J19" s="101"/>
      <c r="K19" s="101"/>
      <c r="L19" s="101"/>
      <c r="M19" s="101"/>
      <c r="N19" s="101"/>
      <c r="O19" s="101"/>
      <c r="P19" s="103"/>
      <c r="Q19" s="103"/>
      <c r="R19" s="103"/>
      <c r="S19" s="103"/>
      <c r="T19" s="103"/>
      <c r="U19" s="103"/>
      <c r="V19" s="103"/>
      <c r="W19" s="103"/>
      <c r="X19" s="103"/>
      <c r="Y19" s="99">
        <f t="shared" si="3"/>
        <v>0</v>
      </c>
      <c r="Z19" s="99">
        <f t="shared" si="4"/>
        <v>0</v>
      </c>
      <c r="AA19" s="99">
        <f t="shared" si="5"/>
        <v>0</v>
      </c>
      <c r="AB19" s="99">
        <f t="shared" si="6"/>
        <v>0</v>
      </c>
      <c r="AC19" s="104">
        <f t="shared" si="7"/>
        <v>0</v>
      </c>
    </row>
    <row r="20" spans="1:29" ht="15.75">
      <c r="A20" s="100" t="str">
        <f t="shared" si="8"/>
        <v/>
      </c>
      <c r="B20" s="101"/>
      <c r="C20" s="101" t="str">
        <f t="shared" si="2"/>
        <v/>
      </c>
      <c r="D20" s="101" t="str">
        <f t="array" ref="D20">IF(F20="","",INDEX(B!$I$2:$I$112,MATCH(F20,B!$K$2:$K$112,0)))</f>
        <v/>
      </c>
      <c r="E20" s="101" t="str">
        <f t="array" ref="E20">IF(F20="","",INDEX(B!$J$2:$J$112,MATCH(F20,B!$K$2:$K$112,0)))</f>
        <v/>
      </c>
      <c r="F20" s="101"/>
      <c r="G20" s="101"/>
      <c r="H20" s="102"/>
      <c r="I20" s="101"/>
      <c r="J20" s="101"/>
      <c r="K20" s="101"/>
      <c r="L20" s="101"/>
      <c r="M20" s="101"/>
      <c r="N20" s="101"/>
      <c r="O20" s="101"/>
      <c r="P20" s="103"/>
      <c r="Q20" s="103"/>
      <c r="R20" s="103"/>
      <c r="S20" s="103"/>
      <c r="T20" s="103"/>
      <c r="U20" s="103"/>
      <c r="V20" s="103"/>
      <c r="W20" s="103"/>
      <c r="X20" s="103"/>
      <c r="Y20" s="99">
        <f t="shared" si="3"/>
        <v>0</v>
      </c>
      <c r="Z20" s="99">
        <f t="shared" si="4"/>
        <v>0</v>
      </c>
      <c r="AA20" s="99">
        <f t="shared" si="5"/>
        <v>0</v>
      </c>
      <c r="AB20" s="99">
        <f t="shared" si="6"/>
        <v>0</v>
      </c>
      <c r="AC20" s="104">
        <f t="shared" si="7"/>
        <v>0</v>
      </c>
    </row>
    <row r="21" spans="1:29" ht="15.75">
      <c r="A21" s="100" t="str">
        <f t="shared" si="8"/>
        <v/>
      </c>
      <c r="B21" s="101"/>
      <c r="C21" s="101" t="str">
        <f t="shared" si="2"/>
        <v/>
      </c>
      <c r="D21" s="101" t="str">
        <f t="array" ref="D21">IF(F21="","",INDEX(B!$I$2:$I$112,MATCH(F21,B!$K$2:$K$112,0)))</f>
        <v/>
      </c>
      <c r="E21" s="101" t="str">
        <f t="array" ref="E21">IF(F21="","",INDEX(B!$J$2:$J$112,MATCH(F21,B!$K$2:$K$112,0)))</f>
        <v/>
      </c>
      <c r="F21" s="101"/>
      <c r="G21" s="101"/>
      <c r="H21" s="102"/>
      <c r="I21" s="101"/>
      <c r="J21" s="101"/>
      <c r="K21" s="101"/>
      <c r="L21" s="101"/>
      <c r="M21" s="101"/>
      <c r="N21" s="101"/>
      <c r="O21" s="101"/>
      <c r="P21" s="103"/>
      <c r="Q21" s="103"/>
      <c r="R21" s="103"/>
      <c r="S21" s="103"/>
      <c r="T21" s="103"/>
      <c r="U21" s="103"/>
      <c r="V21" s="103"/>
      <c r="W21" s="103"/>
      <c r="X21" s="103"/>
      <c r="Y21" s="99">
        <f t="shared" si="3"/>
        <v>0</v>
      </c>
      <c r="Z21" s="99">
        <f t="shared" si="4"/>
        <v>0</v>
      </c>
      <c r="AA21" s="99">
        <f t="shared" si="5"/>
        <v>0</v>
      </c>
      <c r="AB21" s="99">
        <f t="shared" si="6"/>
        <v>0</v>
      </c>
      <c r="AC21" s="104">
        <f t="shared" si="7"/>
        <v>0</v>
      </c>
    </row>
    <row r="22" spans="1:29" ht="15.75">
      <c r="A22" s="100" t="str">
        <f t="shared" si="8"/>
        <v/>
      </c>
      <c r="B22" s="101"/>
      <c r="C22" s="101" t="str">
        <f t="shared" si="2"/>
        <v/>
      </c>
      <c r="D22" s="101" t="str">
        <f t="array" ref="D22">IF(F22="","",INDEX(B!$I$2:$I$112,MATCH(F22,B!$K$2:$K$112,0)))</f>
        <v/>
      </c>
      <c r="E22" s="101" t="str">
        <f t="array" ref="E22">IF(F22="","",INDEX(B!$J$2:$J$112,MATCH(F22,B!$K$2:$K$112,0)))</f>
        <v/>
      </c>
      <c r="F22" s="101"/>
      <c r="G22" s="101"/>
      <c r="H22" s="102"/>
      <c r="I22" s="101"/>
      <c r="J22" s="101"/>
      <c r="K22" s="101"/>
      <c r="L22" s="101"/>
      <c r="M22" s="101"/>
      <c r="N22" s="101"/>
      <c r="O22" s="101"/>
      <c r="P22" s="103"/>
      <c r="Q22" s="103"/>
      <c r="R22" s="103"/>
      <c r="S22" s="103"/>
      <c r="T22" s="103"/>
      <c r="U22" s="103"/>
      <c r="V22" s="103"/>
      <c r="W22" s="103"/>
      <c r="X22" s="103"/>
      <c r="Y22" s="99">
        <f t="shared" si="3"/>
        <v>0</v>
      </c>
      <c r="Z22" s="99">
        <f t="shared" si="4"/>
        <v>0</v>
      </c>
      <c r="AA22" s="99">
        <f t="shared" si="5"/>
        <v>0</v>
      </c>
      <c r="AB22" s="99">
        <f t="shared" si="6"/>
        <v>0</v>
      </c>
      <c r="AC22" s="104">
        <f t="shared" si="7"/>
        <v>0</v>
      </c>
    </row>
    <row r="23" spans="1:29" ht="15.75">
      <c r="A23" s="100" t="str">
        <f t="shared" si="8"/>
        <v/>
      </c>
      <c r="B23" s="101"/>
      <c r="C23" s="101" t="str">
        <f t="shared" si="2"/>
        <v/>
      </c>
      <c r="D23" s="101" t="str">
        <f t="array" ref="D23">IF(F23="","",INDEX(B!$I$2:$I$112,MATCH(F23,B!$K$2:$K$112,0)))</f>
        <v/>
      </c>
      <c r="E23" s="101" t="str">
        <f t="array" ref="E23">IF(F23="","",INDEX(B!$J$2:$J$112,MATCH(F23,B!$K$2:$K$112,0)))</f>
        <v/>
      </c>
      <c r="F23" s="101"/>
      <c r="G23" s="101"/>
      <c r="H23" s="102"/>
      <c r="I23" s="101"/>
      <c r="J23" s="101"/>
      <c r="K23" s="101"/>
      <c r="L23" s="101"/>
      <c r="M23" s="101"/>
      <c r="N23" s="101"/>
      <c r="O23" s="101"/>
      <c r="P23" s="103"/>
      <c r="Q23" s="103"/>
      <c r="R23" s="103"/>
      <c r="S23" s="103"/>
      <c r="T23" s="103"/>
      <c r="U23" s="103"/>
      <c r="V23" s="103"/>
      <c r="W23" s="103"/>
      <c r="X23" s="103"/>
      <c r="Y23" s="99">
        <f t="shared" si="3"/>
        <v>0</v>
      </c>
      <c r="Z23" s="99">
        <f t="shared" si="4"/>
        <v>0</v>
      </c>
      <c r="AA23" s="99">
        <f t="shared" si="5"/>
        <v>0</v>
      </c>
      <c r="AB23" s="99">
        <f t="shared" si="6"/>
        <v>0</v>
      </c>
      <c r="AC23" s="104">
        <f t="shared" si="7"/>
        <v>0</v>
      </c>
    </row>
    <row r="24" spans="1:29" ht="15.75">
      <c r="A24" s="100" t="str">
        <f t="shared" si="8"/>
        <v/>
      </c>
      <c r="B24" s="101"/>
      <c r="C24" s="101" t="str">
        <f t="shared" si="2"/>
        <v/>
      </c>
      <c r="D24" s="101" t="str">
        <f t="array" ref="D24">IF(F24="","",INDEX(B!$I$2:$I$112,MATCH(F24,B!$K$2:$K$112,0)))</f>
        <v/>
      </c>
      <c r="E24" s="101" t="str">
        <f t="array" ref="E24">IF(F24="","",INDEX(B!$J$2:$J$112,MATCH(F24,B!$K$2:$K$112,0)))</f>
        <v/>
      </c>
      <c r="F24" s="101"/>
      <c r="G24" s="101"/>
      <c r="H24" s="102"/>
      <c r="I24" s="101"/>
      <c r="J24" s="101"/>
      <c r="K24" s="101"/>
      <c r="L24" s="101"/>
      <c r="M24" s="101"/>
      <c r="N24" s="101"/>
      <c r="O24" s="101"/>
      <c r="P24" s="103"/>
      <c r="Q24" s="103"/>
      <c r="R24" s="103"/>
      <c r="S24" s="103"/>
      <c r="T24" s="103"/>
      <c r="U24" s="103"/>
      <c r="V24" s="103"/>
      <c r="W24" s="103"/>
      <c r="X24" s="103"/>
      <c r="Y24" s="99">
        <f t="shared" si="3"/>
        <v>0</v>
      </c>
      <c r="Z24" s="99">
        <f t="shared" si="4"/>
        <v>0</v>
      </c>
      <c r="AA24" s="99">
        <f t="shared" si="5"/>
        <v>0</v>
      </c>
      <c r="AB24" s="99">
        <f t="shared" si="6"/>
        <v>0</v>
      </c>
      <c r="AC24" s="104">
        <f t="shared" si="7"/>
        <v>0</v>
      </c>
    </row>
    <row r="25" spans="1:29" ht="15.75">
      <c r="A25" s="100" t="str">
        <f t="shared" si="8"/>
        <v/>
      </c>
      <c r="B25" s="101"/>
      <c r="C25" s="101" t="str">
        <f t="shared" si="2"/>
        <v/>
      </c>
      <c r="D25" s="101" t="str">
        <f t="array" ref="D25">IF(F25="","",INDEX(B!$I$2:$I$112,MATCH(F25,B!$K$2:$K$112,0)))</f>
        <v/>
      </c>
      <c r="E25" s="101" t="str">
        <f t="array" ref="E25">IF(F25="","",INDEX(B!$J$2:$J$112,MATCH(F25,B!$K$2:$K$112,0)))</f>
        <v/>
      </c>
      <c r="F25" s="101"/>
      <c r="G25" s="101"/>
      <c r="H25" s="102"/>
      <c r="I25" s="101"/>
      <c r="J25" s="101"/>
      <c r="K25" s="101"/>
      <c r="L25" s="101"/>
      <c r="M25" s="101"/>
      <c r="N25" s="101"/>
      <c r="O25" s="101"/>
      <c r="P25" s="103"/>
      <c r="Q25" s="103"/>
      <c r="R25" s="103"/>
      <c r="S25" s="103"/>
      <c r="T25" s="103"/>
      <c r="U25" s="103"/>
      <c r="V25" s="103"/>
      <c r="W25" s="103"/>
      <c r="X25" s="103"/>
      <c r="Y25" s="99">
        <f t="shared" si="3"/>
        <v>0</v>
      </c>
      <c r="Z25" s="99">
        <f t="shared" si="4"/>
        <v>0</v>
      </c>
      <c r="AA25" s="99">
        <f t="shared" si="5"/>
        <v>0</v>
      </c>
      <c r="AB25" s="99">
        <f t="shared" si="6"/>
        <v>0</v>
      </c>
      <c r="AC25" s="104">
        <f t="shared" si="7"/>
        <v>0</v>
      </c>
    </row>
    <row r="26" spans="1:29" ht="15.75">
      <c r="A26" s="100" t="str">
        <f t="shared" si="8"/>
        <v/>
      </c>
      <c r="B26" s="101"/>
      <c r="C26" s="101" t="str">
        <f t="shared" si="2"/>
        <v/>
      </c>
      <c r="D26" s="101" t="str">
        <f t="array" ref="D26">IF(F26="","",INDEX(B!$I$2:$I$112,MATCH(F26,B!$K$2:$K$112,0)))</f>
        <v/>
      </c>
      <c r="E26" s="101" t="str">
        <f t="array" ref="E26">IF(F26="","",INDEX(B!$J$2:$J$112,MATCH(F26,B!$K$2:$K$112,0)))</f>
        <v/>
      </c>
      <c r="F26" s="101"/>
      <c r="G26" s="101"/>
      <c r="H26" s="102"/>
      <c r="I26" s="101"/>
      <c r="J26" s="101"/>
      <c r="K26" s="101"/>
      <c r="L26" s="101"/>
      <c r="M26" s="101"/>
      <c r="N26" s="101"/>
      <c r="O26" s="101"/>
      <c r="P26" s="103"/>
      <c r="Q26" s="103"/>
      <c r="R26" s="103"/>
      <c r="S26" s="103"/>
      <c r="T26" s="103"/>
      <c r="U26" s="103"/>
      <c r="V26" s="103"/>
      <c r="W26" s="103"/>
      <c r="X26" s="103"/>
      <c r="Y26" s="99">
        <f t="shared" si="3"/>
        <v>0</v>
      </c>
      <c r="Z26" s="99">
        <f t="shared" si="4"/>
        <v>0</v>
      </c>
      <c r="AA26" s="99">
        <f t="shared" si="5"/>
        <v>0</v>
      </c>
      <c r="AB26" s="99">
        <f t="shared" si="6"/>
        <v>0</v>
      </c>
      <c r="AC26" s="104">
        <f t="shared" si="7"/>
        <v>0</v>
      </c>
    </row>
    <row r="27" spans="1:29" ht="15.75">
      <c r="A27" s="100" t="str">
        <f t="shared" si="8"/>
        <v/>
      </c>
      <c r="B27" s="101"/>
      <c r="C27" s="101" t="str">
        <f t="shared" si="2"/>
        <v/>
      </c>
      <c r="D27" s="101" t="str">
        <f t="array" ref="D27">IF(F27="","",INDEX(B!$I$2:$I$112,MATCH(F27,B!$K$2:$K$112,0)))</f>
        <v/>
      </c>
      <c r="E27" s="101" t="str">
        <f t="array" ref="E27">IF(F27="","",INDEX(B!$J$2:$J$112,MATCH(F27,B!$K$2:$K$112,0)))</f>
        <v/>
      </c>
      <c r="F27" s="101"/>
      <c r="G27" s="101"/>
      <c r="H27" s="102"/>
      <c r="I27" s="101"/>
      <c r="J27" s="101"/>
      <c r="K27" s="101"/>
      <c r="L27" s="101"/>
      <c r="M27" s="101"/>
      <c r="N27" s="101"/>
      <c r="O27" s="101"/>
      <c r="P27" s="103"/>
      <c r="Q27" s="103"/>
      <c r="R27" s="103"/>
      <c r="S27" s="103"/>
      <c r="T27" s="103"/>
      <c r="U27" s="103"/>
      <c r="V27" s="103"/>
      <c r="W27" s="103"/>
      <c r="X27" s="103"/>
      <c r="Y27" s="99">
        <f t="shared" si="3"/>
        <v>0</v>
      </c>
      <c r="Z27" s="99">
        <f t="shared" si="4"/>
        <v>0</v>
      </c>
      <c r="AA27" s="99">
        <f t="shared" si="5"/>
        <v>0</v>
      </c>
      <c r="AB27" s="99">
        <f t="shared" si="6"/>
        <v>0</v>
      </c>
      <c r="AC27" s="104">
        <f t="shared" si="7"/>
        <v>0</v>
      </c>
    </row>
    <row r="28" spans="1:29" ht="15.75">
      <c r="A28" s="100" t="str">
        <f t="shared" si="8"/>
        <v/>
      </c>
      <c r="B28" s="101"/>
      <c r="C28" s="101" t="str">
        <f t="shared" si="2"/>
        <v/>
      </c>
      <c r="D28" s="101" t="str">
        <f t="array" ref="D28">IF(F28="","",INDEX(B!$I$2:$I$112,MATCH(F28,B!$K$2:$K$112,0)))</f>
        <v/>
      </c>
      <c r="E28" s="101" t="str">
        <f t="array" ref="E28">IF(F28="","",INDEX(B!$J$2:$J$112,MATCH(F28,B!$K$2:$K$112,0)))</f>
        <v/>
      </c>
      <c r="F28" s="101"/>
      <c r="G28" s="101"/>
      <c r="H28" s="102"/>
      <c r="I28" s="101"/>
      <c r="J28" s="101"/>
      <c r="K28" s="101"/>
      <c r="L28" s="101"/>
      <c r="M28" s="101"/>
      <c r="N28" s="101"/>
      <c r="O28" s="101"/>
      <c r="P28" s="103"/>
      <c r="Q28" s="103"/>
      <c r="R28" s="103"/>
      <c r="S28" s="103"/>
      <c r="T28" s="103"/>
      <c r="U28" s="103"/>
      <c r="V28" s="103"/>
      <c r="W28" s="103"/>
      <c r="X28" s="103"/>
      <c r="Y28" s="99">
        <f t="shared" si="3"/>
        <v>0</v>
      </c>
      <c r="Z28" s="99">
        <f t="shared" si="4"/>
        <v>0</v>
      </c>
      <c r="AA28" s="99">
        <f t="shared" si="5"/>
        <v>0</v>
      </c>
      <c r="AB28" s="99">
        <f t="shared" si="6"/>
        <v>0</v>
      </c>
      <c r="AC28" s="104">
        <f t="shared" si="7"/>
        <v>0</v>
      </c>
    </row>
    <row r="29" spans="1:29" ht="15.75">
      <c r="A29" s="100" t="str">
        <f t="shared" si="8"/>
        <v/>
      </c>
      <c r="B29" s="101"/>
      <c r="C29" s="101" t="str">
        <f t="shared" si="2"/>
        <v/>
      </c>
      <c r="D29" s="101" t="str">
        <f t="array" ref="D29">IF(F29="","",INDEX(B!$I$2:$I$112,MATCH(F29,B!$K$2:$K$112,0)))</f>
        <v/>
      </c>
      <c r="E29" s="101" t="str">
        <f t="array" ref="E29">IF(F29="","",INDEX(B!$J$2:$J$112,MATCH(F29,B!$K$2:$K$112,0)))</f>
        <v/>
      </c>
      <c r="F29" s="101"/>
      <c r="G29" s="101"/>
      <c r="H29" s="102"/>
      <c r="I29" s="101"/>
      <c r="J29" s="101"/>
      <c r="K29" s="101"/>
      <c r="L29" s="101"/>
      <c r="M29" s="101"/>
      <c r="N29" s="101"/>
      <c r="O29" s="101"/>
      <c r="P29" s="103"/>
      <c r="Q29" s="103"/>
      <c r="R29" s="103"/>
      <c r="S29" s="103"/>
      <c r="T29" s="103"/>
      <c r="U29" s="103"/>
      <c r="V29" s="103"/>
      <c r="W29" s="103"/>
      <c r="X29" s="103"/>
      <c r="Y29" s="99">
        <f t="shared" si="3"/>
        <v>0</v>
      </c>
      <c r="Z29" s="99">
        <f t="shared" si="4"/>
        <v>0</v>
      </c>
      <c r="AA29" s="99">
        <f t="shared" si="5"/>
        <v>0</v>
      </c>
      <c r="AB29" s="99">
        <f t="shared" si="6"/>
        <v>0</v>
      </c>
      <c r="AC29" s="104">
        <f t="shared" si="7"/>
        <v>0</v>
      </c>
    </row>
    <row r="30" spans="1:29" ht="15.75">
      <c r="A30" s="100" t="str">
        <f t="shared" si="8"/>
        <v/>
      </c>
      <c r="B30" s="101"/>
      <c r="C30" s="101" t="str">
        <f t="shared" si="2"/>
        <v/>
      </c>
      <c r="D30" s="101" t="str">
        <f t="array" ref="D30">IF(F30="","",INDEX(B!$I$2:$I$112,MATCH(F30,B!$K$2:$K$112,0)))</f>
        <v/>
      </c>
      <c r="E30" s="101" t="str">
        <f t="array" ref="E30">IF(F30="","",INDEX(B!$J$2:$J$112,MATCH(F30,B!$K$2:$K$112,0)))</f>
        <v/>
      </c>
      <c r="F30" s="101"/>
      <c r="G30" s="101"/>
      <c r="H30" s="102"/>
      <c r="I30" s="101"/>
      <c r="J30" s="101"/>
      <c r="K30" s="101"/>
      <c r="L30" s="101"/>
      <c r="M30" s="101"/>
      <c r="N30" s="101"/>
      <c r="O30" s="101"/>
      <c r="P30" s="103"/>
      <c r="Q30" s="103"/>
      <c r="R30" s="103"/>
      <c r="S30" s="103"/>
      <c r="T30" s="103"/>
      <c r="U30" s="103"/>
      <c r="V30" s="103"/>
      <c r="W30" s="103"/>
      <c r="X30" s="103"/>
      <c r="Y30" s="99">
        <f t="shared" si="3"/>
        <v>0</v>
      </c>
      <c r="Z30" s="99">
        <f t="shared" si="4"/>
        <v>0</v>
      </c>
      <c r="AA30" s="99">
        <f t="shared" si="5"/>
        <v>0</v>
      </c>
      <c r="AB30" s="99">
        <f t="shared" si="6"/>
        <v>0</v>
      </c>
      <c r="AC30" s="104">
        <f t="shared" si="7"/>
        <v>0</v>
      </c>
    </row>
    <row r="31" spans="1:29" ht="15.75">
      <c r="A31" s="100" t="str">
        <f t="shared" si="8"/>
        <v/>
      </c>
      <c r="B31" s="101"/>
      <c r="C31" s="101" t="str">
        <f t="shared" si="2"/>
        <v/>
      </c>
      <c r="D31" s="101" t="str">
        <f t="array" ref="D31">IF(F31="","",INDEX(B!$I$2:$I$112,MATCH(F31,B!$K$2:$K$112,0)))</f>
        <v/>
      </c>
      <c r="E31" s="101" t="str">
        <f t="array" ref="E31">IF(F31="","",INDEX(B!$J$2:$J$112,MATCH(F31,B!$K$2:$K$112,0)))</f>
        <v/>
      </c>
      <c r="F31" s="101"/>
      <c r="G31" s="101"/>
      <c r="H31" s="102"/>
      <c r="I31" s="101"/>
      <c r="J31" s="101"/>
      <c r="K31" s="101"/>
      <c r="L31" s="101"/>
      <c r="M31" s="101"/>
      <c r="N31" s="101"/>
      <c r="O31" s="101"/>
      <c r="P31" s="103"/>
      <c r="Q31" s="103"/>
      <c r="R31" s="103"/>
      <c r="S31" s="103"/>
      <c r="T31" s="103"/>
      <c r="U31" s="103"/>
      <c r="V31" s="103"/>
      <c r="W31" s="103"/>
      <c r="X31" s="103"/>
      <c r="Y31" s="99">
        <f t="shared" si="3"/>
        <v>0</v>
      </c>
      <c r="Z31" s="99">
        <f t="shared" si="4"/>
        <v>0</v>
      </c>
      <c r="AA31" s="99">
        <f t="shared" si="5"/>
        <v>0</v>
      </c>
      <c r="AB31" s="99">
        <f t="shared" si="6"/>
        <v>0</v>
      </c>
      <c r="AC31" s="104">
        <f t="shared" si="7"/>
        <v>0</v>
      </c>
    </row>
    <row r="32" spans="1:29" ht="15.75">
      <c r="A32" s="100" t="str">
        <f t="shared" si="8"/>
        <v/>
      </c>
      <c r="B32" s="101"/>
      <c r="C32" s="101" t="str">
        <f t="shared" si="2"/>
        <v/>
      </c>
      <c r="D32" s="101" t="str">
        <f t="array" ref="D32">IF(F32="","",INDEX(B!$I$2:$I$112,MATCH(F32,B!$K$2:$K$112,0)))</f>
        <v/>
      </c>
      <c r="E32" s="101" t="str">
        <f t="array" ref="E32">IF(F32="","",INDEX(B!$J$2:$J$112,MATCH(F32,B!$K$2:$K$112,0)))</f>
        <v/>
      </c>
      <c r="F32" s="101"/>
      <c r="G32" s="101"/>
      <c r="H32" s="102"/>
      <c r="I32" s="101"/>
      <c r="J32" s="101"/>
      <c r="K32" s="101"/>
      <c r="L32" s="101"/>
      <c r="M32" s="101"/>
      <c r="N32" s="101"/>
      <c r="O32" s="101"/>
      <c r="P32" s="103"/>
      <c r="Q32" s="103"/>
      <c r="R32" s="103"/>
      <c r="S32" s="103"/>
      <c r="T32" s="103"/>
      <c r="U32" s="103"/>
      <c r="V32" s="103"/>
      <c r="W32" s="103"/>
      <c r="X32" s="103"/>
      <c r="Y32" s="99">
        <f t="shared" si="3"/>
        <v>0</v>
      </c>
      <c r="Z32" s="99">
        <f t="shared" si="4"/>
        <v>0</v>
      </c>
      <c r="AA32" s="99">
        <f t="shared" si="5"/>
        <v>0</v>
      </c>
      <c r="AB32" s="99">
        <f t="shared" si="6"/>
        <v>0</v>
      </c>
      <c r="AC32" s="104">
        <f t="shared" si="7"/>
        <v>0</v>
      </c>
    </row>
    <row r="33" spans="1:29" ht="15.75">
      <c r="A33" s="100" t="str">
        <f t="shared" si="8"/>
        <v/>
      </c>
      <c r="B33" s="101"/>
      <c r="C33" s="101" t="str">
        <f t="shared" si="2"/>
        <v/>
      </c>
      <c r="D33" s="101" t="str">
        <f t="array" ref="D33">IF(F33="","",INDEX(B!$I$2:$I$112,MATCH(F33,B!$K$2:$K$112,0)))</f>
        <v/>
      </c>
      <c r="E33" s="101" t="str">
        <f t="array" ref="E33">IF(F33="","",INDEX(B!$J$2:$J$112,MATCH(F33,B!$K$2:$K$112,0)))</f>
        <v/>
      </c>
      <c r="F33" s="101"/>
      <c r="G33" s="101"/>
      <c r="H33" s="102"/>
      <c r="I33" s="101"/>
      <c r="J33" s="101"/>
      <c r="K33" s="101"/>
      <c r="L33" s="101"/>
      <c r="M33" s="101"/>
      <c r="N33" s="101"/>
      <c r="O33" s="101"/>
      <c r="P33" s="103"/>
      <c r="Q33" s="103"/>
      <c r="R33" s="103"/>
      <c r="S33" s="103"/>
      <c r="T33" s="103"/>
      <c r="U33" s="103"/>
      <c r="V33" s="103"/>
      <c r="W33" s="103"/>
      <c r="X33" s="103"/>
      <c r="Y33" s="99">
        <f t="shared" si="3"/>
        <v>0</v>
      </c>
      <c r="Z33" s="99">
        <f t="shared" si="4"/>
        <v>0</v>
      </c>
      <c r="AA33" s="99">
        <f t="shared" si="5"/>
        <v>0</v>
      </c>
      <c r="AB33" s="99">
        <f t="shared" si="6"/>
        <v>0</v>
      </c>
      <c r="AC33" s="104">
        <f t="shared" si="7"/>
        <v>0</v>
      </c>
    </row>
    <row r="34" spans="1:29" ht="15.75">
      <c r="A34" s="100" t="str">
        <f t="shared" si="8"/>
        <v/>
      </c>
      <c r="B34" s="101"/>
      <c r="C34" s="101" t="str">
        <f t="shared" si="2"/>
        <v/>
      </c>
      <c r="D34" s="101" t="str">
        <f t="array" ref="D34">IF(F34="","",INDEX(B!$I$2:$I$112,MATCH(F34,B!$K$2:$K$112,0)))</f>
        <v/>
      </c>
      <c r="E34" s="101" t="str">
        <f t="array" ref="E34">IF(F34="","",INDEX(B!$J$2:$J$112,MATCH(F34,B!$K$2:$K$112,0)))</f>
        <v/>
      </c>
      <c r="F34" s="101"/>
      <c r="G34" s="101"/>
      <c r="H34" s="102"/>
      <c r="I34" s="101"/>
      <c r="J34" s="101"/>
      <c r="K34" s="101"/>
      <c r="L34" s="101"/>
      <c r="M34" s="101"/>
      <c r="N34" s="101"/>
      <c r="O34" s="101"/>
      <c r="P34" s="103"/>
      <c r="Q34" s="103"/>
      <c r="R34" s="103"/>
      <c r="S34" s="103"/>
      <c r="T34" s="103"/>
      <c r="U34" s="103"/>
      <c r="V34" s="103"/>
      <c r="W34" s="103"/>
      <c r="X34" s="103"/>
      <c r="Y34" s="99">
        <f t="shared" si="3"/>
        <v>0</v>
      </c>
      <c r="Z34" s="99">
        <f t="shared" si="4"/>
        <v>0</v>
      </c>
      <c r="AA34" s="99">
        <f t="shared" si="5"/>
        <v>0</v>
      </c>
      <c r="AB34" s="99">
        <f t="shared" si="6"/>
        <v>0</v>
      </c>
      <c r="AC34" s="104">
        <f t="shared" si="7"/>
        <v>0</v>
      </c>
    </row>
    <row r="35" spans="1:29" ht="15.75">
      <c r="A35" s="100" t="str">
        <f t="shared" si="8"/>
        <v/>
      </c>
      <c r="B35" s="101"/>
      <c r="C35" s="101" t="str">
        <f t="shared" si="2"/>
        <v/>
      </c>
      <c r="D35" s="101" t="str">
        <f t="array" ref="D35">IF(F35="","",INDEX(B!$I$2:$I$112,MATCH(F35,B!$K$2:$K$112,0)))</f>
        <v/>
      </c>
      <c r="E35" s="101" t="str">
        <f t="array" ref="E35">IF(F35="","",INDEX(B!$J$2:$J$112,MATCH(F35,B!$K$2:$K$112,0)))</f>
        <v/>
      </c>
      <c r="F35" s="101"/>
      <c r="G35" s="101"/>
      <c r="H35" s="102"/>
      <c r="I35" s="101"/>
      <c r="J35" s="101"/>
      <c r="K35" s="101"/>
      <c r="L35" s="101"/>
      <c r="M35" s="101"/>
      <c r="N35" s="101"/>
      <c r="O35" s="101"/>
      <c r="P35" s="103"/>
      <c r="Q35" s="103"/>
      <c r="R35" s="103"/>
      <c r="S35" s="103"/>
      <c r="T35" s="103"/>
      <c r="U35" s="103"/>
      <c r="V35" s="103"/>
      <c r="W35" s="103"/>
      <c r="X35" s="103"/>
      <c r="Y35" s="99">
        <f t="shared" si="3"/>
        <v>0</v>
      </c>
      <c r="Z35" s="99">
        <f t="shared" si="4"/>
        <v>0</v>
      </c>
      <c r="AA35" s="99">
        <f t="shared" si="5"/>
        <v>0</v>
      </c>
      <c r="AB35" s="99">
        <f t="shared" si="6"/>
        <v>0</v>
      </c>
      <c r="AC35" s="104">
        <f t="shared" si="7"/>
        <v>0</v>
      </c>
    </row>
    <row r="36" spans="1:29" ht="15.75">
      <c r="A36" s="100" t="str">
        <f t="shared" si="8"/>
        <v/>
      </c>
      <c r="B36" s="101"/>
      <c r="C36" s="101" t="str">
        <f t="shared" si="2"/>
        <v/>
      </c>
      <c r="D36" s="101" t="str">
        <f t="array" ref="D36">IF(F36="","",INDEX(B!$I$2:$I$112,MATCH(F36,B!$K$2:$K$112,0)))</f>
        <v/>
      </c>
      <c r="E36" s="101" t="str">
        <f t="array" ref="E36">IF(F36="","",INDEX(B!$J$2:$J$112,MATCH(F36,B!$K$2:$K$112,0)))</f>
        <v/>
      </c>
      <c r="F36" s="101"/>
      <c r="G36" s="101"/>
      <c r="H36" s="102"/>
      <c r="I36" s="101"/>
      <c r="J36" s="101"/>
      <c r="K36" s="101"/>
      <c r="L36" s="101"/>
      <c r="M36" s="101"/>
      <c r="N36" s="101"/>
      <c r="O36" s="101"/>
      <c r="P36" s="103"/>
      <c r="Q36" s="103"/>
      <c r="R36" s="103"/>
      <c r="S36" s="103"/>
      <c r="T36" s="103"/>
      <c r="U36" s="103"/>
      <c r="V36" s="103"/>
      <c r="W36" s="103"/>
      <c r="X36" s="103"/>
      <c r="Y36" s="99">
        <f t="shared" si="3"/>
        <v>0</v>
      </c>
      <c r="Z36" s="99">
        <f t="shared" si="4"/>
        <v>0</v>
      </c>
      <c r="AA36" s="99">
        <f t="shared" si="5"/>
        <v>0</v>
      </c>
      <c r="AB36" s="99">
        <f t="shared" si="6"/>
        <v>0</v>
      </c>
      <c r="AC36" s="104">
        <f t="shared" si="7"/>
        <v>0</v>
      </c>
    </row>
    <row r="37" spans="1:29" ht="15.75">
      <c r="A37" s="100" t="str">
        <f t="shared" si="8"/>
        <v/>
      </c>
      <c r="B37" s="101"/>
      <c r="C37" s="101" t="str">
        <f t="shared" si="2"/>
        <v/>
      </c>
      <c r="D37" s="101" t="str">
        <f t="array" ref="D37">IF(F37="","",INDEX(B!$I$2:$I$112,MATCH(F37,B!$K$2:$K$112,0)))</f>
        <v/>
      </c>
      <c r="E37" s="101" t="str">
        <f t="array" ref="E37">IF(F37="","",INDEX(B!$J$2:$J$112,MATCH(F37,B!$K$2:$K$112,0)))</f>
        <v/>
      </c>
      <c r="F37" s="101"/>
      <c r="G37" s="101"/>
      <c r="H37" s="102"/>
      <c r="I37" s="101"/>
      <c r="J37" s="101"/>
      <c r="K37" s="101"/>
      <c r="L37" s="101"/>
      <c r="M37" s="101"/>
      <c r="N37" s="101"/>
      <c r="O37" s="101"/>
      <c r="P37" s="103"/>
      <c r="Q37" s="103"/>
      <c r="R37" s="103"/>
      <c r="S37" s="103"/>
      <c r="T37" s="103"/>
      <c r="U37" s="103"/>
      <c r="V37" s="103"/>
      <c r="W37" s="103"/>
      <c r="X37" s="103"/>
      <c r="Y37" s="99">
        <f t="shared" si="3"/>
        <v>0</v>
      </c>
      <c r="Z37" s="99">
        <f t="shared" si="4"/>
        <v>0</v>
      </c>
      <c r="AA37" s="99">
        <f t="shared" si="5"/>
        <v>0</v>
      </c>
      <c r="AB37" s="99">
        <f t="shared" si="6"/>
        <v>0</v>
      </c>
      <c r="AC37" s="104">
        <f t="shared" si="7"/>
        <v>0</v>
      </c>
    </row>
    <row r="38" spans="1:29" ht="15.75">
      <c r="A38" s="100" t="str">
        <f t="shared" si="8"/>
        <v/>
      </c>
      <c r="B38" s="101"/>
      <c r="C38" s="101" t="str">
        <f t="shared" si="2"/>
        <v/>
      </c>
      <c r="D38" s="101" t="str">
        <f t="array" ref="D38">IF(F38="","",INDEX(B!$I$2:$I$112,MATCH(F38,B!$K$2:$K$112,0)))</f>
        <v/>
      </c>
      <c r="E38" s="101" t="str">
        <f t="array" ref="E38">IF(F38="","",INDEX(B!$J$2:$J$112,MATCH(F38,B!$K$2:$K$112,0)))</f>
        <v/>
      </c>
      <c r="F38" s="101"/>
      <c r="G38" s="101"/>
      <c r="H38" s="102"/>
      <c r="I38" s="101"/>
      <c r="J38" s="101"/>
      <c r="K38" s="101"/>
      <c r="L38" s="101"/>
      <c r="M38" s="101"/>
      <c r="N38" s="101"/>
      <c r="O38" s="101"/>
      <c r="P38" s="103"/>
      <c r="Q38" s="103"/>
      <c r="R38" s="103"/>
      <c r="S38" s="103"/>
      <c r="T38" s="103"/>
      <c r="U38" s="103"/>
      <c r="V38" s="103"/>
      <c r="W38" s="103"/>
      <c r="X38" s="103"/>
      <c r="Y38" s="99">
        <f t="shared" si="3"/>
        <v>0</v>
      </c>
      <c r="Z38" s="99">
        <f t="shared" si="4"/>
        <v>0</v>
      </c>
      <c r="AA38" s="99">
        <f t="shared" si="5"/>
        <v>0</v>
      </c>
      <c r="AB38" s="99">
        <f t="shared" si="6"/>
        <v>0</v>
      </c>
      <c r="AC38" s="104">
        <f t="shared" si="7"/>
        <v>0</v>
      </c>
    </row>
    <row r="39" spans="1:29" ht="15.75">
      <c r="A39" s="100" t="str">
        <f t="shared" si="8"/>
        <v/>
      </c>
      <c r="B39" s="101"/>
      <c r="C39" s="101" t="str">
        <f t="shared" si="2"/>
        <v/>
      </c>
      <c r="D39" s="101" t="str">
        <f t="array" ref="D39">IF(F39="","",INDEX(B!$I$2:$I$112,MATCH(F39,B!$K$2:$K$112,0)))</f>
        <v/>
      </c>
      <c r="E39" s="101" t="str">
        <f t="array" ref="E39">IF(F39="","",INDEX(B!$J$2:$J$112,MATCH(F39,B!$K$2:$K$112,0)))</f>
        <v/>
      </c>
      <c r="F39" s="101"/>
      <c r="G39" s="101"/>
      <c r="H39" s="102"/>
      <c r="I39" s="101"/>
      <c r="J39" s="101"/>
      <c r="K39" s="101"/>
      <c r="L39" s="101"/>
      <c r="M39" s="101"/>
      <c r="N39" s="101"/>
      <c r="O39" s="101"/>
      <c r="P39" s="103"/>
      <c r="Q39" s="103"/>
      <c r="R39" s="103"/>
      <c r="S39" s="103"/>
      <c r="T39" s="103"/>
      <c r="U39" s="103"/>
      <c r="V39" s="103"/>
      <c r="W39" s="103"/>
      <c r="X39" s="103"/>
      <c r="Y39" s="99">
        <f t="shared" si="3"/>
        <v>0</v>
      </c>
      <c r="Z39" s="99">
        <f t="shared" si="4"/>
        <v>0</v>
      </c>
      <c r="AA39" s="99">
        <f t="shared" si="5"/>
        <v>0</v>
      </c>
      <c r="AB39" s="99">
        <f t="shared" si="6"/>
        <v>0</v>
      </c>
      <c r="AC39" s="104">
        <f t="shared" si="7"/>
        <v>0</v>
      </c>
    </row>
    <row r="40" spans="1:29" ht="15.75">
      <c r="A40" s="100" t="str">
        <f t="shared" si="8"/>
        <v/>
      </c>
      <c r="B40" s="101"/>
      <c r="C40" s="101" t="str">
        <f t="shared" si="2"/>
        <v/>
      </c>
      <c r="D40" s="101" t="str">
        <f t="array" ref="D40">IF(F40="","",INDEX(B!$I$2:$I$112,MATCH(F40,B!$K$2:$K$112,0)))</f>
        <v/>
      </c>
      <c r="E40" s="101" t="str">
        <f t="array" ref="E40">IF(F40="","",INDEX(B!$J$2:$J$112,MATCH(F40,B!$K$2:$K$112,0)))</f>
        <v/>
      </c>
      <c r="F40" s="101"/>
      <c r="G40" s="101"/>
      <c r="H40" s="102"/>
      <c r="I40" s="101"/>
      <c r="J40" s="101"/>
      <c r="K40" s="101"/>
      <c r="L40" s="101"/>
      <c r="M40" s="101"/>
      <c r="N40" s="101"/>
      <c r="O40" s="101"/>
      <c r="P40" s="103"/>
      <c r="Q40" s="103"/>
      <c r="R40" s="103"/>
      <c r="S40" s="103"/>
      <c r="T40" s="103"/>
      <c r="U40" s="103"/>
      <c r="V40" s="103"/>
      <c r="W40" s="103"/>
      <c r="X40" s="103"/>
      <c r="Y40" s="99">
        <f t="shared" si="3"/>
        <v>0</v>
      </c>
      <c r="Z40" s="99">
        <f t="shared" si="4"/>
        <v>0</v>
      </c>
      <c r="AA40" s="99">
        <f t="shared" si="5"/>
        <v>0</v>
      </c>
      <c r="AB40" s="99">
        <f t="shared" si="6"/>
        <v>0</v>
      </c>
      <c r="AC40" s="104">
        <f t="shared" si="7"/>
        <v>0</v>
      </c>
    </row>
    <row r="41" spans="1:29" ht="15.75">
      <c r="A41" s="100" t="str">
        <f t="shared" si="8"/>
        <v/>
      </c>
      <c r="B41" s="101"/>
      <c r="C41" s="101" t="str">
        <f t="shared" si="2"/>
        <v/>
      </c>
      <c r="D41" s="101" t="str">
        <f t="array" ref="D41">IF(F41="","",INDEX(B!$I$2:$I$112,MATCH(F41,B!$K$2:$K$112,0)))</f>
        <v/>
      </c>
      <c r="E41" s="101" t="str">
        <f t="array" ref="E41">IF(F41="","",INDEX(B!$J$2:$J$112,MATCH(F41,B!$K$2:$K$112,0)))</f>
        <v/>
      </c>
      <c r="F41" s="101"/>
      <c r="G41" s="101"/>
      <c r="H41" s="102"/>
      <c r="I41" s="101"/>
      <c r="J41" s="101"/>
      <c r="K41" s="101"/>
      <c r="L41" s="101"/>
      <c r="M41" s="101"/>
      <c r="N41" s="101"/>
      <c r="O41" s="101"/>
      <c r="P41" s="103"/>
      <c r="Q41" s="103"/>
      <c r="R41" s="103"/>
      <c r="S41" s="103"/>
      <c r="T41" s="103"/>
      <c r="U41" s="103"/>
      <c r="V41" s="103"/>
      <c r="W41" s="103"/>
      <c r="X41" s="103"/>
      <c r="Y41" s="99">
        <f t="shared" si="3"/>
        <v>0</v>
      </c>
      <c r="Z41" s="99">
        <f t="shared" si="4"/>
        <v>0</v>
      </c>
      <c r="AA41" s="99">
        <f t="shared" si="5"/>
        <v>0</v>
      </c>
      <c r="AB41" s="99">
        <f t="shared" si="6"/>
        <v>0</v>
      </c>
      <c r="AC41" s="104">
        <f t="shared" si="7"/>
        <v>0</v>
      </c>
    </row>
    <row r="42" spans="1:29" ht="15.75">
      <c r="A42" s="100" t="str">
        <f t="shared" si="8"/>
        <v/>
      </c>
      <c r="B42" s="101"/>
      <c r="C42" s="101" t="str">
        <f t="shared" si="2"/>
        <v/>
      </c>
      <c r="D42" s="101" t="str">
        <f t="array" ref="D42">IF(F42="","",INDEX(B!$I$2:$I$112,MATCH(F42,B!$K$2:$K$112,0)))</f>
        <v/>
      </c>
      <c r="E42" s="101" t="str">
        <f t="array" ref="E42">IF(F42="","",INDEX(B!$J$2:$J$112,MATCH(F42,B!$K$2:$K$112,0)))</f>
        <v/>
      </c>
      <c r="F42" s="101"/>
      <c r="G42" s="101"/>
      <c r="H42" s="102"/>
      <c r="I42" s="101"/>
      <c r="J42" s="101"/>
      <c r="K42" s="101"/>
      <c r="L42" s="101"/>
      <c r="M42" s="101"/>
      <c r="N42" s="101"/>
      <c r="O42" s="101"/>
      <c r="P42" s="103"/>
      <c r="Q42" s="103"/>
      <c r="R42" s="103"/>
      <c r="S42" s="103"/>
      <c r="T42" s="103"/>
      <c r="U42" s="103"/>
      <c r="V42" s="103"/>
      <c r="W42" s="103"/>
      <c r="X42" s="103"/>
      <c r="Y42" s="99">
        <f t="shared" si="3"/>
        <v>0</v>
      </c>
      <c r="Z42" s="99">
        <f t="shared" si="4"/>
        <v>0</v>
      </c>
      <c r="AA42" s="99">
        <f t="shared" si="5"/>
        <v>0</v>
      </c>
      <c r="AB42" s="99">
        <f t="shared" si="6"/>
        <v>0</v>
      </c>
      <c r="AC42" s="104">
        <f t="shared" si="7"/>
        <v>0</v>
      </c>
    </row>
    <row r="43" spans="1:29" ht="15.75">
      <c r="A43" s="100" t="str">
        <f t="shared" si="8"/>
        <v/>
      </c>
      <c r="B43" s="101"/>
      <c r="C43" s="101" t="str">
        <f t="shared" si="2"/>
        <v/>
      </c>
      <c r="D43" s="101" t="str">
        <f t="array" ref="D43">IF(F43="","",INDEX(B!$I$2:$I$112,MATCH(F43,B!$K$2:$K$112,0)))</f>
        <v/>
      </c>
      <c r="E43" s="101" t="str">
        <f t="array" ref="E43">IF(F43="","",INDEX(B!$J$2:$J$112,MATCH(F43,B!$K$2:$K$112,0)))</f>
        <v/>
      </c>
      <c r="F43" s="101"/>
      <c r="G43" s="101"/>
      <c r="H43" s="102"/>
      <c r="I43" s="101"/>
      <c r="J43" s="101"/>
      <c r="K43" s="101"/>
      <c r="L43" s="101"/>
      <c r="M43" s="101"/>
      <c r="N43" s="101"/>
      <c r="O43" s="101"/>
      <c r="P43" s="103"/>
      <c r="Q43" s="103"/>
      <c r="R43" s="103"/>
      <c r="S43" s="103"/>
      <c r="T43" s="103"/>
      <c r="U43" s="103"/>
      <c r="V43" s="103"/>
      <c r="W43" s="103"/>
      <c r="X43" s="103"/>
      <c r="Y43" s="99">
        <f t="shared" si="3"/>
        <v>0</v>
      </c>
      <c r="Z43" s="99">
        <f t="shared" si="4"/>
        <v>0</v>
      </c>
      <c r="AA43" s="99">
        <f t="shared" si="5"/>
        <v>0</v>
      </c>
      <c r="AB43" s="99">
        <f t="shared" si="6"/>
        <v>0</v>
      </c>
      <c r="AC43" s="104">
        <f t="shared" si="7"/>
        <v>0</v>
      </c>
    </row>
    <row r="44" spans="1:29" ht="15.75">
      <c r="A44" s="100" t="str">
        <f t="shared" si="8"/>
        <v/>
      </c>
      <c r="B44" s="101"/>
      <c r="C44" s="101" t="str">
        <f t="shared" si="2"/>
        <v/>
      </c>
      <c r="D44" s="101" t="str">
        <f t="array" ref="D44">IF(F44="","",INDEX(B!$I$2:$I$112,MATCH(F44,B!$K$2:$K$112,0)))</f>
        <v/>
      </c>
      <c r="E44" s="101" t="str">
        <f t="array" ref="E44">IF(F44="","",INDEX(B!$J$2:$J$112,MATCH(F44,B!$K$2:$K$112,0)))</f>
        <v/>
      </c>
      <c r="F44" s="101"/>
      <c r="G44" s="101"/>
      <c r="H44" s="102"/>
      <c r="I44" s="101"/>
      <c r="J44" s="101"/>
      <c r="K44" s="101"/>
      <c r="L44" s="101"/>
      <c r="M44" s="101"/>
      <c r="N44" s="101"/>
      <c r="O44" s="101"/>
      <c r="P44" s="103"/>
      <c r="Q44" s="103"/>
      <c r="R44" s="103"/>
      <c r="S44" s="103"/>
      <c r="T44" s="103"/>
      <c r="U44" s="103"/>
      <c r="V44" s="103"/>
      <c r="W44" s="103"/>
      <c r="X44" s="103"/>
      <c r="Y44" s="99">
        <f t="shared" si="3"/>
        <v>0</v>
      </c>
      <c r="Z44" s="99">
        <f t="shared" si="4"/>
        <v>0</v>
      </c>
      <c r="AA44" s="99">
        <f t="shared" si="5"/>
        <v>0</v>
      </c>
      <c r="AB44" s="99">
        <f t="shared" si="6"/>
        <v>0</v>
      </c>
      <c r="AC44" s="104">
        <f t="shared" si="7"/>
        <v>0</v>
      </c>
    </row>
    <row r="45" spans="1:29" ht="15.75">
      <c r="A45" s="100" t="str">
        <f t="shared" si="8"/>
        <v/>
      </c>
      <c r="B45" s="101"/>
      <c r="C45" s="101" t="str">
        <f t="shared" si="2"/>
        <v/>
      </c>
      <c r="D45" s="101" t="str">
        <f t="array" ref="D45">IF(F45="","",INDEX(B!$I$2:$I$112,MATCH(F45,B!$K$2:$K$112,0)))</f>
        <v/>
      </c>
      <c r="E45" s="101" t="str">
        <f t="array" ref="E45">IF(F45="","",INDEX(B!$J$2:$J$112,MATCH(F45,B!$K$2:$K$112,0)))</f>
        <v/>
      </c>
      <c r="F45" s="101"/>
      <c r="G45" s="101"/>
      <c r="H45" s="102"/>
      <c r="I45" s="101"/>
      <c r="J45" s="101"/>
      <c r="K45" s="101"/>
      <c r="L45" s="101"/>
      <c r="M45" s="101"/>
      <c r="N45" s="101"/>
      <c r="O45" s="101"/>
      <c r="P45" s="103"/>
      <c r="Q45" s="103"/>
      <c r="R45" s="103"/>
      <c r="S45" s="103"/>
      <c r="T45" s="103"/>
      <c r="U45" s="103"/>
      <c r="V45" s="103"/>
      <c r="W45" s="103"/>
      <c r="X45" s="103"/>
      <c r="Y45" s="99">
        <f t="shared" si="3"/>
        <v>0</v>
      </c>
      <c r="Z45" s="99">
        <f t="shared" si="4"/>
        <v>0</v>
      </c>
      <c r="AA45" s="99">
        <f t="shared" si="5"/>
        <v>0</v>
      </c>
      <c r="AB45" s="99">
        <f t="shared" si="6"/>
        <v>0</v>
      </c>
      <c r="AC45" s="104">
        <f t="shared" si="7"/>
        <v>0</v>
      </c>
    </row>
    <row r="46" spans="1:29" ht="15.75">
      <c r="A46" s="100" t="str">
        <f t="shared" si="8"/>
        <v/>
      </c>
      <c r="B46" s="101"/>
      <c r="C46" s="101" t="str">
        <f t="shared" si="2"/>
        <v/>
      </c>
      <c r="D46" s="101" t="str">
        <f t="array" ref="D46">IF(F46="","",INDEX(B!$I$2:$I$112,MATCH(F46,B!$K$2:$K$112,0)))</f>
        <v/>
      </c>
      <c r="E46" s="101" t="str">
        <f t="array" ref="E46">IF(F46="","",INDEX(B!$J$2:$J$112,MATCH(F46,B!$K$2:$K$112,0)))</f>
        <v/>
      </c>
      <c r="F46" s="101"/>
      <c r="G46" s="101"/>
      <c r="H46" s="102"/>
      <c r="I46" s="101"/>
      <c r="J46" s="101"/>
      <c r="K46" s="101"/>
      <c r="L46" s="101"/>
      <c r="M46" s="101"/>
      <c r="N46" s="101"/>
      <c r="O46" s="101"/>
      <c r="P46" s="103"/>
      <c r="Q46" s="103"/>
      <c r="R46" s="103"/>
      <c r="S46" s="103"/>
      <c r="T46" s="103"/>
      <c r="U46" s="103"/>
      <c r="V46" s="103"/>
      <c r="W46" s="103"/>
      <c r="X46" s="103"/>
      <c r="Y46" s="99">
        <f t="shared" si="3"/>
        <v>0</v>
      </c>
      <c r="Z46" s="99">
        <f t="shared" si="4"/>
        <v>0</v>
      </c>
      <c r="AA46" s="99">
        <f t="shared" si="5"/>
        <v>0</v>
      </c>
      <c r="AB46" s="99">
        <f t="shared" si="6"/>
        <v>0</v>
      </c>
      <c r="AC46" s="104">
        <f t="shared" si="7"/>
        <v>0</v>
      </c>
    </row>
    <row r="47" spans="1:29" ht="15.75">
      <c r="A47" s="100" t="str">
        <f t="shared" si="8"/>
        <v/>
      </c>
      <c r="B47" s="101"/>
      <c r="C47" s="101" t="str">
        <f t="shared" si="2"/>
        <v/>
      </c>
      <c r="D47" s="101" t="str">
        <f t="array" ref="D47">IF(F47="","",INDEX(B!$I$2:$I$112,MATCH(F47,B!$K$2:$K$112,0)))</f>
        <v/>
      </c>
      <c r="E47" s="101" t="str">
        <f t="array" ref="E47">IF(F47="","",INDEX(B!$J$2:$J$112,MATCH(F47,B!$K$2:$K$112,0)))</f>
        <v/>
      </c>
      <c r="F47" s="101"/>
      <c r="G47" s="101"/>
      <c r="H47" s="102"/>
      <c r="I47" s="101"/>
      <c r="J47" s="101"/>
      <c r="K47" s="101"/>
      <c r="L47" s="101"/>
      <c r="M47" s="101"/>
      <c r="N47" s="101"/>
      <c r="O47" s="101"/>
      <c r="P47" s="103"/>
      <c r="Q47" s="103"/>
      <c r="R47" s="103"/>
      <c r="S47" s="103"/>
      <c r="T47" s="103"/>
      <c r="U47" s="103"/>
      <c r="V47" s="103"/>
      <c r="W47" s="103"/>
      <c r="X47" s="103"/>
      <c r="Y47" s="99">
        <f t="shared" si="3"/>
        <v>0</v>
      </c>
      <c r="Z47" s="99">
        <f t="shared" si="4"/>
        <v>0</v>
      </c>
      <c r="AA47" s="99">
        <f t="shared" si="5"/>
        <v>0</v>
      </c>
      <c r="AB47" s="99">
        <f t="shared" si="6"/>
        <v>0</v>
      </c>
      <c r="AC47" s="104">
        <f t="shared" si="7"/>
        <v>0</v>
      </c>
    </row>
    <row r="48" spans="1:29" ht="15.75">
      <c r="A48" s="100" t="str">
        <f t="shared" si="8"/>
        <v/>
      </c>
      <c r="B48" s="101"/>
      <c r="C48" s="101" t="str">
        <f t="shared" si="2"/>
        <v/>
      </c>
      <c r="D48" s="101" t="str">
        <f t="array" ref="D48">IF(F48="","",INDEX(B!$I$2:$I$112,MATCH(F48,B!$K$2:$K$112,0)))</f>
        <v/>
      </c>
      <c r="E48" s="101" t="str">
        <f t="array" ref="E48">IF(F48="","",INDEX(B!$J$2:$J$112,MATCH(F48,B!$K$2:$K$112,0)))</f>
        <v/>
      </c>
      <c r="F48" s="101"/>
      <c r="G48" s="101"/>
      <c r="H48" s="102"/>
      <c r="I48" s="101"/>
      <c r="J48" s="101"/>
      <c r="K48" s="101"/>
      <c r="L48" s="101"/>
      <c r="M48" s="101"/>
      <c r="N48" s="101"/>
      <c r="O48" s="101"/>
      <c r="P48" s="103"/>
      <c r="Q48" s="103"/>
      <c r="R48" s="103"/>
      <c r="S48" s="103"/>
      <c r="T48" s="103"/>
      <c r="U48" s="103"/>
      <c r="V48" s="103"/>
      <c r="W48" s="103"/>
      <c r="X48" s="103"/>
      <c r="Y48" s="99">
        <f t="shared" si="3"/>
        <v>0</v>
      </c>
      <c r="Z48" s="99">
        <f t="shared" si="4"/>
        <v>0</v>
      </c>
      <c r="AA48" s="99">
        <f t="shared" si="5"/>
        <v>0</v>
      </c>
      <c r="AB48" s="99">
        <f t="shared" si="6"/>
        <v>0</v>
      </c>
      <c r="AC48" s="104">
        <f t="shared" si="7"/>
        <v>0</v>
      </c>
    </row>
    <row r="49" spans="1:29" ht="15.75">
      <c r="A49" s="100" t="str">
        <f t="shared" si="8"/>
        <v/>
      </c>
      <c r="B49" s="101"/>
      <c r="C49" s="101" t="str">
        <f t="shared" si="2"/>
        <v/>
      </c>
      <c r="D49" s="101" t="str">
        <f t="array" ref="D49">IF(F49="","",INDEX(B!$I$2:$I$112,MATCH(F49,B!$K$2:$K$112,0)))</f>
        <v/>
      </c>
      <c r="E49" s="101" t="str">
        <f t="array" ref="E49">IF(F49="","",INDEX(B!$J$2:$J$112,MATCH(F49,B!$K$2:$K$112,0)))</f>
        <v/>
      </c>
      <c r="F49" s="101"/>
      <c r="G49" s="101"/>
      <c r="H49" s="102"/>
      <c r="I49" s="101"/>
      <c r="J49" s="101"/>
      <c r="K49" s="101"/>
      <c r="L49" s="101"/>
      <c r="M49" s="101"/>
      <c r="N49" s="101"/>
      <c r="O49" s="101"/>
      <c r="P49" s="103"/>
      <c r="Q49" s="103"/>
      <c r="R49" s="103"/>
      <c r="S49" s="103"/>
      <c r="T49" s="103"/>
      <c r="U49" s="103"/>
      <c r="V49" s="103"/>
      <c r="W49" s="103"/>
      <c r="X49" s="103"/>
      <c r="Y49" s="99">
        <f t="shared" si="3"/>
        <v>0</v>
      </c>
      <c r="Z49" s="99">
        <f t="shared" si="4"/>
        <v>0</v>
      </c>
      <c r="AA49" s="99">
        <f t="shared" si="5"/>
        <v>0</v>
      </c>
      <c r="AB49" s="99">
        <f t="shared" si="6"/>
        <v>0</v>
      </c>
      <c r="AC49" s="104">
        <f t="shared" si="7"/>
        <v>0</v>
      </c>
    </row>
    <row r="50" spans="1:29" ht="15.75">
      <c r="A50" s="100" t="str">
        <f t="shared" si="8"/>
        <v/>
      </c>
      <c r="B50" s="101"/>
      <c r="C50" s="101" t="str">
        <f t="shared" si="2"/>
        <v/>
      </c>
      <c r="D50" s="101" t="str">
        <f t="array" ref="D50">IF(F50="","",INDEX(B!$I$2:$I$112,MATCH(F50,B!$K$2:$K$112,0)))</f>
        <v/>
      </c>
      <c r="E50" s="101" t="str">
        <f t="array" ref="E50">IF(F50="","",INDEX(B!$J$2:$J$112,MATCH(F50,B!$K$2:$K$112,0)))</f>
        <v/>
      </c>
      <c r="F50" s="101"/>
      <c r="G50" s="101"/>
      <c r="H50" s="102"/>
      <c r="I50" s="101"/>
      <c r="J50" s="101"/>
      <c r="K50" s="101"/>
      <c r="L50" s="101"/>
      <c r="M50" s="101"/>
      <c r="N50" s="101"/>
      <c r="O50" s="101"/>
      <c r="P50" s="103"/>
      <c r="Q50" s="103"/>
      <c r="R50" s="103"/>
      <c r="S50" s="103"/>
      <c r="T50" s="103"/>
      <c r="U50" s="103"/>
      <c r="V50" s="103"/>
      <c r="W50" s="103"/>
      <c r="X50" s="103"/>
      <c r="Y50" s="99">
        <f t="shared" si="3"/>
        <v>0</v>
      </c>
      <c r="Z50" s="99">
        <f t="shared" si="4"/>
        <v>0</v>
      </c>
      <c r="AA50" s="99">
        <f t="shared" si="5"/>
        <v>0</v>
      </c>
      <c r="AB50" s="99">
        <f t="shared" si="6"/>
        <v>0</v>
      </c>
      <c r="AC50" s="104">
        <f t="shared" si="7"/>
        <v>0</v>
      </c>
    </row>
    <row r="51" spans="1:29" ht="15.75">
      <c r="A51" s="100" t="str">
        <f t="shared" si="8"/>
        <v/>
      </c>
      <c r="B51" s="101"/>
      <c r="C51" s="101" t="str">
        <f t="shared" si="2"/>
        <v/>
      </c>
      <c r="D51" s="101" t="str">
        <f t="array" ref="D51">IF(F51="","",INDEX(B!$I$2:$I$112,MATCH(F51,B!$K$2:$K$112,0)))</f>
        <v/>
      </c>
      <c r="E51" s="101" t="str">
        <f t="array" ref="E51">IF(F51="","",INDEX(B!$J$2:$J$112,MATCH(F51,B!$K$2:$K$112,0)))</f>
        <v/>
      </c>
      <c r="F51" s="101"/>
      <c r="G51" s="101"/>
      <c r="H51" s="102"/>
      <c r="I51" s="101"/>
      <c r="J51" s="101"/>
      <c r="K51" s="101"/>
      <c r="L51" s="101"/>
      <c r="M51" s="101"/>
      <c r="N51" s="101"/>
      <c r="O51" s="101"/>
      <c r="P51" s="103"/>
      <c r="Q51" s="103"/>
      <c r="R51" s="103"/>
      <c r="S51" s="103"/>
      <c r="T51" s="103"/>
      <c r="U51" s="103"/>
      <c r="V51" s="103"/>
      <c r="W51" s="103"/>
      <c r="X51" s="103"/>
      <c r="Y51" s="99">
        <f t="shared" si="3"/>
        <v>0</v>
      </c>
      <c r="Z51" s="99">
        <f t="shared" si="4"/>
        <v>0</v>
      </c>
      <c r="AA51" s="99">
        <f t="shared" si="5"/>
        <v>0</v>
      </c>
      <c r="AB51" s="99">
        <f t="shared" si="6"/>
        <v>0</v>
      </c>
      <c r="AC51" s="104">
        <f t="shared" si="7"/>
        <v>0</v>
      </c>
    </row>
    <row r="52" spans="1:29" ht="15.75">
      <c r="A52" s="100" t="str">
        <f t="shared" si="8"/>
        <v/>
      </c>
      <c r="B52" s="101"/>
      <c r="C52" s="101" t="str">
        <f t="shared" si="2"/>
        <v/>
      </c>
      <c r="D52" s="101" t="str">
        <f t="array" ref="D52">IF(F52="","",INDEX(B!$I$2:$I$112,MATCH(F52,B!$K$2:$K$112,0)))</f>
        <v/>
      </c>
      <c r="E52" s="101" t="str">
        <f t="array" ref="E52">IF(F52="","",INDEX(B!$J$2:$J$112,MATCH(F52,B!$K$2:$K$112,0)))</f>
        <v/>
      </c>
      <c r="F52" s="101"/>
      <c r="G52" s="101"/>
      <c r="H52" s="102"/>
      <c r="I52" s="101"/>
      <c r="J52" s="101"/>
      <c r="K52" s="101"/>
      <c r="L52" s="101"/>
      <c r="M52" s="101"/>
      <c r="N52" s="101"/>
      <c r="O52" s="101"/>
      <c r="P52" s="103"/>
      <c r="Q52" s="103"/>
      <c r="R52" s="103"/>
      <c r="S52" s="103"/>
      <c r="T52" s="103"/>
      <c r="U52" s="103"/>
      <c r="V52" s="103"/>
      <c r="W52" s="103"/>
      <c r="X52" s="103"/>
      <c r="Y52" s="99">
        <f t="shared" si="3"/>
        <v>0</v>
      </c>
      <c r="Z52" s="99">
        <f t="shared" si="4"/>
        <v>0</v>
      </c>
      <c r="AA52" s="99">
        <f t="shared" si="5"/>
        <v>0</v>
      </c>
      <c r="AB52" s="99">
        <f t="shared" si="6"/>
        <v>0</v>
      </c>
      <c r="AC52" s="104">
        <f t="shared" si="7"/>
        <v>0</v>
      </c>
    </row>
    <row r="53" spans="1:29" ht="15.75">
      <c r="A53" s="100" t="str">
        <f t="shared" si="8"/>
        <v/>
      </c>
      <c r="B53" s="101"/>
      <c r="C53" s="101" t="str">
        <f t="shared" si="2"/>
        <v/>
      </c>
      <c r="D53" s="101" t="str">
        <f t="array" ref="D53">IF(F53="","",INDEX(B!$I$2:$I$112,MATCH(F53,B!$K$2:$K$112,0)))</f>
        <v/>
      </c>
      <c r="E53" s="101" t="str">
        <f t="array" ref="E53">IF(F53="","",INDEX(B!$J$2:$J$112,MATCH(F53,B!$K$2:$K$112,0)))</f>
        <v/>
      </c>
      <c r="F53" s="101"/>
      <c r="G53" s="101"/>
      <c r="H53" s="102"/>
      <c r="I53" s="101"/>
      <c r="J53" s="101"/>
      <c r="K53" s="101"/>
      <c r="L53" s="101"/>
      <c r="M53" s="101"/>
      <c r="N53" s="101"/>
      <c r="O53" s="101"/>
      <c r="P53" s="103"/>
      <c r="Q53" s="103"/>
      <c r="R53" s="103"/>
      <c r="S53" s="103"/>
      <c r="T53" s="103"/>
      <c r="U53" s="103"/>
      <c r="V53" s="103"/>
      <c r="W53" s="103"/>
      <c r="X53" s="103"/>
      <c r="Y53" s="99">
        <f t="shared" si="3"/>
        <v>0</v>
      </c>
      <c r="Z53" s="99">
        <f t="shared" si="4"/>
        <v>0</v>
      </c>
      <c r="AA53" s="99">
        <f t="shared" si="5"/>
        <v>0</v>
      </c>
      <c r="AB53" s="99">
        <f t="shared" si="6"/>
        <v>0</v>
      </c>
      <c r="AC53" s="104">
        <f t="shared" si="7"/>
        <v>0</v>
      </c>
    </row>
    <row r="54" spans="1:29" ht="15.75">
      <c r="A54" s="100" t="str">
        <f t="shared" si="8"/>
        <v/>
      </c>
      <c r="B54" s="101"/>
      <c r="C54" s="101" t="str">
        <f t="shared" si="2"/>
        <v/>
      </c>
      <c r="D54" s="101" t="str">
        <f t="array" ref="D54">IF(F54="","",INDEX(B!$I$2:$I$112,MATCH(F54,B!$K$2:$K$112,0)))</f>
        <v/>
      </c>
      <c r="E54" s="101" t="str">
        <f t="array" ref="E54">IF(F54="","",INDEX(B!$J$2:$J$112,MATCH(F54,B!$K$2:$K$112,0)))</f>
        <v/>
      </c>
      <c r="F54" s="101"/>
      <c r="G54" s="101"/>
      <c r="H54" s="102"/>
      <c r="I54" s="101"/>
      <c r="J54" s="101"/>
      <c r="K54" s="101"/>
      <c r="L54" s="101"/>
      <c r="M54" s="101"/>
      <c r="N54" s="101"/>
      <c r="O54" s="101"/>
      <c r="P54" s="103"/>
      <c r="Q54" s="103"/>
      <c r="R54" s="103"/>
      <c r="S54" s="103"/>
      <c r="T54" s="103"/>
      <c r="U54" s="103"/>
      <c r="V54" s="103"/>
      <c r="W54" s="103"/>
      <c r="X54" s="103"/>
      <c r="Y54" s="99">
        <f t="shared" si="3"/>
        <v>0</v>
      </c>
      <c r="Z54" s="99">
        <f t="shared" si="4"/>
        <v>0</v>
      </c>
      <c r="AA54" s="99">
        <f t="shared" si="5"/>
        <v>0</v>
      </c>
      <c r="AB54" s="99">
        <f t="shared" si="6"/>
        <v>0</v>
      </c>
      <c r="AC54" s="104">
        <f t="shared" si="7"/>
        <v>0</v>
      </c>
    </row>
    <row r="55" spans="1:29" ht="15.75">
      <c r="A55" s="100" t="str">
        <f t="shared" si="8"/>
        <v/>
      </c>
      <c r="B55" s="101"/>
      <c r="C55" s="101" t="str">
        <f t="shared" si="2"/>
        <v/>
      </c>
      <c r="D55" s="101" t="str">
        <f t="array" ref="D55">IF(F55="","",INDEX(B!$I$2:$I$112,MATCH(F55,B!$K$2:$K$112,0)))</f>
        <v/>
      </c>
      <c r="E55" s="101" t="str">
        <f t="array" ref="E55">IF(F55="","",INDEX(B!$J$2:$J$112,MATCH(F55,B!$K$2:$K$112,0)))</f>
        <v/>
      </c>
      <c r="F55" s="101"/>
      <c r="G55" s="101"/>
      <c r="H55" s="102"/>
      <c r="I55" s="101"/>
      <c r="J55" s="101"/>
      <c r="K55" s="101"/>
      <c r="L55" s="101"/>
      <c r="M55" s="101"/>
      <c r="N55" s="101"/>
      <c r="O55" s="101"/>
      <c r="P55" s="103"/>
      <c r="Q55" s="103"/>
      <c r="R55" s="103"/>
      <c r="S55" s="103"/>
      <c r="T55" s="103"/>
      <c r="U55" s="103"/>
      <c r="V55" s="103"/>
      <c r="W55" s="103"/>
      <c r="X55" s="103"/>
      <c r="Y55" s="99">
        <f t="shared" si="3"/>
        <v>0</v>
      </c>
      <c r="Z55" s="99">
        <f t="shared" si="4"/>
        <v>0</v>
      </c>
      <c r="AA55" s="99">
        <f t="shared" si="5"/>
        <v>0</v>
      </c>
      <c r="AB55" s="99">
        <f t="shared" si="6"/>
        <v>0</v>
      </c>
      <c r="AC55" s="104">
        <f t="shared" si="7"/>
        <v>0</v>
      </c>
    </row>
    <row r="56" spans="1:29" ht="15.75">
      <c r="A56" s="100" t="str">
        <f t="shared" si="8"/>
        <v/>
      </c>
      <c r="B56" s="101"/>
      <c r="C56" s="101" t="str">
        <f t="shared" si="2"/>
        <v/>
      </c>
      <c r="D56" s="101" t="str">
        <f t="array" ref="D56">IF(F56="","",INDEX(B!$I$2:$I$112,MATCH(F56,B!$K$2:$K$112,0)))</f>
        <v/>
      </c>
      <c r="E56" s="101" t="str">
        <f t="array" ref="E56">IF(F56="","",INDEX(B!$J$2:$J$112,MATCH(F56,B!$K$2:$K$112,0)))</f>
        <v/>
      </c>
      <c r="F56" s="101"/>
      <c r="G56" s="101"/>
      <c r="H56" s="102"/>
      <c r="I56" s="101"/>
      <c r="J56" s="101"/>
      <c r="K56" s="101"/>
      <c r="L56" s="101"/>
      <c r="M56" s="101"/>
      <c r="N56" s="101"/>
      <c r="O56" s="101"/>
      <c r="P56" s="103"/>
      <c r="Q56" s="103"/>
      <c r="R56" s="103"/>
      <c r="S56" s="103"/>
      <c r="T56" s="103"/>
      <c r="U56" s="103"/>
      <c r="V56" s="103"/>
      <c r="W56" s="103"/>
      <c r="X56" s="103"/>
      <c r="Y56" s="99">
        <f t="shared" si="3"/>
        <v>0</v>
      </c>
      <c r="Z56" s="99">
        <f t="shared" si="4"/>
        <v>0</v>
      </c>
      <c r="AA56" s="99">
        <f t="shared" si="5"/>
        <v>0</v>
      </c>
      <c r="AB56" s="99">
        <f t="shared" si="6"/>
        <v>0</v>
      </c>
      <c r="AC56" s="104">
        <f t="shared" si="7"/>
        <v>0</v>
      </c>
    </row>
    <row r="57" spans="1:29" ht="15.75">
      <c r="A57" s="100" t="str">
        <f t="shared" si="8"/>
        <v/>
      </c>
      <c r="B57" s="101"/>
      <c r="C57" s="101" t="str">
        <f t="shared" si="2"/>
        <v/>
      </c>
      <c r="D57" s="101" t="str">
        <f t="array" ref="D57">IF(F57="","",INDEX(B!$I$2:$I$112,MATCH(F57,B!$K$2:$K$112,0)))</f>
        <v/>
      </c>
      <c r="E57" s="101" t="str">
        <f t="array" ref="E57">IF(F57="","",INDEX(B!$J$2:$J$112,MATCH(F57,B!$K$2:$K$112,0)))</f>
        <v/>
      </c>
      <c r="F57" s="101"/>
      <c r="G57" s="101"/>
      <c r="H57" s="102"/>
      <c r="I57" s="101"/>
      <c r="J57" s="101"/>
      <c r="K57" s="101"/>
      <c r="L57" s="101"/>
      <c r="M57" s="101"/>
      <c r="N57" s="101"/>
      <c r="O57" s="101"/>
      <c r="P57" s="103"/>
      <c r="Q57" s="103"/>
      <c r="R57" s="103"/>
      <c r="S57" s="103"/>
      <c r="T57" s="103"/>
      <c r="U57" s="103"/>
      <c r="V57" s="103"/>
      <c r="W57" s="103"/>
      <c r="X57" s="103"/>
      <c r="Y57" s="99">
        <f t="shared" si="3"/>
        <v>0</v>
      </c>
      <c r="Z57" s="99">
        <f t="shared" si="4"/>
        <v>0</v>
      </c>
      <c r="AA57" s="99">
        <f t="shared" si="5"/>
        <v>0</v>
      </c>
      <c r="AB57" s="99">
        <f t="shared" si="6"/>
        <v>0</v>
      </c>
      <c r="AC57" s="104">
        <f t="shared" si="7"/>
        <v>0</v>
      </c>
    </row>
    <row r="58" spans="1:29" ht="15.75">
      <c r="A58" s="100" t="str">
        <f t="shared" si="8"/>
        <v/>
      </c>
      <c r="B58" s="101"/>
      <c r="C58" s="101" t="str">
        <f t="shared" si="2"/>
        <v/>
      </c>
      <c r="D58" s="101" t="str">
        <f t="array" ref="D58">IF(F58="","",INDEX(B!$I$2:$I$112,MATCH(F58,B!$K$2:$K$112,0)))</f>
        <v/>
      </c>
      <c r="E58" s="101" t="str">
        <f t="array" ref="E58">IF(F58="","",INDEX(B!$J$2:$J$112,MATCH(F58,B!$K$2:$K$112,0)))</f>
        <v/>
      </c>
      <c r="F58" s="101"/>
      <c r="G58" s="101"/>
      <c r="H58" s="102"/>
      <c r="I58" s="101"/>
      <c r="J58" s="101"/>
      <c r="K58" s="101"/>
      <c r="L58" s="101"/>
      <c r="M58" s="101"/>
      <c r="N58" s="101"/>
      <c r="O58" s="101"/>
      <c r="P58" s="103"/>
      <c r="Q58" s="103"/>
      <c r="R58" s="103"/>
      <c r="S58" s="103"/>
      <c r="T58" s="103"/>
      <c r="U58" s="103"/>
      <c r="V58" s="103"/>
      <c r="W58" s="103"/>
      <c r="X58" s="103"/>
      <c r="Y58" s="99">
        <f t="shared" si="3"/>
        <v>0</v>
      </c>
      <c r="Z58" s="99">
        <f t="shared" si="4"/>
        <v>0</v>
      </c>
      <c r="AA58" s="99">
        <f t="shared" si="5"/>
        <v>0</v>
      </c>
      <c r="AB58" s="99">
        <f t="shared" si="6"/>
        <v>0</v>
      </c>
      <c r="AC58" s="104">
        <f t="shared" si="7"/>
        <v>0</v>
      </c>
    </row>
    <row r="59" spans="1:29" ht="15.75">
      <c r="A59" s="100" t="str">
        <f t="shared" si="8"/>
        <v/>
      </c>
      <c r="B59" s="101"/>
      <c r="C59" s="101" t="str">
        <f t="shared" si="2"/>
        <v/>
      </c>
      <c r="D59" s="101" t="str">
        <f t="array" ref="D59">IF(F59="","",INDEX(B!$I$2:$I$112,MATCH(F59,B!$K$2:$K$112,0)))</f>
        <v/>
      </c>
      <c r="E59" s="101" t="str">
        <f t="array" ref="E59">IF(F59="","",INDEX(B!$J$2:$J$112,MATCH(F59,B!$K$2:$K$112,0)))</f>
        <v/>
      </c>
      <c r="F59" s="101"/>
      <c r="G59" s="101"/>
      <c r="H59" s="102"/>
      <c r="I59" s="101"/>
      <c r="J59" s="101"/>
      <c r="K59" s="101"/>
      <c r="L59" s="101"/>
      <c r="M59" s="101"/>
      <c r="N59" s="101"/>
      <c r="O59" s="101"/>
      <c r="P59" s="103"/>
      <c r="Q59" s="103"/>
      <c r="R59" s="103"/>
      <c r="S59" s="103"/>
      <c r="T59" s="103"/>
      <c r="U59" s="103"/>
      <c r="V59" s="103"/>
      <c r="W59" s="103"/>
      <c r="X59" s="103"/>
      <c r="Y59" s="99">
        <f t="shared" si="3"/>
        <v>0</v>
      </c>
      <c r="Z59" s="99">
        <f t="shared" si="4"/>
        <v>0</v>
      </c>
      <c r="AA59" s="99">
        <f t="shared" si="5"/>
        <v>0</v>
      </c>
      <c r="AB59" s="99">
        <f t="shared" si="6"/>
        <v>0</v>
      </c>
      <c r="AC59" s="104">
        <f t="shared" si="7"/>
        <v>0</v>
      </c>
    </row>
    <row r="60" spans="1:29" ht="15.75">
      <c r="A60" s="100" t="str">
        <f t="shared" si="8"/>
        <v/>
      </c>
      <c r="B60" s="101"/>
      <c r="C60" s="101" t="str">
        <f t="shared" si="2"/>
        <v/>
      </c>
      <c r="D60" s="101" t="str">
        <f t="array" ref="D60">IF(F60="","",INDEX(B!$I$2:$I$112,MATCH(F60,B!$K$2:$K$112,0)))</f>
        <v/>
      </c>
      <c r="E60" s="101" t="str">
        <f t="array" ref="E60">IF(F60="","",INDEX(B!$J$2:$J$112,MATCH(F60,B!$K$2:$K$112,0)))</f>
        <v/>
      </c>
      <c r="F60" s="101"/>
      <c r="G60" s="101"/>
      <c r="H60" s="102"/>
      <c r="I60" s="101"/>
      <c r="J60" s="101"/>
      <c r="K60" s="101"/>
      <c r="L60" s="101"/>
      <c r="M60" s="101"/>
      <c r="N60" s="101"/>
      <c r="O60" s="101"/>
      <c r="P60" s="103"/>
      <c r="Q60" s="103"/>
      <c r="R60" s="103"/>
      <c r="S60" s="103"/>
      <c r="T60" s="103"/>
      <c r="U60" s="103"/>
      <c r="V60" s="103"/>
      <c r="W60" s="103"/>
      <c r="X60" s="103"/>
      <c r="Y60" s="99">
        <f t="shared" si="3"/>
        <v>0</v>
      </c>
      <c r="Z60" s="99">
        <f t="shared" si="4"/>
        <v>0</v>
      </c>
      <c r="AA60" s="99">
        <f t="shared" si="5"/>
        <v>0</v>
      </c>
      <c r="AB60" s="99">
        <f t="shared" si="6"/>
        <v>0</v>
      </c>
      <c r="AC60" s="104">
        <f t="shared" si="7"/>
        <v>0</v>
      </c>
    </row>
    <row r="61" spans="1:29" ht="15.75">
      <c r="A61" s="100" t="str">
        <f t="shared" si="8"/>
        <v/>
      </c>
      <c r="B61" s="101"/>
      <c r="C61" s="101" t="str">
        <f t="shared" si="2"/>
        <v/>
      </c>
      <c r="D61" s="101" t="str">
        <f t="array" ref="D61">IF(F61="","",INDEX(B!$I$2:$I$112,MATCH(F61,B!$K$2:$K$112,0)))</f>
        <v/>
      </c>
      <c r="E61" s="101" t="str">
        <f t="array" ref="E61">IF(F61="","",INDEX(B!$J$2:$J$112,MATCH(F61,B!$K$2:$K$112,0)))</f>
        <v/>
      </c>
      <c r="F61" s="101"/>
      <c r="G61" s="101"/>
      <c r="H61" s="102"/>
      <c r="I61" s="101"/>
      <c r="J61" s="101"/>
      <c r="K61" s="101"/>
      <c r="L61" s="101"/>
      <c r="M61" s="101"/>
      <c r="N61" s="101"/>
      <c r="O61" s="101"/>
      <c r="P61" s="103"/>
      <c r="Q61" s="103"/>
      <c r="R61" s="103"/>
      <c r="S61" s="103"/>
      <c r="T61" s="103"/>
      <c r="U61" s="103"/>
      <c r="V61" s="103"/>
      <c r="W61" s="103"/>
      <c r="X61" s="103"/>
      <c r="Y61" s="99">
        <f t="shared" si="3"/>
        <v>0</v>
      </c>
      <c r="Z61" s="99">
        <f t="shared" si="4"/>
        <v>0</v>
      </c>
      <c r="AA61" s="99">
        <f t="shared" si="5"/>
        <v>0</v>
      </c>
      <c r="AB61" s="99">
        <f t="shared" si="6"/>
        <v>0</v>
      </c>
      <c r="AC61" s="104">
        <f t="shared" si="7"/>
        <v>0</v>
      </c>
    </row>
    <row r="62" spans="1:29" ht="15.75">
      <c r="A62" s="100" t="str">
        <f t="shared" si="8"/>
        <v/>
      </c>
      <c r="B62" s="101"/>
      <c r="C62" s="101" t="str">
        <f t="shared" si="2"/>
        <v/>
      </c>
      <c r="D62" s="101" t="str">
        <f t="array" ref="D62">IF(F62="","",INDEX(B!$I$2:$I$112,MATCH(F62,B!$K$2:$K$112,0)))</f>
        <v/>
      </c>
      <c r="E62" s="101" t="str">
        <f t="array" ref="E62">IF(F62="","",INDEX(B!$J$2:$J$112,MATCH(F62,B!$K$2:$K$112,0)))</f>
        <v/>
      </c>
      <c r="F62" s="101"/>
      <c r="G62" s="101"/>
      <c r="H62" s="102"/>
      <c r="I62" s="101"/>
      <c r="J62" s="101"/>
      <c r="K62" s="101"/>
      <c r="L62" s="101"/>
      <c r="M62" s="101"/>
      <c r="N62" s="101"/>
      <c r="O62" s="101"/>
      <c r="P62" s="103"/>
      <c r="Q62" s="103"/>
      <c r="R62" s="103"/>
      <c r="S62" s="103"/>
      <c r="T62" s="103"/>
      <c r="U62" s="103"/>
      <c r="V62" s="103"/>
      <c r="W62" s="103"/>
      <c r="X62" s="103"/>
      <c r="Y62" s="99">
        <f t="shared" si="3"/>
        <v>0</v>
      </c>
      <c r="Z62" s="99">
        <f t="shared" si="4"/>
        <v>0</v>
      </c>
      <c r="AA62" s="99">
        <f t="shared" si="5"/>
        <v>0</v>
      </c>
      <c r="AB62" s="99">
        <f t="shared" si="6"/>
        <v>0</v>
      </c>
      <c r="AC62" s="104">
        <f t="shared" si="7"/>
        <v>0</v>
      </c>
    </row>
    <row r="63" spans="1:29" ht="15.75">
      <c r="A63" s="100" t="str">
        <f t="shared" si="8"/>
        <v/>
      </c>
      <c r="B63" s="101"/>
      <c r="C63" s="101" t="str">
        <f t="shared" si="2"/>
        <v/>
      </c>
      <c r="D63" s="101" t="str">
        <f t="array" ref="D63">IF(F63="","",INDEX(B!$I$2:$I$112,MATCH(F63,B!$K$2:$K$112,0)))</f>
        <v/>
      </c>
      <c r="E63" s="101" t="str">
        <f t="array" ref="E63">IF(F63="","",INDEX(B!$J$2:$J$112,MATCH(F63,B!$K$2:$K$112,0)))</f>
        <v/>
      </c>
      <c r="F63" s="101"/>
      <c r="G63" s="101"/>
      <c r="H63" s="102"/>
      <c r="I63" s="101"/>
      <c r="J63" s="101"/>
      <c r="K63" s="101"/>
      <c r="L63" s="101"/>
      <c r="M63" s="101"/>
      <c r="N63" s="101"/>
      <c r="O63" s="101"/>
      <c r="P63" s="103"/>
      <c r="Q63" s="103"/>
      <c r="R63" s="103"/>
      <c r="S63" s="103"/>
      <c r="T63" s="103"/>
      <c r="U63" s="103"/>
      <c r="V63" s="103"/>
      <c r="W63" s="103"/>
      <c r="X63" s="103"/>
      <c r="Y63" s="99">
        <f t="shared" si="3"/>
        <v>0</v>
      </c>
      <c r="Z63" s="99">
        <f t="shared" si="4"/>
        <v>0</v>
      </c>
      <c r="AA63" s="99">
        <f t="shared" si="5"/>
        <v>0</v>
      </c>
      <c r="AB63" s="99">
        <f t="shared" si="6"/>
        <v>0</v>
      </c>
      <c r="AC63" s="104">
        <f t="shared" si="7"/>
        <v>0</v>
      </c>
    </row>
    <row r="64" spans="1:29" ht="15.75">
      <c r="A64" s="100" t="str">
        <f t="shared" si="8"/>
        <v/>
      </c>
      <c r="B64" s="101"/>
      <c r="C64" s="101" t="str">
        <f t="shared" si="2"/>
        <v/>
      </c>
      <c r="D64" s="101" t="str">
        <f t="array" ref="D64">IF(F64="","",INDEX(B!$I$2:$I$112,MATCH(F64,B!$K$2:$K$112,0)))</f>
        <v/>
      </c>
      <c r="E64" s="101" t="str">
        <f t="array" ref="E64">IF(F64="","",INDEX(B!$J$2:$J$112,MATCH(F64,B!$K$2:$K$112,0)))</f>
        <v/>
      </c>
      <c r="F64" s="101"/>
      <c r="G64" s="101"/>
      <c r="H64" s="102"/>
      <c r="I64" s="101"/>
      <c r="J64" s="101"/>
      <c r="K64" s="101"/>
      <c r="L64" s="101"/>
      <c r="M64" s="101"/>
      <c r="N64" s="101"/>
      <c r="O64" s="101"/>
      <c r="P64" s="103"/>
      <c r="Q64" s="103"/>
      <c r="R64" s="103"/>
      <c r="S64" s="103"/>
      <c r="T64" s="103"/>
      <c r="U64" s="103"/>
      <c r="V64" s="103"/>
      <c r="W64" s="103"/>
      <c r="X64" s="103"/>
      <c r="Y64" s="99">
        <f t="shared" si="3"/>
        <v>0</v>
      </c>
      <c r="Z64" s="99">
        <f t="shared" si="4"/>
        <v>0</v>
      </c>
      <c r="AA64" s="99">
        <f t="shared" si="5"/>
        <v>0</v>
      </c>
      <c r="AB64" s="99">
        <f t="shared" si="6"/>
        <v>0</v>
      </c>
      <c r="AC64" s="104">
        <f t="shared" si="7"/>
        <v>0</v>
      </c>
    </row>
    <row r="65" spans="1:29" ht="15.75">
      <c r="A65" s="100" t="str">
        <f t="shared" si="8"/>
        <v/>
      </c>
      <c r="B65" s="101"/>
      <c r="C65" s="101" t="str">
        <f t="shared" si="2"/>
        <v/>
      </c>
      <c r="D65" s="101" t="str">
        <f t="array" ref="D65">IF(F65="","",INDEX(B!$I$2:$I$112,MATCH(F65,B!$K$2:$K$112,0)))</f>
        <v/>
      </c>
      <c r="E65" s="101" t="str">
        <f t="array" ref="E65">IF(F65="","",INDEX(B!$J$2:$J$112,MATCH(F65,B!$K$2:$K$112,0)))</f>
        <v/>
      </c>
      <c r="F65" s="101"/>
      <c r="G65" s="101"/>
      <c r="H65" s="102"/>
      <c r="I65" s="101"/>
      <c r="J65" s="101"/>
      <c r="K65" s="101"/>
      <c r="L65" s="101"/>
      <c r="M65" s="101"/>
      <c r="N65" s="101"/>
      <c r="O65" s="101"/>
      <c r="P65" s="103"/>
      <c r="Q65" s="103"/>
      <c r="R65" s="103"/>
      <c r="S65" s="103"/>
      <c r="T65" s="103"/>
      <c r="U65" s="103"/>
      <c r="V65" s="103"/>
      <c r="W65" s="103"/>
      <c r="X65" s="103"/>
      <c r="Y65" s="99">
        <f t="shared" si="3"/>
        <v>0</v>
      </c>
      <c r="Z65" s="99">
        <f t="shared" si="4"/>
        <v>0</v>
      </c>
      <c r="AA65" s="99">
        <f t="shared" si="5"/>
        <v>0</v>
      </c>
      <c r="AB65" s="99">
        <f t="shared" si="6"/>
        <v>0</v>
      </c>
      <c r="AC65" s="104">
        <f t="shared" si="7"/>
        <v>0</v>
      </c>
    </row>
    <row r="66" spans="1:29" ht="15.75">
      <c r="A66" s="100" t="str">
        <f t="shared" si="8"/>
        <v/>
      </c>
      <c r="B66" s="101"/>
      <c r="C66" s="101" t="str">
        <f t="shared" si="2"/>
        <v/>
      </c>
      <c r="D66" s="101" t="str">
        <f t="array" ref="D66">IF(F66="","",INDEX(B!$I$2:$I$112,MATCH(F66,B!$K$2:$K$112,0)))</f>
        <v/>
      </c>
      <c r="E66" s="101" t="str">
        <f t="array" ref="E66">IF(F66="","",INDEX(B!$J$2:$J$112,MATCH(F66,B!$K$2:$K$112,0)))</f>
        <v/>
      </c>
      <c r="F66" s="101"/>
      <c r="G66" s="101"/>
      <c r="H66" s="102"/>
      <c r="I66" s="101"/>
      <c r="J66" s="101"/>
      <c r="K66" s="101"/>
      <c r="L66" s="101"/>
      <c r="M66" s="101"/>
      <c r="N66" s="101"/>
      <c r="O66" s="101"/>
      <c r="P66" s="103"/>
      <c r="Q66" s="103"/>
      <c r="R66" s="103"/>
      <c r="S66" s="103"/>
      <c r="T66" s="103"/>
      <c r="U66" s="103"/>
      <c r="V66" s="103"/>
      <c r="W66" s="103"/>
      <c r="X66" s="103"/>
      <c r="Y66" s="99">
        <f t="shared" si="3"/>
        <v>0</v>
      </c>
      <c r="Z66" s="99">
        <f t="shared" si="4"/>
        <v>0</v>
      </c>
      <c r="AA66" s="99">
        <f t="shared" si="5"/>
        <v>0</v>
      </c>
      <c r="AB66" s="99">
        <f t="shared" si="6"/>
        <v>0</v>
      </c>
      <c r="AC66" s="104">
        <f t="shared" si="7"/>
        <v>0</v>
      </c>
    </row>
    <row r="67" spans="1:29" ht="15.75">
      <c r="A67" s="100" t="str">
        <f t="shared" si="8"/>
        <v/>
      </c>
      <c r="B67" s="101"/>
      <c r="C67" s="101" t="str">
        <f t="shared" si="2"/>
        <v/>
      </c>
      <c r="D67" s="101" t="str">
        <f t="array" ref="D67">IF(F67="","",INDEX(B!$I$2:$I$112,MATCH(F67,B!$K$2:$K$112,0)))</f>
        <v/>
      </c>
      <c r="E67" s="101" t="str">
        <f t="array" ref="E67">IF(F67="","",INDEX(B!$J$2:$J$112,MATCH(F67,B!$K$2:$K$112,0)))</f>
        <v/>
      </c>
      <c r="F67" s="101"/>
      <c r="G67" s="101"/>
      <c r="H67" s="102"/>
      <c r="I67" s="101"/>
      <c r="J67" s="101"/>
      <c r="K67" s="101"/>
      <c r="L67" s="101"/>
      <c r="M67" s="101"/>
      <c r="N67" s="101"/>
      <c r="O67" s="101"/>
      <c r="P67" s="103"/>
      <c r="Q67" s="103"/>
      <c r="R67" s="103"/>
      <c r="S67" s="103"/>
      <c r="T67" s="103"/>
      <c r="U67" s="103"/>
      <c r="V67" s="103"/>
      <c r="W67" s="103"/>
      <c r="X67" s="103"/>
      <c r="Y67" s="99">
        <f t="shared" si="3"/>
        <v>0</v>
      </c>
      <c r="Z67" s="99">
        <f t="shared" si="4"/>
        <v>0</v>
      </c>
      <c r="AA67" s="99">
        <f t="shared" si="5"/>
        <v>0</v>
      </c>
      <c r="AB67" s="99">
        <f t="shared" si="6"/>
        <v>0</v>
      </c>
      <c r="AC67" s="104">
        <f t="shared" si="7"/>
        <v>0</v>
      </c>
    </row>
    <row r="68" spans="1:29" ht="15.75">
      <c r="A68" s="100" t="str">
        <f t="shared" si="8"/>
        <v/>
      </c>
      <c r="B68" s="101"/>
      <c r="C68" s="101" t="str">
        <f t="shared" si="2"/>
        <v/>
      </c>
      <c r="D68" s="101" t="str">
        <f t="array" ref="D68">IF(F68="","",INDEX(B!$I$2:$I$112,MATCH(F68,B!$K$2:$K$112,0)))</f>
        <v/>
      </c>
      <c r="E68" s="101" t="str">
        <f t="array" ref="E68">IF(F68="","",INDEX(B!$J$2:$J$112,MATCH(F68,B!$K$2:$K$112,0)))</f>
        <v/>
      </c>
      <c r="F68" s="101"/>
      <c r="G68" s="101"/>
      <c r="H68" s="102"/>
      <c r="I68" s="101"/>
      <c r="J68" s="101"/>
      <c r="K68" s="101"/>
      <c r="L68" s="101"/>
      <c r="M68" s="101"/>
      <c r="N68" s="101"/>
      <c r="O68" s="101"/>
      <c r="P68" s="103"/>
      <c r="Q68" s="103"/>
      <c r="R68" s="103"/>
      <c r="S68" s="103"/>
      <c r="T68" s="103"/>
      <c r="U68" s="103"/>
      <c r="V68" s="103"/>
      <c r="W68" s="103"/>
      <c r="X68" s="103"/>
      <c r="Y68" s="99">
        <f t="shared" si="3"/>
        <v>0</v>
      </c>
      <c r="Z68" s="99">
        <f t="shared" si="4"/>
        <v>0</v>
      </c>
      <c r="AA68" s="99">
        <f t="shared" si="5"/>
        <v>0</v>
      </c>
      <c r="AB68" s="99">
        <f t="shared" si="6"/>
        <v>0</v>
      </c>
      <c r="AC68" s="104">
        <f t="shared" si="7"/>
        <v>0</v>
      </c>
    </row>
    <row r="69" spans="1:29" ht="15.75">
      <c r="A69" s="100" t="str">
        <f t="shared" si="8"/>
        <v/>
      </c>
      <c r="B69" s="101"/>
      <c r="C69" s="101" t="str">
        <f t="shared" si="2"/>
        <v/>
      </c>
      <c r="D69" s="101" t="str">
        <f t="array" ref="D69">IF(F69="","",INDEX(B!$I$2:$I$112,MATCH(F69,B!$K$2:$K$112,0)))</f>
        <v/>
      </c>
      <c r="E69" s="101" t="str">
        <f t="array" ref="E69">IF(F69="","",INDEX(B!$J$2:$J$112,MATCH(F69,B!$K$2:$K$112,0)))</f>
        <v/>
      </c>
      <c r="F69" s="101"/>
      <c r="G69" s="101"/>
      <c r="H69" s="102"/>
      <c r="I69" s="101"/>
      <c r="J69" s="101"/>
      <c r="K69" s="101"/>
      <c r="L69" s="101"/>
      <c r="M69" s="101"/>
      <c r="N69" s="101"/>
      <c r="O69" s="101"/>
      <c r="P69" s="103"/>
      <c r="Q69" s="103"/>
      <c r="R69" s="103"/>
      <c r="S69" s="103"/>
      <c r="T69" s="103"/>
      <c r="U69" s="103"/>
      <c r="V69" s="103"/>
      <c r="W69" s="103"/>
      <c r="X69" s="103"/>
      <c r="Y69" s="99">
        <f t="shared" si="3"/>
        <v>0</v>
      </c>
      <c r="Z69" s="99">
        <f t="shared" si="4"/>
        <v>0</v>
      </c>
      <c r="AA69" s="99">
        <f t="shared" si="5"/>
        <v>0</v>
      </c>
      <c r="AB69" s="99">
        <f t="shared" si="6"/>
        <v>0</v>
      </c>
      <c r="AC69" s="104">
        <f t="shared" si="7"/>
        <v>0</v>
      </c>
    </row>
    <row r="70" spans="1:29" ht="15.75">
      <c r="A70" s="100" t="str">
        <f t="shared" si="8"/>
        <v/>
      </c>
      <c r="B70" s="101"/>
      <c r="C70" s="101" t="str">
        <f t="shared" si="2"/>
        <v/>
      </c>
      <c r="D70" s="101" t="str">
        <f t="array" ref="D70">IF(F70="","",INDEX(B!$I$2:$I$112,MATCH(F70,B!$K$2:$K$112,0)))</f>
        <v/>
      </c>
      <c r="E70" s="101" t="str">
        <f t="array" ref="E70">IF(F70="","",INDEX(B!$J$2:$J$112,MATCH(F70,B!$K$2:$K$112,0)))</f>
        <v/>
      </c>
      <c r="F70" s="101"/>
      <c r="G70" s="101"/>
      <c r="H70" s="102"/>
      <c r="I70" s="101"/>
      <c r="J70" s="101"/>
      <c r="K70" s="101"/>
      <c r="L70" s="101"/>
      <c r="M70" s="101"/>
      <c r="N70" s="101"/>
      <c r="O70" s="101"/>
      <c r="P70" s="103"/>
      <c r="Q70" s="103"/>
      <c r="R70" s="103"/>
      <c r="S70" s="103"/>
      <c r="T70" s="103"/>
      <c r="U70" s="103"/>
      <c r="V70" s="103"/>
      <c r="W70" s="103"/>
      <c r="X70" s="103"/>
      <c r="Y70" s="99">
        <f t="shared" si="3"/>
        <v>0</v>
      </c>
      <c r="Z70" s="99">
        <f t="shared" si="4"/>
        <v>0</v>
      </c>
      <c r="AA70" s="99">
        <f t="shared" si="5"/>
        <v>0</v>
      </c>
      <c r="AB70" s="99">
        <f t="shared" si="6"/>
        <v>0</v>
      </c>
      <c r="AC70" s="104">
        <f t="shared" si="7"/>
        <v>0</v>
      </c>
    </row>
    <row r="71" spans="1:29" ht="15.75">
      <c r="A71" s="100" t="str">
        <f t="shared" si="8"/>
        <v/>
      </c>
      <c r="B71" s="101"/>
      <c r="C71" s="101" t="str">
        <f t="shared" si="2"/>
        <v/>
      </c>
      <c r="D71" s="101" t="str">
        <f t="array" ref="D71">IF(F71="","",INDEX(B!$I$2:$I$112,MATCH(F71,B!$K$2:$K$112,0)))</f>
        <v/>
      </c>
      <c r="E71" s="101" t="str">
        <f t="array" ref="E71">IF(F71="","",INDEX(B!$J$2:$J$112,MATCH(F71,B!$K$2:$K$112,0)))</f>
        <v/>
      </c>
      <c r="F71" s="101"/>
      <c r="G71" s="101"/>
      <c r="H71" s="102"/>
      <c r="I71" s="101"/>
      <c r="J71" s="101"/>
      <c r="K71" s="101"/>
      <c r="L71" s="101"/>
      <c r="M71" s="101"/>
      <c r="N71" s="101"/>
      <c r="O71" s="101"/>
      <c r="P71" s="103"/>
      <c r="Q71" s="103"/>
      <c r="R71" s="103"/>
      <c r="S71" s="103"/>
      <c r="T71" s="103"/>
      <c r="U71" s="103"/>
      <c r="V71" s="103"/>
      <c r="W71" s="103"/>
      <c r="X71" s="103"/>
      <c r="Y71" s="99">
        <f t="shared" si="3"/>
        <v>0</v>
      </c>
      <c r="Z71" s="99">
        <f t="shared" si="4"/>
        <v>0</v>
      </c>
      <c r="AA71" s="99">
        <f t="shared" si="5"/>
        <v>0</v>
      </c>
      <c r="AB71" s="99">
        <f t="shared" si="6"/>
        <v>0</v>
      </c>
      <c r="AC71" s="104">
        <f t="shared" si="7"/>
        <v>0</v>
      </c>
    </row>
    <row r="72" spans="1:29" ht="15.75">
      <c r="A72" s="100" t="str">
        <f t="shared" si="8"/>
        <v/>
      </c>
      <c r="B72" s="101"/>
      <c r="C72" s="101" t="str">
        <f t="shared" si="2"/>
        <v/>
      </c>
      <c r="D72" s="101" t="str">
        <f t="array" ref="D72">IF(F72="","",INDEX(B!$I$2:$I$112,MATCH(F72,B!$K$2:$K$112,0)))</f>
        <v/>
      </c>
      <c r="E72" s="101" t="str">
        <f t="array" ref="E72">IF(F72="","",INDEX(B!$J$2:$J$112,MATCH(F72,B!$K$2:$K$112,0)))</f>
        <v/>
      </c>
      <c r="F72" s="101"/>
      <c r="G72" s="101"/>
      <c r="H72" s="102"/>
      <c r="I72" s="101"/>
      <c r="J72" s="101"/>
      <c r="K72" s="101"/>
      <c r="L72" s="101"/>
      <c r="M72" s="101"/>
      <c r="N72" s="101"/>
      <c r="O72" s="101"/>
      <c r="P72" s="103"/>
      <c r="Q72" s="103"/>
      <c r="R72" s="103"/>
      <c r="S72" s="103"/>
      <c r="T72" s="103"/>
      <c r="U72" s="103"/>
      <c r="V72" s="103"/>
      <c r="W72" s="103"/>
      <c r="X72" s="103"/>
      <c r="Y72" s="99">
        <f t="shared" si="3"/>
        <v>0</v>
      </c>
      <c r="Z72" s="99">
        <f t="shared" si="4"/>
        <v>0</v>
      </c>
      <c r="AA72" s="99">
        <f t="shared" si="5"/>
        <v>0</v>
      </c>
      <c r="AB72" s="99">
        <f t="shared" si="6"/>
        <v>0</v>
      </c>
      <c r="AC72" s="104">
        <f t="shared" si="7"/>
        <v>0</v>
      </c>
    </row>
    <row r="73" spans="1:29" ht="15.75">
      <c r="A73" s="100" t="str">
        <f t="shared" si="8"/>
        <v/>
      </c>
      <c r="B73" s="101"/>
      <c r="C73" s="101" t="str">
        <f t="shared" si="2"/>
        <v/>
      </c>
      <c r="D73" s="101" t="str">
        <f t="array" ref="D73">IF(F73="","",INDEX(B!$I$2:$I$112,MATCH(F73,B!$K$2:$K$112,0)))</f>
        <v/>
      </c>
      <c r="E73" s="101" t="str">
        <f t="array" ref="E73">IF(F73="","",INDEX(B!$J$2:$J$112,MATCH(F73,B!$K$2:$K$112,0)))</f>
        <v/>
      </c>
      <c r="F73" s="101"/>
      <c r="G73" s="101"/>
      <c r="H73" s="102"/>
      <c r="I73" s="101"/>
      <c r="J73" s="101"/>
      <c r="K73" s="101"/>
      <c r="L73" s="101"/>
      <c r="M73" s="101"/>
      <c r="N73" s="101"/>
      <c r="O73" s="101"/>
      <c r="P73" s="103"/>
      <c r="Q73" s="103"/>
      <c r="R73" s="103"/>
      <c r="S73" s="103"/>
      <c r="T73" s="103"/>
      <c r="U73" s="103"/>
      <c r="V73" s="103"/>
      <c r="W73" s="103"/>
      <c r="X73" s="103"/>
      <c r="Y73" s="99">
        <f t="shared" si="3"/>
        <v>0</v>
      </c>
      <c r="Z73" s="99">
        <f t="shared" si="4"/>
        <v>0</v>
      </c>
      <c r="AA73" s="99">
        <f t="shared" si="5"/>
        <v>0</v>
      </c>
      <c r="AB73" s="99">
        <f t="shared" si="6"/>
        <v>0</v>
      </c>
      <c r="AC73" s="104">
        <f t="shared" si="7"/>
        <v>0</v>
      </c>
    </row>
    <row r="74" spans="1:29" ht="15.75">
      <c r="A74" s="100" t="str">
        <f t="shared" si="8"/>
        <v/>
      </c>
      <c r="B74" s="101"/>
      <c r="C74" s="101" t="str">
        <f t="shared" si="2"/>
        <v/>
      </c>
      <c r="D74" s="101" t="str">
        <f t="array" ref="D74">IF(F74="","",INDEX(B!$I$2:$I$112,MATCH(F74,B!$K$2:$K$112,0)))</f>
        <v/>
      </c>
      <c r="E74" s="101" t="str">
        <f t="array" ref="E74">IF(F74="","",INDEX(B!$J$2:$J$112,MATCH(F74,B!$K$2:$K$112,0)))</f>
        <v/>
      </c>
      <c r="F74" s="101"/>
      <c r="G74" s="101"/>
      <c r="H74" s="102"/>
      <c r="I74" s="101"/>
      <c r="J74" s="101"/>
      <c r="K74" s="101"/>
      <c r="L74" s="101"/>
      <c r="M74" s="101"/>
      <c r="N74" s="101"/>
      <c r="O74" s="101"/>
      <c r="P74" s="103"/>
      <c r="Q74" s="103"/>
      <c r="R74" s="103"/>
      <c r="S74" s="103"/>
      <c r="T74" s="103"/>
      <c r="U74" s="103"/>
      <c r="V74" s="103"/>
      <c r="W74" s="103"/>
      <c r="X74" s="103"/>
      <c r="Y74" s="99">
        <f t="shared" si="3"/>
        <v>0</v>
      </c>
      <c r="Z74" s="99">
        <f t="shared" si="4"/>
        <v>0</v>
      </c>
      <c r="AA74" s="99">
        <f t="shared" si="5"/>
        <v>0</v>
      </c>
      <c r="AB74" s="99">
        <f t="shared" si="6"/>
        <v>0</v>
      </c>
      <c r="AC74" s="104">
        <f t="shared" si="7"/>
        <v>0</v>
      </c>
    </row>
    <row r="75" spans="1:29" ht="15.75">
      <c r="A75" s="100" t="str">
        <f t="shared" si="8"/>
        <v/>
      </c>
      <c r="B75" s="101"/>
      <c r="C75" s="101" t="str">
        <f t="shared" si="2"/>
        <v/>
      </c>
      <c r="D75" s="101" t="str">
        <f t="array" ref="D75">IF(F75="","",INDEX(B!$I$2:$I$112,MATCH(F75,B!$K$2:$K$112,0)))</f>
        <v/>
      </c>
      <c r="E75" s="101" t="str">
        <f t="array" ref="E75">IF(F75="","",INDEX(B!$J$2:$J$112,MATCH(F75,B!$K$2:$K$112,0)))</f>
        <v/>
      </c>
      <c r="F75" s="101"/>
      <c r="G75" s="101"/>
      <c r="H75" s="102"/>
      <c r="I75" s="101"/>
      <c r="J75" s="101"/>
      <c r="K75" s="101"/>
      <c r="L75" s="101"/>
      <c r="M75" s="101"/>
      <c r="N75" s="101"/>
      <c r="O75" s="101"/>
      <c r="P75" s="103"/>
      <c r="Q75" s="103"/>
      <c r="R75" s="103"/>
      <c r="S75" s="103"/>
      <c r="T75" s="103"/>
      <c r="U75" s="103"/>
      <c r="V75" s="103"/>
      <c r="W75" s="103"/>
      <c r="X75" s="103"/>
      <c r="Y75" s="99">
        <f t="shared" si="3"/>
        <v>0</v>
      </c>
      <c r="Z75" s="99">
        <f t="shared" si="4"/>
        <v>0</v>
      </c>
      <c r="AA75" s="99">
        <f t="shared" si="5"/>
        <v>0</v>
      </c>
      <c r="AB75" s="99">
        <f t="shared" si="6"/>
        <v>0</v>
      </c>
      <c r="AC75" s="104">
        <f t="shared" si="7"/>
        <v>0</v>
      </c>
    </row>
    <row r="76" spans="1:29" ht="15.75">
      <c r="A76" s="100" t="str">
        <f t="shared" si="8"/>
        <v/>
      </c>
      <c r="B76" s="101"/>
      <c r="C76" s="101" t="str">
        <f t="shared" si="2"/>
        <v/>
      </c>
      <c r="D76" s="101" t="str">
        <f t="array" ref="D76">IF(F76="","",INDEX(B!$I$2:$I$112,MATCH(F76,B!$K$2:$K$112,0)))</f>
        <v/>
      </c>
      <c r="E76" s="101" t="str">
        <f t="array" ref="E76">IF(F76="","",INDEX(B!$J$2:$J$112,MATCH(F76,B!$K$2:$K$112,0)))</f>
        <v/>
      </c>
      <c r="F76" s="101"/>
      <c r="G76" s="101"/>
      <c r="H76" s="102"/>
      <c r="I76" s="101"/>
      <c r="J76" s="101"/>
      <c r="K76" s="101"/>
      <c r="L76" s="101"/>
      <c r="M76" s="101"/>
      <c r="N76" s="101"/>
      <c r="O76" s="101"/>
      <c r="P76" s="103"/>
      <c r="Q76" s="103"/>
      <c r="R76" s="103"/>
      <c r="S76" s="103"/>
      <c r="T76" s="103"/>
      <c r="U76" s="103"/>
      <c r="V76" s="103"/>
      <c r="W76" s="103"/>
      <c r="X76" s="103"/>
      <c r="Y76" s="99">
        <f t="shared" si="3"/>
        <v>0</v>
      </c>
      <c r="Z76" s="99">
        <f t="shared" si="4"/>
        <v>0</v>
      </c>
      <c r="AA76" s="99">
        <f t="shared" si="5"/>
        <v>0</v>
      </c>
      <c r="AB76" s="99">
        <f t="shared" si="6"/>
        <v>0</v>
      </c>
      <c r="AC76" s="104">
        <f t="shared" si="7"/>
        <v>0</v>
      </c>
    </row>
    <row r="77" spans="1:29" ht="15.75">
      <c r="A77" s="100" t="str">
        <f t="shared" si="8"/>
        <v/>
      </c>
      <c r="B77" s="101"/>
      <c r="C77" s="101" t="str">
        <f t="shared" si="2"/>
        <v/>
      </c>
      <c r="D77" s="101" t="str">
        <f t="array" ref="D77">IF(F77="","",INDEX(B!$I$2:$I$112,MATCH(F77,B!$K$2:$K$112,0)))</f>
        <v/>
      </c>
      <c r="E77" s="101" t="str">
        <f t="array" ref="E77">IF(F77="","",INDEX(B!$J$2:$J$112,MATCH(F77,B!$K$2:$K$112,0)))</f>
        <v/>
      </c>
      <c r="F77" s="101"/>
      <c r="G77" s="101"/>
      <c r="H77" s="102"/>
      <c r="I77" s="101"/>
      <c r="J77" s="101"/>
      <c r="K77" s="101"/>
      <c r="L77" s="101"/>
      <c r="M77" s="101"/>
      <c r="N77" s="101"/>
      <c r="O77" s="101"/>
      <c r="P77" s="103"/>
      <c r="Q77" s="103"/>
      <c r="R77" s="103"/>
      <c r="S77" s="103"/>
      <c r="T77" s="103"/>
      <c r="U77" s="103"/>
      <c r="V77" s="103"/>
      <c r="W77" s="103"/>
      <c r="X77" s="103"/>
      <c r="Y77" s="99">
        <f t="shared" si="3"/>
        <v>0</v>
      </c>
      <c r="Z77" s="99">
        <f t="shared" si="4"/>
        <v>0</v>
      </c>
      <c r="AA77" s="99">
        <f t="shared" si="5"/>
        <v>0</v>
      </c>
      <c r="AB77" s="99">
        <f t="shared" si="6"/>
        <v>0</v>
      </c>
      <c r="AC77" s="104">
        <f t="shared" si="7"/>
        <v>0</v>
      </c>
    </row>
    <row r="78" spans="1:29" ht="15.75">
      <c r="A78" s="100" t="str">
        <f t="shared" si="8"/>
        <v/>
      </c>
      <c r="B78" s="101"/>
      <c r="C78" s="101" t="str">
        <f t="shared" si="2"/>
        <v/>
      </c>
      <c r="D78" s="101" t="str">
        <f t="array" ref="D78">IF(F78="","",INDEX(B!$I$2:$I$112,MATCH(F78,B!$K$2:$K$112,0)))</f>
        <v/>
      </c>
      <c r="E78" s="101" t="str">
        <f t="array" ref="E78">IF(F78="","",INDEX(B!$J$2:$J$112,MATCH(F78,B!$K$2:$K$112,0)))</f>
        <v/>
      </c>
      <c r="F78" s="101"/>
      <c r="G78" s="101"/>
      <c r="H78" s="102"/>
      <c r="I78" s="101"/>
      <c r="J78" s="101"/>
      <c r="K78" s="101"/>
      <c r="L78" s="101"/>
      <c r="M78" s="101"/>
      <c r="N78" s="101"/>
      <c r="O78" s="101"/>
      <c r="P78" s="103"/>
      <c r="Q78" s="103"/>
      <c r="R78" s="103"/>
      <c r="S78" s="103"/>
      <c r="T78" s="103"/>
      <c r="U78" s="103"/>
      <c r="V78" s="103"/>
      <c r="W78" s="103"/>
      <c r="X78" s="103"/>
      <c r="Y78" s="99">
        <f t="shared" si="3"/>
        <v>0</v>
      </c>
      <c r="Z78" s="99">
        <f t="shared" si="4"/>
        <v>0</v>
      </c>
      <c r="AA78" s="99">
        <f t="shared" si="5"/>
        <v>0</v>
      </c>
      <c r="AB78" s="99">
        <f t="shared" si="6"/>
        <v>0</v>
      </c>
      <c r="AC78" s="104">
        <f t="shared" si="7"/>
        <v>0</v>
      </c>
    </row>
    <row r="79" spans="1:29" ht="15.75">
      <c r="A79" s="100" t="str">
        <f t="shared" si="8"/>
        <v/>
      </c>
      <c r="B79" s="101"/>
      <c r="C79" s="101" t="str">
        <f t="shared" si="2"/>
        <v/>
      </c>
      <c r="D79" s="101" t="str">
        <f t="array" ref="D79">IF(F79="","",INDEX(B!$I$2:$I$112,MATCH(F79,B!$K$2:$K$112,0)))</f>
        <v/>
      </c>
      <c r="E79" s="101" t="str">
        <f t="array" ref="E79">IF(F79="","",INDEX(B!$J$2:$J$112,MATCH(F79,B!$K$2:$K$112,0)))</f>
        <v/>
      </c>
      <c r="F79" s="101"/>
      <c r="G79" s="101"/>
      <c r="H79" s="102"/>
      <c r="I79" s="101"/>
      <c r="J79" s="101"/>
      <c r="K79" s="101"/>
      <c r="L79" s="101"/>
      <c r="M79" s="101"/>
      <c r="N79" s="101"/>
      <c r="O79" s="101"/>
      <c r="P79" s="103"/>
      <c r="Q79" s="103"/>
      <c r="R79" s="103"/>
      <c r="S79" s="103"/>
      <c r="T79" s="103"/>
      <c r="U79" s="103"/>
      <c r="V79" s="103"/>
      <c r="W79" s="103"/>
      <c r="X79" s="103"/>
      <c r="Y79" s="99">
        <f t="shared" si="3"/>
        <v>0</v>
      </c>
      <c r="Z79" s="99">
        <f t="shared" si="4"/>
        <v>0</v>
      </c>
      <c r="AA79" s="99">
        <f t="shared" si="5"/>
        <v>0</v>
      </c>
      <c r="AB79" s="99">
        <f t="shared" si="6"/>
        <v>0</v>
      </c>
      <c r="AC79" s="104">
        <f t="shared" si="7"/>
        <v>0</v>
      </c>
    </row>
    <row r="80" spans="1:29" ht="15.75">
      <c r="A80" s="100" t="str">
        <f t="shared" si="8"/>
        <v/>
      </c>
      <c r="B80" s="101"/>
      <c r="C80" s="101" t="str">
        <f t="shared" si="2"/>
        <v/>
      </c>
      <c r="D80" s="101" t="str">
        <f t="array" ref="D80">IF(F80="","",INDEX(B!$I$2:$I$112,MATCH(F80,B!$K$2:$K$112,0)))</f>
        <v/>
      </c>
      <c r="E80" s="101" t="str">
        <f t="array" ref="E80">IF(F80="","",INDEX(B!$J$2:$J$112,MATCH(F80,B!$K$2:$K$112,0)))</f>
        <v/>
      </c>
      <c r="F80" s="101"/>
      <c r="G80" s="101"/>
      <c r="H80" s="102"/>
      <c r="I80" s="101"/>
      <c r="J80" s="101"/>
      <c r="K80" s="101"/>
      <c r="L80" s="101"/>
      <c r="M80" s="101"/>
      <c r="N80" s="101"/>
      <c r="O80" s="101"/>
      <c r="P80" s="103"/>
      <c r="Q80" s="103"/>
      <c r="R80" s="103"/>
      <c r="S80" s="103"/>
      <c r="T80" s="103"/>
      <c r="U80" s="103"/>
      <c r="V80" s="103"/>
      <c r="W80" s="103"/>
      <c r="X80" s="103"/>
      <c r="Y80" s="99">
        <f t="shared" si="3"/>
        <v>0</v>
      </c>
      <c r="Z80" s="99">
        <f t="shared" si="4"/>
        <v>0</v>
      </c>
      <c r="AA80" s="99">
        <f t="shared" si="5"/>
        <v>0</v>
      </c>
      <c r="AB80" s="99">
        <f t="shared" si="6"/>
        <v>0</v>
      </c>
      <c r="AC80" s="104">
        <f t="shared" si="7"/>
        <v>0</v>
      </c>
    </row>
    <row r="81" spans="1:29" ht="15.75">
      <c r="A81" s="100" t="str">
        <f t="shared" si="8"/>
        <v/>
      </c>
      <c r="B81" s="101"/>
      <c r="C81" s="101" t="str">
        <f t="shared" si="2"/>
        <v/>
      </c>
      <c r="D81" s="101" t="str">
        <f t="array" ref="D81">IF(F81="","",INDEX(B!$I$2:$I$112,MATCH(F81,B!$K$2:$K$112,0)))</f>
        <v/>
      </c>
      <c r="E81" s="101" t="str">
        <f t="array" ref="E81">IF(F81="","",INDEX(B!$J$2:$J$112,MATCH(F81,B!$K$2:$K$112,0)))</f>
        <v/>
      </c>
      <c r="F81" s="101"/>
      <c r="G81" s="101"/>
      <c r="H81" s="102"/>
      <c r="I81" s="101"/>
      <c r="J81" s="101"/>
      <c r="K81" s="101"/>
      <c r="L81" s="101"/>
      <c r="M81" s="101"/>
      <c r="N81" s="101"/>
      <c r="O81" s="101"/>
      <c r="P81" s="103"/>
      <c r="Q81" s="103"/>
      <c r="R81" s="103"/>
      <c r="S81" s="103"/>
      <c r="T81" s="103"/>
      <c r="U81" s="103"/>
      <c r="V81" s="103"/>
      <c r="W81" s="103"/>
      <c r="X81" s="103"/>
      <c r="Y81" s="99">
        <f t="shared" si="3"/>
        <v>0</v>
      </c>
      <c r="Z81" s="99">
        <f t="shared" si="4"/>
        <v>0</v>
      </c>
      <c r="AA81" s="99">
        <f t="shared" si="5"/>
        <v>0</v>
      </c>
      <c r="AB81" s="99">
        <f t="shared" si="6"/>
        <v>0</v>
      </c>
      <c r="AC81" s="104">
        <f t="shared" si="7"/>
        <v>0</v>
      </c>
    </row>
    <row r="82" spans="1:29" ht="15.75">
      <c r="A82" s="100" t="str">
        <f t="shared" si="8"/>
        <v/>
      </c>
      <c r="B82" s="101"/>
      <c r="C82" s="101" t="str">
        <f t="shared" si="2"/>
        <v/>
      </c>
      <c r="D82" s="101" t="str">
        <f t="array" ref="D82">IF(F82="","",INDEX(B!$I$2:$I$112,MATCH(F82,B!$K$2:$K$112,0)))</f>
        <v/>
      </c>
      <c r="E82" s="101" t="str">
        <f t="array" ref="E82">IF(F82="","",INDEX(B!$J$2:$J$112,MATCH(F82,B!$K$2:$K$112,0)))</f>
        <v/>
      </c>
      <c r="F82" s="101"/>
      <c r="G82" s="101"/>
      <c r="H82" s="102"/>
      <c r="I82" s="101"/>
      <c r="J82" s="101"/>
      <c r="K82" s="101"/>
      <c r="L82" s="101"/>
      <c r="M82" s="101"/>
      <c r="N82" s="101"/>
      <c r="O82" s="101"/>
      <c r="P82" s="103"/>
      <c r="Q82" s="103"/>
      <c r="R82" s="103"/>
      <c r="S82" s="103"/>
      <c r="T82" s="103"/>
      <c r="U82" s="103"/>
      <c r="V82" s="103"/>
      <c r="W82" s="103"/>
      <c r="X82" s="103"/>
      <c r="Y82" s="99">
        <f t="shared" si="3"/>
        <v>0</v>
      </c>
      <c r="Z82" s="99">
        <f t="shared" si="4"/>
        <v>0</v>
      </c>
      <c r="AA82" s="99">
        <f t="shared" si="5"/>
        <v>0</v>
      </c>
      <c r="AB82" s="99">
        <f t="shared" si="6"/>
        <v>0</v>
      </c>
      <c r="AC82" s="104">
        <f t="shared" si="7"/>
        <v>0</v>
      </c>
    </row>
    <row r="83" spans="1:29" ht="15.75">
      <c r="A83" s="100" t="str">
        <f t="shared" si="8"/>
        <v/>
      </c>
      <c r="B83" s="101"/>
      <c r="C83" s="101" t="str">
        <f t="shared" si="2"/>
        <v/>
      </c>
      <c r="D83" s="101" t="str">
        <f t="array" ref="D83">IF(F83="","",INDEX(B!$I$2:$I$112,MATCH(F83,B!$K$2:$K$112,0)))</f>
        <v/>
      </c>
      <c r="E83" s="101" t="str">
        <f t="array" ref="E83">IF(F83="","",INDEX(B!$J$2:$J$112,MATCH(F83,B!$K$2:$K$112,0)))</f>
        <v/>
      </c>
      <c r="F83" s="101"/>
      <c r="G83" s="101"/>
      <c r="H83" s="102"/>
      <c r="I83" s="101"/>
      <c r="J83" s="101"/>
      <c r="K83" s="101"/>
      <c r="L83" s="101"/>
      <c r="M83" s="101"/>
      <c r="N83" s="101"/>
      <c r="O83" s="101"/>
      <c r="P83" s="103"/>
      <c r="Q83" s="103"/>
      <c r="R83" s="103"/>
      <c r="S83" s="103"/>
      <c r="T83" s="103"/>
      <c r="U83" s="103"/>
      <c r="V83" s="103"/>
      <c r="W83" s="103"/>
      <c r="X83" s="103"/>
      <c r="Y83" s="99">
        <f t="shared" si="3"/>
        <v>0</v>
      </c>
      <c r="Z83" s="99">
        <f t="shared" si="4"/>
        <v>0</v>
      </c>
      <c r="AA83" s="99">
        <f t="shared" si="5"/>
        <v>0</v>
      </c>
      <c r="AB83" s="99">
        <f t="shared" si="6"/>
        <v>0</v>
      </c>
      <c r="AC83" s="104">
        <f t="shared" si="7"/>
        <v>0</v>
      </c>
    </row>
    <row r="84" spans="1:29" ht="15.75">
      <c r="A84" s="100" t="str">
        <f t="shared" si="8"/>
        <v/>
      </c>
      <c r="B84" s="101"/>
      <c r="C84" s="101" t="str">
        <f t="shared" si="2"/>
        <v/>
      </c>
      <c r="D84" s="101" t="str">
        <f t="array" ref="D84">IF(F84="","",INDEX(B!$I$2:$I$112,MATCH(F84,B!$K$2:$K$112,0)))</f>
        <v/>
      </c>
      <c r="E84" s="101" t="str">
        <f t="array" ref="E84">IF(F84="","",INDEX(B!$J$2:$J$112,MATCH(F84,B!$K$2:$K$112,0)))</f>
        <v/>
      </c>
      <c r="F84" s="101"/>
      <c r="G84" s="101"/>
      <c r="H84" s="102"/>
      <c r="I84" s="101"/>
      <c r="J84" s="101"/>
      <c r="K84" s="101"/>
      <c r="L84" s="101"/>
      <c r="M84" s="101"/>
      <c r="N84" s="101"/>
      <c r="O84" s="101"/>
      <c r="P84" s="103"/>
      <c r="Q84" s="103"/>
      <c r="R84" s="103"/>
      <c r="S84" s="103"/>
      <c r="T84" s="103"/>
      <c r="U84" s="103"/>
      <c r="V84" s="103"/>
      <c r="W84" s="103"/>
      <c r="X84" s="103"/>
      <c r="Y84" s="99">
        <f t="shared" si="3"/>
        <v>0</v>
      </c>
      <c r="Z84" s="99">
        <f t="shared" si="4"/>
        <v>0</v>
      </c>
      <c r="AA84" s="99">
        <f t="shared" si="5"/>
        <v>0</v>
      </c>
      <c r="AB84" s="99">
        <f t="shared" si="6"/>
        <v>0</v>
      </c>
      <c r="AC84" s="104">
        <f t="shared" si="7"/>
        <v>0</v>
      </c>
    </row>
    <row r="85" spans="1:29" ht="15.75">
      <c r="A85" s="100" t="str">
        <f t="shared" si="8"/>
        <v/>
      </c>
      <c r="B85" s="101"/>
      <c r="C85" s="101" t="str">
        <f t="shared" si="2"/>
        <v/>
      </c>
      <c r="D85" s="101" t="str">
        <f t="array" ref="D85">IF(F85="","",INDEX(B!$I$2:$I$112,MATCH(F85,B!$K$2:$K$112,0)))</f>
        <v/>
      </c>
      <c r="E85" s="101" t="str">
        <f t="array" ref="E85">IF(F85="","",INDEX(B!$J$2:$J$112,MATCH(F85,B!$K$2:$K$112,0)))</f>
        <v/>
      </c>
      <c r="F85" s="101"/>
      <c r="G85" s="101"/>
      <c r="H85" s="102"/>
      <c r="I85" s="101"/>
      <c r="J85" s="101"/>
      <c r="K85" s="101"/>
      <c r="L85" s="101"/>
      <c r="M85" s="101"/>
      <c r="N85" s="101"/>
      <c r="O85" s="101"/>
      <c r="P85" s="103"/>
      <c r="Q85" s="103"/>
      <c r="R85" s="103"/>
      <c r="S85" s="103"/>
      <c r="T85" s="103"/>
      <c r="U85" s="103"/>
      <c r="V85" s="103"/>
      <c r="W85" s="103"/>
      <c r="X85" s="103"/>
      <c r="Y85" s="99">
        <f t="shared" si="3"/>
        <v>0</v>
      </c>
      <c r="Z85" s="99">
        <f t="shared" si="4"/>
        <v>0</v>
      </c>
      <c r="AA85" s="99">
        <f t="shared" si="5"/>
        <v>0</v>
      </c>
      <c r="AB85" s="99">
        <f t="shared" si="6"/>
        <v>0</v>
      </c>
      <c r="AC85" s="104">
        <f t="shared" si="7"/>
        <v>0</v>
      </c>
    </row>
    <row r="86" spans="1:29" ht="15.75">
      <c r="A86" s="100" t="str">
        <f t="shared" si="8"/>
        <v/>
      </c>
      <c r="B86" s="101"/>
      <c r="C86" s="101" t="str">
        <f t="shared" si="2"/>
        <v/>
      </c>
      <c r="D86" s="101" t="str">
        <f t="array" ref="D86">IF(F86="","",INDEX(B!$I$2:$I$112,MATCH(F86,B!$K$2:$K$112,0)))</f>
        <v/>
      </c>
      <c r="E86" s="101" t="str">
        <f t="array" ref="E86">IF(F86="","",INDEX(B!$J$2:$J$112,MATCH(F86,B!$K$2:$K$112,0)))</f>
        <v/>
      </c>
      <c r="F86" s="101"/>
      <c r="G86" s="101"/>
      <c r="H86" s="102"/>
      <c r="I86" s="101"/>
      <c r="J86" s="101"/>
      <c r="K86" s="101"/>
      <c r="L86" s="101"/>
      <c r="M86" s="101"/>
      <c r="N86" s="101"/>
      <c r="O86" s="101"/>
      <c r="P86" s="103"/>
      <c r="Q86" s="103"/>
      <c r="R86" s="103"/>
      <c r="S86" s="103"/>
      <c r="T86" s="103"/>
      <c r="U86" s="103"/>
      <c r="V86" s="103"/>
      <c r="W86" s="103"/>
      <c r="X86" s="103"/>
      <c r="Y86" s="99">
        <f t="shared" si="3"/>
        <v>0</v>
      </c>
      <c r="Z86" s="99">
        <f t="shared" si="4"/>
        <v>0</v>
      </c>
      <c r="AA86" s="99">
        <f t="shared" si="5"/>
        <v>0</v>
      </c>
      <c r="AB86" s="99">
        <f t="shared" si="6"/>
        <v>0</v>
      </c>
      <c r="AC86" s="104">
        <f t="shared" si="7"/>
        <v>0</v>
      </c>
    </row>
    <row r="87" spans="1:29" ht="15.75">
      <c r="A87" s="100" t="str">
        <f t="shared" si="8"/>
        <v/>
      </c>
      <c r="B87" s="101"/>
      <c r="C87" s="101" t="str">
        <f t="shared" si="2"/>
        <v/>
      </c>
      <c r="D87" s="101" t="str">
        <f t="array" ref="D87">IF(F87="","",INDEX(B!$I$2:$I$112,MATCH(F87,B!$K$2:$K$112,0)))</f>
        <v/>
      </c>
      <c r="E87" s="101" t="str">
        <f t="array" ref="E87">IF(F87="","",INDEX(B!$J$2:$J$112,MATCH(F87,B!$K$2:$K$112,0)))</f>
        <v/>
      </c>
      <c r="F87" s="101"/>
      <c r="G87" s="101"/>
      <c r="H87" s="102"/>
      <c r="I87" s="101"/>
      <c r="J87" s="101"/>
      <c r="K87" s="101"/>
      <c r="L87" s="101"/>
      <c r="M87" s="101"/>
      <c r="N87" s="101"/>
      <c r="O87" s="101"/>
      <c r="P87" s="103"/>
      <c r="Q87" s="103"/>
      <c r="R87" s="103"/>
      <c r="S87" s="103"/>
      <c r="T87" s="103"/>
      <c r="U87" s="103"/>
      <c r="V87" s="103"/>
      <c r="W87" s="103"/>
      <c r="X87" s="103"/>
      <c r="Y87" s="99">
        <f t="shared" si="3"/>
        <v>0</v>
      </c>
      <c r="Z87" s="99">
        <f t="shared" si="4"/>
        <v>0</v>
      </c>
      <c r="AA87" s="99">
        <f t="shared" si="5"/>
        <v>0</v>
      </c>
      <c r="AB87" s="99">
        <f t="shared" si="6"/>
        <v>0</v>
      </c>
      <c r="AC87" s="104">
        <f t="shared" si="7"/>
        <v>0</v>
      </c>
    </row>
    <row r="88" spans="1:29" ht="15.75">
      <c r="A88" s="100" t="str">
        <f t="shared" si="8"/>
        <v/>
      </c>
      <c r="B88" s="101"/>
      <c r="C88" s="101" t="str">
        <f t="shared" si="2"/>
        <v/>
      </c>
      <c r="D88" s="101" t="str">
        <f t="array" ref="D88">IF(F88="","",INDEX(B!$I$2:$I$112,MATCH(F88,B!$K$2:$K$112,0)))</f>
        <v/>
      </c>
      <c r="E88" s="101" t="str">
        <f t="array" ref="E88">IF(F88="","",INDEX(B!$J$2:$J$112,MATCH(F88,B!$K$2:$K$112,0)))</f>
        <v/>
      </c>
      <c r="F88" s="101"/>
      <c r="G88" s="101"/>
      <c r="H88" s="102"/>
      <c r="I88" s="101"/>
      <c r="J88" s="101"/>
      <c r="K88" s="101"/>
      <c r="L88" s="101"/>
      <c r="M88" s="101"/>
      <c r="N88" s="101"/>
      <c r="O88" s="101"/>
      <c r="P88" s="103"/>
      <c r="Q88" s="103"/>
      <c r="R88" s="103"/>
      <c r="S88" s="103"/>
      <c r="T88" s="103"/>
      <c r="U88" s="103"/>
      <c r="V88" s="103"/>
      <c r="W88" s="103"/>
      <c r="X88" s="103"/>
      <c r="Y88" s="99">
        <f t="shared" si="3"/>
        <v>0</v>
      </c>
      <c r="Z88" s="99">
        <f t="shared" si="4"/>
        <v>0</v>
      </c>
      <c r="AA88" s="99">
        <f t="shared" si="5"/>
        <v>0</v>
      </c>
      <c r="AB88" s="99">
        <f t="shared" si="6"/>
        <v>0</v>
      </c>
      <c r="AC88" s="104">
        <f t="shared" si="7"/>
        <v>0</v>
      </c>
    </row>
    <row r="89" spans="1:29" ht="15.75">
      <c r="A89" s="100" t="str">
        <f t="shared" si="8"/>
        <v/>
      </c>
      <c r="B89" s="101"/>
      <c r="C89" s="101" t="str">
        <f t="shared" si="2"/>
        <v/>
      </c>
      <c r="D89" s="101" t="str">
        <f t="array" ref="D89">IF(F89="","",INDEX(B!$I$2:$I$112,MATCH(F89,B!$K$2:$K$112,0)))</f>
        <v/>
      </c>
      <c r="E89" s="101" t="str">
        <f t="array" ref="E89">IF(F89="","",INDEX(B!$J$2:$J$112,MATCH(F89,B!$K$2:$K$112,0)))</f>
        <v/>
      </c>
      <c r="F89" s="101"/>
      <c r="G89" s="101"/>
      <c r="H89" s="102"/>
      <c r="I89" s="101"/>
      <c r="J89" s="101"/>
      <c r="K89" s="101"/>
      <c r="L89" s="101"/>
      <c r="M89" s="101"/>
      <c r="N89" s="101"/>
      <c r="O89" s="101"/>
      <c r="P89" s="103"/>
      <c r="Q89" s="103"/>
      <c r="R89" s="103"/>
      <c r="S89" s="103"/>
      <c r="T89" s="103"/>
      <c r="U89" s="103"/>
      <c r="V89" s="103"/>
      <c r="W89" s="103"/>
      <c r="X89" s="103"/>
      <c r="Y89" s="99">
        <f t="shared" si="3"/>
        <v>0</v>
      </c>
      <c r="Z89" s="99">
        <f t="shared" si="4"/>
        <v>0</v>
      </c>
      <c r="AA89" s="99">
        <f t="shared" si="5"/>
        <v>0</v>
      </c>
      <c r="AB89" s="99">
        <f t="shared" si="6"/>
        <v>0</v>
      </c>
      <c r="AC89" s="104">
        <f t="shared" si="7"/>
        <v>0</v>
      </c>
    </row>
    <row r="90" spans="1:29" ht="15.75">
      <c r="A90" s="100" t="str">
        <f t="shared" si="8"/>
        <v/>
      </c>
      <c r="B90" s="101"/>
      <c r="C90" s="101" t="str">
        <f t="shared" si="2"/>
        <v/>
      </c>
      <c r="D90" s="101" t="str">
        <f t="array" ref="D90">IF(F90="","",INDEX(B!$I$2:$I$112,MATCH(F90,B!$K$2:$K$112,0)))</f>
        <v/>
      </c>
      <c r="E90" s="101" t="str">
        <f t="array" ref="E90">IF(F90="","",INDEX(B!$J$2:$J$112,MATCH(F90,B!$K$2:$K$112,0)))</f>
        <v/>
      </c>
      <c r="F90" s="101"/>
      <c r="G90" s="101"/>
      <c r="H90" s="102"/>
      <c r="I90" s="101"/>
      <c r="J90" s="101"/>
      <c r="K90" s="101"/>
      <c r="L90" s="101"/>
      <c r="M90" s="101"/>
      <c r="N90" s="101"/>
      <c r="O90" s="101"/>
      <c r="P90" s="103"/>
      <c r="Q90" s="103"/>
      <c r="R90" s="103"/>
      <c r="S90" s="103"/>
      <c r="T90" s="103"/>
      <c r="U90" s="103"/>
      <c r="V90" s="103"/>
      <c r="W90" s="103"/>
      <c r="X90" s="103"/>
      <c r="Y90" s="99">
        <f t="shared" si="3"/>
        <v>0</v>
      </c>
      <c r="Z90" s="99">
        <f t="shared" si="4"/>
        <v>0</v>
      </c>
      <c r="AA90" s="99">
        <f t="shared" si="5"/>
        <v>0</v>
      </c>
      <c r="AB90" s="99">
        <f t="shared" si="6"/>
        <v>0</v>
      </c>
      <c r="AC90" s="104">
        <f t="shared" si="7"/>
        <v>0</v>
      </c>
    </row>
    <row r="91" spans="1:29" ht="15.75">
      <c r="A91" s="100" t="str">
        <f t="shared" si="8"/>
        <v/>
      </c>
      <c r="B91" s="101"/>
      <c r="C91" s="101" t="str">
        <f t="shared" si="2"/>
        <v/>
      </c>
      <c r="D91" s="101" t="str">
        <f t="array" ref="D91">IF(F91="","",INDEX(B!$I$2:$I$112,MATCH(F91,B!$K$2:$K$112,0)))</f>
        <v/>
      </c>
      <c r="E91" s="101" t="str">
        <f t="array" ref="E91">IF(F91="","",INDEX(B!$J$2:$J$112,MATCH(F91,B!$K$2:$K$112,0)))</f>
        <v/>
      </c>
      <c r="F91" s="101"/>
      <c r="G91" s="101"/>
      <c r="H91" s="102"/>
      <c r="I91" s="101"/>
      <c r="J91" s="101"/>
      <c r="K91" s="101"/>
      <c r="L91" s="101"/>
      <c r="M91" s="101"/>
      <c r="N91" s="101"/>
      <c r="O91" s="101"/>
      <c r="P91" s="103"/>
      <c r="Q91" s="103"/>
      <c r="R91" s="103"/>
      <c r="S91" s="103"/>
      <c r="T91" s="103"/>
      <c r="U91" s="103"/>
      <c r="V91" s="103"/>
      <c r="W91" s="103"/>
      <c r="X91" s="103"/>
      <c r="Y91" s="99">
        <f t="shared" si="3"/>
        <v>0</v>
      </c>
      <c r="Z91" s="99">
        <f t="shared" si="4"/>
        <v>0</v>
      </c>
      <c r="AA91" s="99">
        <f t="shared" si="5"/>
        <v>0</v>
      </c>
      <c r="AB91" s="99">
        <f t="shared" si="6"/>
        <v>0</v>
      </c>
      <c r="AC91" s="104">
        <f t="shared" si="7"/>
        <v>0</v>
      </c>
    </row>
    <row r="92" spans="1:29" ht="15.75">
      <c r="A92" s="100" t="str">
        <f t="shared" si="8"/>
        <v/>
      </c>
      <c r="B92" s="101"/>
      <c r="C92" s="101" t="str">
        <f t="shared" si="2"/>
        <v/>
      </c>
      <c r="D92" s="101" t="str">
        <f t="array" ref="D92">IF(F92="","",INDEX(B!$I$2:$I$112,MATCH(F92,B!$K$2:$K$112,0)))</f>
        <v/>
      </c>
      <c r="E92" s="101" t="str">
        <f t="array" ref="E92">IF(F92="","",INDEX(B!$J$2:$J$112,MATCH(F92,B!$K$2:$K$112,0)))</f>
        <v/>
      </c>
      <c r="F92" s="101"/>
      <c r="G92" s="101"/>
      <c r="H92" s="102"/>
      <c r="I92" s="101"/>
      <c r="J92" s="101"/>
      <c r="K92" s="101"/>
      <c r="L92" s="101"/>
      <c r="M92" s="101"/>
      <c r="N92" s="101"/>
      <c r="O92" s="101"/>
      <c r="P92" s="103"/>
      <c r="Q92" s="103"/>
      <c r="R92" s="103"/>
      <c r="S92" s="103"/>
      <c r="T92" s="103"/>
      <c r="U92" s="103"/>
      <c r="V92" s="103"/>
      <c r="W92" s="103"/>
      <c r="X92" s="103"/>
      <c r="Y92" s="99">
        <f t="shared" si="3"/>
        <v>0</v>
      </c>
      <c r="Z92" s="99">
        <f t="shared" si="4"/>
        <v>0</v>
      </c>
      <c r="AA92" s="99">
        <f t="shared" si="5"/>
        <v>0</v>
      </c>
      <c r="AB92" s="99">
        <f t="shared" si="6"/>
        <v>0</v>
      </c>
      <c r="AC92" s="104">
        <f t="shared" si="7"/>
        <v>0</v>
      </c>
    </row>
    <row r="93" spans="1:29" ht="15.75">
      <c r="A93" s="100" t="str">
        <f t="shared" si="8"/>
        <v/>
      </c>
      <c r="B93" s="101"/>
      <c r="C93" s="101" t="str">
        <f t="shared" si="2"/>
        <v/>
      </c>
      <c r="D93" s="101" t="str">
        <f t="array" ref="D93">IF(F93="","",INDEX(B!$I$2:$I$112,MATCH(F93,B!$K$2:$K$112,0)))</f>
        <v/>
      </c>
      <c r="E93" s="101" t="str">
        <f t="array" ref="E93">IF(F93="","",INDEX(B!$J$2:$J$112,MATCH(F93,B!$K$2:$K$112,0)))</f>
        <v/>
      </c>
      <c r="F93" s="101"/>
      <c r="G93" s="101"/>
      <c r="H93" s="102"/>
      <c r="I93" s="101"/>
      <c r="J93" s="101"/>
      <c r="K93" s="101"/>
      <c r="L93" s="101"/>
      <c r="M93" s="101"/>
      <c r="N93" s="101"/>
      <c r="O93" s="101"/>
      <c r="P93" s="103"/>
      <c r="Q93" s="103"/>
      <c r="R93" s="103"/>
      <c r="S93" s="103"/>
      <c r="T93" s="103"/>
      <c r="U93" s="103"/>
      <c r="V93" s="103"/>
      <c r="W93" s="103"/>
      <c r="X93" s="103"/>
      <c r="Y93" s="99">
        <f t="shared" si="3"/>
        <v>0</v>
      </c>
      <c r="Z93" s="99">
        <f t="shared" si="4"/>
        <v>0</v>
      </c>
      <c r="AA93" s="99">
        <f t="shared" si="5"/>
        <v>0</v>
      </c>
      <c r="AB93" s="99">
        <f t="shared" si="6"/>
        <v>0</v>
      </c>
      <c r="AC93" s="104">
        <f t="shared" si="7"/>
        <v>0</v>
      </c>
    </row>
    <row r="94" spans="1:29" ht="15.75">
      <c r="A94" s="100" t="str">
        <f t="shared" si="8"/>
        <v/>
      </c>
      <c r="B94" s="101"/>
      <c r="C94" s="101" t="str">
        <f t="shared" si="2"/>
        <v/>
      </c>
      <c r="D94" s="101" t="str">
        <f t="array" ref="D94">IF(F94="","",INDEX(B!$I$2:$I$112,MATCH(F94,B!$K$2:$K$112,0)))</f>
        <v/>
      </c>
      <c r="E94" s="101" t="str">
        <f t="array" ref="E94">IF(F94="","",INDEX(B!$J$2:$J$112,MATCH(F94,B!$K$2:$K$112,0)))</f>
        <v/>
      </c>
      <c r="F94" s="101"/>
      <c r="G94" s="101"/>
      <c r="H94" s="102"/>
      <c r="I94" s="101"/>
      <c r="J94" s="101"/>
      <c r="K94" s="101"/>
      <c r="L94" s="101"/>
      <c r="M94" s="101"/>
      <c r="N94" s="101"/>
      <c r="O94" s="101"/>
      <c r="P94" s="103"/>
      <c r="Q94" s="103"/>
      <c r="R94" s="103"/>
      <c r="S94" s="103"/>
      <c r="T94" s="103"/>
      <c r="U94" s="103"/>
      <c r="V94" s="103"/>
      <c r="W94" s="103"/>
      <c r="X94" s="103"/>
      <c r="Y94" s="99">
        <f t="shared" si="3"/>
        <v>0</v>
      </c>
      <c r="Z94" s="99">
        <f t="shared" si="4"/>
        <v>0</v>
      </c>
      <c r="AA94" s="99">
        <f t="shared" si="5"/>
        <v>0</v>
      </c>
      <c r="AB94" s="99">
        <f t="shared" si="6"/>
        <v>0</v>
      </c>
      <c r="AC94" s="104">
        <f t="shared" si="7"/>
        <v>0</v>
      </c>
    </row>
    <row r="95" spans="1:29" ht="15.75">
      <c r="A95" s="100" t="str">
        <f t="shared" si="8"/>
        <v/>
      </c>
      <c r="B95" s="101"/>
      <c r="C95" s="101" t="str">
        <f t="shared" si="2"/>
        <v/>
      </c>
      <c r="D95" s="101" t="str">
        <f t="array" ref="D95">IF(F95="","",INDEX(B!$I$2:$I$112,MATCH(F95,B!$K$2:$K$112,0)))</f>
        <v/>
      </c>
      <c r="E95" s="101" t="str">
        <f t="array" ref="E95">IF(F95="","",INDEX(B!$J$2:$J$112,MATCH(F95,B!$K$2:$K$112,0)))</f>
        <v/>
      </c>
      <c r="F95" s="101"/>
      <c r="G95" s="101"/>
      <c r="H95" s="102"/>
      <c r="I95" s="101"/>
      <c r="J95" s="101"/>
      <c r="K95" s="101"/>
      <c r="L95" s="101"/>
      <c r="M95" s="101"/>
      <c r="N95" s="101"/>
      <c r="O95" s="101"/>
      <c r="P95" s="103"/>
      <c r="Q95" s="103"/>
      <c r="R95" s="103"/>
      <c r="S95" s="103"/>
      <c r="T95" s="103"/>
      <c r="U95" s="103"/>
      <c r="V95" s="103"/>
      <c r="W95" s="103"/>
      <c r="X95" s="103"/>
      <c r="Y95" s="99">
        <f t="shared" si="3"/>
        <v>0</v>
      </c>
      <c r="Z95" s="99">
        <f t="shared" si="4"/>
        <v>0</v>
      </c>
      <c r="AA95" s="99">
        <f t="shared" si="5"/>
        <v>0</v>
      </c>
      <c r="AB95" s="99">
        <f t="shared" si="6"/>
        <v>0</v>
      </c>
      <c r="AC95" s="104">
        <f t="shared" si="7"/>
        <v>0</v>
      </c>
    </row>
    <row r="96" spans="1:29" ht="15.75">
      <c r="A96" s="100" t="str">
        <f t="shared" si="8"/>
        <v/>
      </c>
      <c r="B96" s="101"/>
      <c r="C96" s="101" t="str">
        <f t="shared" si="2"/>
        <v/>
      </c>
      <c r="D96" s="101" t="str">
        <f t="array" ref="D96">IF(F96="","",INDEX(B!$I$2:$I$112,MATCH(F96,B!$K$2:$K$112,0)))</f>
        <v/>
      </c>
      <c r="E96" s="101" t="str">
        <f t="array" ref="E96">IF(F96="","",INDEX(B!$J$2:$J$112,MATCH(F96,B!$K$2:$K$112,0)))</f>
        <v/>
      </c>
      <c r="F96" s="101"/>
      <c r="G96" s="101"/>
      <c r="H96" s="102"/>
      <c r="I96" s="101"/>
      <c r="J96" s="101"/>
      <c r="K96" s="101"/>
      <c r="L96" s="101"/>
      <c r="M96" s="101"/>
      <c r="N96" s="101"/>
      <c r="O96" s="101"/>
      <c r="P96" s="103"/>
      <c r="Q96" s="103"/>
      <c r="R96" s="103"/>
      <c r="S96" s="103"/>
      <c r="T96" s="103"/>
      <c r="U96" s="103"/>
      <c r="V96" s="103"/>
      <c r="W96" s="103"/>
      <c r="X96" s="103"/>
      <c r="Y96" s="99">
        <f t="shared" si="3"/>
        <v>0</v>
      </c>
      <c r="Z96" s="99">
        <f t="shared" si="4"/>
        <v>0</v>
      </c>
      <c r="AA96" s="99">
        <f t="shared" si="5"/>
        <v>0</v>
      </c>
      <c r="AB96" s="99">
        <f t="shared" si="6"/>
        <v>0</v>
      </c>
      <c r="AC96" s="104">
        <f t="shared" si="7"/>
        <v>0</v>
      </c>
    </row>
    <row r="97" spans="1:29" ht="15.75">
      <c r="A97" s="100" t="str">
        <f t="shared" si="8"/>
        <v/>
      </c>
      <c r="B97" s="101"/>
      <c r="C97" s="101" t="str">
        <f t="shared" si="2"/>
        <v/>
      </c>
      <c r="D97" s="101" t="str">
        <f t="array" ref="D97">IF(F97="","",INDEX(B!$I$2:$I$112,MATCH(F97,B!$K$2:$K$112,0)))</f>
        <v/>
      </c>
      <c r="E97" s="101" t="str">
        <f t="array" ref="E97">IF(F97="","",INDEX(B!$J$2:$J$112,MATCH(F97,B!$K$2:$K$112,0)))</f>
        <v/>
      </c>
      <c r="F97" s="101"/>
      <c r="G97" s="101"/>
      <c r="H97" s="102"/>
      <c r="I97" s="101"/>
      <c r="J97" s="101"/>
      <c r="K97" s="101"/>
      <c r="L97" s="101"/>
      <c r="M97" s="101"/>
      <c r="N97" s="101"/>
      <c r="O97" s="101"/>
      <c r="P97" s="103"/>
      <c r="Q97" s="103"/>
      <c r="R97" s="103"/>
      <c r="S97" s="103"/>
      <c r="T97" s="103"/>
      <c r="U97" s="103"/>
      <c r="V97" s="103"/>
      <c r="W97" s="103"/>
      <c r="X97" s="103"/>
      <c r="Y97" s="99">
        <f t="shared" si="3"/>
        <v>0</v>
      </c>
      <c r="Z97" s="99">
        <f t="shared" si="4"/>
        <v>0</v>
      </c>
      <c r="AA97" s="99">
        <f t="shared" si="5"/>
        <v>0</v>
      </c>
      <c r="AB97" s="99">
        <f t="shared" si="6"/>
        <v>0</v>
      </c>
      <c r="AC97" s="104">
        <f t="shared" si="7"/>
        <v>0</v>
      </c>
    </row>
    <row r="98" spans="1:29" ht="15.75">
      <c r="A98" s="100" t="str">
        <f t="shared" si="8"/>
        <v/>
      </c>
      <c r="B98" s="101"/>
      <c r="C98" s="101" t="str">
        <f t="shared" si="2"/>
        <v/>
      </c>
      <c r="D98" s="101" t="str">
        <f t="array" ref="D98">IF(F98="","",INDEX(B!$I$2:$I$112,MATCH(F98,B!$K$2:$K$112,0)))</f>
        <v/>
      </c>
      <c r="E98" s="101" t="str">
        <f t="array" ref="E98">IF(F98="","",INDEX(B!$J$2:$J$112,MATCH(F98,B!$K$2:$K$112,0)))</f>
        <v/>
      </c>
      <c r="F98" s="101"/>
      <c r="G98" s="101"/>
      <c r="H98" s="102"/>
      <c r="I98" s="101"/>
      <c r="J98" s="101"/>
      <c r="K98" s="101"/>
      <c r="L98" s="101"/>
      <c r="M98" s="101"/>
      <c r="N98" s="101"/>
      <c r="O98" s="101"/>
      <c r="P98" s="103"/>
      <c r="Q98" s="103"/>
      <c r="R98" s="103"/>
      <c r="S98" s="103"/>
      <c r="T98" s="103"/>
      <c r="U98" s="103"/>
      <c r="V98" s="103"/>
      <c r="W98" s="103"/>
      <c r="X98" s="103"/>
      <c r="Y98" s="99">
        <f t="shared" si="3"/>
        <v>0</v>
      </c>
      <c r="Z98" s="99">
        <f t="shared" si="4"/>
        <v>0</v>
      </c>
      <c r="AA98" s="99">
        <f t="shared" si="5"/>
        <v>0</v>
      </c>
      <c r="AB98" s="99">
        <f t="shared" si="6"/>
        <v>0</v>
      </c>
      <c r="AC98" s="104">
        <f t="shared" si="7"/>
        <v>0</v>
      </c>
    </row>
    <row r="99" spans="1:29" ht="15.75">
      <c r="A99" s="100" t="str">
        <f t="shared" si="8"/>
        <v/>
      </c>
      <c r="B99" s="101"/>
      <c r="C99" s="101" t="str">
        <f t="shared" si="2"/>
        <v/>
      </c>
      <c r="D99" s="101" t="str">
        <f t="array" ref="D99">IF(F99="","",INDEX(B!$I$2:$I$112,MATCH(F99,B!$K$2:$K$112,0)))</f>
        <v/>
      </c>
      <c r="E99" s="101" t="str">
        <f t="array" ref="E99">IF(F99="","",INDEX(B!$J$2:$J$112,MATCH(F99,B!$K$2:$K$112,0)))</f>
        <v/>
      </c>
      <c r="F99" s="101"/>
      <c r="G99" s="101"/>
      <c r="H99" s="102"/>
      <c r="I99" s="101"/>
      <c r="J99" s="101"/>
      <c r="K99" s="101"/>
      <c r="L99" s="101"/>
      <c r="M99" s="101"/>
      <c r="N99" s="101"/>
      <c r="O99" s="101"/>
      <c r="P99" s="103"/>
      <c r="Q99" s="103"/>
      <c r="R99" s="103"/>
      <c r="S99" s="103"/>
      <c r="T99" s="103"/>
      <c r="U99" s="103"/>
      <c r="V99" s="103"/>
      <c r="W99" s="103"/>
      <c r="X99" s="103"/>
      <c r="Y99" s="99">
        <f t="shared" si="3"/>
        <v>0</v>
      </c>
      <c r="Z99" s="99">
        <f t="shared" si="4"/>
        <v>0</v>
      </c>
      <c r="AA99" s="99">
        <f t="shared" si="5"/>
        <v>0</v>
      </c>
      <c r="AB99" s="99">
        <f t="shared" si="6"/>
        <v>0</v>
      </c>
      <c r="AC99" s="104">
        <f t="shared" si="7"/>
        <v>0</v>
      </c>
    </row>
    <row r="100" spans="1:29" ht="15.75">
      <c r="A100" s="100" t="str">
        <f t="shared" si="8"/>
        <v/>
      </c>
      <c r="B100" s="101"/>
      <c r="C100" s="101" t="str">
        <f t="shared" si="2"/>
        <v/>
      </c>
      <c r="D100" s="101" t="str">
        <f t="array" ref="D100">IF(F100="","",INDEX(B!$I$2:$I$112,MATCH(F100,B!$K$2:$K$112,0)))</f>
        <v/>
      </c>
      <c r="E100" s="101" t="str">
        <f t="array" ref="E100">IF(F100="","",INDEX(B!$J$2:$J$112,MATCH(F100,B!$K$2:$K$112,0)))</f>
        <v/>
      </c>
      <c r="F100" s="101"/>
      <c r="G100" s="101"/>
      <c r="H100" s="102"/>
      <c r="I100" s="101"/>
      <c r="J100" s="101"/>
      <c r="K100" s="101"/>
      <c r="L100" s="101"/>
      <c r="M100" s="101"/>
      <c r="N100" s="101"/>
      <c r="O100" s="101"/>
      <c r="P100" s="103"/>
      <c r="Q100" s="103"/>
      <c r="R100" s="103"/>
      <c r="S100" s="103"/>
      <c r="T100" s="103"/>
      <c r="U100" s="103"/>
      <c r="V100" s="103"/>
      <c r="W100" s="103"/>
      <c r="X100" s="103"/>
      <c r="Y100" s="99">
        <f t="shared" si="3"/>
        <v>0</v>
      </c>
      <c r="Z100" s="99">
        <f t="shared" si="4"/>
        <v>0</v>
      </c>
      <c r="AA100" s="99">
        <f t="shared" si="5"/>
        <v>0</v>
      </c>
      <c r="AB100" s="99">
        <f t="shared" si="6"/>
        <v>0</v>
      </c>
      <c r="AC100" s="104">
        <f t="shared" si="7"/>
        <v>0</v>
      </c>
    </row>
    <row r="101" spans="1:29" ht="15.75">
      <c r="A101" s="100" t="str">
        <f t="shared" si="8"/>
        <v/>
      </c>
      <c r="B101" s="101"/>
      <c r="C101" s="101" t="str">
        <f t="shared" si="2"/>
        <v/>
      </c>
      <c r="D101" s="101" t="str">
        <f t="array" ref="D101">IF(F101="","",INDEX(B!$I$2:$I$112,MATCH(F101,B!$K$2:$K$112,0)))</f>
        <v/>
      </c>
      <c r="E101" s="101" t="str">
        <f t="array" ref="E101">IF(F101="","",INDEX(B!$J$2:$J$112,MATCH(F101,B!$K$2:$K$112,0)))</f>
        <v/>
      </c>
      <c r="F101" s="101"/>
      <c r="G101" s="101"/>
      <c r="H101" s="102"/>
      <c r="I101" s="101"/>
      <c r="J101" s="101"/>
      <c r="K101" s="101"/>
      <c r="L101" s="101"/>
      <c r="M101" s="101"/>
      <c r="N101" s="101"/>
      <c r="O101" s="101"/>
      <c r="P101" s="103"/>
      <c r="Q101" s="103"/>
      <c r="R101" s="103"/>
      <c r="S101" s="103"/>
      <c r="T101" s="103"/>
      <c r="U101" s="103"/>
      <c r="V101" s="103"/>
      <c r="W101" s="103"/>
      <c r="X101" s="103"/>
      <c r="Y101" s="99">
        <f t="shared" si="3"/>
        <v>0</v>
      </c>
      <c r="Z101" s="99">
        <f t="shared" si="4"/>
        <v>0</v>
      </c>
      <c r="AA101" s="99">
        <f t="shared" si="5"/>
        <v>0</v>
      </c>
      <c r="AB101" s="99">
        <f t="shared" si="6"/>
        <v>0</v>
      </c>
      <c r="AC101" s="104">
        <f t="shared" si="7"/>
        <v>0</v>
      </c>
    </row>
    <row r="102" spans="1:29" ht="15.75">
      <c r="A102" s="100" t="str">
        <f t="shared" si="8"/>
        <v/>
      </c>
      <c r="B102" s="101"/>
      <c r="C102" s="101" t="str">
        <f t="shared" si="2"/>
        <v/>
      </c>
      <c r="D102" s="101" t="str">
        <f t="array" ref="D102">IF(F102="","",INDEX(B!$I$2:$I$112,MATCH(F102,B!$K$2:$K$112,0)))</f>
        <v/>
      </c>
      <c r="E102" s="101" t="str">
        <f t="array" ref="E102">IF(F102="","",INDEX(B!$J$2:$J$112,MATCH(F102,B!$K$2:$K$112,0)))</f>
        <v/>
      </c>
      <c r="F102" s="101"/>
      <c r="G102" s="101"/>
      <c r="H102" s="102"/>
      <c r="I102" s="101"/>
      <c r="J102" s="101"/>
      <c r="K102" s="101"/>
      <c r="L102" s="101"/>
      <c r="M102" s="101"/>
      <c r="N102" s="101"/>
      <c r="O102" s="101"/>
      <c r="P102" s="103"/>
      <c r="Q102" s="103"/>
      <c r="R102" s="103"/>
      <c r="S102" s="103"/>
      <c r="T102" s="103"/>
      <c r="U102" s="103"/>
      <c r="V102" s="103"/>
      <c r="W102" s="103"/>
      <c r="X102" s="103"/>
      <c r="Y102" s="99">
        <f t="shared" si="3"/>
        <v>0</v>
      </c>
      <c r="Z102" s="99">
        <f t="shared" si="4"/>
        <v>0</v>
      </c>
      <c r="AA102" s="99">
        <f t="shared" si="5"/>
        <v>0</v>
      </c>
      <c r="AB102" s="99">
        <f t="shared" si="6"/>
        <v>0</v>
      </c>
      <c r="AC102" s="104">
        <f t="shared" si="7"/>
        <v>0</v>
      </c>
    </row>
    <row r="103" spans="1:29" ht="15.75">
      <c r="A103" s="100" t="str">
        <f t="shared" si="8"/>
        <v/>
      </c>
      <c r="B103" s="101"/>
      <c r="C103" s="101" t="str">
        <f t="shared" si="2"/>
        <v/>
      </c>
      <c r="D103" s="101" t="str">
        <f t="array" ref="D103">IF(F103="","",INDEX(B!$I$2:$I$112,MATCH(F103,B!$K$2:$K$112,0)))</f>
        <v/>
      </c>
      <c r="E103" s="101" t="str">
        <f t="array" ref="E103">IF(F103="","",INDEX(B!$J$2:$J$112,MATCH(F103,B!$K$2:$K$112,0)))</f>
        <v/>
      </c>
      <c r="F103" s="101"/>
      <c r="G103" s="101"/>
      <c r="H103" s="102"/>
      <c r="I103" s="101"/>
      <c r="J103" s="101"/>
      <c r="K103" s="101"/>
      <c r="L103" s="101"/>
      <c r="M103" s="101"/>
      <c r="N103" s="101"/>
      <c r="O103" s="101"/>
      <c r="P103" s="103"/>
      <c r="Q103" s="103"/>
      <c r="R103" s="103"/>
      <c r="S103" s="103"/>
      <c r="T103" s="103"/>
      <c r="U103" s="103"/>
      <c r="V103" s="103"/>
      <c r="W103" s="103"/>
      <c r="X103" s="103"/>
      <c r="Y103" s="99">
        <f t="shared" si="3"/>
        <v>0</v>
      </c>
      <c r="Z103" s="99">
        <f t="shared" si="4"/>
        <v>0</v>
      </c>
      <c r="AA103" s="99">
        <f t="shared" si="5"/>
        <v>0</v>
      </c>
      <c r="AB103" s="99">
        <f t="shared" si="6"/>
        <v>0</v>
      </c>
      <c r="AC103" s="104">
        <f t="shared" si="7"/>
        <v>0</v>
      </c>
    </row>
    <row r="104" spans="1:29" ht="15.75">
      <c r="A104" s="100" t="str">
        <f t="shared" si="8"/>
        <v/>
      </c>
      <c r="B104" s="101"/>
      <c r="C104" s="101" t="str">
        <f t="shared" si="2"/>
        <v/>
      </c>
      <c r="D104" s="101" t="str">
        <f t="array" ref="D104">IF(F104="","",INDEX(B!$I$2:$I$112,MATCH(F104,B!$K$2:$K$112,0)))</f>
        <v/>
      </c>
      <c r="E104" s="101" t="str">
        <f t="array" ref="E104">IF(F104="","",INDEX(B!$J$2:$J$112,MATCH(F104,B!$K$2:$K$112,0)))</f>
        <v/>
      </c>
      <c r="F104" s="101"/>
      <c r="G104" s="101"/>
      <c r="H104" s="102"/>
      <c r="I104" s="101"/>
      <c r="J104" s="101"/>
      <c r="K104" s="101"/>
      <c r="L104" s="101"/>
      <c r="M104" s="101"/>
      <c r="N104" s="101"/>
      <c r="O104" s="101"/>
      <c r="P104" s="103"/>
      <c r="Q104" s="103"/>
      <c r="R104" s="103"/>
      <c r="S104" s="103"/>
      <c r="T104" s="103"/>
      <c r="U104" s="103"/>
      <c r="V104" s="103"/>
      <c r="W104" s="103"/>
      <c r="X104" s="103"/>
      <c r="Y104" s="99">
        <f t="shared" si="3"/>
        <v>0</v>
      </c>
      <c r="Z104" s="99">
        <f t="shared" si="4"/>
        <v>0</v>
      </c>
      <c r="AA104" s="99">
        <f t="shared" si="5"/>
        <v>0</v>
      </c>
      <c r="AB104" s="99">
        <f t="shared" si="6"/>
        <v>0</v>
      </c>
      <c r="AC104" s="104">
        <f t="shared" si="7"/>
        <v>0</v>
      </c>
    </row>
    <row r="105" spans="1:29" ht="15.75">
      <c r="A105" s="100" t="str">
        <f t="shared" si="8"/>
        <v/>
      </c>
      <c r="B105" s="101"/>
      <c r="C105" s="101" t="str">
        <f t="shared" si="2"/>
        <v/>
      </c>
      <c r="D105" s="101" t="str">
        <f t="array" ref="D105">IF(F105="","",INDEX(B!$I$2:$I$112,MATCH(F105,B!$K$2:$K$112,0)))</f>
        <v/>
      </c>
      <c r="E105" s="101" t="str">
        <f t="array" ref="E105">IF(F105="","",INDEX(B!$J$2:$J$112,MATCH(F105,B!$K$2:$K$112,0)))</f>
        <v/>
      </c>
      <c r="F105" s="101"/>
      <c r="G105" s="101"/>
      <c r="H105" s="102"/>
      <c r="I105" s="101"/>
      <c r="J105" s="101"/>
      <c r="K105" s="101"/>
      <c r="L105" s="101"/>
      <c r="M105" s="101"/>
      <c r="N105" s="101"/>
      <c r="O105" s="101"/>
      <c r="P105" s="103"/>
      <c r="Q105" s="103"/>
      <c r="R105" s="103"/>
      <c r="S105" s="103"/>
      <c r="T105" s="103"/>
      <c r="U105" s="103"/>
      <c r="V105" s="103"/>
      <c r="W105" s="103"/>
      <c r="X105" s="103"/>
      <c r="Y105" s="99">
        <f t="shared" si="3"/>
        <v>0</v>
      </c>
      <c r="Z105" s="99">
        <f t="shared" si="4"/>
        <v>0</v>
      </c>
      <c r="AA105" s="99">
        <f t="shared" si="5"/>
        <v>0</v>
      </c>
      <c r="AB105" s="99">
        <f t="shared" si="6"/>
        <v>0</v>
      </c>
      <c r="AC105" s="104">
        <f t="shared" si="7"/>
        <v>0</v>
      </c>
    </row>
    <row r="106" spans="1:29" ht="15.75">
      <c r="A106" s="100" t="str">
        <f t="shared" si="8"/>
        <v/>
      </c>
      <c r="B106" s="101"/>
      <c r="C106" s="101" t="str">
        <f t="shared" si="2"/>
        <v/>
      </c>
      <c r="D106" s="101" t="str">
        <f t="array" ref="D106">IF(F106="","",INDEX(B!$I$2:$I$112,MATCH(F106,B!$K$2:$K$112,0)))</f>
        <v/>
      </c>
      <c r="E106" s="101" t="str">
        <f t="array" ref="E106">IF(F106="","",INDEX(B!$J$2:$J$112,MATCH(F106,B!$K$2:$K$112,0)))</f>
        <v/>
      </c>
      <c r="F106" s="101"/>
      <c r="G106" s="101"/>
      <c r="H106" s="102"/>
      <c r="I106" s="101"/>
      <c r="J106" s="101"/>
      <c r="K106" s="101"/>
      <c r="L106" s="101"/>
      <c r="M106" s="101"/>
      <c r="N106" s="101"/>
      <c r="O106" s="101"/>
      <c r="P106" s="103"/>
      <c r="Q106" s="103"/>
      <c r="R106" s="103"/>
      <c r="S106" s="103"/>
      <c r="T106" s="103"/>
      <c r="U106" s="103"/>
      <c r="V106" s="103"/>
      <c r="W106" s="103"/>
      <c r="X106" s="103"/>
      <c r="Y106" s="99">
        <f t="shared" si="3"/>
        <v>0</v>
      </c>
      <c r="Z106" s="99">
        <f t="shared" si="4"/>
        <v>0</v>
      </c>
      <c r="AA106" s="99">
        <f t="shared" si="5"/>
        <v>0</v>
      </c>
      <c r="AB106" s="99">
        <f t="shared" si="6"/>
        <v>0</v>
      </c>
      <c r="AC106" s="104">
        <f t="shared" si="7"/>
        <v>0</v>
      </c>
    </row>
    <row r="107" spans="1:29" ht="15.75">
      <c r="A107" s="100" t="str">
        <f t="shared" si="8"/>
        <v/>
      </c>
      <c r="B107" s="101"/>
      <c r="C107" s="101" t="str">
        <f t="shared" si="2"/>
        <v/>
      </c>
      <c r="D107" s="101" t="str">
        <f t="array" ref="D107">IF(F107="","",INDEX(B!$I$2:$I$112,MATCH(F107,B!$K$2:$K$112,0)))</f>
        <v/>
      </c>
      <c r="E107" s="101" t="str">
        <f t="array" ref="E107">IF(F107="","",INDEX(B!$J$2:$J$112,MATCH(F107,B!$K$2:$K$112,0)))</f>
        <v/>
      </c>
      <c r="F107" s="101"/>
      <c r="G107" s="101"/>
      <c r="H107" s="102"/>
      <c r="I107" s="101"/>
      <c r="J107" s="101"/>
      <c r="K107" s="101"/>
      <c r="L107" s="101"/>
      <c r="M107" s="101"/>
      <c r="N107" s="101"/>
      <c r="O107" s="101"/>
      <c r="P107" s="103"/>
      <c r="Q107" s="103"/>
      <c r="R107" s="103"/>
      <c r="S107" s="103"/>
      <c r="T107" s="103"/>
      <c r="U107" s="103"/>
      <c r="V107" s="103"/>
      <c r="W107" s="103"/>
      <c r="X107" s="103"/>
      <c r="Y107" s="99">
        <f t="shared" si="3"/>
        <v>0</v>
      </c>
      <c r="Z107" s="99">
        <f t="shared" si="4"/>
        <v>0</v>
      </c>
      <c r="AA107" s="99">
        <f t="shared" si="5"/>
        <v>0</v>
      </c>
      <c r="AB107" s="99">
        <f t="shared" si="6"/>
        <v>0</v>
      </c>
      <c r="AC107" s="104">
        <f t="shared" si="7"/>
        <v>0</v>
      </c>
    </row>
    <row r="108" spans="1:29" ht="15.75">
      <c r="A108" s="100" t="str">
        <f t="shared" si="8"/>
        <v/>
      </c>
      <c r="B108" s="101"/>
      <c r="C108" s="101" t="str">
        <f t="shared" si="2"/>
        <v/>
      </c>
      <c r="D108" s="101" t="str">
        <f t="array" ref="D108">IF(F108="","",INDEX(B!$I$2:$I$112,MATCH(F108,B!$K$2:$K$112,0)))</f>
        <v/>
      </c>
      <c r="E108" s="101" t="str">
        <f t="array" ref="E108">IF(F108="","",INDEX(B!$J$2:$J$112,MATCH(F108,B!$K$2:$K$112,0)))</f>
        <v/>
      </c>
      <c r="F108" s="101"/>
      <c r="G108" s="101"/>
      <c r="H108" s="102"/>
      <c r="I108" s="101"/>
      <c r="J108" s="101"/>
      <c r="K108" s="101"/>
      <c r="L108" s="101"/>
      <c r="M108" s="101"/>
      <c r="N108" s="101"/>
      <c r="O108" s="101"/>
      <c r="P108" s="103"/>
      <c r="Q108" s="103"/>
      <c r="R108" s="103"/>
      <c r="S108" s="103"/>
      <c r="T108" s="103"/>
      <c r="U108" s="103"/>
      <c r="V108" s="103"/>
      <c r="W108" s="103"/>
      <c r="X108" s="103"/>
      <c r="Y108" s="99">
        <f t="shared" si="3"/>
        <v>0</v>
      </c>
      <c r="Z108" s="99">
        <f t="shared" si="4"/>
        <v>0</v>
      </c>
      <c r="AA108" s="99">
        <f t="shared" si="5"/>
        <v>0</v>
      </c>
      <c r="AB108" s="99">
        <f t="shared" si="6"/>
        <v>0</v>
      </c>
      <c r="AC108" s="104">
        <f t="shared" si="7"/>
        <v>0</v>
      </c>
    </row>
    <row r="109" spans="1:29" ht="15.75">
      <c r="A109" s="100" t="str">
        <f t="shared" si="8"/>
        <v/>
      </c>
      <c r="B109" s="101"/>
      <c r="C109" s="101" t="str">
        <f t="shared" si="2"/>
        <v/>
      </c>
      <c r="D109" s="101" t="str">
        <f t="array" ref="D109">IF(F109="","",INDEX(B!$I$2:$I$112,MATCH(F109,B!$K$2:$K$112,0)))</f>
        <v/>
      </c>
      <c r="E109" s="101" t="str">
        <f t="array" ref="E109">IF(F109="","",INDEX(B!$J$2:$J$112,MATCH(F109,B!$K$2:$K$112,0)))</f>
        <v/>
      </c>
      <c r="F109" s="101"/>
      <c r="G109" s="101"/>
      <c r="H109" s="102"/>
      <c r="I109" s="101"/>
      <c r="J109" s="101"/>
      <c r="K109" s="101"/>
      <c r="L109" s="101"/>
      <c r="M109" s="101"/>
      <c r="N109" s="101"/>
      <c r="O109" s="101"/>
      <c r="P109" s="103"/>
      <c r="Q109" s="103"/>
      <c r="R109" s="103"/>
      <c r="S109" s="103"/>
      <c r="T109" s="103"/>
      <c r="U109" s="103"/>
      <c r="V109" s="103"/>
      <c r="W109" s="103"/>
      <c r="X109" s="103"/>
      <c r="Y109" s="99">
        <f t="shared" si="3"/>
        <v>0</v>
      </c>
      <c r="Z109" s="99">
        <f t="shared" si="4"/>
        <v>0</v>
      </c>
      <c r="AA109" s="99">
        <f t="shared" si="5"/>
        <v>0</v>
      </c>
      <c r="AB109" s="99">
        <f t="shared" si="6"/>
        <v>0</v>
      </c>
      <c r="AC109" s="104">
        <f t="shared" si="7"/>
        <v>0</v>
      </c>
    </row>
    <row r="110" spans="1:29" ht="15.75">
      <c r="A110" s="100" t="str">
        <f t="shared" si="8"/>
        <v/>
      </c>
      <c r="B110" s="101"/>
      <c r="C110" s="101" t="str">
        <f t="shared" si="2"/>
        <v/>
      </c>
      <c r="D110" s="101" t="str">
        <f t="array" ref="D110">IF(F110="","",INDEX(B!$I$2:$I$112,MATCH(F110,B!$K$2:$K$112,0)))</f>
        <v/>
      </c>
      <c r="E110" s="101" t="str">
        <f t="array" ref="E110">IF(F110="","",INDEX(B!$J$2:$J$112,MATCH(F110,B!$K$2:$K$112,0)))</f>
        <v/>
      </c>
      <c r="F110" s="101"/>
      <c r="G110" s="101"/>
      <c r="H110" s="102"/>
      <c r="I110" s="101"/>
      <c r="J110" s="101"/>
      <c r="K110" s="101"/>
      <c r="L110" s="101"/>
      <c r="M110" s="101"/>
      <c r="N110" s="101"/>
      <c r="O110" s="101"/>
      <c r="P110" s="103"/>
      <c r="Q110" s="103"/>
      <c r="R110" s="103"/>
      <c r="S110" s="103"/>
      <c r="T110" s="103"/>
      <c r="U110" s="103"/>
      <c r="V110" s="103"/>
      <c r="W110" s="103"/>
      <c r="X110" s="103"/>
      <c r="Y110" s="99">
        <f t="shared" si="3"/>
        <v>0</v>
      </c>
      <c r="Z110" s="99">
        <f t="shared" si="4"/>
        <v>0</v>
      </c>
      <c r="AA110" s="99">
        <f t="shared" si="5"/>
        <v>0</v>
      </c>
      <c r="AB110" s="99">
        <f t="shared" si="6"/>
        <v>0</v>
      </c>
      <c r="AC110" s="104">
        <f t="shared" si="7"/>
        <v>0</v>
      </c>
    </row>
    <row r="111" spans="1:29" ht="15.75">
      <c r="A111" s="100" t="str">
        <f t="shared" si="8"/>
        <v/>
      </c>
      <c r="B111" s="101"/>
      <c r="C111" s="101" t="str">
        <f t="shared" si="2"/>
        <v/>
      </c>
      <c r="D111" s="101" t="str">
        <f t="array" ref="D111">IF(F111="","",INDEX(B!$I$2:$I$112,MATCH(F111,B!$K$2:$K$112,0)))</f>
        <v/>
      </c>
      <c r="E111" s="101" t="str">
        <f t="array" ref="E111">IF(F111="","",INDEX(B!$J$2:$J$112,MATCH(F111,B!$K$2:$K$112,0)))</f>
        <v/>
      </c>
      <c r="F111" s="101"/>
      <c r="G111" s="101"/>
      <c r="H111" s="102"/>
      <c r="I111" s="101"/>
      <c r="J111" s="101"/>
      <c r="K111" s="101"/>
      <c r="L111" s="101"/>
      <c r="M111" s="101"/>
      <c r="N111" s="101"/>
      <c r="O111" s="101"/>
      <c r="P111" s="103"/>
      <c r="Q111" s="103"/>
      <c r="R111" s="103"/>
      <c r="S111" s="103"/>
      <c r="T111" s="103"/>
      <c r="U111" s="103"/>
      <c r="V111" s="103"/>
      <c r="W111" s="103"/>
      <c r="X111" s="103"/>
      <c r="Y111" s="99">
        <f t="shared" si="3"/>
        <v>0</v>
      </c>
      <c r="Z111" s="99">
        <f t="shared" si="4"/>
        <v>0</v>
      </c>
      <c r="AA111" s="99">
        <f t="shared" si="5"/>
        <v>0</v>
      </c>
      <c r="AB111" s="99">
        <f t="shared" si="6"/>
        <v>0</v>
      </c>
      <c r="AC111" s="104">
        <f t="shared" si="7"/>
        <v>0</v>
      </c>
    </row>
    <row r="112" spans="1:29" ht="15.75">
      <c r="A112" s="100" t="str">
        <f t="shared" si="8"/>
        <v/>
      </c>
      <c r="B112" s="101"/>
      <c r="C112" s="101" t="str">
        <f t="shared" si="2"/>
        <v/>
      </c>
      <c r="D112" s="101" t="str">
        <f t="array" ref="D112">IF(F112="","",INDEX(B!$I$2:$I$112,MATCH(F112,B!$K$2:$K$112,0)))</f>
        <v/>
      </c>
      <c r="E112" s="101" t="str">
        <f t="array" ref="E112">IF(F112="","",INDEX(B!$J$2:$J$112,MATCH(F112,B!$K$2:$K$112,0)))</f>
        <v/>
      </c>
      <c r="F112" s="101"/>
      <c r="G112" s="101"/>
      <c r="H112" s="102"/>
      <c r="I112" s="101"/>
      <c r="J112" s="101"/>
      <c r="K112" s="101"/>
      <c r="L112" s="101"/>
      <c r="M112" s="101"/>
      <c r="N112" s="101"/>
      <c r="O112" s="101"/>
      <c r="P112" s="103"/>
      <c r="Q112" s="103"/>
      <c r="R112" s="103"/>
      <c r="S112" s="103"/>
      <c r="T112" s="103"/>
      <c r="U112" s="103"/>
      <c r="V112" s="103"/>
      <c r="W112" s="103"/>
      <c r="X112" s="103"/>
      <c r="Y112" s="99">
        <f t="shared" si="3"/>
        <v>0</v>
      </c>
      <c r="Z112" s="99">
        <f t="shared" si="4"/>
        <v>0</v>
      </c>
      <c r="AA112" s="99">
        <f t="shared" si="5"/>
        <v>0</v>
      </c>
      <c r="AB112" s="99">
        <f t="shared" si="6"/>
        <v>0</v>
      </c>
      <c r="AC112" s="104">
        <f t="shared" si="7"/>
        <v>0</v>
      </c>
    </row>
    <row r="113" spans="1:29" ht="15.75">
      <c r="A113" s="100" t="str">
        <f t="shared" si="8"/>
        <v/>
      </c>
      <c r="B113" s="101"/>
      <c r="C113" s="101" t="str">
        <f t="shared" si="2"/>
        <v/>
      </c>
      <c r="D113" s="101" t="str">
        <f t="array" ref="D113">IF(F113="","",INDEX(B!$I$2:$I$112,MATCH(F113,B!$K$2:$K$112,0)))</f>
        <v/>
      </c>
      <c r="E113" s="101" t="str">
        <f t="array" ref="E113">IF(F113="","",INDEX(B!$J$2:$J$112,MATCH(F113,B!$K$2:$K$112,0)))</f>
        <v/>
      </c>
      <c r="F113" s="101"/>
      <c r="G113" s="101"/>
      <c r="H113" s="102"/>
      <c r="I113" s="101"/>
      <c r="J113" s="101"/>
      <c r="K113" s="101"/>
      <c r="L113" s="101"/>
      <c r="M113" s="101"/>
      <c r="N113" s="101"/>
      <c r="O113" s="101"/>
      <c r="P113" s="103"/>
      <c r="Q113" s="103"/>
      <c r="R113" s="103"/>
      <c r="S113" s="103"/>
      <c r="T113" s="103"/>
      <c r="U113" s="103"/>
      <c r="V113" s="103"/>
      <c r="W113" s="103"/>
      <c r="X113" s="103"/>
      <c r="Y113" s="99">
        <f t="shared" si="3"/>
        <v>0</v>
      </c>
      <c r="Z113" s="99">
        <f t="shared" si="4"/>
        <v>0</v>
      </c>
      <c r="AA113" s="99">
        <f t="shared" si="5"/>
        <v>0</v>
      </c>
      <c r="AB113" s="99">
        <f t="shared" si="6"/>
        <v>0</v>
      </c>
      <c r="AC113" s="104">
        <f t="shared" si="7"/>
        <v>0</v>
      </c>
    </row>
    <row r="114" spans="1:29" ht="15.75">
      <c r="A114" s="100" t="str">
        <f t="shared" si="8"/>
        <v/>
      </c>
      <c r="B114" s="101"/>
      <c r="C114" s="101" t="str">
        <f t="shared" si="2"/>
        <v/>
      </c>
      <c r="D114" s="101" t="str">
        <f t="array" ref="D114">IF(F114="","",INDEX(B!$I$2:$I$112,MATCH(F114,B!$K$2:$K$112,0)))</f>
        <v/>
      </c>
      <c r="E114" s="101" t="str">
        <f t="array" ref="E114">IF(F114="","",INDEX(B!$J$2:$J$112,MATCH(F114,B!$K$2:$K$112,0)))</f>
        <v/>
      </c>
      <c r="F114" s="101"/>
      <c r="G114" s="101"/>
      <c r="H114" s="102"/>
      <c r="I114" s="101"/>
      <c r="J114" s="101"/>
      <c r="K114" s="101"/>
      <c r="L114" s="101"/>
      <c r="M114" s="101"/>
      <c r="N114" s="101"/>
      <c r="O114" s="101"/>
      <c r="P114" s="103"/>
      <c r="Q114" s="103"/>
      <c r="R114" s="103"/>
      <c r="S114" s="103"/>
      <c r="T114" s="103"/>
      <c r="U114" s="103"/>
      <c r="V114" s="103"/>
      <c r="W114" s="103"/>
      <c r="X114" s="103"/>
      <c r="Y114" s="99">
        <f t="shared" si="3"/>
        <v>0</v>
      </c>
      <c r="Z114" s="99">
        <f t="shared" si="4"/>
        <v>0</v>
      </c>
      <c r="AA114" s="99">
        <f t="shared" si="5"/>
        <v>0</v>
      </c>
      <c r="AB114" s="99">
        <f t="shared" si="6"/>
        <v>0</v>
      </c>
      <c r="AC114" s="104">
        <f t="shared" si="7"/>
        <v>0</v>
      </c>
    </row>
    <row r="115" spans="1:29" ht="15.75">
      <c r="A115" s="100" t="str">
        <f t="shared" si="8"/>
        <v/>
      </c>
      <c r="B115" s="101"/>
      <c r="C115" s="101" t="str">
        <f t="shared" si="2"/>
        <v/>
      </c>
      <c r="D115" s="101" t="str">
        <f t="array" ref="D115">IF(F115="","",INDEX(B!$I$2:$I$112,MATCH(F115,B!$K$2:$K$112,0)))</f>
        <v/>
      </c>
      <c r="E115" s="101" t="str">
        <f t="array" ref="E115">IF(F115="","",INDEX(B!$J$2:$J$112,MATCH(F115,B!$K$2:$K$112,0)))</f>
        <v/>
      </c>
      <c r="F115" s="101"/>
      <c r="G115" s="101"/>
      <c r="H115" s="102"/>
      <c r="I115" s="101"/>
      <c r="J115" s="101"/>
      <c r="K115" s="101"/>
      <c r="L115" s="101"/>
      <c r="M115" s="101"/>
      <c r="N115" s="101"/>
      <c r="O115" s="101"/>
      <c r="P115" s="103"/>
      <c r="Q115" s="103"/>
      <c r="R115" s="103"/>
      <c r="S115" s="103"/>
      <c r="T115" s="103"/>
      <c r="U115" s="103"/>
      <c r="V115" s="103"/>
      <c r="W115" s="103"/>
      <c r="X115" s="103"/>
      <c r="Y115" s="99">
        <f t="shared" si="3"/>
        <v>0</v>
      </c>
      <c r="Z115" s="99">
        <f t="shared" si="4"/>
        <v>0</v>
      </c>
      <c r="AA115" s="99">
        <f t="shared" si="5"/>
        <v>0</v>
      </c>
      <c r="AB115" s="99">
        <f t="shared" si="6"/>
        <v>0</v>
      </c>
      <c r="AC115" s="104">
        <f t="shared" si="7"/>
        <v>0</v>
      </c>
    </row>
    <row r="116" spans="1:29" ht="15.75">
      <c r="A116" s="100" t="str">
        <f t="shared" si="8"/>
        <v/>
      </c>
      <c r="B116" s="101"/>
      <c r="C116" s="101" t="str">
        <f t="shared" si="2"/>
        <v/>
      </c>
      <c r="D116" s="101" t="str">
        <f t="array" ref="D116">IF(F116="","",INDEX(B!$I$2:$I$112,MATCH(F116,B!$K$2:$K$112,0)))</f>
        <v/>
      </c>
      <c r="E116" s="101" t="str">
        <f t="array" ref="E116">IF(F116="","",INDEX(B!$J$2:$J$112,MATCH(F116,B!$K$2:$K$112,0)))</f>
        <v/>
      </c>
      <c r="F116" s="101"/>
      <c r="G116" s="101"/>
      <c r="H116" s="102"/>
      <c r="I116" s="101"/>
      <c r="J116" s="101"/>
      <c r="K116" s="101"/>
      <c r="L116" s="101"/>
      <c r="M116" s="101"/>
      <c r="N116" s="101"/>
      <c r="O116" s="101"/>
      <c r="P116" s="103"/>
      <c r="Q116" s="103"/>
      <c r="R116" s="103"/>
      <c r="S116" s="103"/>
      <c r="T116" s="103"/>
      <c r="U116" s="103"/>
      <c r="V116" s="103"/>
      <c r="W116" s="103"/>
      <c r="X116" s="103"/>
      <c r="Y116" s="99">
        <f t="shared" si="3"/>
        <v>0</v>
      </c>
      <c r="Z116" s="99">
        <f t="shared" si="4"/>
        <v>0</v>
      </c>
      <c r="AA116" s="99">
        <f t="shared" si="5"/>
        <v>0</v>
      </c>
      <c r="AB116" s="99">
        <f t="shared" si="6"/>
        <v>0</v>
      </c>
      <c r="AC116" s="104">
        <f t="shared" si="7"/>
        <v>0</v>
      </c>
    </row>
    <row r="117" spans="1:29" ht="15.75">
      <c r="A117" s="100" t="str">
        <f t="shared" si="8"/>
        <v/>
      </c>
      <c r="B117" s="101"/>
      <c r="C117" s="101" t="str">
        <f t="shared" si="2"/>
        <v/>
      </c>
      <c r="D117" s="101" t="str">
        <f t="array" ref="D117">IF(F117="","",INDEX(B!$I$2:$I$112,MATCH(F117,B!$K$2:$K$112,0)))</f>
        <v/>
      </c>
      <c r="E117" s="101" t="str">
        <f t="array" ref="E117">IF(F117="","",INDEX(B!$J$2:$J$112,MATCH(F117,B!$K$2:$K$112,0)))</f>
        <v/>
      </c>
      <c r="F117" s="101"/>
      <c r="G117" s="101"/>
      <c r="H117" s="102"/>
      <c r="I117" s="101"/>
      <c r="J117" s="101"/>
      <c r="K117" s="101"/>
      <c r="L117" s="101"/>
      <c r="M117" s="101"/>
      <c r="N117" s="101"/>
      <c r="O117" s="101"/>
      <c r="P117" s="103"/>
      <c r="Q117" s="103"/>
      <c r="R117" s="103"/>
      <c r="S117" s="103"/>
      <c r="T117" s="103"/>
      <c r="U117" s="103"/>
      <c r="V117" s="103"/>
      <c r="W117" s="103"/>
      <c r="X117" s="103"/>
      <c r="Y117" s="99">
        <f t="shared" si="3"/>
        <v>0</v>
      </c>
      <c r="Z117" s="99">
        <f t="shared" si="4"/>
        <v>0</v>
      </c>
      <c r="AA117" s="99">
        <f t="shared" si="5"/>
        <v>0</v>
      </c>
      <c r="AB117" s="99">
        <f t="shared" si="6"/>
        <v>0</v>
      </c>
      <c r="AC117" s="104">
        <f t="shared" si="7"/>
        <v>0</v>
      </c>
    </row>
    <row r="118" spans="1:29" ht="15.75">
      <c r="A118" s="100" t="str">
        <f t="shared" si="8"/>
        <v/>
      </c>
      <c r="B118" s="101"/>
      <c r="C118" s="101" t="str">
        <f t="shared" si="2"/>
        <v/>
      </c>
      <c r="D118" s="101" t="str">
        <f t="array" ref="D118">IF(F118="","",INDEX(B!$I$2:$I$112,MATCH(F118,B!$K$2:$K$112,0)))</f>
        <v/>
      </c>
      <c r="E118" s="101" t="str">
        <f t="array" ref="E118">IF(F118="","",INDEX(B!$J$2:$J$112,MATCH(F118,B!$K$2:$K$112,0)))</f>
        <v/>
      </c>
      <c r="F118" s="101"/>
      <c r="G118" s="101"/>
      <c r="H118" s="102"/>
      <c r="I118" s="101"/>
      <c r="J118" s="101"/>
      <c r="K118" s="101"/>
      <c r="L118" s="101"/>
      <c r="M118" s="101"/>
      <c r="N118" s="101"/>
      <c r="O118" s="101"/>
      <c r="P118" s="103"/>
      <c r="Q118" s="103"/>
      <c r="R118" s="103"/>
      <c r="S118" s="103"/>
      <c r="T118" s="103"/>
      <c r="U118" s="103"/>
      <c r="V118" s="103"/>
      <c r="W118" s="103"/>
      <c r="X118" s="103"/>
      <c r="Y118" s="99">
        <f t="shared" si="3"/>
        <v>0</v>
      </c>
      <c r="Z118" s="99">
        <f t="shared" si="4"/>
        <v>0</v>
      </c>
      <c r="AA118" s="99">
        <f t="shared" si="5"/>
        <v>0</v>
      </c>
      <c r="AB118" s="99">
        <f t="shared" si="6"/>
        <v>0</v>
      </c>
      <c r="AC118" s="104">
        <f t="shared" si="7"/>
        <v>0</v>
      </c>
    </row>
    <row r="119" spans="1:29" ht="15.75">
      <c r="A119" s="100" t="str">
        <f t="shared" si="8"/>
        <v/>
      </c>
      <c r="B119" s="101"/>
      <c r="C119" s="101" t="str">
        <f t="shared" si="2"/>
        <v/>
      </c>
      <c r="D119" s="101" t="str">
        <f t="array" ref="D119">IF(F119="","",INDEX(B!$I$2:$I$112,MATCH(F119,B!$K$2:$K$112,0)))</f>
        <v/>
      </c>
      <c r="E119" s="101" t="str">
        <f t="array" ref="E119">IF(F119="","",INDEX(B!$J$2:$J$112,MATCH(F119,B!$K$2:$K$112,0)))</f>
        <v/>
      </c>
      <c r="F119" s="101"/>
      <c r="G119" s="101"/>
      <c r="H119" s="102"/>
      <c r="I119" s="101"/>
      <c r="J119" s="101"/>
      <c r="K119" s="101"/>
      <c r="L119" s="101"/>
      <c r="M119" s="101"/>
      <c r="N119" s="101"/>
      <c r="O119" s="101"/>
      <c r="P119" s="103"/>
      <c r="Q119" s="103"/>
      <c r="R119" s="103"/>
      <c r="S119" s="103"/>
      <c r="T119" s="103"/>
      <c r="U119" s="103"/>
      <c r="V119" s="103"/>
      <c r="W119" s="103"/>
      <c r="X119" s="103"/>
      <c r="Y119" s="99">
        <f t="shared" si="3"/>
        <v>0</v>
      </c>
      <c r="Z119" s="99">
        <f t="shared" si="4"/>
        <v>0</v>
      </c>
      <c r="AA119" s="99">
        <f t="shared" si="5"/>
        <v>0</v>
      </c>
      <c r="AB119" s="99">
        <f t="shared" si="6"/>
        <v>0</v>
      </c>
      <c r="AC119" s="104">
        <f t="shared" si="7"/>
        <v>0</v>
      </c>
    </row>
    <row r="120" spans="1:29" ht="15.75">
      <c r="A120" s="100" t="str">
        <f t="shared" si="8"/>
        <v/>
      </c>
      <c r="B120" s="101"/>
      <c r="C120" s="101" t="str">
        <f t="shared" si="2"/>
        <v/>
      </c>
      <c r="D120" s="101" t="str">
        <f t="array" ref="D120">IF(F120="","",INDEX(B!$I$2:$I$112,MATCH(F120,B!$K$2:$K$112,0)))</f>
        <v/>
      </c>
      <c r="E120" s="101" t="str">
        <f t="array" ref="E120">IF(F120="","",INDEX(B!$J$2:$J$112,MATCH(F120,B!$K$2:$K$112,0)))</f>
        <v/>
      </c>
      <c r="F120" s="101"/>
      <c r="G120" s="101"/>
      <c r="H120" s="102"/>
      <c r="I120" s="101"/>
      <c r="J120" s="101"/>
      <c r="K120" s="101"/>
      <c r="L120" s="101"/>
      <c r="M120" s="101"/>
      <c r="N120" s="101"/>
      <c r="O120" s="101"/>
      <c r="P120" s="103"/>
      <c r="Q120" s="103"/>
      <c r="R120" s="103"/>
      <c r="S120" s="103"/>
      <c r="T120" s="103"/>
      <c r="U120" s="103"/>
      <c r="V120" s="103"/>
      <c r="W120" s="103"/>
      <c r="X120" s="103"/>
      <c r="Y120" s="99">
        <f t="shared" si="3"/>
        <v>0</v>
      </c>
      <c r="Z120" s="99">
        <f t="shared" si="4"/>
        <v>0</v>
      </c>
      <c r="AA120" s="99">
        <f t="shared" si="5"/>
        <v>0</v>
      </c>
      <c r="AB120" s="99">
        <f t="shared" si="6"/>
        <v>0</v>
      </c>
      <c r="AC120" s="104">
        <f t="shared" si="7"/>
        <v>0</v>
      </c>
    </row>
    <row r="121" spans="1:29" ht="15.75">
      <c r="A121" s="100" t="str">
        <f t="shared" si="8"/>
        <v/>
      </c>
      <c r="B121" s="101"/>
      <c r="C121" s="101" t="str">
        <f t="shared" si="2"/>
        <v/>
      </c>
      <c r="D121" s="101" t="str">
        <f t="array" ref="D121">IF(F121="","",INDEX(B!$I$2:$I$112,MATCH(F121,B!$K$2:$K$112,0)))</f>
        <v/>
      </c>
      <c r="E121" s="101" t="str">
        <f t="array" ref="E121">IF(F121="","",INDEX(B!$J$2:$J$112,MATCH(F121,B!$K$2:$K$112,0)))</f>
        <v/>
      </c>
      <c r="F121" s="101"/>
      <c r="G121" s="101"/>
      <c r="H121" s="102"/>
      <c r="I121" s="101"/>
      <c r="J121" s="101"/>
      <c r="K121" s="101"/>
      <c r="L121" s="101"/>
      <c r="M121" s="101"/>
      <c r="N121" s="101"/>
      <c r="O121" s="101"/>
      <c r="P121" s="103"/>
      <c r="Q121" s="103"/>
      <c r="R121" s="103"/>
      <c r="S121" s="103"/>
      <c r="T121" s="103"/>
      <c r="U121" s="103"/>
      <c r="V121" s="103"/>
      <c r="W121" s="103"/>
      <c r="X121" s="103"/>
      <c r="Y121" s="99">
        <f t="shared" si="3"/>
        <v>0</v>
      </c>
      <c r="Z121" s="99">
        <f t="shared" si="4"/>
        <v>0</v>
      </c>
      <c r="AA121" s="99">
        <f t="shared" si="5"/>
        <v>0</v>
      </c>
      <c r="AB121" s="99">
        <f t="shared" si="6"/>
        <v>0</v>
      </c>
      <c r="AC121" s="104">
        <f t="shared" si="7"/>
        <v>0</v>
      </c>
    </row>
    <row r="122" spans="1:29" ht="15.75">
      <c r="A122" s="100" t="str">
        <f t="shared" si="8"/>
        <v/>
      </c>
      <c r="B122" s="101"/>
      <c r="C122" s="101" t="str">
        <f t="shared" si="2"/>
        <v/>
      </c>
      <c r="D122" s="101" t="str">
        <f t="array" ref="D122">IF(F122="","",INDEX(B!$I$2:$I$112,MATCH(F122,B!$K$2:$K$112,0)))</f>
        <v/>
      </c>
      <c r="E122" s="101" t="str">
        <f t="array" ref="E122">IF(F122="","",INDEX(B!$J$2:$J$112,MATCH(F122,B!$K$2:$K$112,0)))</f>
        <v/>
      </c>
      <c r="F122" s="101"/>
      <c r="G122" s="101"/>
      <c r="H122" s="102"/>
      <c r="I122" s="101"/>
      <c r="J122" s="101"/>
      <c r="K122" s="101"/>
      <c r="L122" s="101"/>
      <c r="M122" s="101"/>
      <c r="N122" s="101"/>
      <c r="O122" s="101"/>
      <c r="P122" s="103"/>
      <c r="Q122" s="103"/>
      <c r="R122" s="103"/>
      <c r="S122" s="103"/>
      <c r="T122" s="103"/>
      <c r="U122" s="103"/>
      <c r="V122" s="103"/>
      <c r="W122" s="103"/>
      <c r="X122" s="103"/>
      <c r="Y122" s="99">
        <f t="shared" si="3"/>
        <v>0</v>
      </c>
      <c r="Z122" s="99">
        <f t="shared" si="4"/>
        <v>0</v>
      </c>
      <c r="AA122" s="99">
        <f t="shared" si="5"/>
        <v>0</v>
      </c>
      <c r="AB122" s="99">
        <f t="shared" si="6"/>
        <v>0</v>
      </c>
      <c r="AC122" s="104">
        <f t="shared" si="7"/>
        <v>0</v>
      </c>
    </row>
    <row r="123" spans="1:29" ht="15.75">
      <c r="A123" s="100" t="str">
        <f t="shared" si="8"/>
        <v/>
      </c>
      <c r="B123" s="101"/>
      <c r="C123" s="101" t="str">
        <f t="shared" si="2"/>
        <v/>
      </c>
      <c r="D123" s="101" t="str">
        <f t="array" ref="D123">IF(F123="","",INDEX(B!$I$2:$I$112,MATCH(F123,B!$K$2:$K$112,0)))</f>
        <v/>
      </c>
      <c r="E123" s="101" t="str">
        <f t="array" ref="E123">IF(F123="","",INDEX(B!$J$2:$J$112,MATCH(F123,B!$K$2:$K$112,0)))</f>
        <v/>
      </c>
      <c r="F123" s="101"/>
      <c r="G123" s="101"/>
      <c r="H123" s="102"/>
      <c r="I123" s="101"/>
      <c r="J123" s="101"/>
      <c r="K123" s="101"/>
      <c r="L123" s="101"/>
      <c r="M123" s="101"/>
      <c r="N123" s="101"/>
      <c r="O123" s="101"/>
      <c r="P123" s="103"/>
      <c r="Q123" s="103"/>
      <c r="R123" s="103"/>
      <c r="S123" s="103"/>
      <c r="T123" s="103"/>
      <c r="U123" s="103"/>
      <c r="V123" s="103"/>
      <c r="W123" s="103"/>
      <c r="X123" s="103"/>
      <c r="Y123" s="99">
        <f t="shared" si="3"/>
        <v>0</v>
      </c>
      <c r="Z123" s="99">
        <f t="shared" si="4"/>
        <v>0</v>
      </c>
      <c r="AA123" s="99">
        <f t="shared" si="5"/>
        <v>0</v>
      </c>
      <c r="AB123" s="99">
        <f t="shared" si="6"/>
        <v>0</v>
      </c>
      <c r="AC123" s="104">
        <f t="shared" si="7"/>
        <v>0</v>
      </c>
    </row>
    <row r="124" spans="1:29" ht="15.75">
      <c r="A124" s="100" t="str">
        <f t="shared" si="8"/>
        <v/>
      </c>
      <c r="B124" s="101"/>
      <c r="C124" s="101" t="str">
        <f t="shared" si="2"/>
        <v/>
      </c>
      <c r="D124" s="101" t="str">
        <f t="array" ref="D124">IF(F124="","",INDEX(B!$I$2:$I$112,MATCH(F124,B!$K$2:$K$112,0)))</f>
        <v/>
      </c>
      <c r="E124" s="101" t="str">
        <f t="array" ref="E124">IF(F124="","",INDEX(B!$J$2:$J$112,MATCH(F124,B!$K$2:$K$112,0)))</f>
        <v/>
      </c>
      <c r="F124" s="101"/>
      <c r="G124" s="101"/>
      <c r="H124" s="102"/>
      <c r="I124" s="101"/>
      <c r="J124" s="101"/>
      <c r="K124" s="101"/>
      <c r="L124" s="101"/>
      <c r="M124" s="101"/>
      <c r="N124" s="101"/>
      <c r="O124" s="101"/>
      <c r="P124" s="103"/>
      <c r="Q124" s="103"/>
      <c r="R124" s="103"/>
      <c r="S124" s="103"/>
      <c r="T124" s="103"/>
      <c r="U124" s="103"/>
      <c r="V124" s="103"/>
      <c r="W124" s="103"/>
      <c r="X124" s="103"/>
      <c r="Y124" s="99">
        <f t="shared" si="3"/>
        <v>0</v>
      </c>
      <c r="Z124" s="99">
        <f t="shared" si="4"/>
        <v>0</v>
      </c>
      <c r="AA124" s="99">
        <f t="shared" si="5"/>
        <v>0</v>
      </c>
      <c r="AB124" s="99">
        <f t="shared" si="6"/>
        <v>0</v>
      </c>
      <c r="AC124" s="104">
        <f t="shared" si="7"/>
        <v>0</v>
      </c>
    </row>
    <row r="125" spans="1:29" ht="15.75">
      <c r="A125" s="100" t="str">
        <f t="shared" si="8"/>
        <v/>
      </c>
      <c r="B125" s="101"/>
      <c r="C125" s="101" t="str">
        <f t="shared" si="2"/>
        <v/>
      </c>
      <c r="D125" s="101" t="str">
        <f t="array" ref="D125">IF(F125="","",INDEX(B!$I$2:$I$112,MATCH(F125,B!$K$2:$K$112,0)))</f>
        <v/>
      </c>
      <c r="E125" s="101" t="str">
        <f t="array" ref="E125">IF(F125="","",INDEX(B!$J$2:$J$112,MATCH(F125,B!$K$2:$K$112,0)))</f>
        <v/>
      </c>
      <c r="F125" s="101"/>
      <c r="G125" s="101"/>
      <c r="H125" s="102"/>
      <c r="I125" s="101"/>
      <c r="J125" s="101"/>
      <c r="K125" s="101"/>
      <c r="L125" s="101"/>
      <c r="M125" s="101"/>
      <c r="N125" s="101"/>
      <c r="O125" s="101"/>
      <c r="P125" s="103"/>
      <c r="Q125" s="103"/>
      <c r="R125" s="103"/>
      <c r="S125" s="103"/>
      <c r="T125" s="103"/>
      <c r="U125" s="103"/>
      <c r="V125" s="103"/>
      <c r="W125" s="103"/>
      <c r="X125" s="103"/>
      <c r="Y125" s="99">
        <f t="shared" si="3"/>
        <v>0</v>
      </c>
      <c r="Z125" s="99">
        <f t="shared" si="4"/>
        <v>0</v>
      </c>
      <c r="AA125" s="99">
        <f t="shared" si="5"/>
        <v>0</v>
      </c>
      <c r="AB125" s="99">
        <f t="shared" si="6"/>
        <v>0</v>
      </c>
      <c r="AC125" s="104">
        <f t="shared" si="7"/>
        <v>0</v>
      </c>
    </row>
    <row r="126" spans="1:29" ht="15.75">
      <c r="A126" s="100" t="str">
        <f t="shared" si="8"/>
        <v/>
      </c>
      <c r="B126" s="101"/>
      <c r="C126" s="101" t="str">
        <f t="shared" si="2"/>
        <v/>
      </c>
      <c r="D126" s="101" t="str">
        <f t="array" ref="D126">IF(F126="","",INDEX(B!$I$2:$I$112,MATCH(F126,B!$K$2:$K$112,0)))</f>
        <v/>
      </c>
      <c r="E126" s="101" t="str">
        <f t="array" ref="E126">IF(F126="","",INDEX(B!$J$2:$J$112,MATCH(F126,B!$K$2:$K$112,0)))</f>
        <v/>
      </c>
      <c r="F126" s="101"/>
      <c r="G126" s="101"/>
      <c r="H126" s="102"/>
      <c r="I126" s="101"/>
      <c r="J126" s="101"/>
      <c r="K126" s="101"/>
      <c r="L126" s="101"/>
      <c r="M126" s="101"/>
      <c r="N126" s="101"/>
      <c r="O126" s="101"/>
      <c r="P126" s="103"/>
      <c r="Q126" s="103"/>
      <c r="R126" s="103"/>
      <c r="S126" s="103"/>
      <c r="T126" s="103"/>
      <c r="U126" s="103"/>
      <c r="V126" s="103"/>
      <c r="W126" s="103"/>
      <c r="X126" s="103"/>
      <c r="Y126" s="99">
        <f t="shared" si="3"/>
        <v>0</v>
      </c>
      <c r="Z126" s="99">
        <f t="shared" si="4"/>
        <v>0</v>
      </c>
      <c r="AA126" s="99">
        <f t="shared" si="5"/>
        <v>0</v>
      </c>
      <c r="AB126" s="99">
        <f t="shared" si="6"/>
        <v>0</v>
      </c>
      <c r="AC126" s="104">
        <f t="shared" si="7"/>
        <v>0</v>
      </c>
    </row>
    <row r="127" spans="1:29" ht="15.75">
      <c r="A127" s="100" t="str">
        <f t="shared" si="8"/>
        <v/>
      </c>
      <c r="B127" s="101"/>
      <c r="C127" s="101" t="str">
        <f t="shared" si="2"/>
        <v/>
      </c>
      <c r="D127" s="101" t="str">
        <f t="array" ref="D127">IF(F127="","",INDEX(B!$I$2:$I$112,MATCH(F127,B!$K$2:$K$112,0)))</f>
        <v/>
      </c>
      <c r="E127" s="101" t="str">
        <f t="array" ref="E127">IF(F127="","",INDEX(B!$J$2:$J$112,MATCH(F127,B!$K$2:$K$112,0)))</f>
        <v/>
      </c>
      <c r="F127" s="101"/>
      <c r="G127" s="101"/>
      <c r="H127" s="102"/>
      <c r="I127" s="101"/>
      <c r="J127" s="101"/>
      <c r="K127" s="101"/>
      <c r="L127" s="101"/>
      <c r="M127" s="101"/>
      <c r="N127" s="101"/>
      <c r="O127" s="101"/>
      <c r="P127" s="103"/>
      <c r="Q127" s="103"/>
      <c r="R127" s="103"/>
      <c r="S127" s="103"/>
      <c r="T127" s="103"/>
      <c r="U127" s="103"/>
      <c r="V127" s="103"/>
      <c r="W127" s="103"/>
      <c r="X127" s="103"/>
      <c r="Y127" s="99">
        <f t="shared" si="3"/>
        <v>0</v>
      </c>
      <c r="Z127" s="99">
        <f t="shared" si="4"/>
        <v>0</v>
      </c>
      <c r="AA127" s="99">
        <f t="shared" si="5"/>
        <v>0</v>
      </c>
      <c r="AB127" s="99">
        <f t="shared" si="6"/>
        <v>0</v>
      </c>
      <c r="AC127" s="104">
        <f t="shared" si="7"/>
        <v>0</v>
      </c>
    </row>
    <row r="128" spans="1:29" ht="15.75">
      <c r="A128" s="100" t="str">
        <f t="shared" si="8"/>
        <v/>
      </c>
      <c r="B128" s="101"/>
      <c r="C128" s="101" t="str">
        <f t="shared" si="2"/>
        <v/>
      </c>
      <c r="D128" s="101" t="str">
        <f t="array" ref="D128">IF(F128="","",INDEX(B!$I$2:$I$112,MATCH(F128,B!$K$2:$K$112,0)))</f>
        <v/>
      </c>
      <c r="E128" s="101" t="str">
        <f t="array" ref="E128">IF(F128="","",INDEX(B!$J$2:$J$112,MATCH(F128,B!$K$2:$K$112,0)))</f>
        <v/>
      </c>
      <c r="F128" s="101"/>
      <c r="G128" s="101"/>
      <c r="H128" s="102"/>
      <c r="I128" s="101"/>
      <c r="J128" s="101"/>
      <c r="K128" s="101"/>
      <c r="L128" s="101"/>
      <c r="M128" s="101"/>
      <c r="N128" s="101"/>
      <c r="O128" s="101"/>
      <c r="P128" s="103"/>
      <c r="Q128" s="103"/>
      <c r="R128" s="103"/>
      <c r="S128" s="103"/>
      <c r="T128" s="103"/>
      <c r="U128" s="103"/>
      <c r="V128" s="103"/>
      <c r="W128" s="103"/>
      <c r="X128" s="103"/>
      <c r="Y128" s="99">
        <f t="shared" si="3"/>
        <v>0</v>
      </c>
      <c r="Z128" s="99">
        <f t="shared" si="4"/>
        <v>0</v>
      </c>
      <c r="AA128" s="99">
        <f t="shared" si="5"/>
        <v>0</v>
      </c>
      <c r="AB128" s="99">
        <f t="shared" si="6"/>
        <v>0</v>
      </c>
      <c r="AC128" s="104">
        <f t="shared" si="7"/>
        <v>0</v>
      </c>
    </row>
    <row r="129" spans="1:29" ht="15.75">
      <c r="A129" s="100" t="str">
        <f t="shared" si="8"/>
        <v/>
      </c>
      <c r="B129" s="101"/>
      <c r="C129" s="101" t="str">
        <f t="shared" si="2"/>
        <v/>
      </c>
      <c r="D129" s="101" t="str">
        <f t="array" ref="D129">IF(F129="","",INDEX(B!$I$2:$I$112,MATCH(F129,B!$K$2:$K$112,0)))</f>
        <v/>
      </c>
      <c r="E129" s="101" t="str">
        <f t="array" ref="E129">IF(F129="","",INDEX(B!$J$2:$J$112,MATCH(F129,B!$K$2:$K$112,0)))</f>
        <v/>
      </c>
      <c r="F129" s="101"/>
      <c r="G129" s="101"/>
      <c r="H129" s="102"/>
      <c r="I129" s="101"/>
      <c r="J129" s="101"/>
      <c r="K129" s="101"/>
      <c r="L129" s="101"/>
      <c r="M129" s="101"/>
      <c r="N129" s="101"/>
      <c r="O129" s="101"/>
      <c r="P129" s="103"/>
      <c r="Q129" s="103"/>
      <c r="R129" s="103"/>
      <c r="S129" s="103"/>
      <c r="T129" s="103"/>
      <c r="U129" s="103"/>
      <c r="V129" s="103"/>
      <c r="W129" s="103"/>
      <c r="X129" s="103"/>
      <c r="Y129" s="99">
        <f t="shared" si="3"/>
        <v>0</v>
      </c>
      <c r="Z129" s="99">
        <f t="shared" si="4"/>
        <v>0</v>
      </c>
      <c r="AA129" s="99">
        <f t="shared" si="5"/>
        <v>0</v>
      </c>
      <c r="AB129" s="99">
        <f t="shared" si="6"/>
        <v>0</v>
      </c>
      <c r="AC129" s="104">
        <f t="shared" si="7"/>
        <v>0</v>
      </c>
    </row>
    <row r="130" spans="1:29" ht="15.75">
      <c r="A130" s="100" t="str">
        <f t="shared" si="8"/>
        <v/>
      </c>
      <c r="B130" s="101"/>
      <c r="C130" s="101" t="str">
        <f t="shared" si="2"/>
        <v/>
      </c>
      <c r="D130" s="101" t="str">
        <f t="array" ref="D130">IF(F130="","",INDEX(B!$I$2:$I$112,MATCH(F130,B!$K$2:$K$112,0)))</f>
        <v/>
      </c>
      <c r="E130" s="101" t="str">
        <f t="array" ref="E130">IF(F130="","",INDEX(B!$J$2:$J$112,MATCH(F130,B!$K$2:$K$112,0)))</f>
        <v/>
      </c>
      <c r="F130" s="101"/>
      <c r="G130" s="101"/>
      <c r="H130" s="102"/>
      <c r="I130" s="101"/>
      <c r="J130" s="101"/>
      <c r="K130" s="101"/>
      <c r="L130" s="101"/>
      <c r="M130" s="101"/>
      <c r="N130" s="101"/>
      <c r="O130" s="101"/>
      <c r="P130" s="103"/>
      <c r="Q130" s="103"/>
      <c r="R130" s="103"/>
      <c r="S130" s="103"/>
      <c r="T130" s="103"/>
      <c r="U130" s="103"/>
      <c r="V130" s="103"/>
      <c r="W130" s="103"/>
      <c r="X130" s="103"/>
      <c r="Y130" s="99">
        <f t="shared" si="3"/>
        <v>0</v>
      </c>
      <c r="Z130" s="99">
        <f t="shared" si="4"/>
        <v>0</v>
      </c>
      <c r="AA130" s="99">
        <f t="shared" si="5"/>
        <v>0</v>
      </c>
      <c r="AB130" s="99">
        <f t="shared" si="6"/>
        <v>0</v>
      </c>
      <c r="AC130" s="104">
        <f t="shared" si="7"/>
        <v>0</v>
      </c>
    </row>
    <row r="131" spans="1:29" ht="15.75">
      <c r="A131" s="100" t="str">
        <f t="shared" si="8"/>
        <v/>
      </c>
      <c r="B131" s="101"/>
      <c r="C131" s="101" t="str">
        <f t="shared" si="2"/>
        <v/>
      </c>
      <c r="D131" s="101" t="str">
        <f t="array" ref="D131">IF(F131="","",INDEX(B!$I$2:$I$112,MATCH(F131,B!$K$2:$K$112,0)))</f>
        <v/>
      </c>
      <c r="E131" s="101" t="str">
        <f t="array" ref="E131">IF(F131="","",INDEX(B!$J$2:$J$112,MATCH(F131,B!$K$2:$K$112,0)))</f>
        <v/>
      </c>
      <c r="F131" s="101"/>
      <c r="G131" s="101"/>
      <c r="H131" s="102"/>
      <c r="I131" s="101"/>
      <c r="J131" s="101"/>
      <c r="K131" s="101"/>
      <c r="L131" s="101"/>
      <c r="M131" s="101"/>
      <c r="N131" s="101"/>
      <c r="O131" s="101"/>
      <c r="P131" s="103"/>
      <c r="Q131" s="103"/>
      <c r="R131" s="103"/>
      <c r="S131" s="103"/>
      <c r="T131" s="103"/>
      <c r="U131" s="103"/>
      <c r="V131" s="103"/>
      <c r="W131" s="103"/>
      <c r="X131" s="103"/>
      <c r="Y131" s="99">
        <f t="shared" si="3"/>
        <v>0</v>
      </c>
      <c r="Z131" s="99">
        <f t="shared" si="4"/>
        <v>0</v>
      </c>
      <c r="AA131" s="99">
        <f t="shared" si="5"/>
        <v>0</v>
      </c>
      <c r="AB131" s="99">
        <f t="shared" si="6"/>
        <v>0</v>
      </c>
      <c r="AC131" s="104">
        <f t="shared" si="7"/>
        <v>0</v>
      </c>
    </row>
    <row r="132" spans="1:29" ht="15.75">
      <c r="A132" s="100" t="str">
        <f t="shared" si="8"/>
        <v/>
      </c>
      <c r="B132" s="101"/>
      <c r="C132" s="101" t="str">
        <f t="shared" si="2"/>
        <v/>
      </c>
      <c r="D132" s="101" t="str">
        <f t="array" ref="D132">IF(F132="","",INDEX(B!$I$2:$I$112,MATCH(F132,B!$K$2:$K$112,0)))</f>
        <v/>
      </c>
      <c r="E132" s="101" t="str">
        <f t="array" ref="E132">IF(F132="","",INDEX(B!$J$2:$J$112,MATCH(F132,B!$K$2:$K$112,0)))</f>
        <v/>
      </c>
      <c r="F132" s="101"/>
      <c r="G132" s="101"/>
      <c r="H132" s="102"/>
      <c r="I132" s="101"/>
      <c r="J132" s="101"/>
      <c r="K132" s="101"/>
      <c r="L132" s="101"/>
      <c r="M132" s="101"/>
      <c r="N132" s="101"/>
      <c r="O132" s="101"/>
      <c r="P132" s="103"/>
      <c r="Q132" s="103"/>
      <c r="R132" s="103"/>
      <c r="S132" s="103"/>
      <c r="T132" s="103"/>
      <c r="U132" s="103"/>
      <c r="V132" s="103"/>
      <c r="W132" s="103"/>
      <c r="X132" s="103"/>
      <c r="Y132" s="99">
        <f t="shared" si="3"/>
        <v>0</v>
      </c>
      <c r="Z132" s="99">
        <f t="shared" si="4"/>
        <v>0</v>
      </c>
      <c r="AA132" s="99">
        <f t="shared" si="5"/>
        <v>0</v>
      </c>
      <c r="AB132" s="99">
        <f t="shared" si="6"/>
        <v>0</v>
      </c>
      <c r="AC132" s="104">
        <f t="shared" si="7"/>
        <v>0</v>
      </c>
    </row>
    <row r="133" spans="1:29" ht="15.75">
      <c r="A133" s="100" t="str">
        <f t="shared" si="8"/>
        <v/>
      </c>
      <c r="B133" s="101"/>
      <c r="C133" s="101" t="str">
        <f t="shared" si="2"/>
        <v/>
      </c>
      <c r="D133" s="101" t="str">
        <f t="array" ref="D133">IF(F133="","",INDEX(B!$I$2:$I$112,MATCH(F133,B!$K$2:$K$112,0)))</f>
        <v/>
      </c>
      <c r="E133" s="101" t="str">
        <f t="array" ref="E133">IF(F133="","",INDEX(B!$J$2:$J$112,MATCH(F133,B!$K$2:$K$112,0)))</f>
        <v/>
      </c>
      <c r="F133" s="101"/>
      <c r="G133" s="101"/>
      <c r="H133" s="102"/>
      <c r="I133" s="101"/>
      <c r="J133" s="101"/>
      <c r="K133" s="101"/>
      <c r="L133" s="101"/>
      <c r="M133" s="101"/>
      <c r="N133" s="101"/>
      <c r="O133" s="101"/>
      <c r="P133" s="103"/>
      <c r="Q133" s="103"/>
      <c r="R133" s="103"/>
      <c r="S133" s="103"/>
      <c r="T133" s="103"/>
      <c r="U133" s="103"/>
      <c r="V133" s="103"/>
      <c r="W133" s="103"/>
      <c r="X133" s="103"/>
      <c r="Y133" s="99">
        <f t="shared" si="3"/>
        <v>0</v>
      </c>
      <c r="Z133" s="99">
        <f t="shared" si="4"/>
        <v>0</v>
      </c>
      <c r="AA133" s="99">
        <f t="shared" si="5"/>
        <v>0</v>
      </c>
      <c r="AB133" s="99">
        <f t="shared" si="6"/>
        <v>0</v>
      </c>
      <c r="AC133" s="104">
        <f t="shared" si="7"/>
        <v>0</v>
      </c>
    </row>
    <row r="134" spans="1:29" ht="15.75">
      <c r="A134" s="100" t="str">
        <f t="shared" si="8"/>
        <v/>
      </c>
      <c r="B134" s="101"/>
      <c r="C134" s="101" t="str">
        <f t="shared" si="2"/>
        <v/>
      </c>
      <c r="D134" s="101" t="str">
        <f t="array" ref="D134">IF(F134="","",INDEX(B!$I$2:$I$112,MATCH(F134,B!$K$2:$K$112,0)))</f>
        <v/>
      </c>
      <c r="E134" s="101" t="str">
        <f t="array" ref="E134">IF(F134="","",INDEX(B!$J$2:$J$112,MATCH(F134,B!$K$2:$K$112,0)))</f>
        <v/>
      </c>
      <c r="F134" s="101"/>
      <c r="G134" s="101"/>
      <c r="H134" s="102"/>
      <c r="I134" s="101"/>
      <c r="J134" s="101"/>
      <c r="K134" s="101"/>
      <c r="L134" s="101"/>
      <c r="M134" s="101"/>
      <c r="N134" s="101"/>
      <c r="O134" s="101"/>
      <c r="P134" s="103"/>
      <c r="Q134" s="103"/>
      <c r="R134" s="103"/>
      <c r="S134" s="103"/>
      <c r="T134" s="103"/>
      <c r="U134" s="103"/>
      <c r="V134" s="103"/>
      <c r="W134" s="103"/>
      <c r="X134" s="103"/>
      <c r="Y134" s="99">
        <f t="shared" si="3"/>
        <v>0</v>
      </c>
      <c r="Z134" s="99">
        <f t="shared" si="4"/>
        <v>0</v>
      </c>
      <c r="AA134" s="99">
        <f t="shared" si="5"/>
        <v>0</v>
      </c>
      <c r="AB134" s="99">
        <f t="shared" si="6"/>
        <v>0</v>
      </c>
      <c r="AC134" s="104">
        <f t="shared" si="7"/>
        <v>0</v>
      </c>
    </row>
    <row r="135" spans="1:29" ht="15.75">
      <c r="A135" s="100" t="str">
        <f t="shared" si="8"/>
        <v/>
      </c>
      <c r="B135" s="101"/>
      <c r="C135" s="101" t="str">
        <f t="shared" si="2"/>
        <v/>
      </c>
      <c r="D135" s="101" t="str">
        <f t="array" ref="D135">IF(F135="","",INDEX(B!$I$2:$I$112,MATCH(F135,B!$K$2:$K$112,0)))</f>
        <v/>
      </c>
      <c r="E135" s="101" t="str">
        <f t="array" ref="E135">IF(F135="","",INDEX(B!$J$2:$J$112,MATCH(F135,B!$K$2:$K$112,0)))</f>
        <v/>
      </c>
      <c r="F135" s="101"/>
      <c r="G135" s="101"/>
      <c r="H135" s="102"/>
      <c r="I135" s="101"/>
      <c r="J135" s="101"/>
      <c r="K135" s="101"/>
      <c r="L135" s="101"/>
      <c r="M135" s="101"/>
      <c r="N135" s="101"/>
      <c r="O135" s="101"/>
      <c r="P135" s="103"/>
      <c r="Q135" s="103"/>
      <c r="R135" s="103"/>
      <c r="S135" s="103"/>
      <c r="T135" s="103"/>
      <c r="U135" s="103"/>
      <c r="V135" s="103"/>
      <c r="W135" s="103"/>
      <c r="X135" s="103"/>
      <c r="Y135" s="99">
        <f t="shared" si="3"/>
        <v>0</v>
      </c>
      <c r="Z135" s="99">
        <f t="shared" si="4"/>
        <v>0</v>
      </c>
      <c r="AA135" s="99">
        <f t="shared" si="5"/>
        <v>0</v>
      </c>
      <c r="AB135" s="99">
        <f t="shared" si="6"/>
        <v>0</v>
      </c>
      <c r="AC135" s="104">
        <f t="shared" si="7"/>
        <v>0</v>
      </c>
    </row>
    <row r="136" spans="1:29" ht="15.75">
      <c r="A136" s="100" t="str">
        <f t="shared" si="8"/>
        <v/>
      </c>
      <c r="B136" s="101"/>
      <c r="C136" s="101" t="str">
        <f t="shared" si="2"/>
        <v/>
      </c>
      <c r="D136" s="101" t="str">
        <f t="array" ref="D136">IF(F136="","",INDEX(B!$I$2:$I$112,MATCH(F136,B!$K$2:$K$112,0)))</f>
        <v/>
      </c>
      <c r="E136" s="101" t="str">
        <f t="array" ref="E136">IF(F136="","",INDEX(B!$J$2:$J$112,MATCH(F136,B!$K$2:$K$112,0)))</f>
        <v/>
      </c>
      <c r="F136" s="101"/>
      <c r="G136" s="101"/>
      <c r="H136" s="102"/>
      <c r="I136" s="101"/>
      <c r="J136" s="101"/>
      <c r="K136" s="101"/>
      <c r="L136" s="101"/>
      <c r="M136" s="101"/>
      <c r="N136" s="101"/>
      <c r="O136" s="101"/>
      <c r="P136" s="103"/>
      <c r="Q136" s="103"/>
      <c r="R136" s="103"/>
      <c r="S136" s="103"/>
      <c r="T136" s="103"/>
      <c r="U136" s="103"/>
      <c r="V136" s="103"/>
      <c r="W136" s="103"/>
      <c r="X136" s="103"/>
      <c r="Y136" s="99">
        <f t="shared" si="3"/>
        <v>0</v>
      </c>
      <c r="Z136" s="99">
        <f t="shared" si="4"/>
        <v>0</v>
      </c>
      <c r="AA136" s="99">
        <f t="shared" si="5"/>
        <v>0</v>
      </c>
      <c r="AB136" s="99">
        <f t="shared" si="6"/>
        <v>0</v>
      </c>
      <c r="AC136" s="104">
        <f t="shared" si="7"/>
        <v>0</v>
      </c>
    </row>
    <row r="137" spans="1:29" ht="15.75">
      <c r="A137" s="100" t="str">
        <f t="shared" si="8"/>
        <v/>
      </c>
      <c r="B137" s="101"/>
      <c r="C137" s="101" t="str">
        <f t="shared" si="2"/>
        <v/>
      </c>
      <c r="D137" s="101" t="str">
        <f t="array" ref="D137">IF(F137="","",INDEX(B!$I$2:$I$112,MATCH(F137,B!$K$2:$K$112,0)))</f>
        <v/>
      </c>
      <c r="E137" s="101" t="str">
        <f t="array" ref="E137">IF(F137="","",INDEX(B!$J$2:$J$112,MATCH(F137,B!$K$2:$K$112,0)))</f>
        <v/>
      </c>
      <c r="F137" s="101"/>
      <c r="G137" s="101"/>
      <c r="H137" s="102"/>
      <c r="I137" s="101"/>
      <c r="J137" s="101"/>
      <c r="K137" s="101"/>
      <c r="L137" s="101"/>
      <c r="M137" s="101"/>
      <c r="N137" s="101"/>
      <c r="O137" s="101"/>
      <c r="P137" s="103"/>
      <c r="Q137" s="103"/>
      <c r="R137" s="103"/>
      <c r="S137" s="103"/>
      <c r="T137" s="103"/>
      <c r="U137" s="103"/>
      <c r="V137" s="103"/>
      <c r="W137" s="103"/>
      <c r="X137" s="103"/>
      <c r="Y137" s="99">
        <f t="shared" si="3"/>
        <v>0</v>
      </c>
      <c r="Z137" s="99">
        <f t="shared" si="4"/>
        <v>0</v>
      </c>
      <c r="AA137" s="99">
        <f t="shared" si="5"/>
        <v>0</v>
      </c>
      <c r="AB137" s="99">
        <f t="shared" si="6"/>
        <v>0</v>
      </c>
      <c r="AC137" s="104">
        <f t="shared" si="7"/>
        <v>0</v>
      </c>
    </row>
    <row r="138" spans="1:29" ht="15.75">
      <c r="A138" s="100" t="str">
        <f t="shared" si="8"/>
        <v/>
      </c>
      <c r="B138" s="101"/>
      <c r="C138" s="101" t="str">
        <f t="shared" si="2"/>
        <v/>
      </c>
      <c r="D138" s="101" t="str">
        <f t="array" ref="D138">IF(F138="","",INDEX(B!$I$2:$I$112,MATCH(F138,B!$K$2:$K$112,0)))</f>
        <v/>
      </c>
      <c r="E138" s="101" t="str">
        <f t="array" ref="E138">IF(F138="","",INDEX(B!$J$2:$J$112,MATCH(F138,B!$K$2:$K$112,0)))</f>
        <v/>
      </c>
      <c r="F138" s="101"/>
      <c r="G138" s="101"/>
      <c r="H138" s="102"/>
      <c r="I138" s="101"/>
      <c r="J138" s="101"/>
      <c r="K138" s="101"/>
      <c r="L138" s="101"/>
      <c r="M138" s="101"/>
      <c r="N138" s="101"/>
      <c r="O138" s="101"/>
      <c r="P138" s="103"/>
      <c r="Q138" s="103"/>
      <c r="R138" s="103"/>
      <c r="S138" s="103"/>
      <c r="T138" s="103"/>
      <c r="U138" s="103"/>
      <c r="V138" s="103"/>
      <c r="W138" s="103"/>
      <c r="X138" s="103"/>
      <c r="Y138" s="99">
        <f t="shared" si="3"/>
        <v>0</v>
      </c>
      <c r="Z138" s="99">
        <f t="shared" si="4"/>
        <v>0</v>
      </c>
      <c r="AA138" s="99">
        <f t="shared" si="5"/>
        <v>0</v>
      </c>
      <c r="AB138" s="99">
        <f t="shared" si="6"/>
        <v>0</v>
      </c>
      <c r="AC138" s="104">
        <f t="shared" si="7"/>
        <v>0</v>
      </c>
    </row>
    <row r="139" spans="1:29" ht="15.75">
      <c r="A139" s="100" t="str">
        <f t="shared" si="8"/>
        <v/>
      </c>
      <c r="B139" s="101"/>
      <c r="C139" s="101" t="str">
        <f t="shared" si="2"/>
        <v/>
      </c>
      <c r="D139" s="101" t="str">
        <f t="array" ref="D139">IF(F139="","",INDEX(B!$I$2:$I$112,MATCH(F139,B!$K$2:$K$112,0)))</f>
        <v/>
      </c>
      <c r="E139" s="101" t="str">
        <f t="array" ref="E139">IF(F139="","",INDEX(B!$J$2:$J$112,MATCH(F139,B!$K$2:$K$112,0)))</f>
        <v/>
      </c>
      <c r="F139" s="101"/>
      <c r="G139" s="101"/>
      <c r="H139" s="102"/>
      <c r="I139" s="101"/>
      <c r="J139" s="101"/>
      <c r="K139" s="101"/>
      <c r="L139" s="101"/>
      <c r="M139" s="101"/>
      <c r="N139" s="101"/>
      <c r="O139" s="101"/>
      <c r="P139" s="103"/>
      <c r="Q139" s="103"/>
      <c r="R139" s="103"/>
      <c r="S139" s="103"/>
      <c r="T139" s="103"/>
      <c r="U139" s="103"/>
      <c r="V139" s="103"/>
      <c r="W139" s="103"/>
      <c r="X139" s="103"/>
      <c r="Y139" s="99">
        <f t="shared" si="3"/>
        <v>0</v>
      </c>
      <c r="Z139" s="99">
        <f t="shared" si="4"/>
        <v>0</v>
      </c>
      <c r="AA139" s="99">
        <f t="shared" si="5"/>
        <v>0</v>
      </c>
      <c r="AB139" s="99">
        <f t="shared" si="6"/>
        <v>0</v>
      </c>
      <c r="AC139" s="104">
        <f t="shared" si="7"/>
        <v>0</v>
      </c>
    </row>
    <row r="140" spans="1:29" ht="15.75">
      <c r="A140" s="100" t="str">
        <f t="shared" si="8"/>
        <v/>
      </c>
      <c r="B140" s="101"/>
      <c r="C140" s="101" t="str">
        <f t="shared" si="2"/>
        <v/>
      </c>
      <c r="D140" s="101" t="str">
        <f t="array" ref="D140">IF(F140="","",INDEX(B!$I$2:$I$112,MATCH(F140,B!$K$2:$K$112,0)))</f>
        <v/>
      </c>
      <c r="E140" s="101" t="str">
        <f t="array" ref="E140">IF(F140="","",INDEX(B!$J$2:$J$112,MATCH(F140,B!$K$2:$K$112,0)))</f>
        <v/>
      </c>
      <c r="F140" s="101"/>
      <c r="G140" s="101"/>
      <c r="H140" s="102"/>
      <c r="I140" s="101"/>
      <c r="J140" s="101"/>
      <c r="K140" s="101"/>
      <c r="L140" s="101"/>
      <c r="M140" s="101"/>
      <c r="N140" s="101"/>
      <c r="O140" s="101"/>
      <c r="P140" s="103"/>
      <c r="Q140" s="103"/>
      <c r="R140" s="103"/>
      <c r="S140" s="103"/>
      <c r="T140" s="103"/>
      <c r="U140" s="103"/>
      <c r="V140" s="103"/>
      <c r="W140" s="103"/>
      <c r="X140" s="103"/>
      <c r="Y140" s="99">
        <f t="shared" si="3"/>
        <v>0</v>
      </c>
      <c r="Z140" s="99">
        <f t="shared" si="4"/>
        <v>0</v>
      </c>
      <c r="AA140" s="99">
        <f t="shared" si="5"/>
        <v>0</v>
      </c>
      <c r="AB140" s="99">
        <f t="shared" si="6"/>
        <v>0</v>
      </c>
      <c r="AC140" s="104">
        <f t="shared" si="7"/>
        <v>0</v>
      </c>
    </row>
    <row r="141" spans="1:29" ht="15.75">
      <c r="A141" s="100" t="str">
        <f t="shared" si="8"/>
        <v/>
      </c>
      <c r="B141" s="101"/>
      <c r="C141" s="101" t="str">
        <f t="shared" si="2"/>
        <v/>
      </c>
      <c r="D141" s="101" t="str">
        <f t="array" ref="D141">IF(F141="","",INDEX(B!$I$2:$I$112,MATCH(F141,B!$K$2:$K$112,0)))</f>
        <v/>
      </c>
      <c r="E141" s="101" t="str">
        <f t="array" ref="E141">IF(F141="","",INDEX(B!$J$2:$J$112,MATCH(F141,B!$K$2:$K$112,0)))</f>
        <v/>
      </c>
      <c r="F141" s="101"/>
      <c r="G141" s="101"/>
      <c r="H141" s="102"/>
      <c r="I141" s="101"/>
      <c r="J141" s="101"/>
      <c r="K141" s="101"/>
      <c r="L141" s="101"/>
      <c r="M141" s="101"/>
      <c r="N141" s="101"/>
      <c r="O141" s="101"/>
      <c r="P141" s="103"/>
      <c r="Q141" s="103"/>
      <c r="R141" s="103"/>
      <c r="S141" s="103"/>
      <c r="T141" s="103"/>
      <c r="U141" s="103"/>
      <c r="V141" s="103"/>
      <c r="W141" s="103"/>
      <c r="X141" s="103"/>
      <c r="Y141" s="99">
        <f t="shared" si="3"/>
        <v>0</v>
      </c>
      <c r="Z141" s="99">
        <f t="shared" si="4"/>
        <v>0</v>
      </c>
      <c r="AA141" s="99">
        <f t="shared" si="5"/>
        <v>0</v>
      </c>
      <c r="AB141" s="99">
        <f t="shared" si="6"/>
        <v>0</v>
      </c>
      <c r="AC141" s="104">
        <f t="shared" si="7"/>
        <v>0</v>
      </c>
    </row>
    <row r="142" spans="1:29" ht="15.75">
      <c r="A142" s="100" t="str">
        <f t="shared" si="8"/>
        <v/>
      </c>
      <c r="B142" s="101"/>
      <c r="C142" s="101" t="str">
        <f t="shared" si="2"/>
        <v/>
      </c>
      <c r="D142" s="101" t="str">
        <f t="array" ref="D142">IF(F142="","",INDEX(B!$I$2:$I$112,MATCH(F142,B!$K$2:$K$112,0)))</f>
        <v/>
      </c>
      <c r="E142" s="101" t="str">
        <f t="array" ref="E142">IF(F142="","",INDEX(B!$J$2:$J$112,MATCH(F142,B!$K$2:$K$112,0)))</f>
        <v/>
      </c>
      <c r="F142" s="101"/>
      <c r="G142" s="101"/>
      <c r="H142" s="102"/>
      <c r="I142" s="101"/>
      <c r="J142" s="101"/>
      <c r="K142" s="101"/>
      <c r="L142" s="101"/>
      <c r="M142" s="101"/>
      <c r="N142" s="101"/>
      <c r="O142" s="101"/>
      <c r="P142" s="103"/>
      <c r="Q142" s="103"/>
      <c r="R142" s="103"/>
      <c r="S142" s="103"/>
      <c r="T142" s="103"/>
      <c r="U142" s="103"/>
      <c r="V142" s="103"/>
      <c r="W142" s="103"/>
      <c r="X142" s="103"/>
      <c r="Y142" s="99">
        <f t="shared" si="3"/>
        <v>0</v>
      </c>
      <c r="Z142" s="99">
        <f t="shared" si="4"/>
        <v>0</v>
      </c>
      <c r="AA142" s="99">
        <f t="shared" si="5"/>
        <v>0</v>
      </c>
      <c r="AB142" s="99">
        <f t="shared" si="6"/>
        <v>0</v>
      </c>
      <c r="AC142" s="104">
        <f t="shared" si="7"/>
        <v>0</v>
      </c>
    </row>
    <row r="143" spans="1:29" ht="15.75">
      <c r="A143" s="100" t="str">
        <f t="shared" si="8"/>
        <v/>
      </c>
      <c r="B143" s="101"/>
      <c r="C143" s="101" t="str">
        <f t="shared" si="2"/>
        <v/>
      </c>
      <c r="D143" s="101" t="str">
        <f t="array" ref="D143">IF(F143="","",INDEX(B!$I$2:$I$112,MATCH(F143,B!$K$2:$K$112,0)))</f>
        <v/>
      </c>
      <c r="E143" s="101" t="str">
        <f t="array" ref="E143">IF(F143="","",INDEX(B!$J$2:$J$112,MATCH(F143,B!$K$2:$K$112,0)))</f>
        <v/>
      </c>
      <c r="F143" s="101"/>
      <c r="G143" s="101"/>
      <c r="H143" s="102"/>
      <c r="I143" s="101"/>
      <c r="J143" s="101"/>
      <c r="K143" s="101"/>
      <c r="L143" s="101"/>
      <c r="M143" s="101"/>
      <c r="N143" s="101"/>
      <c r="O143" s="101"/>
      <c r="P143" s="103"/>
      <c r="Q143" s="103"/>
      <c r="R143" s="103"/>
      <c r="S143" s="103"/>
      <c r="T143" s="103"/>
      <c r="U143" s="103"/>
      <c r="V143" s="103"/>
      <c r="W143" s="103"/>
      <c r="X143" s="103"/>
      <c r="Y143" s="99">
        <f t="shared" si="3"/>
        <v>0</v>
      </c>
      <c r="Z143" s="99">
        <f t="shared" si="4"/>
        <v>0</v>
      </c>
      <c r="AA143" s="99">
        <f t="shared" si="5"/>
        <v>0</v>
      </c>
      <c r="AB143" s="99">
        <f t="shared" si="6"/>
        <v>0</v>
      </c>
      <c r="AC143" s="104">
        <f t="shared" si="7"/>
        <v>0</v>
      </c>
    </row>
    <row r="144" spans="1:29" ht="15.75">
      <c r="A144" s="100" t="str">
        <f t="shared" si="8"/>
        <v/>
      </c>
      <c r="B144" s="101"/>
      <c r="C144" s="101" t="str">
        <f t="shared" si="2"/>
        <v/>
      </c>
      <c r="D144" s="101" t="str">
        <f t="array" ref="D144">IF(F144="","",INDEX(B!$I$2:$I$112,MATCH(F144,B!$K$2:$K$112,0)))</f>
        <v/>
      </c>
      <c r="E144" s="101" t="str">
        <f t="array" ref="E144">IF(F144="","",INDEX(B!$J$2:$J$112,MATCH(F144,B!$K$2:$K$112,0)))</f>
        <v/>
      </c>
      <c r="F144" s="101"/>
      <c r="G144" s="101"/>
      <c r="H144" s="102"/>
      <c r="I144" s="101"/>
      <c r="J144" s="101"/>
      <c r="K144" s="101"/>
      <c r="L144" s="101"/>
      <c r="M144" s="101"/>
      <c r="N144" s="101"/>
      <c r="O144" s="101"/>
      <c r="P144" s="103"/>
      <c r="Q144" s="103"/>
      <c r="R144" s="103"/>
      <c r="S144" s="103"/>
      <c r="T144" s="103"/>
      <c r="U144" s="103"/>
      <c r="V144" s="103"/>
      <c r="W144" s="103"/>
      <c r="X144" s="103"/>
      <c r="Y144" s="99">
        <f t="shared" si="3"/>
        <v>0</v>
      </c>
      <c r="Z144" s="99">
        <f t="shared" si="4"/>
        <v>0</v>
      </c>
      <c r="AA144" s="99">
        <f t="shared" si="5"/>
        <v>0</v>
      </c>
      <c r="AB144" s="99">
        <f t="shared" si="6"/>
        <v>0</v>
      </c>
      <c r="AC144" s="104">
        <f t="shared" si="7"/>
        <v>0</v>
      </c>
    </row>
    <row r="145" spans="1:29" ht="15.75">
      <c r="A145" s="100" t="str">
        <f t="shared" si="8"/>
        <v/>
      </c>
      <c r="B145" s="101"/>
      <c r="C145" s="101" t="str">
        <f t="shared" si="2"/>
        <v/>
      </c>
      <c r="D145" s="101" t="str">
        <f t="array" ref="D145">IF(F145="","",INDEX(B!$I$2:$I$112,MATCH(F145,B!$K$2:$K$112,0)))</f>
        <v/>
      </c>
      <c r="E145" s="101" t="str">
        <f t="array" ref="E145">IF(F145="","",INDEX(B!$J$2:$J$112,MATCH(F145,B!$K$2:$K$112,0)))</f>
        <v/>
      </c>
      <c r="F145" s="101"/>
      <c r="G145" s="101"/>
      <c r="H145" s="102"/>
      <c r="I145" s="101"/>
      <c r="J145" s="101"/>
      <c r="K145" s="101"/>
      <c r="L145" s="101"/>
      <c r="M145" s="101"/>
      <c r="N145" s="101"/>
      <c r="O145" s="101"/>
      <c r="P145" s="103"/>
      <c r="Q145" s="103"/>
      <c r="R145" s="103"/>
      <c r="S145" s="103"/>
      <c r="T145" s="103"/>
      <c r="U145" s="103"/>
      <c r="V145" s="103"/>
      <c r="W145" s="103"/>
      <c r="X145" s="103"/>
      <c r="Y145" s="99">
        <f t="shared" si="3"/>
        <v>0</v>
      </c>
      <c r="Z145" s="99">
        <f t="shared" si="4"/>
        <v>0</v>
      </c>
      <c r="AA145" s="99">
        <f t="shared" si="5"/>
        <v>0</v>
      </c>
      <c r="AB145" s="99">
        <f t="shared" si="6"/>
        <v>0</v>
      </c>
      <c r="AC145" s="104">
        <f t="shared" si="7"/>
        <v>0</v>
      </c>
    </row>
    <row r="146" spans="1:29" ht="15.75">
      <c r="A146" s="100" t="str">
        <f t="shared" si="8"/>
        <v/>
      </c>
      <c r="B146" s="101"/>
      <c r="C146" s="101" t="str">
        <f t="shared" si="2"/>
        <v/>
      </c>
      <c r="D146" s="101" t="str">
        <f t="array" ref="D146">IF(F146="","",INDEX(B!$I$2:$I$112,MATCH(F146,B!$K$2:$K$112,0)))</f>
        <v/>
      </c>
      <c r="E146" s="101" t="str">
        <f t="array" ref="E146">IF(F146="","",INDEX(B!$J$2:$J$112,MATCH(F146,B!$K$2:$K$112,0)))</f>
        <v/>
      </c>
      <c r="F146" s="101"/>
      <c r="G146" s="101"/>
      <c r="H146" s="102"/>
      <c r="I146" s="101"/>
      <c r="J146" s="101"/>
      <c r="K146" s="101"/>
      <c r="L146" s="101"/>
      <c r="M146" s="101"/>
      <c r="N146" s="101"/>
      <c r="O146" s="101"/>
      <c r="P146" s="103"/>
      <c r="Q146" s="103"/>
      <c r="R146" s="103"/>
      <c r="S146" s="103"/>
      <c r="T146" s="103"/>
      <c r="U146" s="103"/>
      <c r="V146" s="103"/>
      <c r="W146" s="103"/>
      <c r="X146" s="103"/>
      <c r="Y146" s="99">
        <f t="shared" si="3"/>
        <v>0</v>
      </c>
      <c r="Z146" s="99">
        <f t="shared" si="4"/>
        <v>0</v>
      </c>
      <c r="AA146" s="99">
        <f t="shared" si="5"/>
        <v>0</v>
      </c>
      <c r="AB146" s="99">
        <f t="shared" si="6"/>
        <v>0</v>
      </c>
      <c r="AC146" s="104">
        <f t="shared" si="7"/>
        <v>0</v>
      </c>
    </row>
    <row r="147" spans="1:29" ht="15.75">
      <c r="A147" s="100" t="str">
        <f t="shared" si="8"/>
        <v/>
      </c>
      <c r="B147" s="101"/>
      <c r="C147" s="101" t="str">
        <f t="shared" si="2"/>
        <v/>
      </c>
      <c r="D147" s="101" t="str">
        <f t="array" ref="D147">IF(F147="","",INDEX(B!$I$2:$I$112,MATCH(F147,B!$K$2:$K$112,0)))</f>
        <v/>
      </c>
      <c r="E147" s="101" t="str">
        <f t="array" ref="E147">IF(F147="","",INDEX(B!$J$2:$J$112,MATCH(F147,B!$K$2:$K$112,0)))</f>
        <v/>
      </c>
      <c r="F147" s="101"/>
      <c r="G147" s="101"/>
      <c r="H147" s="102"/>
      <c r="I147" s="101"/>
      <c r="J147" s="101"/>
      <c r="K147" s="101"/>
      <c r="L147" s="101"/>
      <c r="M147" s="101"/>
      <c r="N147" s="101"/>
      <c r="O147" s="101"/>
      <c r="P147" s="103"/>
      <c r="Q147" s="103"/>
      <c r="R147" s="103"/>
      <c r="S147" s="103"/>
      <c r="T147" s="103"/>
      <c r="U147" s="103"/>
      <c r="V147" s="103"/>
      <c r="W147" s="103"/>
      <c r="X147" s="103"/>
      <c r="Y147" s="99">
        <f t="shared" si="3"/>
        <v>0</v>
      </c>
      <c r="Z147" s="99">
        <f t="shared" si="4"/>
        <v>0</v>
      </c>
      <c r="AA147" s="99">
        <f t="shared" si="5"/>
        <v>0</v>
      </c>
      <c r="AB147" s="99">
        <f t="shared" si="6"/>
        <v>0</v>
      </c>
      <c r="AC147" s="104">
        <f t="shared" si="7"/>
        <v>0</v>
      </c>
    </row>
    <row r="148" spans="1:29" ht="15.75">
      <c r="A148" s="100" t="str">
        <f t="shared" si="8"/>
        <v/>
      </c>
      <c r="B148" s="101"/>
      <c r="C148" s="101" t="str">
        <f t="shared" si="2"/>
        <v/>
      </c>
      <c r="D148" s="101" t="str">
        <f t="array" ref="D148">IF(F148="","",INDEX(B!$I$2:$I$112,MATCH(F148,B!$K$2:$K$112,0)))</f>
        <v/>
      </c>
      <c r="E148" s="101" t="str">
        <f t="array" ref="E148">IF(F148="","",INDEX(B!$J$2:$J$112,MATCH(F148,B!$K$2:$K$112,0)))</f>
        <v/>
      </c>
      <c r="F148" s="101"/>
      <c r="G148" s="101"/>
      <c r="H148" s="102"/>
      <c r="I148" s="101"/>
      <c r="J148" s="101"/>
      <c r="K148" s="101"/>
      <c r="L148" s="101"/>
      <c r="M148" s="101"/>
      <c r="N148" s="101"/>
      <c r="O148" s="101"/>
      <c r="P148" s="103"/>
      <c r="Q148" s="103"/>
      <c r="R148" s="103"/>
      <c r="S148" s="103"/>
      <c r="T148" s="103"/>
      <c r="U148" s="103"/>
      <c r="V148" s="103"/>
      <c r="W148" s="103"/>
      <c r="X148" s="103"/>
      <c r="Y148" s="99">
        <f t="shared" si="3"/>
        <v>0</v>
      </c>
      <c r="Z148" s="99">
        <f t="shared" si="4"/>
        <v>0</v>
      </c>
      <c r="AA148" s="99">
        <f t="shared" si="5"/>
        <v>0</v>
      </c>
      <c r="AB148" s="99">
        <f t="shared" si="6"/>
        <v>0</v>
      </c>
      <c r="AC148" s="104">
        <f t="shared" si="7"/>
        <v>0</v>
      </c>
    </row>
    <row r="149" spans="1:29" ht="15.75">
      <c r="A149" s="100" t="str">
        <f t="shared" si="8"/>
        <v/>
      </c>
      <c r="B149" s="101"/>
      <c r="C149" s="101" t="str">
        <f t="shared" si="2"/>
        <v/>
      </c>
      <c r="D149" s="101" t="str">
        <f t="array" ref="D149">IF(F149="","",INDEX(B!$I$2:$I$112,MATCH(F149,B!$K$2:$K$112,0)))</f>
        <v/>
      </c>
      <c r="E149" s="101" t="str">
        <f t="array" ref="E149">IF(F149="","",INDEX(B!$J$2:$J$112,MATCH(F149,B!$K$2:$K$112,0)))</f>
        <v/>
      </c>
      <c r="F149" s="101"/>
      <c r="G149" s="101"/>
      <c r="H149" s="102"/>
      <c r="I149" s="101"/>
      <c r="J149" s="101"/>
      <c r="K149" s="101"/>
      <c r="L149" s="101"/>
      <c r="M149" s="101"/>
      <c r="N149" s="101"/>
      <c r="O149" s="101"/>
      <c r="P149" s="103"/>
      <c r="Q149" s="103"/>
      <c r="R149" s="103"/>
      <c r="S149" s="103"/>
      <c r="T149" s="103"/>
      <c r="U149" s="103"/>
      <c r="V149" s="103"/>
      <c r="W149" s="103"/>
      <c r="X149" s="103"/>
      <c r="Y149" s="99">
        <f t="shared" si="3"/>
        <v>0</v>
      </c>
      <c r="Z149" s="99">
        <f t="shared" si="4"/>
        <v>0</v>
      </c>
      <c r="AA149" s="99">
        <f t="shared" si="5"/>
        <v>0</v>
      </c>
      <c r="AB149" s="99">
        <f t="shared" si="6"/>
        <v>0</v>
      </c>
      <c r="AC149" s="104">
        <f t="shared" si="7"/>
        <v>0</v>
      </c>
    </row>
    <row r="150" spans="1:29" ht="15.75">
      <c r="A150" s="100" t="str">
        <f t="shared" si="8"/>
        <v/>
      </c>
      <c r="B150" s="101"/>
      <c r="C150" s="101" t="str">
        <f t="shared" si="2"/>
        <v/>
      </c>
      <c r="D150" s="101" t="str">
        <f t="array" ref="D150">IF(F150="","",INDEX(B!$I$2:$I$112,MATCH(F150,B!$K$2:$K$112,0)))</f>
        <v/>
      </c>
      <c r="E150" s="101" t="str">
        <f t="array" ref="E150">IF(F150="","",INDEX(B!$J$2:$J$112,MATCH(F150,B!$K$2:$K$112,0)))</f>
        <v/>
      </c>
      <c r="F150" s="101"/>
      <c r="G150" s="101"/>
      <c r="H150" s="102"/>
      <c r="I150" s="101"/>
      <c r="J150" s="101"/>
      <c r="K150" s="101"/>
      <c r="L150" s="101"/>
      <c r="M150" s="101"/>
      <c r="N150" s="101"/>
      <c r="O150" s="101"/>
      <c r="P150" s="103"/>
      <c r="Q150" s="103"/>
      <c r="R150" s="103"/>
      <c r="S150" s="103"/>
      <c r="T150" s="103"/>
      <c r="U150" s="103"/>
      <c r="V150" s="103"/>
      <c r="W150" s="103"/>
      <c r="X150" s="103"/>
      <c r="Y150" s="99">
        <f t="shared" si="3"/>
        <v>0</v>
      </c>
      <c r="Z150" s="99">
        <f t="shared" si="4"/>
        <v>0</v>
      </c>
      <c r="AA150" s="99">
        <f t="shared" si="5"/>
        <v>0</v>
      </c>
      <c r="AB150" s="99">
        <f t="shared" si="6"/>
        <v>0</v>
      </c>
      <c r="AC150" s="104">
        <f t="shared" si="7"/>
        <v>0</v>
      </c>
    </row>
    <row r="151" spans="1:29" ht="15.75">
      <c r="A151" s="100" t="str">
        <f t="shared" si="8"/>
        <v/>
      </c>
      <c r="B151" s="101"/>
      <c r="C151" s="101" t="str">
        <f t="shared" si="2"/>
        <v/>
      </c>
      <c r="D151" s="101" t="str">
        <f t="array" ref="D151">IF(F151="","",INDEX(B!$I$2:$I$112,MATCH(F151,B!$K$2:$K$112,0)))</f>
        <v/>
      </c>
      <c r="E151" s="101" t="str">
        <f t="array" ref="E151">IF(F151="","",INDEX(B!$J$2:$J$112,MATCH(F151,B!$K$2:$K$112,0)))</f>
        <v/>
      </c>
      <c r="F151" s="101"/>
      <c r="G151" s="101"/>
      <c r="H151" s="102"/>
      <c r="I151" s="101"/>
      <c r="J151" s="101"/>
      <c r="K151" s="101"/>
      <c r="L151" s="101"/>
      <c r="M151" s="101"/>
      <c r="N151" s="101"/>
      <c r="O151" s="101"/>
      <c r="P151" s="103"/>
      <c r="Q151" s="103"/>
      <c r="R151" s="103"/>
      <c r="S151" s="103"/>
      <c r="T151" s="103"/>
      <c r="U151" s="103"/>
      <c r="V151" s="103"/>
      <c r="W151" s="103"/>
      <c r="X151" s="103"/>
      <c r="Y151" s="99">
        <f t="shared" si="3"/>
        <v>0</v>
      </c>
      <c r="Z151" s="99">
        <f t="shared" si="4"/>
        <v>0</v>
      </c>
      <c r="AA151" s="99">
        <f t="shared" si="5"/>
        <v>0</v>
      </c>
      <c r="AB151" s="99">
        <f t="shared" si="6"/>
        <v>0</v>
      </c>
      <c r="AC151" s="104">
        <f t="shared" si="7"/>
        <v>0</v>
      </c>
    </row>
    <row r="152" spans="1:29" ht="15.75">
      <c r="A152" s="100" t="str">
        <f t="shared" si="8"/>
        <v/>
      </c>
      <c r="B152" s="101"/>
      <c r="C152" s="101" t="str">
        <f t="shared" si="2"/>
        <v/>
      </c>
      <c r="D152" s="101" t="str">
        <f t="array" ref="D152">IF(F152="","",INDEX(B!$I$2:$I$112,MATCH(F152,B!$K$2:$K$112,0)))</f>
        <v/>
      </c>
      <c r="E152" s="101" t="str">
        <f t="array" ref="E152">IF(F152="","",INDEX(B!$J$2:$J$112,MATCH(F152,B!$K$2:$K$112,0)))</f>
        <v/>
      </c>
      <c r="F152" s="101"/>
      <c r="G152" s="101"/>
      <c r="H152" s="102"/>
      <c r="I152" s="101"/>
      <c r="J152" s="101"/>
      <c r="K152" s="101"/>
      <c r="L152" s="101"/>
      <c r="M152" s="101"/>
      <c r="N152" s="101"/>
      <c r="O152" s="101"/>
      <c r="P152" s="103"/>
      <c r="Q152" s="103"/>
      <c r="R152" s="103"/>
      <c r="S152" s="103"/>
      <c r="T152" s="103"/>
      <c r="U152" s="103"/>
      <c r="V152" s="103"/>
      <c r="W152" s="103"/>
      <c r="X152" s="103"/>
      <c r="Y152" s="99">
        <f t="shared" si="3"/>
        <v>0</v>
      </c>
      <c r="Z152" s="99">
        <f t="shared" si="4"/>
        <v>0</v>
      </c>
      <c r="AA152" s="99">
        <f t="shared" si="5"/>
        <v>0</v>
      </c>
      <c r="AB152" s="99">
        <f t="shared" si="6"/>
        <v>0</v>
      </c>
      <c r="AC152" s="104">
        <f t="shared" si="7"/>
        <v>0</v>
      </c>
    </row>
    <row r="153" spans="1:29" ht="15.75">
      <c r="A153" s="100" t="str">
        <f t="shared" si="8"/>
        <v/>
      </c>
      <c r="B153" s="101"/>
      <c r="C153" s="101" t="str">
        <f t="shared" si="2"/>
        <v/>
      </c>
      <c r="D153" s="101" t="str">
        <f t="array" ref="D153">IF(F153="","",INDEX(B!$I$2:$I$112,MATCH(F153,B!$K$2:$K$112,0)))</f>
        <v/>
      </c>
      <c r="E153" s="101" t="str">
        <f t="array" ref="E153">IF(F153="","",INDEX(B!$J$2:$J$112,MATCH(F153,B!$K$2:$K$112,0)))</f>
        <v/>
      </c>
      <c r="F153" s="101"/>
      <c r="G153" s="101"/>
      <c r="H153" s="102"/>
      <c r="I153" s="101"/>
      <c r="J153" s="101"/>
      <c r="K153" s="101"/>
      <c r="L153" s="101"/>
      <c r="M153" s="101"/>
      <c r="N153" s="101"/>
      <c r="O153" s="101"/>
      <c r="P153" s="103"/>
      <c r="Q153" s="103"/>
      <c r="R153" s="103"/>
      <c r="S153" s="103"/>
      <c r="T153" s="103"/>
      <c r="U153" s="103"/>
      <c r="V153" s="103"/>
      <c r="W153" s="103"/>
      <c r="X153" s="103"/>
      <c r="Y153" s="99">
        <f t="shared" si="3"/>
        <v>0</v>
      </c>
      <c r="Z153" s="99">
        <f t="shared" si="4"/>
        <v>0</v>
      </c>
      <c r="AA153" s="99">
        <f t="shared" si="5"/>
        <v>0</v>
      </c>
      <c r="AB153" s="99">
        <f t="shared" si="6"/>
        <v>0</v>
      </c>
      <c r="AC153" s="104">
        <f t="shared" si="7"/>
        <v>0</v>
      </c>
    </row>
    <row r="154" spans="1:29" ht="15.75">
      <c r="A154" s="100" t="str">
        <f t="shared" si="8"/>
        <v/>
      </c>
      <c r="B154" s="101"/>
      <c r="C154" s="101" t="str">
        <f t="shared" si="2"/>
        <v/>
      </c>
      <c r="D154" s="101" t="str">
        <f t="array" ref="D154">IF(F154="","",INDEX(B!$I$2:$I$112,MATCH(F154,B!$K$2:$K$112,0)))</f>
        <v/>
      </c>
      <c r="E154" s="101" t="str">
        <f t="array" ref="E154">IF(F154="","",INDEX(B!$J$2:$J$112,MATCH(F154,B!$K$2:$K$112,0)))</f>
        <v/>
      </c>
      <c r="F154" s="101"/>
      <c r="G154" s="101"/>
      <c r="H154" s="102"/>
      <c r="I154" s="101"/>
      <c r="J154" s="101"/>
      <c r="K154" s="101"/>
      <c r="L154" s="101"/>
      <c r="M154" s="101"/>
      <c r="N154" s="101"/>
      <c r="O154" s="101"/>
      <c r="P154" s="103"/>
      <c r="Q154" s="103"/>
      <c r="R154" s="103"/>
      <c r="S154" s="103"/>
      <c r="T154" s="103"/>
      <c r="U154" s="103"/>
      <c r="V154" s="103"/>
      <c r="W154" s="103"/>
      <c r="X154" s="103"/>
      <c r="Y154" s="99">
        <f t="shared" si="3"/>
        <v>0</v>
      </c>
      <c r="Z154" s="99">
        <f t="shared" si="4"/>
        <v>0</v>
      </c>
      <c r="AA154" s="99">
        <f t="shared" si="5"/>
        <v>0</v>
      </c>
      <c r="AB154" s="99">
        <f t="shared" si="6"/>
        <v>0</v>
      </c>
      <c r="AC154" s="104">
        <f t="shared" si="7"/>
        <v>0</v>
      </c>
    </row>
    <row r="155" spans="1:29" ht="15.75">
      <c r="A155" s="100" t="str">
        <f t="shared" si="8"/>
        <v/>
      </c>
      <c r="B155" s="101"/>
      <c r="C155" s="101" t="str">
        <f t="shared" si="2"/>
        <v/>
      </c>
      <c r="D155" s="101" t="str">
        <f t="array" ref="D155">IF(F155="","",INDEX(B!$I$2:$I$112,MATCH(F155,B!$K$2:$K$112,0)))</f>
        <v/>
      </c>
      <c r="E155" s="101" t="str">
        <f t="array" ref="E155">IF(F155="","",INDEX(B!$J$2:$J$112,MATCH(F155,B!$K$2:$K$112,0)))</f>
        <v/>
      </c>
      <c r="F155" s="101"/>
      <c r="G155" s="101"/>
      <c r="H155" s="102"/>
      <c r="I155" s="101"/>
      <c r="J155" s="101"/>
      <c r="K155" s="101"/>
      <c r="L155" s="101"/>
      <c r="M155" s="101"/>
      <c r="N155" s="101"/>
      <c r="O155" s="101"/>
      <c r="P155" s="103"/>
      <c r="Q155" s="103"/>
      <c r="R155" s="103"/>
      <c r="S155" s="103"/>
      <c r="T155" s="103"/>
      <c r="U155" s="103"/>
      <c r="V155" s="103"/>
      <c r="W155" s="103"/>
      <c r="X155" s="103"/>
      <c r="Y155" s="99">
        <f t="shared" si="3"/>
        <v>0</v>
      </c>
      <c r="Z155" s="99">
        <f t="shared" si="4"/>
        <v>0</v>
      </c>
      <c r="AA155" s="99">
        <f t="shared" si="5"/>
        <v>0</v>
      </c>
      <c r="AB155" s="99">
        <f t="shared" si="6"/>
        <v>0</v>
      </c>
      <c r="AC155" s="104">
        <f t="shared" si="7"/>
        <v>0</v>
      </c>
    </row>
    <row r="156" spans="1:29" ht="15.75">
      <c r="A156" s="100" t="str">
        <f t="shared" si="8"/>
        <v/>
      </c>
      <c r="B156" s="101"/>
      <c r="C156" s="101" t="str">
        <f t="shared" si="2"/>
        <v/>
      </c>
      <c r="D156" s="101" t="str">
        <f t="array" ref="D156">IF(F156="","",INDEX(B!$I$2:$I$112,MATCH(F156,B!$K$2:$K$112,0)))</f>
        <v/>
      </c>
      <c r="E156" s="101" t="str">
        <f t="array" ref="E156">IF(F156="","",INDEX(B!$J$2:$J$112,MATCH(F156,B!$K$2:$K$112,0)))</f>
        <v/>
      </c>
      <c r="F156" s="101"/>
      <c r="G156" s="101"/>
      <c r="H156" s="102"/>
      <c r="I156" s="101"/>
      <c r="J156" s="101"/>
      <c r="K156" s="101"/>
      <c r="L156" s="101"/>
      <c r="M156" s="101"/>
      <c r="N156" s="101"/>
      <c r="O156" s="101"/>
      <c r="P156" s="103"/>
      <c r="Q156" s="103"/>
      <c r="R156" s="103"/>
      <c r="S156" s="103"/>
      <c r="T156" s="103"/>
      <c r="U156" s="103"/>
      <c r="V156" s="103"/>
      <c r="W156" s="103"/>
      <c r="X156" s="103"/>
      <c r="Y156" s="99">
        <f t="shared" si="3"/>
        <v>0</v>
      </c>
      <c r="Z156" s="99">
        <f t="shared" si="4"/>
        <v>0</v>
      </c>
      <c r="AA156" s="99">
        <f t="shared" si="5"/>
        <v>0</v>
      </c>
      <c r="AB156" s="99">
        <f t="shared" si="6"/>
        <v>0</v>
      </c>
      <c r="AC156" s="104">
        <f t="shared" si="7"/>
        <v>0</v>
      </c>
    </row>
    <row r="157" spans="1:29" ht="15.75">
      <c r="A157" s="100" t="str">
        <f t="shared" si="8"/>
        <v/>
      </c>
      <c r="B157" s="101"/>
      <c r="C157" s="101" t="str">
        <f t="shared" si="2"/>
        <v/>
      </c>
      <c r="D157" s="101" t="str">
        <f t="array" ref="D157">IF(F157="","",INDEX(B!$I$2:$I$112,MATCH(F157,B!$K$2:$K$112,0)))</f>
        <v/>
      </c>
      <c r="E157" s="101" t="str">
        <f t="array" ref="E157">IF(F157="","",INDEX(B!$J$2:$J$112,MATCH(F157,B!$K$2:$K$112,0)))</f>
        <v/>
      </c>
      <c r="F157" s="101"/>
      <c r="G157" s="101"/>
      <c r="H157" s="102"/>
      <c r="I157" s="101"/>
      <c r="J157" s="101"/>
      <c r="K157" s="101"/>
      <c r="L157" s="101"/>
      <c r="M157" s="101"/>
      <c r="N157" s="101"/>
      <c r="O157" s="101"/>
      <c r="P157" s="103"/>
      <c r="Q157" s="103"/>
      <c r="R157" s="103"/>
      <c r="S157" s="103"/>
      <c r="T157" s="103"/>
      <c r="U157" s="103"/>
      <c r="V157" s="103"/>
      <c r="W157" s="103"/>
      <c r="X157" s="103"/>
      <c r="Y157" s="99">
        <f t="shared" si="3"/>
        <v>0</v>
      </c>
      <c r="Z157" s="99">
        <f t="shared" si="4"/>
        <v>0</v>
      </c>
      <c r="AA157" s="99">
        <f t="shared" si="5"/>
        <v>0</v>
      </c>
      <c r="AB157" s="99">
        <f t="shared" si="6"/>
        <v>0</v>
      </c>
      <c r="AC157" s="104">
        <f t="shared" si="7"/>
        <v>0</v>
      </c>
    </row>
    <row r="158" spans="1:29" ht="15.75">
      <c r="A158" s="100" t="str">
        <f t="shared" si="8"/>
        <v/>
      </c>
      <c r="B158" s="101"/>
      <c r="C158" s="101" t="str">
        <f t="shared" si="2"/>
        <v/>
      </c>
      <c r="D158" s="101" t="str">
        <f t="array" ref="D158">IF(F158="","",INDEX(B!$I$2:$I$112,MATCH(F158,B!$K$2:$K$112,0)))</f>
        <v/>
      </c>
      <c r="E158" s="101" t="str">
        <f t="array" ref="E158">IF(F158="","",INDEX(B!$J$2:$J$112,MATCH(F158,B!$K$2:$K$112,0)))</f>
        <v/>
      </c>
      <c r="F158" s="101"/>
      <c r="G158" s="101"/>
      <c r="H158" s="102"/>
      <c r="I158" s="101"/>
      <c r="J158" s="101"/>
      <c r="K158" s="101"/>
      <c r="L158" s="101"/>
      <c r="M158" s="101"/>
      <c r="N158" s="101"/>
      <c r="O158" s="101"/>
      <c r="P158" s="103"/>
      <c r="Q158" s="103"/>
      <c r="R158" s="103"/>
      <c r="S158" s="103"/>
      <c r="T158" s="103"/>
      <c r="U158" s="103"/>
      <c r="V158" s="103"/>
      <c r="W158" s="103"/>
      <c r="X158" s="103"/>
      <c r="Y158" s="99">
        <f t="shared" si="3"/>
        <v>0</v>
      </c>
      <c r="Z158" s="99">
        <f t="shared" si="4"/>
        <v>0</v>
      </c>
      <c r="AA158" s="99">
        <f t="shared" si="5"/>
        <v>0</v>
      </c>
      <c r="AB158" s="99">
        <f t="shared" si="6"/>
        <v>0</v>
      </c>
      <c r="AC158" s="104">
        <f t="shared" si="7"/>
        <v>0</v>
      </c>
    </row>
    <row r="159" spans="1:29" ht="15.75">
      <c r="A159" s="100" t="str">
        <f t="shared" si="8"/>
        <v/>
      </c>
      <c r="B159" s="101"/>
      <c r="C159" s="101" t="str">
        <f t="shared" si="2"/>
        <v/>
      </c>
      <c r="D159" s="101" t="str">
        <f t="array" ref="D159">IF(F159="","",INDEX(B!$I$2:$I$112,MATCH(F159,B!$K$2:$K$112,0)))</f>
        <v/>
      </c>
      <c r="E159" s="101" t="str">
        <f t="array" ref="E159">IF(F159="","",INDEX(B!$J$2:$J$112,MATCH(F159,B!$K$2:$K$112,0)))</f>
        <v/>
      </c>
      <c r="F159" s="101"/>
      <c r="G159" s="101"/>
      <c r="H159" s="102"/>
      <c r="I159" s="101"/>
      <c r="J159" s="101"/>
      <c r="K159" s="101"/>
      <c r="L159" s="101"/>
      <c r="M159" s="101"/>
      <c r="N159" s="101"/>
      <c r="O159" s="101"/>
      <c r="P159" s="103"/>
      <c r="Q159" s="103"/>
      <c r="R159" s="103"/>
      <c r="S159" s="103"/>
      <c r="T159" s="103"/>
      <c r="U159" s="103"/>
      <c r="V159" s="103"/>
      <c r="W159" s="103"/>
      <c r="X159" s="103"/>
      <c r="Y159" s="99">
        <f t="shared" si="3"/>
        <v>0</v>
      </c>
      <c r="Z159" s="99">
        <f t="shared" si="4"/>
        <v>0</v>
      </c>
      <c r="AA159" s="99">
        <f t="shared" si="5"/>
        <v>0</v>
      </c>
      <c r="AB159" s="99">
        <f t="shared" si="6"/>
        <v>0</v>
      </c>
      <c r="AC159" s="104">
        <f t="shared" si="7"/>
        <v>0</v>
      </c>
    </row>
    <row r="160" spans="1:29" ht="15.75">
      <c r="A160" s="100" t="str">
        <f t="shared" si="8"/>
        <v/>
      </c>
      <c r="B160" s="101"/>
      <c r="C160" s="101" t="str">
        <f t="shared" si="2"/>
        <v/>
      </c>
      <c r="D160" s="101" t="str">
        <f t="array" ref="D160">IF(F160="","",INDEX(B!$I$2:$I$112,MATCH(F160,B!$K$2:$K$112,0)))</f>
        <v/>
      </c>
      <c r="E160" s="101" t="str">
        <f t="array" ref="E160">IF(F160="","",INDEX(B!$J$2:$J$112,MATCH(F160,B!$K$2:$K$112,0)))</f>
        <v/>
      </c>
      <c r="F160" s="101"/>
      <c r="G160" s="101"/>
      <c r="H160" s="102"/>
      <c r="I160" s="101"/>
      <c r="J160" s="101"/>
      <c r="K160" s="101"/>
      <c r="L160" s="101"/>
      <c r="M160" s="101"/>
      <c r="N160" s="101"/>
      <c r="O160" s="101"/>
      <c r="P160" s="103"/>
      <c r="Q160" s="103"/>
      <c r="R160" s="103"/>
      <c r="S160" s="103"/>
      <c r="T160" s="103"/>
      <c r="U160" s="103"/>
      <c r="V160" s="103"/>
      <c r="W160" s="103"/>
      <c r="X160" s="103"/>
      <c r="Y160" s="99">
        <f t="shared" si="3"/>
        <v>0</v>
      </c>
      <c r="Z160" s="99">
        <f t="shared" si="4"/>
        <v>0</v>
      </c>
      <c r="AA160" s="99">
        <f t="shared" si="5"/>
        <v>0</v>
      </c>
      <c r="AB160" s="99">
        <f t="shared" si="6"/>
        <v>0</v>
      </c>
      <c r="AC160" s="104">
        <f t="shared" si="7"/>
        <v>0</v>
      </c>
    </row>
    <row r="161" spans="1:29" ht="15.75">
      <c r="A161" s="100" t="str">
        <f t="shared" si="8"/>
        <v/>
      </c>
      <c r="B161" s="101"/>
      <c r="C161" s="101" t="str">
        <f t="shared" si="2"/>
        <v/>
      </c>
      <c r="D161" s="101" t="str">
        <f t="array" ref="D161">IF(F161="","",INDEX(B!$I$2:$I$112,MATCH(F161,B!$K$2:$K$112,0)))</f>
        <v/>
      </c>
      <c r="E161" s="101" t="str">
        <f t="array" ref="E161">IF(F161="","",INDEX(B!$J$2:$J$112,MATCH(F161,B!$K$2:$K$112,0)))</f>
        <v/>
      </c>
      <c r="F161" s="101"/>
      <c r="G161" s="101"/>
      <c r="H161" s="102"/>
      <c r="I161" s="101"/>
      <c r="J161" s="101"/>
      <c r="K161" s="101"/>
      <c r="L161" s="101"/>
      <c r="M161" s="101"/>
      <c r="N161" s="101"/>
      <c r="O161" s="101"/>
      <c r="P161" s="103"/>
      <c r="Q161" s="103"/>
      <c r="R161" s="103"/>
      <c r="S161" s="103"/>
      <c r="T161" s="103"/>
      <c r="U161" s="103"/>
      <c r="V161" s="103"/>
      <c r="W161" s="103"/>
      <c r="X161" s="103"/>
      <c r="Y161" s="99">
        <f t="shared" si="3"/>
        <v>0</v>
      </c>
      <c r="Z161" s="99">
        <f t="shared" si="4"/>
        <v>0</v>
      </c>
      <c r="AA161" s="99">
        <f t="shared" si="5"/>
        <v>0</v>
      </c>
      <c r="AB161" s="99">
        <f t="shared" si="6"/>
        <v>0</v>
      </c>
      <c r="AC161" s="104">
        <f t="shared" si="7"/>
        <v>0</v>
      </c>
    </row>
    <row r="162" spans="1:29" ht="15.75">
      <c r="A162" s="100" t="str">
        <f t="shared" si="8"/>
        <v/>
      </c>
      <c r="B162" s="101"/>
      <c r="C162" s="101" t="str">
        <f t="shared" si="2"/>
        <v/>
      </c>
      <c r="D162" s="101" t="str">
        <f t="array" ref="D162">IF(F162="","",INDEX(B!$I$2:$I$112,MATCH(F162,B!$K$2:$K$112,0)))</f>
        <v/>
      </c>
      <c r="E162" s="101" t="str">
        <f t="array" ref="E162">IF(F162="","",INDEX(B!$J$2:$J$112,MATCH(F162,B!$K$2:$K$112,0)))</f>
        <v/>
      </c>
      <c r="F162" s="101"/>
      <c r="G162" s="101"/>
      <c r="H162" s="102"/>
      <c r="I162" s="101"/>
      <c r="J162" s="101"/>
      <c r="K162" s="101"/>
      <c r="L162" s="101"/>
      <c r="M162" s="101"/>
      <c r="N162" s="101"/>
      <c r="O162" s="101"/>
      <c r="P162" s="103"/>
      <c r="Q162" s="103"/>
      <c r="R162" s="103"/>
      <c r="S162" s="103"/>
      <c r="T162" s="103"/>
      <c r="U162" s="103"/>
      <c r="V162" s="103"/>
      <c r="W162" s="103"/>
      <c r="X162" s="103"/>
      <c r="Y162" s="99">
        <f t="shared" si="3"/>
        <v>0</v>
      </c>
      <c r="Z162" s="99">
        <f t="shared" si="4"/>
        <v>0</v>
      </c>
      <c r="AA162" s="99">
        <f t="shared" si="5"/>
        <v>0</v>
      </c>
      <c r="AB162" s="99">
        <f t="shared" si="6"/>
        <v>0</v>
      </c>
      <c r="AC162" s="104">
        <f t="shared" si="7"/>
        <v>0</v>
      </c>
    </row>
    <row r="163" spans="1:29" ht="15.75">
      <c r="A163" s="100" t="str">
        <f t="shared" si="8"/>
        <v/>
      </c>
      <c r="B163" s="101"/>
      <c r="C163" s="101" t="str">
        <f t="shared" si="2"/>
        <v/>
      </c>
      <c r="D163" s="101" t="str">
        <f t="array" ref="D163">IF(F163="","",INDEX(B!$I$2:$I$112,MATCH(F163,B!$K$2:$K$112,0)))</f>
        <v/>
      </c>
      <c r="E163" s="101" t="str">
        <f t="array" ref="E163">IF(F163="","",INDEX(B!$J$2:$J$112,MATCH(F163,B!$K$2:$K$112,0)))</f>
        <v/>
      </c>
      <c r="F163" s="101"/>
      <c r="G163" s="101"/>
      <c r="H163" s="102"/>
      <c r="I163" s="101"/>
      <c r="J163" s="101"/>
      <c r="K163" s="101"/>
      <c r="L163" s="101"/>
      <c r="M163" s="101"/>
      <c r="N163" s="101"/>
      <c r="O163" s="101"/>
      <c r="P163" s="103"/>
      <c r="Q163" s="103"/>
      <c r="R163" s="103"/>
      <c r="S163" s="103"/>
      <c r="T163" s="103"/>
      <c r="U163" s="103"/>
      <c r="V163" s="103"/>
      <c r="W163" s="103"/>
      <c r="X163" s="103"/>
      <c r="Y163" s="99">
        <f t="shared" si="3"/>
        <v>0</v>
      </c>
      <c r="Z163" s="99">
        <f t="shared" si="4"/>
        <v>0</v>
      </c>
      <c r="AA163" s="99">
        <f t="shared" si="5"/>
        <v>0</v>
      </c>
      <c r="AB163" s="99">
        <f t="shared" si="6"/>
        <v>0</v>
      </c>
      <c r="AC163" s="104">
        <f t="shared" si="7"/>
        <v>0</v>
      </c>
    </row>
    <row r="164" spans="1:29" ht="15.75">
      <c r="A164" s="100" t="str">
        <f t="shared" si="8"/>
        <v/>
      </c>
      <c r="B164" s="101"/>
      <c r="C164" s="101" t="str">
        <f t="shared" si="2"/>
        <v/>
      </c>
      <c r="D164" s="101" t="str">
        <f t="array" ref="D164">IF(F164="","",INDEX(B!$I$2:$I$112,MATCH(F164,B!$K$2:$K$112,0)))</f>
        <v/>
      </c>
      <c r="E164" s="101" t="str">
        <f t="array" ref="E164">IF(F164="","",INDEX(B!$J$2:$J$112,MATCH(F164,B!$K$2:$K$112,0)))</f>
        <v/>
      </c>
      <c r="F164" s="101"/>
      <c r="G164" s="101"/>
      <c r="H164" s="102"/>
      <c r="I164" s="101"/>
      <c r="J164" s="101"/>
      <c r="K164" s="101"/>
      <c r="L164" s="101"/>
      <c r="M164" s="101"/>
      <c r="N164" s="101"/>
      <c r="O164" s="101"/>
      <c r="P164" s="103"/>
      <c r="Q164" s="103"/>
      <c r="R164" s="103"/>
      <c r="S164" s="103"/>
      <c r="T164" s="103"/>
      <c r="U164" s="103"/>
      <c r="V164" s="103"/>
      <c r="W164" s="103"/>
      <c r="X164" s="103"/>
      <c r="Y164" s="99">
        <f t="shared" si="3"/>
        <v>0</v>
      </c>
      <c r="Z164" s="99">
        <f t="shared" si="4"/>
        <v>0</v>
      </c>
      <c r="AA164" s="99">
        <f t="shared" si="5"/>
        <v>0</v>
      </c>
      <c r="AB164" s="99">
        <f t="shared" si="6"/>
        <v>0</v>
      </c>
      <c r="AC164" s="104">
        <f t="shared" si="7"/>
        <v>0</v>
      </c>
    </row>
    <row r="165" spans="1:29" ht="15.75">
      <c r="A165" s="100" t="str">
        <f t="shared" si="8"/>
        <v/>
      </c>
      <c r="B165" s="101"/>
      <c r="C165" s="101" t="str">
        <f t="shared" si="2"/>
        <v/>
      </c>
      <c r="D165" s="101" t="str">
        <f t="array" ref="D165">IF(F165="","",INDEX(B!$I$2:$I$112,MATCH(F165,B!$K$2:$K$112,0)))</f>
        <v/>
      </c>
      <c r="E165" s="101" t="str">
        <f t="array" ref="E165">IF(F165="","",INDEX(B!$J$2:$J$112,MATCH(F165,B!$K$2:$K$112,0)))</f>
        <v/>
      </c>
      <c r="F165" s="101"/>
      <c r="G165" s="101"/>
      <c r="H165" s="102"/>
      <c r="I165" s="101"/>
      <c r="J165" s="101"/>
      <c r="K165" s="101"/>
      <c r="L165" s="101"/>
      <c r="M165" s="101"/>
      <c r="N165" s="101"/>
      <c r="O165" s="101"/>
      <c r="P165" s="103"/>
      <c r="Q165" s="103"/>
      <c r="R165" s="103"/>
      <c r="S165" s="103"/>
      <c r="T165" s="103"/>
      <c r="U165" s="103"/>
      <c r="V165" s="103"/>
      <c r="W165" s="103"/>
      <c r="X165" s="103"/>
      <c r="Y165" s="99">
        <f t="shared" si="3"/>
        <v>0</v>
      </c>
      <c r="Z165" s="99">
        <f t="shared" si="4"/>
        <v>0</v>
      </c>
      <c r="AA165" s="99">
        <f t="shared" si="5"/>
        <v>0</v>
      </c>
      <c r="AB165" s="99">
        <f t="shared" si="6"/>
        <v>0</v>
      </c>
      <c r="AC165" s="104">
        <f t="shared" si="7"/>
        <v>0</v>
      </c>
    </row>
    <row r="166" spans="1:29" ht="15.75">
      <c r="A166" s="100" t="str">
        <f t="shared" si="8"/>
        <v/>
      </c>
      <c r="B166" s="101"/>
      <c r="C166" s="101" t="str">
        <f t="shared" si="2"/>
        <v/>
      </c>
      <c r="D166" s="101" t="str">
        <f t="array" ref="D166">IF(F166="","",INDEX(B!$I$2:$I$112,MATCH(F166,B!$K$2:$K$112,0)))</f>
        <v/>
      </c>
      <c r="E166" s="101" t="str">
        <f t="array" ref="E166">IF(F166="","",INDEX(B!$J$2:$J$112,MATCH(F166,B!$K$2:$K$112,0)))</f>
        <v/>
      </c>
      <c r="F166" s="101"/>
      <c r="G166" s="101"/>
      <c r="H166" s="102"/>
      <c r="I166" s="101"/>
      <c r="J166" s="101"/>
      <c r="K166" s="101"/>
      <c r="L166" s="101"/>
      <c r="M166" s="101"/>
      <c r="N166" s="101"/>
      <c r="O166" s="101"/>
      <c r="P166" s="103"/>
      <c r="Q166" s="103"/>
      <c r="R166" s="103"/>
      <c r="S166" s="103"/>
      <c r="T166" s="103"/>
      <c r="U166" s="103"/>
      <c r="V166" s="103"/>
      <c r="W166" s="103"/>
      <c r="X166" s="103"/>
      <c r="Y166" s="99">
        <f t="shared" si="3"/>
        <v>0</v>
      </c>
      <c r="Z166" s="99">
        <f t="shared" si="4"/>
        <v>0</v>
      </c>
      <c r="AA166" s="99">
        <f t="shared" si="5"/>
        <v>0</v>
      </c>
      <c r="AB166" s="99">
        <f t="shared" si="6"/>
        <v>0</v>
      </c>
      <c r="AC166" s="104">
        <f t="shared" si="7"/>
        <v>0</v>
      </c>
    </row>
    <row r="167" spans="1:29" ht="15.75">
      <c r="A167" s="100" t="str">
        <f t="shared" si="8"/>
        <v/>
      </c>
      <c r="B167" s="101"/>
      <c r="C167" s="101" t="str">
        <f t="shared" si="2"/>
        <v/>
      </c>
      <c r="D167" s="101" t="str">
        <f t="array" ref="D167">IF(F167="","",INDEX(B!$I$2:$I$112,MATCH(F167,B!$K$2:$K$112,0)))</f>
        <v/>
      </c>
      <c r="E167" s="101" t="str">
        <f t="array" ref="E167">IF(F167="","",INDEX(B!$J$2:$J$112,MATCH(F167,B!$K$2:$K$112,0)))</f>
        <v/>
      </c>
      <c r="F167" s="101"/>
      <c r="G167" s="101"/>
      <c r="H167" s="102"/>
      <c r="I167" s="101"/>
      <c r="J167" s="101"/>
      <c r="K167" s="101"/>
      <c r="L167" s="101"/>
      <c r="M167" s="101"/>
      <c r="N167" s="101"/>
      <c r="O167" s="101"/>
      <c r="P167" s="103"/>
      <c r="Q167" s="103"/>
      <c r="R167" s="103"/>
      <c r="S167" s="103"/>
      <c r="T167" s="103"/>
      <c r="U167" s="103"/>
      <c r="V167" s="103"/>
      <c r="W167" s="103"/>
      <c r="X167" s="103"/>
      <c r="Y167" s="99">
        <f t="shared" si="3"/>
        <v>0</v>
      </c>
      <c r="Z167" s="99">
        <f t="shared" si="4"/>
        <v>0</v>
      </c>
      <c r="AA167" s="99">
        <f t="shared" si="5"/>
        <v>0</v>
      </c>
      <c r="AB167" s="99">
        <f t="shared" si="6"/>
        <v>0</v>
      </c>
      <c r="AC167" s="104">
        <f t="shared" si="7"/>
        <v>0</v>
      </c>
    </row>
    <row r="168" spans="1:29" ht="15.75">
      <c r="A168" s="100" t="str">
        <f t="shared" si="8"/>
        <v/>
      </c>
      <c r="B168" s="101"/>
      <c r="C168" s="101" t="str">
        <f t="shared" si="2"/>
        <v/>
      </c>
      <c r="D168" s="101" t="str">
        <f t="array" ref="D168">IF(F168="","",INDEX(B!$I$2:$I$112,MATCH(F168,B!$K$2:$K$112,0)))</f>
        <v/>
      </c>
      <c r="E168" s="101" t="str">
        <f t="array" ref="E168">IF(F168="","",INDEX(B!$J$2:$J$112,MATCH(F168,B!$K$2:$K$112,0)))</f>
        <v/>
      </c>
      <c r="F168" s="101"/>
      <c r="G168" s="101"/>
      <c r="H168" s="102"/>
      <c r="I168" s="101"/>
      <c r="J168" s="101"/>
      <c r="K168" s="101"/>
      <c r="L168" s="101"/>
      <c r="M168" s="101"/>
      <c r="N168" s="101"/>
      <c r="O168" s="101"/>
      <c r="P168" s="103"/>
      <c r="Q168" s="103"/>
      <c r="R168" s="103"/>
      <c r="S168" s="103"/>
      <c r="T168" s="103"/>
      <c r="U168" s="103"/>
      <c r="V168" s="103"/>
      <c r="W168" s="103"/>
      <c r="X168" s="103"/>
      <c r="Y168" s="99">
        <f t="shared" si="3"/>
        <v>0</v>
      </c>
      <c r="Z168" s="99">
        <f t="shared" si="4"/>
        <v>0</v>
      </c>
      <c r="AA168" s="99">
        <f t="shared" si="5"/>
        <v>0</v>
      </c>
      <c r="AB168" s="99">
        <f t="shared" si="6"/>
        <v>0</v>
      </c>
      <c r="AC168" s="104">
        <f t="shared" si="7"/>
        <v>0</v>
      </c>
    </row>
    <row r="169" spans="1:29" ht="15.75">
      <c r="A169" s="100" t="str">
        <f t="shared" si="8"/>
        <v/>
      </c>
      <c r="B169" s="101"/>
      <c r="C169" s="101" t="str">
        <f t="shared" si="2"/>
        <v/>
      </c>
      <c r="D169" s="101" t="str">
        <f t="array" ref="D169">IF(F169="","",INDEX(B!$I$2:$I$112,MATCH(F169,B!$K$2:$K$112,0)))</f>
        <v/>
      </c>
      <c r="E169" s="101" t="str">
        <f t="array" ref="E169">IF(F169="","",INDEX(B!$J$2:$J$112,MATCH(F169,B!$K$2:$K$112,0)))</f>
        <v/>
      </c>
      <c r="F169" s="101"/>
      <c r="G169" s="101"/>
      <c r="H169" s="102"/>
      <c r="I169" s="101"/>
      <c r="J169" s="101"/>
      <c r="K169" s="101"/>
      <c r="L169" s="101"/>
      <c r="M169" s="101"/>
      <c r="N169" s="101"/>
      <c r="O169" s="101"/>
      <c r="P169" s="103"/>
      <c r="Q169" s="103"/>
      <c r="R169" s="103"/>
      <c r="S169" s="103"/>
      <c r="T169" s="103"/>
      <c r="U169" s="103"/>
      <c r="V169" s="103"/>
      <c r="W169" s="103"/>
      <c r="X169" s="103"/>
      <c r="Y169" s="99">
        <f t="shared" si="3"/>
        <v>0</v>
      </c>
      <c r="Z169" s="99">
        <f t="shared" si="4"/>
        <v>0</v>
      </c>
      <c r="AA169" s="99">
        <f t="shared" si="5"/>
        <v>0</v>
      </c>
      <c r="AB169" s="99">
        <f t="shared" si="6"/>
        <v>0</v>
      </c>
      <c r="AC169" s="104">
        <f t="shared" si="7"/>
        <v>0</v>
      </c>
    </row>
    <row r="170" spans="1:29" ht="15.75">
      <c r="A170" s="100" t="str">
        <f t="shared" si="8"/>
        <v/>
      </c>
      <c r="B170" s="101"/>
      <c r="C170" s="101" t="str">
        <f t="shared" si="2"/>
        <v/>
      </c>
      <c r="D170" s="101" t="str">
        <f t="array" ref="D170">IF(F170="","",INDEX(B!$I$2:$I$112,MATCH(F170,B!$K$2:$K$112,0)))</f>
        <v/>
      </c>
      <c r="E170" s="101" t="str">
        <f t="array" ref="E170">IF(F170="","",INDEX(B!$J$2:$J$112,MATCH(F170,B!$K$2:$K$112,0)))</f>
        <v/>
      </c>
      <c r="F170" s="101"/>
      <c r="G170" s="101"/>
      <c r="H170" s="102"/>
      <c r="I170" s="101"/>
      <c r="J170" s="101"/>
      <c r="K170" s="101"/>
      <c r="L170" s="101"/>
      <c r="M170" s="101"/>
      <c r="N170" s="101"/>
      <c r="O170" s="101"/>
      <c r="P170" s="103"/>
      <c r="Q170" s="103"/>
      <c r="R170" s="103"/>
      <c r="S170" s="103"/>
      <c r="T170" s="103"/>
      <c r="U170" s="103"/>
      <c r="V170" s="103"/>
      <c r="W170" s="103"/>
      <c r="X170" s="103"/>
      <c r="Y170" s="99">
        <f t="shared" si="3"/>
        <v>0</v>
      </c>
      <c r="Z170" s="99">
        <f t="shared" si="4"/>
        <v>0</v>
      </c>
      <c r="AA170" s="99">
        <f t="shared" si="5"/>
        <v>0</v>
      </c>
      <c r="AB170" s="99">
        <f t="shared" si="6"/>
        <v>0</v>
      </c>
      <c r="AC170" s="104">
        <f t="shared" si="7"/>
        <v>0</v>
      </c>
    </row>
    <row r="171" spans="1:29" ht="15.75">
      <c r="A171" s="100" t="str">
        <f t="shared" si="8"/>
        <v/>
      </c>
      <c r="B171" s="101"/>
      <c r="C171" s="101" t="str">
        <f t="shared" si="2"/>
        <v/>
      </c>
      <c r="D171" s="101" t="str">
        <f t="array" ref="D171">IF(F171="","",INDEX(B!$I$2:$I$112,MATCH(F171,B!$K$2:$K$112,0)))</f>
        <v/>
      </c>
      <c r="E171" s="101" t="str">
        <f t="array" ref="E171">IF(F171="","",INDEX(B!$J$2:$J$112,MATCH(F171,B!$K$2:$K$112,0)))</f>
        <v/>
      </c>
      <c r="F171" s="101"/>
      <c r="G171" s="101"/>
      <c r="H171" s="102"/>
      <c r="I171" s="101"/>
      <c r="J171" s="101"/>
      <c r="K171" s="101"/>
      <c r="L171" s="101"/>
      <c r="M171" s="101"/>
      <c r="N171" s="101"/>
      <c r="O171" s="101"/>
      <c r="P171" s="103"/>
      <c r="Q171" s="103"/>
      <c r="R171" s="103"/>
      <c r="S171" s="103"/>
      <c r="T171" s="103"/>
      <c r="U171" s="103"/>
      <c r="V171" s="103"/>
      <c r="W171" s="103"/>
      <c r="X171" s="103"/>
      <c r="Y171" s="99">
        <f t="shared" si="3"/>
        <v>0</v>
      </c>
      <c r="Z171" s="99">
        <f t="shared" si="4"/>
        <v>0</v>
      </c>
      <c r="AA171" s="99">
        <f t="shared" si="5"/>
        <v>0</v>
      </c>
      <c r="AB171" s="99">
        <f t="shared" si="6"/>
        <v>0</v>
      </c>
      <c r="AC171" s="104">
        <f t="shared" si="7"/>
        <v>0</v>
      </c>
    </row>
    <row r="172" spans="1:29" ht="15.75">
      <c r="A172" s="100" t="str">
        <f t="shared" si="8"/>
        <v/>
      </c>
      <c r="B172" s="101"/>
      <c r="C172" s="101" t="str">
        <f t="shared" si="2"/>
        <v/>
      </c>
      <c r="D172" s="101" t="str">
        <f t="array" ref="D172">IF(F172="","",INDEX(B!$I$2:$I$112,MATCH(F172,B!$K$2:$K$112,0)))</f>
        <v/>
      </c>
      <c r="E172" s="101" t="str">
        <f t="array" ref="E172">IF(F172="","",INDEX(B!$J$2:$J$112,MATCH(F172,B!$K$2:$K$112,0)))</f>
        <v/>
      </c>
      <c r="F172" s="101"/>
      <c r="G172" s="101"/>
      <c r="H172" s="102"/>
      <c r="I172" s="101"/>
      <c r="J172" s="101"/>
      <c r="K172" s="101"/>
      <c r="L172" s="101"/>
      <c r="M172" s="101"/>
      <c r="N172" s="101"/>
      <c r="O172" s="101"/>
      <c r="P172" s="103"/>
      <c r="Q172" s="103"/>
      <c r="R172" s="103"/>
      <c r="S172" s="103"/>
      <c r="T172" s="103"/>
      <c r="U172" s="103"/>
      <c r="V172" s="103"/>
      <c r="W172" s="103"/>
      <c r="X172" s="103"/>
      <c r="Y172" s="99">
        <f t="shared" si="3"/>
        <v>0</v>
      </c>
      <c r="Z172" s="99">
        <f t="shared" si="4"/>
        <v>0</v>
      </c>
      <c r="AA172" s="99">
        <f t="shared" si="5"/>
        <v>0</v>
      </c>
      <c r="AB172" s="99">
        <f t="shared" si="6"/>
        <v>0</v>
      </c>
      <c r="AC172" s="104">
        <f t="shared" si="7"/>
        <v>0</v>
      </c>
    </row>
    <row r="173" spans="1:29" ht="15.75">
      <c r="A173" s="100" t="str">
        <f t="shared" si="8"/>
        <v/>
      </c>
      <c r="B173" s="101"/>
      <c r="C173" s="101" t="str">
        <f t="shared" si="2"/>
        <v/>
      </c>
      <c r="D173" s="101" t="str">
        <f t="array" ref="D173">IF(F173="","",INDEX(B!$I$2:$I$112,MATCH(F173,B!$K$2:$K$112,0)))</f>
        <v/>
      </c>
      <c r="E173" s="101" t="str">
        <f t="array" ref="E173">IF(F173="","",INDEX(B!$J$2:$J$112,MATCH(F173,B!$K$2:$K$112,0)))</f>
        <v/>
      </c>
      <c r="F173" s="101"/>
      <c r="G173" s="101"/>
      <c r="H173" s="102"/>
      <c r="I173" s="101"/>
      <c r="J173" s="101"/>
      <c r="K173" s="101"/>
      <c r="L173" s="101"/>
      <c r="M173" s="101"/>
      <c r="N173" s="101"/>
      <c r="O173" s="101"/>
      <c r="P173" s="103"/>
      <c r="Q173" s="103"/>
      <c r="R173" s="103"/>
      <c r="S173" s="103"/>
      <c r="T173" s="103"/>
      <c r="U173" s="103"/>
      <c r="V173" s="103"/>
      <c r="W173" s="103"/>
      <c r="X173" s="103"/>
      <c r="Y173" s="99">
        <f t="shared" si="3"/>
        <v>0</v>
      </c>
      <c r="Z173" s="99">
        <f t="shared" si="4"/>
        <v>0</v>
      </c>
      <c r="AA173" s="99">
        <f t="shared" si="5"/>
        <v>0</v>
      </c>
      <c r="AB173" s="99">
        <f t="shared" si="6"/>
        <v>0</v>
      </c>
      <c r="AC173" s="104">
        <f t="shared" si="7"/>
        <v>0</v>
      </c>
    </row>
    <row r="174" spans="1:29" ht="15.75">
      <c r="A174" s="100" t="str">
        <f t="shared" si="8"/>
        <v/>
      </c>
      <c r="B174" s="101"/>
      <c r="C174" s="101" t="str">
        <f t="shared" si="2"/>
        <v/>
      </c>
      <c r="D174" s="101" t="str">
        <f t="array" ref="D174">IF(F174="","",INDEX(B!$I$2:$I$112,MATCH(F174,B!$K$2:$K$112,0)))</f>
        <v/>
      </c>
      <c r="E174" s="101" t="str">
        <f t="array" ref="E174">IF(F174="","",INDEX(B!$J$2:$J$112,MATCH(F174,B!$K$2:$K$112,0)))</f>
        <v/>
      </c>
      <c r="F174" s="101"/>
      <c r="G174" s="101"/>
      <c r="H174" s="102"/>
      <c r="I174" s="101"/>
      <c r="J174" s="101"/>
      <c r="K174" s="101"/>
      <c r="L174" s="101"/>
      <c r="M174" s="101"/>
      <c r="N174" s="101"/>
      <c r="O174" s="101"/>
      <c r="P174" s="103"/>
      <c r="Q174" s="103"/>
      <c r="R174" s="103"/>
      <c r="S174" s="103"/>
      <c r="T174" s="103"/>
      <c r="U174" s="103"/>
      <c r="V174" s="103"/>
      <c r="W174" s="103"/>
      <c r="X174" s="103"/>
      <c r="Y174" s="99">
        <f t="shared" si="3"/>
        <v>0</v>
      </c>
      <c r="Z174" s="99">
        <f t="shared" si="4"/>
        <v>0</v>
      </c>
      <c r="AA174" s="99">
        <f t="shared" si="5"/>
        <v>0</v>
      </c>
      <c r="AB174" s="99">
        <f t="shared" si="6"/>
        <v>0</v>
      </c>
      <c r="AC174" s="104">
        <f t="shared" si="7"/>
        <v>0</v>
      </c>
    </row>
    <row r="175" spans="1:29" ht="15.75">
      <c r="A175" s="100" t="str">
        <f t="shared" si="8"/>
        <v/>
      </c>
      <c r="B175" s="101"/>
      <c r="C175" s="101" t="str">
        <f t="shared" si="2"/>
        <v/>
      </c>
      <c r="D175" s="101" t="str">
        <f t="array" ref="D175">IF(F175="","",INDEX(B!$I$2:$I$112,MATCH(F175,B!$K$2:$K$112,0)))</f>
        <v/>
      </c>
      <c r="E175" s="101" t="str">
        <f t="array" ref="E175">IF(F175="","",INDEX(B!$J$2:$J$112,MATCH(F175,B!$K$2:$K$112,0)))</f>
        <v/>
      </c>
      <c r="F175" s="101"/>
      <c r="G175" s="101"/>
      <c r="H175" s="102"/>
      <c r="I175" s="101"/>
      <c r="J175" s="101"/>
      <c r="K175" s="101"/>
      <c r="L175" s="101"/>
      <c r="M175" s="101"/>
      <c r="N175" s="101"/>
      <c r="O175" s="101"/>
      <c r="P175" s="103"/>
      <c r="Q175" s="103"/>
      <c r="R175" s="103"/>
      <c r="S175" s="103"/>
      <c r="T175" s="103"/>
      <c r="U175" s="103"/>
      <c r="V175" s="103"/>
      <c r="W175" s="103"/>
      <c r="X175" s="103"/>
      <c r="Y175" s="99">
        <f t="shared" si="3"/>
        <v>0</v>
      </c>
      <c r="Z175" s="99">
        <f t="shared" si="4"/>
        <v>0</v>
      </c>
      <c r="AA175" s="99">
        <f t="shared" si="5"/>
        <v>0</v>
      </c>
      <c r="AB175" s="99">
        <f t="shared" si="6"/>
        <v>0</v>
      </c>
      <c r="AC175" s="104">
        <f t="shared" si="7"/>
        <v>0</v>
      </c>
    </row>
    <row r="176" spans="1:29" ht="15.75">
      <c r="A176" s="100" t="str">
        <f t="shared" si="8"/>
        <v/>
      </c>
      <c r="B176" s="101"/>
      <c r="C176" s="101" t="str">
        <f t="shared" si="2"/>
        <v/>
      </c>
      <c r="D176" s="101" t="str">
        <f t="array" ref="D176">IF(F176="","",INDEX(B!$I$2:$I$112,MATCH(F176,B!$K$2:$K$112,0)))</f>
        <v/>
      </c>
      <c r="E176" s="101" t="str">
        <f t="array" ref="E176">IF(F176="","",INDEX(B!$J$2:$J$112,MATCH(F176,B!$K$2:$K$112,0)))</f>
        <v/>
      </c>
      <c r="F176" s="101"/>
      <c r="G176" s="101"/>
      <c r="H176" s="102"/>
      <c r="I176" s="101"/>
      <c r="J176" s="101"/>
      <c r="K176" s="101"/>
      <c r="L176" s="101"/>
      <c r="M176" s="101"/>
      <c r="N176" s="101"/>
      <c r="O176" s="101"/>
      <c r="P176" s="103"/>
      <c r="Q176" s="103"/>
      <c r="R176" s="103"/>
      <c r="S176" s="103"/>
      <c r="T176" s="103"/>
      <c r="U176" s="103"/>
      <c r="V176" s="103"/>
      <c r="W176" s="103"/>
      <c r="X176" s="103"/>
      <c r="Y176" s="99">
        <f t="shared" si="3"/>
        <v>0</v>
      </c>
      <c r="Z176" s="99">
        <f t="shared" si="4"/>
        <v>0</v>
      </c>
      <c r="AA176" s="99">
        <f t="shared" si="5"/>
        <v>0</v>
      </c>
      <c r="AB176" s="99">
        <f t="shared" si="6"/>
        <v>0</v>
      </c>
      <c r="AC176" s="104">
        <f t="shared" si="7"/>
        <v>0</v>
      </c>
    </row>
    <row r="177" spans="1:29" ht="15.75">
      <c r="A177" s="100" t="str">
        <f t="shared" si="8"/>
        <v/>
      </c>
      <c r="B177" s="101"/>
      <c r="C177" s="101" t="str">
        <f t="shared" si="2"/>
        <v/>
      </c>
      <c r="D177" s="101" t="str">
        <f t="array" ref="D177">IF(F177="","",INDEX(B!$I$2:$I$112,MATCH(F177,B!$K$2:$K$112,0)))</f>
        <v/>
      </c>
      <c r="E177" s="101" t="str">
        <f t="array" ref="E177">IF(F177="","",INDEX(B!$J$2:$J$112,MATCH(F177,B!$K$2:$K$112,0)))</f>
        <v/>
      </c>
      <c r="F177" s="101"/>
      <c r="G177" s="101"/>
      <c r="H177" s="102"/>
      <c r="I177" s="101"/>
      <c r="J177" s="101"/>
      <c r="K177" s="101"/>
      <c r="L177" s="101"/>
      <c r="M177" s="101"/>
      <c r="N177" s="101"/>
      <c r="O177" s="101"/>
      <c r="P177" s="103"/>
      <c r="Q177" s="103"/>
      <c r="R177" s="103"/>
      <c r="S177" s="103"/>
      <c r="T177" s="103"/>
      <c r="U177" s="103"/>
      <c r="V177" s="103"/>
      <c r="W177" s="103"/>
      <c r="X177" s="103"/>
      <c r="Y177" s="99">
        <f t="shared" si="3"/>
        <v>0</v>
      </c>
      <c r="Z177" s="99">
        <f t="shared" si="4"/>
        <v>0</v>
      </c>
      <c r="AA177" s="99">
        <f t="shared" si="5"/>
        <v>0</v>
      </c>
      <c r="AB177" s="99">
        <f t="shared" si="6"/>
        <v>0</v>
      </c>
      <c r="AC177" s="104">
        <f t="shared" si="7"/>
        <v>0</v>
      </c>
    </row>
    <row r="178" spans="1:29" ht="15.75">
      <c r="A178" s="100" t="str">
        <f t="shared" si="8"/>
        <v/>
      </c>
      <c r="B178" s="101"/>
      <c r="C178" s="101" t="str">
        <f t="shared" si="2"/>
        <v/>
      </c>
      <c r="D178" s="101" t="str">
        <f t="array" ref="D178">IF(F178="","",INDEX(B!$I$2:$I$112,MATCH(F178,B!$K$2:$K$112,0)))</f>
        <v/>
      </c>
      <c r="E178" s="101" t="str">
        <f t="array" ref="E178">IF(F178="","",INDEX(B!$J$2:$J$112,MATCH(F178,B!$K$2:$K$112,0)))</f>
        <v/>
      </c>
      <c r="F178" s="101"/>
      <c r="G178" s="101"/>
      <c r="H178" s="102"/>
      <c r="I178" s="101"/>
      <c r="J178" s="101"/>
      <c r="K178" s="101"/>
      <c r="L178" s="101"/>
      <c r="M178" s="101"/>
      <c r="N178" s="101"/>
      <c r="O178" s="101"/>
      <c r="P178" s="103"/>
      <c r="Q178" s="103"/>
      <c r="R178" s="103"/>
      <c r="S178" s="103"/>
      <c r="T178" s="103"/>
      <c r="U178" s="103"/>
      <c r="V178" s="103"/>
      <c r="W178" s="103"/>
      <c r="X178" s="103"/>
      <c r="Y178" s="99">
        <f t="shared" si="3"/>
        <v>0</v>
      </c>
      <c r="Z178" s="99">
        <f t="shared" si="4"/>
        <v>0</v>
      </c>
      <c r="AA178" s="99">
        <f t="shared" si="5"/>
        <v>0</v>
      </c>
      <c r="AB178" s="99">
        <f t="shared" si="6"/>
        <v>0</v>
      </c>
      <c r="AC178" s="104">
        <f t="shared" si="7"/>
        <v>0</v>
      </c>
    </row>
    <row r="179" spans="1:29" ht="15.75">
      <c r="A179" s="100" t="str">
        <f t="shared" si="8"/>
        <v/>
      </c>
      <c r="B179" s="101"/>
      <c r="C179" s="101" t="str">
        <f t="shared" si="2"/>
        <v/>
      </c>
      <c r="D179" s="101" t="str">
        <f t="array" ref="D179">IF(F179="","",INDEX(B!$I$2:$I$112,MATCH(F179,B!$K$2:$K$112,0)))</f>
        <v/>
      </c>
      <c r="E179" s="101" t="str">
        <f t="array" ref="E179">IF(F179="","",INDEX(B!$J$2:$J$112,MATCH(F179,B!$K$2:$K$112,0)))</f>
        <v/>
      </c>
      <c r="F179" s="101"/>
      <c r="G179" s="101"/>
      <c r="H179" s="102"/>
      <c r="I179" s="101"/>
      <c r="J179" s="101"/>
      <c r="K179" s="101"/>
      <c r="L179" s="101"/>
      <c r="M179" s="101"/>
      <c r="N179" s="101"/>
      <c r="O179" s="101"/>
      <c r="P179" s="103"/>
      <c r="Q179" s="103"/>
      <c r="R179" s="103"/>
      <c r="S179" s="103"/>
      <c r="T179" s="103"/>
      <c r="U179" s="103"/>
      <c r="V179" s="103"/>
      <c r="W179" s="103"/>
      <c r="X179" s="103"/>
      <c r="Y179" s="99">
        <f t="shared" si="3"/>
        <v>0</v>
      </c>
      <c r="Z179" s="99">
        <f t="shared" si="4"/>
        <v>0</v>
      </c>
      <c r="AA179" s="99">
        <f t="shared" si="5"/>
        <v>0</v>
      </c>
      <c r="AB179" s="99">
        <f t="shared" si="6"/>
        <v>0</v>
      </c>
      <c r="AC179" s="104">
        <f t="shared" si="7"/>
        <v>0</v>
      </c>
    </row>
    <row r="180" spans="1:29" ht="15.75">
      <c r="A180" s="100" t="str">
        <f t="shared" si="8"/>
        <v/>
      </c>
      <c r="B180" s="101"/>
      <c r="C180" s="101" t="str">
        <f t="shared" si="2"/>
        <v/>
      </c>
      <c r="D180" s="101" t="str">
        <f t="array" ref="D180">IF(F180="","",INDEX(B!$I$2:$I$112,MATCH(F180,B!$K$2:$K$112,0)))</f>
        <v/>
      </c>
      <c r="E180" s="101" t="str">
        <f t="array" ref="E180">IF(F180="","",INDEX(B!$J$2:$J$112,MATCH(F180,B!$K$2:$K$112,0)))</f>
        <v/>
      </c>
      <c r="F180" s="101"/>
      <c r="G180" s="101"/>
      <c r="H180" s="102"/>
      <c r="I180" s="101"/>
      <c r="J180" s="101"/>
      <c r="K180" s="101"/>
      <c r="L180" s="101"/>
      <c r="M180" s="101"/>
      <c r="N180" s="101"/>
      <c r="O180" s="101"/>
      <c r="P180" s="103"/>
      <c r="Q180" s="103"/>
      <c r="R180" s="103"/>
      <c r="S180" s="103"/>
      <c r="T180" s="103"/>
      <c r="U180" s="103"/>
      <c r="V180" s="103"/>
      <c r="W180" s="103"/>
      <c r="X180" s="103"/>
      <c r="Y180" s="99">
        <f t="shared" si="3"/>
        <v>0</v>
      </c>
      <c r="Z180" s="99">
        <f t="shared" si="4"/>
        <v>0</v>
      </c>
      <c r="AA180" s="99">
        <f t="shared" si="5"/>
        <v>0</v>
      </c>
      <c r="AB180" s="99">
        <f t="shared" si="6"/>
        <v>0</v>
      </c>
      <c r="AC180" s="104">
        <f t="shared" si="7"/>
        <v>0</v>
      </c>
    </row>
    <row r="181" spans="1:29" ht="15.75">
      <c r="A181" s="100" t="str">
        <f t="shared" si="8"/>
        <v/>
      </c>
      <c r="B181" s="101"/>
      <c r="C181" s="101" t="str">
        <f t="shared" si="2"/>
        <v/>
      </c>
      <c r="D181" s="101" t="str">
        <f t="array" ref="D181">IF(F181="","",INDEX(B!$I$2:$I$112,MATCH(F181,B!$K$2:$K$112,0)))</f>
        <v/>
      </c>
      <c r="E181" s="101" t="str">
        <f t="array" ref="E181">IF(F181="","",INDEX(B!$J$2:$J$112,MATCH(F181,B!$K$2:$K$112,0)))</f>
        <v/>
      </c>
      <c r="F181" s="101"/>
      <c r="G181" s="101"/>
      <c r="H181" s="102"/>
      <c r="I181" s="101"/>
      <c r="J181" s="101"/>
      <c r="K181" s="101"/>
      <c r="L181" s="101"/>
      <c r="M181" s="101"/>
      <c r="N181" s="101"/>
      <c r="O181" s="101"/>
      <c r="P181" s="103"/>
      <c r="Q181" s="103"/>
      <c r="R181" s="103"/>
      <c r="S181" s="103"/>
      <c r="T181" s="103"/>
      <c r="U181" s="103"/>
      <c r="V181" s="103"/>
      <c r="W181" s="103"/>
      <c r="X181" s="103"/>
      <c r="Y181" s="99">
        <f t="shared" si="3"/>
        <v>0</v>
      </c>
      <c r="Z181" s="99">
        <f t="shared" si="4"/>
        <v>0</v>
      </c>
      <c r="AA181" s="99">
        <f t="shared" si="5"/>
        <v>0</v>
      </c>
      <c r="AB181" s="99">
        <f t="shared" si="6"/>
        <v>0</v>
      </c>
      <c r="AC181" s="104">
        <f t="shared" si="7"/>
        <v>0</v>
      </c>
    </row>
    <row r="182" spans="1:29" ht="15.75">
      <c r="A182" s="100" t="str">
        <f t="shared" si="8"/>
        <v/>
      </c>
      <c r="B182" s="101"/>
      <c r="C182" s="101" t="str">
        <f t="shared" si="2"/>
        <v/>
      </c>
      <c r="D182" s="101" t="str">
        <f t="array" ref="D182">IF(F182="","",INDEX(B!$I$2:$I$112,MATCH(F182,B!$K$2:$K$112,0)))</f>
        <v/>
      </c>
      <c r="E182" s="101" t="str">
        <f t="array" ref="E182">IF(F182="","",INDEX(B!$J$2:$J$112,MATCH(F182,B!$K$2:$K$112,0)))</f>
        <v/>
      </c>
      <c r="F182" s="101"/>
      <c r="G182" s="101"/>
      <c r="H182" s="102"/>
      <c r="I182" s="101"/>
      <c r="J182" s="101"/>
      <c r="K182" s="101"/>
      <c r="L182" s="101"/>
      <c r="M182" s="101"/>
      <c r="N182" s="101"/>
      <c r="O182" s="101"/>
      <c r="P182" s="103"/>
      <c r="Q182" s="103"/>
      <c r="R182" s="103"/>
      <c r="S182" s="103"/>
      <c r="T182" s="103"/>
      <c r="U182" s="103"/>
      <c r="V182" s="103"/>
      <c r="W182" s="103"/>
      <c r="X182" s="103"/>
      <c r="Y182" s="99">
        <f t="shared" si="3"/>
        <v>0</v>
      </c>
      <c r="Z182" s="99">
        <f t="shared" si="4"/>
        <v>0</v>
      </c>
      <c r="AA182" s="99">
        <f t="shared" si="5"/>
        <v>0</v>
      </c>
      <c r="AB182" s="99">
        <f t="shared" si="6"/>
        <v>0</v>
      </c>
      <c r="AC182" s="104">
        <f t="shared" si="7"/>
        <v>0</v>
      </c>
    </row>
    <row r="183" spans="1:29" ht="15.75">
      <c r="A183" s="100" t="str">
        <f t="shared" si="8"/>
        <v/>
      </c>
      <c r="B183" s="101"/>
      <c r="C183" s="101" t="str">
        <f t="shared" si="2"/>
        <v/>
      </c>
      <c r="D183" s="101" t="str">
        <f t="array" ref="D183">IF(F183="","",INDEX(B!$I$2:$I$112,MATCH(F183,B!$K$2:$K$112,0)))</f>
        <v/>
      </c>
      <c r="E183" s="101" t="str">
        <f t="array" ref="E183">IF(F183="","",INDEX(B!$J$2:$J$112,MATCH(F183,B!$K$2:$K$112,0)))</f>
        <v/>
      </c>
      <c r="F183" s="101"/>
      <c r="G183" s="101"/>
      <c r="H183" s="102"/>
      <c r="I183" s="101"/>
      <c r="J183" s="101"/>
      <c r="K183" s="101"/>
      <c r="L183" s="101"/>
      <c r="M183" s="101"/>
      <c r="N183" s="101"/>
      <c r="O183" s="101"/>
      <c r="P183" s="103"/>
      <c r="Q183" s="103"/>
      <c r="R183" s="103"/>
      <c r="S183" s="103"/>
      <c r="T183" s="103"/>
      <c r="U183" s="103"/>
      <c r="V183" s="103"/>
      <c r="W183" s="103"/>
      <c r="X183" s="103"/>
      <c r="Y183" s="99">
        <f t="shared" si="3"/>
        <v>0</v>
      </c>
      <c r="Z183" s="99">
        <f t="shared" si="4"/>
        <v>0</v>
      </c>
      <c r="AA183" s="99">
        <f t="shared" si="5"/>
        <v>0</v>
      </c>
      <c r="AB183" s="99">
        <f t="shared" si="6"/>
        <v>0</v>
      </c>
      <c r="AC183" s="104">
        <f t="shared" si="7"/>
        <v>0</v>
      </c>
    </row>
    <row r="184" spans="1:29" ht="15.75">
      <c r="A184" s="100" t="str">
        <f t="shared" si="8"/>
        <v/>
      </c>
      <c r="B184" s="101"/>
      <c r="C184" s="101" t="str">
        <f t="shared" si="2"/>
        <v/>
      </c>
      <c r="D184" s="101" t="str">
        <f t="array" ref="D184">IF(F184="","",INDEX(B!$I$2:$I$112,MATCH(F184,B!$K$2:$K$112,0)))</f>
        <v/>
      </c>
      <c r="E184" s="101" t="str">
        <f t="array" ref="E184">IF(F184="","",INDEX(B!$J$2:$J$112,MATCH(F184,B!$K$2:$K$112,0)))</f>
        <v/>
      </c>
      <c r="F184" s="101"/>
      <c r="G184" s="101"/>
      <c r="H184" s="102"/>
      <c r="I184" s="101"/>
      <c r="J184" s="101"/>
      <c r="K184" s="101"/>
      <c r="L184" s="101"/>
      <c r="M184" s="101"/>
      <c r="N184" s="101"/>
      <c r="O184" s="101"/>
      <c r="P184" s="103"/>
      <c r="Q184" s="103"/>
      <c r="R184" s="103"/>
      <c r="S184" s="103"/>
      <c r="T184" s="103"/>
      <c r="U184" s="103"/>
      <c r="V184" s="103"/>
      <c r="W184" s="103"/>
      <c r="X184" s="103"/>
      <c r="Y184" s="99">
        <f t="shared" si="3"/>
        <v>0</v>
      </c>
      <c r="Z184" s="99">
        <f t="shared" si="4"/>
        <v>0</v>
      </c>
      <c r="AA184" s="99">
        <f t="shared" si="5"/>
        <v>0</v>
      </c>
      <c r="AB184" s="99">
        <f t="shared" si="6"/>
        <v>0</v>
      </c>
      <c r="AC184" s="104">
        <f t="shared" si="7"/>
        <v>0</v>
      </c>
    </row>
    <row r="185" spans="1:29" ht="15.75">
      <c r="A185" s="100" t="str">
        <f t="shared" si="8"/>
        <v/>
      </c>
      <c r="B185" s="101"/>
      <c r="C185" s="101" t="str">
        <f t="shared" si="2"/>
        <v/>
      </c>
      <c r="D185" s="101" t="str">
        <f t="array" ref="D185">IF(F185="","",INDEX(B!$I$2:$I$112,MATCH(F185,B!$K$2:$K$112,0)))</f>
        <v/>
      </c>
      <c r="E185" s="101" t="str">
        <f t="array" ref="E185">IF(F185="","",INDEX(B!$J$2:$J$112,MATCH(F185,B!$K$2:$K$112,0)))</f>
        <v/>
      </c>
      <c r="F185" s="101"/>
      <c r="G185" s="101"/>
      <c r="H185" s="102"/>
      <c r="I185" s="101"/>
      <c r="J185" s="101"/>
      <c r="K185" s="101"/>
      <c r="L185" s="101"/>
      <c r="M185" s="101"/>
      <c r="N185" s="101"/>
      <c r="O185" s="101"/>
      <c r="P185" s="103"/>
      <c r="Q185" s="103"/>
      <c r="R185" s="103"/>
      <c r="S185" s="103"/>
      <c r="T185" s="103"/>
      <c r="U185" s="103"/>
      <c r="V185" s="103"/>
      <c r="W185" s="103"/>
      <c r="X185" s="103"/>
      <c r="Y185" s="99">
        <f t="shared" si="3"/>
        <v>0</v>
      </c>
      <c r="Z185" s="99">
        <f t="shared" si="4"/>
        <v>0</v>
      </c>
      <c r="AA185" s="99">
        <f t="shared" si="5"/>
        <v>0</v>
      </c>
      <c r="AB185" s="99">
        <f t="shared" si="6"/>
        <v>0</v>
      </c>
      <c r="AC185" s="104">
        <f t="shared" si="7"/>
        <v>0</v>
      </c>
    </row>
    <row r="186" spans="1:29" ht="15.75">
      <c r="A186" s="100" t="str">
        <f t="shared" si="8"/>
        <v/>
      </c>
      <c r="B186" s="101"/>
      <c r="C186" s="101" t="str">
        <f t="shared" si="2"/>
        <v/>
      </c>
      <c r="D186" s="101" t="str">
        <f t="array" ref="D186">IF(F186="","",INDEX(B!$I$2:$I$112,MATCH(F186,B!$K$2:$K$112,0)))</f>
        <v/>
      </c>
      <c r="E186" s="101" t="str">
        <f t="array" ref="E186">IF(F186="","",INDEX(B!$J$2:$J$112,MATCH(F186,B!$K$2:$K$112,0)))</f>
        <v/>
      </c>
      <c r="F186" s="101"/>
      <c r="G186" s="101"/>
      <c r="H186" s="102"/>
      <c r="I186" s="101"/>
      <c r="J186" s="101"/>
      <c r="K186" s="101"/>
      <c r="L186" s="101"/>
      <c r="M186" s="101"/>
      <c r="N186" s="101"/>
      <c r="O186" s="101"/>
      <c r="P186" s="103"/>
      <c r="Q186" s="103"/>
      <c r="R186" s="103"/>
      <c r="S186" s="103"/>
      <c r="T186" s="103"/>
      <c r="U186" s="103"/>
      <c r="V186" s="103"/>
      <c r="W186" s="103"/>
      <c r="X186" s="103"/>
      <c r="Y186" s="99">
        <f t="shared" si="3"/>
        <v>0</v>
      </c>
      <c r="Z186" s="99">
        <f t="shared" si="4"/>
        <v>0</v>
      </c>
      <c r="AA186" s="99">
        <f t="shared" si="5"/>
        <v>0</v>
      </c>
      <c r="AB186" s="99">
        <f t="shared" si="6"/>
        <v>0</v>
      </c>
      <c r="AC186" s="104">
        <f t="shared" si="7"/>
        <v>0</v>
      </c>
    </row>
    <row r="187" spans="1:29" ht="15.75">
      <c r="A187" s="100" t="str">
        <f t="shared" si="8"/>
        <v/>
      </c>
      <c r="B187" s="101"/>
      <c r="C187" s="101" t="str">
        <f t="shared" si="2"/>
        <v/>
      </c>
      <c r="D187" s="101" t="str">
        <f t="array" ref="D187">IF(F187="","",INDEX(B!$I$2:$I$112,MATCH(F187,B!$K$2:$K$112,0)))</f>
        <v/>
      </c>
      <c r="E187" s="101" t="str">
        <f t="array" ref="E187">IF(F187="","",INDEX(B!$J$2:$J$112,MATCH(F187,B!$K$2:$K$112,0)))</f>
        <v/>
      </c>
      <c r="F187" s="101"/>
      <c r="G187" s="101"/>
      <c r="H187" s="102"/>
      <c r="I187" s="101"/>
      <c r="J187" s="101"/>
      <c r="K187" s="101"/>
      <c r="L187" s="101"/>
      <c r="M187" s="101"/>
      <c r="N187" s="101"/>
      <c r="O187" s="101"/>
      <c r="P187" s="103"/>
      <c r="Q187" s="103"/>
      <c r="R187" s="103"/>
      <c r="S187" s="103"/>
      <c r="T187" s="103"/>
      <c r="U187" s="103"/>
      <c r="V187" s="103"/>
      <c r="W187" s="103"/>
      <c r="X187" s="103"/>
      <c r="Y187" s="99">
        <f t="shared" si="3"/>
        <v>0</v>
      </c>
      <c r="Z187" s="99">
        <f t="shared" si="4"/>
        <v>0</v>
      </c>
      <c r="AA187" s="99">
        <f t="shared" si="5"/>
        <v>0</v>
      </c>
      <c r="AB187" s="99">
        <f t="shared" si="6"/>
        <v>0</v>
      </c>
      <c r="AC187" s="104">
        <f t="shared" si="7"/>
        <v>0</v>
      </c>
    </row>
    <row r="188" spans="1:29" ht="15.75">
      <c r="A188" s="100" t="str">
        <f t="shared" si="8"/>
        <v/>
      </c>
      <c r="B188" s="101"/>
      <c r="C188" s="101" t="str">
        <f t="shared" si="2"/>
        <v/>
      </c>
      <c r="D188" s="101" t="str">
        <f t="array" ref="D188">IF(F188="","",INDEX(B!$I$2:$I$112,MATCH(F188,B!$K$2:$K$112,0)))</f>
        <v/>
      </c>
      <c r="E188" s="101" t="str">
        <f t="array" ref="E188">IF(F188="","",INDEX(B!$J$2:$J$112,MATCH(F188,B!$K$2:$K$112,0)))</f>
        <v/>
      </c>
      <c r="F188" s="101"/>
      <c r="G188" s="101"/>
      <c r="H188" s="102"/>
      <c r="I188" s="101"/>
      <c r="J188" s="101"/>
      <c r="K188" s="101"/>
      <c r="L188" s="101"/>
      <c r="M188" s="101"/>
      <c r="N188" s="101"/>
      <c r="O188" s="101"/>
      <c r="P188" s="103"/>
      <c r="Q188" s="103"/>
      <c r="R188" s="103"/>
      <c r="S188" s="103"/>
      <c r="T188" s="103"/>
      <c r="U188" s="103"/>
      <c r="V188" s="103"/>
      <c r="W188" s="103"/>
      <c r="X188" s="103"/>
      <c r="Y188" s="99">
        <f t="shared" si="3"/>
        <v>0</v>
      </c>
      <c r="Z188" s="99">
        <f t="shared" si="4"/>
        <v>0</v>
      </c>
      <c r="AA188" s="99">
        <f t="shared" si="5"/>
        <v>0</v>
      </c>
      <c r="AB188" s="99">
        <f t="shared" si="6"/>
        <v>0</v>
      </c>
      <c r="AC188" s="104">
        <f t="shared" si="7"/>
        <v>0</v>
      </c>
    </row>
    <row r="189" spans="1:29" ht="15.75">
      <c r="A189" s="100" t="str">
        <f t="shared" si="8"/>
        <v/>
      </c>
      <c r="B189" s="101"/>
      <c r="C189" s="101" t="str">
        <f t="shared" si="2"/>
        <v/>
      </c>
      <c r="D189" s="101" t="str">
        <f t="array" ref="D189">IF(F189="","",INDEX(B!$I$2:$I$112,MATCH(F189,B!$K$2:$K$112,0)))</f>
        <v/>
      </c>
      <c r="E189" s="101" t="str">
        <f t="array" ref="E189">IF(F189="","",INDEX(B!$J$2:$J$112,MATCH(F189,B!$K$2:$K$112,0)))</f>
        <v/>
      </c>
      <c r="F189" s="101"/>
      <c r="G189" s="101"/>
      <c r="H189" s="102"/>
      <c r="I189" s="101"/>
      <c r="J189" s="101"/>
      <c r="K189" s="101"/>
      <c r="L189" s="101"/>
      <c r="M189" s="101"/>
      <c r="N189" s="101"/>
      <c r="O189" s="101"/>
      <c r="P189" s="103"/>
      <c r="Q189" s="103"/>
      <c r="R189" s="103"/>
      <c r="S189" s="103"/>
      <c r="T189" s="103"/>
      <c r="U189" s="103"/>
      <c r="V189" s="103"/>
      <c r="W189" s="103"/>
      <c r="X189" s="103"/>
      <c r="Y189" s="99">
        <f t="shared" si="3"/>
        <v>0</v>
      </c>
      <c r="Z189" s="99">
        <f t="shared" si="4"/>
        <v>0</v>
      </c>
      <c r="AA189" s="99">
        <f t="shared" si="5"/>
        <v>0</v>
      </c>
      <c r="AB189" s="99">
        <f t="shared" si="6"/>
        <v>0</v>
      </c>
      <c r="AC189" s="104">
        <f t="shared" si="7"/>
        <v>0</v>
      </c>
    </row>
    <row r="190" spans="1:29" ht="15.75">
      <c r="A190" s="100" t="str">
        <f t="shared" si="8"/>
        <v/>
      </c>
      <c r="B190" s="101"/>
      <c r="C190" s="101" t="str">
        <f t="shared" si="2"/>
        <v/>
      </c>
      <c r="D190" s="101" t="str">
        <f t="array" ref="D190">IF(F190="","",INDEX(B!$I$2:$I$112,MATCH(F190,B!$K$2:$K$112,0)))</f>
        <v/>
      </c>
      <c r="E190" s="101" t="str">
        <f t="array" ref="E190">IF(F190="","",INDEX(B!$J$2:$J$112,MATCH(F190,B!$K$2:$K$112,0)))</f>
        <v/>
      </c>
      <c r="F190" s="101"/>
      <c r="G190" s="101"/>
      <c r="H190" s="102"/>
      <c r="I190" s="101"/>
      <c r="J190" s="101"/>
      <c r="K190" s="101"/>
      <c r="L190" s="101"/>
      <c r="M190" s="101"/>
      <c r="N190" s="101"/>
      <c r="O190" s="101"/>
      <c r="P190" s="103"/>
      <c r="Q190" s="103"/>
      <c r="R190" s="103"/>
      <c r="S190" s="103"/>
      <c r="T190" s="103"/>
      <c r="U190" s="103"/>
      <c r="V190" s="103"/>
      <c r="W190" s="103"/>
      <c r="X190" s="103"/>
      <c r="Y190" s="99">
        <f t="shared" si="3"/>
        <v>0</v>
      </c>
      <c r="Z190" s="99">
        <f t="shared" si="4"/>
        <v>0</v>
      </c>
      <c r="AA190" s="99">
        <f t="shared" si="5"/>
        <v>0</v>
      </c>
      <c r="AB190" s="99">
        <f t="shared" si="6"/>
        <v>0</v>
      </c>
      <c r="AC190" s="104">
        <f t="shared" si="7"/>
        <v>0</v>
      </c>
    </row>
    <row r="191" spans="1:29" ht="15.75">
      <c r="A191" s="100" t="str">
        <f t="shared" si="8"/>
        <v/>
      </c>
      <c r="B191" s="101"/>
      <c r="C191" s="101" t="str">
        <f t="shared" si="2"/>
        <v/>
      </c>
      <c r="D191" s="101" t="str">
        <f t="array" ref="D191">IF(F191="","",INDEX(B!$I$2:$I$112,MATCH(F191,B!$K$2:$K$112,0)))</f>
        <v/>
      </c>
      <c r="E191" s="101" t="str">
        <f t="array" ref="E191">IF(F191="","",INDEX(B!$J$2:$J$112,MATCH(F191,B!$K$2:$K$112,0)))</f>
        <v/>
      </c>
      <c r="F191" s="101"/>
      <c r="G191" s="101"/>
      <c r="H191" s="102"/>
      <c r="I191" s="101"/>
      <c r="J191" s="101"/>
      <c r="K191" s="101"/>
      <c r="L191" s="101"/>
      <c r="M191" s="101"/>
      <c r="N191" s="101"/>
      <c r="O191" s="101"/>
      <c r="P191" s="103"/>
      <c r="Q191" s="103"/>
      <c r="R191" s="103"/>
      <c r="S191" s="103"/>
      <c r="T191" s="103"/>
      <c r="U191" s="103"/>
      <c r="V191" s="103"/>
      <c r="W191" s="103"/>
      <c r="X191" s="103"/>
      <c r="Y191" s="99">
        <f t="shared" si="3"/>
        <v>0</v>
      </c>
      <c r="Z191" s="99">
        <f t="shared" si="4"/>
        <v>0</v>
      </c>
      <c r="AA191" s="99">
        <f t="shared" si="5"/>
        <v>0</v>
      </c>
      <c r="AB191" s="99">
        <f t="shared" si="6"/>
        <v>0</v>
      </c>
      <c r="AC191" s="104">
        <f t="shared" si="7"/>
        <v>0</v>
      </c>
    </row>
    <row r="192" spans="1:29" ht="15.75">
      <c r="A192" s="100" t="str">
        <f t="shared" si="8"/>
        <v/>
      </c>
      <c r="B192" s="101"/>
      <c r="C192" s="101" t="str">
        <f t="shared" si="2"/>
        <v/>
      </c>
      <c r="D192" s="101" t="str">
        <f t="array" ref="D192">IF(F192="","",INDEX(B!$I$2:$I$112,MATCH(F192,B!$K$2:$K$112,0)))</f>
        <v/>
      </c>
      <c r="E192" s="101" t="str">
        <f t="array" ref="E192">IF(F192="","",INDEX(B!$J$2:$J$112,MATCH(F192,B!$K$2:$K$112,0)))</f>
        <v/>
      </c>
      <c r="F192" s="101"/>
      <c r="G192" s="101"/>
      <c r="H192" s="102"/>
      <c r="I192" s="101"/>
      <c r="J192" s="101"/>
      <c r="K192" s="101"/>
      <c r="L192" s="101"/>
      <c r="M192" s="101"/>
      <c r="N192" s="101"/>
      <c r="O192" s="101"/>
      <c r="P192" s="103"/>
      <c r="Q192" s="103"/>
      <c r="R192" s="103"/>
      <c r="S192" s="103"/>
      <c r="T192" s="103"/>
      <c r="U192" s="103"/>
      <c r="V192" s="103"/>
      <c r="W192" s="103"/>
      <c r="X192" s="103"/>
      <c r="Y192" s="99">
        <f t="shared" si="3"/>
        <v>0</v>
      </c>
      <c r="Z192" s="99">
        <f t="shared" si="4"/>
        <v>0</v>
      </c>
      <c r="AA192" s="99">
        <f t="shared" si="5"/>
        <v>0</v>
      </c>
      <c r="AB192" s="99">
        <f t="shared" si="6"/>
        <v>0</v>
      </c>
      <c r="AC192" s="104">
        <f t="shared" si="7"/>
        <v>0</v>
      </c>
    </row>
    <row r="193" spans="1:29" ht="15.75">
      <c r="A193" s="100" t="str">
        <f t="shared" si="8"/>
        <v/>
      </c>
      <c r="B193" s="101"/>
      <c r="C193" s="101" t="str">
        <f t="shared" si="2"/>
        <v/>
      </c>
      <c r="D193" s="101" t="str">
        <f t="array" ref="D193">IF(F193="","",INDEX(B!$I$2:$I$112,MATCH(F193,B!$K$2:$K$112,0)))</f>
        <v/>
      </c>
      <c r="E193" s="101" t="str">
        <f t="array" ref="E193">IF(F193="","",INDEX(B!$J$2:$J$112,MATCH(F193,B!$K$2:$K$112,0)))</f>
        <v/>
      </c>
      <c r="F193" s="101"/>
      <c r="G193" s="101"/>
      <c r="H193" s="102"/>
      <c r="I193" s="101"/>
      <c r="J193" s="101"/>
      <c r="K193" s="101"/>
      <c r="L193" s="101"/>
      <c r="M193" s="101"/>
      <c r="N193" s="101"/>
      <c r="O193" s="101"/>
      <c r="P193" s="103"/>
      <c r="Q193" s="103"/>
      <c r="R193" s="103"/>
      <c r="S193" s="103"/>
      <c r="T193" s="103"/>
      <c r="U193" s="103"/>
      <c r="V193" s="103"/>
      <c r="W193" s="103"/>
      <c r="X193" s="103"/>
      <c r="Y193" s="99">
        <f t="shared" si="3"/>
        <v>0</v>
      </c>
      <c r="Z193" s="99">
        <f t="shared" si="4"/>
        <v>0</v>
      </c>
      <c r="AA193" s="99">
        <f t="shared" si="5"/>
        <v>0</v>
      </c>
      <c r="AB193" s="99">
        <f t="shared" si="6"/>
        <v>0</v>
      </c>
      <c r="AC193" s="104">
        <f t="shared" si="7"/>
        <v>0</v>
      </c>
    </row>
    <row r="194" spans="1:29" ht="15.75">
      <c r="A194" s="100" t="str">
        <f t="shared" si="8"/>
        <v/>
      </c>
      <c r="B194" s="101"/>
      <c r="C194" s="101" t="str">
        <f t="shared" si="2"/>
        <v/>
      </c>
      <c r="D194" s="101" t="str">
        <f t="array" ref="D194">IF(F194="","",INDEX(B!$I$2:$I$112,MATCH(F194,B!$K$2:$K$112,0)))</f>
        <v/>
      </c>
      <c r="E194" s="101" t="str">
        <f t="array" ref="E194">IF(F194="","",INDEX(B!$J$2:$J$112,MATCH(F194,B!$K$2:$K$112,0)))</f>
        <v/>
      </c>
      <c r="F194" s="101"/>
      <c r="G194" s="101"/>
      <c r="H194" s="102"/>
      <c r="I194" s="101"/>
      <c r="J194" s="101"/>
      <c r="K194" s="101"/>
      <c r="L194" s="101"/>
      <c r="M194" s="101"/>
      <c r="N194" s="101"/>
      <c r="O194" s="101"/>
      <c r="P194" s="103"/>
      <c r="Q194" s="103"/>
      <c r="R194" s="103"/>
      <c r="S194" s="103"/>
      <c r="T194" s="103"/>
      <c r="U194" s="103"/>
      <c r="V194" s="103"/>
      <c r="W194" s="103"/>
      <c r="X194" s="103"/>
      <c r="Y194" s="99">
        <f t="shared" si="3"/>
        <v>0</v>
      </c>
      <c r="Z194" s="99">
        <f t="shared" si="4"/>
        <v>0</v>
      </c>
      <c r="AA194" s="99">
        <f t="shared" si="5"/>
        <v>0</v>
      </c>
      <c r="AB194" s="99">
        <f t="shared" si="6"/>
        <v>0</v>
      </c>
      <c r="AC194" s="104">
        <f t="shared" si="7"/>
        <v>0</v>
      </c>
    </row>
    <row r="195" spans="1:29" ht="15.75">
      <c r="A195" s="100" t="str">
        <f t="shared" si="8"/>
        <v/>
      </c>
      <c r="B195" s="101"/>
      <c r="C195" s="101" t="str">
        <f t="shared" si="2"/>
        <v/>
      </c>
      <c r="D195" s="101" t="str">
        <f t="array" ref="D195">IF(F195="","",INDEX(B!$I$2:$I$112,MATCH(F195,B!$K$2:$K$112,0)))</f>
        <v/>
      </c>
      <c r="E195" s="101" t="str">
        <f t="array" ref="E195">IF(F195="","",INDEX(B!$J$2:$J$112,MATCH(F195,B!$K$2:$K$112,0)))</f>
        <v/>
      </c>
      <c r="F195" s="101"/>
      <c r="G195" s="101"/>
      <c r="H195" s="102"/>
      <c r="I195" s="101"/>
      <c r="J195" s="101"/>
      <c r="K195" s="101"/>
      <c r="L195" s="101"/>
      <c r="M195" s="101"/>
      <c r="N195" s="101"/>
      <c r="O195" s="101"/>
      <c r="P195" s="103"/>
      <c r="Q195" s="103"/>
      <c r="R195" s="103"/>
      <c r="S195" s="103"/>
      <c r="T195" s="103"/>
      <c r="U195" s="103"/>
      <c r="V195" s="103"/>
      <c r="W195" s="103"/>
      <c r="X195" s="103"/>
      <c r="Y195" s="99">
        <f t="shared" si="3"/>
        <v>0</v>
      </c>
      <c r="Z195" s="99">
        <f t="shared" si="4"/>
        <v>0</v>
      </c>
      <c r="AA195" s="99">
        <f t="shared" si="5"/>
        <v>0</v>
      </c>
      <c r="AB195" s="99">
        <f t="shared" si="6"/>
        <v>0</v>
      </c>
      <c r="AC195" s="104">
        <f t="shared" si="7"/>
        <v>0</v>
      </c>
    </row>
    <row r="196" spans="1:29" ht="15.75">
      <c r="A196" s="100" t="str">
        <f t="shared" si="8"/>
        <v/>
      </c>
      <c r="B196" s="101"/>
      <c r="C196" s="101" t="str">
        <f t="shared" si="2"/>
        <v/>
      </c>
      <c r="D196" s="101" t="str">
        <f t="array" ref="D196">IF(F196="","",INDEX(B!$I$2:$I$112,MATCH(F196,B!$K$2:$K$112,0)))</f>
        <v/>
      </c>
      <c r="E196" s="101" t="str">
        <f t="array" ref="E196">IF(F196="","",INDEX(B!$J$2:$J$112,MATCH(F196,B!$K$2:$K$112,0)))</f>
        <v/>
      </c>
      <c r="F196" s="101"/>
      <c r="G196" s="101"/>
      <c r="H196" s="102"/>
      <c r="I196" s="101"/>
      <c r="J196" s="101"/>
      <c r="K196" s="101"/>
      <c r="L196" s="101"/>
      <c r="M196" s="101"/>
      <c r="N196" s="101"/>
      <c r="O196" s="101"/>
      <c r="P196" s="103"/>
      <c r="Q196" s="103"/>
      <c r="R196" s="103"/>
      <c r="S196" s="103"/>
      <c r="T196" s="103"/>
      <c r="U196" s="103"/>
      <c r="V196" s="103"/>
      <c r="W196" s="103"/>
      <c r="X196" s="103"/>
      <c r="Y196" s="99">
        <f t="shared" si="3"/>
        <v>0</v>
      </c>
      <c r="Z196" s="99">
        <f t="shared" si="4"/>
        <v>0</v>
      </c>
      <c r="AA196" s="99">
        <f t="shared" si="5"/>
        <v>0</v>
      </c>
      <c r="AB196" s="99">
        <f t="shared" si="6"/>
        <v>0</v>
      </c>
      <c r="AC196" s="104">
        <f t="shared" si="7"/>
        <v>0</v>
      </c>
    </row>
    <row r="197" spans="1:29" ht="15.75">
      <c r="A197" s="100" t="str">
        <f t="shared" si="8"/>
        <v/>
      </c>
      <c r="B197" s="101"/>
      <c r="C197" s="101" t="str">
        <f t="shared" si="2"/>
        <v/>
      </c>
      <c r="D197" s="101" t="str">
        <f t="array" ref="D197">IF(F197="","",INDEX(B!$I$2:$I$112,MATCH(F197,B!$K$2:$K$112,0)))</f>
        <v/>
      </c>
      <c r="E197" s="101" t="str">
        <f t="array" ref="E197">IF(F197="","",INDEX(B!$J$2:$J$112,MATCH(F197,B!$K$2:$K$112,0)))</f>
        <v/>
      </c>
      <c r="F197" s="101"/>
      <c r="G197" s="101"/>
      <c r="H197" s="102"/>
      <c r="I197" s="101"/>
      <c r="J197" s="101"/>
      <c r="K197" s="101"/>
      <c r="L197" s="101"/>
      <c r="M197" s="101"/>
      <c r="N197" s="101"/>
      <c r="O197" s="101"/>
      <c r="P197" s="103"/>
      <c r="Q197" s="103"/>
      <c r="R197" s="103"/>
      <c r="S197" s="103"/>
      <c r="T197" s="103"/>
      <c r="U197" s="103"/>
      <c r="V197" s="103"/>
      <c r="W197" s="103"/>
      <c r="X197" s="103"/>
      <c r="Y197" s="99">
        <f t="shared" si="3"/>
        <v>0</v>
      </c>
      <c r="Z197" s="99">
        <f t="shared" si="4"/>
        <v>0</v>
      </c>
      <c r="AA197" s="99">
        <f t="shared" si="5"/>
        <v>0</v>
      </c>
      <c r="AB197" s="99">
        <f t="shared" si="6"/>
        <v>0</v>
      </c>
      <c r="AC197" s="104">
        <f t="shared" si="7"/>
        <v>0</v>
      </c>
    </row>
    <row r="198" spans="1:29" ht="15.75">
      <c r="A198" s="100" t="str">
        <f t="shared" si="8"/>
        <v/>
      </c>
      <c r="B198" s="101"/>
      <c r="C198" s="101" t="str">
        <f t="shared" si="2"/>
        <v/>
      </c>
      <c r="D198" s="101" t="str">
        <f t="array" ref="D198">IF(F198="","",INDEX(B!$I$2:$I$112,MATCH(F198,B!$K$2:$K$112,0)))</f>
        <v/>
      </c>
      <c r="E198" s="101" t="str">
        <f t="array" ref="E198">IF(F198="","",INDEX(B!$J$2:$J$112,MATCH(F198,B!$K$2:$K$112,0)))</f>
        <v/>
      </c>
      <c r="F198" s="101"/>
      <c r="G198" s="101"/>
      <c r="H198" s="102"/>
      <c r="I198" s="101"/>
      <c r="J198" s="101"/>
      <c r="K198" s="101"/>
      <c r="L198" s="101"/>
      <c r="M198" s="101"/>
      <c r="N198" s="101"/>
      <c r="O198" s="101"/>
      <c r="P198" s="103"/>
      <c r="Q198" s="103"/>
      <c r="R198" s="103"/>
      <c r="S198" s="103"/>
      <c r="T198" s="103"/>
      <c r="U198" s="103"/>
      <c r="V198" s="103"/>
      <c r="W198" s="103"/>
      <c r="X198" s="103"/>
      <c r="Y198" s="99">
        <f t="shared" si="3"/>
        <v>0</v>
      </c>
      <c r="Z198" s="99">
        <f t="shared" si="4"/>
        <v>0</v>
      </c>
      <c r="AA198" s="99">
        <f t="shared" si="5"/>
        <v>0</v>
      </c>
      <c r="AB198" s="99">
        <f t="shared" si="6"/>
        <v>0</v>
      </c>
      <c r="AC198" s="104">
        <f t="shared" si="7"/>
        <v>0</v>
      </c>
    </row>
    <row r="199" spans="1:29" ht="15.75">
      <c r="A199" s="100" t="str">
        <f t="shared" si="8"/>
        <v/>
      </c>
      <c r="B199" s="101"/>
      <c r="C199" s="101" t="str">
        <f t="shared" si="2"/>
        <v/>
      </c>
      <c r="D199" s="101" t="str">
        <f t="array" ref="D199">IF(F199="","",INDEX(B!$I$2:$I$112,MATCH(F199,B!$K$2:$K$112,0)))</f>
        <v/>
      </c>
      <c r="E199" s="101" t="str">
        <f t="array" ref="E199">IF(F199="","",INDEX(B!$J$2:$J$112,MATCH(F199,B!$K$2:$K$112,0)))</f>
        <v/>
      </c>
      <c r="F199" s="101"/>
      <c r="G199" s="101"/>
      <c r="H199" s="102"/>
      <c r="I199" s="101"/>
      <c r="J199" s="101"/>
      <c r="K199" s="101"/>
      <c r="L199" s="101"/>
      <c r="M199" s="101"/>
      <c r="N199" s="101"/>
      <c r="O199" s="101"/>
      <c r="P199" s="103"/>
      <c r="Q199" s="103"/>
      <c r="R199" s="103"/>
      <c r="S199" s="103"/>
      <c r="T199" s="103"/>
      <c r="U199" s="103"/>
      <c r="V199" s="103"/>
      <c r="W199" s="103"/>
      <c r="X199" s="103"/>
      <c r="Y199" s="99">
        <f t="shared" si="3"/>
        <v>0</v>
      </c>
      <c r="Z199" s="99">
        <f t="shared" si="4"/>
        <v>0</v>
      </c>
      <c r="AA199" s="99">
        <f t="shared" si="5"/>
        <v>0</v>
      </c>
      <c r="AB199" s="99">
        <f t="shared" si="6"/>
        <v>0</v>
      </c>
      <c r="AC199" s="104">
        <f t="shared" si="7"/>
        <v>0</v>
      </c>
    </row>
    <row r="200" spans="1:29" ht="15.75">
      <c r="A200" s="100" t="str">
        <f t="shared" si="8"/>
        <v/>
      </c>
      <c r="B200" s="101"/>
      <c r="C200" s="101" t="str">
        <f t="shared" si="2"/>
        <v/>
      </c>
      <c r="D200" s="101" t="str">
        <f t="array" ref="D200">IF(F200="","",INDEX(B!$I$2:$I$112,MATCH(F200,B!$K$2:$K$112,0)))</f>
        <v/>
      </c>
      <c r="E200" s="101" t="str">
        <f t="array" ref="E200">IF(F200="","",INDEX(B!$J$2:$J$112,MATCH(F200,B!$K$2:$K$112,0)))</f>
        <v/>
      </c>
      <c r="F200" s="101"/>
      <c r="G200" s="101"/>
      <c r="H200" s="102"/>
      <c r="I200" s="101"/>
      <c r="J200" s="101"/>
      <c r="K200" s="101"/>
      <c r="L200" s="101"/>
      <c r="M200" s="101"/>
      <c r="N200" s="101"/>
      <c r="O200" s="101"/>
      <c r="P200" s="103"/>
      <c r="Q200" s="103"/>
      <c r="R200" s="103"/>
      <c r="S200" s="103"/>
      <c r="T200" s="103"/>
      <c r="U200" s="103"/>
      <c r="V200" s="103"/>
      <c r="W200" s="103"/>
      <c r="X200" s="103"/>
      <c r="Y200" s="99">
        <f t="shared" si="3"/>
        <v>0</v>
      </c>
      <c r="Z200" s="99">
        <f t="shared" si="4"/>
        <v>0</v>
      </c>
      <c r="AA200" s="99">
        <f t="shared" si="5"/>
        <v>0</v>
      </c>
      <c r="AB200" s="99">
        <f t="shared" si="6"/>
        <v>0</v>
      </c>
      <c r="AC200" s="104">
        <f t="shared" si="7"/>
        <v>0</v>
      </c>
    </row>
    <row r="201" spans="1:29" ht="15.75">
      <c r="A201" s="100" t="str">
        <f t="shared" si="8"/>
        <v/>
      </c>
      <c r="B201" s="101"/>
      <c r="C201" s="101" t="str">
        <f t="shared" si="2"/>
        <v/>
      </c>
      <c r="D201" s="101" t="str">
        <f t="array" ref="D201">IF(F201="","",INDEX(B!$I$2:$I$112,MATCH(F201,B!$K$2:$K$112,0)))</f>
        <v/>
      </c>
      <c r="E201" s="101" t="str">
        <f t="array" ref="E201">IF(F201="","",INDEX(B!$J$2:$J$112,MATCH(F201,B!$K$2:$K$112,0)))</f>
        <v/>
      </c>
      <c r="F201" s="101"/>
      <c r="G201" s="101"/>
      <c r="H201" s="102"/>
      <c r="I201" s="101"/>
      <c r="J201" s="101"/>
      <c r="K201" s="101"/>
      <c r="L201" s="101"/>
      <c r="M201" s="101"/>
      <c r="N201" s="101"/>
      <c r="O201" s="101"/>
      <c r="P201" s="103"/>
      <c r="Q201" s="103"/>
      <c r="R201" s="103"/>
      <c r="S201" s="103"/>
      <c r="T201" s="103"/>
      <c r="U201" s="103"/>
      <c r="V201" s="103"/>
      <c r="W201" s="103"/>
      <c r="X201" s="103"/>
      <c r="Y201" s="99">
        <f t="shared" si="3"/>
        <v>0</v>
      </c>
      <c r="Z201" s="99">
        <f t="shared" si="4"/>
        <v>0</v>
      </c>
      <c r="AA201" s="99">
        <f t="shared" si="5"/>
        <v>0</v>
      </c>
      <c r="AB201" s="99">
        <f t="shared" si="6"/>
        <v>0</v>
      </c>
      <c r="AC201" s="104">
        <f t="shared" si="7"/>
        <v>0</v>
      </c>
    </row>
    <row r="202" spans="1:29" ht="15.75">
      <c r="A202" s="100" t="str">
        <f t="shared" si="8"/>
        <v/>
      </c>
      <c r="B202" s="101"/>
      <c r="C202" s="101" t="str">
        <f t="shared" si="2"/>
        <v/>
      </c>
      <c r="D202" s="101" t="str">
        <f t="array" ref="D202">IF(F202="","",INDEX(B!$I$2:$I$112,MATCH(F202,B!$K$2:$K$112,0)))</f>
        <v/>
      </c>
      <c r="E202" s="101" t="str">
        <f t="array" ref="E202">IF(F202="","",INDEX(B!$J$2:$J$112,MATCH(F202,B!$K$2:$K$112,0)))</f>
        <v/>
      </c>
      <c r="F202" s="101"/>
      <c r="G202" s="101"/>
      <c r="H202" s="102"/>
      <c r="I202" s="101"/>
      <c r="J202" s="101"/>
      <c r="K202" s="101"/>
      <c r="L202" s="101"/>
      <c r="M202" s="101"/>
      <c r="N202" s="101"/>
      <c r="O202" s="101"/>
      <c r="P202" s="103"/>
      <c r="Q202" s="103"/>
      <c r="R202" s="103"/>
      <c r="S202" s="103"/>
      <c r="T202" s="103"/>
      <c r="U202" s="103"/>
      <c r="V202" s="103"/>
      <c r="W202" s="103"/>
      <c r="X202" s="103"/>
      <c r="Y202" s="99">
        <f t="shared" si="3"/>
        <v>0</v>
      </c>
      <c r="Z202" s="99">
        <f t="shared" si="4"/>
        <v>0</v>
      </c>
      <c r="AA202" s="99">
        <f t="shared" si="5"/>
        <v>0</v>
      </c>
      <c r="AB202" s="99">
        <f t="shared" si="6"/>
        <v>0</v>
      </c>
      <c r="AC202" s="104">
        <f t="shared" si="7"/>
        <v>0</v>
      </c>
    </row>
    <row r="203" spans="1:29" ht="15.75" hidden="1">
      <c r="A203" s="99"/>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9"/>
      <c r="Z203" s="99"/>
      <c r="AA203" s="99"/>
      <c r="AB203" s="99"/>
      <c r="AC203" s="97"/>
    </row>
    <row r="204" spans="1:29" ht="15.75" hidden="1">
      <c r="A204" s="99"/>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9"/>
      <c r="Z204" s="99"/>
      <c r="AA204" s="99"/>
      <c r="AB204" s="99"/>
      <c r="AC204" s="97"/>
    </row>
    <row r="205" spans="1:29" ht="15.75" hidden="1">
      <c r="A205" s="99"/>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9"/>
      <c r="Z205" s="99"/>
      <c r="AA205" s="99"/>
      <c r="AB205" s="99"/>
      <c r="AC205" s="97"/>
    </row>
    <row r="206" spans="1:29" ht="15.75" hidden="1">
      <c r="A206" s="99"/>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9"/>
      <c r="Z206" s="99"/>
      <c r="AA206" s="99"/>
      <c r="AB206" s="99"/>
      <c r="AC206" s="97"/>
    </row>
    <row r="207" spans="1:29" ht="15.75" hidden="1">
      <c r="A207" s="99"/>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9"/>
      <c r="Z207" s="99"/>
      <c r="AA207" s="99"/>
      <c r="AB207" s="99"/>
      <c r="AC207" s="97"/>
    </row>
    <row r="208" spans="1:29" ht="15.75" hidden="1">
      <c r="A208" s="99"/>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9"/>
      <c r="Z208" s="99"/>
      <c r="AA208" s="99"/>
      <c r="AB208" s="99"/>
      <c r="AC208" s="97"/>
    </row>
    <row r="209" spans="1:29" ht="15.75" hidden="1">
      <c r="A209" s="99"/>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9"/>
      <c r="Z209" s="99"/>
      <c r="AA209" s="99"/>
      <c r="AB209" s="99"/>
      <c r="AC209" s="97"/>
    </row>
    <row r="210" spans="1:29" ht="15.75" hidden="1">
      <c r="A210" s="99"/>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9"/>
      <c r="Z210" s="99"/>
      <c r="AA210" s="99"/>
      <c r="AB210" s="99"/>
      <c r="AC210" s="97"/>
    </row>
    <row r="211" spans="1:29" ht="15.75" hidden="1">
      <c r="A211" s="99"/>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9"/>
      <c r="Z211" s="99"/>
      <c r="AA211" s="99"/>
      <c r="AB211" s="99"/>
      <c r="AC211" s="97"/>
    </row>
    <row r="212" spans="1:29" ht="15.75" hidden="1">
      <c r="A212" s="99"/>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9"/>
      <c r="Z212" s="99"/>
      <c r="AA212" s="99"/>
      <c r="AB212" s="99"/>
      <c r="AC212" s="97"/>
    </row>
    <row r="213" spans="1:29" ht="15.75" hidden="1">
      <c r="A213" s="99"/>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9"/>
      <c r="Z213" s="99"/>
      <c r="AA213" s="99"/>
      <c r="AB213" s="99"/>
      <c r="AC213" s="97"/>
    </row>
    <row r="214" spans="1:29" ht="15.75" hidden="1">
      <c r="A214" s="99"/>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9"/>
      <c r="Z214" s="99"/>
      <c r="AA214" s="99"/>
      <c r="AB214" s="99"/>
      <c r="AC214" s="97"/>
    </row>
    <row r="215" spans="1:29" ht="15.75" hidden="1">
      <c r="A215" s="99"/>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9"/>
      <c r="Z215" s="99"/>
      <c r="AA215" s="99"/>
      <c r="AB215" s="99"/>
      <c r="AC215" s="97"/>
    </row>
    <row r="216" spans="1:29" ht="15.75" hidden="1">
      <c r="A216" s="99"/>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9"/>
      <c r="Z216" s="99"/>
      <c r="AA216" s="99"/>
      <c r="AB216" s="99"/>
      <c r="AC216" s="97"/>
    </row>
    <row r="217" spans="1:29" ht="15.75" hidden="1">
      <c r="A217" s="99"/>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9"/>
      <c r="Z217" s="99"/>
      <c r="AA217" s="99"/>
      <c r="AB217" s="99"/>
      <c r="AC217" s="97"/>
    </row>
    <row r="218" spans="1:29" ht="15.75" hidden="1">
      <c r="A218" s="99"/>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9"/>
      <c r="Z218" s="99"/>
      <c r="AA218" s="99"/>
      <c r="AB218" s="99"/>
      <c r="AC218" s="97"/>
    </row>
    <row r="219" spans="1:29" ht="15.75" hidden="1">
      <c r="A219" s="99"/>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9"/>
      <c r="Z219" s="99"/>
      <c r="AA219" s="99"/>
      <c r="AB219" s="99"/>
      <c r="AC219" s="97"/>
    </row>
    <row r="220" spans="1:29" ht="15.75" hidden="1">
      <c r="A220" s="99"/>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9"/>
      <c r="Z220" s="99"/>
      <c r="AA220" s="99"/>
      <c r="AB220" s="99"/>
      <c r="AC220" s="97"/>
    </row>
    <row r="221" spans="1:29" ht="15.75" hidden="1">
      <c r="A221" s="99"/>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9"/>
      <c r="Z221" s="99"/>
      <c r="AA221" s="99"/>
      <c r="AB221" s="99"/>
      <c r="AC221" s="97"/>
    </row>
    <row r="222" spans="1:29" ht="15.75" hidden="1">
      <c r="A222" s="99"/>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9"/>
      <c r="Z222" s="99"/>
      <c r="AA222" s="99"/>
      <c r="AB222" s="99"/>
      <c r="AC222" s="97"/>
    </row>
    <row r="223" spans="1:29" ht="15.75" hidden="1">
      <c r="A223" s="99"/>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9"/>
      <c r="Z223" s="99"/>
      <c r="AA223" s="99"/>
      <c r="AB223" s="99"/>
      <c r="AC223" s="97"/>
    </row>
    <row r="224" spans="1:29" ht="15.75" hidden="1">
      <c r="A224" s="99"/>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9"/>
      <c r="Z224" s="99"/>
      <c r="AA224" s="99"/>
      <c r="AB224" s="99"/>
      <c r="AC224" s="97"/>
    </row>
    <row r="225" spans="1:29" ht="15.75" hidden="1">
      <c r="A225" s="99"/>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9"/>
      <c r="Z225" s="99"/>
      <c r="AA225" s="99"/>
      <c r="AB225" s="99"/>
      <c r="AC225" s="97"/>
    </row>
    <row r="226" spans="1:29" ht="15.75" hidden="1">
      <c r="A226" s="99"/>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9"/>
      <c r="Z226" s="99"/>
      <c r="AA226" s="99"/>
      <c r="AB226" s="99"/>
      <c r="AC226" s="97"/>
    </row>
    <row r="227" spans="1:29" ht="15.75" hidden="1">
      <c r="A227" s="99"/>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9"/>
      <c r="Z227" s="99"/>
      <c r="AA227" s="99"/>
      <c r="AB227" s="99"/>
      <c r="AC227" s="97"/>
    </row>
    <row r="228" spans="1:29" ht="15.75" hidden="1">
      <c r="A228" s="99"/>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9"/>
      <c r="Z228" s="99"/>
      <c r="AA228" s="99"/>
      <c r="AB228" s="99"/>
      <c r="AC228" s="97"/>
    </row>
    <row r="229" spans="1:29" ht="15.75" hidden="1">
      <c r="A229" s="99"/>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9"/>
      <c r="Z229" s="99"/>
      <c r="AA229" s="99"/>
      <c r="AB229" s="99"/>
      <c r="AC229" s="97"/>
    </row>
    <row r="230" spans="1:29" ht="15.75" hidden="1">
      <c r="A230" s="99"/>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9"/>
      <c r="Z230" s="99"/>
      <c r="AA230" s="99"/>
      <c r="AB230" s="99"/>
      <c r="AC230" s="97"/>
    </row>
    <row r="231" spans="1:29" ht="15.75" hidden="1">
      <c r="A231" s="99"/>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9"/>
      <c r="Z231" s="99"/>
      <c r="AA231" s="99"/>
      <c r="AB231" s="99"/>
      <c r="AC231" s="97"/>
    </row>
    <row r="232" spans="1:29" ht="15.75" hidden="1">
      <c r="A232" s="99"/>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9"/>
      <c r="Z232" s="99"/>
      <c r="AA232" s="99"/>
      <c r="AB232" s="99"/>
      <c r="AC232" s="97"/>
    </row>
    <row r="233" spans="1:29" ht="15.75" hidden="1">
      <c r="A233" s="99"/>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9"/>
      <c r="Z233" s="99"/>
      <c r="AA233" s="99"/>
      <c r="AB233" s="99"/>
      <c r="AC233" s="97"/>
    </row>
    <row r="234" spans="1:29" ht="15.75" hidden="1">
      <c r="A234" s="99"/>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9"/>
      <c r="Z234" s="99"/>
      <c r="AA234" s="99"/>
      <c r="AB234" s="99"/>
      <c r="AC234" s="97"/>
    </row>
    <row r="235" spans="1:29" ht="15.75" hidden="1">
      <c r="A235" s="99"/>
      <c r="B235" s="97"/>
      <c r="C235" s="97"/>
      <c r="D235" s="97"/>
      <c r="E235" s="97"/>
      <c r="F235" s="97"/>
      <c r="G235" s="97"/>
      <c r="H235" s="97"/>
      <c r="I235" s="97"/>
      <c r="J235" s="97"/>
      <c r="K235" s="97"/>
      <c r="L235" s="97"/>
      <c r="M235" s="97"/>
      <c r="N235" s="97"/>
      <c r="O235" s="97"/>
      <c r="P235" s="97"/>
      <c r="Q235" s="97"/>
      <c r="R235" s="97"/>
      <c r="S235" s="97"/>
      <c r="T235" s="97"/>
      <c r="U235" s="97"/>
      <c r="V235" s="97"/>
      <c r="W235" s="97"/>
      <c r="X235" s="97"/>
      <c r="Y235" s="99"/>
      <c r="Z235" s="99"/>
      <c r="AA235" s="99"/>
      <c r="AB235" s="99"/>
      <c r="AC235" s="97"/>
    </row>
    <row r="236" spans="1:29" ht="15.75" hidden="1">
      <c r="A236" s="99"/>
      <c r="B236" s="97"/>
      <c r="C236" s="97"/>
      <c r="D236" s="97"/>
      <c r="E236" s="97"/>
      <c r="F236" s="97"/>
      <c r="G236" s="97"/>
      <c r="H236" s="97"/>
      <c r="I236" s="97"/>
      <c r="J236" s="97"/>
      <c r="K236" s="97"/>
      <c r="L236" s="97"/>
      <c r="M236" s="97"/>
      <c r="N236" s="97"/>
      <c r="O236" s="97"/>
      <c r="P236" s="97"/>
      <c r="Q236" s="97"/>
      <c r="R236" s="97"/>
      <c r="S236" s="97"/>
      <c r="T236" s="97"/>
      <c r="U236" s="97"/>
      <c r="V236" s="97"/>
      <c r="W236" s="97"/>
      <c r="X236" s="97"/>
      <c r="Y236" s="99"/>
      <c r="Z236" s="99"/>
      <c r="AA236" s="99"/>
      <c r="AB236" s="99"/>
      <c r="AC236" s="97"/>
    </row>
    <row r="237" spans="1:29" ht="15.75" hidden="1">
      <c r="A237" s="99"/>
      <c r="B237" s="97"/>
      <c r="C237" s="97"/>
      <c r="D237" s="97"/>
      <c r="E237" s="97"/>
      <c r="F237" s="97"/>
      <c r="G237" s="97"/>
      <c r="H237" s="97"/>
      <c r="I237" s="97"/>
      <c r="J237" s="97"/>
      <c r="K237" s="97"/>
      <c r="L237" s="97"/>
      <c r="M237" s="97"/>
      <c r="N237" s="97"/>
      <c r="O237" s="97"/>
      <c r="P237" s="97"/>
      <c r="Q237" s="97"/>
      <c r="R237" s="97"/>
      <c r="S237" s="97"/>
      <c r="T237" s="97"/>
      <c r="U237" s="97"/>
      <c r="V237" s="97"/>
      <c r="W237" s="97"/>
      <c r="X237" s="97"/>
      <c r="Y237" s="99"/>
      <c r="Z237" s="99"/>
      <c r="AA237" s="99"/>
      <c r="AB237" s="99"/>
      <c r="AC237" s="97"/>
    </row>
    <row r="238" spans="1:29" ht="15.75" hidden="1">
      <c r="A238" s="99"/>
      <c r="B238" s="97"/>
      <c r="C238" s="97"/>
      <c r="D238" s="97"/>
      <c r="E238" s="97"/>
      <c r="F238" s="97"/>
      <c r="G238" s="97"/>
      <c r="H238" s="97"/>
      <c r="I238" s="97"/>
      <c r="J238" s="97"/>
      <c r="K238" s="97"/>
      <c r="L238" s="97"/>
      <c r="M238" s="97"/>
      <c r="N238" s="97"/>
      <c r="O238" s="97"/>
      <c r="P238" s="97"/>
      <c r="Q238" s="97"/>
      <c r="R238" s="97"/>
      <c r="S238" s="97"/>
      <c r="T238" s="97"/>
      <c r="U238" s="97"/>
      <c r="V238" s="97"/>
      <c r="W238" s="97"/>
      <c r="X238" s="97"/>
      <c r="Y238" s="99"/>
      <c r="Z238" s="99"/>
      <c r="AA238" s="99"/>
      <c r="AB238" s="99"/>
      <c r="AC238" s="97"/>
    </row>
    <row r="239" spans="1:29" ht="15.75" hidden="1">
      <c r="A239" s="99"/>
      <c r="B239" s="97"/>
      <c r="C239" s="97"/>
      <c r="D239" s="97"/>
      <c r="E239" s="97"/>
      <c r="F239" s="97"/>
      <c r="G239" s="97"/>
      <c r="H239" s="97"/>
      <c r="I239" s="97"/>
      <c r="J239" s="97"/>
      <c r="K239" s="97"/>
      <c r="L239" s="97"/>
      <c r="M239" s="97"/>
      <c r="N239" s="97"/>
      <c r="O239" s="97"/>
      <c r="P239" s="97"/>
      <c r="Q239" s="97"/>
      <c r="R239" s="97"/>
      <c r="S239" s="97"/>
      <c r="T239" s="97"/>
      <c r="U239" s="97"/>
      <c r="V239" s="97"/>
      <c r="W239" s="97"/>
      <c r="X239" s="97"/>
      <c r="Y239" s="99"/>
      <c r="Z239" s="99"/>
      <c r="AA239" s="99"/>
      <c r="AB239" s="99"/>
      <c r="AC239" s="97"/>
    </row>
    <row r="240" spans="1:29" ht="15.75" hidden="1">
      <c r="A240" s="99"/>
      <c r="B240" s="97"/>
      <c r="C240" s="97"/>
      <c r="D240" s="97"/>
      <c r="E240" s="97"/>
      <c r="F240" s="97"/>
      <c r="G240" s="97"/>
      <c r="H240" s="97"/>
      <c r="I240" s="97"/>
      <c r="J240" s="97"/>
      <c r="K240" s="97"/>
      <c r="L240" s="97"/>
      <c r="M240" s="97"/>
      <c r="N240" s="97"/>
      <c r="O240" s="97"/>
      <c r="P240" s="97"/>
      <c r="Q240" s="97"/>
      <c r="R240" s="97"/>
      <c r="S240" s="97"/>
      <c r="T240" s="97"/>
      <c r="U240" s="97"/>
      <c r="V240" s="97"/>
      <c r="W240" s="97"/>
      <c r="X240" s="97"/>
      <c r="Y240" s="99"/>
      <c r="Z240" s="99"/>
      <c r="AA240" s="99"/>
      <c r="AB240" s="99"/>
      <c r="AC240" s="97"/>
    </row>
    <row r="241" spans="1:29" ht="15.75" hidden="1">
      <c r="A241" s="99"/>
      <c r="B241" s="97"/>
      <c r="C241" s="97"/>
      <c r="D241" s="97"/>
      <c r="E241" s="97"/>
      <c r="F241" s="97"/>
      <c r="G241" s="97"/>
      <c r="H241" s="97"/>
      <c r="I241" s="97"/>
      <c r="J241" s="97"/>
      <c r="K241" s="97"/>
      <c r="L241" s="97"/>
      <c r="M241" s="97"/>
      <c r="N241" s="97"/>
      <c r="O241" s="97"/>
      <c r="P241" s="97"/>
      <c r="Q241" s="97"/>
      <c r="R241" s="97"/>
      <c r="S241" s="97"/>
      <c r="T241" s="97"/>
      <c r="U241" s="97"/>
      <c r="V241" s="97"/>
      <c r="W241" s="97"/>
      <c r="X241" s="97"/>
      <c r="Y241" s="99"/>
      <c r="Z241" s="99"/>
      <c r="AA241" s="99"/>
      <c r="AB241" s="99"/>
      <c r="AC241" s="97"/>
    </row>
    <row r="242" spans="1:29" ht="15.75" hidden="1">
      <c r="A242" s="99"/>
      <c r="B242" s="97"/>
      <c r="C242" s="97"/>
      <c r="D242" s="97"/>
      <c r="E242" s="97"/>
      <c r="F242" s="97"/>
      <c r="G242" s="97"/>
      <c r="H242" s="97"/>
      <c r="I242" s="97"/>
      <c r="J242" s="97"/>
      <c r="K242" s="97"/>
      <c r="L242" s="97"/>
      <c r="M242" s="97"/>
      <c r="N242" s="97"/>
      <c r="O242" s="97"/>
      <c r="P242" s="97"/>
      <c r="Q242" s="97"/>
      <c r="R242" s="97"/>
      <c r="S242" s="97"/>
      <c r="T242" s="97"/>
      <c r="U242" s="97"/>
      <c r="V242" s="97"/>
      <c r="W242" s="97"/>
      <c r="X242" s="97"/>
      <c r="Y242" s="99"/>
      <c r="Z242" s="99"/>
      <c r="AA242" s="99"/>
      <c r="AB242" s="99"/>
      <c r="AC242" s="97"/>
    </row>
    <row r="243" spans="1:29" ht="15.75" hidden="1">
      <c r="A243" s="99"/>
      <c r="B243" s="97"/>
      <c r="C243" s="97"/>
      <c r="D243" s="97"/>
      <c r="E243" s="97"/>
      <c r="F243" s="97"/>
      <c r="G243" s="97"/>
      <c r="H243" s="97"/>
      <c r="I243" s="97"/>
      <c r="J243" s="97"/>
      <c r="K243" s="97"/>
      <c r="L243" s="97"/>
      <c r="M243" s="97"/>
      <c r="N243" s="97"/>
      <c r="O243" s="97"/>
      <c r="P243" s="97"/>
      <c r="Q243" s="97"/>
      <c r="R243" s="97"/>
      <c r="S243" s="97"/>
      <c r="T243" s="97"/>
      <c r="U243" s="97"/>
      <c r="V243" s="97"/>
      <c r="W243" s="97"/>
      <c r="X243" s="97"/>
      <c r="Y243" s="99"/>
      <c r="Z243" s="99"/>
      <c r="AA243" s="99"/>
      <c r="AB243" s="99"/>
      <c r="AC243" s="97"/>
    </row>
    <row r="244" spans="1:29" ht="15.75" hidden="1">
      <c r="A244" s="99"/>
      <c r="B244" s="97"/>
      <c r="C244" s="97"/>
      <c r="D244" s="97"/>
      <c r="E244" s="97"/>
      <c r="F244" s="97"/>
      <c r="G244" s="97"/>
      <c r="H244" s="97"/>
      <c r="I244" s="97"/>
      <c r="J244" s="97"/>
      <c r="K244" s="97"/>
      <c r="L244" s="97"/>
      <c r="M244" s="97"/>
      <c r="N244" s="97"/>
      <c r="O244" s="97"/>
      <c r="P244" s="97"/>
      <c r="Q244" s="97"/>
      <c r="R244" s="97"/>
      <c r="S244" s="97"/>
      <c r="T244" s="97"/>
      <c r="U244" s="97"/>
      <c r="V244" s="97"/>
      <c r="W244" s="97"/>
      <c r="X244" s="97"/>
      <c r="Y244" s="99"/>
      <c r="Z244" s="99"/>
      <c r="AA244" s="99"/>
      <c r="AB244" s="99"/>
      <c r="AC244" s="97"/>
    </row>
    <row r="245" spans="1:29" ht="15.75" hidden="1">
      <c r="A245" s="99"/>
      <c r="B245" s="97"/>
      <c r="C245" s="97"/>
      <c r="D245" s="97"/>
      <c r="E245" s="97"/>
      <c r="F245" s="97"/>
      <c r="G245" s="97"/>
      <c r="H245" s="97"/>
      <c r="I245" s="97"/>
      <c r="J245" s="97"/>
      <c r="K245" s="97"/>
      <c r="L245" s="97"/>
      <c r="M245" s="97"/>
      <c r="N245" s="97"/>
      <c r="O245" s="97"/>
      <c r="P245" s="97"/>
      <c r="Q245" s="97"/>
      <c r="R245" s="97"/>
      <c r="S245" s="97"/>
      <c r="T245" s="97"/>
      <c r="U245" s="97"/>
      <c r="V245" s="97"/>
      <c r="W245" s="97"/>
      <c r="X245" s="97"/>
      <c r="Y245" s="99"/>
      <c r="Z245" s="99"/>
      <c r="AA245" s="99"/>
      <c r="AB245" s="99"/>
      <c r="AC245" s="97"/>
    </row>
    <row r="246" spans="1:29" ht="15.75" hidden="1">
      <c r="A246" s="99"/>
      <c r="B246" s="97"/>
      <c r="C246" s="97"/>
      <c r="D246" s="97"/>
      <c r="E246" s="97"/>
      <c r="F246" s="97"/>
      <c r="G246" s="97"/>
      <c r="H246" s="97"/>
      <c r="I246" s="97"/>
      <c r="J246" s="97"/>
      <c r="K246" s="97"/>
      <c r="L246" s="97"/>
      <c r="M246" s="97"/>
      <c r="N246" s="97"/>
      <c r="O246" s="97"/>
      <c r="P246" s="97"/>
      <c r="Q246" s="97"/>
      <c r="R246" s="97"/>
      <c r="S246" s="97"/>
      <c r="T246" s="97"/>
      <c r="U246" s="97"/>
      <c r="V246" s="97"/>
      <c r="W246" s="97"/>
      <c r="X246" s="97"/>
      <c r="Y246" s="99"/>
      <c r="Z246" s="99"/>
      <c r="AA246" s="99"/>
      <c r="AB246" s="99"/>
      <c r="AC246" s="97"/>
    </row>
    <row r="247" spans="1:29" ht="15.75" hidden="1">
      <c r="A247" s="99"/>
      <c r="B247" s="97"/>
      <c r="C247" s="97"/>
      <c r="D247" s="97"/>
      <c r="E247" s="97"/>
      <c r="F247" s="97"/>
      <c r="G247" s="97"/>
      <c r="H247" s="97"/>
      <c r="I247" s="97"/>
      <c r="J247" s="97"/>
      <c r="K247" s="97"/>
      <c r="L247" s="97"/>
      <c r="M247" s="97"/>
      <c r="N247" s="97"/>
      <c r="O247" s="97"/>
      <c r="P247" s="97"/>
      <c r="Q247" s="97"/>
      <c r="R247" s="97"/>
      <c r="S247" s="97"/>
      <c r="T247" s="97"/>
      <c r="U247" s="97"/>
      <c r="V247" s="97"/>
      <c r="W247" s="97"/>
      <c r="X247" s="97"/>
      <c r="Y247" s="99"/>
      <c r="Z247" s="99"/>
      <c r="AA247" s="99"/>
      <c r="AB247" s="99"/>
      <c r="AC247" s="97"/>
    </row>
    <row r="248" spans="1:29" ht="15.75" hidden="1">
      <c r="A248" s="99"/>
      <c r="B248" s="97"/>
      <c r="C248" s="97"/>
      <c r="D248" s="97"/>
      <c r="E248" s="97"/>
      <c r="F248" s="97"/>
      <c r="G248" s="97"/>
      <c r="H248" s="97"/>
      <c r="I248" s="97"/>
      <c r="J248" s="97"/>
      <c r="K248" s="97"/>
      <c r="L248" s="97"/>
      <c r="M248" s="97"/>
      <c r="N248" s="97"/>
      <c r="O248" s="97"/>
      <c r="P248" s="97"/>
      <c r="Q248" s="97"/>
      <c r="R248" s="97"/>
      <c r="S248" s="97"/>
      <c r="T248" s="97"/>
      <c r="U248" s="97"/>
      <c r="V248" s="97"/>
      <c r="W248" s="97"/>
      <c r="X248" s="97"/>
      <c r="Y248" s="99"/>
      <c r="Z248" s="99"/>
      <c r="AA248" s="99"/>
      <c r="AB248" s="99"/>
      <c r="AC248" s="97"/>
    </row>
    <row r="249" spans="1:29" ht="15.75" hidden="1">
      <c r="A249" s="99"/>
      <c r="B249" s="97"/>
      <c r="C249" s="97"/>
      <c r="D249" s="97"/>
      <c r="E249" s="97"/>
      <c r="F249" s="97"/>
      <c r="G249" s="97"/>
      <c r="H249" s="97"/>
      <c r="I249" s="97"/>
      <c r="J249" s="97"/>
      <c r="K249" s="97"/>
      <c r="L249" s="97"/>
      <c r="M249" s="97"/>
      <c r="N249" s="97"/>
      <c r="O249" s="97"/>
      <c r="P249" s="97"/>
      <c r="Q249" s="97"/>
      <c r="R249" s="97"/>
      <c r="S249" s="97"/>
      <c r="T249" s="97"/>
      <c r="U249" s="97"/>
      <c r="V249" s="97"/>
      <c r="W249" s="97"/>
      <c r="X249" s="97"/>
      <c r="Y249" s="99"/>
      <c r="Z249" s="99"/>
      <c r="AA249" s="99"/>
      <c r="AB249" s="99"/>
      <c r="AC249" s="97"/>
    </row>
    <row r="250" spans="1:29" ht="15.75" hidden="1">
      <c r="A250" s="99"/>
      <c r="B250" s="97"/>
      <c r="C250" s="97"/>
      <c r="D250" s="97"/>
      <c r="E250" s="97"/>
      <c r="F250" s="97"/>
      <c r="G250" s="97"/>
      <c r="H250" s="97"/>
      <c r="I250" s="97"/>
      <c r="J250" s="97"/>
      <c r="K250" s="97"/>
      <c r="L250" s="97"/>
      <c r="M250" s="97"/>
      <c r="N250" s="97"/>
      <c r="O250" s="97"/>
      <c r="P250" s="97"/>
      <c r="Q250" s="97"/>
      <c r="R250" s="97"/>
      <c r="S250" s="97"/>
      <c r="T250" s="97"/>
      <c r="U250" s="97"/>
      <c r="V250" s="97"/>
      <c r="W250" s="97"/>
      <c r="X250" s="97"/>
      <c r="Y250" s="99"/>
      <c r="Z250" s="99"/>
      <c r="AA250" s="99"/>
      <c r="AB250" s="99"/>
      <c r="AC250" s="97"/>
    </row>
    <row r="251" spans="1:29" ht="15.75" hidden="1">
      <c r="A251" s="99"/>
      <c r="B251" s="97"/>
      <c r="C251" s="97"/>
      <c r="D251" s="97"/>
      <c r="E251" s="97"/>
      <c r="F251" s="97"/>
      <c r="G251" s="97"/>
      <c r="H251" s="97"/>
      <c r="I251" s="97"/>
      <c r="J251" s="97"/>
      <c r="K251" s="97"/>
      <c r="L251" s="97"/>
      <c r="M251" s="97"/>
      <c r="N251" s="97"/>
      <c r="O251" s="97"/>
      <c r="P251" s="97"/>
      <c r="Q251" s="97"/>
      <c r="R251" s="97"/>
      <c r="S251" s="97"/>
      <c r="T251" s="97"/>
      <c r="U251" s="97"/>
      <c r="V251" s="97"/>
      <c r="W251" s="97"/>
      <c r="X251" s="97"/>
      <c r="Y251" s="99"/>
      <c r="Z251" s="99"/>
      <c r="AA251" s="99"/>
      <c r="AB251" s="99"/>
      <c r="AC251" s="97"/>
    </row>
    <row r="252" spans="1:29" ht="15.75" hidden="1">
      <c r="A252" s="99"/>
      <c r="B252" s="97"/>
      <c r="C252" s="97"/>
      <c r="D252" s="97"/>
      <c r="E252" s="97"/>
      <c r="F252" s="97"/>
      <c r="G252" s="97"/>
      <c r="H252" s="97"/>
      <c r="I252" s="97"/>
      <c r="J252" s="97"/>
      <c r="K252" s="97"/>
      <c r="L252" s="97"/>
      <c r="M252" s="97"/>
      <c r="N252" s="97"/>
      <c r="O252" s="97"/>
      <c r="P252" s="97"/>
      <c r="Q252" s="97"/>
      <c r="R252" s="97"/>
      <c r="S252" s="97"/>
      <c r="T252" s="97"/>
      <c r="U252" s="97"/>
      <c r="V252" s="97"/>
      <c r="W252" s="97"/>
      <c r="X252" s="97"/>
      <c r="Y252" s="99"/>
      <c r="Z252" s="99"/>
      <c r="AA252" s="99"/>
      <c r="AB252" s="99"/>
      <c r="AC252" s="97"/>
    </row>
    <row r="253" spans="1:29" ht="15.75" hidden="1">
      <c r="A253" s="99"/>
      <c r="B253" s="97"/>
      <c r="C253" s="97"/>
      <c r="D253" s="97"/>
      <c r="E253" s="97"/>
      <c r="F253" s="97"/>
      <c r="G253" s="97"/>
      <c r="H253" s="97"/>
      <c r="I253" s="97"/>
      <c r="J253" s="97"/>
      <c r="K253" s="97"/>
      <c r="L253" s="97"/>
      <c r="M253" s="97"/>
      <c r="N253" s="97"/>
      <c r="O253" s="97"/>
      <c r="P253" s="97"/>
      <c r="Q253" s="97"/>
      <c r="R253" s="97"/>
      <c r="S253" s="97"/>
      <c r="T253" s="97"/>
      <c r="U253" s="97"/>
      <c r="V253" s="97"/>
      <c r="W253" s="97"/>
      <c r="X253" s="97"/>
      <c r="Y253" s="99"/>
      <c r="Z253" s="99"/>
      <c r="AA253" s="99"/>
      <c r="AB253" s="99"/>
      <c r="AC253" s="97"/>
    </row>
    <row r="254" spans="1:29" ht="15.75" hidden="1">
      <c r="A254" s="99"/>
      <c r="B254" s="97"/>
      <c r="C254" s="97"/>
      <c r="D254" s="97"/>
      <c r="E254" s="97"/>
      <c r="F254" s="97"/>
      <c r="G254" s="97"/>
      <c r="H254" s="97"/>
      <c r="I254" s="97"/>
      <c r="J254" s="97"/>
      <c r="K254" s="97"/>
      <c r="L254" s="97"/>
      <c r="M254" s="97"/>
      <c r="N254" s="97"/>
      <c r="O254" s="97"/>
      <c r="P254" s="97"/>
      <c r="Q254" s="97"/>
      <c r="R254" s="97"/>
      <c r="S254" s="97"/>
      <c r="T254" s="97"/>
      <c r="U254" s="97"/>
      <c r="V254" s="97"/>
      <c r="W254" s="97"/>
      <c r="X254" s="97"/>
      <c r="Y254" s="99"/>
      <c r="Z254" s="99"/>
      <c r="AA254" s="99"/>
      <c r="AB254" s="99"/>
      <c r="AC254" s="97"/>
    </row>
    <row r="255" spans="1:29" ht="15.75" hidden="1">
      <c r="A255" s="99"/>
      <c r="B255" s="97"/>
      <c r="C255" s="97"/>
      <c r="D255" s="97"/>
      <c r="E255" s="97"/>
      <c r="F255" s="97"/>
      <c r="G255" s="97"/>
      <c r="H255" s="97"/>
      <c r="I255" s="97"/>
      <c r="J255" s="97"/>
      <c r="K255" s="97"/>
      <c r="L255" s="97"/>
      <c r="M255" s="97"/>
      <c r="N255" s="97"/>
      <c r="O255" s="97"/>
      <c r="P255" s="97"/>
      <c r="Q255" s="97"/>
      <c r="R255" s="97"/>
      <c r="S255" s="97"/>
      <c r="T255" s="97"/>
      <c r="U255" s="97"/>
      <c r="V255" s="97"/>
      <c r="W255" s="97"/>
      <c r="X255" s="97"/>
      <c r="Y255" s="99"/>
      <c r="Z255" s="99"/>
      <c r="AA255" s="99"/>
      <c r="AB255" s="99"/>
      <c r="AC255" s="97"/>
    </row>
    <row r="256" spans="1:29" ht="15.75" hidden="1">
      <c r="A256" s="99"/>
      <c r="B256" s="97"/>
      <c r="C256" s="97"/>
      <c r="D256" s="97"/>
      <c r="E256" s="97"/>
      <c r="F256" s="97"/>
      <c r="G256" s="97"/>
      <c r="H256" s="97"/>
      <c r="I256" s="97"/>
      <c r="J256" s="97"/>
      <c r="K256" s="97"/>
      <c r="L256" s="97"/>
      <c r="M256" s="97"/>
      <c r="N256" s="97"/>
      <c r="O256" s="97"/>
      <c r="P256" s="97"/>
      <c r="Q256" s="97"/>
      <c r="R256" s="97"/>
      <c r="S256" s="97"/>
      <c r="T256" s="97"/>
      <c r="U256" s="97"/>
      <c r="V256" s="97"/>
      <c r="W256" s="97"/>
      <c r="X256" s="97"/>
      <c r="Y256" s="99"/>
      <c r="Z256" s="99"/>
      <c r="AA256" s="99"/>
      <c r="AB256" s="99"/>
      <c r="AC256" s="97"/>
    </row>
    <row r="257" spans="1:29" ht="15.75" hidden="1">
      <c r="A257" s="99"/>
      <c r="B257" s="97"/>
      <c r="C257" s="97"/>
      <c r="D257" s="97"/>
      <c r="E257" s="97"/>
      <c r="F257" s="97"/>
      <c r="G257" s="97"/>
      <c r="H257" s="97"/>
      <c r="I257" s="97"/>
      <c r="J257" s="97"/>
      <c r="K257" s="97"/>
      <c r="L257" s="97"/>
      <c r="M257" s="97"/>
      <c r="N257" s="97"/>
      <c r="O257" s="97"/>
      <c r="P257" s="97"/>
      <c r="Q257" s="97"/>
      <c r="R257" s="97"/>
      <c r="S257" s="97"/>
      <c r="T257" s="97"/>
      <c r="U257" s="97"/>
      <c r="V257" s="97"/>
      <c r="W257" s="97"/>
      <c r="X257" s="97"/>
      <c r="Y257" s="99"/>
      <c r="Z257" s="99"/>
      <c r="AA257" s="99"/>
      <c r="AB257" s="99"/>
      <c r="AC257" s="97"/>
    </row>
    <row r="258" spans="1:29" ht="15.75" hidden="1">
      <c r="A258" s="99"/>
      <c r="B258" s="97"/>
      <c r="C258" s="97"/>
      <c r="D258" s="97"/>
      <c r="E258" s="97"/>
      <c r="F258" s="97"/>
      <c r="G258" s="97"/>
      <c r="H258" s="97"/>
      <c r="I258" s="97"/>
      <c r="J258" s="97"/>
      <c r="K258" s="97"/>
      <c r="L258" s="97"/>
      <c r="M258" s="97"/>
      <c r="N258" s="97"/>
      <c r="O258" s="97"/>
      <c r="P258" s="97"/>
      <c r="Q258" s="97"/>
      <c r="R258" s="97"/>
      <c r="S258" s="97"/>
      <c r="T258" s="97"/>
      <c r="U258" s="97"/>
      <c r="V258" s="97"/>
      <c r="W258" s="97"/>
      <c r="X258" s="97"/>
      <c r="Y258" s="99"/>
      <c r="Z258" s="99"/>
      <c r="AA258" s="99"/>
      <c r="AB258" s="99"/>
      <c r="AC258" s="97"/>
    </row>
    <row r="259" spans="1:29" ht="15.75" hidden="1">
      <c r="A259" s="99"/>
      <c r="B259" s="97"/>
      <c r="C259" s="97"/>
      <c r="D259" s="97"/>
      <c r="E259" s="97"/>
      <c r="F259" s="97"/>
      <c r="G259" s="97"/>
      <c r="H259" s="97"/>
      <c r="I259" s="97"/>
      <c r="J259" s="97"/>
      <c r="K259" s="97"/>
      <c r="L259" s="97"/>
      <c r="M259" s="97"/>
      <c r="N259" s="97"/>
      <c r="O259" s="97"/>
      <c r="P259" s="97"/>
      <c r="Q259" s="97"/>
      <c r="R259" s="97"/>
      <c r="S259" s="97"/>
      <c r="T259" s="97"/>
      <c r="U259" s="97"/>
      <c r="V259" s="97"/>
      <c r="W259" s="97"/>
      <c r="X259" s="97"/>
      <c r="Y259" s="99"/>
      <c r="Z259" s="99"/>
      <c r="AA259" s="99"/>
      <c r="AB259" s="99"/>
      <c r="AC259" s="97"/>
    </row>
    <row r="260" spans="1:29" ht="15.75" hidden="1">
      <c r="A260" s="99"/>
      <c r="B260" s="97"/>
      <c r="C260" s="97"/>
      <c r="D260" s="97"/>
      <c r="E260" s="97"/>
      <c r="F260" s="97"/>
      <c r="G260" s="97"/>
      <c r="H260" s="97"/>
      <c r="I260" s="97"/>
      <c r="J260" s="97"/>
      <c r="K260" s="97"/>
      <c r="L260" s="97"/>
      <c r="M260" s="97"/>
      <c r="N260" s="97"/>
      <c r="O260" s="97"/>
      <c r="P260" s="97"/>
      <c r="Q260" s="97"/>
      <c r="R260" s="97"/>
      <c r="S260" s="97"/>
      <c r="T260" s="97"/>
      <c r="U260" s="97"/>
      <c r="V260" s="97"/>
      <c r="W260" s="97"/>
      <c r="X260" s="97"/>
      <c r="Y260" s="99"/>
      <c r="Z260" s="99"/>
      <c r="AA260" s="99"/>
      <c r="AB260" s="99"/>
      <c r="AC260" s="97"/>
    </row>
    <row r="261" spans="1:29" ht="15.75" hidden="1">
      <c r="A261" s="99"/>
      <c r="B261" s="97"/>
      <c r="C261" s="97"/>
      <c r="D261" s="97"/>
      <c r="E261" s="97"/>
      <c r="F261" s="97"/>
      <c r="G261" s="97"/>
      <c r="H261" s="97"/>
      <c r="I261" s="97"/>
      <c r="J261" s="97"/>
      <c r="K261" s="97"/>
      <c r="L261" s="97"/>
      <c r="M261" s="97"/>
      <c r="N261" s="97"/>
      <c r="O261" s="97"/>
      <c r="P261" s="97"/>
      <c r="Q261" s="97"/>
      <c r="R261" s="97"/>
      <c r="S261" s="97"/>
      <c r="T261" s="97"/>
      <c r="U261" s="97"/>
      <c r="V261" s="97"/>
      <c r="W261" s="97"/>
      <c r="X261" s="97"/>
      <c r="Y261" s="99"/>
      <c r="Z261" s="99"/>
      <c r="AA261" s="99"/>
      <c r="AB261" s="99"/>
      <c r="AC261" s="97"/>
    </row>
    <row r="262" spans="1:29" ht="15.75" hidden="1">
      <c r="A262" s="99"/>
      <c r="B262" s="97"/>
      <c r="C262" s="97"/>
      <c r="D262" s="97"/>
      <c r="E262" s="97"/>
      <c r="F262" s="97"/>
      <c r="G262" s="97"/>
      <c r="H262" s="97"/>
      <c r="I262" s="97"/>
      <c r="J262" s="97"/>
      <c r="K262" s="97"/>
      <c r="L262" s="97"/>
      <c r="M262" s="97"/>
      <c r="N262" s="97"/>
      <c r="O262" s="97"/>
      <c r="P262" s="97"/>
      <c r="Q262" s="97"/>
      <c r="R262" s="97"/>
      <c r="S262" s="97"/>
      <c r="T262" s="97"/>
      <c r="U262" s="97"/>
      <c r="V262" s="97"/>
      <c r="W262" s="97"/>
      <c r="X262" s="97"/>
      <c r="Y262" s="99"/>
      <c r="Z262" s="99"/>
      <c r="AA262" s="99"/>
      <c r="AB262" s="99"/>
      <c r="AC262" s="97"/>
    </row>
    <row r="263" spans="1:29" ht="15.75" hidden="1">
      <c r="A263" s="99"/>
      <c r="B263" s="97"/>
      <c r="C263" s="97"/>
      <c r="D263" s="97"/>
      <c r="E263" s="97"/>
      <c r="F263" s="97"/>
      <c r="G263" s="97"/>
      <c r="H263" s="97"/>
      <c r="I263" s="97"/>
      <c r="J263" s="97"/>
      <c r="K263" s="97"/>
      <c r="L263" s="97"/>
      <c r="M263" s="97"/>
      <c r="N263" s="97"/>
      <c r="O263" s="97"/>
      <c r="P263" s="97"/>
      <c r="Q263" s="97"/>
      <c r="R263" s="97"/>
      <c r="S263" s="97"/>
      <c r="T263" s="97"/>
      <c r="U263" s="97"/>
      <c r="V263" s="97"/>
      <c r="W263" s="97"/>
      <c r="X263" s="97"/>
      <c r="Y263" s="99"/>
      <c r="Z263" s="99"/>
      <c r="AA263" s="99"/>
      <c r="AB263" s="99"/>
      <c r="AC263" s="97"/>
    </row>
    <row r="264" spans="1:29" ht="15.75" hidden="1">
      <c r="A264" s="99"/>
      <c r="B264" s="97"/>
      <c r="C264" s="97"/>
      <c r="D264" s="97"/>
      <c r="E264" s="97"/>
      <c r="F264" s="97"/>
      <c r="G264" s="97"/>
      <c r="H264" s="97"/>
      <c r="I264" s="97"/>
      <c r="J264" s="97"/>
      <c r="K264" s="97"/>
      <c r="L264" s="97"/>
      <c r="M264" s="97"/>
      <c r="N264" s="97"/>
      <c r="O264" s="97"/>
      <c r="P264" s="97"/>
      <c r="Q264" s="97"/>
      <c r="R264" s="97"/>
      <c r="S264" s="97"/>
      <c r="T264" s="97"/>
      <c r="U264" s="97"/>
      <c r="V264" s="97"/>
      <c r="W264" s="97"/>
      <c r="X264" s="97"/>
      <c r="Y264" s="99"/>
      <c r="Z264" s="99"/>
      <c r="AA264" s="99"/>
      <c r="AB264" s="99"/>
      <c r="AC264" s="97"/>
    </row>
    <row r="265" spans="1:29" ht="15.75" hidden="1">
      <c r="A265" s="99"/>
      <c r="B265" s="97"/>
      <c r="C265" s="97"/>
      <c r="D265" s="97"/>
      <c r="E265" s="97"/>
      <c r="F265" s="97"/>
      <c r="G265" s="97"/>
      <c r="H265" s="97"/>
      <c r="I265" s="97"/>
      <c r="J265" s="97"/>
      <c r="K265" s="97"/>
      <c r="L265" s="97"/>
      <c r="M265" s="97"/>
      <c r="N265" s="97"/>
      <c r="O265" s="97"/>
      <c r="P265" s="97"/>
      <c r="Q265" s="97"/>
      <c r="R265" s="97"/>
      <c r="S265" s="97"/>
      <c r="T265" s="97"/>
      <c r="U265" s="97"/>
      <c r="V265" s="97"/>
      <c r="W265" s="97"/>
      <c r="X265" s="97"/>
      <c r="Y265" s="99"/>
      <c r="Z265" s="99"/>
      <c r="AA265" s="99"/>
      <c r="AB265" s="99"/>
      <c r="AC265" s="97"/>
    </row>
    <row r="266" spans="1:29" ht="15.75" hidden="1">
      <c r="A266" s="99"/>
      <c r="B266" s="97"/>
      <c r="C266" s="97"/>
      <c r="D266" s="97"/>
      <c r="E266" s="97"/>
      <c r="F266" s="97"/>
      <c r="G266" s="97"/>
      <c r="H266" s="97"/>
      <c r="I266" s="97"/>
      <c r="J266" s="97"/>
      <c r="K266" s="97"/>
      <c r="L266" s="97"/>
      <c r="M266" s="97"/>
      <c r="N266" s="97"/>
      <c r="O266" s="97"/>
      <c r="P266" s="97"/>
      <c r="Q266" s="97"/>
      <c r="R266" s="97"/>
      <c r="S266" s="97"/>
      <c r="T266" s="97"/>
      <c r="U266" s="97"/>
      <c r="V266" s="97"/>
      <c r="W266" s="97"/>
      <c r="X266" s="97"/>
      <c r="Y266" s="99"/>
      <c r="Z266" s="99"/>
      <c r="AA266" s="99"/>
      <c r="AB266" s="99"/>
      <c r="AC266" s="97"/>
    </row>
    <row r="267" spans="1:29" ht="15.75" hidden="1">
      <c r="A267" s="99"/>
      <c r="B267" s="97"/>
      <c r="C267" s="97"/>
      <c r="D267" s="97"/>
      <c r="E267" s="97"/>
      <c r="F267" s="97"/>
      <c r="G267" s="97"/>
      <c r="H267" s="97"/>
      <c r="I267" s="97"/>
      <c r="J267" s="97"/>
      <c r="K267" s="97"/>
      <c r="L267" s="97"/>
      <c r="M267" s="97"/>
      <c r="N267" s="97"/>
      <c r="O267" s="97"/>
      <c r="P267" s="97"/>
      <c r="Q267" s="97"/>
      <c r="R267" s="97"/>
      <c r="S267" s="97"/>
      <c r="T267" s="97"/>
      <c r="U267" s="97"/>
      <c r="V267" s="97"/>
      <c r="W267" s="97"/>
      <c r="X267" s="97"/>
      <c r="Y267" s="99"/>
      <c r="Z267" s="99"/>
      <c r="AA267" s="99"/>
      <c r="AB267" s="99"/>
      <c r="AC267" s="97"/>
    </row>
    <row r="268" spans="1:29" ht="15.75" hidden="1">
      <c r="A268" s="99"/>
      <c r="B268" s="97"/>
      <c r="C268" s="97"/>
      <c r="D268" s="97"/>
      <c r="E268" s="97"/>
      <c r="F268" s="97"/>
      <c r="G268" s="97"/>
      <c r="H268" s="97"/>
      <c r="I268" s="97"/>
      <c r="J268" s="97"/>
      <c r="K268" s="97"/>
      <c r="L268" s="97"/>
      <c r="M268" s="97"/>
      <c r="N268" s="97"/>
      <c r="O268" s="97"/>
      <c r="P268" s="97"/>
      <c r="Q268" s="97"/>
      <c r="R268" s="97"/>
      <c r="S268" s="97"/>
      <c r="T268" s="97"/>
      <c r="U268" s="97"/>
      <c r="V268" s="97"/>
      <c r="W268" s="97"/>
      <c r="X268" s="97"/>
      <c r="Y268" s="99"/>
      <c r="Z268" s="99"/>
      <c r="AA268" s="99"/>
      <c r="AB268" s="99"/>
      <c r="AC268" s="97"/>
    </row>
    <row r="269" spans="1:29" ht="15.75" hidden="1">
      <c r="A269" s="99"/>
      <c r="B269" s="97"/>
      <c r="C269" s="97"/>
      <c r="D269" s="97"/>
      <c r="E269" s="97"/>
      <c r="F269" s="97"/>
      <c r="G269" s="97"/>
      <c r="H269" s="97"/>
      <c r="I269" s="97"/>
      <c r="J269" s="97"/>
      <c r="K269" s="97"/>
      <c r="L269" s="97"/>
      <c r="M269" s="97"/>
      <c r="N269" s="97"/>
      <c r="O269" s="97"/>
      <c r="P269" s="97"/>
      <c r="Q269" s="97"/>
      <c r="R269" s="97"/>
      <c r="S269" s="97"/>
      <c r="T269" s="97"/>
      <c r="U269" s="97"/>
      <c r="V269" s="97"/>
      <c r="W269" s="97"/>
      <c r="X269" s="97"/>
      <c r="Y269" s="99"/>
      <c r="Z269" s="99"/>
      <c r="AA269" s="99"/>
      <c r="AB269" s="99"/>
      <c r="AC269" s="97"/>
    </row>
    <row r="270" spans="1:29" ht="15.75" hidden="1">
      <c r="A270" s="99"/>
      <c r="B270" s="97"/>
      <c r="C270" s="97"/>
      <c r="D270" s="97"/>
      <c r="E270" s="97"/>
      <c r="F270" s="97"/>
      <c r="G270" s="97"/>
      <c r="H270" s="97"/>
      <c r="I270" s="97"/>
      <c r="J270" s="97"/>
      <c r="K270" s="97"/>
      <c r="L270" s="97"/>
      <c r="M270" s="97"/>
      <c r="N270" s="97"/>
      <c r="O270" s="97"/>
      <c r="P270" s="97"/>
      <c r="Q270" s="97"/>
      <c r="R270" s="97"/>
      <c r="S270" s="97"/>
      <c r="T270" s="97"/>
      <c r="U270" s="97"/>
      <c r="V270" s="97"/>
      <c r="W270" s="97"/>
      <c r="X270" s="97"/>
      <c r="Y270" s="99"/>
      <c r="Z270" s="99"/>
      <c r="AA270" s="99"/>
      <c r="AB270" s="99"/>
      <c r="AC270" s="97"/>
    </row>
    <row r="271" spans="1:29" ht="15.75" hidden="1">
      <c r="A271" s="99"/>
      <c r="B271" s="97"/>
      <c r="C271" s="97"/>
      <c r="D271" s="97"/>
      <c r="E271" s="97"/>
      <c r="F271" s="97"/>
      <c r="G271" s="97"/>
      <c r="H271" s="97"/>
      <c r="I271" s="97"/>
      <c r="J271" s="97"/>
      <c r="K271" s="97"/>
      <c r="L271" s="97"/>
      <c r="M271" s="97"/>
      <c r="N271" s="97"/>
      <c r="O271" s="97"/>
      <c r="P271" s="97"/>
      <c r="Q271" s="97"/>
      <c r="R271" s="97"/>
      <c r="S271" s="97"/>
      <c r="T271" s="97"/>
      <c r="U271" s="97"/>
      <c r="V271" s="97"/>
      <c r="W271" s="97"/>
      <c r="X271" s="97"/>
      <c r="Y271" s="99"/>
      <c r="Z271" s="99"/>
      <c r="AA271" s="99"/>
      <c r="AB271" s="99"/>
      <c r="AC271" s="97"/>
    </row>
    <row r="272" spans="1:29" ht="15.75" hidden="1">
      <c r="A272" s="99"/>
      <c r="B272" s="97"/>
      <c r="C272" s="97"/>
      <c r="D272" s="97"/>
      <c r="E272" s="97"/>
      <c r="F272" s="97"/>
      <c r="G272" s="97"/>
      <c r="H272" s="97"/>
      <c r="I272" s="97"/>
      <c r="J272" s="97"/>
      <c r="K272" s="97"/>
      <c r="L272" s="97"/>
      <c r="M272" s="97"/>
      <c r="N272" s="97"/>
      <c r="O272" s="97"/>
      <c r="P272" s="97"/>
      <c r="Q272" s="97"/>
      <c r="R272" s="97"/>
      <c r="S272" s="97"/>
      <c r="T272" s="97"/>
      <c r="U272" s="97"/>
      <c r="V272" s="97"/>
      <c r="W272" s="97"/>
      <c r="X272" s="97"/>
      <c r="Y272" s="99"/>
      <c r="Z272" s="99"/>
      <c r="AA272" s="99"/>
      <c r="AB272" s="99"/>
      <c r="AC272" s="97"/>
    </row>
    <row r="273" spans="1:29" ht="15.75" hidden="1">
      <c r="A273" s="99"/>
      <c r="B273" s="97"/>
      <c r="C273" s="97"/>
      <c r="D273" s="97"/>
      <c r="E273" s="97"/>
      <c r="F273" s="97"/>
      <c r="G273" s="97"/>
      <c r="H273" s="97"/>
      <c r="I273" s="97"/>
      <c r="J273" s="97"/>
      <c r="K273" s="97"/>
      <c r="L273" s="97"/>
      <c r="M273" s="97"/>
      <c r="N273" s="97"/>
      <c r="O273" s="97"/>
      <c r="P273" s="97"/>
      <c r="Q273" s="97"/>
      <c r="R273" s="97"/>
      <c r="S273" s="97"/>
      <c r="T273" s="97"/>
      <c r="U273" s="97"/>
      <c r="V273" s="97"/>
      <c r="W273" s="97"/>
      <c r="X273" s="97"/>
      <c r="Y273" s="99"/>
      <c r="Z273" s="99"/>
      <c r="AA273" s="99"/>
      <c r="AB273" s="99"/>
      <c r="AC273" s="97"/>
    </row>
    <row r="274" spans="1:29" ht="15.75" hidden="1">
      <c r="A274" s="99"/>
      <c r="B274" s="97"/>
      <c r="C274" s="97"/>
      <c r="D274" s="97"/>
      <c r="E274" s="97"/>
      <c r="F274" s="97"/>
      <c r="G274" s="97"/>
      <c r="H274" s="97"/>
      <c r="I274" s="97"/>
      <c r="J274" s="97"/>
      <c r="K274" s="97"/>
      <c r="L274" s="97"/>
      <c r="M274" s="97"/>
      <c r="N274" s="97"/>
      <c r="O274" s="97"/>
      <c r="P274" s="97"/>
      <c r="Q274" s="97"/>
      <c r="R274" s="97"/>
      <c r="S274" s="97"/>
      <c r="T274" s="97"/>
      <c r="U274" s="97"/>
      <c r="V274" s="97"/>
      <c r="W274" s="97"/>
      <c r="X274" s="97"/>
      <c r="Y274" s="99"/>
      <c r="Z274" s="99"/>
      <c r="AA274" s="99"/>
      <c r="AB274" s="99"/>
      <c r="AC274" s="97"/>
    </row>
    <row r="275" spans="1:29" ht="15.75" hidden="1">
      <c r="A275" s="99"/>
      <c r="B275" s="97"/>
      <c r="C275" s="97"/>
      <c r="D275" s="97"/>
      <c r="E275" s="97"/>
      <c r="F275" s="97"/>
      <c r="G275" s="97"/>
      <c r="H275" s="97"/>
      <c r="I275" s="97"/>
      <c r="J275" s="97"/>
      <c r="K275" s="97"/>
      <c r="L275" s="97"/>
      <c r="M275" s="97"/>
      <c r="N275" s="97"/>
      <c r="O275" s="97"/>
      <c r="P275" s="97"/>
      <c r="Q275" s="97"/>
      <c r="R275" s="97"/>
      <c r="S275" s="97"/>
      <c r="T275" s="97"/>
      <c r="U275" s="97"/>
      <c r="V275" s="97"/>
      <c r="W275" s="97"/>
      <c r="X275" s="97"/>
      <c r="Y275" s="99"/>
      <c r="Z275" s="99"/>
      <c r="AA275" s="99"/>
      <c r="AB275" s="99"/>
      <c r="AC275" s="97"/>
    </row>
    <row r="276" spans="1:29" ht="15.75" hidden="1">
      <c r="A276" s="99"/>
      <c r="B276" s="97"/>
      <c r="C276" s="97"/>
      <c r="D276" s="97"/>
      <c r="E276" s="97"/>
      <c r="F276" s="97"/>
      <c r="G276" s="97"/>
      <c r="H276" s="97"/>
      <c r="I276" s="97"/>
      <c r="J276" s="97"/>
      <c r="K276" s="97"/>
      <c r="L276" s="97"/>
      <c r="M276" s="97"/>
      <c r="N276" s="97"/>
      <c r="O276" s="97"/>
      <c r="P276" s="97"/>
      <c r="Q276" s="97"/>
      <c r="R276" s="97"/>
      <c r="S276" s="97"/>
      <c r="T276" s="97"/>
      <c r="U276" s="97"/>
      <c r="V276" s="97"/>
      <c r="W276" s="97"/>
      <c r="X276" s="97"/>
      <c r="Y276" s="99"/>
      <c r="Z276" s="99"/>
      <c r="AA276" s="99"/>
      <c r="AB276" s="99"/>
      <c r="AC276" s="97"/>
    </row>
    <row r="277" spans="1:29" ht="15.75" hidden="1">
      <c r="A277" s="99"/>
      <c r="B277" s="97"/>
      <c r="C277" s="97"/>
      <c r="D277" s="97"/>
      <c r="E277" s="97"/>
      <c r="F277" s="97"/>
      <c r="G277" s="97"/>
      <c r="H277" s="97"/>
      <c r="I277" s="97"/>
      <c r="J277" s="97"/>
      <c r="K277" s="97"/>
      <c r="L277" s="97"/>
      <c r="M277" s="97"/>
      <c r="N277" s="97"/>
      <c r="O277" s="97"/>
      <c r="P277" s="97"/>
      <c r="Q277" s="97"/>
      <c r="R277" s="97"/>
      <c r="S277" s="97"/>
      <c r="T277" s="97"/>
      <c r="U277" s="97"/>
      <c r="V277" s="97"/>
      <c r="W277" s="97"/>
      <c r="X277" s="97"/>
      <c r="Y277" s="99"/>
      <c r="Z277" s="99"/>
      <c r="AA277" s="99"/>
      <c r="AB277" s="99"/>
      <c r="AC277" s="97"/>
    </row>
    <row r="278" spans="1:29" ht="15.75" hidden="1">
      <c r="A278" s="99"/>
      <c r="B278" s="97"/>
      <c r="C278" s="97"/>
      <c r="D278" s="97"/>
      <c r="E278" s="97"/>
      <c r="F278" s="97"/>
      <c r="G278" s="97"/>
      <c r="H278" s="97"/>
      <c r="I278" s="97"/>
      <c r="J278" s="97"/>
      <c r="K278" s="97"/>
      <c r="L278" s="97"/>
      <c r="M278" s="97"/>
      <c r="N278" s="97"/>
      <c r="O278" s="97"/>
      <c r="P278" s="97"/>
      <c r="Q278" s="97"/>
      <c r="R278" s="97"/>
      <c r="S278" s="97"/>
      <c r="T278" s="97"/>
      <c r="U278" s="97"/>
      <c r="V278" s="97"/>
      <c r="W278" s="97"/>
      <c r="X278" s="97"/>
      <c r="Y278" s="99"/>
      <c r="Z278" s="99"/>
      <c r="AA278" s="99"/>
      <c r="AB278" s="99"/>
      <c r="AC278" s="97"/>
    </row>
    <row r="279" spans="1:29" ht="15.75" hidden="1">
      <c r="A279" s="99"/>
      <c r="B279" s="97"/>
      <c r="C279" s="97"/>
      <c r="D279" s="97"/>
      <c r="E279" s="97"/>
      <c r="F279" s="97"/>
      <c r="G279" s="97"/>
      <c r="H279" s="97"/>
      <c r="I279" s="97"/>
      <c r="J279" s="97"/>
      <c r="K279" s="97"/>
      <c r="L279" s="97"/>
      <c r="M279" s="97"/>
      <c r="N279" s="97"/>
      <c r="O279" s="97"/>
      <c r="P279" s="97"/>
      <c r="Q279" s="97"/>
      <c r="R279" s="97"/>
      <c r="S279" s="97"/>
      <c r="T279" s="97"/>
      <c r="U279" s="97"/>
      <c r="V279" s="97"/>
      <c r="W279" s="97"/>
      <c r="X279" s="97"/>
      <c r="Y279" s="99"/>
      <c r="Z279" s="99"/>
      <c r="AA279" s="99"/>
      <c r="AB279" s="99"/>
      <c r="AC279" s="97"/>
    </row>
    <row r="280" spans="1:29" ht="15.75" hidden="1">
      <c r="A280" s="99"/>
      <c r="B280" s="97"/>
      <c r="C280" s="97"/>
      <c r="D280" s="97"/>
      <c r="E280" s="97"/>
      <c r="F280" s="97"/>
      <c r="G280" s="97"/>
      <c r="H280" s="97"/>
      <c r="I280" s="97"/>
      <c r="J280" s="97"/>
      <c r="K280" s="97"/>
      <c r="L280" s="97"/>
      <c r="M280" s="97"/>
      <c r="N280" s="97"/>
      <c r="O280" s="97"/>
      <c r="P280" s="97"/>
      <c r="Q280" s="97"/>
      <c r="R280" s="97"/>
      <c r="S280" s="97"/>
      <c r="T280" s="97"/>
      <c r="U280" s="97"/>
      <c r="V280" s="97"/>
      <c r="W280" s="97"/>
      <c r="X280" s="97"/>
      <c r="Y280" s="99"/>
      <c r="Z280" s="99"/>
      <c r="AA280" s="99"/>
      <c r="AB280" s="99"/>
      <c r="AC280" s="97"/>
    </row>
    <row r="281" spans="1:29" ht="15.75" hidden="1">
      <c r="A281" s="99"/>
      <c r="B281" s="97"/>
      <c r="C281" s="97"/>
      <c r="D281" s="97"/>
      <c r="E281" s="97"/>
      <c r="F281" s="97"/>
      <c r="G281" s="97"/>
      <c r="H281" s="97"/>
      <c r="I281" s="97"/>
      <c r="J281" s="97"/>
      <c r="K281" s="97"/>
      <c r="L281" s="97"/>
      <c r="M281" s="97"/>
      <c r="N281" s="97"/>
      <c r="O281" s="97"/>
      <c r="P281" s="97"/>
      <c r="Q281" s="97"/>
      <c r="R281" s="97"/>
      <c r="S281" s="97"/>
      <c r="T281" s="97"/>
      <c r="U281" s="97"/>
      <c r="V281" s="97"/>
      <c r="W281" s="97"/>
      <c r="X281" s="97"/>
      <c r="Y281" s="99"/>
      <c r="Z281" s="99"/>
      <c r="AA281" s="99"/>
      <c r="AB281" s="99"/>
      <c r="AC281" s="97"/>
    </row>
    <row r="282" spans="1:29" ht="15.75" hidden="1">
      <c r="A282" s="99"/>
      <c r="B282" s="97"/>
      <c r="C282" s="97"/>
      <c r="D282" s="97"/>
      <c r="E282" s="97"/>
      <c r="F282" s="97"/>
      <c r="G282" s="97"/>
      <c r="H282" s="97"/>
      <c r="I282" s="97"/>
      <c r="J282" s="97"/>
      <c r="K282" s="97"/>
      <c r="L282" s="97"/>
      <c r="M282" s="97"/>
      <c r="N282" s="97"/>
      <c r="O282" s="97"/>
      <c r="P282" s="97"/>
      <c r="Q282" s="97"/>
      <c r="R282" s="97"/>
      <c r="S282" s="97"/>
      <c r="T282" s="97"/>
      <c r="U282" s="97"/>
      <c r="V282" s="97"/>
      <c r="W282" s="97"/>
      <c r="X282" s="97"/>
      <c r="Y282" s="99"/>
      <c r="Z282" s="99"/>
      <c r="AA282" s="99"/>
      <c r="AB282" s="99"/>
      <c r="AC282" s="97"/>
    </row>
    <row r="283" spans="1:29" ht="15.75" hidden="1">
      <c r="A283" s="99"/>
      <c r="B283" s="97"/>
      <c r="C283" s="97"/>
      <c r="D283" s="97"/>
      <c r="E283" s="97"/>
      <c r="F283" s="97"/>
      <c r="G283" s="97"/>
      <c r="H283" s="97"/>
      <c r="I283" s="97"/>
      <c r="J283" s="97"/>
      <c r="K283" s="97"/>
      <c r="L283" s="97"/>
      <c r="M283" s="97"/>
      <c r="N283" s="97"/>
      <c r="O283" s="97"/>
      <c r="P283" s="97"/>
      <c r="Q283" s="97"/>
      <c r="R283" s="97"/>
      <c r="S283" s="97"/>
      <c r="T283" s="97"/>
      <c r="U283" s="97"/>
      <c r="V283" s="97"/>
      <c r="W283" s="97"/>
      <c r="X283" s="97"/>
      <c r="Y283" s="99"/>
      <c r="Z283" s="99"/>
      <c r="AA283" s="99"/>
      <c r="AB283" s="99"/>
      <c r="AC283" s="97"/>
    </row>
    <row r="284" spans="1:29" ht="15.75" hidden="1">
      <c r="A284" s="99"/>
      <c r="B284" s="97"/>
      <c r="C284" s="97"/>
      <c r="D284" s="97"/>
      <c r="E284" s="97"/>
      <c r="F284" s="97"/>
      <c r="G284" s="97"/>
      <c r="H284" s="97"/>
      <c r="I284" s="97"/>
      <c r="J284" s="97"/>
      <c r="K284" s="97"/>
      <c r="L284" s="97"/>
      <c r="M284" s="97"/>
      <c r="N284" s="97"/>
      <c r="O284" s="97"/>
      <c r="P284" s="97"/>
      <c r="Q284" s="97"/>
      <c r="R284" s="97"/>
      <c r="S284" s="97"/>
      <c r="T284" s="97"/>
      <c r="U284" s="97"/>
      <c r="V284" s="97"/>
      <c r="W284" s="97"/>
      <c r="X284" s="97"/>
      <c r="Y284" s="99"/>
      <c r="Z284" s="99"/>
      <c r="AA284" s="99"/>
      <c r="AB284" s="99"/>
      <c r="AC284" s="97"/>
    </row>
    <row r="285" spans="1:29" ht="15.75" hidden="1">
      <c r="A285" s="99"/>
      <c r="B285" s="97"/>
      <c r="C285" s="97"/>
      <c r="D285" s="97"/>
      <c r="E285" s="97"/>
      <c r="F285" s="97"/>
      <c r="G285" s="97"/>
      <c r="H285" s="97"/>
      <c r="I285" s="97"/>
      <c r="J285" s="97"/>
      <c r="K285" s="97"/>
      <c r="L285" s="97"/>
      <c r="M285" s="97"/>
      <c r="N285" s="97"/>
      <c r="O285" s="97"/>
      <c r="P285" s="97"/>
      <c r="Q285" s="97"/>
      <c r="R285" s="97"/>
      <c r="S285" s="97"/>
      <c r="T285" s="97"/>
      <c r="U285" s="97"/>
      <c r="V285" s="97"/>
      <c r="W285" s="97"/>
      <c r="X285" s="97"/>
      <c r="Y285" s="99"/>
      <c r="Z285" s="99"/>
      <c r="AA285" s="99"/>
      <c r="AB285" s="99"/>
      <c r="AC285" s="97"/>
    </row>
    <row r="286" spans="1:29" ht="15.75" hidden="1">
      <c r="A286" s="99"/>
      <c r="B286" s="97"/>
      <c r="C286" s="97"/>
      <c r="D286" s="97"/>
      <c r="E286" s="97"/>
      <c r="F286" s="97"/>
      <c r="G286" s="97"/>
      <c r="H286" s="97"/>
      <c r="I286" s="97"/>
      <c r="J286" s="97"/>
      <c r="K286" s="97"/>
      <c r="L286" s="97"/>
      <c r="M286" s="97"/>
      <c r="N286" s="97"/>
      <c r="O286" s="97"/>
      <c r="P286" s="97"/>
      <c r="Q286" s="97"/>
      <c r="R286" s="97"/>
      <c r="S286" s="97"/>
      <c r="T286" s="97"/>
      <c r="U286" s="97"/>
      <c r="V286" s="97"/>
      <c r="W286" s="97"/>
      <c r="X286" s="97"/>
      <c r="Y286" s="99"/>
      <c r="Z286" s="99"/>
      <c r="AA286" s="99"/>
      <c r="AB286" s="99"/>
      <c r="AC286" s="97"/>
    </row>
    <row r="287" spans="1:29" ht="15.75" hidden="1">
      <c r="A287" s="99"/>
      <c r="B287" s="97"/>
      <c r="C287" s="97"/>
      <c r="D287" s="97"/>
      <c r="E287" s="97"/>
      <c r="F287" s="97"/>
      <c r="G287" s="97"/>
      <c r="H287" s="97"/>
      <c r="I287" s="97"/>
      <c r="J287" s="97"/>
      <c r="K287" s="97"/>
      <c r="L287" s="97"/>
      <c r="M287" s="97"/>
      <c r="N287" s="97"/>
      <c r="O287" s="97"/>
      <c r="P287" s="97"/>
      <c r="Q287" s="97"/>
      <c r="R287" s="97"/>
      <c r="S287" s="97"/>
      <c r="T287" s="97"/>
      <c r="U287" s="97"/>
      <c r="V287" s="97"/>
      <c r="W287" s="97"/>
      <c r="X287" s="97"/>
      <c r="Y287" s="99"/>
      <c r="Z287" s="99"/>
      <c r="AA287" s="99"/>
      <c r="AB287" s="99"/>
      <c r="AC287" s="97"/>
    </row>
    <row r="288" spans="1:29" ht="15.75" hidden="1">
      <c r="A288" s="99"/>
      <c r="B288" s="97"/>
      <c r="C288" s="97"/>
      <c r="D288" s="97"/>
      <c r="E288" s="97"/>
      <c r="F288" s="97"/>
      <c r="G288" s="97"/>
      <c r="H288" s="97"/>
      <c r="I288" s="97"/>
      <c r="J288" s="97"/>
      <c r="K288" s="97"/>
      <c r="L288" s="97"/>
      <c r="M288" s="97"/>
      <c r="N288" s="97"/>
      <c r="O288" s="97"/>
      <c r="P288" s="97"/>
      <c r="Q288" s="97"/>
      <c r="R288" s="97"/>
      <c r="S288" s="97"/>
      <c r="T288" s="97"/>
      <c r="U288" s="97"/>
      <c r="V288" s="97"/>
      <c r="W288" s="97"/>
      <c r="X288" s="97"/>
      <c r="Y288" s="99"/>
      <c r="Z288" s="99"/>
      <c r="AA288" s="99"/>
      <c r="AB288" s="99"/>
      <c r="AC288" s="97"/>
    </row>
    <row r="289" spans="1:29" ht="15.75" hidden="1">
      <c r="A289" s="99"/>
      <c r="B289" s="97"/>
      <c r="C289" s="97"/>
      <c r="D289" s="97"/>
      <c r="E289" s="97"/>
      <c r="F289" s="97"/>
      <c r="G289" s="97"/>
      <c r="H289" s="97"/>
      <c r="I289" s="97"/>
      <c r="J289" s="97"/>
      <c r="K289" s="97"/>
      <c r="L289" s="97"/>
      <c r="M289" s="97"/>
      <c r="N289" s="97"/>
      <c r="O289" s="97"/>
      <c r="P289" s="97"/>
      <c r="Q289" s="97"/>
      <c r="R289" s="97"/>
      <c r="S289" s="97"/>
      <c r="T289" s="97"/>
      <c r="U289" s="97"/>
      <c r="V289" s="97"/>
      <c r="W289" s="97"/>
      <c r="X289" s="97"/>
      <c r="Y289" s="99"/>
      <c r="Z289" s="99"/>
      <c r="AA289" s="99"/>
      <c r="AB289" s="99"/>
      <c r="AC289" s="97"/>
    </row>
    <row r="290" spans="1:29" ht="15.75" hidden="1">
      <c r="A290" s="99"/>
      <c r="B290" s="97"/>
      <c r="C290" s="97"/>
      <c r="D290" s="97"/>
      <c r="E290" s="97"/>
      <c r="F290" s="97"/>
      <c r="G290" s="97"/>
      <c r="H290" s="97"/>
      <c r="I290" s="97"/>
      <c r="J290" s="97"/>
      <c r="K290" s="97"/>
      <c r="L290" s="97"/>
      <c r="M290" s="97"/>
      <c r="N290" s="97"/>
      <c r="O290" s="97"/>
      <c r="P290" s="97"/>
      <c r="Q290" s="97"/>
      <c r="R290" s="97"/>
      <c r="S290" s="97"/>
      <c r="T290" s="97"/>
      <c r="U290" s="97"/>
      <c r="V290" s="97"/>
      <c r="W290" s="97"/>
      <c r="X290" s="97"/>
      <c r="Y290" s="99"/>
      <c r="Z290" s="99"/>
      <c r="AA290" s="99"/>
      <c r="AB290" s="99"/>
      <c r="AC290" s="97"/>
    </row>
    <row r="291" spans="1:29" ht="15.75" hidden="1">
      <c r="A291" s="99"/>
      <c r="B291" s="97"/>
      <c r="C291" s="97"/>
      <c r="D291" s="97"/>
      <c r="E291" s="97"/>
      <c r="F291" s="97"/>
      <c r="G291" s="97"/>
      <c r="H291" s="97"/>
      <c r="I291" s="97"/>
      <c r="J291" s="97"/>
      <c r="K291" s="97"/>
      <c r="L291" s="97"/>
      <c r="M291" s="97"/>
      <c r="N291" s="97"/>
      <c r="O291" s="97"/>
      <c r="P291" s="97"/>
      <c r="Q291" s="97"/>
      <c r="R291" s="97"/>
      <c r="S291" s="97"/>
      <c r="T291" s="97"/>
      <c r="U291" s="97"/>
      <c r="V291" s="97"/>
      <c r="W291" s="97"/>
      <c r="X291" s="97"/>
      <c r="Y291" s="99"/>
      <c r="Z291" s="99"/>
      <c r="AA291" s="99"/>
      <c r="AB291" s="99"/>
      <c r="AC291" s="97"/>
    </row>
    <row r="292" spans="1:29" ht="15.75" hidden="1">
      <c r="A292" s="99"/>
      <c r="B292" s="97"/>
      <c r="C292" s="97"/>
      <c r="D292" s="97"/>
      <c r="E292" s="97"/>
      <c r="F292" s="97"/>
      <c r="G292" s="97"/>
      <c r="H292" s="97"/>
      <c r="I292" s="97"/>
      <c r="J292" s="97"/>
      <c r="K292" s="97"/>
      <c r="L292" s="97"/>
      <c r="M292" s="97"/>
      <c r="N292" s="97"/>
      <c r="O292" s="97"/>
      <c r="P292" s="97"/>
      <c r="Q292" s="97"/>
      <c r="R292" s="97"/>
      <c r="S292" s="97"/>
      <c r="T292" s="97"/>
      <c r="U292" s="97"/>
      <c r="V292" s="97"/>
      <c r="W292" s="97"/>
      <c r="X292" s="97"/>
      <c r="Y292" s="99"/>
      <c r="Z292" s="99"/>
      <c r="AA292" s="99"/>
      <c r="AB292" s="99"/>
      <c r="AC292" s="97"/>
    </row>
    <row r="293" spans="1:29" ht="15.75" hidden="1">
      <c r="A293" s="99"/>
      <c r="B293" s="97"/>
      <c r="C293" s="97"/>
      <c r="D293" s="97"/>
      <c r="E293" s="97"/>
      <c r="F293" s="97"/>
      <c r="G293" s="97"/>
      <c r="H293" s="97"/>
      <c r="I293" s="97"/>
      <c r="J293" s="97"/>
      <c r="K293" s="97"/>
      <c r="L293" s="97"/>
      <c r="M293" s="97"/>
      <c r="N293" s="97"/>
      <c r="O293" s="97"/>
      <c r="P293" s="97"/>
      <c r="Q293" s="97"/>
      <c r="R293" s="97"/>
      <c r="S293" s="97"/>
      <c r="T293" s="97"/>
      <c r="U293" s="97"/>
      <c r="V293" s="97"/>
      <c r="W293" s="97"/>
      <c r="X293" s="97"/>
      <c r="Y293" s="99"/>
      <c r="Z293" s="99"/>
      <c r="AA293" s="99"/>
      <c r="AB293" s="99"/>
      <c r="AC293" s="97"/>
    </row>
    <row r="294" spans="1:29" ht="15.75" hidden="1">
      <c r="A294" s="99"/>
      <c r="B294" s="97"/>
      <c r="C294" s="97"/>
      <c r="D294" s="97"/>
      <c r="E294" s="97"/>
      <c r="F294" s="97"/>
      <c r="G294" s="97"/>
      <c r="H294" s="97"/>
      <c r="I294" s="97"/>
      <c r="J294" s="97"/>
      <c r="K294" s="97"/>
      <c r="L294" s="97"/>
      <c r="M294" s="97"/>
      <c r="N294" s="97"/>
      <c r="O294" s="97"/>
      <c r="P294" s="97"/>
      <c r="Q294" s="97"/>
      <c r="R294" s="97"/>
      <c r="S294" s="97"/>
      <c r="T294" s="97"/>
      <c r="U294" s="97"/>
      <c r="V294" s="97"/>
      <c r="W294" s="97"/>
      <c r="X294" s="97"/>
      <c r="Y294" s="99"/>
      <c r="Z294" s="99"/>
      <c r="AA294" s="99"/>
      <c r="AB294" s="99"/>
      <c r="AC294" s="97"/>
    </row>
    <row r="295" spans="1:29" ht="15.75" hidden="1">
      <c r="A295" s="99"/>
      <c r="B295" s="97"/>
      <c r="C295" s="97"/>
      <c r="D295" s="97"/>
      <c r="E295" s="97"/>
      <c r="F295" s="97"/>
      <c r="G295" s="97"/>
      <c r="H295" s="97"/>
      <c r="I295" s="97"/>
      <c r="J295" s="97"/>
      <c r="K295" s="97"/>
      <c r="L295" s="97"/>
      <c r="M295" s="97"/>
      <c r="N295" s="97"/>
      <c r="O295" s="97"/>
      <c r="P295" s="97"/>
      <c r="Q295" s="97"/>
      <c r="R295" s="97"/>
      <c r="S295" s="97"/>
      <c r="T295" s="97"/>
      <c r="U295" s="97"/>
      <c r="V295" s="97"/>
      <c r="W295" s="97"/>
      <c r="X295" s="97"/>
      <c r="Y295" s="99"/>
      <c r="Z295" s="99"/>
      <c r="AA295" s="99"/>
      <c r="AB295" s="99"/>
      <c r="AC295" s="97"/>
    </row>
    <row r="296" spans="1:29" ht="15.75" hidden="1">
      <c r="A296" s="99"/>
      <c r="B296" s="97"/>
      <c r="C296" s="97"/>
      <c r="D296" s="97"/>
      <c r="E296" s="97"/>
      <c r="F296" s="97"/>
      <c r="G296" s="97"/>
      <c r="H296" s="97"/>
      <c r="I296" s="97"/>
      <c r="J296" s="97"/>
      <c r="K296" s="97"/>
      <c r="L296" s="97"/>
      <c r="M296" s="97"/>
      <c r="N296" s="97"/>
      <c r="O296" s="97"/>
      <c r="P296" s="97"/>
      <c r="Q296" s="97"/>
      <c r="R296" s="97"/>
      <c r="S296" s="97"/>
      <c r="T296" s="97"/>
      <c r="U296" s="97"/>
      <c r="V296" s="97"/>
      <c r="W296" s="97"/>
      <c r="X296" s="97"/>
      <c r="Y296" s="99"/>
      <c r="Z296" s="99"/>
      <c r="AA296" s="99"/>
      <c r="AB296" s="99"/>
      <c r="AC296" s="97"/>
    </row>
    <row r="297" spans="1:29" ht="15.75" hidden="1">
      <c r="A297" s="99"/>
      <c r="B297" s="97"/>
      <c r="C297" s="97"/>
      <c r="D297" s="97"/>
      <c r="E297" s="97"/>
      <c r="F297" s="97"/>
      <c r="G297" s="97"/>
      <c r="H297" s="97"/>
      <c r="I297" s="97"/>
      <c r="J297" s="97"/>
      <c r="K297" s="97"/>
      <c r="L297" s="97"/>
      <c r="M297" s="97"/>
      <c r="N297" s="97"/>
      <c r="O297" s="97"/>
      <c r="P297" s="97"/>
      <c r="Q297" s="97"/>
      <c r="R297" s="97"/>
      <c r="S297" s="97"/>
      <c r="T297" s="97"/>
      <c r="U297" s="97"/>
      <c r="V297" s="97"/>
      <c r="W297" s="97"/>
      <c r="X297" s="97"/>
      <c r="Y297" s="99"/>
      <c r="Z297" s="99"/>
      <c r="AA297" s="99"/>
      <c r="AB297" s="99"/>
      <c r="AC297" s="97"/>
    </row>
    <row r="298" spans="1:29" ht="15.75" hidden="1">
      <c r="A298" s="99"/>
      <c r="B298" s="97"/>
      <c r="C298" s="97"/>
      <c r="D298" s="97"/>
      <c r="E298" s="97"/>
      <c r="F298" s="97"/>
      <c r="G298" s="97"/>
      <c r="H298" s="97"/>
      <c r="I298" s="97"/>
      <c r="J298" s="97"/>
      <c r="K298" s="97"/>
      <c r="L298" s="97"/>
      <c r="M298" s="97"/>
      <c r="N298" s="97"/>
      <c r="O298" s="97"/>
      <c r="P298" s="97"/>
      <c r="Q298" s="97"/>
      <c r="R298" s="97"/>
      <c r="S298" s="97"/>
      <c r="T298" s="97"/>
      <c r="U298" s="97"/>
      <c r="V298" s="97"/>
      <c r="W298" s="97"/>
      <c r="X298" s="97"/>
      <c r="Y298" s="99"/>
      <c r="Z298" s="99"/>
      <c r="AA298" s="99"/>
      <c r="AB298" s="99"/>
      <c r="AC298" s="97"/>
    </row>
    <row r="299" spans="1:29" ht="15.75" hidden="1">
      <c r="A299" s="99"/>
      <c r="B299" s="97"/>
      <c r="C299" s="97"/>
      <c r="D299" s="97"/>
      <c r="E299" s="97"/>
      <c r="F299" s="97"/>
      <c r="G299" s="97"/>
      <c r="H299" s="97"/>
      <c r="I299" s="97"/>
      <c r="J299" s="97"/>
      <c r="K299" s="97"/>
      <c r="L299" s="97"/>
      <c r="M299" s="97"/>
      <c r="N299" s="97"/>
      <c r="O299" s="97"/>
      <c r="P299" s="97"/>
      <c r="Q299" s="97"/>
      <c r="R299" s="97"/>
      <c r="S299" s="97"/>
      <c r="T299" s="97"/>
      <c r="U299" s="97"/>
      <c r="V299" s="97"/>
      <c r="W299" s="97"/>
      <c r="X299" s="97"/>
      <c r="Y299" s="99"/>
      <c r="Z299" s="99"/>
      <c r="AA299" s="99"/>
      <c r="AB299" s="99"/>
      <c r="AC299" s="97"/>
    </row>
    <row r="300" spans="1:29" ht="15.75" hidden="1">
      <c r="A300" s="99"/>
      <c r="B300" s="97"/>
      <c r="C300" s="97"/>
      <c r="D300" s="97"/>
      <c r="E300" s="97"/>
      <c r="F300" s="97"/>
      <c r="G300" s="97"/>
      <c r="H300" s="97"/>
      <c r="I300" s="97"/>
      <c r="J300" s="97"/>
      <c r="K300" s="97"/>
      <c r="L300" s="97"/>
      <c r="M300" s="97"/>
      <c r="N300" s="97"/>
      <c r="O300" s="97"/>
      <c r="P300" s="97"/>
      <c r="Q300" s="97"/>
      <c r="R300" s="97"/>
      <c r="S300" s="97"/>
      <c r="T300" s="97"/>
      <c r="U300" s="97"/>
      <c r="V300" s="97"/>
      <c r="W300" s="97"/>
      <c r="X300" s="97"/>
      <c r="Y300" s="99"/>
      <c r="Z300" s="99"/>
      <c r="AA300" s="99"/>
      <c r="AB300" s="99"/>
      <c r="AC300" s="97"/>
    </row>
    <row r="301" spans="1:29" ht="15.75" hidden="1">
      <c r="A301" s="99"/>
      <c r="B301" s="97"/>
      <c r="C301" s="97"/>
      <c r="D301" s="97"/>
      <c r="E301" s="97"/>
      <c r="F301" s="97"/>
      <c r="G301" s="97"/>
      <c r="H301" s="97"/>
      <c r="I301" s="97"/>
      <c r="J301" s="97"/>
      <c r="K301" s="97"/>
      <c r="L301" s="97"/>
      <c r="M301" s="97"/>
      <c r="N301" s="97"/>
      <c r="O301" s="97"/>
      <c r="P301" s="97"/>
      <c r="Q301" s="97"/>
      <c r="R301" s="97"/>
      <c r="S301" s="97"/>
      <c r="T301" s="97"/>
      <c r="U301" s="97"/>
      <c r="V301" s="97"/>
      <c r="W301" s="97"/>
      <c r="X301" s="97"/>
      <c r="Y301" s="99"/>
      <c r="Z301" s="99"/>
      <c r="AA301" s="99"/>
      <c r="AB301" s="99"/>
      <c r="AC301" s="97"/>
    </row>
    <row r="302" spans="1:29" ht="15.75" hidden="1">
      <c r="A302" s="99"/>
      <c r="B302" s="97"/>
      <c r="C302" s="97"/>
      <c r="D302" s="97"/>
      <c r="E302" s="97"/>
      <c r="F302" s="97"/>
      <c r="G302" s="97"/>
      <c r="H302" s="97"/>
      <c r="I302" s="97"/>
      <c r="J302" s="97"/>
      <c r="K302" s="97"/>
      <c r="L302" s="97"/>
      <c r="M302" s="97"/>
      <c r="N302" s="97"/>
      <c r="O302" s="97"/>
      <c r="P302" s="97"/>
      <c r="Q302" s="97"/>
      <c r="R302" s="97"/>
      <c r="S302" s="97"/>
      <c r="T302" s="97"/>
      <c r="U302" s="97"/>
      <c r="V302" s="97"/>
      <c r="W302" s="97"/>
      <c r="X302" s="97"/>
      <c r="Y302" s="99"/>
      <c r="Z302" s="99"/>
      <c r="AA302" s="99"/>
      <c r="AB302" s="99"/>
      <c r="AC302" s="97"/>
    </row>
    <row r="303" spans="1:29" ht="15.75" hidden="1">
      <c r="A303" s="99"/>
      <c r="B303" s="97"/>
      <c r="C303" s="97"/>
      <c r="D303" s="97"/>
      <c r="E303" s="97"/>
      <c r="F303" s="97"/>
      <c r="G303" s="97"/>
      <c r="H303" s="97"/>
      <c r="I303" s="97"/>
      <c r="J303" s="97"/>
      <c r="K303" s="97"/>
      <c r="L303" s="97"/>
      <c r="M303" s="97"/>
      <c r="N303" s="97"/>
      <c r="O303" s="97"/>
      <c r="P303" s="97"/>
      <c r="Q303" s="97"/>
      <c r="R303" s="97"/>
      <c r="S303" s="97"/>
      <c r="T303" s="97"/>
      <c r="U303" s="97"/>
      <c r="V303" s="97"/>
      <c r="W303" s="97"/>
      <c r="X303" s="97"/>
      <c r="Y303" s="99"/>
      <c r="Z303" s="99"/>
      <c r="AA303" s="99"/>
      <c r="AB303" s="99"/>
      <c r="AC303" s="97"/>
    </row>
    <row r="304" spans="1:29" ht="15.75" hidden="1">
      <c r="A304" s="99"/>
      <c r="B304" s="97"/>
      <c r="C304" s="97"/>
      <c r="D304" s="97"/>
      <c r="E304" s="97"/>
      <c r="F304" s="97"/>
      <c r="G304" s="97"/>
      <c r="H304" s="97"/>
      <c r="I304" s="97"/>
      <c r="J304" s="97"/>
      <c r="K304" s="97"/>
      <c r="L304" s="97"/>
      <c r="M304" s="97"/>
      <c r="N304" s="97"/>
      <c r="O304" s="97"/>
      <c r="P304" s="97"/>
      <c r="Q304" s="97"/>
      <c r="R304" s="97"/>
      <c r="S304" s="97"/>
      <c r="T304" s="97"/>
      <c r="U304" s="97"/>
      <c r="V304" s="97"/>
      <c r="W304" s="97"/>
      <c r="X304" s="97"/>
      <c r="Y304" s="99"/>
      <c r="Z304" s="99"/>
      <c r="AA304" s="99"/>
      <c r="AB304" s="99"/>
      <c r="AC304" s="97"/>
    </row>
    <row r="305" spans="1:29" ht="15.75" hidden="1">
      <c r="A305" s="99"/>
      <c r="B305" s="97"/>
      <c r="C305" s="97"/>
      <c r="D305" s="97"/>
      <c r="E305" s="97"/>
      <c r="F305" s="97"/>
      <c r="G305" s="97"/>
      <c r="H305" s="97"/>
      <c r="I305" s="97"/>
      <c r="J305" s="97"/>
      <c r="K305" s="97"/>
      <c r="L305" s="97"/>
      <c r="M305" s="97"/>
      <c r="N305" s="97"/>
      <c r="O305" s="97"/>
      <c r="P305" s="97"/>
      <c r="Q305" s="97"/>
      <c r="R305" s="97"/>
      <c r="S305" s="97"/>
      <c r="T305" s="97"/>
      <c r="U305" s="97"/>
      <c r="V305" s="97"/>
      <c r="W305" s="97"/>
      <c r="X305" s="97"/>
      <c r="Y305" s="99"/>
      <c r="Z305" s="99"/>
      <c r="AA305" s="99"/>
      <c r="AB305" s="99"/>
      <c r="AC305" s="97"/>
    </row>
    <row r="306" spans="1:29" ht="15.75" hidden="1">
      <c r="A306" s="99"/>
      <c r="B306" s="97"/>
      <c r="C306" s="97"/>
      <c r="D306" s="97"/>
      <c r="E306" s="97"/>
      <c r="F306" s="97"/>
      <c r="G306" s="97"/>
      <c r="H306" s="97"/>
      <c r="I306" s="97"/>
      <c r="J306" s="97"/>
      <c r="K306" s="97"/>
      <c r="L306" s="97"/>
      <c r="M306" s="97"/>
      <c r="N306" s="97"/>
      <c r="O306" s="97"/>
      <c r="P306" s="97"/>
      <c r="Q306" s="97"/>
      <c r="R306" s="97"/>
      <c r="S306" s="97"/>
      <c r="T306" s="97"/>
      <c r="U306" s="97"/>
      <c r="V306" s="97"/>
      <c r="W306" s="97"/>
      <c r="X306" s="97"/>
      <c r="Y306" s="99"/>
      <c r="Z306" s="99"/>
      <c r="AA306" s="99"/>
      <c r="AB306" s="99"/>
      <c r="AC306" s="97"/>
    </row>
    <row r="307" spans="1:29" ht="15.75" hidden="1">
      <c r="A307" s="99"/>
      <c r="B307" s="97"/>
      <c r="C307" s="97"/>
      <c r="D307" s="97"/>
      <c r="E307" s="97"/>
      <c r="F307" s="97"/>
      <c r="G307" s="97"/>
      <c r="H307" s="97"/>
      <c r="I307" s="97"/>
      <c r="J307" s="97"/>
      <c r="K307" s="97"/>
      <c r="L307" s="97"/>
      <c r="M307" s="97"/>
      <c r="N307" s="97"/>
      <c r="O307" s="97"/>
      <c r="P307" s="97"/>
      <c r="Q307" s="97"/>
      <c r="R307" s="97"/>
      <c r="S307" s="97"/>
      <c r="T307" s="97"/>
      <c r="U307" s="97"/>
      <c r="V307" s="97"/>
      <c r="W307" s="97"/>
      <c r="X307" s="97"/>
      <c r="Y307" s="99"/>
      <c r="Z307" s="99"/>
      <c r="AA307" s="99"/>
      <c r="AB307" s="99"/>
      <c r="AC307" s="97"/>
    </row>
    <row r="308" spans="1:29" ht="15.75" hidden="1">
      <c r="A308" s="99"/>
      <c r="B308" s="97"/>
      <c r="C308" s="97"/>
      <c r="D308" s="97"/>
      <c r="E308" s="97"/>
      <c r="F308" s="97"/>
      <c r="G308" s="97"/>
      <c r="H308" s="97"/>
      <c r="I308" s="97"/>
      <c r="J308" s="97"/>
      <c r="K308" s="97"/>
      <c r="L308" s="97"/>
      <c r="M308" s="97"/>
      <c r="N308" s="97"/>
      <c r="O308" s="97"/>
      <c r="P308" s="97"/>
      <c r="Q308" s="97"/>
      <c r="R308" s="97"/>
      <c r="S308" s="97"/>
      <c r="T308" s="97"/>
      <c r="U308" s="97"/>
      <c r="V308" s="97"/>
      <c r="W308" s="97"/>
      <c r="X308" s="97"/>
      <c r="Y308" s="99"/>
      <c r="Z308" s="99"/>
      <c r="AA308" s="99"/>
      <c r="AB308" s="99"/>
      <c r="AC308" s="97"/>
    </row>
    <row r="309" spans="1:29" ht="15.75" hidden="1">
      <c r="A309" s="99"/>
      <c r="B309" s="97"/>
      <c r="C309" s="97"/>
      <c r="D309" s="97"/>
      <c r="E309" s="97"/>
      <c r="F309" s="97"/>
      <c r="G309" s="97"/>
      <c r="H309" s="97"/>
      <c r="I309" s="97"/>
      <c r="J309" s="97"/>
      <c r="K309" s="97"/>
      <c r="L309" s="97"/>
      <c r="M309" s="97"/>
      <c r="N309" s="97"/>
      <c r="O309" s="97"/>
      <c r="P309" s="97"/>
      <c r="Q309" s="97"/>
      <c r="R309" s="97"/>
      <c r="S309" s="97"/>
      <c r="T309" s="97"/>
      <c r="U309" s="97"/>
      <c r="V309" s="97"/>
      <c r="W309" s="97"/>
      <c r="X309" s="97"/>
      <c r="Y309" s="99"/>
      <c r="Z309" s="99"/>
      <c r="AA309" s="99"/>
      <c r="AB309" s="99"/>
      <c r="AC309" s="97"/>
    </row>
    <row r="310" spans="1:29" ht="15.75" hidden="1">
      <c r="A310" s="99"/>
      <c r="B310" s="97"/>
      <c r="C310" s="97"/>
      <c r="D310" s="97"/>
      <c r="E310" s="97"/>
      <c r="F310" s="97"/>
      <c r="G310" s="97"/>
      <c r="H310" s="97"/>
      <c r="I310" s="97"/>
      <c r="J310" s="97"/>
      <c r="K310" s="97"/>
      <c r="L310" s="97"/>
      <c r="M310" s="97"/>
      <c r="N310" s="97"/>
      <c r="O310" s="97"/>
      <c r="P310" s="97"/>
      <c r="Q310" s="97"/>
      <c r="R310" s="97"/>
      <c r="S310" s="97"/>
      <c r="T310" s="97"/>
      <c r="U310" s="97"/>
      <c r="V310" s="97"/>
      <c r="W310" s="97"/>
      <c r="X310" s="97"/>
      <c r="Y310" s="99"/>
      <c r="Z310" s="99"/>
      <c r="AA310" s="99"/>
      <c r="AB310" s="99"/>
      <c r="AC310" s="97"/>
    </row>
    <row r="311" spans="1:29" ht="15.75" hidden="1">
      <c r="A311" s="99"/>
      <c r="B311" s="97"/>
      <c r="C311" s="97"/>
      <c r="D311" s="97"/>
      <c r="E311" s="97"/>
      <c r="F311" s="97"/>
      <c r="G311" s="97"/>
      <c r="H311" s="97"/>
      <c r="I311" s="97"/>
      <c r="J311" s="97"/>
      <c r="K311" s="97"/>
      <c r="L311" s="97"/>
      <c r="M311" s="97"/>
      <c r="N311" s="97"/>
      <c r="O311" s="97"/>
      <c r="P311" s="97"/>
      <c r="Q311" s="97"/>
      <c r="R311" s="97"/>
      <c r="S311" s="97"/>
      <c r="T311" s="97"/>
      <c r="U311" s="97"/>
      <c r="V311" s="97"/>
      <c r="W311" s="97"/>
      <c r="X311" s="97"/>
      <c r="Y311" s="99"/>
      <c r="Z311" s="99"/>
      <c r="AA311" s="99"/>
      <c r="AB311" s="99"/>
      <c r="AC311" s="97"/>
    </row>
    <row r="312" spans="1:29" ht="15.75" hidden="1">
      <c r="A312" s="99"/>
      <c r="B312" s="97"/>
      <c r="C312" s="97"/>
      <c r="D312" s="97"/>
      <c r="E312" s="97"/>
      <c r="F312" s="97"/>
      <c r="G312" s="97"/>
      <c r="H312" s="97"/>
      <c r="I312" s="97"/>
      <c r="J312" s="97"/>
      <c r="K312" s="97"/>
      <c r="L312" s="97"/>
      <c r="M312" s="97"/>
      <c r="N312" s="97"/>
      <c r="O312" s="97"/>
      <c r="P312" s="97"/>
      <c r="Q312" s="97"/>
      <c r="R312" s="97"/>
      <c r="S312" s="97"/>
      <c r="T312" s="97"/>
      <c r="U312" s="97"/>
      <c r="V312" s="97"/>
      <c r="W312" s="97"/>
      <c r="X312" s="97"/>
      <c r="Y312" s="99"/>
      <c r="Z312" s="99"/>
      <c r="AA312" s="99"/>
      <c r="AB312" s="99"/>
      <c r="AC312" s="97"/>
    </row>
    <row r="313" spans="1:29" ht="15.75" hidden="1">
      <c r="A313" s="99"/>
      <c r="B313" s="97"/>
      <c r="C313" s="97"/>
      <c r="D313" s="97"/>
      <c r="E313" s="97"/>
      <c r="F313" s="97"/>
      <c r="G313" s="97"/>
      <c r="H313" s="97"/>
      <c r="I313" s="97"/>
      <c r="J313" s="97"/>
      <c r="K313" s="97"/>
      <c r="L313" s="97"/>
      <c r="M313" s="97"/>
      <c r="N313" s="97"/>
      <c r="O313" s="97"/>
      <c r="P313" s="97"/>
      <c r="Q313" s="97"/>
      <c r="R313" s="97"/>
      <c r="S313" s="97"/>
      <c r="T313" s="97"/>
      <c r="U313" s="97"/>
      <c r="V313" s="97"/>
      <c r="W313" s="97"/>
      <c r="X313" s="97"/>
      <c r="Y313" s="99"/>
      <c r="Z313" s="99"/>
      <c r="AA313" s="99"/>
      <c r="AB313" s="99"/>
      <c r="AC313" s="97"/>
    </row>
    <row r="314" spans="1:29" ht="15.75" hidden="1">
      <c r="A314" s="99"/>
      <c r="B314" s="97"/>
      <c r="C314" s="97"/>
      <c r="D314" s="97"/>
      <c r="E314" s="97"/>
      <c r="F314" s="97"/>
      <c r="G314" s="97"/>
      <c r="H314" s="97"/>
      <c r="I314" s="97"/>
      <c r="J314" s="97"/>
      <c r="K314" s="97"/>
      <c r="L314" s="97"/>
      <c r="M314" s="97"/>
      <c r="N314" s="97"/>
      <c r="O314" s="97"/>
      <c r="P314" s="97"/>
      <c r="Q314" s="97"/>
      <c r="R314" s="97"/>
      <c r="S314" s="97"/>
      <c r="T314" s="97"/>
      <c r="U314" s="97"/>
      <c r="V314" s="97"/>
      <c r="W314" s="97"/>
      <c r="X314" s="97"/>
      <c r="Y314" s="99"/>
      <c r="Z314" s="99"/>
      <c r="AA314" s="99"/>
      <c r="AB314" s="99"/>
      <c r="AC314" s="97"/>
    </row>
    <row r="315" spans="1:29" ht="15.75" hidden="1">
      <c r="A315" s="99"/>
      <c r="B315" s="97"/>
      <c r="C315" s="97"/>
      <c r="D315" s="97"/>
      <c r="E315" s="97"/>
      <c r="F315" s="97"/>
      <c r="G315" s="97"/>
      <c r="H315" s="97"/>
      <c r="I315" s="97"/>
      <c r="J315" s="97"/>
      <c r="K315" s="97"/>
      <c r="L315" s="97"/>
      <c r="M315" s="97"/>
      <c r="N315" s="97"/>
      <c r="O315" s="97"/>
      <c r="P315" s="97"/>
      <c r="Q315" s="97"/>
      <c r="R315" s="97"/>
      <c r="S315" s="97"/>
      <c r="T315" s="97"/>
      <c r="U315" s="97"/>
      <c r="V315" s="97"/>
      <c r="W315" s="97"/>
      <c r="X315" s="97"/>
      <c r="Y315" s="99"/>
      <c r="Z315" s="99"/>
      <c r="AA315" s="99"/>
      <c r="AB315" s="99"/>
      <c r="AC315" s="97"/>
    </row>
    <row r="316" spans="1:29" ht="15.75" hidden="1">
      <c r="A316" s="99"/>
      <c r="B316" s="97"/>
      <c r="C316" s="97"/>
      <c r="D316" s="97"/>
      <c r="E316" s="97"/>
      <c r="F316" s="97"/>
      <c r="G316" s="97"/>
      <c r="H316" s="97"/>
      <c r="I316" s="97"/>
      <c r="J316" s="97"/>
      <c r="K316" s="97"/>
      <c r="L316" s="97"/>
      <c r="M316" s="97"/>
      <c r="N316" s="97"/>
      <c r="O316" s="97"/>
      <c r="P316" s="97"/>
      <c r="Q316" s="97"/>
      <c r="R316" s="97"/>
      <c r="S316" s="97"/>
      <c r="T316" s="97"/>
      <c r="U316" s="97"/>
      <c r="V316" s="97"/>
      <c r="W316" s="97"/>
      <c r="X316" s="97"/>
      <c r="Y316" s="99"/>
      <c r="Z316" s="99"/>
      <c r="AA316" s="99"/>
      <c r="AB316" s="99"/>
      <c r="AC316" s="97"/>
    </row>
    <row r="317" spans="1:29" ht="15.75" hidden="1">
      <c r="A317" s="99"/>
      <c r="B317" s="97"/>
      <c r="C317" s="97"/>
      <c r="D317" s="97"/>
      <c r="E317" s="97"/>
      <c r="F317" s="97"/>
      <c r="G317" s="97"/>
      <c r="H317" s="97"/>
      <c r="I317" s="97"/>
      <c r="J317" s="97"/>
      <c r="K317" s="97"/>
      <c r="L317" s="97"/>
      <c r="M317" s="97"/>
      <c r="N317" s="97"/>
      <c r="O317" s="97"/>
      <c r="P317" s="97"/>
      <c r="Q317" s="97"/>
      <c r="R317" s="97"/>
      <c r="S317" s="97"/>
      <c r="T317" s="97"/>
      <c r="U317" s="97"/>
      <c r="V317" s="97"/>
      <c r="W317" s="97"/>
      <c r="X317" s="97"/>
      <c r="Y317" s="99"/>
      <c r="Z317" s="99"/>
      <c r="AA317" s="99"/>
      <c r="AB317" s="99"/>
      <c r="AC317" s="97"/>
    </row>
    <row r="318" spans="1:29" ht="15.75" hidden="1">
      <c r="A318" s="99"/>
      <c r="B318" s="97"/>
      <c r="C318" s="97"/>
      <c r="D318" s="97"/>
      <c r="E318" s="97"/>
      <c r="F318" s="97"/>
      <c r="G318" s="97"/>
      <c r="H318" s="97"/>
      <c r="I318" s="97"/>
      <c r="J318" s="97"/>
      <c r="K318" s="97"/>
      <c r="L318" s="97"/>
      <c r="M318" s="97"/>
      <c r="N318" s="97"/>
      <c r="O318" s="97"/>
      <c r="P318" s="97"/>
      <c r="Q318" s="97"/>
      <c r="R318" s="97"/>
      <c r="S318" s="97"/>
      <c r="T318" s="97"/>
      <c r="U318" s="97"/>
      <c r="V318" s="97"/>
      <c r="W318" s="97"/>
      <c r="X318" s="97"/>
      <c r="Y318" s="99"/>
      <c r="Z318" s="99"/>
      <c r="AA318" s="99"/>
      <c r="AB318" s="99"/>
      <c r="AC318" s="97"/>
    </row>
    <row r="319" spans="1:29" ht="15.75" hidden="1">
      <c r="A319" s="99"/>
      <c r="B319" s="97"/>
      <c r="C319" s="97"/>
      <c r="D319" s="97"/>
      <c r="E319" s="97"/>
      <c r="F319" s="97"/>
      <c r="G319" s="97"/>
      <c r="H319" s="97"/>
      <c r="I319" s="97"/>
      <c r="J319" s="97"/>
      <c r="K319" s="97"/>
      <c r="L319" s="97"/>
      <c r="M319" s="97"/>
      <c r="N319" s="97"/>
      <c r="O319" s="97"/>
      <c r="P319" s="97"/>
      <c r="Q319" s="97"/>
      <c r="R319" s="97"/>
      <c r="S319" s="97"/>
      <c r="T319" s="97"/>
      <c r="U319" s="97"/>
      <c r="V319" s="97"/>
      <c r="W319" s="97"/>
      <c r="X319" s="97"/>
      <c r="Y319" s="99"/>
      <c r="Z319" s="99"/>
      <c r="AA319" s="99"/>
      <c r="AB319" s="99"/>
      <c r="AC319" s="97"/>
    </row>
    <row r="320" spans="1:29" ht="15.75" hidden="1">
      <c r="A320" s="99"/>
      <c r="B320" s="97"/>
      <c r="C320" s="97"/>
      <c r="D320" s="97"/>
      <c r="E320" s="97"/>
      <c r="F320" s="97"/>
      <c r="G320" s="97"/>
      <c r="H320" s="97"/>
      <c r="I320" s="97"/>
      <c r="J320" s="97"/>
      <c r="K320" s="97"/>
      <c r="L320" s="97"/>
      <c r="M320" s="97"/>
      <c r="N320" s="97"/>
      <c r="O320" s="97"/>
      <c r="P320" s="97"/>
      <c r="Q320" s="97"/>
      <c r="R320" s="97"/>
      <c r="S320" s="97"/>
      <c r="T320" s="97"/>
      <c r="U320" s="97"/>
      <c r="V320" s="97"/>
      <c r="W320" s="97"/>
      <c r="X320" s="97"/>
      <c r="Y320" s="99"/>
      <c r="Z320" s="99"/>
      <c r="AA320" s="99"/>
      <c r="AB320" s="99"/>
      <c r="AC320" s="97"/>
    </row>
    <row r="321" spans="1:29" ht="15.75" hidden="1">
      <c r="A321" s="99"/>
      <c r="B321" s="97"/>
      <c r="C321" s="97"/>
      <c r="D321" s="97"/>
      <c r="E321" s="97"/>
      <c r="F321" s="97"/>
      <c r="G321" s="97"/>
      <c r="H321" s="97"/>
      <c r="I321" s="97"/>
      <c r="J321" s="97"/>
      <c r="K321" s="97"/>
      <c r="L321" s="97"/>
      <c r="M321" s="97"/>
      <c r="N321" s="97"/>
      <c r="O321" s="97"/>
      <c r="P321" s="97"/>
      <c r="Q321" s="97"/>
      <c r="R321" s="97"/>
      <c r="S321" s="97"/>
      <c r="T321" s="97"/>
      <c r="U321" s="97"/>
      <c r="V321" s="97"/>
      <c r="W321" s="97"/>
      <c r="X321" s="97"/>
      <c r="Y321" s="99"/>
      <c r="Z321" s="99"/>
      <c r="AA321" s="99"/>
      <c r="AB321" s="99"/>
      <c r="AC321" s="97"/>
    </row>
    <row r="322" spans="1:29" ht="15.75" hidden="1">
      <c r="A322" s="99"/>
      <c r="B322" s="97"/>
      <c r="C322" s="97"/>
      <c r="D322" s="97"/>
      <c r="E322" s="97"/>
      <c r="F322" s="97"/>
      <c r="G322" s="97"/>
      <c r="H322" s="97"/>
      <c r="I322" s="97"/>
      <c r="J322" s="97"/>
      <c r="K322" s="97"/>
      <c r="L322" s="97"/>
      <c r="M322" s="97"/>
      <c r="N322" s="97"/>
      <c r="O322" s="97"/>
      <c r="P322" s="97"/>
      <c r="Q322" s="97"/>
      <c r="R322" s="97"/>
      <c r="S322" s="97"/>
      <c r="T322" s="97"/>
      <c r="U322" s="97"/>
      <c r="V322" s="97"/>
      <c r="W322" s="97"/>
      <c r="X322" s="97"/>
      <c r="Y322" s="99"/>
      <c r="Z322" s="99"/>
      <c r="AA322" s="99"/>
      <c r="AB322" s="99"/>
      <c r="AC322" s="97"/>
    </row>
    <row r="323" spans="1:29" ht="15.75" hidden="1">
      <c r="A323" s="99"/>
      <c r="B323" s="97"/>
      <c r="C323" s="97"/>
      <c r="D323" s="97"/>
      <c r="E323" s="97"/>
      <c r="F323" s="97"/>
      <c r="G323" s="97"/>
      <c r="H323" s="97"/>
      <c r="I323" s="97"/>
      <c r="J323" s="97"/>
      <c r="K323" s="97"/>
      <c r="L323" s="97"/>
      <c r="M323" s="97"/>
      <c r="N323" s="97"/>
      <c r="O323" s="97"/>
      <c r="P323" s="97"/>
      <c r="Q323" s="97"/>
      <c r="R323" s="97"/>
      <c r="S323" s="97"/>
      <c r="T323" s="97"/>
      <c r="U323" s="97"/>
      <c r="V323" s="97"/>
      <c r="W323" s="97"/>
      <c r="X323" s="97"/>
      <c r="Y323" s="99"/>
      <c r="Z323" s="99"/>
      <c r="AA323" s="99"/>
      <c r="AB323" s="99"/>
      <c r="AC323" s="97"/>
    </row>
    <row r="324" spans="1:29" ht="15.75" hidden="1">
      <c r="A324" s="99"/>
      <c r="B324" s="97"/>
      <c r="C324" s="97"/>
      <c r="D324" s="97"/>
      <c r="E324" s="97"/>
      <c r="F324" s="97"/>
      <c r="G324" s="97"/>
      <c r="H324" s="97"/>
      <c r="I324" s="97"/>
      <c r="J324" s="97"/>
      <c r="K324" s="97"/>
      <c r="L324" s="97"/>
      <c r="M324" s="97"/>
      <c r="N324" s="97"/>
      <c r="O324" s="97"/>
      <c r="P324" s="97"/>
      <c r="Q324" s="97"/>
      <c r="R324" s="97"/>
      <c r="S324" s="97"/>
      <c r="T324" s="97"/>
      <c r="U324" s="97"/>
      <c r="V324" s="97"/>
      <c r="W324" s="97"/>
      <c r="X324" s="97"/>
      <c r="Y324" s="99"/>
      <c r="Z324" s="99"/>
      <c r="AA324" s="99"/>
      <c r="AB324" s="99"/>
      <c r="AC324" s="97"/>
    </row>
    <row r="325" spans="1:29" ht="15.75" hidden="1">
      <c r="A325" s="99"/>
      <c r="B325" s="97"/>
      <c r="C325" s="97"/>
      <c r="D325" s="97"/>
      <c r="E325" s="97"/>
      <c r="F325" s="97"/>
      <c r="G325" s="97"/>
      <c r="H325" s="97"/>
      <c r="I325" s="97"/>
      <c r="J325" s="97"/>
      <c r="K325" s="97"/>
      <c r="L325" s="97"/>
      <c r="M325" s="97"/>
      <c r="N325" s="97"/>
      <c r="O325" s="97"/>
      <c r="P325" s="97"/>
      <c r="Q325" s="97"/>
      <c r="R325" s="97"/>
      <c r="S325" s="97"/>
      <c r="T325" s="97"/>
      <c r="U325" s="97"/>
      <c r="V325" s="97"/>
      <c r="W325" s="97"/>
      <c r="X325" s="97"/>
      <c r="Y325" s="99"/>
      <c r="Z325" s="99"/>
      <c r="AA325" s="99"/>
      <c r="AB325" s="99"/>
      <c r="AC325" s="97"/>
    </row>
    <row r="326" spans="1:29" ht="15.75" hidden="1">
      <c r="A326" s="99"/>
      <c r="B326" s="97"/>
      <c r="C326" s="97"/>
      <c r="D326" s="97"/>
      <c r="E326" s="97"/>
      <c r="F326" s="97"/>
      <c r="G326" s="97"/>
      <c r="H326" s="97"/>
      <c r="I326" s="97"/>
      <c r="J326" s="97"/>
      <c r="K326" s="97"/>
      <c r="L326" s="97"/>
      <c r="M326" s="97"/>
      <c r="N326" s="97"/>
      <c r="O326" s="97"/>
      <c r="P326" s="97"/>
      <c r="Q326" s="97"/>
      <c r="R326" s="97"/>
      <c r="S326" s="97"/>
      <c r="T326" s="97"/>
      <c r="U326" s="97"/>
      <c r="V326" s="97"/>
      <c r="W326" s="97"/>
      <c r="X326" s="97"/>
      <c r="Y326" s="99"/>
      <c r="Z326" s="99"/>
      <c r="AA326" s="99"/>
      <c r="AB326" s="99"/>
      <c r="AC326" s="97"/>
    </row>
    <row r="327" spans="1:29" ht="15.75" hidden="1">
      <c r="A327" s="99"/>
      <c r="B327" s="97"/>
      <c r="C327" s="97"/>
      <c r="D327" s="97"/>
      <c r="E327" s="97"/>
      <c r="F327" s="97"/>
      <c r="G327" s="97"/>
      <c r="H327" s="97"/>
      <c r="I327" s="97"/>
      <c r="J327" s="97"/>
      <c r="K327" s="97"/>
      <c r="L327" s="97"/>
      <c r="M327" s="97"/>
      <c r="N327" s="97"/>
      <c r="O327" s="97"/>
      <c r="P327" s="97"/>
      <c r="Q327" s="97"/>
      <c r="R327" s="97"/>
      <c r="S327" s="97"/>
      <c r="T327" s="97"/>
      <c r="U327" s="97"/>
      <c r="V327" s="97"/>
      <c r="W327" s="97"/>
      <c r="X327" s="97"/>
      <c r="Y327" s="99"/>
      <c r="Z327" s="99"/>
      <c r="AA327" s="99"/>
      <c r="AB327" s="99"/>
      <c r="AC327" s="97"/>
    </row>
    <row r="328" spans="1:29" ht="15.75" hidden="1">
      <c r="A328" s="99"/>
      <c r="B328" s="97"/>
      <c r="C328" s="97"/>
      <c r="D328" s="97"/>
      <c r="E328" s="97"/>
      <c r="F328" s="97"/>
      <c r="G328" s="97"/>
      <c r="H328" s="97"/>
      <c r="I328" s="97"/>
      <c r="J328" s="97"/>
      <c r="K328" s="97"/>
      <c r="L328" s="97"/>
      <c r="M328" s="97"/>
      <c r="N328" s="97"/>
      <c r="O328" s="97"/>
      <c r="P328" s="97"/>
      <c r="Q328" s="97"/>
      <c r="R328" s="97"/>
      <c r="S328" s="97"/>
      <c r="T328" s="97"/>
      <c r="U328" s="97"/>
      <c r="V328" s="97"/>
      <c r="W328" s="97"/>
      <c r="X328" s="97"/>
      <c r="Y328" s="99"/>
      <c r="Z328" s="99"/>
      <c r="AA328" s="99"/>
      <c r="AB328" s="99"/>
      <c r="AC328" s="97"/>
    </row>
    <row r="329" spans="1:29" ht="15.75" hidden="1">
      <c r="A329" s="99"/>
      <c r="B329" s="97"/>
      <c r="C329" s="97"/>
      <c r="D329" s="97"/>
      <c r="E329" s="97"/>
      <c r="F329" s="97"/>
      <c r="G329" s="97"/>
      <c r="H329" s="97"/>
      <c r="I329" s="97"/>
      <c r="J329" s="97"/>
      <c r="K329" s="97"/>
      <c r="L329" s="97"/>
      <c r="M329" s="97"/>
      <c r="N329" s="97"/>
      <c r="O329" s="97"/>
      <c r="P329" s="97"/>
      <c r="Q329" s="97"/>
      <c r="R329" s="97"/>
      <c r="S329" s="97"/>
      <c r="T329" s="97"/>
      <c r="U329" s="97"/>
      <c r="V329" s="97"/>
      <c r="W329" s="97"/>
      <c r="X329" s="97"/>
      <c r="Y329" s="99"/>
      <c r="Z329" s="99"/>
      <c r="AA329" s="99"/>
      <c r="AB329" s="99"/>
      <c r="AC329" s="97"/>
    </row>
    <row r="330" spans="1:29" ht="15.75" hidden="1">
      <c r="A330" s="99"/>
      <c r="B330" s="97"/>
      <c r="C330" s="97"/>
      <c r="D330" s="97"/>
      <c r="E330" s="97"/>
      <c r="F330" s="97"/>
      <c r="G330" s="97"/>
      <c r="H330" s="97"/>
      <c r="I330" s="97"/>
      <c r="J330" s="97"/>
      <c r="K330" s="97"/>
      <c r="L330" s="97"/>
      <c r="M330" s="97"/>
      <c r="N330" s="97"/>
      <c r="O330" s="97"/>
      <c r="P330" s="97"/>
      <c r="Q330" s="97"/>
      <c r="R330" s="97"/>
      <c r="S330" s="97"/>
      <c r="T330" s="97"/>
      <c r="U330" s="97"/>
      <c r="V330" s="97"/>
      <c r="W330" s="97"/>
      <c r="X330" s="97"/>
      <c r="Y330" s="99"/>
      <c r="Z330" s="99"/>
      <c r="AA330" s="99"/>
      <c r="AB330" s="99"/>
      <c r="AC330" s="97"/>
    </row>
    <row r="331" spans="1:29" ht="15.75" hidden="1">
      <c r="A331" s="99"/>
      <c r="B331" s="97"/>
      <c r="C331" s="97"/>
      <c r="D331" s="97"/>
      <c r="E331" s="97"/>
      <c r="F331" s="97"/>
      <c r="G331" s="97"/>
      <c r="H331" s="97"/>
      <c r="I331" s="97"/>
      <c r="J331" s="97"/>
      <c r="K331" s="97"/>
      <c r="L331" s="97"/>
      <c r="M331" s="97"/>
      <c r="N331" s="97"/>
      <c r="O331" s="97"/>
      <c r="P331" s="97"/>
      <c r="Q331" s="97"/>
      <c r="R331" s="97"/>
      <c r="S331" s="97"/>
      <c r="T331" s="97"/>
      <c r="U331" s="97"/>
      <c r="V331" s="97"/>
      <c r="W331" s="97"/>
      <c r="X331" s="97"/>
      <c r="Y331" s="99"/>
      <c r="Z331" s="99"/>
      <c r="AA331" s="99"/>
      <c r="AB331" s="99"/>
      <c r="AC331" s="97"/>
    </row>
    <row r="332" spans="1:29" ht="15.75" hidden="1">
      <c r="A332" s="99"/>
      <c r="B332" s="97"/>
      <c r="C332" s="97"/>
      <c r="D332" s="97"/>
      <c r="E332" s="97"/>
      <c r="F332" s="97"/>
      <c r="G332" s="97"/>
      <c r="H332" s="97"/>
      <c r="I332" s="97"/>
      <c r="J332" s="97"/>
      <c r="K332" s="97"/>
      <c r="L332" s="97"/>
      <c r="M332" s="97"/>
      <c r="N332" s="97"/>
      <c r="O332" s="97"/>
      <c r="P332" s="97"/>
      <c r="Q332" s="97"/>
      <c r="R332" s="97"/>
      <c r="S332" s="97"/>
      <c r="T332" s="97"/>
      <c r="U332" s="97"/>
      <c r="V332" s="97"/>
      <c r="W332" s="97"/>
      <c r="X332" s="97"/>
      <c r="Y332" s="99"/>
      <c r="Z332" s="99"/>
      <c r="AA332" s="99"/>
      <c r="AB332" s="99"/>
      <c r="AC332" s="97"/>
    </row>
    <row r="333" spans="1:29" ht="15.75" hidden="1">
      <c r="A333" s="99"/>
      <c r="B333" s="97"/>
      <c r="C333" s="97"/>
      <c r="D333" s="97"/>
      <c r="E333" s="97"/>
      <c r="F333" s="97"/>
      <c r="G333" s="97"/>
      <c r="H333" s="97"/>
      <c r="I333" s="97"/>
      <c r="J333" s="97"/>
      <c r="K333" s="97"/>
      <c r="L333" s="97"/>
      <c r="M333" s="97"/>
      <c r="N333" s="97"/>
      <c r="O333" s="97"/>
      <c r="P333" s="97"/>
      <c r="Q333" s="97"/>
      <c r="R333" s="97"/>
      <c r="S333" s="97"/>
      <c r="T333" s="97"/>
      <c r="U333" s="97"/>
      <c r="V333" s="97"/>
      <c r="W333" s="97"/>
      <c r="X333" s="97"/>
      <c r="Y333" s="99"/>
      <c r="Z333" s="99"/>
      <c r="AA333" s="99"/>
      <c r="AB333" s="99"/>
      <c r="AC333" s="97"/>
    </row>
    <row r="334" spans="1:29" ht="15.75" hidden="1">
      <c r="A334" s="99"/>
      <c r="B334" s="97"/>
      <c r="C334" s="97"/>
      <c r="D334" s="97"/>
      <c r="E334" s="97"/>
      <c r="F334" s="97"/>
      <c r="G334" s="97"/>
      <c r="H334" s="97"/>
      <c r="I334" s="97"/>
      <c r="J334" s="97"/>
      <c r="K334" s="97"/>
      <c r="L334" s="97"/>
      <c r="M334" s="97"/>
      <c r="N334" s="97"/>
      <c r="O334" s="97"/>
      <c r="P334" s="97"/>
      <c r="Q334" s="97"/>
      <c r="R334" s="97"/>
      <c r="S334" s="97"/>
      <c r="T334" s="97"/>
      <c r="U334" s="97"/>
      <c r="V334" s="97"/>
      <c r="W334" s="97"/>
      <c r="X334" s="97"/>
      <c r="Y334" s="99"/>
      <c r="Z334" s="99"/>
      <c r="AA334" s="99"/>
      <c r="AB334" s="99"/>
      <c r="AC334" s="97"/>
    </row>
    <row r="335" spans="1:29" ht="15.75" hidden="1">
      <c r="A335" s="99"/>
      <c r="B335" s="97"/>
      <c r="C335" s="97"/>
      <c r="D335" s="97"/>
      <c r="E335" s="97"/>
      <c r="F335" s="97"/>
      <c r="G335" s="97"/>
      <c r="H335" s="97"/>
      <c r="I335" s="97"/>
      <c r="J335" s="97"/>
      <c r="K335" s="97"/>
      <c r="L335" s="97"/>
      <c r="M335" s="97"/>
      <c r="N335" s="97"/>
      <c r="O335" s="97"/>
      <c r="P335" s="97"/>
      <c r="Q335" s="97"/>
      <c r="R335" s="97"/>
      <c r="S335" s="97"/>
      <c r="T335" s="97"/>
      <c r="U335" s="97"/>
      <c r="V335" s="97"/>
      <c r="W335" s="97"/>
      <c r="X335" s="97"/>
      <c r="Y335" s="99"/>
      <c r="Z335" s="99"/>
      <c r="AA335" s="99"/>
      <c r="AB335" s="99"/>
      <c r="AC335" s="97"/>
    </row>
    <row r="336" spans="1:29" ht="15.75" hidden="1">
      <c r="A336" s="99"/>
      <c r="B336" s="97"/>
      <c r="C336" s="97"/>
      <c r="D336" s="97"/>
      <c r="E336" s="97"/>
      <c r="F336" s="97"/>
      <c r="G336" s="97"/>
      <c r="H336" s="97"/>
      <c r="I336" s="97"/>
      <c r="J336" s="97"/>
      <c r="K336" s="97"/>
      <c r="L336" s="97"/>
      <c r="M336" s="97"/>
      <c r="N336" s="97"/>
      <c r="O336" s="97"/>
      <c r="P336" s="97"/>
      <c r="Q336" s="97"/>
      <c r="R336" s="97"/>
      <c r="S336" s="97"/>
      <c r="T336" s="97"/>
      <c r="U336" s="97"/>
      <c r="V336" s="97"/>
      <c r="W336" s="97"/>
      <c r="X336" s="97"/>
      <c r="Y336" s="99"/>
      <c r="Z336" s="99"/>
      <c r="AA336" s="99"/>
      <c r="AB336" s="99"/>
      <c r="AC336" s="97"/>
    </row>
    <row r="337" spans="1:29" ht="15.75" hidden="1">
      <c r="A337" s="99"/>
      <c r="B337" s="97"/>
      <c r="C337" s="97"/>
      <c r="D337" s="97"/>
      <c r="E337" s="97"/>
      <c r="F337" s="97"/>
      <c r="G337" s="97"/>
      <c r="H337" s="97"/>
      <c r="I337" s="97"/>
      <c r="J337" s="97"/>
      <c r="K337" s="97"/>
      <c r="L337" s="97"/>
      <c r="M337" s="97"/>
      <c r="N337" s="97"/>
      <c r="O337" s="97"/>
      <c r="P337" s="97"/>
      <c r="Q337" s="97"/>
      <c r="R337" s="97"/>
      <c r="S337" s="97"/>
      <c r="T337" s="97"/>
      <c r="U337" s="97"/>
      <c r="V337" s="97"/>
      <c r="W337" s="97"/>
      <c r="X337" s="97"/>
      <c r="Y337" s="99"/>
      <c r="Z337" s="99"/>
      <c r="AA337" s="99"/>
      <c r="AB337" s="99"/>
      <c r="AC337" s="97"/>
    </row>
    <row r="338" spans="1:29" ht="15.75" hidden="1">
      <c r="A338" s="99"/>
      <c r="B338" s="97"/>
      <c r="C338" s="97"/>
      <c r="D338" s="97"/>
      <c r="E338" s="97"/>
      <c r="F338" s="97"/>
      <c r="G338" s="97"/>
      <c r="H338" s="97"/>
      <c r="I338" s="97"/>
      <c r="J338" s="97"/>
      <c r="K338" s="97"/>
      <c r="L338" s="97"/>
      <c r="M338" s="97"/>
      <c r="N338" s="97"/>
      <c r="O338" s="97"/>
      <c r="P338" s="97"/>
      <c r="Q338" s="97"/>
      <c r="R338" s="97"/>
      <c r="S338" s="97"/>
      <c r="T338" s="97"/>
      <c r="U338" s="97"/>
      <c r="V338" s="97"/>
      <c r="W338" s="97"/>
      <c r="X338" s="97"/>
      <c r="Y338" s="99"/>
      <c r="Z338" s="99"/>
      <c r="AA338" s="99"/>
      <c r="AB338" s="99"/>
      <c r="AC338" s="97"/>
    </row>
    <row r="339" spans="1:29" ht="15.75" hidden="1">
      <c r="A339" s="99"/>
      <c r="B339" s="97"/>
      <c r="C339" s="97"/>
      <c r="D339" s="97"/>
      <c r="E339" s="97"/>
      <c r="F339" s="97"/>
      <c r="G339" s="97"/>
      <c r="H339" s="97"/>
      <c r="I339" s="97"/>
      <c r="J339" s="97"/>
      <c r="K339" s="97"/>
      <c r="L339" s="97"/>
      <c r="M339" s="97"/>
      <c r="N339" s="97"/>
      <c r="O339" s="97"/>
      <c r="P339" s="97"/>
      <c r="Q339" s="97"/>
      <c r="R339" s="97"/>
      <c r="S339" s="97"/>
      <c r="T339" s="97"/>
      <c r="U339" s="97"/>
      <c r="V339" s="97"/>
      <c r="W339" s="97"/>
      <c r="X339" s="97"/>
      <c r="Y339" s="99"/>
      <c r="Z339" s="99"/>
      <c r="AA339" s="99"/>
      <c r="AB339" s="99"/>
      <c r="AC339" s="97"/>
    </row>
    <row r="340" spans="1:29" ht="15.75" hidden="1">
      <c r="A340" s="99"/>
      <c r="B340" s="97"/>
      <c r="C340" s="97"/>
      <c r="D340" s="97"/>
      <c r="E340" s="97"/>
      <c r="F340" s="97"/>
      <c r="G340" s="97"/>
      <c r="H340" s="97"/>
      <c r="I340" s="97"/>
      <c r="J340" s="97"/>
      <c r="K340" s="97"/>
      <c r="L340" s="97"/>
      <c r="M340" s="97"/>
      <c r="N340" s="97"/>
      <c r="O340" s="97"/>
      <c r="P340" s="97"/>
      <c r="Q340" s="97"/>
      <c r="R340" s="97"/>
      <c r="S340" s="97"/>
      <c r="T340" s="97"/>
      <c r="U340" s="97"/>
      <c r="V340" s="97"/>
      <c r="W340" s="97"/>
      <c r="X340" s="97"/>
      <c r="Y340" s="99"/>
      <c r="Z340" s="99"/>
      <c r="AA340" s="99"/>
      <c r="AB340" s="99"/>
      <c r="AC340" s="97"/>
    </row>
    <row r="341" spans="1:29" ht="15.75" hidden="1">
      <c r="A341" s="99"/>
      <c r="B341" s="97"/>
      <c r="C341" s="97"/>
      <c r="D341" s="97"/>
      <c r="E341" s="97"/>
      <c r="F341" s="97"/>
      <c r="G341" s="97"/>
      <c r="H341" s="97"/>
      <c r="I341" s="97"/>
      <c r="J341" s="97"/>
      <c r="K341" s="97"/>
      <c r="L341" s="97"/>
      <c r="M341" s="97"/>
      <c r="N341" s="97"/>
      <c r="O341" s="97"/>
      <c r="P341" s="97"/>
      <c r="Q341" s="97"/>
      <c r="R341" s="97"/>
      <c r="S341" s="97"/>
      <c r="T341" s="97"/>
      <c r="U341" s="97"/>
      <c r="V341" s="97"/>
      <c r="W341" s="97"/>
      <c r="X341" s="97"/>
      <c r="Y341" s="99"/>
      <c r="Z341" s="99"/>
      <c r="AA341" s="99"/>
      <c r="AB341" s="99"/>
      <c r="AC341" s="97"/>
    </row>
    <row r="342" spans="1:29" ht="15.75" hidden="1">
      <c r="A342" s="99"/>
      <c r="B342" s="97"/>
      <c r="C342" s="97"/>
      <c r="D342" s="97"/>
      <c r="E342" s="97"/>
      <c r="F342" s="97"/>
      <c r="G342" s="97"/>
      <c r="H342" s="97"/>
      <c r="I342" s="97"/>
      <c r="J342" s="97"/>
      <c r="K342" s="97"/>
      <c r="L342" s="97"/>
      <c r="M342" s="97"/>
      <c r="N342" s="97"/>
      <c r="O342" s="97"/>
      <c r="P342" s="97"/>
      <c r="Q342" s="97"/>
      <c r="R342" s="97"/>
      <c r="S342" s="97"/>
      <c r="T342" s="97"/>
      <c r="U342" s="97"/>
      <c r="V342" s="97"/>
      <c r="W342" s="97"/>
      <c r="X342" s="97"/>
      <c r="Y342" s="99"/>
      <c r="Z342" s="99"/>
      <c r="AA342" s="99"/>
      <c r="AB342" s="99"/>
      <c r="AC342" s="97"/>
    </row>
    <row r="343" spans="1:29" ht="15.75" hidden="1">
      <c r="A343" s="99"/>
      <c r="B343" s="97"/>
      <c r="C343" s="97"/>
      <c r="D343" s="97"/>
      <c r="E343" s="97"/>
      <c r="F343" s="97"/>
      <c r="G343" s="97"/>
      <c r="H343" s="97"/>
      <c r="I343" s="97"/>
      <c r="J343" s="97"/>
      <c r="K343" s="97"/>
      <c r="L343" s="97"/>
      <c r="M343" s="97"/>
      <c r="N343" s="97"/>
      <c r="O343" s="97"/>
      <c r="P343" s="97"/>
      <c r="Q343" s="97"/>
      <c r="R343" s="97"/>
      <c r="S343" s="97"/>
      <c r="T343" s="97"/>
      <c r="U343" s="97"/>
      <c r="V343" s="97"/>
      <c r="W343" s="97"/>
      <c r="X343" s="97"/>
      <c r="Y343" s="99"/>
      <c r="Z343" s="99"/>
      <c r="AA343" s="99"/>
      <c r="AB343" s="99"/>
      <c r="AC343" s="97"/>
    </row>
    <row r="344" spans="1:29" ht="15.75" hidden="1">
      <c r="A344" s="99"/>
      <c r="B344" s="97"/>
      <c r="C344" s="97"/>
      <c r="D344" s="97"/>
      <c r="E344" s="97"/>
      <c r="F344" s="97"/>
      <c r="G344" s="97"/>
      <c r="H344" s="97"/>
      <c r="I344" s="97"/>
      <c r="J344" s="97"/>
      <c r="K344" s="97"/>
      <c r="L344" s="97"/>
      <c r="M344" s="97"/>
      <c r="N344" s="97"/>
      <c r="O344" s="97"/>
      <c r="P344" s="97"/>
      <c r="Q344" s="97"/>
      <c r="R344" s="97"/>
      <c r="S344" s="97"/>
      <c r="T344" s="97"/>
      <c r="U344" s="97"/>
      <c r="V344" s="97"/>
      <c r="W344" s="97"/>
      <c r="X344" s="97"/>
      <c r="Y344" s="99"/>
      <c r="Z344" s="99"/>
      <c r="AA344" s="99"/>
      <c r="AB344" s="99"/>
      <c r="AC344" s="97"/>
    </row>
    <row r="345" spans="1:29" ht="15.75" hidden="1">
      <c r="A345" s="99"/>
      <c r="B345" s="97"/>
      <c r="C345" s="97"/>
      <c r="D345" s="97"/>
      <c r="E345" s="97"/>
      <c r="F345" s="97"/>
      <c r="G345" s="97"/>
      <c r="H345" s="97"/>
      <c r="I345" s="97"/>
      <c r="J345" s="97"/>
      <c r="K345" s="97"/>
      <c r="L345" s="97"/>
      <c r="M345" s="97"/>
      <c r="N345" s="97"/>
      <c r="O345" s="97"/>
      <c r="P345" s="97"/>
      <c r="Q345" s="97"/>
      <c r="R345" s="97"/>
      <c r="S345" s="97"/>
      <c r="T345" s="97"/>
      <c r="U345" s="97"/>
      <c r="V345" s="97"/>
      <c r="W345" s="97"/>
      <c r="X345" s="97"/>
      <c r="Y345" s="99"/>
      <c r="Z345" s="99"/>
      <c r="AA345" s="99"/>
      <c r="AB345" s="99"/>
      <c r="AC345" s="97"/>
    </row>
    <row r="346" spans="1:29" ht="15.75" hidden="1">
      <c r="A346" s="99"/>
      <c r="B346" s="97"/>
      <c r="C346" s="97"/>
      <c r="D346" s="97"/>
      <c r="E346" s="97"/>
      <c r="F346" s="97"/>
      <c r="G346" s="97"/>
      <c r="H346" s="97"/>
      <c r="I346" s="97"/>
      <c r="J346" s="97"/>
      <c r="K346" s="97"/>
      <c r="L346" s="97"/>
      <c r="M346" s="97"/>
      <c r="N346" s="97"/>
      <c r="O346" s="97"/>
      <c r="P346" s="97"/>
      <c r="Q346" s="97"/>
      <c r="R346" s="97"/>
      <c r="S346" s="97"/>
      <c r="T346" s="97"/>
      <c r="U346" s="97"/>
      <c r="V346" s="97"/>
      <c r="W346" s="97"/>
      <c r="X346" s="97"/>
      <c r="Y346" s="99"/>
      <c r="Z346" s="99"/>
      <c r="AA346" s="99"/>
      <c r="AB346" s="99"/>
      <c r="AC346" s="97"/>
    </row>
    <row r="347" spans="1:29" ht="15.75" hidden="1">
      <c r="A347" s="99"/>
      <c r="B347" s="97"/>
      <c r="C347" s="97"/>
      <c r="D347" s="97"/>
      <c r="E347" s="97"/>
      <c r="F347" s="97"/>
      <c r="G347" s="97"/>
      <c r="H347" s="97"/>
      <c r="I347" s="97"/>
      <c r="J347" s="97"/>
      <c r="K347" s="97"/>
      <c r="L347" s="97"/>
      <c r="M347" s="97"/>
      <c r="N347" s="97"/>
      <c r="O347" s="97"/>
      <c r="P347" s="97"/>
      <c r="Q347" s="97"/>
      <c r="R347" s="97"/>
      <c r="S347" s="97"/>
      <c r="T347" s="97"/>
      <c r="U347" s="97"/>
      <c r="V347" s="97"/>
      <c r="W347" s="97"/>
      <c r="X347" s="97"/>
      <c r="Y347" s="99"/>
      <c r="Z347" s="99"/>
      <c r="AA347" s="99"/>
      <c r="AB347" s="99"/>
      <c r="AC347" s="97"/>
    </row>
    <row r="348" spans="1:29" ht="15.75" hidden="1">
      <c r="A348" s="99"/>
      <c r="B348" s="97"/>
      <c r="C348" s="97"/>
      <c r="D348" s="97"/>
      <c r="E348" s="97"/>
      <c r="F348" s="97"/>
      <c r="G348" s="97"/>
      <c r="H348" s="97"/>
      <c r="I348" s="97"/>
      <c r="J348" s="97"/>
      <c r="K348" s="97"/>
      <c r="L348" s="97"/>
      <c r="M348" s="97"/>
      <c r="N348" s="97"/>
      <c r="O348" s="97"/>
      <c r="P348" s="97"/>
      <c r="Q348" s="97"/>
      <c r="R348" s="97"/>
      <c r="S348" s="97"/>
      <c r="T348" s="97"/>
      <c r="U348" s="97"/>
      <c r="V348" s="97"/>
      <c r="W348" s="97"/>
      <c r="X348" s="97"/>
      <c r="Y348" s="99"/>
      <c r="Z348" s="99"/>
      <c r="AA348" s="99"/>
      <c r="AB348" s="99"/>
      <c r="AC348" s="97"/>
    </row>
    <row r="349" spans="1:29" ht="15.75" hidden="1">
      <c r="A349" s="99"/>
      <c r="B349" s="97"/>
      <c r="C349" s="97"/>
      <c r="D349" s="97"/>
      <c r="E349" s="97"/>
      <c r="F349" s="97"/>
      <c r="G349" s="97"/>
      <c r="H349" s="97"/>
      <c r="I349" s="97"/>
      <c r="J349" s="97"/>
      <c r="K349" s="97"/>
      <c r="L349" s="97"/>
      <c r="M349" s="97"/>
      <c r="N349" s="97"/>
      <c r="O349" s="97"/>
      <c r="P349" s="97"/>
      <c r="Q349" s="97"/>
      <c r="R349" s="97"/>
      <c r="S349" s="97"/>
      <c r="T349" s="97"/>
      <c r="U349" s="97"/>
      <c r="V349" s="97"/>
      <c r="W349" s="97"/>
      <c r="X349" s="97"/>
      <c r="Y349" s="99"/>
      <c r="Z349" s="99"/>
      <c r="AA349" s="99"/>
      <c r="AB349" s="99"/>
      <c r="AC349" s="97"/>
    </row>
    <row r="350" spans="1:29" ht="15.75" hidden="1">
      <c r="A350" s="99"/>
      <c r="B350" s="97"/>
      <c r="C350" s="97"/>
      <c r="D350" s="97"/>
      <c r="E350" s="97"/>
      <c r="F350" s="97"/>
      <c r="G350" s="97"/>
      <c r="H350" s="97"/>
      <c r="I350" s="97"/>
      <c r="J350" s="97"/>
      <c r="K350" s="97"/>
      <c r="L350" s="97"/>
      <c r="M350" s="97"/>
      <c r="N350" s="97"/>
      <c r="O350" s="97"/>
      <c r="P350" s="97"/>
      <c r="Q350" s="97"/>
      <c r="R350" s="97"/>
      <c r="S350" s="97"/>
      <c r="T350" s="97"/>
      <c r="U350" s="97"/>
      <c r="V350" s="97"/>
      <c r="W350" s="97"/>
      <c r="X350" s="97"/>
      <c r="Y350" s="99"/>
      <c r="Z350" s="99"/>
      <c r="AA350" s="99"/>
      <c r="AB350" s="99"/>
      <c r="AC350" s="97"/>
    </row>
    <row r="351" spans="1:29" ht="15.75" hidden="1">
      <c r="A351" s="99"/>
      <c r="B351" s="97"/>
      <c r="C351" s="97"/>
      <c r="D351" s="97"/>
      <c r="E351" s="97"/>
      <c r="F351" s="97"/>
      <c r="G351" s="97"/>
      <c r="H351" s="97"/>
      <c r="I351" s="97"/>
      <c r="J351" s="97"/>
      <c r="K351" s="97"/>
      <c r="L351" s="97"/>
      <c r="M351" s="97"/>
      <c r="N351" s="97"/>
      <c r="O351" s="97"/>
      <c r="P351" s="97"/>
      <c r="Q351" s="97"/>
      <c r="R351" s="97"/>
      <c r="S351" s="97"/>
      <c r="T351" s="97"/>
      <c r="U351" s="97"/>
      <c r="V351" s="97"/>
      <c r="W351" s="97"/>
      <c r="X351" s="97"/>
      <c r="Y351" s="99"/>
      <c r="Z351" s="99"/>
      <c r="AA351" s="99"/>
      <c r="AB351" s="99"/>
      <c r="AC351" s="97"/>
    </row>
    <row r="352" spans="1:29" ht="15.75" hidden="1">
      <c r="A352" s="99"/>
      <c r="B352" s="97"/>
      <c r="C352" s="97"/>
      <c r="D352" s="97"/>
      <c r="E352" s="97"/>
      <c r="F352" s="97"/>
      <c r="G352" s="97"/>
      <c r="H352" s="97"/>
      <c r="I352" s="97"/>
      <c r="J352" s="97"/>
      <c r="K352" s="97"/>
      <c r="L352" s="97"/>
      <c r="M352" s="97"/>
      <c r="N352" s="97"/>
      <c r="O352" s="97"/>
      <c r="P352" s="97"/>
      <c r="Q352" s="97"/>
      <c r="R352" s="97"/>
      <c r="S352" s="97"/>
      <c r="T352" s="97"/>
      <c r="U352" s="97"/>
      <c r="V352" s="97"/>
      <c r="W352" s="97"/>
      <c r="X352" s="97"/>
      <c r="Y352" s="99"/>
      <c r="Z352" s="99"/>
      <c r="AA352" s="99"/>
      <c r="AB352" s="99"/>
      <c r="AC352" s="97"/>
    </row>
    <row r="353" spans="1:29" ht="15.75" hidden="1">
      <c r="A353" s="99"/>
      <c r="B353" s="97"/>
      <c r="C353" s="97"/>
      <c r="D353" s="97"/>
      <c r="E353" s="97"/>
      <c r="F353" s="97"/>
      <c r="G353" s="97"/>
      <c r="H353" s="97"/>
      <c r="I353" s="97"/>
      <c r="J353" s="97"/>
      <c r="K353" s="97"/>
      <c r="L353" s="97"/>
      <c r="M353" s="97"/>
      <c r="N353" s="97"/>
      <c r="O353" s="97"/>
      <c r="P353" s="97"/>
      <c r="Q353" s="97"/>
      <c r="R353" s="97"/>
      <c r="S353" s="97"/>
      <c r="T353" s="97"/>
      <c r="U353" s="97"/>
      <c r="V353" s="97"/>
      <c r="W353" s="97"/>
      <c r="X353" s="97"/>
      <c r="Y353" s="99"/>
      <c r="Z353" s="99"/>
      <c r="AA353" s="99"/>
      <c r="AB353" s="99"/>
      <c r="AC353" s="97"/>
    </row>
    <row r="354" spans="1:29" ht="15.75" hidden="1">
      <c r="A354" s="99"/>
      <c r="B354" s="97"/>
      <c r="C354" s="97"/>
      <c r="D354" s="97"/>
      <c r="E354" s="97"/>
      <c r="F354" s="97"/>
      <c r="G354" s="97"/>
      <c r="H354" s="97"/>
      <c r="I354" s="97"/>
      <c r="J354" s="97"/>
      <c r="K354" s="97"/>
      <c r="L354" s="97"/>
      <c r="M354" s="97"/>
      <c r="N354" s="97"/>
      <c r="O354" s="97"/>
      <c r="P354" s="97"/>
      <c r="Q354" s="97"/>
      <c r="R354" s="97"/>
      <c r="S354" s="97"/>
      <c r="T354" s="97"/>
      <c r="U354" s="97"/>
      <c r="V354" s="97"/>
      <c r="W354" s="97"/>
      <c r="X354" s="97"/>
      <c r="Y354" s="99"/>
      <c r="Z354" s="99"/>
      <c r="AA354" s="99"/>
      <c r="AB354" s="99"/>
      <c r="AC354" s="97"/>
    </row>
    <row r="355" spans="1:29" ht="15.75" hidden="1">
      <c r="A355" s="99"/>
      <c r="B355" s="97"/>
      <c r="C355" s="97"/>
      <c r="D355" s="97"/>
      <c r="E355" s="97"/>
      <c r="F355" s="97"/>
      <c r="G355" s="97"/>
      <c r="H355" s="97"/>
      <c r="I355" s="97"/>
      <c r="J355" s="97"/>
      <c r="K355" s="97"/>
      <c r="L355" s="97"/>
      <c r="M355" s="97"/>
      <c r="N355" s="97"/>
      <c r="O355" s="97"/>
      <c r="P355" s="97"/>
      <c r="Q355" s="97"/>
      <c r="R355" s="97"/>
      <c r="S355" s="97"/>
      <c r="T355" s="97"/>
      <c r="U355" s="97"/>
      <c r="V355" s="97"/>
      <c r="W355" s="97"/>
      <c r="X355" s="97"/>
      <c r="Y355" s="99"/>
      <c r="Z355" s="99"/>
      <c r="AA355" s="99"/>
      <c r="AB355" s="99"/>
      <c r="AC355" s="97"/>
    </row>
    <row r="356" spans="1:29" ht="15.75" hidden="1">
      <c r="A356" s="99"/>
      <c r="B356" s="97"/>
      <c r="C356" s="97"/>
      <c r="D356" s="97"/>
      <c r="E356" s="97"/>
      <c r="F356" s="97"/>
      <c r="G356" s="97"/>
      <c r="H356" s="97"/>
      <c r="I356" s="97"/>
      <c r="J356" s="97"/>
      <c r="K356" s="97"/>
      <c r="L356" s="97"/>
      <c r="M356" s="97"/>
      <c r="N356" s="97"/>
      <c r="O356" s="97"/>
      <c r="P356" s="97"/>
      <c r="Q356" s="97"/>
      <c r="R356" s="97"/>
      <c r="S356" s="97"/>
      <c r="T356" s="97"/>
      <c r="U356" s="97"/>
      <c r="V356" s="97"/>
      <c r="W356" s="97"/>
      <c r="X356" s="97"/>
      <c r="Y356" s="99"/>
      <c r="Z356" s="99"/>
      <c r="AA356" s="99"/>
      <c r="AB356" s="99"/>
      <c r="AC356" s="97"/>
    </row>
    <row r="357" spans="1:29" ht="15.75" hidden="1">
      <c r="A357" s="99"/>
      <c r="B357" s="97"/>
      <c r="C357" s="97"/>
      <c r="D357" s="97"/>
      <c r="E357" s="97"/>
      <c r="F357" s="97"/>
      <c r="G357" s="97"/>
      <c r="H357" s="97"/>
      <c r="I357" s="97"/>
      <c r="J357" s="97"/>
      <c r="K357" s="97"/>
      <c r="L357" s="97"/>
      <c r="M357" s="97"/>
      <c r="N357" s="97"/>
      <c r="O357" s="97"/>
      <c r="P357" s="97"/>
      <c r="Q357" s="97"/>
      <c r="R357" s="97"/>
      <c r="S357" s="97"/>
      <c r="T357" s="97"/>
      <c r="U357" s="97"/>
      <c r="V357" s="97"/>
      <c r="W357" s="97"/>
      <c r="X357" s="97"/>
      <c r="Y357" s="99"/>
      <c r="Z357" s="99"/>
      <c r="AA357" s="99"/>
      <c r="AB357" s="99"/>
      <c r="AC357" s="97"/>
    </row>
    <row r="358" spans="1:29" ht="15.75" hidden="1">
      <c r="A358" s="99"/>
      <c r="B358" s="97"/>
      <c r="C358" s="97"/>
      <c r="D358" s="97"/>
      <c r="E358" s="97"/>
      <c r="F358" s="97"/>
      <c r="G358" s="97"/>
      <c r="H358" s="97"/>
      <c r="I358" s="97"/>
      <c r="J358" s="97"/>
      <c r="K358" s="97"/>
      <c r="L358" s="97"/>
      <c r="M358" s="97"/>
      <c r="N358" s="97"/>
      <c r="O358" s="97"/>
      <c r="P358" s="97"/>
      <c r="Q358" s="97"/>
      <c r="R358" s="97"/>
      <c r="S358" s="97"/>
      <c r="T358" s="97"/>
      <c r="U358" s="97"/>
      <c r="V358" s="97"/>
      <c r="W358" s="97"/>
      <c r="X358" s="97"/>
      <c r="Y358" s="99"/>
      <c r="Z358" s="99"/>
      <c r="AA358" s="99"/>
      <c r="AB358" s="99"/>
      <c r="AC358" s="97"/>
    </row>
    <row r="359" spans="1:29" ht="15.75" hidden="1">
      <c r="A359" s="99"/>
      <c r="B359" s="97"/>
      <c r="C359" s="97"/>
      <c r="D359" s="97"/>
      <c r="E359" s="97"/>
      <c r="F359" s="97"/>
      <c r="G359" s="97"/>
      <c r="H359" s="97"/>
      <c r="I359" s="97"/>
      <c r="J359" s="97"/>
      <c r="K359" s="97"/>
      <c r="L359" s="97"/>
      <c r="M359" s="97"/>
      <c r="N359" s="97"/>
      <c r="O359" s="97"/>
      <c r="P359" s="97"/>
      <c r="Q359" s="97"/>
      <c r="R359" s="97"/>
      <c r="S359" s="97"/>
      <c r="T359" s="97"/>
      <c r="U359" s="97"/>
      <c r="V359" s="97"/>
      <c r="W359" s="97"/>
      <c r="X359" s="97"/>
      <c r="Y359" s="99"/>
      <c r="Z359" s="99"/>
      <c r="AA359" s="99"/>
      <c r="AB359" s="99"/>
      <c r="AC359" s="97"/>
    </row>
    <row r="360" spans="1:29" ht="15.75" hidden="1">
      <c r="A360" s="99"/>
      <c r="B360" s="97"/>
      <c r="C360" s="97"/>
      <c r="D360" s="97"/>
      <c r="E360" s="97"/>
      <c r="F360" s="97"/>
      <c r="G360" s="97"/>
      <c r="H360" s="97"/>
      <c r="I360" s="97"/>
      <c r="J360" s="97"/>
      <c r="K360" s="97"/>
      <c r="L360" s="97"/>
      <c r="M360" s="97"/>
      <c r="N360" s="97"/>
      <c r="O360" s="97"/>
      <c r="P360" s="97"/>
      <c r="Q360" s="97"/>
      <c r="R360" s="97"/>
      <c r="S360" s="97"/>
      <c r="T360" s="97"/>
      <c r="U360" s="97"/>
      <c r="V360" s="97"/>
      <c r="W360" s="97"/>
      <c r="X360" s="97"/>
      <c r="Y360" s="99"/>
      <c r="Z360" s="99"/>
      <c r="AA360" s="99"/>
      <c r="AB360" s="99"/>
      <c r="AC360" s="97"/>
    </row>
    <row r="361" spans="1:29" ht="15.75" hidden="1">
      <c r="A361" s="99"/>
      <c r="B361" s="97"/>
      <c r="C361" s="97"/>
      <c r="D361" s="97"/>
      <c r="E361" s="97"/>
      <c r="F361" s="97"/>
      <c r="G361" s="97"/>
      <c r="H361" s="97"/>
      <c r="I361" s="97"/>
      <c r="J361" s="97"/>
      <c r="K361" s="97"/>
      <c r="L361" s="97"/>
      <c r="M361" s="97"/>
      <c r="N361" s="97"/>
      <c r="O361" s="97"/>
      <c r="P361" s="97"/>
      <c r="Q361" s="97"/>
      <c r="R361" s="97"/>
      <c r="S361" s="97"/>
      <c r="T361" s="97"/>
      <c r="U361" s="97"/>
      <c r="V361" s="97"/>
      <c r="W361" s="97"/>
      <c r="X361" s="97"/>
      <c r="Y361" s="99"/>
      <c r="Z361" s="99"/>
      <c r="AA361" s="99"/>
      <c r="AB361" s="99"/>
      <c r="AC361" s="97"/>
    </row>
    <row r="362" spans="1:29" ht="15.75" hidden="1">
      <c r="A362" s="99"/>
      <c r="B362" s="97"/>
      <c r="C362" s="97"/>
      <c r="D362" s="97"/>
      <c r="E362" s="97"/>
      <c r="F362" s="97"/>
      <c r="G362" s="97"/>
      <c r="H362" s="97"/>
      <c r="I362" s="97"/>
      <c r="J362" s="97"/>
      <c r="K362" s="97"/>
      <c r="L362" s="97"/>
      <c r="M362" s="97"/>
      <c r="N362" s="97"/>
      <c r="O362" s="97"/>
      <c r="P362" s="97"/>
      <c r="Q362" s="97"/>
      <c r="R362" s="97"/>
      <c r="S362" s="97"/>
      <c r="T362" s="97"/>
      <c r="U362" s="97"/>
      <c r="V362" s="97"/>
      <c r="W362" s="97"/>
      <c r="X362" s="97"/>
      <c r="Y362" s="99"/>
      <c r="Z362" s="99"/>
      <c r="AA362" s="99"/>
      <c r="AB362" s="99"/>
      <c r="AC362" s="97"/>
    </row>
    <row r="363" spans="1:29" ht="15.75" hidden="1">
      <c r="A363" s="99"/>
      <c r="B363" s="97"/>
      <c r="C363" s="97"/>
      <c r="D363" s="97"/>
      <c r="E363" s="97"/>
      <c r="F363" s="97"/>
      <c r="G363" s="97"/>
      <c r="H363" s="97"/>
      <c r="I363" s="97"/>
      <c r="J363" s="97"/>
      <c r="K363" s="97"/>
      <c r="L363" s="97"/>
      <c r="M363" s="97"/>
      <c r="N363" s="97"/>
      <c r="O363" s="97"/>
      <c r="P363" s="97"/>
      <c r="Q363" s="97"/>
      <c r="R363" s="97"/>
      <c r="S363" s="97"/>
      <c r="T363" s="97"/>
      <c r="U363" s="97"/>
      <c r="V363" s="97"/>
      <c r="W363" s="97"/>
      <c r="X363" s="97"/>
      <c r="Y363" s="99"/>
      <c r="Z363" s="99"/>
      <c r="AA363" s="99"/>
      <c r="AB363" s="99"/>
      <c r="AC363" s="97"/>
    </row>
    <row r="364" spans="1:29" ht="15.75" hidden="1">
      <c r="A364" s="99"/>
      <c r="B364" s="97"/>
      <c r="C364" s="97"/>
      <c r="D364" s="97"/>
      <c r="E364" s="97"/>
      <c r="F364" s="97"/>
      <c r="G364" s="97"/>
      <c r="H364" s="97"/>
      <c r="I364" s="97"/>
      <c r="J364" s="97"/>
      <c r="K364" s="97"/>
      <c r="L364" s="97"/>
      <c r="M364" s="97"/>
      <c r="N364" s="97"/>
      <c r="O364" s="97"/>
      <c r="P364" s="97"/>
      <c r="Q364" s="97"/>
      <c r="R364" s="97"/>
      <c r="S364" s="97"/>
      <c r="T364" s="97"/>
      <c r="U364" s="97"/>
      <c r="V364" s="97"/>
      <c r="W364" s="97"/>
      <c r="X364" s="97"/>
      <c r="Y364" s="99"/>
      <c r="Z364" s="99"/>
      <c r="AA364" s="99"/>
      <c r="AB364" s="99"/>
      <c r="AC364" s="97"/>
    </row>
    <row r="365" spans="1:29" ht="15.75" hidden="1">
      <c r="A365" s="99"/>
      <c r="B365" s="97"/>
      <c r="C365" s="97"/>
      <c r="D365" s="97"/>
      <c r="E365" s="97"/>
      <c r="F365" s="97"/>
      <c r="G365" s="97"/>
      <c r="H365" s="97"/>
      <c r="I365" s="97"/>
      <c r="J365" s="97"/>
      <c r="K365" s="97"/>
      <c r="L365" s="97"/>
      <c r="M365" s="97"/>
      <c r="N365" s="97"/>
      <c r="O365" s="97"/>
      <c r="P365" s="97"/>
      <c r="Q365" s="97"/>
      <c r="R365" s="97"/>
      <c r="S365" s="97"/>
      <c r="T365" s="97"/>
      <c r="U365" s="97"/>
      <c r="V365" s="97"/>
      <c r="W365" s="97"/>
      <c r="X365" s="97"/>
      <c r="Y365" s="99"/>
      <c r="Z365" s="99"/>
      <c r="AA365" s="99"/>
      <c r="AB365" s="99"/>
      <c r="AC365" s="97"/>
    </row>
    <row r="366" spans="1:29" ht="15.75" hidden="1">
      <c r="A366" s="99"/>
      <c r="B366" s="97"/>
      <c r="C366" s="97"/>
      <c r="D366" s="97"/>
      <c r="E366" s="97"/>
      <c r="F366" s="97"/>
      <c r="G366" s="97"/>
      <c r="H366" s="97"/>
      <c r="I366" s="97"/>
      <c r="J366" s="97"/>
      <c r="K366" s="97"/>
      <c r="L366" s="97"/>
      <c r="M366" s="97"/>
      <c r="N366" s="97"/>
      <c r="O366" s="97"/>
      <c r="P366" s="97"/>
      <c r="Q366" s="97"/>
      <c r="R366" s="97"/>
      <c r="S366" s="97"/>
      <c r="T366" s="97"/>
      <c r="U366" s="97"/>
      <c r="V366" s="97"/>
      <c r="W366" s="97"/>
      <c r="X366" s="97"/>
      <c r="Y366" s="99"/>
      <c r="Z366" s="99"/>
      <c r="AA366" s="99"/>
      <c r="AB366" s="99"/>
      <c r="AC366" s="97"/>
    </row>
    <row r="367" spans="1:29" ht="15.75" hidden="1">
      <c r="A367" s="99"/>
      <c r="B367" s="97"/>
      <c r="C367" s="97"/>
      <c r="D367" s="97"/>
      <c r="E367" s="97"/>
      <c r="F367" s="97"/>
      <c r="G367" s="97"/>
      <c r="H367" s="97"/>
      <c r="I367" s="97"/>
      <c r="J367" s="97"/>
      <c r="K367" s="97"/>
      <c r="L367" s="97"/>
      <c r="M367" s="97"/>
      <c r="N367" s="97"/>
      <c r="O367" s="97"/>
      <c r="P367" s="97"/>
      <c r="Q367" s="97"/>
      <c r="R367" s="97"/>
      <c r="S367" s="97"/>
      <c r="T367" s="97"/>
      <c r="U367" s="97"/>
      <c r="V367" s="97"/>
      <c r="W367" s="97"/>
      <c r="X367" s="97"/>
      <c r="Y367" s="99"/>
      <c r="Z367" s="99"/>
      <c r="AA367" s="99"/>
      <c r="AB367" s="99"/>
      <c r="AC367" s="97"/>
    </row>
    <row r="368" spans="1:29" ht="15.75" hidden="1">
      <c r="A368" s="99"/>
      <c r="B368" s="97"/>
      <c r="C368" s="97"/>
      <c r="D368" s="97"/>
      <c r="E368" s="97"/>
      <c r="F368" s="97"/>
      <c r="G368" s="97"/>
      <c r="H368" s="97"/>
      <c r="I368" s="97"/>
      <c r="J368" s="97"/>
      <c r="K368" s="97"/>
      <c r="L368" s="97"/>
      <c r="M368" s="97"/>
      <c r="N368" s="97"/>
      <c r="O368" s="97"/>
      <c r="P368" s="97"/>
      <c r="Q368" s="97"/>
      <c r="R368" s="97"/>
      <c r="S368" s="97"/>
      <c r="T368" s="97"/>
      <c r="U368" s="97"/>
      <c r="V368" s="97"/>
      <c r="W368" s="97"/>
      <c r="X368" s="97"/>
      <c r="Y368" s="99"/>
      <c r="Z368" s="99"/>
      <c r="AA368" s="99"/>
      <c r="AB368" s="99"/>
      <c r="AC368" s="97"/>
    </row>
    <row r="369" spans="1:29" ht="15.75" hidden="1">
      <c r="A369" s="99"/>
      <c r="B369" s="97"/>
      <c r="C369" s="97"/>
      <c r="D369" s="97"/>
      <c r="E369" s="97"/>
      <c r="F369" s="97"/>
      <c r="G369" s="97"/>
      <c r="H369" s="97"/>
      <c r="I369" s="97"/>
      <c r="J369" s="97"/>
      <c r="K369" s="97"/>
      <c r="L369" s="97"/>
      <c r="M369" s="97"/>
      <c r="N369" s="97"/>
      <c r="O369" s="97"/>
      <c r="P369" s="97"/>
      <c r="Q369" s="97"/>
      <c r="R369" s="97"/>
      <c r="S369" s="97"/>
      <c r="T369" s="97"/>
      <c r="U369" s="97"/>
      <c r="V369" s="97"/>
      <c r="W369" s="97"/>
      <c r="X369" s="97"/>
      <c r="Y369" s="99"/>
      <c r="Z369" s="99"/>
      <c r="AA369" s="99"/>
      <c r="AB369" s="99"/>
      <c r="AC369" s="97"/>
    </row>
    <row r="370" spans="1:29" ht="15.75" hidden="1">
      <c r="A370" s="99"/>
      <c r="B370" s="97"/>
      <c r="C370" s="97"/>
      <c r="D370" s="97"/>
      <c r="E370" s="97"/>
      <c r="F370" s="97"/>
      <c r="G370" s="97"/>
      <c r="H370" s="97"/>
      <c r="I370" s="97"/>
      <c r="J370" s="97"/>
      <c r="K370" s="97"/>
      <c r="L370" s="97"/>
      <c r="M370" s="97"/>
      <c r="N370" s="97"/>
      <c r="O370" s="97"/>
      <c r="P370" s="97"/>
      <c r="Q370" s="97"/>
      <c r="R370" s="97"/>
      <c r="S370" s="97"/>
      <c r="T370" s="97"/>
      <c r="U370" s="97"/>
      <c r="V370" s="97"/>
      <c r="W370" s="97"/>
      <c r="X370" s="97"/>
      <c r="Y370" s="99"/>
      <c r="Z370" s="99"/>
      <c r="AA370" s="99"/>
      <c r="AB370" s="99"/>
      <c r="AC370" s="97"/>
    </row>
    <row r="371" spans="1:29" ht="15.75" hidden="1">
      <c r="A371" s="99"/>
      <c r="B371" s="97"/>
      <c r="C371" s="97"/>
      <c r="D371" s="97"/>
      <c r="E371" s="97"/>
      <c r="F371" s="97"/>
      <c r="G371" s="97"/>
      <c r="H371" s="97"/>
      <c r="I371" s="97"/>
      <c r="J371" s="97"/>
      <c r="K371" s="97"/>
      <c r="L371" s="97"/>
      <c r="M371" s="97"/>
      <c r="N371" s="97"/>
      <c r="O371" s="97"/>
      <c r="P371" s="97"/>
      <c r="Q371" s="97"/>
      <c r="R371" s="97"/>
      <c r="S371" s="97"/>
      <c r="T371" s="97"/>
      <c r="U371" s="97"/>
      <c r="V371" s="97"/>
      <c r="W371" s="97"/>
      <c r="X371" s="97"/>
      <c r="Y371" s="99"/>
      <c r="Z371" s="99"/>
      <c r="AA371" s="99"/>
      <c r="AB371" s="99"/>
      <c r="AC371" s="97"/>
    </row>
    <row r="372" spans="1:29" ht="15.75" hidden="1">
      <c r="A372" s="99"/>
      <c r="B372" s="97"/>
      <c r="C372" s="97"/>
      <c r="D372" s="97"/>
      <c r="E372" s="97"/>
      <c r="F372" s="97"/>
      <c r="G372" s="97"/>
      <c r="H372" s="97"/>
      <c r="I372" s="97"/>
      <c r="J372" s="97"/>
      <c r="K372" s="97"/>
      <c r="L372" s="97"/>
      <c r="M372" s="97"/>
      <c r="N372" s="97"/>
      <c r="O372" s="97"/>
      <c r="P372" s="97"/>
      <c r="Q372" s="97"/>
      <c r="R372" s="97"/>
      <c r="S372" s="97"/>
      <c r="T372" s="97"/>
      <c r="U372" s="97"/>
      <c r="V372" s="97"/>
      <c r="W372" s="97"/>
      <c r="X372" s="97"/>
      <c r="Y372" s="99"/>
      <c r="Z372" s="99"/>
      <c r="AA372" s="99"/>
      <c r="AB372" s="99"/>
      <c r="AC372" s="97"/>
    </row>
    <row r="373" spans="1:29" ht="15.75" hidden="1">
      <c r="A373" s="99"/>
      <c r="B373" s="97"/>
      <c r="C373" s="97"/>
      <c r="D373" s="97"/>
      <c r="E373" s="97"/>
      <c r="F373" s="97"/>
      <c r="G373" s="97"/>
      <c r="H373" s="97"/>
      <c r="I373" s="97"/>
      <c r="J373" s="97"/>
      <c r="K373" s="97"/>
      <c r="L373" s="97"/>
      <c r="M373" s="97"/>
      <c r="N373" s="97"/>
      <c r="O373" s="97"/>
      <c r="P373" s="97"/>
      <c r="Q373" s="97"/>
      <c r="R373" s="97"/>
      <c r="S373" s="97"/>
      <c r="T373" s="97"/>
      <c r="U373" s="97"/>
      <c r="V373" s="97"/>
      <c r="W373" s="97"/>
      <c r="X373" s="97"/>
      <c r="Y373" s="99"/>
      <c r="Z373" s="99"/>
      <c r="AA373" s="99"/>
      <c r="AB373" s="99"/>
      <c r="AC373" s="97"/>
    </row>
    <row r="374" spans="1:29" ht="15.75" hidden="1">
      <c r="A374" s="99"/>
      <c r="B374" s="97"/>
      <c r="C374" s="97"/>
      <c r="D374" s="97"/>
      <c r="E374" s="97"/>
      <c r="F374" s="97"/>
      <c r="G374" s="97"/>
      <c r="H374" s="97"/>
      <c r="I374" s="97"/>
      <c r="J374" s="97"/>
      <c r="K374" s="97"/>
      <c r="L374" s="97"/>
      <c r="M374" s="97"/>
      <c r="N374" s="97"/>
      <c r="O374" s="97"/>
      <c r="P374" s="97"/>
      <c r="Q374" s="97"/>
      <c r="R374" s="97"/>
      <c r="S374" s="97"/>
      <c r="T374" s="97"/>
      <c r="U374" s="97"/>
      <c r="V374" s="97"/>
      <c r="W374" s="97"/>
      <c r="X374" s="97"/>
      <c r="Y374" s="99"/>
      <c r="Z374" s="99"/>
      <c r="AA374" s="99"/>
      <c r="AB374" s="99"/>
      <c r="AC374" s="97"/>
    </row>
    <row r="375" spans="1:29" ht="15.75" hidden="1">
      <c r="A375" s="99"/>
      <c r="B375" s="97"/>
      <c r="C375" s="97"/>
      <c r="D375" s="97"/>
      <c r="E375" s="97"/>
      <c r="F375" s="97"/>
      <c r="G375" s="97"/>
      <c r="H375" s="97"/>
      <c r="I375" s="97"/>
      <c r="J375" s="97"/>
      <c r="K375" s="97"/>
      <c r="L375" s="97"/>
      <c r="M375" s="97"/>
      <c r="N375" s="97"/>
      <c r="O375" s="97"/>
      <c r="P375" s="97"/>
      <c r="Q375" s="97"/>
      <c r="R375" s="97"/>
      <c r="S375" s="97"/>
      <c r="T375" s="97"/>
      <c r="U375" s="97"/>
      <c r="V375" s="97"/>
      <c r="W375" s="97"/>
      <c r="X375" s="97"/>
      <c r="Y375" s="99"/>
      <c r="Z375" s="99"/>
      <c r="AA375" s="99"/>
      <c r="AB375" s="99"/>
      <c r="AC375" s="97"/>
    </row>
    <row r="376" spans="1:29" ht="15.75" hidden="1">
      <c r="A376" s="99"/>
      <c r="B376" s="97"/>
      <c r="C376" s="97"/>
      <c r="D376" s="97"/>
      <c r="E376" s="97"/>
      <c r="F376" s="97"/>
      <c r="G376" s="97"/>
      <c r="H376" s="97"/>
      <c r="I376" s="97"/>
      <c r="J376" s="97"/>
      <c r="K376" s="97"/>
      <c r="L376" s="97"/>
      <c r="M376" s="97"/>
      <c r="N376" s="97"/>
      <c r="O376" s="97"/>
      <c r="P376" s="97"/>
      <c r="Q376" s="97"/>
      <c r="R376" s="97"/>
      <c r="S376" s="97"/>
      <c r="T376" s="97"/>
      <c r="U376" s="97"/>
      <c r="V376" s="97"/>
      <c r="W376" s="97"/>
      <c r="X376" s="97"/>
      <c r="Y376" s="99"/>
      <c r="Z376" s="99"/>
      <c r="AA376" s="99"/>
      <c r="AB376" s="99"/>
      <c r="AC376" s="97"/>
    </row>
    <row r="377" spans="1:29" ht="15.75" hidden="1">
      <c r="A377" s="99"/>
      <c r="B377" s="97"/>
      <c r="C377" s="97"/>
      <c r="D377" s="97"/>
      <c r="E377" s="97"/>
      <c r="F377" s="97"/>
      <c r="G377" s="97"/>
      <c r="H377" s="97"/>
      <c r="I377" s="97"/>
      <c r="J377" s="97"/>
      <c r="K377" s="97"/>
      <c r="L377" s="97"/>
      <c r="M377" s="97"/>
      <c r="N377" s="97"/>
      <c r="O377" s="97"/>
      <c r="P377" s="97"/>
      <c r="Q377" s="97"/>
      <c r="R377" s="97"/>
      <c r="S377" s="97"/>
      <c r="T377" s="97"/>
      <c r="U377" s="97"/>
      <c r="V377" s="97"/>
      <c r="W377" s="97"/>
      <c r="X377" s="97"/>
      <c r="Y377" s="99"/>
      <c r="Z377" s="99"/>
      <c r="AA377" s="99"/>
      <c r="AB377" s="99"/>
      <c r="AC377" s="97"/>
    </row>
    <row r="378" spans="1:29" ht="15.75" hidden="1">
      <c r="A378" s="99"/>
      <c r="B378" s="97"/>
      <c r="C378" s="97"/>
      <c r="D378" s="97"/>
      <c r="E378" s="97"/>
      <c r="F378" s="97"/>
      <c r="G378" s="97"/>
      <c r="H378" s="97"/>
      <c r="I378" s="97"/>
      <c r="J378" s="97"/>
      <c r="K378" s="97"/>
      <c r="L378" s="97"/>
      <c r="M378" s="97"/>
      <c r="N378" s="97"/>
      <c r="O378" s="97"/>
      <c r="P378" s="97"/>
      <c r="Q378" s="97"/>
      <c r="R378" s="97"/>
      <c r="S378" s="97"/>
      <c r="T378" s="97"/>
      <c r="U378" s="97"/>
      <c r="V378" s="97"/>
      <c r="W378" s="97"/>
      <c r="X378" s="97"/>
      <c r="Y378" s="99"/>
      <c r="Z378" s="99"/>
      <c r="AA378" s="99"/>
      <c r="AB378" s="99"/>
      <c r="AC378" s="97"/>
    </row>
    <row r="379" spans="1:29" ht="15.75" hidden="1">
      <c r="A379" s="99"/>
      <c r="B379" s="97"/>
      <c r="C379" s="97"/>
      <c r="D379" s="97"/>
      <c r="E379" s="97"/>
      <c r="F379" s="97"/>
      <c r="G379" s="97"/>
      <c r="H379" s="97"/>
      <c r="I379" s="97"/>
      <c r="J379" s="97"/>
      <c r="K379" s="97"/>
      <c r="L379" s="97"/>
      <c r="M379" s="97"/>
      <c r="N379" s="97"/>
      <c r="O379" s="97"/>
      <c r="P379" s="97"/>
      <c r="Q379" s="97"/>
      <c r="R379" s="97"/>
      <c r="S379" s="97"/>
      <c r="T379" s="97"/>
      <c r="U379" s="97"/>
      <c r="V379" s="97"/>
      <c r="W379" s="97"/>
      <c r="X379" s="97"/>
      <c r="Y379" s="99"/>
      <c r="Z379" s="99"/>
      <c r="AA379" s="99"/>
      <c r="AB379" s="99"/>
      <c r="AC379" s="97"/>
    </row>
    <row r="380" spans="1:29" ht="15.75" hidden="1">
      <c r="A380" s="99"/>
      <c r="B380" s="97"/>
      <c r="C380" s="97"/>
      <c r="D380" s="97"/>
      <c r="E380" s="97"/>
      <c r="F380" s="97"/>
      <c r="G380" s="97"/>
      <c r="H380" s="97"/>
      <c r="I380" s="97"/>
      <c r="J380" s="97"/>
      <c r="K380" s="97"/>
      <c r="L380" s="97"/>
      <c r="M380" s="97"/>
      <c r="N380" s="97"/>
      <c r="O380" s="97"/>
      <c r="P380" s="97"/>
      <c r="Q380" s="97"/>
      <c r="R380" s="97"/>
      <c r="S380" s="97"/>
      <c r="T380" s="97"/>
      <c r="U380" s="97"/>
      <c r="V380" s="97"/>
      <c r="W380" s="97"/>
      <c r="X380" s="97"/>
      <c r="Y380" s="99"/>
      <c r="Z380" s="99"/>
      <c r="AA380" s="99"/>
      <c r="AB380" s="99"/>
      <c r="AC380" s="97"/>
    </row>
    <row r="381" spans="1:29" ht="15.75" hidden="1">
      <c r="A381" s="99"/>
      <c r="B381" s="97"/>
      <c r="C381" s="97"/>
      <c r="D381" s="97"/>
      <c r="E381" s="97"/>
      <c r="F381" s="97"/>
      <c r="G381" s="97"/>
      <c r="H381" s="97"/>
      <c r="I381" s="97"/>
      <c r="J381" s="97"/>
      <c r="K381" s="97"/>
      <c r="L381" s="97"/>
      <c r="M381" s="97"/>
      <c r="N381" s="97"/>
      <c r="O381" s="97"/>
      <c r="P381" s="97"/>
      <c r="Q381" s="97"/>
      <c r="R381" s="97"/>
      <c r="S381" s="97"/>
      <c r="T381" s="97"/>
      <c r="U381" s="97"/>
      <c r="V381" s="97"/>
      <c r="W381" s="97"/>
      <c r="X381" s="97"/>
      <c r="Y381" s="99"/>
      <c r="Z381" s="99"/>
      <c r="AA381" s="99"/>
      <c r="AB381" s="99"/>
      <c r="AC381" s="97"/>
    </row>
    <row r="382" spans="1:29" ht="15.75" hidden="1">
      <c r="A382" s="99"/>
      <c r="B382" s="97"/>
      <c r="C382" s="97"/>
      <c r="D382" s="97"/>
      <c r="E382" s="97"/>
      <c r="F382" s="97"/>
      <c r="G382" s="97"/>
      <c r="H382" s="97"/>
      <c r="I382" s="97"/>
      <c r="J382" s="97"/>
      <c r="K382" s="97"/>
      <c r="L382" s="97"/>
      <c r="M382" s="97"/>
      <c r="N382" s="97"/>
      <c r="O382" s="97"/>
      <c r="P382" s="97"/>
      <c r="Q382" s="97"/>
      <c r="R382" s="97"/>
      <c r="S382" s="97"/>
      <c r="T382" s="97"/>
      <c r="U382" s="97"/>
      <c r="V382" s="97"/>
      <c r="W382" s="97"/>
      <c r="X382" s="97"/>
      <c r="Y382" s="99"/>
      <c r="Z382" s="99"/>
      <c r="AA382" s="99"/>
      <c r="AB382" s="99"/>
      <c r="AC382" s="97"/>
    </row>
    <row r="383" spans="1:29" ht="15.75" hidden="1">
      <c r="A383" s="99"/>
      <c r="B383" s="97"/>
      <c r="C383" s="97"/>
      <c r="D383" s="97"/>
      <c r="E383" s="97"/>
      <c r="F383" s="97"/>
      <c r="G383" s="97"/>
      <c r="H383" s="97"/>
      <c r="I383" s="97"/>
      <c r="J383" s="97"/>
      <c r="K383" s="97"/>
      <c r="L383" s="97"/>
      <c r="M383" s="97"/>
      <c r="N383" s="97"/>
      <c r="O383" s="97"/>
      <c r="P383" s="97"/>
      <c r="Q383" s="97"/>
      <c r="R383" s="97"/>
      <c r="S383" s="97"/>
      <c r="T383" s="97"/>
      <c r="U383" s="97"/>
      <c r="V383" s="97"/>
      <c r="W383" s="97"/>
      <c r="X383" s="97"/>
      <c r="Y383" s="99"/>
      <c r="Z383" s="99"/>
      <c r="AA383" s="99"/>
      <c r="AB383" s="99"/>
      <c r="AC383" s="97"/>
    </row>
    <row r="384" spans="1:29" ht="15.75" hidden="1">
      <c r="A384" s="99"/>
      <c r="B384" s="97"/>
      <c r="C384" s="97"/>
      <c r="D384" s="97"/>
      <c r="E384" s="97"/>
      <c r="F384" s="97"/>
      <c r="G384" s="97"/>
      <c r="H384" s="97"/>
      <c r="I384" s="97"/>
      <c r="J384" s="97"/>
      <c r="K384" s="97"/>
      <c r="L384" s="97"/>
      <c r="M384" s="97"/>
      <c r="N384" s="97"/>
      <c r="O384" s="97"/>
      <c r="P384" s="97"/>
      <c r="Q384" s="97"/>
      <c r="R384" s="97"/>
      <c r="S384" s="97"/>
      <c r="T384" s="97"/>
      <c r="U384" s="97"/>
      <c r="V384" s="97"/>
      <c r="W384" s="97"/>
      <c r="X384" s="97"/>
      <c r="Y384" s="99"/>
      <c r="Z384" s="99"/>
      <c r="AA384" s="99"/>
      <c r="AB384" s="99"/>
      <c r="AC384" s="97"/>
    </row>
    <row r="385" spans="1:29" ht="15.75" hidden="1">
      <c r="A385" s="99"/>
      <c r="B385" s="97"/>
      <c r="C385" s="97"/>
      <c r="D385" s="97"/>
      <c r="E385" s="97"/>
      <c r="F385" s="97"/>
      <c r="G385" s="97"/>
      <c r="H385" s="97"/>
      <c r="I385" s="97"/>
      <c r="J385" s="97"/>
      <c r="K385" s="97"/>
      <c r="L385" s="97"/>
      <c r="M385" s="97"/>
      <c r="N385" s="97"/>
      <c r="O385" s="97"/>
      <c r="P385" s="97"/>
      <c r="Q385" s="97"/>
      <c r="R385" s="97"/>
      <c r="S385" s="97"/>
      <c r="T385" s="97"/>
      <c r="U385" s="97"/>
      <c r="V385" s="97"/>
      <c r="W385" s="97"/>
      <c r="X385" s="97"/>
      <c r="Y385" s="99"/>
      <c r="Z385" s="99"/>
      <c r="AA385" s="99"/>
      <c r="AB385" s="99"/>
      <c r="AC385" s="97"/>
    </row>
    <row r="386" spans="1:29" ht="15.75" hidden="1">
      <c r="A386" s="99"/>
      <c r="B386" s="97"/>
      <c r="C386" s="97"/>
      <c r="D386" s="97"/>
      <c r="E386" s="97"/>
      <c r="F386" s="97"/>
      <c r="G386" s="97"/>
      <c r="H386" s="97"/>
      <c r="I386" s="97"/>
      <c r="J386" s="97"/>
      <c r="K386" s="97"/>
      <c r="L386" s="97"/>
      <c r="M386" s="97"/>
      <c r="N386" s="97"/>
      <c r="O386" s="97"/>
      <c r="P386" s="97"/>
      <c r="Q386" s="97"/>
      <c r="R386" s="97"/>
      <c r="S386" s="97"/>
      <c r="T386" s="97"/>
      <c r="U386" s="97"/>
      <c r="V386" s="97"/>
      <c r="W386" s="97"/>
      <c r="X386" s="97"/>
      <c r="Y386" s="99"/>
      <c r="Z386" s="99"/>
      <c r="AA386" s="99"/>
      <c r="AB386" s="99"/>
      <c r="AC386" s="97"/>
    </row>
    <row r="387" spans="1:29" ht="15.75" hidden="1">
      <c r="A387" s="99"/>
      <c r="B387" s="97"/>
      <c r="C387" s="97"/>
      <c r="D387" s="97"/>
      <c r="E387" s="97"/>
      <c r="F387" s="97"/>
      <c r="G387" s="97"/>
      <c r="H387" s="97"/>
      <c r="I387" s="97"/>
      <c r="J387" s="97"/>
      <c r="K387" s="97"/>
      <c r="L387" s="97"/>
      <c r="M387" s="97"/>
      <c r="N387" s="97"/>
      <c r="O387" s="97"/>
      <c r="P387" s="97"/>
      <c r="Q387" s="97"/>
      <c r="R387" s="97"/>
      <c r="S387" s="97"/>
      <c r="T387" s="97"/>
      <c r="U387" s="97"/>
      <c r="V387" s="97"/>
      <c r="W387" s="97"/>
      <c r="X387" s="97"/>
      <c r="Y387" s="99"/>
      <c r="Z387" s="99"/>
      <c r="AA387" s="99"/>
      <c r="AB387" s="99"/>
      <c r="AC387" s="97"/>
    </row>
    <row r="388" spans="1:29" ht="15.75" hidden="1">
      <c r="A388" s="99"/>
      <c r="B388" s="97"/>
      <c r="C388" s="97"/>
      <c r="D388" s="97"/>
      <c r="E388" s="97"/>
      <c r="F388" s="97"/>
      <c r="G388" s="97"/>
      <c r="H388" s="97"/>
      <c r="I388" s="97"/>
      <c r="J388" s="97"/>
      <c r="K388" s="97"/>
      <c r="L388" s="97"/>
      <c r="M388" s="97"/>
      <c r="N388" s="97"/>
      <c r="O388" s="97"/>
      <c r="P388" s="97"/>
      <c r="Q388" s="97"/>
      <c r="R388" s="97"/>
      <c r="S388" s="97"/>
      <c r="T388" s="97"/>
      <c r="U388" s="97"/>
      <c r="V388" s="97"/>
      <c r="W388" s="97"/>
      <c r="X388" s="97"/>
      <c r="Y388" s="99"/>
      <c r="Z388" s="99"/>
      <c r="AA388" s="99"/>
      <c r="AB388" s="99"/>
      <c r="AC388" s="97"/>
    </row>
    <row r="389" spans="1:29" ht="15.75" hidden="1">
      <c r="A389" s="99"/>
      <c r="B389" s="97"/>
      <c r="C389" s="97"/>
      <c r="D389" s="97"/>
      <c r="E389" s="97"/>
      <c r="F389" s="97"/>
      <c r="G389" s="97"/>
      <c r="H389" s="97"/>
      <c r="I389" s="97"/>
      <c r="J389" s="97"/>
      <c r="K389" s="97"/>
      <c r="L389" s="97"/>
      <c r="M389" s="97"/>
      <c r="N389" s="97"/>
      <c r="O389" s="97"/>
      <c r="P389" s="97"/>
      <c r="Q389" s="97"/>
      <c r="R389" s="97"/>
      <c r="S389" s="97"/>
      <c r="T389" s="97"/>
      <c r="U389" s="97"/>
      <c r="V389" s="97"/>
      <c r="W389" s="97"/>
      <c r="X389" s="97"/>
      <c r="Y389" s="99"/>
      <c r="Z389" s="99"/>
      <c r="AA389" s="99"/>
      <c r="AB389" s="99"/>
      <c r="AC389" s="97"/>
    </row>
    <row r="390" spans="1:29" ht="15.75" hidden="1">
      <c r="A390" s="99"/>
      <c r="B390" s="97"/>
      <c r="C390" s="97"/>
      <c r="D390" s="97"/>
      <c r="E390" s="97"/>
      <c r="F390" s="97"/>
      <c r="G390" s="97"/>
      <c r="H390" s="97"/>
      <c r="I390" s="97"/>
      <c r="J390" s="97"/>
      <c r="K390" s="97"/>
      <c r="L390" s="97"/>
      <c r="M390" s="97"/>
      <c r="N390" s="97"/>
      <c r="O390" s="97"/>
      <c r="P390" s="97"/>
      <c r="Q390" s="97"/>
      <c r="R390" s="97"/>
      <c r="S390" s="97"/>
      <c r="T390" s="97"/>
      <c r="U390" s="97"/>
      <c r="V390" s="97"/>
      <c r="W390" s="97"/>
      <c r="X390" s="97"/>
      <c r="Y390" s="99"/>
      <c r="Z390" s="99"/>
      <c r="AA390" s="99"/>
      <c r="AB390" s="99"/>
      <c r="AC390" s="97"/>
    </row>
    <row r="391" spans="1:29" ht="15.75" hidden="1">
      <c r="A391" s="99"/>
      <c r="B391" s="97"/>
      <c r="C391" s="97"/>
      <c r="D391" s="97"/>
      <c r="E391" s="97"/>
      <c r="F391" s="97"/>
      <c r="G391" s="97"/>
      <c r="H391" s="97"/>
      <c r="I391" s="97"/>
      <c r="J391" s="97"/>
      <c r="K391" s="97"/>
      <c r="L391" s="97"/>
      <c r="M391" s="97"/>
      <c r="N391" s="97"/>
      <c r="O391" s="97"/>
      <c r="P391" s="97"/>
      <c r="Q391" s="97"/>
      <c r="R391" s="97"/>
      <c r="S391" s="97"/>
      <c r="T391" s="97"/>
      <c r="U391" s="97"/>
      <c r="V391" s="97"/>
      <c r="W391" s="97"/>
      <c r="X391" s="97"/>
      <c r="Y391" s="99"/>
      <c r="Z391" s="99"/>
      <c r="AA391" s="99"/>
      <c r="AB391" s="99"/>
      <c r="AC391" s="97"/>
    </row>
    <row r="392" spans="1:29" ht="15.75" hidden="1">
      <c r="A392" s="99"/>
      <c r="B392" s="97"/>
      <c r="C392" s="97"/>
      <c r="D392" s="97"/>
      <c r="E392" s="97"/>
      <c r="F392" s="97"/>
      <c r="G392" s="97"/>
      <c r="H392" s="97"/>
      <c r="I392" s="97"/>
      <c r="J392" s="97"/>
      <c r="K392" s="97"/>
      <c r="L392" s="97"/>
      <c r="M392" s="97"/>
      <c r="N392" s="97"/>
      <c r="O392" s="97"/>
      <c r="P392" s="97"/>
      <c r="Q392" s="97"/>
      <c r="R392" s="97"/>
      <c r="S392" s="97"/>
      <c r="T392" s="97"/>
      <c r="U392" s="97"/>
      <c r="V392" s="97"/>
      <c r="W392" s="97"/>
      <c r="X392" s="97"/>
      <c r="Y392" s="99"/>
      <c r="Z392" s="99"/>
      <c r="AA392" s="99"/>
      <c r="AB392" s="99"/>
      <c r="AC392" s="97"/>
    </row>
    <row r="393" spans="1:29" ht="15.75" hidden="1">
      <c r="A393" s="99"/>
      <c r="B393" s="97"/>
      <c r="C393" s="97"/>
      <c r="D393" s="97"/>
      <c r="E393" s="97"/>
      <c r="F393" s="97"/>
      <c r="G393" s="97"/>
      <c r="H393" s="97"/>
      <c r="I393" s="97"/>
      <c r="J393" s="97"/>
      <c r="K393" s="97"/>
      <c r="L393" s="97"/>
      <c r="M393" s="97"/>
      <c r="N393" s="97"/>
      <c r="O393" s="97"/>
      <c r="P393" s="97"/>
      <c r="Q393" s="97"/>
      <c r="R393" s="97"/>
      <c r="S393" s="97"/>
      <c r="T393" s="97"/>
      <c r="U393" s="97"/>
      <c r="V393" s="97"/>
      <c r="W393" s="97"/>
      <c r="X393" s="97"/>
      <c r="Y393" s="99"/>
      <c r="Z393" s="99"/>
      <c r="AA393" s="99"/>
      <c r="AB393" s="99"/>
      <c r="AC393" s="97"/>
    </row>
    <row r="394" spans="1:29" ht="15.75" hidden="1">
      <c r="A394" s="99"/>
      <c r="B394" s="97"/>
      <c r="C394" s="97"/>
      <c r="D394" s="97"/>
      <c r="E394" s="97"/>
      <c r="F394" s="97"/>
      <c r="G394" s="97"/>
      <c r="H394" s="97"/>
      <c r="I394" s="97"/>
      <c r="J394" s="97"/>
      <c r="K394" s="97"/>
      <c r="L394" s="97"/>
      <c r="M394" s="97"/>
      <c r="N394" s="97"/>
      <c r="O394" s="97"/>
      <c r="P394" s="97"/>
      <c r="Q394" s="97"/>
      <c r="R394" s="97"/>
      <c r="S394" s="97"/>
      <c r="T394" s="97"/>
      <c r="U394" s="97"/>
      <c r="V394" s="97"/>
      <c r="W394" s="97"/>
      <c r="X394" s="97"/>
      <c r="Y394" s="99"/>
      <c r="Z394" s="99"/>
      <c r="AA394" s="99"/>
      <c r="AB394" s="99"/>
      <c r="AC394" s="97"/>
    </row>
    <row r="395" spans="1:29" ht="15.75" hidden="1">
      <c r="A395" s="99"/>
      <c r="B395" s="97"/>
      <c r="C395" s="97"/>
      <c r="D395" s="97"/>
      <c r="E395" s="97"/>
      <c r="F395" s="97"/>
      <c r="G395" s="97"/>
      <c r="H395" s="97"/>
      <c r="I395" s="97"/>
      <c r="J395" s="97"/>
      <c r="K395" s="97"/>
      <c r="L395" s="97"/>
      <c r="M395" s="97"/>
      <c r="N395" s="97"/>
      <c r="O395" s="97"/>
      <c r="P395" s="97"/>
      <c r="Q395" s="97"/>
      <c r="R395" s="97"/>
      <c r="S395" s="97"/>
      <c r="T395" s="97"/>
      <c r="U395" s="97"/>
      <c r="V395" s="97"/>
      <c r="W395" s="97"/>
      <c r="X395" s="97"/>
      <c r="Y395" s="99"/>
      <c r="Z395" s="99"/>
      <c r="AA395" s="99"/>
      <c r="AB395" s="99"/>
      <c r="AC395" s="97"/>
    </row>
    <row r="396" spans="1:29" ht="15.75" hidden="1">
      <c r="A396" s="99"/>
      <c r="B396" s="97"/>
      <c r="C396" s="97"/>
      <c r="D396" s="97"/>
      <c r="E396" s="97"/>
      <c r="F396" s="97"/>
      <c r="G396" s="97"/>
      <c r="H396" s="97"/>
      <c r="I396" s="97"/>
      <c r="J396" s="97"/>
      <c r="K396" s="97"/>
      <c r="L396" s="97"/>
      <c r="M396" s="97"/>
      <c r="N396" s="97"/>
      <c r="O396" s="97"/>
      <c r="P396" s="97"/>
      <c r="Q396" s="97"/>
      <c r="R396" s="97"/>
      <c r="S396" s="97"/>
      <c r="T396" s="97"/>
      <c r="U396" s="97"/>
      <c r="V396" s="97"/>
      <c r="W396" s="97"/>
      <c r="X396" s="97"/>
      <c r="Y396" s="99"/>
      <c r="Z396" s="99"/>
      <c r="AA396" s="99"/>
      <c r="AB396" s="99"/>
      <c r="AC396" s="97"/>
    </row>
    <row r="397" spans="1:29" ht="15.75" hidden="1">
      <c r="A397" s="99"/>
      <c r="B397" s="97"/>
      <c r="C397" s="97"/>
      <c r="D397" s="97"/>
      <c r="E397" s="97"/>
      <c r="F397" s="97"/>
      <c r="G397" s="97"/>
      <c r="H397" s="97"/>
      <c r="I397" s="97"/>
      <c r="J397" s="97"/>
      <c r="K397" s="97"/>
      <c r="L397" s="97"/>
      <c r="M397" s="97"/>
      <c r="N397" s="97"/>
      <c r="O397" s="97"/>
      <c r="P397" s="97"/>
      <c r="Q397" s="97"/>
      <c r="R397" s="97"/>
      <c r="S397" s="97"/>
      <c r="T397" s="97"/>
      <c r="U397" s="97"/>
      <c r="V397" s="97"/>
      <c r="W397" s="97"/>
      <c r="X397" s="97"/>
      <c r="Y397" s="99"/>
      <c r="Z397" s="99"/>
      <c r="AA397" s="99"/>
      <c r="AB397" s="99"/>
      <c r="AC397" s="97"/>
    </row>
    <row r="398" spans="1:29" ht="15.75" hidden="1">
      <c r="A398" s="99"/>
      <c r="B398" s="97"/>
      <c r="C398" s="97"/>
      <c r="D398" s="97"/>
      <c r="E398" s="97"/>
      <c r="F398" s="97"/>
      <c r="G398" s="97"/>
      <c r="H398" s="97"/>
      <c r="I398" s="97"/>
      <c r="J398" s="97"/>
      <c r="K398" s="97"/>
      <c r="L398" s="97"/>
      <c r="M398" s="97"/>
      <c r="N398" s="97"/>
      <c r="O398" s="97"/>
      <c r="P398" s="97"/>
      <c r="Q398" s="97"/>
      <c r="R398" s="97"/>
      <c r="S398" s="97"/>
      <c r="T398" s="97"/>
      <c r="U398" s="97"/>
      <c r="V398" s="97"/>
      <c r="W398" s="97"/>
      <c r="X398" s="97"/>
      <c r="Y398" s="99"/>
      <c r="Z398" s="99"/>
      <c r="AA398" s="99"/>
      <c r="AB398" s="99"/>
      <c r="AC398" s="97"/>
    </row>
    <row r="399" spans="1:29" ht="15.75" hidden="1">
      <c r="A399" s="99"/>
      <c r="B399" s="97"/>
      <c r="C399" s="97"/>
      <c r="D399" s="97"/>
      <c r="E399" s="97"/>
      <c r="F399" s="97"/>
      <c r="G399" s="97"/>
      <c r="H399" s="97"/>
      <c r="I399" s="97"/>
      <c r="J399" s="97"/>
      <c r="K399" s="97"/>
      <c r="L399" s="97"/>
      <c r="M399" s="97"/>
      <c r="N399" s="97"/>
      <c r="O399" s="97"/>
      <c r="P399" s="97"/>
      <c r="Q399" s="97"/>
      <c r="R399" s="97"/>
      <c r="S399" s="97"/>
      <c r="T399" s="97"/>
      <c r="U399" s="97"/>
      <c r="V399" s="97"/>
      <c r="W399" s="97"/>
      <c r="X399" s="97"/>
      <c r="Y399" s="99"/>
      <c r="Z399" s="99"/>
      <c r="AA399" s="99"/>
      <c r="AB399" s="99"/>
      <c r="AC399" s="97"/>
    </row>
    <row r="400" spans="1:29" ht="15.75" hidden="1">
      <c r="A400" s="99"/>
      <c r="B400" s="97"/>
      <c r="C400" s="97"/>
      <c r="D400" s="97"/>
      <c r="E400" s="97"/>
      <c r="F400" s="97"/>
      <c r="G400" s="97"/>
      <c r="H400" s="97"/>
      <c r="I400" s="97"/>
      <c r="J400" s="97"/>
      <c r="K400" s="97"/>
      <c r="L400" s="97"/>
      <c r="M400" s="97"/>
      <c r="N400" s="97"/>
      <c r="O400" s="97"/>
      <c r="P400" s="97"/>
      <c r="Q400" s="97"/>
      <c r="R400" s="97"/>
      <c r="S400" s="97"/>
      <c r="T400" s="97"/>
      <c r="U400" s="97"/>
      <c r="V400" s="97"/>
      <c r="W400" s="97"/>
      <c r="X400" s="97"/>
      <c r="Y400" s="99"/>
      <c r="Z400" s="99"/>
      <c r="AA400" s="99"/>
      <c r="AB400" s="99"/>
      <c r="AC400" s="97"/>
    </row>
    <row r="401" spans="1:29" ht="15.75" hidden="1">
      <c r="A401" s="99"/>
      <c r="B401" s="97"/>
      <c r="C401" s="97"/>
      <c r="D401" s="97"/>
      <c r="E401" s="97"/>
      <c r="F401" s="97"/>
      <c r="G401" s="97"/>
      <c r="H401" s="97"/>
      <c r="I401" s="97"/>
      <c r="J401" s="97"/>
      <c r="K401" s="97"/>
      <c r="L401" s="97"/>
      <c r="M401" s="97"/>
      <c r="N401" s="97"/>
      <c r="O401" s="97"/>
      <c r="P401" s="97"/>
      <c r="Q401" s="97"/>
      <c r="R401" s="97"/>
      <c r="S401" s="97"/>
      <c r="T401" s="97"/>
      <c r="U401" s="97"/>
      <c r="V401" s="97"/>
      <c r="W401" s="97"/>
      <c r="X401" s="97"/>
      <c r="Y401" s="99"/>
      <c r="Z401" s="99"/>
      <c r="AA401" s="99"/>
      <c r="AB401" s="99"/>
      <c r="AC401" s="97"/>
    </row>
    <row r="402" spans="1:29" ht="15.75" hidden="1">
      <c r="A402" s="99"/>
      <c r="B402" s="97"/>
      <c r="C402" s="97"/>
      <c r="D402" s="97"/>
      <c r="E402" s="97"/>
      <c r="F402" s="97"/>
      <c r="G402" s="97"/>
      <c r="H402" s="97"/>
      <c r="I402" s="97"/>
      <c r="J402" s="97"/>
      <c r="K402" s="97"/>
      <c r="L402" s="97"/>
      <c r="M402" s="97"/>
      <c r="N402" s="97"/>
      <c r="O402" s="97"/>
      <c r="P402" s="97"/>
      <c r="Q402" s="97"/>
      <c r="R402" s="97"/>
      <c r="S402" s="97"/>
      <c r="T402" s="97"/>
      <c r="U402" s="97"/>
      <c r="V402" s="97"/>
      <c r="W402" s="97"/>
      <c r="X402" s="97"/>
      <c r="Y402" s="99"/>
      <c r="Z402" s="99"/>
      <c r="AA402" s="99"/>
      <c r="AB402" s="99"/>
      <c r="AC402" s="97"/>
    </row>
    <row r="403" spans="1:29" ht="15.75">
      <c r="A403" s="99"/>
      <c r="B403" s="97"/>
      <c r="C403" s="97"/>
      <c r="D403" s="97"/>
      <c r="E403" s="97"/>
      <c r="F403" s="97"/>
      <c r="G403" s="97"/>
      <c r="H403" s="97"/>
      <c r="I403" s="97"/>
      <c r="J403" s="97"/>
      <c r="K403" s="97"/>
      <c r="L403" s="97"/>
      <c r="M403" s="97"/>
      <c r="N403" s="97"/>
      <c r="O403" s="97"/>
      <c r="P403" s="97"/>
      <c r="Q403" s="97"/>
      <c r="R403" s="97"/>
      <c r="S403" s="97"/>
      <c r="T403" s="97"/>
      <c r="U403" s="97"/>
      <c r="V403" s="97"/>
      <c r="W403" s="97"/>
      <c r="X403" s="97"/>
      <c r="Y403" s="99"/>
      <c r="Z403" s="99"/>
      <c r="AA403" s="99"/>
      <c r="AB403" s="99"/>
      <c r="AC403" s="97"/>
    </row>
    <row r="404" spans="1:29" ht="15.75">
      <c r="A404" s="99"/>
      <c r="B404" s="97"/>
      <c r="C404" s="97"/>
      <c r="D404" s="97"/>
      <c r="E404" s="97"/>
      <c r="F404" s="97"/>
      <c r="G404" s="97"/>
      <c r="H404" s="97"/>
      <c r="I404" s="97"/>
      <c r="J404" s="97"/>
      <c r="K404" s="97"/>
      <c r="L404" s="97"/>
      <c r="M404" s="97"/>
      <c r="N404" s="97"/>
      <c r="O404" s="97"/>
      <c r="P404" s="97"/>
      <c r="Q404" s="97"/>
      <c r="R404" s="97"/>
      <c r="S404" s="97"/>
      <c r="T404" s="97"/>
      <c r="U404" s="97"/>
      <c r="V404" s="97"/>
      <c r="W404" s="97"/>
      <c r="X404" s="97"/>
      <c r="Y404" s="99"/>
      <c r="Z404" s="99"/>
      <c r="AA404" s="99"/>
      <c r="AB404" s="99"/>
      <c r="AC404" s="97"/>
    </row>
    <row r="405" spans="1:29" ht="15.75">
      <c r="A405" s="99"/>
      <c r="B405" s="97"/>
      <c r="C405" s="97"/>
      <c r="D405" s="97"/>
      <c r="E405" s="97"/>
      <c r="F405" s="97"/>
      <c r="G405" s="97"/>
      <c r="H405" s="97"/>
      <c r="I405" s="97"/>
      <c r="J405" s="97"/>
      <c r="K405" s="97"/>
      <c r="L405" s="97"/>
      <c r="M405" s="97"/>
      <c r="N405" s="97"/>
      <c r="O405" s="97"/>
      <c r="P405" s="97"/>
      <c r="Q405" s="97"/>
      <c r="R405" s="97"/>
      <c r="S405" s="97"/>
      <c r="T405" s="97"/>
      <c r="U405" s="97"/>
      <c r="V405" s="97"/>
      <c r="W405" s="97"/>
      <c r="X405" s="97"/>
      <c r="Y405" s="99"/>
      <c r="Z405" s="99"/>
      <c r="AA405" s="99"/>
      <c r="AB405" s="99"/>
      <c r="AC405" s="97"/>
    </row>
    <row r="406" spans="1:29" ht="15.75">
      <c r="A406" s="99"/>
      <c r="B406" s="97"/>
      <c r="C406" s="97"/>
      <c r="D406" s="97"/>
      <c r="E406" s="97"/>
      <c r="F406" s="97"/>
      <c r="G406" s="97"/>
      <c r="H406" s="97"/>
      <c r="I406" s="97"/>
      <c r="J406" s="97"/>
      <c r="K406" s="97"/>
      <c r="L406" s="97"/>
      <c r="M406" s="97"/>
      <c r="N406" s="97"/>
      <c r="O406" s="97"/>
      <c r="P406" s="97"/>
      <c r="Q406" s="97"/>
      <c r="R406" s="97"/>
      <c r="S406" s="97"/>
      <c r="T406" s="97"/>
      <c r="U406" s="97"/>
      <c r="V406" s="97"/>
      <c r="W406" s="97"/>
      <c r="X406" s="97"/>
      <c r="Y406" s="99"/>
      <c r="Z406" s="99"/>
      <c r="AA406" s="99"/>
      <c r="AB406" s="99"/>
      <c r="AC406" s="97"/>
    </row>
    <row r="407" spans="1:29" ht="15.75">
      <c r="A407" s="99"/>
      <c r="B407" s="97"/>
      <c r="C407" s="97"/>
      <c r="D407" s="97"/>
      <c r="E407" s="97"/>
      <c r="F407" s="97"/>
      <c r="G407" s="97"/>
      <c r="H407" s="97"/>
      <c r="I407" s="97"/>
      <c r="J407" s="97"/>
      <c r="K407" s="97"/>
      <c r="L407" s="97"/>
      <c r="M407" s="97"/>
      <c r="N407" s="97"/>
      <c r="O407" s="97"/>
      <c r="P407" s="97"/>
      <c r="Q407" s="97"/>
      <c r="R407" s="97"/>
      <c r="S407" s="97"/>
      <c r="T407" s="97"/>
      <c r="U407" s="97"/>
      <c r="V407" s="97"/>
      <c r="W407" s="97"/>
      <c r="X407" s="97"/>
      <c r="Y407" s="99"/>
      <c r="Z407" s="99"/>
      <c r="AA407" s="99"/>
      <c r="AB407" s="99"/>
      <c r="AC407" s="97"/>
    </row>
    <row r="408" spans="1:29" ht="15.75">
      <c r="A408" s="99"/>
      <c r="B408" s="97"/>
      <c r="C408" s="97"/>
      <c r="D408" s="97"/>
      <c r="E408" s="97"/>
      <c r="F408" s="97"/>
      <c r="G408" s="97"/>
      <c r="H408" s="97"/>
      <c r="I408" s="97"/>
      <c r="J408" s="97"/>
      <c r="K408" s="97"/>
      <c r="L408" s="97"/>
      <c r="M408" s="97"/>
      <c r="N408" s="97"/>
      <c r="O408" s="97"/>
      <c r="P408" s="97"/>
      <c r="Q408" s="97"/>
      <c r="R408" s="97"/>
      <c r="S408" s="97"/>
      <c r="T408" s="97"/>
      <c r="U408" s="97"/>
      <c r="V408" s="97"/>
      <c r="W408" s="97"/>
      <c r="X408" s="97"/>
      <c r="Y408" s="99"/>
      <c r="Z408" s="99"/>
      <c r="AA408" s="99"/>
      <c r="AB408" s="99"/>
      <c r="AC408" s="97"/>
    </row>
    <row r="409" spans="1:29" ht="15.75">
      <c r="A409" s="99"/>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9"/>
      <c r="Z409" s="99"/>
      <c r="AA409" s="99"/>
      <c r="AB409" s="99"/>
      <c r="AC409" s="97"/>
    </row>
    <row r="410" spans="1:29" ht="15.75">
      <c r="A410" s="99"/>
      <c r="B410" s="97"/>
      <c r="C410" s="97"/>
      <c r="D410" s="97"/>
      <c r="E410" s="97"/>
      <c r="F410" s="97"/>
      <c r="G410" s="97"/>
      <c r="H410" s="97"/>
      <c r="I410" s="97"/>
      <c r="J410" s="97"/>
      <c r="K410" s="97"/>
      <c r="L410" s="97"/>
      <c r="M410" s="97"/>
      <c r="N410" s="97"/>
      <c r="O410" s="97"/>
      <c r="P410" s="97"/>
      <c r="Q410" s="97"/>
      <c r="R410" s="97"/>
      <c r="S410" s="97"/>
      <c r="T410" s="97"/>
      <c r="U410" s="97"/>
      <c r="V410" s="97"/>
      <c r="W410" s="97"/>
      <c r="X410" s="97"/>
      <c r="Y410" s="99"/>
      <c r="Z410" s="99"/>
      <c r="AA410" s="99"/>
      <c r="AB410" s="99"/>
      <c r="AC410" s="97"/>
    </row>
    <row r="411" spans="1:29" ht="15.75">
      <c r="A411" s="99"/>
      <c r="B411" s="97"/>
      <c r="C411" s="97"/>
      <c r="D411" s="97"/>
      <c r="E411" s="97"/>
      <c r="F411" s="97"/>
      <c r="G411" s="97"/>
      <c r="H411" s="97"/>
      <c r="I411" s="97"/>
      <c r="J411" s="97"/>
      <c r="K411" s="97"/>
      <c r="L411" s="97"/>
      <c r="M411" s="97"/>
      <c r="N411" s="97"/>
      <c r="O411" s="97"/>
      <c r="P411" s="97"/>
      <c r="Q411" s="97"/>
      <c r="R411" s="97"/>
      <c r="S411" s="97"/>
      <c r="T411" s="97"/>
      <c r="U411" s="97"/>
      <c r="V411" s="97"/>
      <c r="W411" s="97"/>
      <c r="X411" s="97"/>
      <c r="Y411" s="99"/>
      <c r="Z411" s="99"/>
      <c r="AA411" s="99"/>
      <c r="AB411" s="99"/>
      <c r="AC411" s="97"/>
    </row>
    <row r="412" spans="1:29" ht="15.75">
      <c r="A412" s="99"/>
      <c r="B412" s="97"/>
      <c r="C412" s="97"/>
      <c r="D412" s="97"/>
      <c r="E412" s="97"/>
      <c r="F412" s="97"/>
      <c r="G412" s="97"/>
      <c r="H412" s="97"/>
      <c r="I412" s="97"/>
      <c r="J412" s="97"/>
      <c r="K412" s="97"/>
      <c r="L412" s="97"/>
      <c r="M412" s="97"/>
      <c r="N412" s="97"/>
      <c r="O412" s="97"/>
      <c r="P412" s="97"/>
      <c r="Q412" s="97"/>
      <c r="R412" s="97"/>
      <c r="S412" s="97"/>
      <c r="T412" s="97"/>
      <c r="U412" s="97"/>
      <c r="V412" s="97"/>
      <c r="W412" s="97"/>
      <c r="X412" s="97"/>
      <c r="Y412" s="99"/>
      <c r="Z412" s="99"/>
      <c r="AA412" s="99"/>
      <c r="AB412" s="99"/>
      <c r="AC412" s="97"/>
    </row>
    <row r="413" spans="1:29" ht="15.75">
      <c r="A413" s="99"/>
      <c r="B413" s="97"/>
      <c r="C413" s="97"/>
      <c r="D413" s="97"/>
      <c r="E413" s="97"/>
      <c r="F413" s="97"/>
      <c r="G413" s="97"/>
      <c r="H413" s="97"/>
      <c r="I413" s="97"/>
      <c r="J413" s="97"/>
      <c r="K413" s="97"/>
      <c r="L413" s="97"/>
      <c r="M413" s="97"/>
      <c r="N413" s="97"/>
      <c r="O413" s="97"/>
      <c r="P413" s="97"/>
      <c r="Q413" s="97"/>
      <c r="R413" s="97"/>
      <c r="S413" s="97"/>
      <c r="T413" s="97"/>
      <c r="U413" s="97"/>
      <c r="V413" s="97"/>
      <c r="W413" s="97"/>
      <c r="X413" s="97"/>
      <c r="Y413" s="99"/>
      <c r="Z413" s="99"/>
      <c r="AA413" s="99"/>
      <c r="AB413" s="99"/>
      <c r="AC413" s="97"/>
    </row>
    <row r="414" spans="1:29" ht="15.75">
      <c r="A414" s="99"/>
      <c r="B414" s="97"/>
      <c r="C414" s="97"/>
      <c r="D414" s="97"/>
      <c r="E414" s="97"/>
      <c r="F414" s="97"/>
      <c r="G414" s="97"/>
      <c r="H414" s="97"/>
      <c r="I414" s="97"/>
      <c r="J414" s="97"/>
      <c r="K414" s="97"/>
      <c r="L414" s="97"/>
      <c r="M414" s="97"/>
      <c r="N414" s="97"/>
      <c r="O414" s="97"/>
      <c r="P414" s="97"/>
      <c r="Q414" s="97"/>
      <c r="R414" s="97"/>
      <c r="S414" s="97"/>
      <c r="T414" s="97"/>
      <c r="U414" s="97"/>
      <c r="V414" s="97"/>
      <c r="W414" s="97"/>
      <c r="X414" s="97"/>
      <c r="Y414" s="99"/>
      <c r="Z414" s="99"/>
      <c r="AA414" s="99"/>
      <c r="AB414" s="99"/>
      <c r="AC414" s="97"/>
    </row>
    <row r="415" spans="1:29" ht="15.75">
      <c r="A415" s="99"/>
      <c r="B415" s="97"/>
      <c r="C415" s="97"/>
      <c r="D415" s="97"/>
      <c r="E415" s="97"/>
      <c r="F415" s="97"/>
      <c r="G415" s="97"/>
      <c r="H415" s="97"/>
      <c r="I415" s="97"/>
      <c r="J415" s="97"/>
      <c r="K415" s="97"/>
      <c r="L415" s="97"/>
      <c r="M415" s="97"/>
      <c r="N415" s="97"/>
      <c r="O415" s="97"/>
      <c r="P415" s="97"/>
      <c r="Q415" s="97"/>
      <c r="R415" s="97"/>
      <c r="S415" s="97"/>
      <c r="T415" s="97"/>
      <c r="U415" s="97"/>
      <c r="V415" s="97"/>
      <c r="W415" s="97"/>
      <c r="X415" s="97"/>
      <c r="Y415" s="99"/>
      <c r="Z415" s="99"/>
      <c r="AA415" s="99"/>
      <c r="AB415" s="99"/>
      <c r="AC415" s="97"/>
    </row>
    <row r="416" spans="1:29" ht="15.75">
      <c r="A416" s="99"/>
      <c r="B416" s="97"/>
      <c r="C416" s="97"/>
      <c r="D416" s="97"/>
      <c r="E416" s="97"/>
      <c r="F416" s="97"/>
      <c r="G416" s="97"/>
      <c r="H416" s="97"/>
      <c r="I416" s="97"/>
      <c r="J416" s="97"/>
      <c r="K416" s="97"/>
      <c r="L416" s="97"/>
      <c r="M416" s="97"/>
      <c r="N416" s="97"/>
      <c r="O416" s="97"/>
      <c r="P416" s="97"/>
      <c r="Q416" s="97"/>
      <c r="R416" s="97"/>
      <c r="S416" s="97"/>
      <c r="T416" s="97"/>
      <c r="U416" s="97"/>
      <c r="V416" s="97"/>
      <c r="W416" s="97"/>
      <c r="X416" s="97"/>
      <c r="Y416" s="99"/>
      <c r="Z416" s="99"/>
      <c r="AA416" s="99"/>
      <c r="AB416" s="99"/>
      <c r="AC416" s="97"/>
    </row>
    <row r="417" spans="1:29" ht="15.75">
      <c r="A417" s="99"/>
      <c r="B417" s="97"/>
      <c r="C417" s="97"/>
      <c r="D417" s="97"/>
      <c r="E417" s="97"/>
      <c r="F417" s="97"/>
      <c r="G417" s="97"/>
      <c r="H417" s="97"/>
      <c r="I417" s="97"/>
      <c r="J417" s="97"/>
      <c r="K417" s="97"/>
      <c r="L417" s="97"/>
      <c r="M417" s="97"/>
      <c r="N417" s="97"/>
      <c r="O417" s="97"/>
      <c r="P417" s="97"/>
      <c r="Q417" s="97"/>
      <c r="R417" s="97"/>
      <c r="S417" s="97"/>
      <c r="T417" s="97"/>
      <c r="U417" s="97"/>
      <c r="V417" s="97"/>
      <c r="W417" s="97"/>
      <c r="X417" s="97"/>
      <c r="Y417" s="99"/>
      <c r="Z417" s="99"/>
      <c r="AA417" s="99"/>
      <c r="AB417" s="99"/>
      <c r="AC417" s="97"/>
    </row>
    <row r="418" spans="1:29" ht="15.75">
      <c r="A418" s="99"/>
      <c r="B418" s="97"/>
      <c r="C418" s="97"/>
      <c r="D418" s="97"/>
      <c r="E418" s="97"/>
      <c r="F418" s="97"/>
      <c r="G418" s="97"/>
      <c r="H418" s="97"/>
      <c r="I418" s="97"/>
      <c r="J418" s="97"/>
      <c r="K418" s="97"/>
      <c r="L418" s="97"/>
      <c r="M418" s="97"/>
      <c r="N418" s="97"/>
      <c r="O418" s="97"/>
      <c r="P418" s="97"/>
      <c r="Q418" s="97"/>
      <c r="R418" s="97"/>
      <c r="S418" s="97"/>
      <c r="T418" s="97"/>
      <c r="U418" s="97"/>
      <c r="V418" s="97"/>
      <c r="W418" s="97"/>
      <c r="X418" s="97"/>
      <c r="Y418" s="99"/>
      <c r="Z418" s="99"/>
      <c r="AA418" s="99"/>
      <c r="AB418" s="99"/>
      <c r="AC418" s="97"/>
    </row>
    <row r="419" spans="1:29" ht="15.75">
      <c r="A419" s="99"/>
      <c r="B419" s="97"/>
      <c r="C419" s="97"/>
      <c r="D419" s="97"/>
      <c r="E419" s="97"/>
      <c r="F419" s="97"/>
      <c r="G419" s="97"/>
      <c r="H419" s="97"/>
      <c r="I419" s="97"/>
      <c r="J419" s="97"/>
      <c r="K419" s="97"/>
      <c r="L419" s="97"/>
      <c r="M419" s="97"/>
      <c r="N419" s="97"/>
      <c r="O419" s="97"/>
      <c r="P419" s="97"/>
      <c r="Q419" s="97"/>
      <c r="R419" s="97"/>
      <c r="S419" s="97"/>
      <c r="T419" s="97"/>
      <c r="U419" s="97"/>
      <c r="V419" s="97"/>
      <c r="W419" s="97"/>
      <c r="X419" s="97"/>
      <c r="Y419" s="99"/>
      <c r="Z419" s="99"/>
      <c r="AA419" s="99"/>
      <c r="AB419" s="99"/>
      <c r="AC419" s="97"/>
    </row>
    <row r="420" spans="1:29" ht="15.75">
      <c r="A420" s="99"/>
      <c r="B420" s="97"/>
      <c r="C420" s="97"/>
      <c r="D420" s="97"/>
      <c r="E420" s="97"/>
      <c r="F420" s="97"/>
      <c r="G420" s="97"/>
      <c r="H420" s="97"/>
      <c r="I420" s="97"/>
      <c r="J420" s="97"/>
      <c r="K420" s="97"/>
      <c r="L420" s="97"/>
      <c r="M420" s="97"/>
      <c r="N420" s="97"/>
      <c r="O420" s="97"/>
      <c r="P420" s="97"/>
      <c r="Q420" s="97"/>
      <c r="R420" s="97"/>
      <c r="S420" s="97"/>
      <c r="T420" s="97"/>
      <c r="U420" s="97"/>
      <c r="V420" s="97"/>
      <c r="W420" s="97"/>
      <c r="X420" s="97"/>
      <c r="Y420" s="99"/>
      <c r="Z420" s="99"/>
      <c r="AA420" s="99"/>
      <c r="AB420" s="99"/>
      <c r="AC420" s="97"/>
    </row>
    <row r="421" spans="1:29" ht="15.75">
      <c r="A421" s="99"/>
      <c r="B421" s="97"/>
      <c r="C421" s="97"/>
      <c r="D421" s="97"/>
      <c r="E421" s="97"/>
      <c r="F421" s="97"/>
      <c r="G421" s="97"/>
      <c r="H421" s="97"/>
      <c r="I421" s="97"/>
      <c r="J421" s="97"/>
      <c r="K421" s="97"/>
      <c r="L421" s="97"/>
      <c r="M421" s="97"/>
      <c r="N421" s="97"/>
      <c r="O421" s="97"/>
      <c r="P421" s="97"/>
      <c r="Q421" s="97"/>
      <c r="R421" s="97"/>
      <c r="S421" s="97"/>
      <c r="T421" s="97"/>
      <c r="U421" s="97"/>
      <c r="V421" s="97"/>
      <c r="W421" s="97"/>
      <c r="X421" s="97"/>
      <c r="Y421" s="99"/>
      <c r="Z421" s="99"/>
      <c r="AA421" s="99"/>
      <c r="AB421" s="99"/>
      <c r="AC421" s="97"/>
    </row>
    <row r="422" spans="1:29" ht="15.75">
      <c r="A422" s="99"/>
      <c r="B422" s="97"/>
      <c r="C422" s="97"/>
      <c r="D422" s="97"/>
      <c r="E422" s="97"/>
      <c r="F422" s="97"/>
      <c r="G422" s="97"/>
      <c r="H422" s="97"/>
      <c r="I422" s="97"/>
      <c r="J422" s="97"/>
      <c r="K422" s="97"/>
      <c r="L422" s="97"/>
      <c r="M422" s="97"/>
      <c r="N422" s="97"/>
      <c r="O422" s="97"/>
      <c r="P422" s="97"/>
      <c r="Q422" s="97"/>
      <c r="R422" s="97"/>
      <c r="S422" s="97"/>
      <c r="T422" s="97"/>
      <c r="U422" s="97"/>
      <c r="V422" s="97"/>
      <c r="W422" s="97"/>
      <c r="X422" s="97"/>
      <c r="Y422" s="99"/>
      <c r="Z422" s="99"/>
      <c r="AA422" s="99"/>
      <c r="AB422" s="99"/>
      <c r="AC422" s="97"/>
    </row>
    <row r="423" spans="1:29" ht="15.75">
      <c r="A423" s="99"/>
      <c r="B423" s="97"/>
      <c r="C423" s="97"/>
      <c r="D423" s="97"/>
      <c r="E423" s="97"/>
      <c r="F423" s="97"/>
      <c r="G423" s="97"/>
      <c r="H423" s="97"/>
      <c r="I423" s="97"/>
      <c r="J423" s="97"/>
      <c r="K423" s="97"/>
      <c r="L423" s="97"/>
      <c r="M423" s="97"/>
      <c r="N423" s="97"/>
      <c r="O423" s="97"/>
      <c r="P423" s="97"/>
      <c r="Q423" s="97"/>
      <c r="R423" s="97"/>
      <c r="S423" s="97"/>
      <c r="T423" s="97"/>
      <c r="U423" s="97"/>
      <c r="V423" s="97"/>
      <c r="W423" s="97"/>
      <c r="X423" s="97"/>
      <c r="Y423" s="99"/>
      <c r="Z423" s="99"/>
      <c r="AA423" s="99"/>
      <c r="AB423" s="99"/>
      <c r="AC423" s="97"/>
    </row>
    <row r="424" spans="1:29" ht="15.75">
      <c r="A424" s="99"/>
      <c r="B424" s="97"/>
      <c r="C424" s="97"/>
      <c r="D424" s="97"/>
      <c r="E424" s="97"/>
      <c r="F424" s="97"/>
      <c r="G424" s="97"/>
      <c r="H424" s="97"/>
      <c r="I424" s="97"/>
      <c r="J424" s="97"/>
      <c r="K424" s="97"/>
      <c r="L424" s="97"/>
      <c r="M424" s="97"/>
      <c r="N424" s="97"/>
      <c r="O424" s="97"/>
      <c r="P424" s="97"/>
      <c r="Q424" s="97"/>
      <c r="R424" s="97"/>
      <c r="S424" s="97"/>
      <c r="T424" s="97"/>
      <c r="U424" s="97"/>
      <c r="V424" s="97"/>
      <c r="W424" s="97"/>
      <c r="X424" s="97"/>
      <c r="Y424" s="99"/>
      <c r="Z424" s="99"/>
      <c r="AA424" s="99"/>
      <c r="AB424" s="99"/>
      <c r="AC424" s="97"/>
    </row>
    <row r="425" spans="1:29" ht="15.75">
      <c r="A425" s="99"/>
      <c r="B425" s="97"/>
      <c r="C425" s="97"/>
      <c r="D425" s="97"/>
      <c r="E425" s="97"/>
      <c r="F425" s="97"/>
      <c r="G425" s="97"/>
      <c r="H425" s="97"/>
      <c r="I425" s="97"/>
      <c r="J425" s="97"/>
      <c r="K425" s="97"/>
      <c r="L425" s="97"/>
      <c r="M425" s="97"/>
      <c r="N425" s="97"/>
      <c r="O425" s="97"/>
      <c r="P425" s="97"/>
      <c r="Q425" s="97"/>
      <c r="R425" s="97"/>
      <c r="S425" s="97"/>
      <c r="T425" s="97"/>
      <c r="U425" s="97"/>
      <c r="V425" s="97"/>
      <c r="W425" s="97"/>
      <c r="X425" s="97"/>
      <c r="Y425" s="99"/>
      <c r="Z425" s="99"/>
      <c r="AA425" s="99"/>
      <c r="AB425" s="99"/>
      <c r="AC425" s="97"/>
    </row>
    <row r="426" spans="1:29" ht="15.75">
      <c r="A426" s="99"/>
      <c r="B426" s="97"/>
      <c r="C426" s="97"/>
      <c r="D426" s="97"/>
      <c r="E426" s="97"/>
      <c r="F426" s="97"/>
      <c r="G426" s="97"/>
      <c r="H426" s="97"/>
      <c r="I426" s="97"/>
      <c r="J426" s="97"/>
      <c r="K426" s="97"/>
      <c r="L426" s="97"/>
      <c r="M426" s="97"/>
      <c r="N426" s="97"/>
      <c r="O426" s="97"/>
      <c r="P426" s="97"/>
      <c r="Q426" s="97"/>
      <c r="R426" s="97"/>
      <c r="S426" s="97"/>
      <c r="T426" s="97"/>
      <c r="U426" s="97"/>
      <c r="V426" s="97"/>
      <c r="W426" s="97"/>
      <c r="X426" s="97"/>
      <c r="Y426" s="99"/>
      <c r="Z426" s="99"/>
      <c r="AA426" s="99"/>
      <c r="AB426" s="99"/>
      <c r="AC426" s="97"/>
    </row>
    <row r="427" spans="1:29" ht="15.75">
      <c r="A427" s="99"/>
      <c r="B427" s="97"/>
      <c r="C427" s="97"/>
      <c r="D427" s="97"/>
      <c r="E427" s="97"/>
      <c r="F427" s="97"/>
      <c r="G427" s="97"/>
      <c r="H427" s="97"/>
      <c r="I427" s="97"/>
      <c r="J427" s="97"/>
      <c r="K427" s="97"/>
      <c r="L427" s="97"/>
      <c r="M427" s="97"/>
      <c r="N427" s="97"/>
      <c r="O427" s="97"/>
      <c r="P427" s="97"/>
      <c r="Q427" s="97"/>
      <c r="R427" s="97"/>
      <c r="S427" s="97"/>
      <c r="T427" s="97"/>
      <c r="U427" s="97"/>
      <c r="V427" s="97"/>
      <c r="W427" s="97"/>
      <c r="X427" s="97"/>
      <c r="Y427" s="99"/>
      <c r="Z427" s="99"/>
      <c r="AA427" s="99"/>
      <c r="AB427" s="99"/>
      <c r="AC427" s="97"/>
    </row>
    <row r="428" spans="1:29" ht="15.75">
      <c r="A428" s="99"/>
      <c r="B428" s="97"/>
      <c r="C428" s="97"/>
      <c r="D428" s="97"/>
      <c r="E428" s="97"/>
      <c r="F428" s="97"/>
      <c r="G428" s="97"/>
      <c r="H428" s="97"/>
      <c r="I428" s="97"/>
      <c r="J428" s="97"/>
      <c r="K428" s="97"/>
      <c r="L428" s="97"/>
      <c r="M428" s="97"/>
      <c r="N428" s="97"/>
      <c r="O428" s="97"/>
      <c r="P428" s="97"/>
      <c r="Q428" s="97"/>
      <c r="R428" s="97"/>
      <c r="S428" s="97"/>
      <c r="T428" s="97"/>
      <c r="U428" s="97"/>
      <c r="V428" s="97"/>
      <c r="W428" s="97"/>
      <c r="X428" s="97"/>
      <c r="Y428" s="99"/>
      <c r="Z428" s="99"/>
      <c r="AA428" s="99"/>
      <c r="AB428" s="99"/>
      <c r="AC428" s="97"/>
    </row>
    <row r="429" spans="1:29" ht="15.75">
      <c r="A429" s="99"/>
      <c r="B429" s="97"/>
      <c r="C429" s="97"/>
      <c r="D429" s="97"/>
      <c r="E429" s="97"/>
      <c r="F429" s="97"/>
      <c r="G429" s="97"/>
      <c r="H429" s="97"/>
      <c r="I429" s="97"/>
      <c r="J429" s="97"/>
      <c r="K429" s="97"/>
      <c r="L429" s="97"/>
      <c r="M429" s="97"/>
      <c r="N429" s="97"/>
      <c r="O429" s="97"/>
      <c r="P429" s="97"/>
      <c r="Q429" s="97"/>
      <c r="R429" s="97"/>
      <c r="S429" s="97"/>
      <c r="T429" s="97"/>
      <c r="U429" s="97"/>
      <c r="V429" s="97"/>
      <c r="W429" s="97"/>
      <c r="X429" s="97"/>
      <c r="Y429" s="99"/>
      <c r="Z429" s="99"/>
      <c r="AA429" s="99"/>
      <c r="AB429" s="99"/>
      <c r="AC429" s="97"/>
    </row>
    <row r="430" spans="1:29" ht="15.75">
      <c r="A430" s="99"/>
      <c r="B430" s="97"/>
      <c r="C430" s="97"/>
      <c r="D430" s="97"/>
      <c r="E430" s="97"/>
      <c r="F430" s="97"/>
      <c r="G430" s="97"/>
      <c r="H430" s="97"/>
      <c r="I430" s="97"/>
      <c r="J430" s="97"/>
      <c r="K430" s="97"/>
      <c r="L430" s="97"/>
      <c r="M430" s="97"/>
      <c r="N430" s="97"/>
      <c r="O430" s="97"/>
      <c r="P430" s="97"/>
      <c r="Q430" s="97"/>
      <c r="R430" s="97"/>
      <c r="S430" s="97"/>
      <c r="T430" s="97"/>
      <c r="U430" s="97"/>
      <c r="V430" s="97"/>
      <c r="W430" s="97"/>
      <c r="X430" s="97"/>
      <c r="Y430" s="99"/>
      <c r="Z430" s="99"/>
      <c r="AA430" s="99"/>
      <c r="AB430" s="99"/>
      <c r="AC430" s="97"/>
    </row>
    <row r="431" spans="1:29" ht="15.75">
      <c r="A431" s="99"/>
      <c r="B431" s="97"/>
      <c r="C431" s="97"/>
      <c r="D431" s="97"/>
      <c r="E431" s="97"/>
      <c r="F431" s="97"/>
      <c r="G431" s="97"/>
      <c r="H431" s="97"/>
      <c r="I431" s="97"/>
      <c r="J431" s="97"/>
      <c r="K431" s="97"/>
      <c r="L431" s="97"/>
      <c r="M431" s="97"/>
      <c r="N431" s="97"/>
      <c r="O431" s="97"/>
      <c r="P431" s="97"/>
      <c r="Q431" s="97"/>
      <c r="R431" s="97"/>
      <c r="S431" s="97"/>
      <c r="T431" s="97"/>
      <c r="U431" s="97"/>
      <c r="V431" s="97"/>
      <c r="W431" s="97"/>
      <c r="X431" s="97"/>
      <c r="Y431" s="99"/>
      <c r="Z431" s="99"/>
      <c r="AA431" s="99"/>
      <c r="AB431" s="99"/>
      <c r="AC431" s="97"/>
    </row>
    <row r="432" spans="1:29" ht="15.75">
      <c r="A432" s="99"/>
      <c r="B432" s="97"/>
      <c r="C432" s="97"/>
      <c r="D432" s="97"/>
      <c r="E432" s="97"/>
      <c r="F432" s="97"/>
      <c r="G432" s="97"/>
      <c r="H432" s="97"/>
      <c r="I432" s="97"/>
      <c r="J432" s="97"/>
      <c r="K432" s="97"/>
      <c r="L432" s="97"/>
      <c r="M432" s="97"/>
      <c r="N432" s="97"/>
      <c r="O432" s="97"/>
      <c r="P432" s="97"/>
      <c r="Q432" s="97"/>
      <c r="R432" s="97"/>
      <c r="S432" s="97"/>
      <c r="T432" s="97"/>
      <c r="U432" s="97"/>
      <c r="V432" s="97"/>
      <c r="W432" s="97"/>
      <c r="X432" s="97"/>
      <c r="Y432" s="99"/>
      <c r="Z432" s="99"/>
      <c r="AA432" s="99"/>
      <c r="AB432" s="99"/>
      <c r="AC432" s="97"/>
    </row>
    <row r="433" spans="1:29" ht="15.75">
      <c r="A433" s="99"/>
      <c r="B433" s="97"/>
      <c r="C433" s="97"/>
      <c r="D433" s="97"/>
      <c r="E433" s="97"/>
      <c r="F433" s="97"/>
      <c r="G433" s="97"/>
      <c r="H433" s="97"/>
      <c r="I433" s="97"/>
      <c r="J433" s="97"/>
      <c r="K433" s="97"/>
      <c r="L433" s="97"/>
      <c r="M433" s="97"/>
      <c r="N433" s="97"/>
      <c r="O433" s="97"/>
      <c r="P433" s="97"/>
      <c r="Q433" s="97"/>
      <c r="R433" s="97"/>
      <c r="S433" s="97"/>
      <c r="T433" s="97"/>
      <c r="U433" s="97"/>
      <c r="V433" s="97"/>
      <c r="W433" s="97"/>
      <c r="X433" s="97"/>
      <c r="Y433" s="99"/>
      <c r="Z433" s="99"/>
      <c r="AA433" s="99"/>
      <c r="AB433" s="99"/>
      <c r="AC433" s="97"/>
    </row>
    <row r="434" spans="1:29" ht="15.75">
      <c r="A434" s="99"/>
      <c r="B434" s="97"/>
      <c r="C434" s="97"/>
      <c r="D434" s="97"/>
      <c r="E434" s="97"/>
      <c r="F434" s="97"/>
      <c r="G434" s="97"/>
      <c r="H434" s="97"/>
      <c r="I434" s="97"/>
      <c r="J434" s="97"/>
      <c r="K434" s="97"/>
      <c r="L434" s="97"/>
      <c r="M434" s="97"/>
      <c r="N434" s="97"/>
      <c r="O434" s="97"/>
      <c r="P434" s="97"/>
      <c r="Q434" s="97"/>
      <c r="R434" s="97"/>
      <c r="S434" s="97"/>
      <c r="T434" s="97"/>
      <c r="U434" s="97"/>
      <c r="V434" s="97"/>
      <c r="W434" s="97"/>
      <c r="X434" s="97"/>
      <c r="Y434" s="99"/>
      <c r="Z434" s="99"/>
      <c r="AA434" s="99"/>
      <c r="AB434" s="99"/>
      <c r="AC434" s="97"/>
    </row>
    <row r="435" spans="1:29" ht="15.75">
      <c r="A435" s="99"/>
      <c r="B435" s="97"/>
      <c r="C435" s="97"/>
      <c r="D435" s="97"/>
      <c r="E435" s="97"/>
      <c r="F435" s="97"/>
      <c r="G435" s="97"/>
      <c r="H435" s="97"/>
      <c r="I435" s="97"/>
      <c r="J435" s="97"/>
      <c r="K435" s="97"/>
      <c r="L435" s="97"/>
      <c r="M435" s="97"/>
      <c r="N435" s="97"/>
      <c r="O435" s="97"/>
      <c r="P435" s="97"/>
      <c r="Q435" s="97"/>
      <c r="R435" s="97"/>
      <c r="S435" s="97"/>
      <c r="T435" s="97"/>
      <c r="U435" s="97"/>
      <c r="V435" s="97"/>
      <c r="W435" s="97"/>
      <c r="X435" s="97"/>
      <c r="Y435" s="99"/>
      <c r="Z435" s="99"/>
      <c r="AA435" s="99"/>
      <c r="AB435" s="99"/>
      <c r="AC435" s="97"/>
    </row>
    <row r="436" spans="1:29" ht="15.75">
      <c r="A436" s="99"/>
      <c r="B436" s="97"/>
      <c r="C436" s="97"/>
      <c r="D436" s="97"/>
      <c r="E436" s="97"/>
      <c r="F436" s="97"/>
      <c r="G436" s="97"/>
      <c r="H436" s="97"/>
      <c r="I436" s="97"/>
      <c r="J436" s="97"/>
      <c r="K436" s="97"/>
      <c r="L436" s="97"/>
      <c r="M436" s="97"/>
      <c r="N436" s="97"/>
      <c r="O436" s="97"/>
      <c r="P436" s="97"/>
      <c r="Q436" s="97"/>
      <c r="R436" s="97"/>
      <c r="S436" s="97"/>
      <c r="T436" s="97"/>
      <c r="U436" s="97"/>
      <c r="V436" s="97"/>
      <c r="W436" s="97"/>
      <c r="X436" s="97"/>
      <c r="Y436" s="99"/>
      <c r="Z436" s="99"/>
      <c r="AA436" s="99"/>
      <c r="AB436" s="99"/>
      <c r="AC436" s="97"/>
    </row>
    <row r="437" spans="1:29" ht="15.75">
      <c r="A437" s="99"/>
      <c r="B437" s="97"/>
      <c r="C437" s="97"/>
      <c r="D437" s="97"/>
      <c r="E437" s="97"/>
      <c r="F437" s="97"/>
      <c r="G437" s="97"/>
      <c r="H437" s="97"/>
      <c r="I437" s="97"/>
      <c r="J437" s="97"/>
      <c r="K437" s="97"/>
      <c r="L437" s="97"/>
      <c r="M437" s="97"/>
      <c r="N437" s="97"/>
      <c r="O437" s="97"/>
      <c r="P437" s="97"/>
      <c r="Q437" s="97"/>
      <c r="R437" s="97"/>
      <c r="S437" s="97"/>
      <c r="T437" s="97"/>
      <c r="U437" s="97"/>
      <c r="V437" s="97"/>
      <c r="W437" s="97"/>
      <c r="X437" s="97"/>
      <c r="Y437" s="99"/>
      <c r="Z437" s="99"/>
      <c r="AA437" s="99"/>
      <c r="AB437" s="99"/>
      <c r="AC437" s="97"/>
    </row>
    <row r="438" spans="1:29" ht="15.75">
      <c r="A438" s="99"/>
      <c r="B438" s="97"/>
      <c r="C438" s="97"/>
      <c r="D438" s="97"/>
      <c r="E438" s="97"/>
      <c r="F438" s="97"/>
      <c r="G438" s="97"/>
      <c r="H438" s="97"/>
      <c r="I438" s="97"/>
      <c r="J438" s="97"/>
      <c r="K438" s="97"/>
      <c r="L438" s="97"/>
      <c r="M438" s="97"/>
      <c r="N438" s="97"/>
      <c r="O438" s="97"/>
      <c r="P438" s="97"/>
      <c r="Q438" s="97"/>
      <c r="R438" s="97"/>
      <c r="S438" s="97"/>
      <c r="T438" s="97"/>
      <c r="U438" s="97"/>
      <c r="V438" s="97"/>
      <c r="W438" s="97"/>
      <c r="X438" s="97"/>
      <c r="Y438" s="99"/>
      <c r="Z438" s="99"/>
      <c r="AA438" s="99"/>
      <c r="AB438" s="99"/>
      <c r="AC438" s="97"/>
    </row>
    <row r="439" spans="1:29" ht="15.75">
      <c r="A439" s="99"/>
      <c r="B439" s="97"/>
      <c r="C439" s="97"/>
      <c r="D439" s="97"/>
      <c r="E439" s="97"/>
      <c r="F439" s="97"/>
      <c r="G439" s="97"/>
      <c r="H439" s="97"/>
      <c r="I439" s="97"/>
      <c r="J439" s="97"/>
      <c r="K439" s="97"/>
      <c r="L439" s="97"/>
      <c r="M439" s="97"/>
      <c r="N439" s="97"/>
      <c r="O439" s="97"/>
      <c r="P439" s="97"/>
      <c r="Q439" s="97"/>
      <c r="R439" s="97"/>
      <c r="S439" s="97"/>
      <c r="T439" s="97"/>
      <c r="U439" s="97"/>
      <c r="V439" s="97"/>
      <c r="W439" s="97"/>
      <c r="X439" s="97"/>
      <c r="Y439" s="99"/>
      <c r="Z439" s="99"/>
      <c r="AA439" s="99"/>
      <c r="AB439" s="99"/>
      <c r="AC439" s="97"/>
    </row>
    <row r="440" spans="1:29" ht="15.75">
      <c r="A440" s="99"/>
      <c r="B440" s="97"/>
      <c r="C440" s="97"/>
      <c r="D440" s="97"/>
      <c r="E440" s="97"/>
      <c r="F440" s="97"/>
      <c r="G440" s="97"/>
      <c r="H440" s="97"/>
      <c r="I440" s="97"/>
      <c r="J440" s="97"/>
      <c r="K440" s="97"/>
      <c r="L440" s="97"/>
      <c r="M440" s="97"/>
      <c r="N440" s="97"/>
      <c r="O440" s="97"/>
      <c r="P440" s="97"/>
      <c r="Q440" s="97"/>
      <c r="R440" s="97"/>
      <c r="S440" s="97"/>
      <c r="T440" s="97"/>
      <c r="U440" s="97"/>
      <c r="V440" s="97"/>
      <c r="W440" s="97"/>
      <c r="X440" s="97"/>
      <c r="Y440" s="99"/>
      <c r="Z440" s="99"/>
      <c r="AA440" s="99"/>
      <c r="AB440" s="99"/>
      <c r="AC440" s="97"/>
    </row>
    <row r="441" spans="1:29" ht="15.75">
      <c r="A441" s="99"/>
      <c r="B441" s="97"/>
      <c r="C441" s="97"/>
      <c r="D441" s="97"/>
      <c r="E441" s="97"/>
      <c r="F441" s="97"/>
      <c r="G441" s="97"/>
      <c r="H441" s="97"/>
      <c r="I441" s="97"/>
      <c r="J441" s="97"/>
      <c r="K441" s="97"/>
      <c r="L441" s="97"/>
      <c r="M441" s="97"/>
      <c r="N441" s="97"/>
      <c r="O441" s="97"/>
      <c r="P441" s="97"/>
      <c r="Q441" s="97"/>
      <c r="R441" s="97"/>
      <c r="S441" s="97"/>
      <c r="T441" s="97"/>
      <c r="U441" s="97"/>
      <c r="V441" s="97"/>
      <c r="W441" s="97"/>
      <c r="X441" s="97"/>
      <c r="Y441" s="99"/>
      <c r="Z441" s="99"/>
      <c r="AA441" s="99"/>
      <c r="AB441" s="99"/>
      <c r="AC441" s="97"/>
    </row>
    <row r="442" spans="1:29" ht="15.75">
      <c r="A442" s="99"/>
      <c r="B442" s="97"/>
      <c r="C442" s="97"/>
      <c r="D442" s="97"/>
      <c r="E442" s="97"/>
      <c r="F442" s="97"/>
      <c r="G442" s="97"/>
      <c r="H442" s="97"/>
      <c r="I442" s="97"/>
      <c r="J442" s="97"/>
      <c r="K442" s="97"/>
      <c r="L442" s="97"/>
      <c r="M442" s="97"/>
      <c r="N442" s="97"/>
      <c r="O442" s="97"/>
      <c r="P442" s="97"/>
      <c r="Q442" s="97"/>
      <c r="R442" s="97"/>
      <c r="S442" s="97"/>
      <c r="T442" s="97"/>
      <c r="U442" s="97"/>
      <c r="V442" s="97"/>
      <c r="W442" s="97"/>
      <c r="X442" s="97"/>
      <c r="Y442" s="99"/>
      <c r="Z442" s="99"/>
      <c r="AA442" s="99"/>
      <c r="AB442" s="99"/>
      <c r="AC442" s="97"/>
    </row>
    <row r="443" spans="1:29" ht="15.75">
      <c r="A443" s="99"/>
      <c r="B443" s="97"/>
      <c r="C443" s="97"/>
      <c r="D443" s="97"/>
      <c r="E443" s="97"/>
      <c r="F443" s="97"/>
      <c r="G443" s="97"/>
      <c r="H443" s="97"/>
      <c r="I443" s="97"/>
      <c r="J443" s="97"/>
      <c r="K443" s="97"/>
      <c r="L443" s="97"/>
      <c r="M443" s="97"/>
      <c r="N443" s="97"/>
      <c r="O443" s="97"/>
      <c r="P443" s="97"/>
      <c r="Q443" s="97"/>
      <c r="R443" s="97"/>
      <c r="S443" s="97"/>
      <c r="T443" s="97"/>
      <c r="U443" s="97"/>
      <c r="V443" s="97"/>
      <c r="W443" s="97"/>
      <c r="X443" s="97"/>
      <c r="Y443" s="99"/>
      <c r="Z443" s="99"/>
      <c r="AA443" s="99"/>
      <c r="AB443" s="99"/>
      <c r="AC443" s="97"/>
    </row>
    <row r="444" spans="1:29" ht="15.75">
      <c r="A444" s="99"/>
      <c r="B444" s="97"/>
      <c r="C444" s="97"/>
      <c r="D444" s="97"/>
      <c r="E444" s="97"/>
      <c r="F444" s="97"/>
      <c r="G444" s="97"/>
      <c r="H444" s="97"/>
      <c r="I444" s="97"/>
      <c r="J444" s="97"/>
      <c r="K444" s="97"/>
      <c r="L444" s="97"/>
      <c r="M444" s="97"/>
      <c r="N444" s="97"/>
      <c r="O444" s="97"/>
      <c r="P444" s="97"/>
      <c r="Q444" s="97"/>
      <c r="R444" s="97"/>
      <c r="S444" s="97"/>
      <c r="T444" s="97"/>
      <c r="U444" s="97"/>
      <c r="V444" s="97"/>
      <c r="W444" s="97"/>
      <c r="X444" s="97"/>
      <c r="Y444" s="99"/>
      <c r="Z444" s="99"/>
      <c r="AA444" s="99"/>
      <c r="AB444" s="99"/>
      <c r="AC444" s="97"/>
    </row>
    <row r="445" spans="1:29" ht="15.75">
      <c r="A445" s="99"/>
      <c r="B445" s="97"/>
      <c r="C445" s="97"/>
      <c r="D445" s="97"/>
      <c r="E445" s="97"/>
      <c r="F445" s="97"/>
      <c r="G445" s="97"/>
      <c r="H445" s="97"/>
      <c r="I445" s="97"/>
      <c r="J445" s="97"/>
      <c r="K445" s="97"/>
      <c r="L445" s="97"/>
      <c r="M445" s="97"/>
      <c r="N445" s="97"/>
      <c r="O445" s="97"/>
      <c r="P445" s="97"/>
      <c r="Q445" s="97"/>
      <c r="R445" s="97"/>
      <c r="S445" s="97"/>
      <c r="T445" s="97"/>
      <c r="U445" s="97"/>
      <c r="V445" s="97"/>
      <c r="W445" s="97"/>
      <c r="X445" s="97"/>
      <c r="Y445" s="99"/>
      <c r="Z445" s="99"/>
      <c r="AA445" s="99"/>
      <c r="AB445" s="99"/>
      <c r="AC445" s="97"/>
    </row>
    <row r="446" spans="1:29" ht="15.75">
      <c r="A446" s="99"/>
      <c r="B446" s="97"/>
      <c r="C446" s="97"/>
      <c r="D446" s="97"/>
      <c r="E446" s="97"/>
      <c r="F446" s="97"/>
      <c r="G446" s="97"/>
      <c r="H446" s="97"/>
      <c r="I446" s="97"/>
      <c r="J446" s="97"/>
      <c r="K446" s="97"/>
      <c r="L446" s="97"/>
      <c r="M446" s="97"/>
      <c r="N446" s="97"/>
      <c r="O446" s="97"/>
      <c r="P446" s="97"/>
      <c r="Q446" s="97"/>
      <c r="R446" s="97"/>
      <c r="S446" s="97"/>
      <c r="T446" s="97"/>
      <c r="U446" s="97"/>
      <c r="V446" s="97"/>
      <c r="W446" s="97"/>
      <c r="X446" s="97"/>
      <c r="Y446" s="99"/>
      <c r="Z446" s="99"/>
      <c r="AA446" s="99"/>
      <c r="AB446" s="99"/>
      <c r="AC446" s="97"/>
    </row>
    <row r="447" spans="1:29" ht="15.75">
      <c r="A447" s="99"/>
      <c r="B447" s="97"/>
      <c r="C447" s="97"/>
      <c r="D447" s="97"/>
      <c r="E447" s="97"/>
      <c r="F447" s="97"/>
      <c r="G447" s="97"/>
      <c r="H447" s="97"/>
      <c r="I447" s="97"/>
      <c r="J447" s="97"/>
      <c r="K447" s="97"/>
      <c r="L447" s="97"/>
      <c r="M447" s="97"/>
      <c r="N447" s="97"/>
      <c r="O447" s="97"/>
      <c r="P447" s="97"/>
      <c r="Q447" s="97"/>
      <c r="R447" s="97"/>
      <c r="S447" s="97"/>
      <c r="T447" s="97"/>
      <c r="U447" s="97"/>
      <c r="V447" s="97"/>
      <c r="W447" s="97"/>
      <c r="X447" s="97"/>
      <c r="Y447" s="99"/>
      <c r="Z447" s="99"/>
      <c r="AA447" s="99"/>
      <c r="AB447" s="99"/>
      <c r="AC447" s="97"/>
    </row>
    <row r="448" spans="1:29" ht="15.75">
      <c r="A448" s="99"/>
      <c r="B448" s="97"/>
      <c r="C448" s="97"/>
      <c r="D448" s="97"/>
      <c r="E448" s="97"/>
      <c r="F448" s="97"/>
      <c r="G448" s="97"/>
      <c r="H448" s="97"/>
      <c r="I448" s="97"/>
      <c r="J448" s="97"/>
      <c r="K448" s="97"/>
      <c r="L448" s="97"/>
      <c r="M448" s="97"/>
      <c r="N448" s="97"/>
      <c r="O448" s="97"/>
      <c r="P448" s="97"/>
      <c r="Q448" s="97"/>
      <c r="R448" s="97"/>
      <c r="S448" s="97"/>
      <c r="T448" s="97"/>
      <c r="U448" s="97"/>
      <c r="V448" s="97"/>
      <c r="W448" s="97"/>
      <c r="X448" s="97"/>
      <c r="Y448" s="99"/>
      <c r="Z448" s="99"/>
      <c r="AA448" s="99"/>
      <c r="AB448" s="99"/>
      <c r="AC448" s="97"/>
    </row>
    <row r="449" spans="1:29" ht="15.75">
      <c r="A449" s="99"/>
      <c r="B449" s="97"/>
      <c r="C449" s="97"/>
      <c r="D449" s="97"/>
      <c r="E449" s="97"/>
      <c r="F449" s="97"/>
      <c r="G449" s="97"/>
      <c r="H449" s="97"/>
      <c r="I449" s="97"/>
      <c r="J449" s="97"/>
      <c r="K449" s="97"/>
      <c r="L449" s="97"/>
      <c r="M449" s="97"/>
      <c r="N449" s="97"/>
      <c r="O449" s="97"/>
      <c r="P449" s="97"/>
      <c r="Q449" s="97"/>
      <c r="R449" s="97"/>
      <c r="S449" s="97"/>
      <c r="T449" s="97"/>
      <c r="U449" s="97"/>
      <c r="V449" s="97"/>
      <c r="W449" s="97"/>
      <c r="X449" s="97"/>
      <c r="Y449" s="99"/>
      <c r="Z449" s="99"/>
      <c r="AA449" s="99"/>
      <c r="AB449" s="99"/>
      <c r="AC449" s="97"/>
    </row>
    <row r="450" spans="1:29" ht="15.75">
      <c r="A450" s="99"/>
      <c r="B450" s="97"/>
      <c r="C450" s="97"/>
      <c r="D450" s="97"/>
      <c r="E450" s="97"/>
      <c r="F450" s="97"/>
      <c r="G450" s="97"/>
      <c r="H450" s="97"/>
      <c r="I450" s="97"/>
      <c r="J450" s="97"/>
      <c r="K450" s="97"/>
      <c r="L450" s="97"/>
      <c r="M450" s="97"/>
      <c r="N450" s="97"/>
      <c r="O450" s="97"/>
      <c r="P450" s="97"/>
      <c r="Q450" s="97"/>
      <c r="R450" s="97"/>
      <c r="S450" s="97"/>
      <c r="T450" s="97"/>
      <c r="U450" s="97"/>
      <c r="V450" s="97"/>
      <c r="W450" s="97"/>
      <c r="X450" s="97"/>
      <c r="Y450" s="99"/>
      <c r="Z450" s="99"/>
      <c r="AA450" s="99"/>
      <c r="AB450" s="99"/>
      <c r="AC450" s="97"/>
    </row>
    <row r="451" spans="1:29" ht="15.75">
      <c r="A451" s="99"/>
      <c r="B451" s="97"/>
      <c r="C451" s="97"/>
      <c r="D451" s="97"/>
      <c r="E451" s="97"/>
      <c r="F451" s="97"/>
      <c r="G451" s="97"/>
      <c r="H451" s="97"/>
      <c r="I451" s="97"/>
      <c r="J451" s="97"/>
      <c r="K451" s="97"/>
      <c r="L451" s="97"/>
      <c r="M451" s="97"/>
      <c r="N451" s="97"/>
      <c r="O451" s="97"/>
      <c r="P451" s="97"/>
      <c r="Q451" s="97"/>
      <c r="R451" s="97"/>
      <c r="S451" s="97"/>
      <c r="T451" s="97"/>
      <c r="U451" s="97"/>
      <c r="V451" s="97"/>
      <c r="W451" s="97"/>
      <c r="X451" s="97"/>
      <c r="Y451" s="99"/>
      <c r="Z451" s="99"/>
      <c r="AA451" s="99"/>
      <c r="AB451" s="99"/>
      <c r="AC451" s="97"/>
    </row>
    <row r="452" spans="1:29" ht="15.75">
      <c r="A452" s="99"/>
      <c r="B452" s="97"/>
      <c r="C452" s="97"/>
      <c r="D452" s="97"/>
      <c r="E452" s="97"/>
      <c r="F452" s="97"/>
      <c r="G452" s="97"/>
      <c r="H452" s="97"/>
      <c r="I452" s="97"/>
      <c r="J452" s="97"/>
      <c r="K452" s="97"/>
      <c r="L452" s="97"/>
      <c r="M452" s="97"/>
      <c r="N452" s="97"/>
      <c r="O452" s="97"/>
      <c r="P452" s="97"/>
      <c r="Q452" s="97"/>
      <c r="R452" s="97"/>
      <c r="S452" s="97"/>
      <c r="T452" s="97"/>
      <c r="U452" s="97"/>
      <c r="V452" s="97"/>
      <c r="W452" s="97"/>
      <c r="X452" s="97"/>
      <c r="Y452" s="99"/>
      <c r="Z452" s="99"/>
      <c r="AA452" s="99"/>
      <c r="AB452" s="99"/>
      <c r="AC452" s="97"/>
    </row>
    <row r="453" spans="1:29" ht="15.75">
      <c r="A453" s="99"/>
      <c r="B453" s="97"/>
      <c r="C453" s="97"/>
      <c r="D453" s="97"/>
      <c r="E453" s="97"/>
      <c r="F453" s="97"/>
      <c r="G453" s="97"/>
      <c r="H453" s="97"/>
      <c r="I453" s="97"/>
      <c r="J453" s="97"/>
      <c r="K453" s="97"/>
      <c r="L453" s="97"/>
      <c r="M453" s="97"/>
      <c r="N453" s="97"/>
      <c r="O453" s="97"/>
      <c r="P453" s="97"/>
      <c r="Q453" s="97"/>
      <c r="R453" s="97"/>
      <c r="S453" s="97"/>
      <c r="T453" s="97"/>
      <c r="U453" s="97"/>
      <c r="V453" s="97"/>
      <c r="W453" s="97"/>
      <c r="X453" s="97"/>
      <c r="Y453" s="99"/>
      <c r="Z453" s="99"/>
      <c r="AA453" s="99"/>
      <c r="AB453" s="99"/>
      <c r="AC453" s="97"/>
    </row>
    <row r="454" spans="1:29" ht="15.75">
      <c r="A454" s="99"/>
      <c r="B454" s="97"/>
      <c r="C454" s="97"/>
      <c r="D454" s="97"/>
      <c r="E454" s="97"/>
      <c r="F454" s="97"/>
      <c r="G454" s="97"/>
      <c r="H454" s="97"/>
      <c r="I454" s="97"/>
      <c r="J454" s="97"/>
      <c r="K454" s="97"/>
      <c r="L454" s="97"/>
      <c r="M454" s="97"/>
      <c r="N454" s="97"/>
      <c r="O454" s="97"/>
      <c r="P454" s="97"/>
      <c r="Q454" s="97"/>
      <c r="R454" s="97"/>
      <c r="S454" s="97"/>
      <c r="T454" s="97"/>
      <c r="U454" s="97"/>
      <c r="V454" s="97"/>
      <c r="W454" s="97"/>
      <c r="X454" s="97"/>
      <c r="Y454" s="99"/>
      <c r="Z454" s="99"/>
      <c r="AA454" s="99"/>
      <c r="AB454" s="99"/>
      <c r="AC454" s="97"/>
    </row>
    <row r="455" spans="1:29" ht="15.75">
      <c r="A455" s="99"/>
      <c r="B455" s="97"/>
      <c r="C455" s="97"/>
      <c r="D455" s="97"/>
      <c r="E455" s="97"/>
      <c r="F455" s="97"/>
      <c r="G455" s="97"/>
      <c r="H455" s="97"/>
      <c r="I455" s="97"/>
      <c r="J455" s="97"/>
      <c r="K455" s="97"/>
      <c r="L455" s="97"/>
      <c r="M455" s="97"/>
      <c r="N455" s="97"/>
      <c r="O455" s="97"/>
      <c r="P455" s="97"/>
      <c r="Q455" s="97"/>
      <c r="R455" s="97"/>
      <c r="S455" s="97"/>
      <c r="T455" s="97"/>
      <c r="U455" s="97"/>
      <c r="V455" s="97"/>
      <c r="W455" s="97"/>
      <c r="X455" s="97"/>
      <c r="Y455" s="99"/>
      <c r="Z455" s="99"/>
      <c r="AA455" s="99"/>
      <c r="AB455" s="99"/>
      <c r="AC455" s="97"/>
    </row>
    <row r="456" spans="1:29" ht="15.75">
      <c r="A456" s="99"/>
      <c r="B456" s="97"/>
      <c r="C456" s="97"/>
      <c r="D456" s="97"/>
      <c r="E456" s="97"/>
      <c r="F456" s="97"/>
      <c r="G456" s="97"/>
      <c r="H456" s="97"/>
      <c r="I456" s="97"/>
      <c r="J456" s="97"/>
      <c r="K456" s="97"/>
      <c r="L456" s="97"/>
      <c r="M456" s="97"/>
      <c r="N456" s="97"/>
      <c r="O456" s="97"/>
      <c r="P456" s="97"/>
      <c r="Q456" s="97"/>
      <c r="R456" s="97"/>
      <c r="S456" s="97"/>
      <c r="T456" s="97"/>
      <c r="U456" s="97"/>
      <c r="V456" s="97"/>
      <c r="W456" s="97"/>
      <c r="X456" s="97"/>
      <c r="Y456" s="99"/>
      <c r="Z456" s="99"/>
      <c r="AA456" s="99"/>
      <c r="AB456" s="99"/>
      <c r="AC456" s="97"/>
    </row>
    <row r="457" spans="1:29" ht="15.75">
      <c r="A457" s="99"/>
      <c r="B457" s="97"/>
      <c r="C457" s="97"/>
      <c r="D457" s="97"/>
      <c r="E457" s="97"/>
      <c r="F457" s="97"/>
      <c r="G457" s="97"/>
      <c r="H457" s="97"/>
      <c r="I457" s="97"/>
      <c r="J457" s="97"/>
      <c r="K457" s="97"/>
      <c r="L457" s="97"/>
      <c r="M457" s="97"/>
      <c r="N457" s="97"/>
      <c r="O457" s="97"/>
      <c r="P457" s="97"/>
      <c r="Q457" s="97"/>
      <c r="R457" s="97"/>
      <c r="S457" s="97"/>
      <c r="T457" s="97"/>
      <c r="U457" s="97"/>
      <c r="V457" s="97"/>
      <c r="W457" s="97"/>
      <c r="X457" s="97"/>
      <c r="Y457" s="99"/>
      <c r="Z457" s="99"/>
      <c r="AA457" s="99"/>
      <c r="AB457" s="99"/>
      <c r="AC457" s="97"/>
    </row>
    <row r="458" spans="1:29" ht="15.75">
      <c r="A458" s="99"/>
      <c r="B458" s="97"/>
      <c r="C458" s="97"/>
      <c r="D458" s="97"/>
      <c r="E458" s="97"/>
      <c r="F458" s="97"/>
      <c r="G458" s="97"/>
      <c r="H458" s="97"/>
      <c r="I458" s="97"/>
      <c r="J458" s="97"/>
      <c r="K458" s="97"/>
      <c r="L458" s="97"/>
      <c r="M458" s="97"/>
      <c r="N458" s="97"/>
      <c r="O458" s="97"/>
      <c r="P458" s="97"/>
      <c r="Q458" s="97"/>
      <c r="R458" s="97"/>
      <c r="S458" s="97"/>
      <c r="T458" s="97"/>
      <c r="U458" s="97"/>
      <c r="V458" s="97"/>
      <c r="W458" s="97"/>
      <c r="X458" s="97"/>
      <c r="Y458" s="99"/>
      <c r="Z458" s="99"/>
      <c r="AA458" s="99"/>
      <c r="AB458" s="99"/>
      <c r="AC458" s="97"/>
    </row>
    <row r="459" spans="1:29" ht="15.75">
      <c r="A459" s="99"/>
      <c r="B459" s="97"/>
      <c r="C459" s="97"/>
      <c r="D459" s="97"/>
      <c r="E459" s="97"/>
      <c r="F459" s="97"/>
      <c r="G459" s="97"/>
      <c r="H459" s="97"/>
      <c r="I459" s="97"/>
      <c r="J459" s="97"/>
      <c r="K459" s="97"/>
      <c r="L459" s="97"/>
      <c r="M459" s="97"/>
      <c r="N459" s="97"/>
      <c r="O459" s="97"/>
      <c r="P459" s="97"/>
      <c r="Q459" s="97"/>
      <c r="R459" s="97"/>
      <c r="S459" s="97"/>
      <c r="T459" s="97"/>
      <c r="U459" s="97"/>
      <c r="V459" s="97"/>
      <c r="W459" s="97"/>
      <c r="X459" s="97"/>
      <c r="Y459" s="99"/>
      <c r="Z459" s="99"/>
      <c r="AA459" s="99"/>
      <c r="AB459" s="99"/>
      <c r="AC459" s="97"/>
    </row>
    <row r="460" spans="1:29" ht="15.75">
      <c r="A460" s="99"/>
      <c r="B460" s="97"/>
      <c r="C460" s="97"/>
      <c r="D460" s="97"/>
      <c r="E460" s="97"/>
      <c r="F460" s="97"/>
      <c r="G460" s="97"/>
      <c r="H460" s="97"/>
      <c r="I460" s="97"/>
      <c r="J460" s="97"/>
      <c r="K460" s="97"/>
      <c r="L460" s="97"/>
      <c r="M460" s="97"/>
      <c r="N460" s="97"/>
      <c r="O460" s="97"/>
      <c r="P460" s="97"/>
      <c r="Q460" s="97"/>
      <c r="R460" s="97"/>
      <c r="S460" s="97"/>
      <c r="T460" s="97"/>
      <c r="U460" s="97"/>
      <c r="V460" s="97"/>
      <c r="W460" s="97"/>
      <c r="X460" s="97"/>
      <c r="Y460" s="99"/>
      <c r="Z460" s="99"/>
      <c r="AA460" s="99"/>
      <c r="AB460" s="99"/>
      <c r="AC460" s="97"/>
    </row>
    <row r="461" spans="1:29" ht="15.75">
      <c r="A461" s="99"/>
      <c r="B461" s="97"/>
      <c r="C461" s="97"/>
      <c r="D461" s="97"/>
      <c r="E461" s="97"/>
      <c r="F461" s="97"/>
      <c r="G461" s="97"/>
      <c r="H461" s="97"/>
      <c r="I461" s="97"/>
      <c r="J461" s="97"/>
      <c r="K461" s="97"/>
      <c r="L461" s="97"/>
      <c r="M461" s="97"/>
      <c r="N461" s="97"/>
      <c r="O461" s="97"/>
      <c r="P461" s="97"/>
      <c r="Q461" s="97"/>
      <c r="R461" s="97"/>
      <c r="S461" s="97"/>
      <c r="T461" s="97"/>
      <c r="U461" s="97"/>
      <c r="V461" s="97"/>
      <c r="W461" s="97"/>
      <c r="X461" s="97"/>
      <c r="Y461" s="99"/>
      <c r="Z461" s="99"/>
      <c r="AA461" s="99"/>
      <c r="AB461" s="99"/>
      <c r="AC461" s="97"/>
    </row>
    <row r="462" spans="1:29" ht="15.75">
      <c r="A462" s="99"/>
      <c r="B462" s="97"/>
      <c r="C462" s="97"/>
      <c r="D462" s="97"/>
      <c r="E462" s="97"/>
      <c r="F462" s="97"/>
      <c r="G462" s="97"/>
      <c r="H462" s="97"/>
      <c r="I462" s="97"/>
      <c r="J462" s="97"/>
      <c r="K462" s="97"/>
      <c r="L462" s="97"/>
      <c r="M462" s="97"/>
      <c r="N462" s="97"/>
      <c r="O462" s="97"/>
      <c r="P462" s="97"/>
      <c r="Q462" s="97"/>
      <c r="R462" s="97"/>
      <c r="S462" s="97"/>
      <c r="T462" s="97"/>
      <c r="U462" s="97"/>
      <c r="V462" s="97"/>
      <c r="W462" s="97"/>
      <c r="X462" s="97"/>
      <c r="Y462" s="99"/>
      <c r="Z462" s="99"/>
      <c r="AA462" s="99"/>
      <c r="AB462" s="99"/>
      <c r="AC462" s="97"/>
    </row>
    <row r="463" spans="1:29" ht="15.75">
      <c r="A463" s="99"/>
      <c r="B463" s="97"/>
      <c r="C463" s="97"/>
      <c r="D463" s="97"/>
      <c r="E463" s="97"/>
      <c r="F463" s="97"/>
      <c r="G463" s="97"/>
      <c r="H463" s="97"/>
      <c r="I463" s="97"/>
      <c r="J463" s="97"/>
      <c r="K463" s="97"/>
      <c r="L463" s="97"/>
      <c r="M463" s="97"/>
      <c r="N463" s="97"/>
      <c r="O463" s="97"/>
      <c r="P463" s="97"/>
      <c r="Q463" s="97"/>
      <c r="R463" s="97"/>
      <c r="S463" s="97"/>
      <c r="T463" s="97"/>
      <c r="U463" s="97"/>
      <c r="V463" s="97"/>
      <c r="W463" s="97"/>
      <c r="X463" s="97"/>
      <c r="Y463" s="99"/>
      <c r="Z463" s="99"/>
      <c r="AA463" s="99"/>
      <c r="AB463" s="99"/>
      <c r="AC463" s="97"/>
    </row>
    <row r="464" spans="1:29" ht="15.75">
      <c r="A464" s="99"/>
      <c r="B464" s="97"/>
      <c r="C464" s="97"/>
      <c r="D464" s="97"/>
      <c r="E464" s="97"/>
      <c r="F464" s="97"/>
      <c r="G464" s="97"/>
      <c r="H464" s="97"/>
      <c r="I464" s="97"/>
      <c r="J464" s="97"/>
      <c r="K464" s="97"/>
      <c r="L464" s="97"/>
      <c r="M464" s="97"/>
      <c r="N464" s="97"/>
      <c r="O464" s="97"/>
      <c r="P464" s="97"/>
      <c r="Q464" s="97"/>
      <c r="R464" s="97"/>
      <c r="S464" s="97"/>
      <c r="T464" s="97"/>
      <c r="U464" s="97"/>
      <c r="V464" s="97"/>
      <c r="W464" s="97"/>
      <c r="X464" s="97"/>
      <c r="Y464" s="99"/>
      <c r="Z464" s="99"/>
      <c r="AA464" s="99"/>
      <c r="AB464" s="99"/>
      <c r="AC464" s="97"/>
    </row>
    <row r="465" spans="1:29" ht="15.75">
      <c r="A465" s="99"/>
      <c r="B465" s="97"/>
      <c r="C465" s="97"/>
      <c r="D465" s="97"/>
      <c r="E465" s="97"/>
      <c r="F465" s="97"/>
      <c r="G465" s="97"/>
      <c r="H465" s="97"/>
      <c r="I465" s="97"/>
      <c r="J465" s="97"/>
      <c r="K465" s="97"/>
      <c r="L465" s="97"/>
      <c r="M465" s="97"/>
      <c r="N465" s="97"/>
      <c r="O465" s="97"/>
      <c r="P465" s="97"/>
      <c r="Q465" s="97"/>
      <c r="R465" s="97"/>
      <c r="S465" s="97"/>
      <c r="T465" s="97"/>
      <c r="U465" s="97"/>
      <c r="V465" s="97"/>
      <c r="W465" s="97"/>
      <c r="X465" s="97"/>
      <c r="Y465" s="99"/>
      <c r="Z465" s="99"/>
      <c r="AA465" s="99"/>
      <c r="AB465" s="99"/>
      <c r="AC465" s="97"/>
    </row>
    <row r="466" spans="1:29" ht="15.75">
      <c r="A466" s="99"/>
      <c r="B466" s="97"/>
      <c r="C466" s="97"/>
      <c r="D466" s="97"/>
      <c r="E466" s="97"/>
      <c r="F466" s="97"/>
      <c r="G466" s="97"/>
      <c r="H466" s="97"/>
      <c r="I466" s="97"/>
      <c r="J466" s="97"/>
      <c r="K466" s="97"/>
      <c r="L466" s="97"/>
      <c r="M466" s="97"/>
      <c r="N466" s="97"/>
      <c r="O466" s="97"/>
      <c r="P466" s="97"/>
      <c r="Q466" s="97"/>
      <c r="R466" s="97"/>
      <c r="S466" s="97"/>
      <c r="T466" s="97"/>
      <c r="U466" s="97"/>
      <c r="V466" s="97"/>
      <c r="W466" s="97"/>
      <c r="X466" s="97"/>
      <c r="Y466" s="99"/>
      <c r="Z466" s="99"/>
      <c r="AA466" s="99"/>
      <c r="AB466" s="99"/>
      <c r="AC466" s="97"/>
    </row>
    <row r="467" spans="1:29" ht="15.75">
      <c r="A467" s="99"/>
      <c r="B467" s="97"/>
      <c r="C467" s="97"/>
      <c r="D467" s="97"/>
      <c r="E467" s="97"/>
      <c r="F467" s="97"/>
      <c r="G467" s="97"/>
      <c r="H467" s="97"/>
      <c r="I467" s="97"/>
      <c r="J467" s="97"/>
      <c r="K467" s="97"/>
      <c r="L467" s="97"/>
      <c r="M467" s="97"/>
      <c r="N467" s="97"/>
      <c r="O467" s="97"/>
      <c r="P467" s="97"/>
      <c r="Q467" s="97"/>
      <c r="R467" s="97"/>
      <c r="S467" s="97"/>
      <c r="T467" s="97"/>
      <c r="U467" s="97"/>
      <c r="V467" s="97"/>
      <c r="W467" s="97"/>
      <c r="X467" s="97"/>
      <c r="Y467" s="99"/>
      <c r="Z467" s="99"/>
      <c r="AA467" s="99"/>
      <c r="AB467" s="99"/>
      <c r="AC467" s="97"/>
    </row>
    <row r="468" spans="1:29" ht="15.75">
      <c r="A468" s="99"/>
      <c r="B468" s="97"/>
      <c r="C468" s="97"/>
      <c r="D468" s="97"/>
      <c r="E468" s="97"/>
      <c r="F468" s="97"/>
      <c r="G468" s="97"/>
      <c r="H468" s="97"/>
      <c r="I468" s="97"/>
      <c r="J468" s="97"/>
      <c r="K468" s="97"/>
      <c r="L468" s="97"/>
      <c r="M468" s="97"/>
      <c r="N468" s="97"/>
      <c r="O468" s="97"/>
      <c r="P468" s="97"/>
      <c r="Q468" s="97"/>
      <c r="R468" s="97"/>
      <c r="S468" s="97"/>
      <c r="T468" s="97"/>
      <c r="U468" s="97"/>
      <c r="V468" s="97"/>
      <c r="W468" s="97"/>
      <c r="X468" s="97"/>
      <c r="Y468" s="99"/>
      <c r="Z468" s="99"/>
      <c r="AA468" s="99"/>
      <c r="AB468" s="99"/>
      <c r="AC468" s="97"/>
    </row>
    <row r="469" spans="1:29" ht="15.75">
      <c r="A469" s="99"/>
      <c r="B469" s="97"/>
      <c r="C469" s="97"/>
      <c r="D469" s="97"/>
      <c r="E469" s="97"/>
      <c r="F469" s="97"/>
      <c r="G469" s="97"/>
      <c r="H469" s="97"/>
      <c r="I469" s="97"/>
      <c r="J469" s="97"/>
      <c r="K469" s="97"/>
      <c r="L469" s="97"/>
      <c r="M469" s="97"/>
      <c r="N469" s="97"/>
      <c r="O469" s="97"/>
      <c r="P469" s="97"/>
      <c r="Q469" s="97"/>
      <c r="R469" s="97"/>
      <c r="S469" s="97"/>
      <c r="T469" s="97"/>
      <c r="U469" s="97"/>
      <c r="V469" s="97"/>
      <c r="W469" s="97"/>
      <c r="X469" s="97"/>
      <c r="Y469" s="99"/>
      <c r="Z469" s="99"/>
      <c r="AA469" s="99"/>
      <c r="AB469" s="99"/>
      <c r="AC469" s="97"/>
    </row>
    <row r="470" spans="1:29" ht="15.75">
      <c r="A470" s="99"/>
      <c r="B470" s="97"/>
      <c r="C470" s="97"/>
      <c r="D470" s="97"/>
      <c r="E470" s="97"/>
      <c r="F470" s="97"/>
      <c r="G470" s="97"/>
      <c r="H470" s="97"/>
      <c r="I470" s="97"/>
      <c r="J470" s="97"/>
      <c r="K470" s="97"/>
      <c r="L470" s="97"/>
      <c r="M470" s="97"/>
      <c r="N470" s="97"/>
      <c r="O470" s="97"/>
      <c r="P470" s="97"/>
      <c r="Q470" s="97"/>
      <c r="R470" s="97"/>
      <c r="S470" s="97"/>
      <c r="T470" s="97"/>
      <c r="U470" s="97"/>
      <c r="V470" s="97"/>
      <c r="W470" s="97"/>
      <c r="X470" s="97"/>
      <c r="Y470" s="99"/>
      <c r="Z470" s="99"/>
      <c r="AA470" s="99"/>
      <c r="AB470" s="99"/>
      <c r="AC470" s="97"/>
    </row>
    <row r="471" spans="1:29" ht="15.75">
      <c r="A471" s="99"/>
      <c r="B471" s="97"/>
      <c r="C471" s="97"/>
      <c r="D471" s="97"/>
      <c r="E471" s="97"/>
      <c r="F471" s="97"/>
      <c r="G471" s="97"/>
      <c r="H471" s="97"/>
      <c r="I471" s="97"/>
      <c r="J471" s="97"/>
      <c r="K471" s="97"/>
      <c r="L471" s="97"/>
      <c r="M471" s="97"/>
      <c r="N471" s="97"/>
      <c r="O471" s="97"/>
      <c r="P471" s="97"/>
      <c r="Q471" s="97"/>
      <c r="R471" s="97"/>
      <c r="S471" s="97"/>
      <c r="T471" s="97"/>
      <c r="U471" s="97"/>
      <c r="V471" s="97"/>
      <c r="W471" s="97"/>
      <c r="X471" s="97"/>
      <c r="Y471" s="99"/>
      <c r="Z471" s="99"/>
      <c r="AA471" s="99"/>
      <c r="AB471" s="99"/>
      <c r="AC471" s="97"/>
    </row>
    <row r="472" spans="1:29" ht="15.75">
      <c r="A472" s="99"/>
      <c r="B472" s="97"/>
      <c r="C472" s="97"/>
      <c r="D472" s="97"/>
      <c r="E472" s="97"/>
      <c r="F472" s="97"/>
      <c r="G472" s="97"/>
      <c r="H472" s="97"/>
      <c r="I472" s="97"/>
      <c r="J472" s="97"/>
      <c r="K472" s="97"/>
      <c r="L472" s="97"/>
      <c r="M472" s="97"/>
      <c r="N472" s="97"/>
      <c r="O472" s="97"/>
      <c r="P472" s="97"/>
      <c r="Q472" s="97"/>
      <c r="R472" s="97"/>
      <c r="S472" s="97"/>
      <c r="T472" s="97"/>
      <c r="U472" s="97"/>
      <c r="V472" s="97"/>
      <c r="W472" s="97"/>
      <c r="X472" s="97"/>
      <c r="Y472" s="99"/>
      <c r="Z472" s="99"/>
      <c r="AA472" s="99"/>
      <c r="AB472" s="99"/>
      <c r="AC472" s="97"/>
    </row>
    <row r="473" spans="1:29" ht="15.75">
      <c r="A473" s="99"/>
      <c r="B473" s="97"/>
      <c r="C473" s="97"/>
      <c r="D473" s="97"/>
      <c r="E473" s="97"/>
      <c r="F473" s="97"/>
      <c r="G473" s="97"/>
      <c r="H473" s="97"/>
      <c r="I473" s="97"/>
      <c r="J473" s="97"/>
      <c r="K473" s="97"/>
      <c r="L473" s="97"/>
      <c r="M473" s="97"/>
      <c r="N473" s="97"/>
      <c r="O473" s="97"/>
      <c r="P473" s="97"/>
      <c r="Q473" s="97"/>
      <c r="R473" s="97"/>
      <c r="S473" s="97"/>
      <c r="T473" s="97"/>
      <c r="U473" s="97"/>
      <c r="V473" s="97"/>
      <c r="W473" s="97"/>
      <c r="X473" s="97"/>
      <c r="Y473" s="99"/>
      <c r="Z473" s="99"/>
      <c r="AA473" s="99"/>
      <c r="AB473" s="99"/>
      <c r="AC473" s="97"/>
    </row>
    <row r="474" spans="1:29" ht="15.75">
      <c r="A474" s="99"/>
      <c r="B474" s="97"/>
      <c r="C474" s="97"/>
      <c r="D474" s="97"/>
      <c r="E474" s="97"/>
      <c r="F474" s="97"/>
      <c r="G474" s="97"/>
      <c r="H474" s="97"/>
      <c r="I474" s="97"/>
      <c r="J474" s="97"/>
      <c r="K474" s="97"/>
      <c r="L474" s="97"/>
      <c r="M474" s="97"/>
      <c r="N474" s="97"/>
      <c r="O474" s="97"/>
      <c r="P474" s="97"/>
      <c r="Q474" s="97"/>
      <c r="R474" s="97"/>
      <c r="S474" s="97"/>
      <c r="T474" s="97"/>
      <c r="U474" s="97"/>
      <c r="V474" s="97"/>
      <c r="W474" s="97"/>
      <c r="X474" s="97"/>
      <c r="Y474" s="99"/>
      <c r="Z474" s="99"/>
      <c r="AA474" s="99"/>
      <c r="AB474" s="99"/>
      <c r="AC474" s="97"/>
    </row>
    <row r="475" spans="1:29" ht="15.75">
      <c r="A475" s="99"/>
      <c r="B475" s="97"/>
      <c r="C475" s="97"/>
      <c r="D475" s="97"/>
      <c r="E475" s="97"/>
      <c r="F475" s="97"/>
      <c r="G475" s="97"/>
      <c r="H475" s="97"/>
      <c r="I475" s="97"/>
      <c r="J475" s="97"/>
      <c r="K475" s="97"/>
      <c r="L475" s="97"/>
      <c r="M475" s="97"/>
      <c r="N475" s="97"/>
      <c r="O475" s="97"/>
      <c r="P475" s="97"/>
      <c r="Q475" s="97"/>
      <c r="R475" s="97"/>
      <c r="S475" s="97"/>
      <c r="T475" s="97"/>
      <c r="U475" s="97"/>
      <c r="V475" s="97"/>
      <c r="W475" s="97"/>
      <c r="X475" s="97"/>
      <c r="Y475" s="99"/>
      <c r="Z475" s="99"/>
      <c r="AA475" s="99"/>
      <c r="AB475" s="99"/>
      <c r="AC475" s="97"/>
    </row>
    <row r="476" spans="1:29" ht="15.75">
      <c r="A476" s="99"/>
      <c r="B476" s="97"/>
      <c r="C476" s="97"/>
      <c r="D476" s="97"/>
      <c r="E476" s="97"/>
      <c r="F476" s="97"/>
      <c r="G476" s="97"/>
      <c r="H476" s="97"/>
      <c r="I476" s="97"/>
      <c r="J476" s="97"/>
      <c r="K476" s="97"/>
      <c r="L476" s="97"/>
      <c r="M476" s="97"/>
      <c r="N476" s="97"/>
      <c r="O476" s="97"/>
      <c r="P476" s="97"/>
      <c r="Q476" s="97"/>
      <c r="R476" s="97"/>
      <c r="S476" s="97"/>
      <c r="T476" s="97"/>
      <c r="U476" s="97"/>
      <c r="V476" s="97"/>
      <c r="W476" s="97"/>
      <c r="X476" s="97"/>
      <c r="Y476" s="99"/>
      <c r="Z476" s="99"/>
      <c r="AA476" s="99"/>
      <c r="AB476" s="99"/>
      <c r="AC476" s="97"/>
    </row>
    <row r="477" spans="1:29" ht="15.75">
      <c r="A477" s="99"/>
      <c r="B477" s="97"/>
      <c r="C477" s="97"/>
      <c r="D477" s="97"/>
      <c r="E477" s="97"/>
      <c r="F477" s="97"/>
      <c r="G477" s="97"/>
      <c r="H477" s="97"/>
      <c r="I477" s="97"/>
      <c r="J477" s="97"/>
      <c r="K477" s="97"/>
      <c r="L477" s="97"/>
      <c r="M477" s="97"/>
      <c r="N477" s="97"/>
      <c r="O477" s="97"/>
      <c r="P477" s="97"/>
      <c r="Q477" s="97"/>
      <c r="R477" s="97"/>
      <c r="S477" s="97"/>
      <c r="T477" s="97"/>
      <c r="U477" s="97"/>
      <c r="V477" s="97"/>
      <c r="W477" s="97"/>
      <c r="X477" s="97"/>
      <c r="Y477" s="99"/>
      <c r="Z477" s="99"/>
      <c r="AA477" s="99"/>
      <c r="AB477" s="99"/>
      <c r="AC477" s="97"/>
    </row>
    <row r="478" spans="1:29" ht="15.75">
      <c r="A478" s="99"/>
      <c r="B478" s="97"/>
      <c r="C478" s="97"/>
      <c r="D478" s="97"/>
      <c r="E478" s="97"/>
      <c r="F478" s="97"/>
      <c r="G478" s="97"/>
      <c r="H478" s="97"/>
      <c r="I478" s="97"/>
      <c r="J478" s="97"/>
      <c r="K478" s="97"/>
      <c r="L478" s="97"/>
      <c r="M478" s="97"/>
      <c r="N478" s="97"/>
      <c r="O478" s="97"/>
      <c r="P478" s="97"/>
      <c r="Q478" s="97"/>
      <c r="R478" s="97"/>
      <c r="S478" s="97"/>
      <c r="T478" s="97"/>
      <c r="U478" s="97"/>
      <c r="V478" s="97"/>
      <c r="W478" s="97"/>
      <c r="X478" s="97"/>
      <c r="Y478" s="99"/>
      <c r="Z478" s="99"/>
      <c r="AA478" s="99"/>
      <c r="AB478" s="99"/>
      <c r="AC478" s="97"/>
    </row>
    <row r="479" spans="1:29" ht="15.75">
      <c r="A479" s="99"/>
      <c r="B479" s="97"/>
      <c r="C479" s="97"/>
      <c r="D479" s="97"/>
      <c r="E479" s="97"/>
      <c r="F479" s="97"/>
      <c r="G479" s="97"/>
      <c r="H479" s="97"/>
      <c r="I479" s="97"/>
      <c r="J479" s="97"/>
      <c r="K479" s="97"/>
      <c r="L479" s="97"/>
      <c r="M479" s="97"/>
      <c r="N479" s="97"/>
      <c r="O479" s="97"/>
      <c r="P479" s="97"/>
      <c r="Q479" s="97"/>
      <c r="R479" s="97"/>
      <c r="S479" s="97"/>
      <c r="T479" s="97"/>
      <c r="U479" s="97"/>
      <c r="V479" s="97"/>
      <c r="W479" s="97"/>
      <c r="X479" s="97"/>
      <c r="Y479" s="99"/>
      <c r="Z479" s="99"/>
      <c r="AA479" s="99"/>
      <c r="AB479" s="99"/>
      <c r="AC479" s="97"/>
    </row>
    <row r="480" spans="1:29" ht="15.75">
      <c r="A480" s="99"/>
      <c r="B480" s="97"/>
      <c r="C480" s="97"/>
      <c r="D480" s="97"/>
      <c r="E480" s="97"/>
      <c r="F480" s="97"/>
      <c r="G480" s="97"/>
      <c r="H480" s="97"/>
      <c r="I480" s="97"/>
      <c r="J480" s="97"/>
      <c r="K480" s="97"/>
      <c r="L480" s="97"/>
      <c r="M480" s="97"/>
      <c r="N480" s="97"/>
      <c r="O480" s="97"/>
      <c r="P480" s="97"/>
      <c r="Q480" s="97"/>
      <c r="R480" s="97"/>
      <c r="S480" s="97"/>
      <c r="T480" s="97"/>
      <c r="U480" s="97"/>
      <c r="V480" s="97"/>
      <c r="W480" s="97"/>
      <c r="X480" s="97"/>
      <c r="Y480" s="99"/>
      <c r="Z480" s="99"/>
      <c r="AA480" s="99"/>
      <c r="AB480" s="99"/>
      <c r="AC480" s="97"/>
    </row>
    <row r="481" spans="1:29" ht="15.75">
      <c r="A481" s="99"/>
      <c r="B481" s="97"/>
      <c r="C481" s="97"/>
      <c r="D481" s="97"/>
      <c r="E481" s="97"/>
      <c r="F481" s="97"/>
      <c r="G481" s="97"/>
      <c r="H481" s="97"/>
      <c r="I481" s="97"/>
      <c r="J481" s="97"/>
      <c r="K481" s="97"/>
      <c r="L481" s="97"/>
      <c r="M481" s="97"/>
      <c r="N481" s="97"/>
      <c r="O481" s="97"/>
      <c r="P481" s="97"/>
      <c r="Q481" s="97"/>
      <c r="R481" s="97"/>
      <c r="S481" s="97"/>
      <c r="T481" s="97"/>
      <c r="U481" s="97"/>
      <c r="V481" s="97"/>
      <c r="W481" s="97"/>
      <c r="X481" s="97"/>
      <c r="Y481" s="99"/>
      <c r="Z481" s="99"/>
      <c r="AA481" s="99"/>
      <c r="AB481" s="99"/>
      <c r="AC481" s="97"/>
    </row>
    <row r="482" spans="1:29" ht="15.75">
      <c r="A482" s="99"/>
      <c r="B482" s="97"/>
      <c r="C482" s="97"/>
      <c r="D482" s="97"/>
      <c r="E482" s="97"/>
      <c r="F482" s="97"/>
      <c r="G482" s="97"/>
      <c r="H482" s="97"/>
      <c r="I482" s="97"/>
      <c r="J482" s="97"/>
      <c r="K482" s="97"/>
      <c r="L482" s="97"/>
      <c r="M482" s="97"/>
      <c r="N482" s="97"/>
      <c r="O482" s="97"/>
      <c r="P482" s="97"/>
      <c r="Q482" s="97"/>
      <c r="R482" s="97"/>
      <c r="S482" s="97"/>
      <c r="T482" s="97"/>
      <c r="U482" s="97"/>
      <c r="V482" s="97"/>
      <c r="W482" s="97"/>
      <c r="X482" s="97"/>
      <c r="Y482" s="99"/>
      <c r="Z482" s="99"/>
      <c r="AA482" s="99"/>
      <c r="AB482" s="99"/>
      <c r="AC482" s="97"/>
    </row>
    <row r="483" spans="1:29" ht="15.75">
      <c r="A483" s="99"/>
      <c r="B483" s="97"/>
      <c r="C483" s="97"/>
      <c r="D483" s="97"/>
      <c r="E483" s="97"/>
      <c r="F483" s="97"/>
      <c r="G483" s="97"/>
      <c r="H483" s="97"/>
      <c r="I483" s="97"/>
      <c r="J483" s="97"/>
      <c r="K483" s="97"/>
      <c r="L483" s="97"/>
      <c r="M483" s="97"/>
      <c r="N483" s="97"/>
      <c r="O483" s="97"/>
      <c r="P483" s="97"/>
      <c r="Q483" s="97"/>
      <c r="R483" s="97"/>
      <c r="S483" s="97"/>
      <c r="T483" s="97"/>
      <c r="U483" s="97"/>
      <c r="V483" s="97"/>
      <c r="W483" s="97"/>
      <c r="X483" s="97"/>
      <c r="Y483" s="99"/>
      <c r="Z483" s="99"/>
      <c r="AA483" s="99"/>
      <c r="AB483" s="99"/>
      <c r="AC483" s="97"/>
    </row>
    <row r="484" spans="1:29" ht="15.75">
      <c r="A484" s="99"/>
      <c r="B484" s="97"/>
      <c r="C484" s="97"/>
      <c r="D484" s="97"/>
      <c r="E484" s="97"/>
      <c r="F484" s="97"/>
      <c r="G484" s="97"/>
      <c r="H484" s="97"/>
      <c r="I484" s="97"/>
      <c r="J484" s="97"/>
      <c r="K484" s="97"/>
      <c r="L484" s="97"/>
      <c r="M484" s="97"/>
      <c r="N484" s="97"/>
      <c r="O484" s="97"/>
      <c r="P484" s="97"/>
      <c r="Q484" s="97"/>
      <c r="R484" s="97"/>
      <c r="S484" s="97"/>
      <c r="T484" s="97"/>
      <c r="U484" s="97"/>
      <c r="V484" s="97"/>
      <c r="W484" s="97"/>
      <c r="X484" s="97"/>
      <c r="Y484" s="99"/>
      <c r="Z484" s="99"/>
      <c r="AA484" s="99"/>
      <c r="AB484" s="99"/>
      <c r="AC484" s="97"/>
    </row>
    <row r="485" spans="1:29" ht="15.75">
      <c r="A485" s="99"/>
      <c r="B485" s="97"/>
      <c r="C485" s="97"/>
      <c r="D485" s="97"/>
      <c r="E485" s="97"/>
      <c r="F485" s="97"/>
      <c r="G485" s="97"/>
      <c r="H485" s="97"/>
      <c r="I485" s="97"/>
      <c r="J485" s="97"/>
      <c r="K485" s="97"/>
      <c r="L485" s="97"/>
      <c r="M485" s="97"/>
      <c r="N485" s="97"/>
      <c r="O485" s="97"/>
      <c r="P485" s="97"/>
      <c r="Q485" s="97"/>
      <c r="R485" s="97"/>
      <c r="S485" s="97"/>
      <c r="T485" s="97"/>
      <c r="U485" s="97"/>
      <c r="V485" s="97"/>
      <c r="W485" s="97"/>
      <c r="X485" s="97"/>
      <c r="Y485" s="99"/>
      <c r="Z485" s="99"/>
      <c r="AA485" s="99"/>
      <c r="AB485" s="99"/>
      <c r="AC485" s="97"/>
    </row>
    <row r="486" spans="1:29" ht="15.75">
      <c r="A486" s="99"/>
      <c r="B486" s="97"/>
      <c r="C486" s="97"/>
      <c r="D486" s="97"/>
      <c r="E486" s="97"/>
      <c r="F486" s="97"/>
      <c r="G486" s="97"/>
      <c r="H486" s="97"/>
      <c r="I486" s="97"/>
      <c r="J486" s="97"/>
      <c r="K486" s="97"/>
      <c r="L486" s="97"/>
      <c r="M486" s="97"/>
      <c r="N486" s="97"/>
      <c r="O486" s="97"/>
      <c r="P486" s="97"/>
      <c r="Q486" s="97"/>
      <c r="R486" s="97"/>
      <c r="S486" s="97"/>
      <c r="T486" s="97"/>
      <c r="U486" s="97"/>
      <c r="V486" s="97"/>
      <c r="W486" s="97"/>
      <c r="X486" s="97"/>
      <c r="Y486" s="99"/>
      <c r="Z486" s="99"/>
      <c r="AA486" s="99"/>
      <c r="AB486" s="99"/>
      <c r="AC486" s="97"/>
    </row>
    <row r="487" spans="1:29" ht="15.75">
      <c r="A487" s="99"/>
      <c r="B487" s="97"/>
      <c r="C487" s="97"/>
      <c r="D487" s="97"/>
      <c r="E487" s="97"/>
      <c r="F487" s="97"/>
      <c r="G487" s="97"/>
      <c r="H487" s="97"/>
      <c r="I487" s="97"/>
      <c r="J487" s="97"/>
      <c r="K487" s="97"/>
      <c r="L487" s="97"/>
      <c r="M487" s="97"/>
      <c r="N487" s="97"/>
      <c r="O487" s="97"/>
      <c r="P487" s="97"/>
      <c r="Q487" s="97"/>
      <c r="R487" s="97"/>
      <c r="S487" s="97"/>
      <c r="T487" s="97"/>
      <c r="U487" s="97"/>
      <c r="V487" s="97"/>
      <c r="W487" s="97"/>
      <c r="X487" s="97"/>
      <c r="Y487" s="99"/>
      <c r="Z487" s="99"/>
      <c r="AA487" s="99"/>
      <c r="AB487" s="99"/>
      <c r="AC487" s="97"/>
    </row>
    <row r="488" spans="1:29" ht="15.75">
      <c r="A488" s="99"/>
      <c r="B488" s="97"/>
      <c r="C488" s="97"/>
      <c r="D488" s="97"/>
      <c r="E488" s="97"/>
      <c r="F488" s="97"/>
      <c r="G488" s="97"/>
      <c r="H488" s="97"/>
      <c r="I488" s="97"/>
      <c r="J488" s="97"/>
      <c r="K488" s="97"/>
      <c r="L488" s="97"/>
      <c r="M488" s="97"/>
      <c r="N488" s="97"/>
      <c r="O488" s="97"/>
      <c r="P488" s="97"/>
      <c r="Q488" s="97"/>
      <c r="R488" s="97"/>
      <c r="S488" s="97"/>
      <c r="T488" s="97"/>
      <c r="U488" s="97"/>
      <c r="V488" s="97"/>
      <c r="W488" s="97"/>
      <c r="X488" s="97"/>
      <c r="Y488" s="99"/>
      <c r="Z488" s="99"/>
      <c r="AA488" s="99"/>
      <c r="AB488" s="99"/>
      <c r="AC488" s="97"/>
    </row>
    <row r="489" spans="1:29" ht="15.75">
      <c r="A489" s="99"/>
      <c r="B489" s="97"/>
      <c r="C489" s="97"/>
      <c r="D489" s="97"/>
      <c r="E489" s="97"/>
      <c r="F489" s="97"/>
      <c r="G489" s="97"/>
      <c r="H489" s="97"/>
      <c r="I489" s="97"/>
      <c r="J489" s="97"/>
      <c r="K489" s="97"/>
      <c r="L489" s="97"/>
      <c r="M489" s="97"/>
      <c r="N489" s="97"/>
      <c r="O489" s="97"/>
      <c r="P489" s="97"/>
      <c r="Q489" s="97"/>
      <c r="R489" s="97"/>
      <c r="S489" s="97"/>
      <c r="T489" s="97"/>
      <c r="U489" s="97"/>
      <c r="V489" s="97"/>
      <c r="W489" s="97"/>
      <c r="X489" s="97"/>
      <c r="Y489" s="99"/>
      <c r="Z489" s="99"/>
      <c r="AA489" s="99"/>
      <c r="AB489" s="99"/>
      <c r="AC489" s="97"/>
    </row>
    <row r="490" spans="1:29" ht="15.75">
      <c r="A490" s="99"/>
      <c r="B490" s="97"/>
      <c r="C490" s="97"/>
      <c r="D490" s="97"/>
      <c r="E490" s="97"/>
      <c r="F490" s="97"/>
      <c r="G490" s="97"/>
      <c r="H490" s="97"/>
      <c r="I490" s="97"/>
      <c r="J490" s="97"/>
      <c r="K490" s="97"/>
      <c r="L490" s="97"/>
      <c r="M490" s="97"/>
      <c r="N490" s="97"/>
      <c r="O490" s="97"/>
      <c r="P490" s="97"/>
      <c r="Q490" s="97"/>
      <c r="R490" s="97"/>
      <c r="S490" s="97"/>
      <c r="T490" s="97"/>
      <c r="U490" s="97"/>
      <c r="V490" s="97"/>
      <c r="W490" s="97"/>
      <c r="X490" s="97"/>
      <c r="Y490" s="99"/>
      <c r="Z490" s="99"/>
      <c r="AA490" s="99"/>
      <c r="AB490" s="99"/>
      <c r="AC490" s="97"/>
    </row>
    <row r="491" spans="1:29" ht="15.75">
      <c r="A491" s="99"/>
      <c r="B491" s="97"/>
      <c r="C491" s="97"/>
      <c r="D491" s="97"/>
      <c r="E491" s="97"/>
      <c r="F491" s="97"/>
      <c r="G491" s="97"/>
      <c r="H491" s="97"/>
      <c r="I491" s="97"/>
      <c r="J491" s="97"/>
      <c r="K491" s="97"/>
      <c r="L491" s="97"/>
      <c r="M491" s="97"/>
      <c r="N491" s="97"/>
      <c r="O491" s="97"/>
      <c r="P491" s="97"/>
      <c r="Q491" s="97"/>
      <c r="R491" s="97"/>
      <c r="S491" s="97"/>
      <c r="T491" s="97"/>
      <c r="U491" s="97"/>
      <c r="V491" s="97"/>
      <c r="W491" s="97"/>
      <c r="X491" s="97"/>
      <c r="Y491" s="99"/>
      <c r="Z491" s="99"/>
      <c r="AA491" s="99"/>
      <c r="AB491" s="99"/>
      <c r="AC491" s="97"/>
    </row>
    <row r="492" spans="1:29" ht="15.75">
      <c r="A492" s="99"/>
      <c r="B492" s="97"/>
      <c r="C492" s="97"/>
      <c r="D492" s="97"/>
      <c r="E492" s="97"/>
      <c r="F492" s="97"/>
      <c r="G492" s="97"/>
      <c r="H492" s="97"/>
      <c r="I492" s="97"/>
      <c r="J492" s="97"/>
      <c r="K492" s="97"/>
      <c r="L492" s="97"/>
      <c r="M492" s="97"/>
      <c r="N492" s="97"/>
      <c r="O492" s="97"/>
      <c r="P492" s="97"/>
      <c r="Q492" s="97"/>
      <c r="R492" s="97"/>
      <c r="S492" s="97"/>
      <c r="T492" s="97"/>
      <c r="U492" s="97"/>
      <c r="V492" s="97"/>
      <c r="W492" s="97"/>
      <c r="X492" s="97"/>
      <c r="Y492" s="99"/>
      <c r="Z492" s="99"/>
      <c r="AA492" s="99"/>
      <c r="AB492" s="99"/>
      <c r="AC492" s="97"/>
    </row>
    <row r="493" spans="1:29" ht="15.75">
      <c r="A493" s="99"/>
      <c r="B493" s="97"/>
      <c r="C493" s="97"/>
      <c r="D493" s="97"/>
      <c r="E493" s="97"/>
      <c r="F493" s="97"/>
      <c r="G493" s="97"/>
      <c r="H493" s="97"/>
      <c r="I493" s="97"/>
      <c r="J493" s="97"/>
      <c r="K493" s="97"/>
      <c r="L493" s="97"/>
      <c r="M493" s="97"/>
      <c r="N493" s="97"/>
      <c r="O493" s="97"/>
      <c r="P493" s="97"/>
      <c r="Q493" s="97"/>
      <c r="R493" s="97"/>
      <c r="S493" s="97"/>
      <c r="T493" s="97"/>
      <c r="U493" s="97"/>
      <c r="V493" s="97"/>
      <c r="W493" s="97"/>
      <c r="X493" s="97"/>
      <c r="Y493" s="99"/>
      <c r="Z493" s="99"/>
      <c r="AA493" s="99"/>
      <c r="AB493" s="99"/>
      <c r="AC493" s="97"/>
    </row>
    <row r="494" spans="1:29" ht="15.75">
      <c r="A494" s="99"/>
      <c r="B494" s="97"/>
      <c r="C494" s="97"/>
      <c r="D494" s="97"/>
      <c r="E494" s="97"/>
      <c r="F494" s="97"/>
      <c r="G494" s="97"/>
      <c r="H494" s="97"/>
      <c r="I494" s="97"/>
      <c r="J494" s="97"/>
      <c r="K494" s="97"/>
      <c r="L494" s="97"/>
      <c r="M494" s="97"/>
      <c r="N494" s="97"/>
      <c r="O494" s="97"/>
      <c r="P494" s="97"/>
      <c r="Q494" s="97"/>
      <c r="R494" s="97"/>
      <c r="S494" s="97"/>
      <c r="T494" s="97"/>
      <c r="U494" s="97"/>
      <c r="V494" s="97"/>
      <c r="W494" s="97"/>
      <c r="X494" s="97"/>
      <c r="Y494" s="99"/>
      <c r="Z494" s="99"/>
      <c r="AA494" s="99"/>
      <c r="AB494" s="99"/>
      <c r="AC494" s="97"/>
    </row>
    <row r="495" spans="1:29" ht="15.75">
      <c r="A495" s="99"/>
      <c r="B495" s="97"/>
      <c r="C495" s="97"/>
      <c r="D495" s="97"/>
      <c r="E495" s="97"/>
      <c r="F495" s="97"/>
      <c r="G495" s="97"/>
      <c r="H495" s="97"/>
      <c r="I495" s="97"/>
      <c r="J495" s="97"/>
      <c r="K495" s="97"/>
      <c r="L495" s="97"/>
      <c r="M495" s="97"/>
      <c r="N495" s="97"/>
      <c r="O495" s="97"/>
      <c r="P495" s="97"/>
      <c r="Q495" s="97"/>
      <c r="R495" s="97"/>
      <c r="S495" s="97"/>
      <c r="T495" s="97"/>
      <c r="U495" s="97"/>
      <c r="V495" s="97"/>
      <c r="W495" s="97"/>
      <c r="X495" s="97"/>
      <c r="Y495" s="99"/>
      <c r="Z495" s="99"/>
      <c r="AA495" s="99"/>
      <c r="AB495" s="99"/>
      <c r="AC495" s="97"/>
    </row>
    <row r="496" spans="1:29" ht="15.75">
      <c r="A496" s="99"/>
      <c r="B496" s="97"/>
      <c r="C496" s="97"/>
      <c r="D496" s="97"/>
      <c r="E496" s="97"/>
      <c r="F496" s="97"/>
      <c r="G496" s="97"/>
      <c r="H496" s="97"/>
      <c r="I496" s="97"/>
      <c r="J496" s="97"/>
      <c r="K496" s="97"/>
      <c r="L496" s="97"/>
      <c r="M496" s="97"/>
      <c r="N496" s="97"/>
      <c r="O496" s="97"/>
      <c r="P496" s="97"/>
      <c r="Q496" s="97"/>
      <c r="R496" s="97"/>
      <c r="S496" s="97"/>
      <c r="T496" s="97"/>
      <c r="U496" s="97"/>
      <c r="V496" s="97"/>
      <c r="W496" s="97"/>
      <c r="X496" s="97"/>
      <c r="Y496" s="99"/>
      <c r="Z496" s="99"/>
      <c r="AA496" s="99"/>
      <c r="AB496" s="99"/>
      <c r="AC496" s="97"/>
    </row>
    <row r="497" spans="1:29" ht="15.75">
      <c r="A497" s="99"/>
      <c r="B497" s="97"/>
      <c r="C497" s="97"/>
      <c r="D497" s="97"/>
      <c r="E497" s="97"/>
      <c r="F497" s="97"/>
      <c r="G497" s="97"/>
      <c r="H497" s="97"/>
      <c r="I497" s="97"/>
      <c r="J497" s="97"/>
      <c r="K497" s="97"/>
      <c r="L497" s="97"/>
      <c r="M497" s="97"/>
      <c r="N497" s="97"/>
      <c r="O497" s="97"/>
      <c r="P497" s="97"/>
      <c r="Q497" s="97"/>
      <c r="R497" s="97"/>
      <c r="S497" s="97"/>
      <c r="T497" s="97"/>
      <c r="U497" s="97"/>
      <c r="V497" s="97"/>
      <c r="W497" s="97"/>
      <c r="X497" s="97"/>
      <c r="Y497" s="99"/>
      <c r="Z497" s="99"/>
      <c r="AA497" s="99"/>
      <c r="AB497" s="99"/>
      <c r="AC497" s="97"/>
    </row>
    <row r="498" spans="1:29" ht="15.75">
      <c r="A498" s="99"/>
      <c r="B498" s="97"/>
      <c r="C498" s="97"/>
      <c r="D498" s="97"/>
      <c r="E498" s="97"/>
      <c r="F498" s="97"/>
      <c r="G498" s="97"/>
      <c r="H498" s="97"/>
      <c r="I498" s="97"/>
      <c r="J498" s="97"/>
      <c r="K498" s="97"/>
      <c r="L498" s="97"/>
      <c r="M498" s="97"/>
      <c r="N498" s="97"/>
      <c r="O498" s="97"/>
      <c r="P498" s="97"/>
      <c r="Q498" s="97"/>
      <c r="R498" s="97"/>
      <c r="S498" s="97"/>
      <c r="T498" s="97"/>
      <c r="U498" s="97"/>
      <c r="V498" s="97"/>
      <c r="W498" s="97"/>
      <c r="X498" s="97"/>
      <c r="Y498" s="99"/>
      <c r="Z498" s="99"/>
      <c r="AA498" s="99"/>
      <c r="AB498" s="99"/>
      <c r="AC498" s="97"/>
    </row>
    <row r="499" spans="1:29" ht="15.75">
      <c r="A499" s="99"/>
      <c r="B499" s="97"/>
      <c r="C499" s="97"/>
      <c r="D499" s="97"/>
      <c r="E499" s="97"/>
      <c r="F499" s="97"/>
      <c r="G499" s="97"/>
      <c r="H499" s="97"/>
      <c r="I499" s="97"/>
      <c r="J499" s="97"/>
      <c r="K499" s="97"/>
      <c r="L499" s="97"/>
      <c r="M499" s="97"/>
      <c r="N499" s="97"/>
      <c r="O499" s="97"/>
      <c r="P499" s="97"/>
      <c r="Q499" s="97"/>
      <c r="R499" s="97"/>
      <c r="S499" s="97"/>
      <c r="T499" s="97"/>
      <c r="U499" s="97"/>
      <c r="V499" s="97"/>
      <c r="W499" s="97"/>
      <c r="X499" s="97"/>
      <c r="Y499" s="99"/>
      <c r="Z499" s="99"/>
      <c r="AA499" s="99"/>
      <c r="AB499" s="99"/>
      <c r="AC499" s="97"/>
    </row>
    <row r="500" spans="1:29" ht="15.75">
      <c r="A500" s="99"/>
      <c r="B500" s="97"/>
      <c r="C500" s="97"/>
      <c r="D500" s="97"/>
      <c r="E500" s="97"/>
      <c r="F500" s="97"/>
      <c r="G500" s="97"/>
      <c r="H500" s="97"/>
      <c r="I500" s="97"/>
      <c r="J500" s="97"/>
      <c r="K500" s="97"/>
      <c r="L500" s="97"/>
      <c r="M500" s="97"/>
      <c r="N500" s="97"/>
      <c r="O500" s="97"/>
      <c r="P500" s="97"/>
      <c r="Q500" s="97"/>
      <c r="R500" s="97"/>
      <c r="S500" s="97"/>
      <c r="T500" s="97"/>
      <c r="U500" s="97"/>
      <c r="V500" s="97"/>
      <c r="W500" s="97"/>
      <c r="X500" s="97"/>
      <c r="Y500" s="99"/>
      <c r="Z500" s="99"/>
      <c r="AA500" s="99"/>
      <c r="AB500" s="99"/>
      <c r="AC500" s="97"/>
    </row>
    <row r="501" spans="1:29" ht="15.75">
      <c r="A501" s="99"/>
      <c r="B501" s="97"/>
      <c r="C501" s="97"/>
      <c r="D501" s="97"/>
      <c r="E501" s="97"/>
      <c r="F501" s="97"/>
      <c r="G501" s="97"/>
      <c r="H501" s="97"/>
      <c r="I501" s="97"/>
      <c r="J501" s="97"/>
      <c r="K501" s="97"/>
      <c r="L501" s="97"/>
      <c r="M501" s="97"/>
      <c r="N501" s="97"/>
      <c r="O501" s="97"/>
      <c r="P501" s="97"/>
      <c r="Q501" s="97"/>
      <c r="R501" s="97"/>
      <c r="S501" s="97"/>
      <c r="T501" s="97"/>
      <c r="U501" s="97"/>
      <c r="V501" s="97"/>
      <c r="W501" s="97"/>
      <c r="X501" s="97"/>
      <c r="Y501" s="99"/>
      <c r="Z501" s="99"/>
      <c r="AA501" s="99"/>
      <c r="AB501" s="99"/>
      <c r="AC501" s="97"/>
    </row>
    <row r="502" spans="1:29" ht="15.75">
      <c r="A502" s="99"/>
      <c r="B502" s="97"/>
      <c r="C502" s="97"/>
      <c r="D502" s="97"/>
      <c r="E502" s="97"/>
      <c r="F502" s="97"/>
      <c r="G502" s="97"/>
      <c r="H502" s="97"/>
      <c r="I502" s="97"/>
      <c r="J502" s="97"/>
      <c r="K502" s="97"/>
      <c r="L502" s="97"/>
      <c r="M502" s="97"/>
      <c r="N502" s="97"/>
      <c r="O502" s="97"/>
      <c r="P502" s="97"/>
      <c r="Q502" s="97"/>
      <c r="R502" s="97"/>
      <c r="S502" s="97"/>
      <c r="T502" s="97"/>
      <c r="U502" s="97"/>
      <c r="V502" s="97"/>
      <c r="W502" s="97"/>
      <c r="X502" s="97"/>
      <c r="Y502" s="99"/>
      <c r="Z502" s="99"/>
      <c r="AA502" s="99"/>
      <c r="AB502" s="99"/>
      <c r="AC502" s="97"/>
    </row>
    <row r="503" spans="1:29" ht="15.75">
      <c r="A503" s="99"/>
      <c r="B503" s="97"/>
      <c r="C503" s="97"/>
      <c r="D503" s="97"/>
      <c r="E503" s="97"/>
      <c r="F503" s="97"/>
      <c r="G503" s="97"/>
      <c r="H503" s="97"/>
      <c r="I503" s="97"/>
      <c r="J503" s="97"/>
      <c r="K503" s="97"/>
      <c r="L503" s="97"/>
      <c r="M503" s="97"/>
      <c r="N503" s="97"/>
      <c r="O503" s="97"/>
      <c r="P503" s="97"/>
      <c r="Q503" s="97"/>
      <c r="R503" s="97"/>
      <c r="S503" s="97"/>
      <c r="T503" s="97"/>
      <c r="U503" s="97"/>
      <c r="V503" s="97"/>
      <c r="W503" s="97"/>
      <c r="X503" s="97"/>
      <c r="Y503" s="99"/>
      <c r="Z503" s="99"/>
      <c r="AA503" s="99"/>
      <c r="AB503" s="99"/>
      <c r="AC503" s="97"/>
    </row>
    <row r="504" spans="1:29" ht="15.75">
      <c r="A504" s="99"/>
      <c r="B504" s="97"/>
      <c r="C504" s="97"/>
      <c r="D504" s="97"/>
      <c r="E504" s="97"/>
      <c r="F504" s="97"/>
      <c r="G504" s="97"/>
      <c r="H504" s="97"/>
      <c r="I504" s="97"/>
      <c r="J504" s="97"/>
      <c r="K504" s="97"/>
      <c r="L504" s="97"/>
      <c r="M504" s="97"/>
      <c r="N504" s="97"/>
      <c r="O504" s="97"/>
      <c r="P504" s="97"/>
      <c r="Q504" s="97"/>
      <c r="R504" s="97"/>
      <c r="S504" s="97"/>
      <c r="T504" s="97"/>
      <c r="U504" s="97"/>
      <c r="V504" s="97"/>
      <c r="W504" s="97"/>
      <c r="X504" s="97"/>
      <c r="Y504" s="99"/>
      <c r="Z504" s="99"/>
      <c r="AA504" s="99"/>
      <c r="AB504" s="99"/>
      <c r="AC504" s="97"/>
    </row>
    <row r="505" spans="1:29" ht="15.75">
      <c r="A505" s="99"/>
      <c r="B505" s="97"/>
      <c r="C505" s="97"/>
      <c r="D505" s="97"/>
      <c r="E505" s="97"/>
      <c r="F505" s="97"/>
      <c r="G505" s="97"/>
      <c r="H505" s="97"/>
      <c r="I505" s="97"/>
      <c r="J505" s="97"/>
      <c r="K505" s="97"/>
      <c r="L505" s="97"/>
      <c r="M505" s="97"/>
      <c r="N505" s="97"/>
      <c r="O505" s="97"/>
      <c r="P505" s="97"/>
      <c r="Q505" s="97"/>
      <c r="R505" s="97"/>
      <c r="S505" s="97"/>
      <c r="T505" s="97"/>
      <c r="U505" s="97"/>
      <c r="V505" s="97"/>
      <c r="W505" s="97"/>
      <c r="X505" s="97"/>
      <c r="Y505" s="99"/>
      <c r="Z505" s="99"/>
      <c r="AA505" s="99"/>
      <c r="AB505" s="99"/>
      <c r="AC505" s="97"/>
    </row>
    <row r="506" spans="1:29" ht="15.75">
      <c r="A506" s="99"/>
      <c r="B506" s="97"/>
      <c r="C506" s="97"/>
      <c r="D506" s="97"/>
      <c r="E506" s="97"/>
      <c r="F506" s="97"/>
      <c r="G506" s="97"/>
      <c r="H506" s="97"/>
      <c r="I506" s="97"/>
      <c r="J506" s="97"/>
      <c r="K506" s="97"/>
      <c r="L506" s="97"/>
      <c r="M506" s="97"/>
      <c r="N506" s="97"/>
      <c r="O506" s="97"/>
      <c r="P506" s="97"/>
      <c r="Q506" s="97"/>
      <c r="R506" s="97"/>
      <c r="S506" s="97"/>
      <c r="T506" s="97"/>
      <c r="U506" s="97"/>
      <c r="V506" s="97"/>
      <c r="W506" s="97"/>
      <c r="X506" s="97"/>
      <c r="Y506" s="99"/>
      <c r="Z506" s="99"/>
      <c r="AA506" s="99"/>
      <c r="AB506" s="99"/>
      <c r="AC506" s="97"/>
    </row>
    <row r="507" spans="1:29" ht="15.75">
      <c r="A507" s="99"/>
      <c r="B507" s="97"/>
      <c r="C507" s="97"/>
      <c r="D507" s="97"/>
      <c r="E507" s="97"/>
      <c r="F507" s="97"/>
      <c r="G507" s="97"/>
      <c r="H507" s="97"/>
      <c r="I507" s="97"/>
      <c r="J507" s="97"/>
      <c r="K507" s="97"/>
      <c r="L507" s="97"/>
      <c r="M507" s="97"/>
      <c r="N507" s="97"/>
      <c r="O507" s="97"/>
      <c r="P507" s="97"/>
      <c r="Q507" s="97"/>
      <c r="R507" s="97"/>
      <c r="S507" s="97"/>
      <c r="T507" s="97"/>
      <c r="U507" s="97"/>
      <c r="V507" s="97"/>
      <c r="W507" s="97"/>
      <c r="X507" s="97"/>
      <c r="Y507" s="99"/>
      <c r="Z507" s="99"/>
      <c r="AA507" s="99"/>
      <c r="AB507" s="99"/>
      <c r="AC507" s="97"/>
    </row>
    <row r="508" spans="1:29" ht="15.75">
      <c r="A508" s="99"/>
      <c r="B508" s="97"/>
      <c r="C508" s="97"/>
      <c r="D508" s="97"/>
      <c r="E508" s="97"/>
      <c r="F508" s="97"/>
      <c r="G508" s="97"/>
      <c r="H508" s="97"/>
      <c r="I508" s="97"/>
      <c r="J508" s="97"/>
      <c r="K508" s="97"/>
      <c r="L508" s="97"/>
      <c r="M508" s="97"/>
      <c r="N508" s="97"/>
      <c r="O508" s="97"/>
      <c r="P508" s="97"/>
      <c r="Q508" s="97"/>
      <c r="R508" s="97"/>
      <c r="S508" s="97"/>
      <c r="T508" s="97"/>
      <c r="U508" s="97"/>
      <c r="V508" s="97"/>
      <c r="W508" s="97"/>
      <c r="X508" s="97"/>
      <c r="Y508" s="99"/>
      <c r="Z508" s="99"/>
      <c r="AA508" s="99"/>
      <c r="AB508" s="99"/>
      <c r="AC508" s="97"/>
    </row>
    <row r="509" spans="1:29" ht="15.75">
      <c r="A509" s="99"/>
      <c r="B509" s="97"/>
      <c r="C509" s="97"/>
      <c r="D509" s="97"/>
      <c r="E509" s="97"/>
      <c r="F509" s="97"/>
      <c r="G509" s="97"/>
      <c r="H509" s="97"/>
      <c r="I509" s="97"/>
      <c r="J509" s="97"/>
      <c r="K509" s="97"/>
      <c r="L509" s="97"/>
      <c r="M509" s="97"/>
      <c r="N509" s="97"/>
      <c r="O509" s="97"/>
      <c r="P509" s="97"/>
      <c r="Q509" s="97"/>
      <c r="R509" s="97"/>
      <c r="S509" s="97"/>
      <c r="T509" s="97"/>
      <c r="U509" s="97"/>
      <c r="V509" s="97"/>
      <c r="W509" s="97"/>
      <c r="X509" s="97"/>
      <c r="Y509" s="99"/>
      <c r="Z509" s="99"/>
      <c r="AA509" s="99"/>
      <c r="AB509" s="99"/>
      <c r="AC509" s="97"/>
    </row>
    <row r="510" spans="1:29" ht="15.75">
      <c r="A510" s="99"/>
      <c r="B510" s="97"/>
      <c r="C510" s="97"/>
      <c r="D510" s="97"/>
      <c r="E510" s="97"/>
      <c r="F510" s="97"/>
      <c r="G510" s="97"/>
      <c r="H510" s="97"/>
      <c r="I510" s="97"/>
      <c r="J510" s="97"/>
      <c r="K510" s="97"/>
      <c r="L510" s="97"/>
      <c r="M510" s="97"/>
      <c r="N510" s="97"/>
      <c r="O510" s="97"/>
      <c r="P510" s="97"/>
      <c r="Q510" s="97"/>
      <c r="R510" s="97"/>
      <c r="S510" s="97"/>
      <c r="T510" s="97"/>
      <c r="U510" s="97"/>
      <c r="V510" s="97"/>
      <c r="W510" s="97"/>
      <c r="X510" s="97"/>
      <c r="Y510" s="99"/>
      <c r="Z510" s="99"/>
      <c r="AA510" s="99"/>
      <c r="AB510" s="99"/>
      <c r="AC510" s="97"/>
    </row>
    <row r="511" spans="1:29" ht="15.75">
      <c r="A511" s="99"/>
      <c r="B511" s="97"/>
      <c r="C511" s="97"/>
      <c r="D511" s="97"/>
      <c r="E511" s="97"/>
      <c r="F511" s="97"/>
      <c r="G511" s="97"/>
      <c r="H511" s="97"/>
      <c r="I511" s="97"/>
      <c r="J511" s="97"/>
      <c r="K511" s="97"/>
      <c r="L511" s="97"/>
      <c r="M511" s="97"/>
      <c r="N511" s="97"/>
      <c r="O511" s="97"/>
      <c r="P511" s="97"/>
      <c r="Q511" s="97"/>
      <c r="R511" s="97"/>
      <c r="S511" s="97"/>
      <c r="T511" s="97"/>
      <c r="U511" s="97"/>
      <c r="V511" s="97"/>
      <c r="W511" s="97"/>
      <c r="X511" s="97"/>
      <c r="Y511" s="99"/>
      <c r="Z511" s="99"/>
      <c r="AA511" s="99"/>
      <c r="AB511" s="99"/>
      <c r="AC511" s="97"/>
    </row>
    <row r="512" spans="1:29" ht="15.75">
      <c r="A512" s="99"/>
      <c r="B512" s="97"/>
      <c r="C512" s="97"/>
      <c r="D512" s="97"/>
      <c r="E512" s="97"/>
      <c r="F512" s="97"/>
      <c r="G512" s="97"/>
      <c r="H512" s="97"/>
      <c r="I512" s="97"/>
      <c r="J512" s="97"/>
      <c r="K512" s="97"/>
      <c r="L512" s="97"/>
      <c r="M512" s="97"/>
      <c r="N512" s="97"/>
      <c r="O512" s="97"/>
      <c r="P512" s="97"/>
      <c r="Q512" s="97"/>
      <c r="R512" s="97"/>
      <c r="S512" s="97"/>
      <c r="T512" s="97"/>
      <c r="U512" s="97"/>
      <c r="V512" s="97"/>
      <c r="W512" s="97"/>
      <c r="X512" s="97"/>
      <c r="Y512" s="99"/>
      <c r="Z512" s="99"/>
      <c r="AA512" s="99"/>
      <c r="AB512" s="99"/>
      <c r="AC512" s="97"/>
    </row>
    <row r="513" spans="1:29" ht="15.75">
      <c r="A513" s="99"/>
      <c r="B513" s="97"/>
      <c r="C513" s="97"/>
      <c r="D513" s="97"/>
      <c r="E513" s="97"/>
      <c r="F513" s="97"/>
      <c r="G513" s="97"/>
      <c r="H513" s="97"/>
      <c r="I513" s="97"/>
      <c r="J513" s="97"/>
      <c r="K513" s="97"/>
      <c r="L513" s="97"/>
      <c r="M513" s="97"/>
      <c r="N513" s="97"/>
      <c r="O513" s="97"/>
      <c r="P513" s="97"/>
      <c r="Q513" s="97"/>
      <c r="R513" s="97"/>
      <c r="S513" s="97"/>
      <c r="T513" s="97"/>
      <c r="U513" s="97"/>
      <c r="V513" s="97"/>
      <c r="W513" s="97"/>
      <c r="X513" s="97"/>
      <c r="Y513" s="99"/>
      <c r="Z513" s="99"/>
      <c r="AA513" s="99"/>
      <c r="AB513" s="99"/>
      <c r="AC513" s="97"/>
    </row>
    <row r="514" spans="1:29" ht="15.75">
      <c r="A514" s="99"/>
      <c r="B514" s="97"/>
      <c r="C514" s="97"/>
      <c r="D514" s="97"/>
      <c r="E514" s="97"/>
      <c r="F514" s="97"/>
      <c r="G514" s="97"/>
      <c r="H514" s="97"/>
      <c r="I514" s="97"/>
      <c r="J514" s="97"/>
      <c r="K514" s="97"/>
      <c r="L514" s="97"/>
      <c r="M514" s="97"/>
      <c r="N514" s="97"/>
      <c r="O514" s="97"/>
      <c r="P514" s="97"/>
      <c r="Q514" s="97"/>
      <c r="R514" s="97"/>
      <c r="S514" s="97"/>
      <c r="T514" s="97"/>
      <c r="U514" s="97"/>
      <c r="V514" s="97"/>
      <c r="W514" s="97"/>
      <c r="X514" s="97"/>
      <c r="Y514" s="99"/>
      <c r="Z514" s="99"/>
      <c r="AA514" s="99"/>
      <c r="AB514" s="99"/>
      <c r="AC514" s="97"/>
    </row>
    <row r="515" spans="1:29" ht="15.75">
      <c r="A515" s="99"/>
      <c r="B515" s="97"/>
      <c r="C515" s="97"/>
      <c r="D515" s="97"/>
      <c r="E515" s="97"/>
      <c r="F515" s="97"/>
      <c r="G515" s="97"/>
      <c r="H515" s="97"/>
      <c r="I515" s="97"/>
      <c r="J515" s="97"/>
      <c r="K515" s="97"/>
      <c r="L515" s="97"/>
      <c r="M515" s="97"/>
      <c r="N515" s="97"/>
      <c r="O515" s="97"/>
      <c r="P515" s="97"/>
      <c r="Q515" s="97"/>
      <c r="R515" s="97"/>
      <c r="S515" s="97"/>
      <c r="T515" s="97"/>
      <c r="U515" s="97"/>
      <c r="V515" s="97"/>
      <c r="W515" s="97"/>
      <c r="X515" s="97"/>
      <c r="Y515" s="99"/>
      <c r="Z515" s="99"/>
      <c r="AA515" s="99"/>
      <c r="AB515" s="99"/>
      <c r="AC515" s="97"/>
    </row>
    <row r="516" spans="1:29" ht="15.75">
      <c r="A516" s="99"/>
      <c r="B516" s="97"/>
      <c r="C516" s="97"/>
      <c r="D516" s="97"/>
      <c r="E516" s="97"/>
      <c r="F516" s="97"/>
      <c r="G516" s="97"/>
      <c r="H516" s="97"/>
      <c r="I516" s="97"/>
      <c r="J516" s="97"/>
      <c r="K516" s="97"/>
      <c r="L516" s="97"/>
      <c r="M516" s="97"/>
      <c r="N516" s="97"/>
      <c r="O516" s="97"/>
      <c r="P516" s="97"/>
      <c r="Q516" s="97"/>
      <c r="R516" s="97"/>
      <c r="S516" s="97"/>
      <c r="T516" s="97"/>
      <c r="U516" s="97"/>
      <c r="V516" s="97"/>
      <c r="W516" s="97"/>
      <c r="X516" s="97"/>
      <c r="Y516" s="99"/>
      <c r="Z516" s="99"/>
      <c r="AA516" s="99"/>
      <c r="AB516" s="99"/>
      <c r="AC516" s="97"/>
    </row>
    <row r="517" spans="1:29" ht="15.75">
      <c r="A517" s="99"/>
      <c r="B517" s="97"/>
      <c r="C517" s="97"/>
      <c r="D517" s="97"/>
      <c r="E517" s="97"/>
      <c r="F517" s="97"/>
      <c r="G517" s="97"/>
      <c r="H517" s="97"/>
      <c r="I517" s="97"/>
      <c r="J517" s="97"/>
      <c r="K517" s="97"/>
      <c r="L517" s="97"/>
      <c r="M517" s="97"/>
      <c r="N517" s="97"/>
      <c r="O517" s="97"/>
      <c r="P517" s="97"/>
      <c r="Q517" s="97"/>
      <c r="R517" s="97"/>
      <c r="S517" s="97"/>
      <c r="T517" s="97"/>
      <c r="U517" s="97"/>
      <c r="V517" s="97"/>
      <c r="W517" s="97"/>
      <c r="X517" s="97"/>
      <c r="Y517" s="99"/>
      <c r="Z517" s="99"/>
      <c r="AA517" s="99"/>
      <c r="AB517" s="99"/>
      <c r="AC517" s="97"/>
    </row>
    <row r="518" spans="1:29" ht="15.75">
      <c r="A518" s="99"/>
      <c r="B518" s="97"/>
      <c r="C518" s="97"/>
      <c r="D518" s="97"/>
      <c r="E518" s="97"/>
      <c r="F518" s="97"/>
      <c r="G518" s="97"/>
      <c r="H518" s="97"/>
      <c r="I518" s="97"/>
      <c r="J518" s="97"/>
      <c r="K518" s="97"/>
      <c r="L518" s="97"/>
      <c r="M518" s="97"/>
      <c r="N518" s="97"/>
      <c r="O518" s="97"/>
      <c r="P518" s="97"/>
      <c r="Q518" s="97"/>
      <c r="R518" s="97"/>
      <c r="S518" s="97"/>
      <c r="T518" s="97"/>
      <c r="U518" s="97"/>
      <c r="V518" s="97"/>
      <c r="W518" s="97"/>
      <c r="X518" s="97"/>
      <c r="Y518" s="99"/>
      <c r="Z518" s="99"/>
      <c r="AA518" s="99"/>
      <c r="AB518" s="99"/>
      <c r="AC518" s="97"/>
    </row>
    <row r="519" spans="1:29" ht="15.75">
      <c r="A519" s="99"/>
      <c r="B519" s="97"/>
      <c r="C519" s="97"/>
      <c r="D519" s="97"/>
      <c r="E519" s="97"/>
      <c r="F519" s="97"/>
      <c r="G519" s="97"/>
      <c r="H519" s="97"/>
      <c r="I519" s="97"/>
      <c r="J519" s="97"/>
      <c r="K519" s="97"/>
      <c r="L519" s="97"/>
      <c r="M519" s="97"/>
      <c r="N519" s="97"/>
      <c r="O519" s="97"/>
      <c r="P519" s="97"/>
      <c r="Q519" s="97"/>
      <c r="R519" s="97"/>
      <c r="S519" s="97"/>
      <c r="T519" s="97"/>
      <c r="U519" s="97"/>
      <c r="V519" s="97"/>
      <c r="W519" s="97"/>
      <c r="X519" s="97"/>
      <c r="Y519" s="99"/>
      <c r="Z519" s="99"/>
      <c r="AA519" s="99"/>
      <c r="AB519" s="99"/>
      <c r="AC519" s="97"/>
    </row>
    <row r="520" spans="1:29" ht="15.75">
      <c r="A520" s="99"/>
      <c r="B520" s="97"/>
      <c r="C520" s="97"/>
      <c r="D520" s="97"/>
      <c r="E520" s="97"/>
      <c r="F520" s="97"/>
      <c r="G520" s="97"/>
      <c r="H520" s="97"/>
      <c r="I520" s="97"/>
      <c r="J520" s="97"/>
      <c r="K520" s="97"/>
      <c r="L520" s="97"/>
      <c r="M520" s="97"/>
      <c r="N520" s="97"/>
      <c r="O520" s="97"/>
      <c r="P520" s="97"/>
      <c r="Q520" s="97"/>
      <c r="R520" s="97"/>
      <c r="S520" s="97"/>
      <c r="T520" s="97"/>
      <c r="U520" s="97"/>
      <c r="V520" s="97"/>
      <c r="W520" s="97"/>
      <c r="X520" s="97"/>
      <c r="Y520" s="99"/>
      <c r="Z520" s="99"/>
      <c r="AA520" s="99"/>
      <c r="AB520" s="99"/>
      <c r="AC520" s="97"/>
    </row>
    <row r="521" spans="1:29" ht="15.75">
      <c r="A521" s="99"/>
      <c r="B521" s="97"/>
      <c r="C521" s="97"/>
      <c r="D521" s="97"/>
      <c r="E521" s="97"/>
      <c r="F521" s="97"/>
      <c r="G521" s="97"/>
      <c r="H521" s="97"/>
      <c r="I521" s="97"/>
      <c r="J521" s="97"/>
      <c r="K521" s="97"/>
      <c r="L521" s="97"/>
      <c r="M521" s="97"/>
      <c r="N521" s="97"/>
      <c r="O521" s="97"/>
      <c r="P521" s="97"/>
      <c r="Q521" s="97"/>
      <c r="R521" s="97"/>
      <c r="S521" s="97"/>
      <c r="T521" s="97"/>
      <c r="U521" s="97"/>
      <c r="V521" s="97"/>
      <c r="W521" s="97"/>
      <c r="X521" s="97"/>
      <c r="Y521" s="99"/>
      <c r="Z521" s="99"/>
      <c r="AA521" s="99"/>
      <c r="AB521" s="99"/>
      <c r="AC521" s="97"/>
    </row>
    <row r="522" spans="1:29" ht="15.75">
      <c r="A522" s="99"/>
      <c r="B522" s="97"/>
      <c r="C522" s="97"/>
      <c r="D522" s="97"/>
      <c r="E522" s="97"/>
      <c r="F522" s="97"/>
      <c r="G522" s="97"/>
      <c r="H522" s="97"/>
      <c r="I522" s="97"/>
      <c r="J522" s="97"/>
      <c r="K522" s="97"/>
      <c r="L522" s="97"/>
      <c r="M522" s="97"/>
      <c r="N522" s="97"/>
      <c r="O522" s="97"/>
      <c r="P522" s="97"/>
      <c r="Q522" s="97"/>
      <c r="R522" s="97"/>
      <c r="S522" s="97"/>
      <c r="T522" s="97"/>
      <c r="U522" s="97"/>
      <c r="V522" s="97"/>
      <c r="W522" s="97"/>
      <c r="X522" s="97"/>
      <c r="Y522" s="99"/>
      <c r="Z522" s="99"/>
      <c r="AA522" s="99"/>
      <c r="AB522" s="99"/>
      <c r="AC522" s="97"/>
    </row>
    <row r="523" spans="1:29" ht="15.75">
      <c r="A523" s="99"/>
      <c r="B523" s="97"/>
      <c r="C523" s="97"/>
      <c r="D523" s="97"/>
      <c r="E523" s="97"/>
      <c r="F523" s="97"/>
      <c r="G523" s="97"/>
      <c r="H523" s="97"/>
      <c r="I523" s="97"/>
      <c r="J523" s="97"/>
      <c r="K523" s="97"/>
      <c r="L523" s="97"/>
      <c r="M523" s="97"/>
      <c r="N523" s="97"/>
      <c r="O523" s="97"/>
      <c r="P523" s="97"/>
      <c r="Q523" s="97"/>
      <c r="R523" s="97"/>
      <c r="S523" s="97"/>
      <c r="T523" s="97"/>
      <c r="U523" s="97"/>
      <c r="V523" s="97"/>
      <c r="W523" s="97"/>
      <c r="X523" s="97"/>
      <c r="Y523" s="99"/>
      <c r="Z523" s="99"/>
      <c r="AA523" s="99"/>
      <c r="AB523" s="99"/>
      <c r="AC523" s="97"/>
    </row>
    <row r="524" spans="1:29" ht="15.75">
      <c r="A524" s="99"/>
      <c r="B524" s="97"/>
      <c r="C524" s="97"/>
      <c r="D524" s="97"/>
      <c r="E524" s="97"/>
      <c r="F524" s="97"/>
      <c r="G524" s="97"/>
      <c r="H524" s="97"/>
      <c r="I524" s="97"/>
      <c r="J524" s="97"/>
      <c r="K524" s="97"/>
      <c r="L524" s="97"/>
      <c r="M524" s="97"/>
      <c r="N524" s="97"/>
      <c r="O524" s="97"/>
      <c r="P524" s="97"/>
      <c r="Q524" s="97"/>
      <c r="R524" s="97"/>
      <c r="S524" s="97"/>
      <c r="T524" s="97"/>
      <c r="U524" s="97"/>
      <c r="V524" s="97"/>
      <c r="W524" s="97"/>
      <c r="X524" s="97"/>
      <c r="Y524" s="99"/>
      <c r="Z524" s="99"/>
      <c r="AA524" s="99"/>
      <c r="AB524" s="99"/>
      <c r="AC524" s="97"/>
    </row>
    <row r="525" spans="1:29" ht="15.75">
      <c r="A525" s="99"/>
      <c r="B525" s="97"/>
      <c r="C525" s="97"/>
      <c r="D525" s="97"/>
      <c r="E525" s="97"/>
      <c r="F525" s="97"/>
      <c r="G525" s="97"/>
      <c r="H525" s="97"/>
      <c r="I525" s="97"/>
      <c r="J525" s="97"/>
      <c r="K525" s="97"/>
      <c r="L525" s="97"/>
      <c r="M525" s="97"/>
      <c r="N525" s="97"/>
      <c r="O525" s="97"/>
      <c r="P525" s="97"/>
      <c r="Q525" s="97"/>
      <c r="R525" s="97"/>
      <c r="S525" s="97"/>
      <c r="T525" s="97"/>
      <c r="U525" s="97"/>
      <c r="V525" s="97"/>
      <c r="W525" s="97"/>
      <c r="X525" s="97"/>
      <c r="Y525" s="99"/>
      <c r="Z525" s="99"/>
      <c r="AA525" s="99"/>
      <c r="AB525" s="99"/>
      <c r="AC525" s="97"/>
    </row>
    <row r="526" spans="1:29" ht="15.75">
      <c r="A526" s="99"/>
      <c r="B526" s="97"/>
      <c r="C526" s="97"/>
      <c r="D526" s="97"/>
      <c r="E526" s="97"/>
      <c r="F526" s="97"/>
      <c r="G526" s="97"/>
      <c r="H526" s="97"/>
      <c r="I526" s="97"/>
      <c r="J526" s="97"/>
      <c r="K526" s="97"/>
      <c r="L526" s="97"/>
      <c r="M526" s="97"/>
      <c r="N526" s="97"/>
      <c r="O526" s="97"/>
      <c r="P526" s="97"/>
      <c r="Q526" s="97"/>
      <c r="R526" s="97"/>
      <c r="S526" s="97"/>
      <c r="T526" s="97"/>
      <c r="U526" s="97"/>
      <c r="V526" s="97"/>
      <c r="W526" s="97"/>
      <c r="X526" s="97"/>
      <c r="Y526" s="99"/>
      <c r="Z526" s="99"/>
      <c r="AA526" s="99"/>
      <c r="AB526" s="99"/>
      <c r="AC526" s="97"/>
    </row>
    <row r="527" spans="1:29" ht="15.75">
      <c r="A527" s="99"/>
      <c r="B527" s="97"/>
      <c r="C527" s="97"/>
      <c r="D527" s="97"/>
      <c r="E527" s="97"/>
      <c r="F527" s="97"/>
      <c r="G527" s="97"/>
      <c r="H527" s="97"/>
      <c r="I527" s="97"/>
      <c r="J527" s="97"/>
      <c r="K527" s="97"/>
      <c r="L527" s="97"/>
      <c r="M527" s="97"/>
      <c r="N527" s="97"/>
      <c r="O527" s="97"/>
      <c r="P527" s="97"/>
      <c r="Q527" s="97"/>
      <c r="R527" s="97"/>
      <c r="S527" s="97"/>
      <c r="T527" s="97"/>
      <c r="U527" s="97"/>
      <c r="V527" s="97"/>
      <c r="W527" s="97"/>
      <c r="X527" s="97"/>
      <c r="Y527" s="99"/>
      <c r="Z527" s="99"/>
      <c r="AA527" s="99"/>
      <c r="AB527" s="99"/>
      <c r="AC527" s="97"/>
    </row>
    <row r="528" spans="1:29" ht="15.75">
      <c r="A528" s="99"/>
      <c r="B528" s="97"/>
      <c r="C528" s="97"/>
      <c r="D528" s="97"/>
      <c r="E528" s="97"/>
      <c r="F528" s="97"/>
      <c r="G528" s="97"/>
      <c r="H528" s="97"/>
      <c r="I528" s="97"/>
      <c r="J528" s="97"/>
      <c r="K528" s="97"/>
      <c r="L528" s="97"/>
      <c r="M528" s="97"/>
      <c r="N528" s="97"/>
      <c r="O528" s="97"/>
      <c r="P528" s="97"/>
      <c r="Q528" s="97"/>
      <c r="R528" s="97"/>
      <c r="S528" s="97"/>
      <c r="T528" s="97"/>
      <c r="U528" s="97"/>
      <c r="V528" s="97"/>
      <c r="W528" s="97"/>
      <c r="X528" s="97"/>
      <c r="Y528" s="99"/>
      <c r="Z528" s="99"/>
      <c r="AA528" s="99"/>
      <c r="AB528" s="99"/>
      <c r="AC528" s="97"/>
    </row>
    <row r="529" spans="1:29" ht="15.75">
      <c r="A529" s="99"/>
      <c r="B529" s="97"/>
      <c r="C529" s="97"/>
      <c r="D529" s="97"/>
      <c r="E529" s="97"/>
      <c r="F529" s="97"/>
      <c r="G529" s="97"/>
      <c r="H529" s="97"/>
      <c r="I529" s="97"/>
      <c r="J529" s="97"/>
      <c r="K529" s="97"/>
      <c r="L529" s="97"/>
      <c r="M529" s="97"/>
      <c r="N529" s="97"/>
      <c r="O529" s="97"/>
      <c r="P529" s="97"/>
      <c r="Q529" s="97"/>
      <c r="R529" s="97"/>
      <c r="S529" s="97"/>
      <c r="T529" s="97"/>
      <c r="U529" s="97"/>
      <c r="V529" s="97"/>
      <c r="W529" s="97"/>
      <c r="X529" s="97"/>
      <c r="Y529" s="99"/>
      <c r="Z529" s="99"/>
      <c r="AA529" s="99"/>
      <c r="AB529" s="99"/>
      <c r="AC529" s="97"/>
    </row>
    <row r="530" spans="1:29" ht="15.75">
      <c r="A530" s="99"/>
      <c r="B530" s="97"/>
      <c r="C530" s="97"/>
      <c r="D530" s="97"/>
      <c r="E530" s="97"/>
      <c r="F530" s="97"/>
      <c r="G530" s="97"/>
      <c r="H530" s="97"/>
      <c r="I530" s="97"/>
      <c r="J530" s="97"/>
      <c r="K530" s="97"/>
      <c r="L530" s="97"/>
      <c r="M530" s="97"/>
      <c r="N530" s="97"/>
      <c r="O530" s="97"/>
      <c r="P530" s="97"/>
      <c r="Q530" s="97"/>
      <c r="R530" s="97"/>
      <c r="S530" s="97"/>
      <c r="T530" s="97"/>
      <c r="U530" s="97"/>
      <c r="V530" s="97"/>
      <c r="W530" s="97"/>
      <c r="X530" s="97"/>
      <c r="Y530" s="99"/>
      <c r="Z530" s="99"/>
      <c r="AA530" s="99"/>
      <c r="AB530" s="99"/>
      <c r="AC530" s="97"/>
    </row>
    <row r="531" spans="1:29" ht="15.75">
      <c r="A531" s="99"/>
      <c r="B531" s="97"/>
      <c r="C531" s="97"/>
      <c r="D531" s="97"/>
      <c r="E531" s="97"/>
      <c r="F531" s="97"/>
      <c r="G531" s="97"/>
      <c r="H531" s="97"/>
      <c r="I531" s="97"/>
      <c r="J531" s="97"/>
      <c r="K531" s="97"/>
      <c r="L531" s="97"/>
      <c r="M531" s="97"/>
      <c r="N531" s="97"/>
      <c r="O531" s="97"/>
      <c r="P531" s="97"/>
      <c r="Q531" s="97"/>
      <c r="R531" s="97"/>
      <c r="S531" s="97"/>
      <c r="T531" s="97"/>
      <c r="U531" s="97"/>
      <c r="V531" s="97"/>
      <c r="W531" s="97"/>
      <c r="X531" s="97"/>
      <c r="Y531" s="99"/>
      <c r="Z531" s="99"/>
      <c r="AA531" s="99"/>
      <c r="AB531" s="99"/>
      <c r="AC531" s="97"/>
    </row>
    <row r="532" spans="1:29" ht="15.75">
      <c r="A532" s="99"/>
      <c r="B532" s="97"/>
      <c r="C532" s="97"/>
      <c r="D532" s="97"/>
      <c r="E532" s="97"/>
      <c r="F532" s="97"/>
      <c r="G532" s="97"/>
      <c r="H532" s="97"/>
      <c r="I532" s="97"/>
      <c r="J532" s="97"/>
      <c r="K532" s="97"/>
      <c r="L532" s="97"/>
      <c r="M532" s="97"/>
      <c r="N532" s="97"/>
      <c r="O532" s="97"/>
      <c r="P532" s="97"/>
      <c r="Q532" s="97"/>
      <c r="R532" s="97"/>
      <c r="S532" s="97"/>
      <c r="T532" s="97"/>
      <c r="U532" s="97"/>
      <c r="V532" s="97"/>
      <c r="W532" s="97"/>
      <c r="X532" s="97"/>
      <c r="Y532" s="99"/>
      <c r="Z532" s="99"/>
      <c r="AA532" s="99"/>
      <c r="AB532" s="99"/>
      <c r="AC532" s="97"/>
    </row>
    <row r="533" spans="1:29" ht="15.75">
      <c r="A533" s="99"/>
      <c r="B533" s="97"/>
      <c r="C533" s="97"/>
      <c r="D533" s="97"/>
      <c r="E533" s="97"/>
      <c r="F533" s="97"/>
      <c r="G533" s="97"/>
      <c r="H533" s="97"/>
      <c r="I533" s="97"/>
      <c r="J533" s="97"/>
      <c r="K533" s="97"/>
      <c r="L533" s="97"/>
      <c r="M533" s="97"/>
      <c r="N533" s="97"/>
      <c r="O533" s="97"/>
      <c r="P533" s="97"/>
      <c r="Q533" s="97"/>
      <c r="R533" s="97"/>
      <c r="S533" s="97"/>
      <c r="T533" s="97"/>
      <c r="U533" s="97"/>
      <c r="V533" s="97"/>
      <c r="W533" s="97"/>
      <c r="X533" s="97"/>
      <c r="Y533" s="99"/>
      <c r="Z533" s="99"/>
      <c r="AA533" s="99"/>
      <c r="AB533" s="99"/>
      <c r="AC533" s="97"/>
    </row>
    <row r="534" spans="1:29" ht="15.75">
      <c r="A534" s="99"/>
      <c r="B534" s="97"/>
      <c r="C534" s="97"/>
      <c r="D534" s="97"/>
      <c r="E534" s="97"/>
      <c r="F534" s="97"/>
      <c r="G534" s="97"/>
      <c r="H534" s="97"/>
      <c r="I534" s="97"/>
      <c r="J534" s="97"/>
      <c r="K534" s="97"/>
      <c r="L534" s="97"/>
      <c r="M534" s="97"/>
      <c r="N534" s="97"/>
      <c r="O534" s="97"/>
      <c r="P534" s="97"/>
      <c r="Q534" s="97"/>
      <c r="R534" s="97"/>
      <c r="S534" s="97"/>
      <c r="T534" s="97"/>
      <c r="U534" s="97"/>
      <c r="V534" s="97"/>
      <c r="W534" s="97"/>
      <c r="X534" s="97"/>
      <c r="Y534" s="99"/>
      <c r="Z534" s="99"/>
      <c r="AA534" s="99"/>
      <c r="AB534" s="99"/>
      <c r="AC534" s="97"/>
    </row>
    <row r="535" spans="1:29" ht="15.75">
      <c r="A535" s="99"/>
      <c r="B535" s="97"/>
      <c r="C535" s="97"/>
      <c r="D535" s="97"/>
      <c r="E535" s="97"/>
      <c r="F535" s="97"/>
      <c r="G535" s="97"/>
      <c r="H535" s="97"/>
      <c r="I535" s="97"/>
      <c r="J535" s="97"/>
      <c r="K535" s="97"/>
      <c r="L535" s="97"/>
      <c r="M535" s="97"/>
      <c r="N535" s="97"/>
      <c r="O535" s="97"/>
      <c r="P535" s="97"/>
      <c r="Q535" s="97"/>
      <c r="R535" s="97"/>
      <c r="S535" s="97"/>
      <c r="T535" s="97"/>
      <c r="U535" s="97"/>
      <c r="V535" s="97"/>
      <c r="W535" s="97"/>
      <c r="X535" s="97"/>
      <c r="Y535" s="99"/>
      <c r="Z535" s="99"/>
      <c r="AA535" s="99"/>
      <c r="AB535" s="99"/>
      <c r="AC535" s="97"/>
    </row>
    <row r="536" spans="1:29" ht="15.75">
      <c r="A536" s="99"/>
      <c r="B536" s="97"/>
      <c r="C536" s="97"/>
      <c r="D536" s="97"/>
      <c r="E536" s="97"/>
      <c r="F536" s="97"/>
      <c r="G536" s="97"/>
      <c r="H536" s="97"/>
      <c r="I536" s="97"/>
      <c r="J536" s="97"/>
      <c r="K536" s="97"/>
      <c r="L536" s="97"/>
      <c r="M536" s="97"/>
      <c r="N536" s="97"/>
      <c r="O536" s="97"/>
      <c r="P536" s="97"/>
      <c r="Q536" s="97"/>
      <c r="R536" s="97"/>
      <c r="S536" s="97"/>
      <c r="T536" s="97"/>
      <c r="U536" s="97"/>
      <c r="V536" s="97"/>
      <c r="W536" s="97"/>
      <c r="X536" s="97"/>
      <c r="Y536" s="99"/>
      <c r="Z536" s="99"/>
      <c r="AA536" s="99"/>
      <c r="AB536" s="99"/>
      <c r="AC536" s="97"/>
    </row>
    <row r="537" spans="1:29" ht="15.75">
      <c r="A537" s="99"/>
      <c r="B537" s="97"/>
      <c r="C537" s="97"/>
      <c r="D537" s="97"/>
      <c r="E537" s="97"/>
      <c r="F537" s="97"/>
      <c r="G537" s="97"/>
      <c r="H537" s="97"/>
      <c r="I537" s="97"/>
      <c r="J537" s="97"/>
      <c r="K537" s="97"/>
      <c r="L537" s="97"/>
      <c r="M537" s="97"/>
      <c r="N537" s="97"/>
      <c r="O537" s="97"/>
      <c r="P537" s="97"/>
      <c r="Q537" s="97"/>
      <c r="R537" s="97"/>
      <c r="S537" s="97"/>
      <c r="T537" s="97"/>
      <c r="U537" s="97"/>
      <c r="V537" s="97"/>
      <c r="W537" s="97"/>
      <c r="X537" s="97"/>
      <c r="Y537" s="99"/>
      <c r="Z537" s="99"/>
      <c r="AA537" s="99"/>
      <c r="AB537" s="99"/>
      <c r="AC537" s="97"/>
    </row>
    <row r="538" spans="1:29" ht="15.75">
      <c r="A538" s="99"/>
      <c r="B538" s="97"/>
      <c r="C538" s="97"/>
      <c r="D538" s="97"/>
      <c r="E538" s="97"/>
      <c r="F538" s="97"/>
      <c r="G538" s="97"/>
      <c r="H538" s="97"/>
      <c r="I538" s="97"/>
      <c r="J538" s="97"/>
      <c r="K538" s="97"/>
      <c r="L538" s="97"/>
      <c r="M538" s="97"/>
      <c r="N538" s="97"/>
      <c r="O538" s="97"/>
      <c r="P538" s="97"/>
      <c r="Q538" s="97"/>
      <c r="R538" s="97"/>
      <c r="S538" s="97"/>
      <c r="T538" s="97"/>
      <c r="U538" s="97"/>
      <c r="V538" s="97"/>
      <c r="W538" s="97"/>
      <c r="X538" s="97"/>
      <c r="Y538" s="99"/>
      <c r="Z538" s="99"/>
      <c r="AA538" s="99"/>
      <c r="AB538" s="99"/>
      <c r="AC538" s="97"/>
    </row>
    <row r="539" spans="1:29" ht="15.75">
      <c r="A539" s="99"/>
      <c r="B539" s="97"/>
      <c r="C539" s="97"/>
      <c r="D539" s="97"/>
      <c r="E539" s="97"/>
      <c r="F539" s="97"/>
      <c r="G539" s="97"/>
      <c r="H539" s="97"/>
      <c r="I539" s="97"/>
      <c r="J539" s="97"/>
      <c r="K539" s="97"/>
      <c r="L539" s="97"/>
      <c r="M539" s="97"/>
      <c r="N539" s="97"/>
      <c r="O539" s="97"/>
      <c r="P539" s="97"/>
      <c r="Q539" s="97"/>
      <c r="R539" s="97"/>
      <c r="S539" s="97"/>
      <c r="T539" s="97"/>
      <c r="U539" s="97"/>
      <c r="V539" s="97"/>
      <c r="W539" s="97"/>
      <c r="X539" s="97"/>
      <c r="Y539" s="99"/>
      <c r="Z539" s="99"/>
      <c r="AA539" s="99"/>
      <c r="AB539" s="99"/>
      <c r="AC539" s="97"/>
    </row>
    <row r="540" spans="1:29" ht="15.75">
      <c r="A540" s="99"/>
      <c r="B540" s="97"/>
      <c r="C540" s="97"/>
      <c r="D540" s="97"/>
      <c r="E540" s="97"/>
      <c r="F540" s="97"/>
      <c r="G540" s="97"/>
      <c r="H540" s="97"/>
      <c r="I540" s="97"/>
      <c r="J540" s="97"/>
      <c r="K540" s="97"/>
      <c r="L540" s="97"/>
      <c r="M540" s="97"/>
      <c r="N540" s="97"/>
      <c r="O540" s="97"/>
      <c r="P540" s="97"/>
      <c r="Q540" s="97"/>
      <c r="R540" s="97"/>
      <c r="S540" s="97"/>
      <c r="T540" s="97"/>
      <c r="U540" s="97"/>
      <c r="V540" s="97"/>
      <c r="W540" s="97"/>
      <c r="X540" s="97"/>
      <c r="Y540" s="99"/>
      <c r="Z540" s="99"/>
      <c r="AA540" s="99"/>
      <c r="AB540" s="99"/>
      <c r="AC540" s="97"/>
    </row>
    <row r="541" spans="1:29" ht="15.75">
      <c r="A541" s="99"/>
      <c r="B541" s="97"/>
      <c r="C541" s="97"/>
      <c r="D541" s="97"/>
      <c r="E541" s="97"/>
      <c r="F541" s="97"/>
      <c r="G541" s="97"/>
      <c r="H541" s="97"/>
      <c r="I541" s="97"/>
      <c r="J541" s="97"/>
      <c r="K541" s="97"/>
      <c r="L541" s="97"/>
      <c r="M541" s="97"/>
      <c r="N541" s="97"/>
      <c r="O541" s="97"/>
      <c r="P541" s="97"/>
      <c r="Q541" s="97"/>
      <c r="R541" s="97"/>
      <c r="S541" s="97"/>
      <c r="T541" s="97"/>
      <c r="U541" s="97"/>
      <c r="V541" s="97"/>
      <c r="W541" s="97"/>
      <c r="X541" s="97"/>
      <c r="Y541" s="99"/>
      <c r="Z541" s="99"/>
      <c r="AA541" s="99"/>
      <c r="AB541" s="99"/>
      <c r="AC541" s="97"/>
    </row>
    <row r="542" spans="1:29" ht="15.75">
      <c r="A542" s="99"/>
      <c r="B542" s="97"/>
      <c r="C542" s="97"/>
      <c r="D542" s="97"/>
      <c r="E542" s="97"/>
      <c r="F542" s="97"/>
      <c r="G542" s="97"/>
      <c r="H542" s="97"/>
      <c r="I542" s="97"/>
      <c r="J542" s="97"/>
      <c r="K542" s="97"/>
      <c r="L542" s="97"/>
      <c r="M542" s="97"/>
      <c r="N542" s="97"/>
      <c r="O542" s="97"/>
      <c r="P542" s="97"/>
      <c r="Q542" s="97"/>
      <c r="R542" s="97"/>
      <c r="S542" s="97"/>
      <c r="T542" s="97"/>
      <c r="U542" s="97"/>
      <c r="V542" s="97"/>
      <c r="W542" s="97"/>
      <c r="X542" s="97"/>
      <c r="Y542" s="99"/>
      <c r="Z542" s="99"/>
      <c r="AA542" s="99"/>
      <c r="AB542" s="99"/>
      <c r="AC542" s="97"/>
    </row>
    <row r="543" spans="1:29" ht="15.75">
      <c r="A543" s="99"/>
      <c r="B543" s="97"/>
      <c r="C543" s="97"/>
      <c r="D543" s="97"/>
      <c r="E543" s="97"/>
      <c r="F543" s="97"/>
      <c r="G543" s="97"/>
      <c r="H543" s="97"/>
      <c r="I543" s="97"/>
      <c r="J543" s="97"/>
      <c r="K543" s="97"/>
      <c r="L543" s="97"/>
      <c r="M543" s="97"/>
      <c r="N543" s="97"/>
      <c r="O543" s="97"/>
      <c r="P543" s="97"/>
      <c r="Q543" s="97"/>
      <c r="R543" s="97"/>
      <c r="S543" s="97"/>
      <c r="T543" s="97"/>
      <c r="U543" s="97"/>
      <c r="V543" s="97"/>
      <c r="W543" s="97"/>
      <c r="X543" s="97"/>
      <c r="Y543" s="99"/>
      <c r="Z543" s="99"/>
      <c r="AA543" s="99"/>
      <c r="AB543" s="99"/>
      <c r="AC543" s="97"/>
    </row>
    <row r="544" spans="1:29" ht="15.75">
      <c r="A544" s="99"/>
      <c r="B544" s="97"/>
      <c r="C544" s="97"/>
      <c r="D544" s="97"/>
      <c r="E544" s="97"/>
      <c r="F544" s="97"/>
      <c r="G544" s="97"/>
      <c r="H544" s="97"/>
      <c r="I544" s="97"/>
      <c r="J544" s="97"/>
      <c r="K544" s="97"/>
      <c r="L544" s="97"/>
      <c r="M544" s="97"/>
      <c r="N544" s="97"/>
      <c r="O544" s="97"/>
      <c r="P544" s="97"/>
      <c r="Q544" s="97"/>
      <c r="R544" s="97"/>
      <c r="S544" s="97"/>
      <c r="T544" s="97"/>
      <c r="U544" s="97"/>
      <c r="V544" s="97"/>
      <c r="W544" s="97"/>
      <c r="X544" s="97"/>
      <c r="Y544" s="99"/>
      <c r="Z544" s="99"/>
      <c r="AA544" s="99"/>
      <c r="AB544" s="99"/>
      <c r="AC544" s="97"/>
    </row>
    <row r="545" spans="1:29" ht="15.75">
      <c r="A545" s="99"/>
      <c r="B545" s="97"/>
      <c r="C545" s="97"/>
      <c r="D545" s="97"/>
      <c r="E545" s="97"/>
      <c r="F545" s="97"/>
      <c r="G545" s="97"/>
      <c r="H545" s="97"/>
      <c r="I545" s="97"/>
      <c r="J545" s="97"/>
      <c r="K545" s="97"/>
      <c r="L545" s="97"/>
      <c r="M545" s="97"/>
      <c r="N545" s="97"/>
      <c r="O545" s="97"/>
      <c r="P545" s="97"/>
      <c r="Q545" s="97"/>
      <c r="R545" s="97"/>
      <c r="S545" s="97"/>
      <c r="T545" s="97"/>
      <c r="U545" s="97"/>
      <c r="V545" s="97"/>
      <c r="W545" s="97"/>
      <c r="X545" s="97"/>
      <c r="Y545" s="99"/>
      <c r="Z545" s="99"/>
      <c r="AA545" s="99"/>
      <c r="AB545" s="99"/>
      <c r="AC545" s="97"/>
    </row>
    <row r="546" spans="1:29" ht="15.75">
      <c r="A546" s="99"/>
      <c r="B546" s="97"/>
      <c r="C546" s="97"/>
      <c r="D546" s="97"/>
      <c r="E546" s="97"/>
      <c r="F546" s="97"/>
      <c r="G546" s="97"/>
      <c r="H546" s="97"/>
      <c r="I546" s="97"/>
      <c r="J546" s="97"/>
      <c r="K546" s="97"/>
      <c r="L546" s="97"/>
      <c r="M546" s="97"/>
      <c r="N546" s="97"/>
      <c r="O546" s="97"/>
      <c r="P546" s="97"/>
      <c r="Q546" s="97"/>
      <c r="R546" s="97"/>
      <c r="S546" s="97"/>
      <c r="T546" s="97"/>
      <c r="U546" s="97"/>
      <c r="V546" s="97"/>
      <c r="W546" s="97"/>
      <c r="X546" s="97"/>
      <c r="Y546" s="99"/>
      <c r="Z546" s="99"/>
      <c r="AA546" s="99"/>
      <c r="AB546" s="99"/>
      <c r="AC546" s="97"/>
    </row>
    <row r="547" spans="1:29" ht="15.75">
      <c r="A547" s="99"/>
      <c r="B547" s="97"/>
      <c r="C547" s="97"/>
      <c r="D547" s="97"/>
      <c r="E547" s="97"/>
      <c r="F547" s="97"/>
      <c r="G547" s="97"/>
      <c r="H547" s="97"/>
      <c r="I547" s="97"/>
      <c r="J547" s="97"/>
      <c r="K547" s="97"/>
      <c r="L547" s="97"/>
      <c r="M547" s="97"/>
      <c r="N547" s="97"/>
      <c r="O547" s="97"/>
      <c r="P547" s="97"/>
      <c r="Q547" s="97"/>
      <c r="R547" s="97"/>
      <c r="S547" s="97"/>
      <c r="T547" s="97"/>
      <c r="U547" s="97"/>
      <c r="V547" s="97"/>
      <c r="W547" s="97"/>
      <c r="X547" s="97"/>
      <c r="Y547" s="99"/>
      <c r="Z547" s="99"/>
      <c r="AA547" s="99"/>
      <c r="AB547" s="99"/>
      <c r="AC547" s="97"/>
    </row>
    <row r="548" spans="1:29" ht="15.75">
      <c r="A548" s="99"/>
      <c r="B548" s="97"/>
      <c r="C548" s="97"/>
      <c r="D548" s="97"/>
      <c r="E548" s="97"/>
      <c r="F548" s="97"/>
      <c r="G548" s="97"/>
      <c r="H548" s="97"/>
      <c r="I548" s="97"/>
      <c r="J548" s="97"/>
      <c r="K548" s="97"/>
      <c r="L548" s="97"/>
      <c r="M548" s="97"/>
      <c r="N548" s="97"/>
      <c r="O548" s="97"/>
      <c r="P548" s="97"/>
      <c r="Q548" s="97"/>
      <c r="R548" s="97"/>
      <c r="S548" s="97"/>
      <c r="T548" s="97"/>
      <c r="U548" s="97"/>
      <c r="V548" s="97"/>
      <c r="W548" s="97"/>
      <c r="X548" s="97"/>
      <c r="Y548" s="99"/>
      <c r="Z548" s="99"/>
      <c r="AA548" s="99"/>
      <c r="AB548" s="99"/>
      <c r="AC548" s="97"/>
    </row>
    <row r="549" spans="1:29" ht="15.75">
      <c r="A549" s="99"/>
      <c r="B549" s="97"/>
      <c r="C549" s="97"/>
      <c r="D549" s="97"/>
      <c r="E549" s="97"/>
      <c r="F549" s="97"/>
      <c r="G549" s="97"/>
      <c r="H549" s="97"/>
      <c r="I549" s="97"/>
      <c r="J549" s="97"/>
      <c r="K549" s="97"/>
      <c r="L549" s="97"/>
      <c r="M549" s="97"/>
      <c r="N549" s="97"/>
      <c r="O549" s="97"/>
      <c r="P549" s="97"/>
      <c r="Q549" s="97"/>
      <c r="R549" s="97"/>
      <c r="S549" s="97"/>
      <c r="T549" s="97"/>
      <c r="U549" s="97"/>
      <c r="V549" s="97"/>
      <c r="W549" s="97"/>
      <c r="X549" s="97"/>
      <c r="Y549" s="99"/>
      <c r="Z549" s="99"/>
      <c r="AA549" s="99"/>
      <c r="AB549" s="99"/>
      <c r="AC549" s="97"/>
    </row>
    <row r="550" spans="1:29" ht="15.75">
      <c r="A550" s="99"/>
      <c r="B550" s="97"/>
      <c r="C550" s="97"/>
      <c r="D550" s="97"/>
      <c r="E550" s="97"/>
      <c r="F550" s="97"/>
      <c r="G550" s="97"/>
      <c r="H550" s="97"/>
      <c r="I550" s="97"/>
      <c r="J550" s="97"/>
      <c r="K550" s="97"/>
      <c r="L550" s="97"/>
      <c r="M550" s="97"/>
      <c r="N550" s="97"/>
      <c r="O550" s="97"/>
      <c r="P550" s="97"/>
      <c r="Q550" s="97"/>
      <c r="R550" s="97"/>
      <c r="S550" s="97"/>
      <c r="T550" s="97"/>
      <c r="U550" s="97"/>
      <c r="V550" s="97"/>
      <c r="W550" s="97"/>
      <c r="X550" s="97"/>
      <c r="Y550" s="99"/>
      <c r="Z550" s="99"/>
      <c r="AA550" s="99"/>
      <c r="AB550" s="99"/>
      <c r="AC550" s="97"/>
    </row>
    <row r="551" spans="1:29" ht="15.75">
      <c r="A551" s="99"/>
      <c r="B551" s="97"/>
      <c r="C551" s="97"/>
      <c r="D551" s="97"/>
      <c r="E551" s="97"/>
      <c r="F551" s="97"/>
      <c r="G551" s="97"/>
      <c r="H551" s="97"/>
      <c r="I551" s="97"/>
      <c r="J551" s="97"/>
      <c r="K551" s="97"/>
      <c r="L551" s="97"/>
      <c r="M551" s="97"/>
      <c r="N551" s="97"/>
      <c r="O551" s="97"/>
      <c r="P551" s="97"/>
      <c r="Q551" s="97"/>
      <c r="R551" s="97"/>
      <c r="S551" s="97"/>
      <c r="T551" s="97"/>
      <c r="U551" s="97"/>
      <c r="V551" s="97"/>
      <c r="W551" s="97"/>
      <c r="X551" s="97"/>
      <c r="Y551" s="99"/>
      <c r="Z551" s="99"/>
      <c r="AA551" s="99"/>
      <c r="AB551" s="99"/>
      <c r="AC551" s="97"/>
    </row>
    <row r="552" spans="1:29" ht="15.75">
      <c r="A552" s="99"/>
      <c r="B552" s="97"/>
      <c r="C552" s="97"/>
      <c r="D552" s="97"/>
      <c r="E552" s="97"/>
      <c r="F552" s="97"/>
      <c r="G552" s="97"/>
      <c r="H552" s="97"/>
      <c r="I552" s="97"/>
      <c r="J552" s="97"/>
      <c r="K552" s="97"/>
      <c r="L552" s="97"/>
      <c r="M552" s="97"/>
      <c r="N552" s="97"/>
      <c r="O552" s="97"/>
      <c r="P552" s="97"/>
      <c r="Q552" s="97"/>
      <c r="R552" s="97"/>
      <c r="S552" s="97"/>
      <c r="T552" s="97"/>
      <c r="U552" s="97"/>
      <c r="V552" s="97"/>
      <c r="W552" s="97"/>
      <c r="X552" s="97"/>
      <c r="Y552" s="99"/>
      <c r="Z552" s="99"/>
      <c r="AA552" s="99"/>
      <c r="AB552" s="99"/>
      <c r="AC552" s="97"/>
    </row>
    <row r="553" spans="1:29" ht="15.75">
      <c r="A553" s="99"/>
      <c r="B553" s="97"/>
      <c r="C553" s="97"/>
      <c r="D553" s="97"/>
      <c r="E553" s="97"/>
      <c r="F553" s="97"/>
      <c r="G553" s="97"/>
      <c r="H553" s="97"/>
      <c r="I553" s="97"/>
      <c r="J553" s="97"/>
      <c r="K553" s="97"/>
      <c r="L553" s="97"/>
      <c r="M553" s="97"/>
      <c r="N553" s="97"/>
      <c r="O553" s="97"/>
      <c r="P553" s="97"/>
      <c r="Q553" s="97"/>
      <c r="R553" s="97"/>
      <c r="S553" s="97"/>
      <c r="T553" s="97"/>
      <c r="U553" s="97"/>
      <c r="V553" s="97"/>
      <c r="W553" s="97"/>
      <c r="X553" s="97"/>
      <c r="Y553" s="99"/>
      <c r="Z553" s="99"/>
      <c r="AA553" s="99"/>
      <c r="AB553" s="99"/>
      <c r="AC553" s="97"/>
    </row>
    <row r="554" spans="1:29" ht="15.75">
      <c r="A554" s="99"/>
      <c r="B554" s="97"/>
      <c r="C554" s="97"/>
      <c r="D554" s="97"/>
      <c r="E554" s="97"/>
      <c r="F554" s="97"/>
      <c r="G554" s="97"/>
      <c r="H554" s="97"/>
      <c r="I554" s="97"/>
      <c r="J554" s="97"/>
      <c r="K554" s="97"/>
      <c r="L554" s="97"/>
      <c r="M554" s="97"/>
      <c r="N554" s="97"/>
      <c r="O554" s="97"/>
      <c r="P554" s="97"/>
      <c r="Q554" s="97"/>
      <c r="R554" s="97"/>
      <c r="S554" s="97"/>
      <c r="T554" s="97"/>
      <c r="U554" s="97"/>
      <c r="V554" s="97"/>
      <c r="W554" s="97"/>
      <c r="X554" s="97"/>
      <c r="Y554" s="99"/>
      <c r="Z554" s="99"/>
      <c r="AA554" s="99"/>
      <c r="AB554" s="99"/>
      <c r="AC554" s="97"/>
    </row>
    <row r="555" spans="1:29" ht="15.75">
      <c r="A555" s="99"/>
      <c r="B555" s="97"/>
      <c r="C555" s="97"/>
      <c r="D555" s="97"/>
      <c r="E555" s="97"/>
      <c r="F555" s="97"/>
      <c r="G555" s="97"/>
      <c r="H555" s="97"/>
      <c r="I555" s="97"/>
      <c r="J555" s="97"/>
      <c r="K555" s="97"/>
      <c r="L555" s="97"/>
      <c r="M555" s="97"/>
      <c r="N555" s="97"/>
      <c r="O555" s="97"/>
      <c r="P555" s="97"/>
      <c r="Q555" s="97"/>
      <c r="R555" s="97"/>
      <c r="S555" s="97"/>
      <c r="T555" s="97"/>
      <c r="U555" s="97"/>
      <c r="V555" s="97"/>
      <c r="W555" s="97"/>
      <c r="X555" s="97"/>
      <c r="Y555" s="99"/>
      <c r="Z555" s="99"/>
      <c r="AA555" s="99"/>
      <c r="AB555" s="99"/>
      <c r="AC555" s="97"/>
    </row>
    <row r="556" spans="1:29" ht="15.75">
      <c r="A556" s="99"/>
      <c r="B556" s="97"/>
      <c r="C556" s="97"/>
      <c r="D556" s="97"/>
      <c r="E556" s="97"/>
      <c r="F556" s="97"/>
      <c r="G556" s="97"/>
      <c r="H556" s="97"/>
      <c r="I556" s="97"/>
      <c r="J556" s="97"/>
      <c r="K556" s="97"/>
      <c r="L556" s="97"/>
      <c r="M556" s="97"/>
      <c r="N556" s="97"/>
      <c r="O556" s="97"/>
      <c r="P556" s="97"/>
      <c r="Q556" s="97"/>
      <c r="R556" s="97"/>
      <c r="S556" s="97"/>
      <c r="T556" s="97"/>
      <c r="U556" s="97"/>
      <c r="V556" s="97"/>
      <c r="W556" s="97"/>
      <c r="X556" s="97"/>
      <c r="Y556" s="99"/>
      <c r="Z556" s="99"/>
      <c r="AA556" s="99"/>
      <c r="AB556" s="99"/>
      <c r="AC556" s="97"/>
    </row>
    <row r="557" spans="1:29" ht="15.75">
      <c r="A557" s="99"/>
      <c r="B557" s="97"/>
      <c r="C557" s="97"/>
      <c r="D557" s="97"/>
      <c r="E557" s="97"/>
      <c r="F557" s="97"/>
      <c r="G557" s="97"/>
      <c r="H557" s="97"/>
      <c r="I557" s="97"/>
      <c r="J557" s="97"/>
      <c r="K557" s="97"/>
      <c r="L557" s="97"/>
      <c r="M557" s="97"/>
      <c r="N557" s="97"/>
      <c r="O557" s="97"/>
      <c r="P557" s="97"/>
      <c r="Q557" s="97"/>
      <c r="R557" s="97"/>
      <c r="S557" s="97"/>
      <c r="T557" s="97"/>
      <c r="U557" s="97"/>
      <c r="V557" s="97"/>
      <c r="W557" s="97"/>
      <c r="X557" s="97"/>
      <c r="Y557" s="99"/>
      <c r="Z557" s="99"/>
      <c r="AA557" s="99"/>
      <c r="AB557" s="99"/>
      <c r="AC557" s="97"/>
    </row>
    <row r="558" spans="1:29" ht="15.75">
      <c r="A558" s="99"/>
      <c r="B558" s="97"/>
      <c r="C558" s="97"/>
      <c r="D558" s="97"/>
      <c r="E558" s="97"/>
      <c r="F558" s="97"/>
      <c r="G558" s="97"/>
      <c r="H558" s="97"/>
      <c r="I558" s="97"/>
      <c r="J558" s="97"/>
      <c r="K558" s="97"/>
      <c r="L558" s="97"/>
      <c r="M558" s="97"/>
      <c r="N558" s="97"/>
      <c r="O558" s="97"/>
      <c r="P558" s="97"/>
      <c r="Q558" s="97"/>
      <c r="R558" s="97"/>
      <c r="S558" s="97"/>
      <c r="T558" s="97"/>
      <c r="U558" s="97"/>
      <c r="V558" s="97"/>
      <c r="W558" s="97"/>
      <c r="X558" s="97"/>
      <c r="Y558" s="99"/>
      <c r="Z558" s="99"/>
      <c r="AA558" s="99"/>
      <c r="AB558" s="99"/>
      <c r="AC558" s="97"/>
    </row>
    <row r="559" spans="1:29" ht="15.75">
      <c r="A559" s="99"/>
      <c r="B559" s="97"/>
      <c r="C559" s="97"/>
      <c r="D559" s="97"/>
      <c r="E559" s="97"/>
      <c r="F559" s="97"/>
      <c r="G559" s="97"/>
      <c r="H559" s="97"/>
      <c r="I559" s="97"/>
      <c r="J559" s="97"/>
      <c r="K559" s="97"/>
      <c r="L559" s="97"/>
      <c r="M559" s="97"/>
      <c r="N559" s="97"/>
      <c r="O559" s="97"/>
      <c r="P559" s="97"/>
      <c r="Q559" s="97"/>
      <c r="R559" s="97"/>
      <c r="S559" s="97"/>
      <c r="T559" s="97"/>
      <c r="U559" s="97"/>
      <c r="V559" s="97"/>
      <c r="W559" s="97"/>
      <c r="X559" s="97"/>
      <c r="Y559" s="99"/>
      <c r="Z559" s="99"/>
      <c r="AA559" s="99"/>
      <c r="AB559" s="99"/>
      <c r="AC559" s="97"/>
    </row>
    <row r="560" spans="1:29" ht="15.75">
      <c r="A560" s="99"/>
      <c r="B560" s="97"/>
      <c r="C560" s="97"/>
      <c r="D560" s="97"/>
      <c r="E560" s="97"/>
      <c r="F560" s="97"/>
      <c r="G560" s="97"/>
      <c r="H560" s="97"/>
      <c r="I560" s="97"/>
      <c r="J560" s="97"/>
      <c r="K560" s="97"/>
      <c r="L560" s="97"/>
      <c r="M560" s="97"/>
      <c r="N560" s="97"/>
      <c r="O560" s="97"/>
      <c r="P560" s="97"/>
      <c r="Q560" s="97"/>
      <c r="R560" s="97"/>
      <c r="S560" s="97"/>
      <c r="T560" s="97"/>
      <c r="U560" s="97"/>
      <c r="V560" s="97"/>
      <c r="W560" s="97"/>
      <c r="X560" s="97"/>
      <c r="Y560" s="99"/>
      <c r="Z560" s="99"/>
      <c r="AA560" s="99"/>
      <c r="AB560" s="99"/>
      <c r="AC560" s="97"/>
    </row>
    <row r="561" spans="1:29" ht="15.75">
      <c r="A561" s="99"/>
      <c r="B561" s="97"/>
      <c r="C561" s="97"/>
      <c r="D561" s="97"/>
      <c r="E561" s="97"/>
      <c r="F561" s="97"/>
      <c r="G561" s="97"/>
      <c r="H561" s="97"/>
      <c r="I561" s="97"/>
      <c r="J561" s="97"/>
      <c r="K561" s="97"/>
      <c r="L561" s="97"/>
      <c r="M561" s="97"/>
      <c r="N561" s="97"/>
      <c r="O561" s="97"/>
      <c r="P561" s="97"/>
      <c r="Q561" s="97"/>
      <c r="R561" s="97"/>
      <c r="S561" s="97"/>
      <c r="T561" s="97"/>
      <c r="U561" s="97"/>
      <c r="V561" s="97"/>
      <c r="W561" s="97"/>
      <c r="X561" s="97"/>
      <c r="Y561" s="99"/>
      <c r="Z561" s="99"/>
      <c r="AA561" s="99"/>
      <c r="AB561" s="99"/>
      <c r="AC561" s="97"/>
    </row>
    <row r="562" spans="1:29" ht="15.75">
      <c r="A562" s="99"/>
      <c r="B562" s="97"/>
      <c r="C562" s="97"/>
      <c r="D562" s="97"/>
      <c r="E562" s="97"/>
      <c r="F562" s="97"/>
      <c r="G562" s="97"/>
      <c r="H562" s="97"/>
      <c r="I562" s="97"/>
      <c r="J562" s="97"/>
      <c r="K562" s="97"/>
      <c r="L562" s="97"/>
      <c r="M562" s="97"/>
      <c r="N562" s="97"/>
      <c r="O562" s="97"/>
      <c r="P562" s="97"/>
      <c r="Q562" s="97"/>
      <c r="R562" s="97"/>
      <c r="S562" s="97"/>
      <c r="T562" s="97"/>
      <c r="U562" s="97"/>
      <c r="V562" s="97"/>
      <c r="W562" s="97"/>
      <c r="X562" s="97"/>
      <c r="Y562" s="99"/>
      <c r="Z562" s="99"/>
      <c r="AA562" s="99"/>
      <c r="AB562" s="99"/>
      <c r="AC562" s="97"/>
    </row>
    <row r="563" spans="1:29" ht="15.75">
      <c r="A563" s="99"/>
      <c r="B563" s="97"/>
      <c r="C563" s="97"/>
      <c r="D563" s="97"/>
      <c r="E563" s="97"/>
      <c r="F563" s="97"/>
      <c r="G563" s="97"/>
      <c r="H563" s="97"/>
      <c r="I563" s="97"/>
      <c r="J563" s="97"/>
      <c r="K563" s="97"/>
      <c r="L563" s="97"/>
      <c r="M563" s="97"/>
      <c r="N563" s="97"/>
      <c r="O563" s="97"/>
      <c r="P563" s="97"/>
      <c r="Q563" s="97"/>
      <c r="R563" s="97"/>
      <c r="S563" s="97"/>
      <c r="T563" s="97"/>
      <c r="U563" s="97"/>
      <c r="V563" s="97"/>
      <c r="W563" s="97"/>
      <c r="X563" s="97"/>
      <c r="Y563" s="99"/>
      <c r="Z563" s="99"/>
      <c r="AA563" s="99"/>
      <c r="AB563" s="99"/>
      <c r="AC563" s="97"/>
    </row>
    <row r="564" spans="1:29" ht="15.75">
      <c r="A564" s="99"/>
      <c r="B564" s="97"/>
      <c r="C564" s="97"/>
      <c r="D564" s="97"/>
      <c r="E564" s="97"/>
      <c r="F564" s="97"/>
      <c r="G564" s="97"/>
      <c r="H564" s="97"/>
      <c r="I564" s="97"/>
      <c r="J564" s="97"/>
      <c r="K564" s="97"/>
      <c r="L564" s="97"/>
      <c r="M564" s="97"/>
      <c r="N564" s="97"/>
      <c r="O564" s="97"/>
      <c r="P564" s="97"/>
      <c r="Q564" s="97"/>
      <c r="R564" s="97"/>
      <c r="S564" s="97"/>
      <c r="T564" s="97"/>
      <c r="U564" s="97"/>
      <c r="V564" s="97"/>
      <c r="W564" s="97"/>
      <c r="X564" s="97"/>
      <c r="Y564" s="99"/>
      <c r="Z564" s="99"/>
      <c r="AA564" s="99"/>
      <c r="AB564" s="99"/>
      <c r="AC564" s="97"/>
    </row>
    <row r="565" spans="1:29" ht="15.75">
      <c r="A565" s="99"/>
      <c r="B565" s="97"/>
      <c r="C565" s="97"/>
      <c r="D565" s="97"/>
      <c r="E565" s="97"/>
      <c r="F565" s="97"/>
      <c r="G565" s="97"/>
      <c r="H565" s="97"/>
      <c r="I565" s="97"/>
      <c r="J565" s="97"/>
      <c r="K565" s="97"/>
      <c r="L565" s="97"/>
      <c r="M565" s="97"/>
      <c r="N565" s="97"/>
      <c r="O565" s="97"/>
      <c r="P565" s="97"/>
      <c r="Q565" s="97"/>
      <c r="R565" s="97"/>
      <c r="S565" s="97"/>
      <c r="T565" s="97"/>
      <c r="U565" s="97"/>
      <c r="V565" s="97"/>
      <c r="W565" s="97"/>
      <c r="X565" s="97"/>
      <c r="Y565" s="99"/>
      <c r="Z565" s="99"/>
      <c r="AA565" s="99"/>
      <c r="AB565" s="99"/>
      <c r="AC565" s="97"/>
    </row>
    <row r="566" spans="1:29" ht="15.75">
      <c r="A566" s="99"/>
      <c r="B566" s="97"/>
      <c r="C566" s="97"/>
      <c r="D566" s="97"/>
      <c r="E566" s="97"/>
      <c r="F566" s="97"/>
      <c r="G566" s="97"/>
      <c r="H566" s="97"/>
      <c r="I566" s="97"/>
      <c r="J566" s="97"/>
      <c r="K566" s="97"/>
      <c r="L566" s="97"/>
      <c r="M566" s="97"/>
      <c r="N566" s="97"/>
      <c r="O566" s="97"/>
      <c r="P566" s="97"/>
      <c r="Q566" s="97"/>
      <c r="R566" s="97"/>
      <c r="S566" s="97"/>
      <c r="T566" s="97"/>
      <c r="U566" s="97"/>
      <c r="V566" s="97"/>
      <c r="W566" s="97"/>
      <c r="X566" s="97"/>
      <c r="Y566" s="99"/>
      <c r="Z566" s="99"/>
      <c r="AA566" s="99"/>
      <c r="AB566" s="99"/>
      <c r="AC566" s="97"/>
    </row>
    <row r="567" spans="1:29" ht="15.75">
      <c r="A567" s="99"/>
      <c r="B567" s="97"/>
      <c r="C567" s="97"/>
      <c r="D567" s="97"/>
      <c r="E567" s="97"/>
      <c r="F567" s="97"/>
      <c r="G567" s="97"/>
      <c r="H567" s="97"/>
      <c r="I567" s="97"/>
      <c r="J567" s="97"/>
      <c r="K567" s="97"/>
      <c r="L567" s="97"/>
      <c r="M567" s="97"/>
      <c r="N567" s="97"/>
      <c r="O567" s="97"/>
      <c r="P567" s="97"/>
      <c r="Q567" s="97"/>
      <c r="R567" s="97"/>
      <c r="S567" s="97"/>
      <c r="T567" s="97"/>
      <c r="U567" s="97"/>
      <c r="V567" s="97"/>
      <c r="W567" s="97"/>
      <c r="X567" s="97"/>
      <c r="Y567" s="99"/>
      <c r="Z567" s="99"/>
      <c r="AA567" s="99"/>
      <c r="AB567" s="99"/>
      <c r="AC567" s="97"/>
    </row>
    <row r="568" spans="1:29" ht="15.75">
      <c r="A568" s="99"/>
      <c r="B568" s="97"/>
      <c r="C568" s="97"/>
      <c r="D568" s="97"/>
      <c r="E568" s="97"/>
      <c r="F568" s="97"/>
      <c r="G568" s="97"/>
      <c r="H568" s="97"/>
      <c r="I568" s="97"/>
      <c r="J568" s="97"/>
      <c r="K568" s="97"/>
      <c r="L568" s="97"/>
      <c r="M568" s="97"/>
      <c r="N568" s="97"/>
      <c r="O568" s="97"/>
      <c r="P568" s="97"/>
      <c r="Q568" s="97"/>
      <c r="R568" s="97"/>
      <c r="S568" s="97"/>
      <c r="T568" s="97"/>
      <c r="U568" s="97"/>
      <c r="V568" s="97"/>
      <c r="W568" s="97"/>
      <c r="X568" s="97"/>
      <c r="Y568" s="99"/>
      <c r="Z568" s="99"/>
      <c r="AA568" s="99"/>
      <c r="AB568" s="99"/>
      <c r="AC568" s="97"/>
    </row>
    <row r="569" spans="1:29" ht="15.75">
      <c r="A569" s="99"/>
      <c r="B569" s="97"/>
      <c r="C569" s="97"/>
      <c r="D569" s="97"/>
      <c r="E569" s="97"/>
      <c r="F569" s="97"/>
      <c r="G569" s="97"/>
      <c r="H569" s="97"/>
      <c r="I569" s="97"/>
      <c r="J569" s="97"/>
      <c r="K569" s="97"/>
      <c r="L569" s="97"/>
      <c r="M569" s="97"/>
      <c r="N569" s="97"/>
      <c r="O569" s="97"/>
      <c r="P569" s="97"/>
      <c r="Q569" s="97"/>
      <c r="R569" s="97"/>
      <c r="S569" s="97"/>
      <c r="T569" s="97"/>
      <c r="U569" s="97"/>
      <c r="V569" s="97"/>
      <c r="W569" s="97"/>
      <c r="X569" s="97"/>
      <c r="Y569" s="99"/>
      <c r="Z569" s="99"/>
      <c r="AA569" s="99"/>
      <c r="AB569" s="99"/>
      <c r="AC569" s="97"/>
    </row>
    <row r="570" spans="1:29" ht="15.75">
      <c r="A570" s="99"/>
      <c r="B570" s="97"/>
      <c r="C570" s="97"/>
      <c r="D570" s="97"/>
      <c r="E570" s="97"/>
      <c r="F570" s="97"/>
      <c r="G570" s="97"/>
      <c r="H570" s="97"/>
      <c r="I570" s="97"/>
      <c r="J570" s="97"/>
      <c r="K570" s="97"/>
      <c r="L570" s="97"/>
      <c r="M570" s="97"/>
      <c r="N570" s="97"/>
      <c r="O570" s="97"/>
      <c r="P570" s="97"/>
      <c r="Q570" s="97"/>
      <c r="R570" s="97"/>
      <c r="S570" s="97"/>
      <c r="T570" s="97"/>
      <c r="U570" s="97"/>
      <c r="V570" s="97"/>
      <c r="W570" s="97"/>
      <c r="X570" s="97"/>
      <c r="Y570" s="99"/>
      <c r="Z570" s="99"/>
      <c r="AA570" s="99"/>
      <c r="AB570" s="99"/>
      <c r="AC570" s="97"/>
    </row>
    <row r="571" spans="1:29" ht="15.75">
      <c r="A571" s="99"/>
      <c r="B571" s="97"/>
      <c r="C571" s="97"/>
      <c r="D571" s="97"/>
      <c r="E571" s="97"/>
      <c r="F571" s="97"/>
      <c r="G571" s="97"/>
      <c r="H571" s="97"/>
      <c r="I571" s="97"/>
      <c r="J571" s="97"/>
      <c r="K571" s="97"/>
      <c r="L571" s="97"/>
      <c r="M571" s="97"/>
      <c r="N571" s="97"/>
      <c r="O571" s="97"/>
      <c r="P571" s="97"/>
      <c r="Q571" s="97"/>
      <c r="R571" s="97"/>
      <c r="S571" s="97"/>
      <c r="T571" s="97"/>
      <c r="U571" s="97"/>
      <c r="V571" s="97"/>
      <c r="W571" s="97"/>
      <c r="X571" s="97"/>
      <c r="Y571" s="99"/>
      <c r="Z571" s="99"/>
      <c r="AA571" s="99"/>
      <c r="AB571" s="99"/>
      <c r="AC571" s="97"/>
    </row>
    <row r="572" spans="1:29" ht="15.75">
      <c r="A572" s="99"/>
      <c r="B572" s="97"/>
      <c r="C572" s="97"/>
      <c r="D572" s="97"/>
      <c r="E572" s="97"/>
      <c r="F572" s="97"/>
      <c r="G572" s="97"/>
      <c r="H572" s="97"/>
      <c r="I572" s="97"/>
      <c r="J572" s="97"/>
      <c r="K572" s="97"/>
      <c r="L572" s="97"/>
      <c r="M572" s="97"/>
      <c r="N572" s="97"/>
      <c r="O572" s="97"/>
      <c r="P572" s="97"/>
      <c r="Q572" s="97"/>
      <c r="R572" s="97"/>
      <c r="S572" s="97"/>
      <c r="T572" s="97"/>
      <c r="U572" s="97"/>
      <c r="V572" s="97"/>
      <c r="W572" s="97"/>
      <c r="X572" s="97"/>
      <c r="Y572" s="99"/>
      <c r="Z572" s="99"/>
      <c r="AA572" s="99"/>
      <c r="AB572" s="99"/>
      <c r="AC572" s="97"/>
    </row>
    <row r="573" spans="1:29" ht="15.75">
      <c r="A573" s="99"/>
      <c r="B573" s="97"/>
      <c r="C573" s="97"/>
      <c r="D573" s="97"/>
      <c r="E573" s="97"/>
      <c r="F573" s="97"/>
      <c r="G573" s="97"/>
      <c r="H573" s="97"/>
      <c r="I573" s="97"/>
      <c r="J573" s="97"/>
      <c r="K573" s="97"/>
      <c r="L573" s="97"/>
      <c r="M573" s="97"/>
      <c r="N573" s="97"/>
      <c r="O573" s="97"/>
      <c r="P573" s="97"/>
      <c r="Q573" s="97"/>
      <c r="R573" s="97"/>
      <c r="S573" s="97"/>
      <c r="T573" s="97"/>
      <c r="U573" s="97"/>
      <c r="V573" s="97"/>
      <c r="W573" s="97"/>
      <c r="X573" s="97"/>
      <c r="Y573" s="99"/>
      <c r="Z573" s="99"/>
      <c r="AA573" s="99"/>
      <c r="AB573" s="99"/>
      <c r="AC573" s="97"/>
    </row>
    <row r="574" spans="1:29" ht="15.75">
      <c r="A574" s="99"/>
      <c r="B574" s="97"/>
      <c r="C574" s="97"/>
      <c r="D574" s="97"/>
      <c r="E574" s="97"/>
      <c r="F574" s="97"/>
      <c r="G574" s="97"/>
      <c r="H574" s="97"/>
      <c r="I574" s="97"/>
      <c r="J574" s="97"/>
      <c r="K574" s="97"/>
      <c r="L574" s="97"/>
      <c r="M574" s="97"/>
      <c r="N574" s="97"/>
      <c r="O574" s="97"/>
      <c r="P574" s="97"/>
      <c r="Q574" s="97"/>
      <c r="R574" s="97"/>
      <c r="S574" s="97"/>
      <c r="T574" s="97"/>
      <c r="U574" s="97"/>
      <c r="V574" s="97"/>
      <c r="W574" s="97"/>
      <c r="X574" s="97"/>
      <c r="Y574" s="99"/>
      <c r="Z574" s="99"/>
      <c r="AA574" s="99"/>
      <c r="AB574" s="99"/>
      <c r="AC574" s="97"/>
    </row>
    <row r="575" spans="1:29" ht="15.75">
      <c r="A575" s="99"/>
      <c r="B575" s="97"/>
      <c r="C575" s="97"/>
      <c r="D575" s="97"/>
      <c r="E575" s="97"/>
      <c r="F575" s="97"/>
      <c r="G575" s="97"/>
      <c r="H575" s="97"/>
      <c r="I575" s="97"/>
      <c r="J575" s="97"/>
      <c r="K575" s="97"/>
      <c r="L575" s="97"/>
      <c r="M575" s="97"/>
      <c r="N575" s="97"/>
      <c r="O575" s="97"/>
      <c r="P575" s="97"/>
      <c r="Q575" s="97"/>
      <c r="R575" s="97"/>
      <c r="S575" s="97"/>
      <c r="T575" s="97"/>
      <c r="U575" s="97"/>
      <c r="V575" s="97"/>
      <c r="W575" s="97"/>
      <c r="X575" s="97"/>
      <c r="Y575" s="99"/>
      <c r="Z575" s="99"/>
      <c r="AA575" s="99"/>
      <c r="AB575" s="99"/>
      <c r="AC575" s="97"/>
    </row>
    <row r="576" spans="1:29" ht="15.75">
      <c r="A576" s="99"/>
      <c r="B576" s="97"/>
      <c r="C576" s="97"/>
      <c r="D576" s="97"/>
      <c r="E576" s="97"/>
      <c r="F576" s="97"/>
      <c r="G576" s="97"/>
      <c r="H576" s="97"/>
      <c r="I576" s="97"/>
      <c r="J576" s="97"/>
      <c r="K576" s="97"/>
      <c r="L576" s="97"/>
      <c r="M576" s="97"/>
      <c r="N576" s="97"/>
      <c r="O576" s="97"/>
      <c r="P576" s="97"/>
      <c r="Q576" s="97"/>
      <c r="R576" s="97"/>
      <c r="S576" s="97"/>
      <c r="T576" s="97"/>
      <c r="U576" s="97"/>
      <c r="V576" s="97"/>
      <c r="W576" s="97"/>
      <c r="X576" s="97"/>
      <c r="Y576" s="99"/>
      <c r="Z576" s="99"/>
      <c r="AA576" s="99"/>
      <c r="AB576" s="99"/>
      <c r="AC576" s="97"/>
    </row>
    <row r="577" spans="1:29" ht="15.75">
      <c r="A577" s="99"/>
      <c r="B577" s="97"/>
      <c r="C577" s="97"/>
      <c r="D577" s="97"/>
      <c r="E577" s="97"/>
      <c r="F577" s="97"/>
      <c r="G577" s="97"/>
      <c r="H577" s="97"/>
      <c r="I577" s="97"/>
      <c r="J577" s="97"/>
      <c r="K577" s="97"/>
      <c r="L577" s="97"/>
      <c r="M577" s="97"/>
      <c r="N577" s="97"/>
      <c r="O577" s="97"/>
      <c r="P577" s="97"/>
      <c r="Q577" s="97"/>
      <c r="R577" s="97"/>
      <c r="S577" s="97"/>
      <c r="T577" s="97"/>
      <c r="U577" s="97"/>
      <c r="V577" s="97"/>
      <c r="W577" s="97"/>
      <c r="X577" s="97"/>
      <c r="Y577" s="99"/>
      <c r="Z577" s="99"/>
      <c r="AA577" s="99"/>
      <c r="AB577" s="99"/>
      <c r="AC577" s="97"/>
    </row>
    <row r="578" spans="1:29" ht="15.75">
      <c r="A578" s="99"/>
      <c r="B578" s="97"/>
      <c r="C578" s="97"/>
      <c r="D578" s="97"/>
      <c r="E578" s="97"/>
      <c r="F578" s="97"/>
      <c r="G578" s="97"/>
      <c r="H578" s="97"/>
      <c r="I578" s="97"/>
      <c r="J578" s="97"/>
      <c r="K578" s="97"/>
      <c r="L578" s="97"/>
      <c r="M578" s="97"/>
      <c r="N578" s="97"/>
      <c r="O578" s="97"/>
      <c r="P578" s="97"/>
      <c r="Q578" s="97"/>
      <c r="R578" s="97"/>
      <c r="S578" s="97"/>
      <c r="T578" s="97"/>
      <c r="U578" s="97"/>
      <c r="V578" s="97"/>
      <c r="W578" s="97"/>
      <c r="X578" s="97"/>
      <c r="Y578" s="99"/>
      <c r="Z578" s="99"/>
      <c r="AA578" s="99"/>
      <c r="AB578" s="99"/>
      <c r="AC578" s="97"/>
    </row>
    <row r="579" spans="1:29" ht="15.75">
      <c r="A579" s="99"/>
      <c r="B579" s="97"/>
      <c r="C579" s="97"/>
      <c r="D579" s="97"/>
      <c r="E579" s="97"/>
      <c r="F579" s="97"/>
      <c r="G579" s="97"/>
      <c r="H579" s="97"/>
      <c r="I579" s="97"/>
      <c r="J579" s="97"/>
      <c r="K579" s="97"/>
      <c r="L579" s="97"/>
      <c r="M579" s="97"/>
      <c r="N579" s="97"/>
      <c r="O579" s="97"/>
      <c r="P579" s="97"/>
      <c r="Q579" s="97"/>
      <c r="R579" s="97"/>
      <c r="S579" s="97"/>
      <c r="T579" s="97"/>
      <c r="U579" s="97"/>
      <c r="V579" s="97"/>
      <c r="W579" s="97"/>
      <c r="X579" s="97"/>
      <c r="Y579" s="99"/>
      <c r="Z579" s="99"/>
      <c r="AA579" s="99"/>
      <c r="AB579" s="99"/>
      <c r="AC579" s="97"/>
    </row>
    <row r="580" spans="1:29" ht="15.75">
      <c r="A580" s="99"/>
      <c r="B580" s="97"/>
      <c r="C580" s="97"/>
      <c r="D580" s="97"/>
      <c r="E580" s="97"/>
      <c r="F580" s="97"/>
      <c r="G580" s="97"/>
      <c r="H580" s="97"/>
      <c r="I580" s="97"/>
      <c r="J580" s="97"/>
      <c r="K580" s="97"/>
      <c r="L580" s="97"/>
      <c r="M580" s="97"/>
      <c r="N580" s="97"/>
      <c r="O580" s="97"/>
      <c r="P580" s="97"/>
      <c r="Q580" s="97"/>
      <c r="R580" s="97"/>
      <c r="S580" s="97"/>
      <c r="T580" s="97"/>
      <c r="U580" s="97"/>
      <c r="V580" s="97"/>
      <c r="W580" s="97"/>
      <c r="X580" s="97"/>
      <c r="Y580" s="99"/>
      <c r="Z580" s="99"/>
      <c r="AA580" s="99"/>
      <c r="AB580" s="99"/>
      <c r="AC580" s="97"/>
    </row>
    <row r="581" spans="1:29" ht="15.75">
      <c r="A581" s="99"/>
      <c r="B581" s="97"/>
      <c r="C581" s="97"/>
      <c r="D581" s="97"/>
      <c r="E581" s="97"/>
      <c r="F581" s="97"/>
      <c r="G581" s="97"/>
      <c r="H581" s="97"/>
      <c r="I581" s="97"/>
      <c r="J581" s="97"/>
      <c r="K581" s="97"/>
      <c r="L581" s="97"/>
      <c r="M581" s="97"/>
      <c r="N581" s="97"/>
      <c r="O581" s="97"/>
      <c r="P581" s="97"/>
      <c r="Q581" s="97"/>
      <c r="R581" s="97"/>
      <c r="S581" s="97"/>
      <c r="T581" s="97"/>
      <c r="U581" s="97"/>
      <c r="V581" s="97"/>
      <c r="W581" s="97"/>
      <c r="X581" s="97"/>
      <c r="Y581" s="99"/>
      <c r="Z581" s="99"/>
      <c r="AA581" s="99"/>
      <c r="AB581" s="99"/>
      <c r="AC581" s="97"/>
    </row>
    <row r="582" spans="1:29" ht="15.75">
      <c r="A582" s="99"/>
      <c r="B582" s="97"/>
      <c r="C582" s="97"/>
      <c r="D582" s="97"/>
      <c r="E582" s="97"/>
      <c r="F582" s="97"/>
      <c r="G582" s="97"/>
      <c r="H582" s="97"/>
      <c r="I582" s="97"/>
      <c r="J582" s="97"/>
      <c r="K582" s="97"/>
      <c r="L582" s="97"/>
      <c r="M582" s="97"/>
      <c r="N582" s="97"/>
      <c r="O582" s="97"/>
      <c r="P582" s="97"/>
      <c r="Q582" s="97"/>
      <c r="R582" s="97"/>
      <c r="S582" s="97"/>
      <c r="T582" s="97"/>
      <c r="U582" s="97"/>
      <c r="V582" s="97"/>
      <c r="W582" s="97"/>
      <c r="X582" s="97"/>
      <c r="Y582" s="99"/>
      <c r="Z582" s="99"/>
      <c r="AA582" s="99"/>
      <c r="AB582" s="99"/>
      <c r="AC582" s="97"/>
    </row>
    <row r="583" spans="1:29" ht="15.75">
      <c r="A583" s="99"/>
      <c r="B583" s="97"/>
      <c r="C583" s="97"/>
      <c r="D583" s="97"/>
      <c r="E583" s="97"/>
      <c r="F583" s="97"/>
      <c r="G583" s="97"/>
      <c r="H583" s="97"/>
      <c r="I583" s="97"/>
      <c r="J583" s="97"/>
      <c r="K583" s="97"/>
      <c r="L583" s="97"/>
      <c r="M583" s="97"/>
      <c r="N583" s="97"/>
      <c r="O583" s="97"/>
      <c r="P583" s="97"/>
      <c r="Q583" s="97"/>
      <c r="R583" s="97"/>
      <c r="S583" s="97"/>
      <c r="T583" s="97"/>
      <c r="U583" s="97"/>
      <c r="V583" s="97"/>
      <c r="W583" s="97"/>
      <c r="X583" s="97"/>
      <c r="Y583" s="99"/>
      <c r="Z583" s="99"/>
      <c r="AA583" s="99"/>
      <c r="AB583" s="99"/>
      <c r="AC583" s="97"/>
    </row>
    <row r="584" spans="1:29" ht="15.75">
      <c r="A584" s="99"/>
      <c r="B584" s="97"/>
      <c r="C584" s="97"/>
      <c r="D584" s="97"/>
      <c r="E584" s="97"/>
      <c r="F584" s="97"/>
      <c r="G584" s="97"/>
      <c r="H584" s="97"/>
      <c r="I584" s="97"/>
      <c r="J584" s="97"/>
      <c r="K584" s="97"/>
      <c r="L584" s="97"/>
      <c r="M584" s="97"/>
      <c r="N584" s="97"/>
      <c r="O584" s="97"/>
      <c r="P584" s="97"/>
      <c r="Q584" s="97"/>
      <c r="R584" s="97"/>
      <c r="S584" s="97"/>
      <c r="T584" s="97"/>
      <c r="U584" s="97"/>
      <c r="V584" s="97"/>
      <c r="W584" s="97"/>
      <c r="X584" s="97"/>
      <c r="Y584" s="99"/>
      <c r="Z584" s="99"/>
      <c r="AA584" s="99"/>
      <c r="AB584" s="99"/>
      <c r="AC584" s="97"/>
    </row>
    <row r="585" spans="1:29" ht="15.75">
      <c r="A585" s="99"/>
      <c r="B585" s="97"/>
      <c r="C585" s="97"/>
      <c r="D585" s="97"/>
      <c r="E585" s="97"/>
      <c r="F585" s="97"/>
      <c r="G585" s="97"/>
      <c r="H585" s="97"/>
      <c r="I585" s="97"/>
      <c r="J585" s="97"/>
      <c r="K585" s="97"/>
      <c r="L585" s="97"/>
      <c r="M585" s="97"/>
      <c r="N585" s="97"/>
      <c r="O585" s="97"/>
      <c r="P585" s="97"/>
      <c r="Q585" s="97"/>
      <c r="R585" s="97"/>
      <c r="S585" s="97"/>
      <c r="T585" s="97"/>
      <c r="U585" s="97"/>
      <c r="V585" s="97"/>
      <c r="W585" s="97"/>
      <c r="X585" s="97"/>
      <c r="Y585" s="99"/>
      <c r="Z585" s="99"/>
      <c r="AA585" s="99"/>
      <c r="AB585" s="99"/>
      <c r="AC585" s="97"/>
    </row>
    <row r="586" spans="1:29" ht="15.75">
      <c r="A586" s="99"/>
      <c r="B586" s="97"/>
      <c r="C586" s="97"/>
      <c r="D586" s="97"/>
      <c r="E586" s="97"/>
      <c r="F586" s="97"/>
      <c r="G586" s="97"/>
      <c r="H586" s="97"/>
      <c r="I586" s="97"/>
      <c r="J586" s="97"/>
      <c r="K586" s="97"/>
      <c r="L586" s="97"/>
      <c r="M586" s="97"/>
      <c r="N586" s="97"/>
      <c r="O586" s="97"/>
      <c r="P586" s="97"/>
      <c r="Q586" s="97"/>
      <c r="R586" s="97"/>
      <c r="S586" s="97"/>
      <c r="T586" s="97"/>
      <c r="U586" s="97"/>
      <c r="V586" s="97"/>
      <c r="W586" s="97"/>
      <c r="X586" s="97"/>
      <c r="Y586" s="99"/>
      <c r="Z586" s="99"/>
      <c r="AA586" s="99"/>
      <c r="AB586" s="99"/>
      <c r="AC586" s="97"/>
    </row>
    <row r="587" spans="1:29" ht="15.75">
      <c r="A587" s="99"/>
      <c r="B587" s="97"/>
      <c r="C587" s="97"/>
      <c r="D587" s="97"/>
      <c r="E587" s="97"/>
      <c r="F587" s="97"/>
      <c r="G587" s="97"/>
      <c r="H587" s="97"/>
      <c r="I587" s="97"/>
      <c r="J587" s="97"/>
      <c r="K587" s="97"/>
      <c r="L587" s="97"/>
      <c r="M587" s="97"/>
      <c r="N587" s="97"/>
      <c r="O587" s="97"/>
      <c r="P587" s="97"/>
      <c r="Q587" s="97"/>
      <c r="R587" s="97"/>
      <c r="S587" s="97"/>
      <c r="T587" s="97"/>
      <c r="U587" s="97"/>
      <c r="V587" s="97"/>
      <c r="W587" s="97"/>
      <c r="X587" s="97"/>
      <c r="Y587" s="99"/>
      <c r="Z587" s="99"/>
      <c r="AA587" s="99"/>
      <c r="AB587" s="99"/>
      <c r="AC587" s="97"/>
    </row>
    <row r="588" spans="1:29" ht="15.75">
      <c r="A588" s="99"/>
      <c r="B588" s="97"/>
      <c r="C588" s="97"/>
      <c r="D588" s="97"/>
      <c r="E588" s="97"/>
      <c r="F588" s="97"/>
      <c r="G588" s="97"/>
      <c r="H588" s="97"/>
      <c r="I588" s="97"/>
      <c r="J588" s="97"/>
      <c r="K588" s="97"/>
      <c r="L588" s="97"/>
      <c r="M588" s="97"/>
      <c r="N588" s="97"/>
      <c r="O588" s="97"/>
      <c r="P588" s="97"/>
      <c r="Q588" s="97"/>
      <c r="R588" s="97"/>
      <c r="S588" s="97"/>
      <c r="T588" s="97"/>
      <c r="U588" s="97"/>
      <c r="V588" s="97"/>
      <c r="W588" s="97"/>
      <c r="X588" s="97"/>
      <c r="Y588" s="99"/>
      <c r="Z588" s="99"/>
      <c r="AA588" s="99"/>
      <c r="AB588" s="99"/>
      <c r="AC588" s="97"/>
    </row>
    <row r="589" spans="1:29" ht="15.75">
      <c r="A589" s="99"/>
      <c r="B589" s="97"/>
      <c r="C589" s="97"/>
      <c r="D589" s="97"/>
      <c r="E589" s="97"/>
      <c r="F589" s="97"/>
      <c r="G589" s="97"/>
      <c r="H589" s="97"/>
      <c r="I589" s="97"/>
      <c r="J589" s="97"/>
      <c r="K589" s="97"/>
      <c r="L589" s="97"/>
      <c r="M589" s="97"/>
      <c r="N589" s="97"/>
      <c r="O589" s="97"/>
      <c r="P589" s="97"/>
      <c r="Q589" s="97"/>
      <c r="R589" s="97"/>
      <c r="S589" s="97"/>
      <c r="T589" s="97"/>
      <c r="U589" s="97"/>
      <c r="V589" s="97"/>
      <c r="W589" s="97"/>
      <c r="X589" s="97"/>
      <c r="Y589" s="99"/>
      <c r="Z589" s="99"/>
      <c r="AA589" s="99"/>
      <c r="AB589" s="99"/>
      <c r="AC589" s="97"/>
    </row>
    <row r="590" spans="1:29" ht="15.75">
      <c r="A590" s="99"/>
      <c r="B590" s="97"/>
      <c r="C590" s="97"/>
      <c r="D590" s="97"/>
      <c r="E590" s="97"/>
      <c r="F590" s="97"/>
      <c r="G590" s="97"/>
      <c r="H590" s="97"/>
      <c r="I590" s="97"/>
      <c r="J590" s="97"/>
      <c r="K590" s="97"/>
      <c r="L590" s="97"/>
      <c r="M590" s="97"/>
      <c r="N590" s="97"/>
      <c r="O590" s="97"/>
      <c r="P590" s="97"/>
      <c r="Q590" s="97"/>
      <c r="R590" s="97"/>
      <c r="S590" s="97"/>
      <c r="T590" s="97"/>
      <c r="U590" s="97"/>
      <c r="V590" s="97"/>
      <c r="W590" s="97"/>
      <c r="X590" s="97"/>
      <c r="Y590" s="99"/>
      <c r="Z590" s="99"/>
      <c r="AA590" s="99"/>
      <c r="AB590" s="99"/>
      <c r="AC590" s="97"/>
    </row>
    <row r="591" spans="1:29" ht="15.75">
      <c r="A591" s="99"/>
      <c r="B591" s="97"/>
      <c r="C591" s="97"/>
      <c r="D591" s="97"/>
      <c r="E591" s="97"/>
      <c r="F591" s="97"/>
      <c r="G591" s="97"/>
      <c r="H591" s="97"/>
      <c r="I591" s="97"/>
      <c r="J591" s="97"/>
      <c r="K591" s="97"/>
      <c r="L591" s="97"/>
      <c r="M591" s="97"/>
      <c r="N591" s="97"/>
      <c r="O591" s="97"/>
      <c r="P591" s="97"/>
      <c r="Q591" s="97"/>
      <c r="R591" s="97"/>
      <c r="S591" s="97"/>
      <c r="T591" s="97"/>
      <c r="U591" s="97"/>
      <c r="V591" s="97"/>
      <c r="W591" s="97"/>
      <c r="X591" s="97"/>
      <c r="Y591" s="99"/>
      <c r="Z591" s="99"/>
      <c r="AA591" s="99"/>
      <c r="AB591" s="99"/>
      <c r="AC591" s="97"/>
    </row>
    <row r="592" spans="1:29" ht="15.75">
      <c r="A592" s="99"/>
      <c r="B592" s="97"/>
      <c r="C592" s="97"/>
      <c r="D592" s="97"/>
      <c r="E592" s="97"/>
      <c r="F592" s="97"/>
      <c r="G592" s="97"/>
      <c r="H592" s="97"/>
      <c r="I592" s="97"/>
      <c r="J592" s="97"/>
      <c r="K592" s="97"/>
      <c r="L592" s="97"/>
      <c r="M592" s="97"/>
      <c r="N592" s="97"/>
      <c r="O592" s="97"/>
      <c r="P592" s="97"/>
      <c r="Q592" s="97"/>
      <c r="R592" s="97"/>
      <c r="S592" s="97"/>
      <c r="T592" s="97"/>
      <c r="U592" s="97"/>
      <c r="V592" s="97"/>
      <c r="W592" s="97"/>
      <c r="X592" s="97"/>
      <c r="Y592" s="99"/>
      <c r="Z592" s="99"/>
      <c r="AA592" s="99"/>
      <c r="AB592" s="99"/>
      <c r="AC592" s="97"/>
    </row>
    <row r="593" spans="1:29" ht="15.75">
      <c r="A593" s="99"/>
      <c r="B593" s="97"/>
      <c r="C593" s="97"/>
      <c r="D593" s="97"/>
      <c r="E593" s="97"/>
      <c r="F593" s="97"/>
      <c r="G593" s="97"/>
      <c r="H593" s="97"/>
      <c r="I593" s="97"/>
      <c r="J593" s="97"/>
      <c r="K593" s="97"/>
      <c r="L593" s="97"/>
      <c r="M593" s="97"/>
      <c r="N593" s="97"/>
      <c r="O593" s="97"/>
      <c r="P593" s="97"/>
      <c r="Q593" s="97"/>
      <c r="R593" s="97"/>
      <c r="S593" s="97"/>
      <c r="T593" s="97"/>
      <c r="U593" s="97"/>
      <c r="V593" s="97"/>
      <c r="W593" s="97"/>
      <c r="X593" s="97"/>
      <c r="Y593" s="99"/>
      <c r="Z593" s="99"/>
      <c r="AA593" s="99"/>
      <c r="AB593" s="99"/>
      <c r="AC593" s="97"/>
    </row>
    <row r="594" spans="1:29" ht="15.75">
      <c r="A594" s="99"/>
      <c r="B594" s="97"/>
      <c r="C594" s="97"/>
      <c r="D594" s="97"/>
      <c r="E594" s="97"/>
      <c r="F594" s="97"/>
      <c r="G594" s="97"/>
      <c r="H594" s="97"/>
      <c r="I594" s="97"/>
      <c r="J594" s="97"/>
      <c r="K594" s="97"/>
      <c r="L594" s="97"/>
      <c r="M594" s="97"/>
      <c r="N594" s="97"/>
      <c r="O594" s="97"/>
      <c r="P594" s="97"/>
      <c r="Q594" s="97"/>
      <c r="R594" s="97"/>
      <c r="S594" s="97"/>
      <c r="T594" s="97"/>
      <c r="U594" s="97"/>
      <c r="V594" s="97"/>
      <c r="W594" s="97"/>
      <c r="X594" s="97"/>
      <c r="Y594" s="99"/>
      <c r="Z594" s="99"/>
      <c r="AA594" s="99"/>
      <c r="AB594" s="99"/>
      <c r="AC594" s="97"/>
    </row>
    <row r="595" spans="1:29" ht="15.75">
      <c r="A595" s="99"/>
      <c r="B595" s="97"/>
      <c r="C595" s="97"/>
      <c r="D595" s="97"/>
      <c r="E595" s="97"/>
      <c r="F595" s="97"/>
      <c r="G595" s="97"/>
      <c r="H595" s="97"/>
      <c r="I595" s="97"/>
      <c r="J595" s="97"/>
      <c r="K595" s="97"/>
      <c r="L595" s="97"/>
      <c r="M595" s="97"/>
      <c r="N595" s="97"/>
      <c r="O595" s="97"/>
      <c r="P595" s="97"/>
      <c r="Q595" s="97"/>
      <c r="R595" s="97"/>
      <c r="S595" s="97"/>
      <c r="T595" s="97"/>
      <c r="U595" s="97"/>
      <c r="V595" s="97"/>
      <c r="W595" s="97"/>
      <c r="X595" s="97"/>
      <c r="Y595" s="99"/>
      <c r="Z595" s="99"/>
      <c r="AA595" s="99"/>
      <c r="AB595" s="99"/>
      <c r="AC595" s="97"/>
    </row>
    <row r="596" spans="1:29" ht="15.75">
      <c r="A596" s="99"/>
      <c r="B596" s="97"/>
      <c r="C596" s="97"/>
      <c r="D596" s="97"/>
      <c r="E596" s="97"/>
      <c r="F596" s="97"/>
      <c r="G596" s="97"/>
      <c r="H596" s="97"/>
      <c r="I596" s="97"/>
      <c r="J596" s="97"/>
      <c r="K596" s="97"/>
      <c r="L596" s="97"/>
      <c r="M596" s="97"/>
      <c r="N596" s="97"/>
      <c r="O596" s="97"/>
      <c r="P596" s="97"/>
      <c r="Q596" s="97"/>
      <c r="R596" s="97"/>
      <c r="S596" s="97"/>
      <c r="T596" s="97"/>
      <c r="U596" s="97"/>
      <c r="V596" s="97"/>
      <c r="W596" s="97"/>
      <c r="X596" s="97"/>
      <c r="Y596" s="99"/>
      <c r="Z596" s="99"/>
      <c r="AA596" s="99"/>
      <c r="AB596" s="99"/>
      <c r="AC596" s="97"/>
    </row>
    <row r="597" spans="1:29" ht="15.75">
      <c r="A597" s="99"/>
      <c r="B597" s="97"/>
      <c r="C597" s="97"/>
      <c r="D597" s="97"/>
      <c r="E597" s="97"/>
      <c r="F597" s="97"/>
      <c r="G597" s="97"/>
      <c r="H597" s="97"/>
      <c r="I597" s="97"/>
      <c r="J597" s="97"/>
      <c r="K597" s="97"/>
      <c r="L597" s="97"/>
      <c r="M597" s="97"/>
      <c r="N597" s="97"/>
      <c r="O597" s="97"/>
      <c r="P597" s="97"/>
      <c r="Q597" s="97"/>
      <c r="R597" s="97"/>
      <c r="S597" s="97"/>
      <c r="T597" s="97"/>
      <c r="U597" s="97"/>
      <c r="V597" s="97"/>
      <c r="W597" s="97"/>
      <c r="X597" s="97"/>
      <c r="Y597" s="99"/>
      <c r="Z597" s="99"/>
      <c r="AA597" s="99"/>
      <c r="AB597" s="99"/>
      <c r="AC597" s="97"/>
    </row>
    <row r="598" spans="1:29" ht="15.75">
      <c r="A598" s="99"/>
      <c r="B598" s="97"/>
      <c r="C598" s="97"/>
      <c r="D598" s="97"/>
      <c r="E598" s="97"/>
      <c r="F598" s="97"/>
      <c r="G598" s="97"/>
      <c r="H598" s="97"/>
      <c r="I598" s="97"/>
      <c r="J598" s="97"/>
      <c r="K598" s="97"/>
      <c r="L598" s="97"/>
      <c r="M598" s="97"/>
      <c r="N598" s="97"/>
      <c r="O598" s="97"/>
      <c r="P598" s="97"/>
      <c r="Q598" s="97"/>
      <c r="R598" s="97"/>
      <c r="S598" s="97"/>
      <c r="T598" s="97"/>
      <c r="U598" s="97"/>
      <c r="V598" s="97"/>
      <c r="W598" s="97"/>
      <c r="X598" s="97"/>
      <c r="Y598" s="99"/>
      <c r="Z598" s="99"/>
      <c r="AA598" s="99"/>
      <c r="AB598" s="99"/>
      <c r="AC598" s="97"/>
    </row>
    <row r="599" spans="1:29" ht="15.75">
      <c r="A599" s="99"/>
      <c r="B599" s="97"/>
      <c r="C599" s="97"/>
      <c r="D599" s="97"/>
      <c r="E599" s="97"/>
      <c r="F599" s="97"/>
      <c r="G599" s="97"/>
      <c r="H599" s="97"/>
      <c r="I599" s="97"/>
      <c r="J599" s="97"/>
      <c r="K599" s="97"/>
      <c r="L599" s="97"/>
      <c r="M599" s="97"/>
      <c r="N599" s="97"/>
      <c r="O599" s="97"/>
      <c r="P599" s="97"/>
      <c r="Q599" s="97"/>
      <c r="R599" s="97"/>
      <c r="S599" s="97"/>
      <c r="T599" s="97"/>
      <c r="U599" s="97"/>
      <c r="V599" s="97"/>
      <c r="W599" s="97"/>
      <c r="X599" s="97"/>
      <c r="Y599" s="99"/>
      <c r="Z599" s="99"/>
      <c r="AA599" s="99"/>
      <c r="AB599" s="99"/>
      <c r="AC599" s="97"/>
    </row>
    <row r="600" spans="1:29" ht="15.75">
      <c r="A600" s="99"/>
      <c r="B600" s="97"/>
      <c r="C600" s="97"/>
      <c r="D600" s="97"/>
      <c r="E600" s="97"/>
      <c r="F600" s="97"/>
      <c r="G600" s="97"/>
      <c r="H600" s="97"/>
      <c r="I600" s="97"/>
      <c r="J600" s="97"/>
      <c r="K600" s="97"/>
      <c r="L600" s="97"/>
      <c r="M600" s="97"/>
      <c r="N600" s="97"/>
      <c r="O600" s="97"/>
      <c r="P600" s="97"/>
      <c r="Q600" s="97"/>
      <c r="R600" s="97"/>
      <c r="S600" s="97"/>
      <c r="T600" s="97"/>
      <c r="U600" s="97"/>
      <c r="V600" s="97"/>
      <c r="W600" s="97"/>
      <c r="X600" s="97"/>
      <c r="Y600" s="99"/>
      <c r="Z600" s="99"/>
      <c r="AA600" s="99"/>
      <c r="AB600" s="99"/>
      <c r="AC600" s="97"/>
    </row>
    <row r="601" spans="1:29" ht="15.75">
      <c r="A601" s="99"/>
      <c r="B601" s="97"/>
      <c r="C601" s="97"/>
      <c r="D601" s="97"/>
      <c r="E601" s="97"/>
      <c r="F601" s="97"/>
      <c r="G601" s="97"/>
      <c r="H601" s="97"/>
      <c r="I601" s="97"/>
      <c r="J601" s="97"/>
      <c r="K601" s="97"/>
      <c r="L601" s="97"/>
      <c r="M601" s="97"/>
      <c r="N601" s="97"/>
      <c r="O601" s="97"/>
      <c r="P601" s="97"/>
      <c r="Q601" s="97"/>
      <c r="R601" s="97"/>
      <c r="S601" s="97"/>
      <c r="T601" s="97"/>
      <c r="U601" s="97"/>
      <c r="V601" s="97"/>
      <c r="W601" s="97"/>
      <c r="X601" s="97"/>
      <c r="Y601" s="99"/>
      <c r="Z601" s="99"/>
      <c r="AA601" s="99"/>
      <c r="AB601" s="99"/>
      <c r="AC601" s="97"/>
    </row>
    <row r="602" spans="1:29" ht="15.75">
      <c r="A602" s="99"/>
      <c r="B602" s="97"/>
      <c r="C602" s="97"/>
      <c r="D602" s="97"/>
      <c r="E602" s="97"/>
      <c r="F602" s="97"/>
      <c r="G602" s="97"/>
      <c r="H602" s="97"/>
      <c r="I602" s="97"/>
      <c r="J602" s="97"/>
      <c r="K602" s="97"/>
      <c r="L602" s="97"/>
      <c r="M602" s="97"/>
      <c r="N602" s="97"/>
      <c r="O602" s="97"/>
      <c r="P602" s="97"/>
      <c r="Q602" s="97"/>
      <c r="R602" s="97"/>
      <c r="S602" s="97"/>
      <c r="T602" s="97"/>
      <c r="U602" s="97"/>
      <c r="V602" s="97"/>
      <c r="W602" s="97"/>
      <c r="X602" s="97"/>
      <c r="Y602" s="99"/>
      <c r="Z602" s="99"/>
      <c r="AA602" s="99"/>
      <c r="AB602" s="99"/>
      <c r="AC602" s="97"/>
    </row>
    <row r="603" spans="1:29" ht="15.75">
      <c r="A603" s="99"/>
      <c r="B603" s="97"/>
      <c r="C603" s="97"/>
      <c r="D603" s="97"/>
      <c r="E603" s="97"/>
      <c r="F603" s="97"/>
      <c r="G603" s="97"/>
      <c r="H603" s="97"/>
      <c r="I603" s="97"/>
      <c r="J603" s="97"/>
      <c r="K603" s="97"/>
      <c r="L603" s="97"/>
      <c r="M603" s="97"/>
      <c r="N603" s="97"/>
      <c r="O603" s="97"/>
      <c r="P603" s="97"/>
      <c r="Q603" s="97"/>
      <c r="R603" s="97"/>
      <c r="S603" s="97"/>
      <c r="T603" s="97"/>
      <c r="U603" s="97"/>
      <c r="V603" s="97"/>
      <c r="W603" s="97"/>
      <c r="X603" s="97"/>
      <c r="Y603" s="99"/>
      <c r="Z603" s="99"/>
      <c r="AA603" s="99"/>
      <c r="AB603" s="99"/>
      <c r="AC603" s="97"/>
    </row>
    <row r="604" spans="1:29" ht="15.75">
      <c r="A604" s="99"/>
      <c r="B604" s="97"/>
      <c r="C604" s="97"/>
      <c r="D604" s="97"/>
      <c r="E604" s="97"/>
      <c r="F604" s="97"/>
      <c r="G604" s="97"/>
      <c r="H604" s="97"/>
      <c r="I604" s="97"/>
      <c r="J604" s="97"/>
      <c r="K604" s="97"/>
      <c r="L604" s="97"/>
      <c r="M604" s="97"/>
      <c r="N604" s="97"/>
      <c r="O604" s="97"/>
      <c r="P604" s="97"/>
      <c r="Q604" s="97"/>
      <c r="R604" s="97"/>
      <c r="S604" s="97"/>
      <c r="T604" s="97"/>
      <c r="U604" s="97"/>
      <c r="V604" s="97"/>
      <c r="W604" s="97"/>
      <c r="X604" s="97"/>
      <c r="Y604" s="99"/>
      <c r="Z604" s="99"/>
      <c r="AA604" s="99"/>
      <c r="AB604" s="99"/>
      <c r="AC604" s="97"/>
    </row>
    <row r="605" spans="1:29" ht="15.75">
      <c r="A605" s="99"/>
      <c r="B605" s="97"/>
      <c r="C605" s="97"/>
      <c r="D605" s="97"/>
      <c r="E605" s="97"/>
      <c r="F605" s="97"/>
      <c r="G605" s="97"/>
      <c r="H605" s="97"/>
      <c r="I605" s="97"/>
      <c r="J605" s="97"/>
      <c r="K605" s="97"/>
      <c r="L605" s="97"/>
      <c r="M605" s="97"/>
      <c r="N605" s="97"/>
      <c r="O605" s="97"/>
      <c r="P605" s="97"/>
      <c r="Q605" s="97"/>
      <c r="R605" s="97"/>
      <c r="S605" s="97"/>
      <c r="T605" s="97"/>
      <c r="U605" s="97"/>
      <c r="V605" s="97"/>
      <c r="W605" s="97"/>
      <c r="X605" s="97"/>
      <c r="Y605" s="99"/>
      <c r="Z605" s="99"/>
      <c r="AA605" s="99"/>
      <c r="AB605" s="99"/>
      <c r="AC605" s="97"/>
    </row>
    <row r="606" spans="1:29" ht="15.75">
      <c r="A606" s="99"/>
      <c r="B606" s="97"/>
      <c r="C606" s="97"/>
      <c r="D606" s="97"/>
      <c r="E606" s="97"/>
      <c r="F606" s="97"/>
      <c r="G606" s="97"/>
      <c r="H606" s="97"/>
      <c r="I606" s="97"/>
      <c r="J606" s="97"/>
      <c r="K606" s="97"/>
      <c r="L606" s="97"/>
      <c r="M606" s="97"/>
      <c r="N606" s="97"/>
      <c r="O606" s="97"/>
      <c r="P606" s="97"/>
      <c r="Q606" s="97"/>
      <c r="R606" s="97"/>
      <c r="S606" s="97"/>
      <c r="T606" s="97"/>
      <c r="U606" s="97"/>
      <c r="V606" s="97"/>
      <c r="W606" s="97"/>
      <c r="X606" s="97"/>
      <c r="Y606" s="99"/>
      <c r="Z606" s="99"/>
      <c r="AA606" s="99"/>
      <c r="AB606" s="99"/>
      <c r="AC606" s="97"/>
    </row>
    <row r="607" spans="1:29" ht="15.75">
      <c r="A607" s="99"/>
      <c r="B607" s="97"/>
      <c r="C607" s="97"/>
      <c r="D607" s="97"/>
      <c r="E607" s="97"/>
      <c r="F607" s="97"/>
      <c r="G607" s="97"/>
      <c r="H607" s="97"/>
      <c r="I607" s="97"/>
      <c r="J607" s="97"/>
      <c r="K607" s="97"/>
      <c r="L607" s="97"/>
      <c r="M607" s="97"/>
      <c r="N607" s="97"/>
      <c r="O607" s="97"/>
      <c r="P607" s="97"/>
      <c r="Q607" s="97"/>
      <c r="R607" s="97"/>
      <c r="S607" s="97"/>
      <c r="T607" s="97"/>
      <c r="U607" s="97"/>
      <c r="V607" s="97"/>
      <c r="W607" s="97"/>
      <c r="X607" s="97"/>
      <c r="Y607" s="99"/>
      <c r="Z607" s="99"/>
      <c r="AA607" s="99"/>
      <c r="AB607" s="99"/>
      <c r="AC607" s="97"/>
    </row>
    <row r="608" spans="1:29" ht="15.75">
      <c r="A608" s="99"/>
      <c r="B608" s="97"/>
      <c r="C608" s="97"/>
      <c r="D608" s="97"/>
      <c r="E608" s="97"/>
      <c r="F608" s="97"/>
      <c r="G608" s="97"/>
      <c r="H608" s="97"/>
      <c r="I608" s="97"/>
      <c r="J608" s="97"/>
      <c r="K608" s="97"/>
      <c r="L608" s="97"/>
      <c r="M608" s="97"/>
      <c r="N608" s="97"/>
      <c r="O608" s="97"/>
      <c r="P608" s="97"/>
      <c r="Q608" s="97"/>
      <c r="R608" s="97"/>
      <c r="S608" s="97"/>
      <c r="T608" s="97"/>
      <c r="U608" s="97"/>
      <c r="V608" s="97"/>
      <c r="W608" s="97"/>
      <c r="X608" s="97"/>
      <c r="Y608" s="99"/>
      <c r="Z608" s="99"/>
      <c r="AA608" s="99"/>
      <c r="AB608" s="99"/>
      <c r="AC608" s="97"/>
    </row>
    <row r="609" spans="1:29" ht="15.75">
      <c r="A609" s="99"/>
      <c r="B609" s="97"/>
      <c r="C609" s="97"/>
      <c r="D609" s="97"/>
      <c r="E609" s="97"/>
      <c r="F609" s="97"/>
      <c r="G609" s="97"/>
      <c r="H609" s="97"/>
      <c r="I609" s="97"/>
      <c r="J609" s="97"/>
      <c r="K609" s="97"/>
      <c r="L609" s="97"/>
      <c r="M609" s="97"/>
      <c r="N609" s="97"/>
      <c r="O609" s="97"/>
      <c r="P609" s="97"/>
      <c r="Q609" s="97"/>
      <c r="R609" s="97"/>
      <c r="S609" s="97"/>
      <c r="T609" s="97"/>
      <c r="U609" s="97"/>
      <c r="V609" s="97"/>
      <c r="W609" s="97"/>
      <c r="X609" s="97"/>
      <c r="Y609" s="99"/>
      <c r="Z609" s="99"/>
      <c r="AA609" s="99"/>
      <c r="AB609" s="99"/>
      <c r="AC609" s="97"/>
    </row>
    <row r="610" spans="1:29" ht="15.75">
      <c r="A610" s="99"/>
      <c r="B610" s="97"/>
      <c r="C610" s="97"/>
      <c r="D610" s="97"/>
      <c r="E610" s="97"/>
      <c r="F610" s="97"/>
      <c r="G610" s="97"/>
      <c r="H610" s="97"/>
      <c r="I610" s="97"/>
      <c r="J610" s="97"/>
      <c r="K610" s="97"/>
      <c r="L610" s="97"/>
      <c r="M610" s="97"/>
      <c r="N610" s="97"/>
      <c r="O610" s="97"/>
      <c r="P610" s="97"/>
      <c r="Q610" s="97"/>
      <c r="R610" s="97"/>
      <c r="S610" s="97"/>
      <c r="T610" s="97"/>
      <c r="U610" s="97"/>
      <c r="V610" s="97"/>
      <c r="W610" s="97"/>
      <c r="X610" s="97"/>
      <c r="Y610" s="99"/>
      <c r="Z610" s="99"/>
      <c r="AA610" s="99"/>
      <c r="AB610" s="99"/>
      <c r="AC610" s="97"/>
    </row>
    <row r="611" spans="1:29" ht="15.75">
      <c r="A611" s="99"/>
      <c r="B611" s="97"/>
      <c r="C611" s="97"/>
      <c r="D611" s="97"/>
      <c r="E611" s="97"/>
      <c r="F611" s="97"/>
      <c r="G611" s="97"/>
      <c r="H611" s="97"/>
      <c r="I611" s="97"/>
      <c r="J611" s="97"/>
      <c r="K611" s="97"/>
      <c r="L611" s="97"/>
      <c r="M611" s="97"/>
      <c r="N611" s="97"/>
      <c r="O611" s="97"/>
      <c r="P611" s="97"/>
      <c r="Q611" s="97"/>
      <c r="R611" s="97"/>
      <c r="S611" s="97"/>
      <c r="T611" s="97"/>
      <c r="U611" s="97"/>
      <c r="V611" s="97"/>
      <c r="W611" s="97"/>
      <c r="X611" s="97"/>
      <c r="Y611" s="99"/>
      <c r="Z611" s="99"/>
      <c r="AA611" s="99"/>
      <c r="AB611" s="99"/>
      <c r="AC611" s="97"/>
    </row>
    <row r="612" spans="1:29" ht="15.75">
      <c r="A612" s="99"/>
      <c r="B612" s="97"/>
      <c r="C612" s="97"/>
      <c r="D612" s="97"/>
      <c r="E612" s="97"/>
      <c r="F612" s="97"/>
      <c r="G612" s="97"/>
      <c r="H612" s="97"/>
      <c r="I612" s="97"/>
      <c r="J612" s="97"/>
      <c r="K612" s="97"/>
      <c r="L612" s="97"/>
      <c r="M612" s="97"/>
      <c r="N612" s="97"/>
      <c r="O612" s="97"/>
      <c r="P612" s="97"/>
      <c r="Q612" s="97"/>
      <c r="R612" s="97"/>
      <c r="S612" s="97"/>
      <c r="T612" s="97"/>
      <c r="U612" s="97"/>
      <c r="V612" s="97"/>
      <c r="W612" s="97"/>
      <c r="X612" s="97"/>
      <c r="Y612" s="99"/>
      <c r="Z612" s="99"/>
      <c r="AA612" s="99"/>
      <c r="AB612" s="99"/>
      <c r="AC612" s="97"/>
    </row>
    <row r="613" spans="1:29" ht="15.75">
      <c r="A613" s="99"/>
      <c r="B613" s="97"/>
      <c r="C613" s="97"/>
      <c r="D613" s="97"/>
      <c r="E613" s="97"/>
      <c r="F613" s="97"/>
      <c r="G613" s="97"/>
      <c r="H613" s="97"/>
      <c r="I613" s="97"/>
      <c r="J613" s="97"/>
      <c r="K613" s="97"/>
      <c r="L613" s="97"/>
      <c r="M613" s="97"/>
      <c r="N613" s="97"/>
      <c r="O613" s="97"/>
      <c r="P613" s="97"/>
      <c r="Q613" s="97"/>
      <c r="R613" s="97"/>
      <c r="S613" s="97"/>
      <c r="T613" s="97"/>
      <c r="U613" s="97"/>
      <c r="V613" s="97"/>
      <c r="W613" s="97"/>
      <c r="X613" s="97"/>
      <c r="Y613" s="99"/>
      <c r="Z613" s="99"/>
      <c r="AA613" s="99"/>
      <c r="AB613" s="99"/>
      <c r="AC613" s="97"/>
    </row>
    <row r="614" spans="1:29" ht="15.75">
      <c r="A614" s="99"/>
      <c r="B614" s="97"/>
      <c r="C614" s="97"/>
      <c r="D614" s="97"/>
      <c r="E614" s="97"/>
      <c r="F614" s="97"/>
      <c r="G614" s="97"/>
      <c r="H614" s="97"/>
      <c r="I614" s="97"/>
      <c r="J614" s="97"/>
      <c r="K614" s="97"/>
      <c r="L614" s="97"/>
      <c r="M614" s="97"/>
      <c r="N614" s="97"/>
      <c r="O614" s="97"/>
      <c r="P614" s="97"/>
      <c r="Q614" s="97"/>
      <c r="R614" s="97"/>
      <c r="S614" s="97"/>
      <c r="T614" s="97"/>
      <c r="U614" s="97"/>
      <c r="V614" s="97"/>
      <c r="W614" s="97"/>
      <c r="X614" s="97"/>
      <c r="Y614" s="99"/>
      <c r="Z614" s="99"/>
      <c r="AA614" s="99"/>
      <c r="AB614" s="99"/>
      <c r="AC614" s="97"/>
    </row>
    <row r="615" spans="1:29" ht="15.75">
      <c r="A615" s="99"/>
      <c r="B615" s="97"/>
      <c r="C615" s="97"/>
      <c r="D615" s="97"/>
      <c r="E615" s="97"/>
      <c r="F615" s="97"/>
      <c r="G615" s="97"/>
      <c r="H615" s="97"/>
      <c r="I615" s="97"/>
      <c r="J615" s="97"/>
      <c r="K615" s="97"/>
      <c r="L615" s="97"/>
      <c r="M615" s="97"/>
      <c r="N615" s="97"/>
      <c r="O615" s="97"/>
      <c r="P615" s="97"/>
      <c r="Q615" s="97"/>
      <c r="R615" s="97"/>
      <c r="S615" s="97"/>
      <c r="T615" s="97"/>
      <c r="U615" s="97"/>
      <c r="V615" s="97"/>
      <c r="W615" s="97"/>
      <c r="X615" s="97"/>
      <c r="Y615" s="99"/>
      <c r="Z615" s="99"/>
      <c r="AA615" s="99"/>
      <c r="AB615" s="99"/>
      <c r="AC615" s="97"/>
    </row>
    <row r="616" spans="1:29" ht="15.75">
      <c r="A616" s="99"/>
      <c r="B616" s="97"/>
      <c r="C616" s="97"/>
      <c r="D616" s="97"/>
      <c r="E616" s="97"/>
      <c r="F616" s="97"/>
      <c r="G616" s="97"/>
      <c r="H616" s="97"/>
      <c r="I616" s="97"/>
      <c r="J616" s="97"/>
      <c r="K616" s="97"/>
      <c r="L616" s="97"/>
      <c r="M616" s="97"/>
      <c r="N616" s="97"/>
      <c r="O616" s="97"/>
      <c r="P616" s="97"/>
      <c r="Q616" s="97"/>
      <c r="R616" s="97"/>
      <c r="S616" s="97"/>
      <c r="T616" s="97"/>
      <c r="U616" s="97"/>
      <c r="V616" s="97"/>
      <c r="W616" s="97"/>
      <c r="X616" s="97"/>
      <c r="Y616" s="99"/>
      <c r="Z616" s="99"/>
      <c r="AA616" s="99"/>
      <c r="AB616" s="99"/>
      <c r="AC616" s="97"/>
    </row>
    <row r="617" spans="1:29" ht="15.75">
      <c r="A617" s="99"/>
      <c r="B617" s="97"/>
      <c r="C617" s="97"/>
      <c r="D617" s="97"/>
      <c r="E617" s="97"/>
      <c r="F617" s="97"/>
      <c r="G617" s="97"/>
      <c r="H617" s="97"/>
      <c r="I617" s="97"/>
      <c r="J617" s="97"/>
      <c r="K617" s="97"/>
      <c r="L617" s="97"/>
      <c r="M617" s="97"/>
      <c r="N617" s="97"/>
      <c r="O617" s="97"/>
      <c r="P617" s="97"/>
      <c r="Q617" s="97"/>
      <c r="R617" s="97"/>
      <c r="S617" s="97"/>
      <c r="T617" s="97"/>
      <c r="U617" s="97"/>
      <c r="V617" s="97"/>
      <c r="W617" s="97"/>
      <c r="X617" s="97"/>
      <c r="Y617" s="99"/>
      <c r="Z617" s="99"/>
      <c r="AA617" s="99"/>
      <c r="AB617" s="99"/>
      <c r="AC617" s="97"/>
    </row>
    <row r="618" spans="1:29" ht="15.75">
      <c r="A618" s="99"/>
      <c r="B618" s="97"/>
      <c r="C618" s="97"/>
      <c r="D618" s="97"/>
      <c r="E618" s="97"/>
      <c r="F618" s="97"/>
      <c r="G618" s="97"/>
      <c r="H618" s="97"/>
      <c r="I618" s="97"/>
      <c r="J618" s="97"/>
      <c r="K618" s="97"/>
      <c r="L618" s="97"/>
      <c r="M618" s="97"/>
      <c r="N618" s="97"/>
      <c r="O618" s="97"/>
      <c r="P618" s="97"/>
      <c r="Q618" s="97"/>
      <c r="R618" s="97"/>
      <c r="S618" s="97"/>
      <c r="T618" s="97"/>
      <c r="U618" s="97"/>
      <c r="V618" s="97"/>
      <c r="W618" s="97"/>
      <c r="X618" s="97"/>
      <c r="Y618" s="99"/>
      <c r="Z618" s="99"/>
      <c r="AA618" s="99"/>
      <c r="AB618" s="99"/>
      <c r="AC618" s="97"/>
    </row>
    <row r="619" spans="1:29" ht="15.75">
      <c r="A619" s="99"/>
      <c r="B619" s="97"/>
      <c r="C619" s="97"/>
      <c r="D619" s="97"/>
      <c r="E619" s="97"/>
      <c r="F619" s="97"/>
      <c r="G619" s="97"/>
      <c r="H619" s="97"/>
      <c r="I619" s="97"/>
      <c r="J619" s="97"/>
      <c r="K619" s="97"/>
      <c r="L619" s="97"/>
      <c r="M619" s="97"/>
      <c r="N619" s="97"/>
      <c r="O619" s="97"/>
      <c r="P619" s="97"/>
      <c r="Q619" s="97"/>
      <c r="R619" s="97"/>
      <c r="S619" s="97"/>
      <c r="T619" s="97"/>
      <c r="U619" s="97"/>
      <c r="V619" s="97"/>
      <c r="W619" s="97"/>
      <c r="X619" s="97"/>
      <c r="Y619" s="99"/>
      <c r="Z619" s="99"/>
      <c r="AA619" s="99"/>
      <c r="AB619" s="99"/>
      <c r="AC619" s="97"/>
    </row>
    <row r="620" spans="1:29" ht="15.75">
      <c r="A620" s="99"/>
      <c r="B620" s="97"/>
      <c r="C620" s="97"/>
      <c r="D620" s="97"/>
      <c r="E620" s="97"/>
      <c r="F620" s="97"/>
      <c r="G620" s="97"/>
      <c r="H620" s="97"/>
      <c r="I620" s="97"/>
      <c r="J620" s="97"/>
      <c r="K620" s="97"/>
      <c r="L620" s="97"/>
      <c r="M620" s="97"/>
      <c r="N620" s="97"/>
      <c r="O620" s="97"/>
      <c r="P620" s="97"/>
      <c r="Q620" s="97"/>
      <c r="R620" s="97"/>
      <c r="S620" s="97"/>
      <c r="T620" s="97"/>
      <c r="U620" s="97"/>
      <c r="V620" s="97"/>
      <c r="W620" s="97"/>
      <c r="X620" s="97"/>
      <c r="Y620" s="99"/>
      <c r="Z620" s="99"/>
      <c r="AA620" s="99"/>
      <c r="AB620" s="99"/>
      <c r="AC620" s="97"/>
    </row>
    <row r="621" spans="1:29" ht="15.75">
      <c r="A621" s="99"/>
      <c r="B621" s="97"/>
      <c r="C621" s="97"/>
      <c r="D621" s="97"/>
      <c r="E621" s="97"/>
      <c r="F621" s="97"/>
      <c r="G621" s="97"/>
      <c r="H621" s="97"/>
      <c r="I621" s="97"/>
      <c r="J621" s="97"/>
      <c r="K621" s="97"/>
      <c r="L621" s="97"/>
      <c r="M621" s="97"/>
      <c r="N621" s="97"/>
      <c r="O621" s="97"/>
      <c r="P621" s="97"/>
      <c r="Q621" s="97"/>
      <c r="R621" s="97"/>
      <c r="S621" s="97"/>
      <c r="T621" s="97"/>
      <c r="U621" s="97"/>
      <c r="V621" s="97"/>
      <c r="W621" s="97"/>
      <c r="X621" s="97"/>
      <c r="Y621" s="99"/>
      <c r="Z621" s="99"/>
      <c r="AA621" s="99"/>
      <c r="AB621" s="99"/>
      <c r="AC621" s="97"/>
    </row>
    <row r="622" spans="1:29" ht="15.75">
      <c r="A622" s="99"/>
      <c r="B622" s="97"/>
      <c r="C622" s="97"/>
      <c r="D622" s="97"/>
      <c r="E622" s="97"/>
      <c r="F622" s="97"/>
      <c r="G622" s="97"/>
      <c r="H622" s="97"/>
      <c r="I622" s="97"/>
      <c r="J622" s="97"/>
      <c r="K622" s="97"/>
      <c r="L622" s="97"/>
      <c r="M622" s="97"/>
      <c r="N622" s="97"/>
      <c r="O622" s="97"/>
      <c r="P622" s="97"/>
      <c r="Q622" s="97"/>
      <c r="R622" s="97"/>
      <c r="S622" s="97"/>
      <c r="T622" s="97"/>
      <c r="U622" s="97"/>
      <c r="V622" s="97"/>
      <c r="W622" s="97"/>
      <c r="X622" s="97"/>
      <c r="Y622" s="99"/>
      <c r="Z622" s="99"/>
      <c r="AA622" s="99"/>
      <c r="AB622" s="99"/>
      <c r="AC622" s="97"/>
    </row>
    <row r="623" spans="1:29" ht="15.75">
      <c r="A623" s="99"/>
      <c r="B623" s="97"/>
      <c r="C623" s="97"/>
      <c r="D623" s="97"/>
      <c r="E623" s="97"/>
      <c r="F623" s="97"/>
      <c r="G623" s="97"/>
      <c r="H623" s="97"/>
      <c r="I623" s="97"/>
      <c r="J623" s="97"/>
      <c r="K623" s="97"/>
      <c r="L623" s="97"/>
      <c r="M623" s="97"/>
      <c r="N623" s="97"/>
      <c r="O623" s="97"/>
      <c r="P623" s="97"/>
      <c r="Q623" s="97"/>
      <c r="R623" s="97"/>
      <c r="S623" s="97"/>
      <c r="T623" s="97"/>
      <c r="U623" s="97"/>
      <c r="V623" s="97"/>
      <c r="W623" s="97"/>
      <c r="X623" s="97"/>
      <c r="Y623" s="99"/>
      <c r="Z623" s="99"/>
      <c r="AA623" s="99"/>
      <c r="AB623" s="99"/>
      <c r="AC623" s="97"/>
    </row>
    <row r="624" spans="1:29" ht="15.75">
      <c r="A624" s="99"/>
      <c r="B624" s="97"/>
      <c r="C624" s="97"/>
      <c r="D624" s="97"/>
      <c r="E624" s="97"/>
      <c r="F624" s="97"/>
      <c r="G624" s="97"/>
      <c r="H624" s="97"/>
      <c r="I624" s="97"/>
      <c r="J624" s="97"/>
      <c r="K624" s="97"/>
      <c r="L624" s="97"/>
      <c r="M624" s="97"/>
      <c r="N624" s="97"/>
      <c r="O624" s="97"/>
      <c r="P624" s="97"/>
      <c r="Q624" s="97"/>
      <c r="R624" s="97"/>
      <c r="S624" s="97"/>
      <c r="T624" s="97"/>
      <c r="U624" s="97"/>
      <c r="V624" s="97"/>
      <c r="W624" s="97"/>
      <c r="X624" s="97"/>
      <c r="Y624" s="99"/>
      <c r="Z624" s="99"/>
      <c r="AA624" s="99"/>
      <c r="AB624" s="99"/>
      <c r="AC624" s="97"/>
    </row>
    <row r="625" spans="1:29" ht="15.75">
      <c r="A625" s="99"/>
      <c r="B625" s="97"/>
      <c r="C625" s="97"/>
      <c r="D625" s="97"/>
      <c r="E625" s="97"/>
      <c r="F625" s="97"/>
      <c r="G625" s="97"/>
      <c r="H625" s="97"/>
      <c r="I625" s="97"/>
      <c r="J625" s="97"/>
      <c r="K625" s="97"/>
      <c r="L625" s="97"/>
      <c r="M625" s="97"/>
      <c r="N625" s="97"/>
      <c r="O625" s="97"/>
      <c r="P625" s="97"/>
      <c r="Q625" s="97"/>
      <c r="R625" s="97"/>
      <c r="S625" s="97"/>
      <c r="T625" s="97"/>
      <c r="U625" s="97"/>
      <c r="V625" s="97"/>
      <c r="W625" s="97"/>
      <c r="X625" s="97"/>
      <c r="Y625" s="99"/>
      <c r="Z625" s="99"/>
      <c r="AA625" s="99"/>
      <c r="AB625" s="99"/>
      <c r="AC625" s="97"/>
    </row>
    <row r="626" spans="1:29" ht="15.75">
      <c r="A626" s="99"/>
      <c r="B626" s="97"/>
      <c r="C626" s="97"/>
      <c r="D626" s="97"/>
      <c r="E626" s="97"/>
      <c r="F626" s="97"/>
      <c r="G626" s="97"/>
      <c r="H626" s="97"/>
      <c r="I626" s="97"/>
      <c r="J626" s="97"/>
      <c r="K626" s="97"/>
      <c r="L626" s="97"/>
      <c r="M626" s="97"/>
      <c r="N626" s="97"/>
      <c r="O626" s="97"/>
      <c r="P626" s="97"/>
      <c r="Q626" s="97"/>
      <c r="R626" s="97"/>
      <c r="S626" s="97"/>
      <c r="T626" s="97"/>
      <c r="U626" s="97"/>
      <c r="V626" s="97"/>
      <c r="W626" s="97"/>
      <c r="X626" s="97"/>
      <c r="Y626" s="99"/>
      <c r="Z626" s="99"/>
      <c r="AA626" s="99"/>
      <c r="AB626" s="99"/>
      <c r="AC626" s="97"/>
    </row>
    <row r="627" spans="1:29" ht="15.75">
      <c r="A627" s="99"/>
      <c r="B627" s="97"/>
      <c r="C627" s="97"/>
      <c r="D627" s="97"/>
      <c r="E627" s="97"/>
      <c r="F627" s="97"/>
      <c r="G627" s="97"/>
      <c r="H627" s="97"/>
      <c r="I627" s="97"/>
      <c r="J627" s="97"/>
      <c r="K627" s="97"/>
      <c r="L627" s="97"/>
      <c r="M627" s="97"/>
      <c r="N627" s="97"/>
      <c r="O627" s="97"/>
      <c r="P627" s="97"/>
      <c r="Q627" s="97"/>
      <c r="R627" s="97"/>
      <c r="S627" s="97"/>
      <c r="T627" s="97"/>
      <c r="U627" s="97"/>
      <c r="V627" s="97"/>
      <c r="W627" s="97"/>
      <c r="X627" s="97"/>
      <c r="Y627" s="99"/>
      <c r="Z627" s="99"/>
      <c r="AA627" s="99"/>
      <c r="AB627" s="99"/>
      <c r="AC627" s="97"/>
    </row>
    <row r="628" spans="1:29" ht="15.75">
      <c r="A628" s="99"/>
      <c r="B628" s="97"/>
      <c r="C628" s="97"/>
      <c r="D628" s="97"/>
      <c r="E628" s="97"/>
      <c r="F628" s="97"/>
      <c r="G628" s="97"/>
      <c r="H628" s="97"/>
      <c r="I628" s="97"/>
      <c r="J628" s="97"/>
      <c r="K628" s="97"/>
      <c r="L628" s="97"/>
      <c r="M628" s="97"/>
      <c r="N628" s="97"/>
      <c r="O628" s="97"/>
      <c r="P628" s="97"/>
      <c r="Q628" s="97"/>
      <c r="R628" s="97"/>
      <c r="S628" s="97"/>
      <c r="T628" s="97"/>
      <c r="U628" s="97"/>
      <c r="V628" s="97"/>
      <c r="W628" s="97"/>
      <c r="X628" s="97"/>
      <c r="Y628" s="99"/>
      <c r="Z628" s="99"/>
      <c r="AA628" s="99"/>
      <c r="AB628" s="99"/>
      <c r="AC628" s="97"/>
    </row>
    <row r="629" spans="1:29" ht="15.75">
      <c r="A629" s="99"/>
      <c r="B629" s="97"/>
      <c r="C629" s="97"/>
      <c r="D629" s="97"/>
      <c r="E629" s="97"/>
      <c r="F629" s="97"/>
      <c r="G629" s="97"/>
      <c r="H629" s="97"/>
      <c r="I629" s="97"/>
      <c r="J629" s="97"/>
      <c r="K629" s="97"/>
      <c r="L629" s="97"/>
      <c r="M629" s="97"/>
      <c r="N629" s="97"/>
      <c r="O629" s="97"/>
      <c r="P629" s="97"/>
      <c r="Q629" s="97"/>
      <c r="R629" s="97"/>
      <c r="S629" s="97"/>
      <c r="T629" s="97"/>
      <c r="U629" s="97"/>
      <c r="V629" s="97"/>
      <c r="W629" s="97"/>
      <c r="X629" s="97"/>
      <c r="Y629" s="99"/>
      <c r="Z629" s="99"/>
      <c r="AA629" s="99"/>
      <c r="AB629" s="99"/>
      <c r="AC629" s="97"/>
    </row>
    <row r="630" spans="1:29" ht="15.75">
      <c r="A630" s="99"/>
      <c r="B630" s="97"/>
      <c r="C630" s="97"/>
      <c r="D630" s="97"/>
      <c r="E630" s="97"/>
      <c r="F630" s="97"/>
      <c r="G630" s="97"/>
      <c r="H630" s="97"/>
      <c r="I630" s="97"/>
      <c r="J630" s="97"/>
      <c r="K630" s="97"/>
      <c r="L630" s="97"/>
      <c r="M630" s="97"/>
      <c r="N630" s="97"/>
      <c r="O630" s="97"/>
      <c r="P630" s="97"/>
      <c r="Q630" s="97"/>
      <c r="R630" s="97"/>
      <c r="S630" s="97"/>
      <c r="T630" s="97"/>
      <c r="U630" s="97"/>
      <c r="V630" s="97"/>
      <c r="W630" s="97"/>
      <c r="X630" s="97"/>
      <c r="Y630" s="99"/>
      <c r="Z630" s="99"/>
      <c r="AA630" s="99"/>
      <c r="AB630" s="99"/>
      <c r="AC630" s="97"/>
    </row>
    <row r="631" spans="1:29" ht="15.75">
      <c r="A631" s="99"/>
      <c r="B631" s="97"/>
      <c r="C631" s="97"/>
      <c r="D631" s="97"/>
      <c r="E631" s="97"/>
      <c r="F631" s="97"/>
      <c r="G631" s="97"/>
      <c r="H631" s="97"/>
      <c r="I631" s="97"/>
      <c r="J631" s="97"/>
      <c r="K631" s="97"/>
      <c r="L631" s="97"/>
      <c r="M631" s="97"/>
      <c r="N631" s="97"/>
      <c r="O631" s="97"/>
      <c r="P631" s="97"/>
      <c r="Q631" s="97"/>
      <c r="R631" s="97"/>
      <c r="S631" s="97"/>
      <c r="T631" s="97"/>
      <c r="U631" s="97"/>
      <c r="V631" s="97"/>
      <c r="W631" s="97"/>
      <c r="X631" s="97"/>
      <c r="Y631" s="99"/>
      <c r="Z631" s="99"/>
      <c r="AA631" s="99"/>
      <c r="AB631" s="99"/>
      <c r="AC631" s="97"/>
    </row>
    <row r="632" spans="1:29" ht="15.75">
      <c r="A632" s="99"/>
      <c r="B632" s="97"/>
      <c r="C632" s="97"/>
      <c r="D632" s="97"/>
      <c r="E632" s="97"/>
      <c r="F632" s="97"/>
      <c r="G632" s="97"/>
      <c r="H632" s="97"/>
      <c r="I632" s="97"/>
      <c r="J632" s="97"/>
      <c r="K632" s="97"/>
      <c r="L632" s="97"/>
      <c r="M632" s="97"/>
      <c r="N632" s="97"/>
      <c r="O632" s="97"/>
      <c r="P632" s="97"/>
      <c r="Q632" s="97"/>
      <c r="R632" s="97"/>
      <c r="S632" s="97"/>
      <c r="T632" s="97"/>
      <c r="U632" s="97"/>
      <c r="V632" s="97"/>
      <c r="W632" s="97"/>
      <c r="X632" s="97"/>
      <c r="Y632" s="99"/>
      <c r="Z632" s="99"/>
      <c r="AA632" s="99"/>
      <c r="AB632" s="99"/>
      <c r="AC632" s="97"/>
    </row>
    <row r="633" spans="1:29" ht="15.75">
      <c r="A633" s="99"/>
      <c r="B633" s="97"/>
      <c r="C633" s="97"/>
      <c r="D633" s="97"/>
      <c r="E633" s="97"/>
      <c r="F633" s="97"/>
      <c r="G633" s="97"/>
      <c r="H633" s="97"/>
      <c r="I633" s="97"/>
      <c r="J633" s="97"/>
      <c r="K633" s="97"/>
      <c r="L633" s="97"/>
      <c r="M633" s="97"/>
      <c r="N633" s="97"/>
      <c r="O633" s="97"/>
      <c r="P633" s="97"/>
      <c r="Q633" s="97"/>
      <c r="R633" s="97"/>
      <c r="S633" s="97"/>
      <c r="T633" s="97"/>
      <c r="U633" s="97"/>
      <c r="V633" s="97"/>
      <c r="W633" s="97"/>
      <c r="X633" s="97"/>
      <c r="Y633" s="99"/>
      <c r="Z633" s="99"/>
      <c r="AA633" s="99"/>
      <c r="AB633" s="99"/>
      <c r="AC633" s="97"/>
    </row>
    <row r="634" spans="1:29" ht="15.75">
      <c r="A634" s="99"/>
      <c r="B634" s="97"/>
      <c r="C634" s="97"/>
      <c r="D634" s="97"/>
      <c r="E634" s="97"/>
      <c r="F634" s="97"/>
      <c r="G634" s="97"/>
      <c r="H634" s="97"/>
      <c r="I634" s="97"/>
      <c r="J634" s="97"/>
      <c r="K634" s="97"/>
      <c r="L634" s="97"/>
      <c r="M634" s="97"/>
      <c r="N634" s="97"/>
      <c r="O634" s="97"/>
      <c r="P634" s="97"/>
      <c r="Q634" s="97"/>
      <c r="R634" s="97"/>
      <c r="S634" s="97"/>
      <c r="T634" s="97"/>
      <c r="U634" s="97"/>
      <c r="V634" s="97"/>
      <c r="W634" s="97"/>
      <c r="X634" s="97"/>
      <c r="Y634" s="99"/>
      <c r="Z634" s="99"/>
      <c r="AA634" s="99"/>
      <c r="AB634" s="99"/>
      <c r="AC634" s="97"/>
    </row>
    <row r="635" spans="1:29" ht="15.75">
      <c r="A635" s="99"/>
      <c r="B635" s="97"/>
      <c r="C635" s="97"/>
      <c r="D635" s="97"/>
      <c r="E635" s="97"/>
      <c r="F635" s="97"/>
      <c r="G635" s="97"/>
      <c r="H635" s="97"/>
      <c r="I635" s="97"/>
      <c r="J635" s="97"/>
      <c r="K635" s="97"/>
      <c r="L635" s="97"/>
      <c r="M635" s="97"/>
      <c r="N635" s="97"/>
      <c r="O635" s="97"/>
      <c r="P635" s="97"/>
      <c r="Q635" s="97"/>
      <c r="R635" s="97"/>
      <c r="S635" s="97"/>
      <c r="T635" s="97"/>
      <c r="U635" s="97"/>
      <c r="V635" s="97"/>
      <c r="W635" s="97"/>
      <c r="X635" s="97"/>
      <c r="Y635" s="99"/>
      <c r="Z635" s="99"/>
      <c r="AA635" s="99"/>
      <c r="AB635" s="99"/>
      <c r="AC635" s="97"/>
    </row>
    <row r="636" spans="1:29" ht="15.75">
      <c r="A636" s="99"/>
      <c r="B636" s="97"/>
      <c r="C636" s="97"/>
      <c r="D636" s="97"/>
      <c r="E636" s="97"/>
      <c r="F636" s="97"/>
      <c r="G636" s="97"/>
      <c r="H636" s="97"/>
      <c r="I636" s="97"/>
      <c r="J636" s="97"/>
      <c r="K636" s="97"/>
      <c r="L636" s="97"/>
      <c r="M636" s="97"/>
      <c r="N636" s="97"/>
      <c r="O636" s="97"/>
      <c r="P636" s="97"/>
      <c r="Q636" s="97"/>
      <c r="R636" s="97"/>
      <c r="S636" s="97"/>
      <c r="T636" s="97"/>
      <c r="U636" s="97"/>
      <c r="V636" s="97"/>
      <c r="W636" s="97"/>
      <c r="X636" s="97"/>
      <c r="Y636" s="99"/>
      <c r="Z636" s="99"/>
      <c r="AA636" s="99"/>
      <c r="AB636" s="99"/>
      <c r="AC636" s="97"/>
    </row>
    <row r="637" spans="1:29" ht="15.75">
      <c r="A637" s="99"/>
      <c r="B637" s="97"/>
      <c r="C637" s="97"/>
      <c r="D637" s="97"/>
      <c r="E637" s="97"/>
      <c r="F637" s="97"/>
      <c r="G637" s="97"/>
      <c r="H637" s="97"/>
      <c r="I637" s="97"/>
      <c r="J637" s="97"/>
      <c r="K637" s="97"/>
      <c r="L637" s="97"/>
      <c r="M637" s="97"/>
      <c r="N637" s="97"/>
      <c r="O637" s="97"/>
      <c r="P637" s="97"/>
      <c r="Q637" s="97"/>
      <c r="R637" s="97"/>
      <c r="S637" s="97"/>
      <c r="T637" s="97"/>
      <c r="U637" s="97"/>
      <c r="V637" s="97"/>
      <c r="W637" s="97"/>
      <c r="X637" s="97"/>
      <c r="Y637" s="99"/>
      <c r="Z637" s="99"/>
      <c r="AA637" s="99"/>
      <c r="AB637" s="99"/>
      <c r="AC637" s="97"/>
    </row>
    <row r="638" spans="1:29" ht="15.75">
      <c r="A638" s="99"/>
      <c r="B638" s="97"/>
      <c r="C638" s="97"/>
      <c r="D638" s="97"/>
      <c r="E638" s="97"/>
      <c r="F638" s="97"/>
      <c r="G638" s="97"/>
      <c r="H638" s="97"/>
      <c r="I638" s="97"/>
      <c r="J638" s="97"/>
      <c r="K638" s="97"/>
      <c r="L638" s="97"/>
      <c r="M638" s="97"/>
      <c r="N638" s="97"/>
      <c r="O638" s="97"/>
      <c r="P638" s="97"/>
      <c r="Q638" s="97"/>
      <c r="R638" s="97"/>
      <c r="S638" s="97"/>
      <c r="T638" s="97"/>
      <c r="U638" s="97"/>
      <c r="V638" s="97"/>
      <c r="W638" s="97"/>
      <c r="X638" s="97"/>
      <c r="Y638" s="99"/>
      <c r="Z638" s="99"/>
      <c r="AA638" s="99"/>
      <c r="AB638" s="99"/>
      <c r="AC638" s="97"/>
    </row>
    <row r="639" spans="1:29" ht="15.75">
      <c r="A639" s="99"/>
      <c r="B639" s="97"/>
      <c r="C639" s="97"/>
      <c r="D639" s="97"/>
      <c r="E639" s="97"/>
      <c r="F639" s="97"/>
      <c r="G639" s="97"/>
      <c r="H639" s="97"/>
      <c r="I639" s="97"/>
      <c r="J639" s="97"/>
      <c r="K639" s="97"/>
      <c r="L639" s="97"/>
      <c r="M639" s="97"/>
      <c r="N639" s="97"/>
      <c r="O639" s="97"/>
      <c r="P639" s="97"/>
      <c r="Q639" s="97"/>
      <c r="R639" s="97"/>
      <c r="S639" s="97"/>
      <c r="T639" s="97"/>
      <c r="U639" s="97"/>
      <c r="V639" s="97"/>
      <c r="W639" s="97"/>
      <c r="X639" s="97"/>
      <c r="Y639" s="99"/>
      <c r="Z639" s="99"/>
      <c r="AA639" s="99"/>
      <c r="AB639" s="99"/>
      <c r="AC639" s="97"/>
    </row>
    <row r="640" spans="1:29" ht="15.75">
      <c r="A640" s="99"/>
      <c r="B640" s="97"/>
      <c r="C640" s="97"/>
      <c r="D640" s="97"/>
      <c r="E640" s="97"/>
      <c r="F640" s="97"/>
      <c r="G640" s="97"/>
      <c r="H640" s="97"/>
      <c r="I640" s="97"/>
      <c r="J640" s="97"/>
      <c r="K640" s="97"/>
      <c r="L640" s="97"/>
      <c r="M640" s="97"/>
      <c r="N640" s="97"/>
      <c r="O640" s="97"/>
      <c r="P640" s="97"/>
      <c r="Q640" s="97"/>
      <c r="R640" s="97"/>
      <c r="S640" s="97"/>
      <c r="T640" s="97"/>
      <c r="U640" s="97"/>
      <c r="V640" s="97"/>
      <c r="W640" s="97"/>
      <c r="X640" s="97"/>
      <c r="Y640" s="99"/>
      <c r="Z640" s="99"/>
      <c r="AA640" s="99"/>
      <c r="AB640" s="99"/>
      <c r="AC640" s="97"/>
    </row>
    <row r="641" spans="1:29" ht="15.75">
      <c r="A641" s="99"/>
      <c r="B641" s="97"/>
      <c r="C641" s="97"/>
      <c r="D641" s="97"/>
      <c r="E641" s="97"/>
      <c r="F641" s="97"/>
      <c r="G641" s="97"/>
      <c r="H641" s="97"/>
      <c r="I641" s="97"/>
      <c r="J641" s="97"/>
      <c r="K641" s="97"/>
      <c r="L641" s="97"/>
      <c r="M641" s="97"/>
      <c r="N641" s="97"/>
      <c r="O641" s="97"/>
      <c r="P641" s="97"/>
      <c r="Q641" s="97"/>
      <c r="R641" s="97"/>
      <c r="S641" s="97"/>
      <c r="T641" s="97"/>
      <c r="U641" s="97"/>
      <c r="V641" s="97"/>
      <c r="W641" s="97"/>
      <c r="X641" s="97"/>
      <c r="Y641" s="99"/>
      <c r="Z641" s="99"/>
      <c r="AA641" s="99"/>
      <c r="AB641" s="99"/>
      <c r="AC641" s="97"/>
    </row>
    <row r="642" spans="1:29" ht="15.75">
      <c r="A642" s="99"/>
      <c r="B642" s="97"/>
      <c r="C642" s="97"/>
      <c r="D642" s="97"/>
      <c r="E642" s="97"/>
      <c r="F642" s="97"/>
      <c r="G642" s="97"/>
      <c r="H642" s="97"/>
      <c r="I642" s="97"/>
      <c r="J642" s="97"/>
      <c r="K642" s="97"/>
      <c r="L642" s="97"/>
      <c r="M642" s="97"/>
      <c r="N642" s="97"/>
      <c r="O642" s="97"/>
      <c r="P642" s="97"/>
      <c r="Q642" s="97"/>
      <c r="R642" s="97"/>
      <c r="S642" s="97"/>
      <c r="T642" s="97"/>
      <c r="U642" s="97"/>
      <c r="V642" s="97"/>
      <c r="W642" s="97"/>
      <c r="X642" s="97"/>
      <c r="Y642" s="99"/>
      <c r="Z642" s="99"/>
      <c r="AA642" s="99"/>
      <c r="AB642" s="99"/>
      <c r="AC642" s="97"/>
    </row>
    <row r="643" spans="1:29" ht="15.75">
      <c r="A643" s="99"/>
      <c r="B643" s="97"/>
      <c r="C643" s="97"/>
      <c r="D643" s="97"/>
      <c r="E643" s="97"/>
      <c r="F643" s="97"/>
      <c r="G643" s="97"/>
      <c r="H643" s="97"/>
      <c r="I643" s="97"/>
      <c r="J643" s="97"/>
      <c r="K643" s="97"/>
      <c r="L643" s="97"/>
      <c r="M643" s="97"/>
      <c r="N643" s="97"/>
      <c r="O643" s="97"/>
      <c r="P643" s="97"/>
      <c r="Q643" s="97"/>
      <c r="R643" s="97"/>
      <c r="S643" s="97"/>
      <c r="T643" s="97"/>
      <c r="U643" s="97"/>
      <c r="V643" s="97"/>
      <c r="W643" s="97"/>
      <c r="X643" s="97"/>
      <c r="Y643" s="99"/>
      <c r="Z643" s="99"/>
      <c r="AA643" s="99"/>
      <c r="AB643" s="99"/>
      <c r="AC643" s="97"/>
    </row>
    <row r="644" spans="1:29" ht="15.75">
      <c r="A644" s="99"/>
      <c r="B644" s="97"/>
      <c r="C644" s="97"/>
      <c r="D644" s="97"/>
      <c r="E644" s="97"/>
      <c r="F644" s="97"/>
      <c r="G644" s="97"/>
      <c r="H644" s="97"/>
      <c r="I644" s="97"/>
      <c r="J644" s="97"/>
      <c r="K644" s="97"/>
      <c r="L644" s="97"/>
      <c r="M644" s="97"/>
      <c r="N644" s="97"/>
      <c r="O644" s="97"/>
      <c r="P644" s="97"/>
      <c r="Q644" s="97"/>
      <c r="R644" s="97"/>
      <c r="S644" s="97"/>
      <c r="T644" s="97"/>
      <c r="U644" s="97"/>
      <c r="V644" s="97"/>
      <c r="W644" s="97"/>
      <c r="X644" s="97"/>
      <c r="Y644" s="99"/>
      <c r="Z644" s="99"/>
      <c r="AA644" s="99"/>
      <c r="AB644" s="99"/>
      <c r="AC644" s="97"/>
    </row>
    <row r="645" spans="1:29" ht="15.75">
      <c r="A645" s="99"/>
      <c r="B645" s="97"/>
      <c r="C645" s="97"/>
      <c r="D645" s="97"/>
      <c r="E645" s="97"/>
      <c r="F645" s="97"/>
      <c r="G645" s="97"/>
      <c r="H645" s="97"/>
      <c r="I645" s="97"/>
      <c r="J645" s="97"/>
      <c r="K645" s="97"/>
      <c r="L645" s="97"/>
      <c r="M645" s="97"/>
      <c r="N645" s="97"/>
      <c r="O645" s="97"/>
      <c r="P645" s="97"/>
      <c r="Q645" s="97"/>
      <c r="R645" s="97"/>
      <c r="S645" s="97"/>
      <c r="T645" s="97"/>
      <c r="U645" s="97"/>
      <c r="V645" s="97"/>
      <c r="W645" s="97"/>
      <c r="X645" s="97"/>
      <c r="Y645" s="99"/>
      <c r="Z645" s="99"/>
      <c r="AA645" s="99"/>
      <c r="AB645" s="99"/>
      <c r="AC645" s="97"/>
    </row>
    <row r="646" spans="1:29" ht="15.75">
      <c r="A646" s="99"/>
      <c r="B646" s="97"/>
      <c r="C646" s="97"/>
      <c r="D646" s="97"/>
      <c r="E646" s="97"/>
      <c r="F646" s="97"/>
      <c r="G646" s="97"/>
      <c r="H646" s="97"/>
      <c r="I646" s="97"/>
      <c r="J646" s="97"/>
      <c r="K646" s="97"/>
      <c r="L646" s="97"/>
      <c r="M646" s="97"/>
      <c r="N646" s="97"/>
      <c r="O646" s="97"/>
      <c r="P646" s="97"/>
      <c r="Q646" s="97"/>
      <c r="R646" s="97"/>
      <c r="S646" s="97"/>
      <c r="T646" s="97"/>
      <c r="U646" s="97"/>
      <c r="V646" s="97"/>
      <c r="W646" s="97"/>
      <c r="X646" s="97"/>
      <c r="Y646" s="99"/>
      <c r="Z646" s="99"/>
      <c r="AA646" s="99"/>
      <c r="AB646" s="99"/>
      <c r="AC646" s="97"/>
    </row>
    <row r="647" spans="1:29" ht="15.75">
      <c r="A647" s="99"/>
      <c r="B647" s="97"/>
      <c r="C647" s="97"/>
      <c r="D647" s="97"/>
      <c r="E647" s="97"/>
      <c r="F647" s="97"/>
      <c r="G647" s="97"/>
      <c r="H647" s="97"/>
      <c r="I647" s="97"/>
      <c r="J647" s="97"/>
      <c r="K647" s="97"/>
      <c r="L647" s="97"/>
      <c r="M647" s="97"/>
      <c r="N647" s="97"/>
      <c r="O647" s="97"/>
      <c r="P647" s="97"/>
      <c r="Q647" s="97"/>
      <c r="R647" s="97"/>
      <c r="S647" s="97"/>
      <c r="T647" s="97"/>
      <c r="U647" s="97"/>
      <c r="V647" s="97"/>
      <c r="W647" s="97"/>
      <c r="X647" s="97"/>
      <c r="Y647" s="99"/>
      <c r="Z647" s="99"/>
      <c r="AA647" s="99"/>
      <c r="AB647" s="99"/>
      <c r="AC647" s="97"/>
    </row>
    <row r="648" spans="1:29" ht="15.75">
      <c r="A648" s="99"/>
      <c r="B648" s="97"/>
      <c r="C648" s="97"/>
      <c r="D648" s="97"/>
      <c r="E648" s="97"/>
      <c r="F648" s="97"/>
      <c r="G648" s="97"/>
      <c r="H648" s="97"/>
      <c r="I648" s="97"/>
      <c r="J648" s="97"/>
      <c r="K648" s="97"/>
      <c r="L648" s="97"/>
      <c r="M648" s="97"/>
      <c r="N648" s="97"/>
      <c r="O648" s="97"/>
      <c r="P648" s="97"/>
      <c r="Q648" s="97"/>
      <c r="R648" s="97"/>
      <c r="S648" s="97"/>
      <c r="T648" s="97"/>
      <c r="U648" s="97"/>
      <c r="V648" s="97"/>
      <c r="W648" s="97"/>
      <c r="X648" s="97"/>
      <c r="Y648" s="99"/>
      <c r="Z648" s="99"/>
      <c r="AA648" s="99"/>
      <c r="AB648" s="99"/>
      <c r="AC648" s="97"/>
    </row>
    <row r="649" spans="1:29" ht="15.75">
      <c r="A649" s="99"/>
      <c r="B649" s="97"/>
      <c r="C649" s="97"/>
      <c r="D649" s="97"/>
      <c r="E649" s="97"/>
      <c r="F649" s="97"/>
      <c r="G649" s="97"/>
      <c r="H649" s="97"/>
      <c r="I649" s="97"/>
      <c r="J649" s="97"/>
      <c r="K649" s="97"/>
      <c r="L649" s="97"/>
      <c r="M649" s="97"/>
      <c r="N649" s="97"/>
      <c r="O649" s="97"/>
      <c r="P649" s="97"/>
      <c r="Q649" s="97"/>
      <c r="R649" s="97"/>
      <c r="S649" s="97"/>
      <c r="T649" s="97"/>
      <c r="U649" s="97"/>
      <c r="V649" s="97"/>
      <c r="W649" s="97"/>
      <c r="X649" s="97"/>
      <c r="Y649" s="99"/>
      <c r="Z649" s="99"/>
      <c r="AA649" s="99"/>
      <c r="AB649" s="99"/>
      <c r="AC649" s="97"/>
    </row>
    <row r="650" spans="1:29" ht="15.75">
      <c r="A650" s="99"/>
      <c r="B650" s="97"/>
      <c r="C650" s="97"/>
      <c r="D650" s="97"/>
      <c r="E650" s="97"/>
      <c r="F650" s="97"/>
      <c r="G650" s="97"/>
      <c r="H650" s="97"/>
      <c r="I650" s="97"/>
      <c r="J650" s="97"/>
      <c r="K650" s="97"/>
      <c r="L650" s="97"/>
      <c r="M650" s="97"/>
      <c r="N650" s="97"/>
      <c r="O650" s="97"/>
      <c r="P650" s="97"/>
      <c r="Q650" s="97"/>
      <c r="R650" s="97"/>
      <c r="S650" s="97"/>
      <c r="T650" s="97"/>
      <c r="U650" s="97"/>
      <c r="V650" s="97"/>
      <c r="W650" s="97"/>
      <c r="X650" s="97"/>
      <c r="Y650" s="99"/>
      <c r="Z650" s="99"/>
      <c r="AA650" s="99"/>
      <c r="AB650" s="99"/>
      <c r="AC650" s="97"/>
    </row>
    <row r="651" spans="1:29" ht="15.75">
      <c r="A651" s="99"/>
      <c r="B651" s="97"/>
      <c r="C651" s="97"/>
      <c r="D651" s="97"/>
      <c r="E651" s="97"/>
      <c r="F651" s="97"/>
      <c r="G651" s="97"/>
      <c r="H651" s="97"/>
      <c r="I651" s="97"/>
      <c r="J651" s="97"/>
      <c r="K651" s="97"/>
      <c r="L651" s="97"/>
      <c r="M651" s="97"/>
      <c r="N651" s="97"/>
      <c r="O651" s="97"/>
      <c r="P651" s="97"/>
      <c r="Q651" s="97"/>
      <c r="R651" s="97"/>
      <c r="S651" s="97"/>
      <c r="T651" s="97"/>
      <c r="U651" s="97"/>
      <c r="V651" s="97"/>
      <c r="W651" s="97"/>
      <c r="X651" s="97"/>
      <c r="Y651" s="99"/>
      <c r="Z651" s="99"/>
      <c r="AA651" s="99"/>
      <c r="AB651" s="99"/>
      <c r="AC651" s="97"/>
    </row>
    <row r="652" spans="1:29" ht="15.75">
      <c r="A652" s="99"/>
      <c r="B652" s="97"/>
      <c r="C652" s="97"/>
      <c r="D652" s="97"/>
      <c r="E652" s="97"/>
      <c r="F652" s="97"/>
      <c r="G652" s="97"/>
      <c r="H652" s="97"/>
      <c r="I652" s="97"/>
      <c r="J652" s="97"/>
      <c r="K652" s="97"/>
      <c r="L652" s="97"/>
      <c r="M652" s="97"/>
      <c r="N652" s="97"/>
      <c r="O652" s="97"/>
      <c r="P652" s="97"/>
      <c r="Q652" s="97"/>
      <c r="R652" s="97"/>
      <c r="S652" s="97"/>
      <c r="T652" s="97"/>
      <c r="U652" s="97"/>
      <c r="V652" s="97"/>
      <c r="W652" s="97"/>
      <c r="X652" s="97"/>
      <c r="Y652" s="99"/>
      <c r="Z652" s="99"/>
      <c r="AA652" s="99"/>
      <c r="AB652" s="99"/>
      <c r="AC652" s="97"/>
    </row>
    <row r="653" spans="1:29" ht="15.75">
      <c r="A653" s="99"/>
      <c r="B653" s="97"/>
      <c r="C653" s="97"/>
      <c r="D653" s="97"/>
      <c r="E653" s="97"/>
      <c r="F653" s="97"/>
      <c r="G653" s="97"/>
      <c r="H653" s="97"/>
      <c r="I653" s="97"/>
      <c r="J653" s="97"/>
      <c r="K653" s="97"/>
      <c r="L653" s="97"/>
      <c r="M653" s="97"/>
      <c r="N653" s="97"/>
      <c r="O653" s="97"/>
      <c r="P653" s="97"/>
      <c r="Q653" s="97"/>
      <c r="R653" s="97"/>
      <c r="S653" s="97"/>
      <c r="T653" s="97"/>
      <c r="U653" s="97"/>
      <c r="V653" s="97"/>
      <c r="W653" s="97"/>
      <c r="X653" s="97"/>
      <c r="Y653" s="99"/>
      <c r="Z653" s="99"/>
      <c r="AA653" s="99"/>
      <c r="AB653" s="99"/>
      <c r="AC653" s="97"/>
    </row>
    <row r="654" spans="1:29" ht="15.75">
      <c r="A654" s="99"/>
      <c r="B654" s="97"/>
      <c r="C654" s="97"/>
      <c r="D654" s="97"/>
      <c r="E654" s="97"/>
      <c r="F654" s="97"/>
      <c r="G654" s="97"/>
      <c r="H654" s="97"/>
      <c r="I654" s="97"/>
      <c r="J654" s="97"/>
      <c r="K654" s="97"/>
      <c r="L654" s="97"/>
      <c r="M654" s="97"/>
      <c r="N654" s="97"/>
      <c r="O654" s="97"/>
      <c r="P654" s="97"/>
      <c r="Q654" s="97"/>
      <c r="R654" s="97"/>
      <c r="S654" s="97"/>
      <c r="T654" s="97"/>
      <c r="U654" s="97"/>
      <c r="V654" s="97"/>
      <c r="W654" s="97"/>
      <c r="X654" s="97"/>
      <c r="Y654" s="99"/>
      <c r="Z654" s="99"/>
      <c r="AA654" s="99"/>
      <c r="AB654" s="99"/>
      <c r="AC654" s="97"/>
    </row>
    <row r="655" spans="1:29" ht="15.75">
      <c r="A655" s="99"/>
      <c r="B655" s="97"/>
      <c r="C655" s="97"/>
      <c r="D655" s="97"/>
      <c r="E655" s="97"/>
      <c r="F655" s="97"/>
      <c r="G655" s="97"/>
      <c r="H655" s="97"/>
      <c r="I655" s="97"/>
      <c r="J655" s="97"/>
      <c r="K655" s="97"/>
      <c r="L655" s="97"/>
      <c r="M655" s="97"/>
      <c r="N655" s="97"/>
      <c r="O655" s="97"/>
      <c r="P655" s="97"/>
      <c r="Q655" s="97"/>
      <c r="R655" s="97"/>
      <c r="S655" s="97"/>
      <c r="T655" s="97"/>
      <c r="U655" s="97"/>
      <c r="V655" s="97"/>
      <c r="W655" s="97"/>
      <c r="X655" s="97"/>
      <c r="Y655" s="99"/>
      <c r="Z655" s="99"/>
      <c r="AA655" s="99"/>
      <c r="AB655" s="99"/>
      <c r="AC655" s="97"/>
    </row>
    <row r="656" spans="1:29" ht="15.75">
      <c r="A656" s="99"/>
      <c r="B656" s="97"/>
      <c r="C656" s="97"/>
      <c r="D656" s="97"/>
      <c r="E656" s="97"/>
      <c r="F656" s="97"/>
      <c r="G656" s="97"/>
      <c r="H656" s="97"/>
      <c r="I656" s="97"/>
      <c r="J656" s="97"/>
      <c r="K656" s="97"/>
      <c r="L656" s="97"/>
      <c r="M656" s="97"/>
      <c r="N656" s="97"/>
      <c r="O656" s="97"/>
      <c r="P656" s="97"/>
      <c r="Q656" s="97"/>
      <c r="R656" s="97"/>
      <c r="S656" s="97"/>
      <c r="T656" s="97"/>
      <c r="U656" s="97"/>
      <c r="V656" s="97"/>
      <c r="W656" s="97"/>
      <c r="X656" s="97"/>
      <c r="Y656" s="99"/>
      <c r="Z656" s="99"/>
      <c r="AA656" s="99"/>
      <c r="AB656" s="99"/>
      <c r="AC656" s="97"/>
    </row>
    <row r="657" spans="1:29" ht="15.75">
      <c r="A657" s="99"/>
      <c r="B657" s="97"/>
      <c r="C657" s="97"/>
      <c r="D657" s="97"/>
      <c r="E657" s="97"/>
      <c r="F657" s="97"/>
      <c r="G657" s="97"/>
      <c r="H657" s="97"/>
      <c r="I657" s="97"/>
      <c r="J657" s="97"/>
      <c r="K657" s="97"/>
      <c r="L657" s="97"/>
      <c r="M657" s="97"/>
      <c r="N657" s="97"/>
      <c r="O657" s="97"/>
      <c r="P657" s="97"/>
      <c r="Q657" s="97"/>
      <c r="R657" s="97"/>
      <c r="S657" s="97"/>
      <c r="T657" s="97"/>
      <c r="U657" s="97"/>
      <c r="V657" s="97"/>
      <c r="W657" s="97"/>
      <c r="X657" s="97"/>
      <c r="Y657" s="99"/>
      <c r="Z657" s="99"/>
      <c r="AA657" s="99"/>
      <c r="AB657" s="99"/>
      <c r="AC657" s="97"/>
    </row>
    <row r="658" spans="1:29" ht="15.75">
      <c r="A658" s="99"/>
      <c r="B658" s="97"/>
      <c r="C658" s="97"/>
      <c r="D658" s="97"/>
      <c r="E658" s="97"/>
      <c r="F658" s="97"/>
      <c r="G658" s="97"/>
      <c r="H658" s="97"/>
      <c r="I658" s="97"/>
      <c r="J658" s="97"/>
      <c r="K658" s="97"/>
      <c r="L658" s="97"/>
      <c r="M658" s="97"/>
      <c r="N658" s="97"/>
      <c r="O658" s="97"/>
      <c r="P658" s="97"/>
      <c r="Q658" s="97"/>
      <c r="R658" s="97"/>
      <c r="S658" s="97"/>
      <c r="T658" s="97"/>
      <c r="U658" s="97"/>
      <c r="V658" s="97"/>
      <c r="W658" s="97"/>
      <c r="X658" s="97"/>
      <c r="Y658" s="99"/>
      <c r="Z658" s="99"/>
      <c r="AA658" s="99"/>
      <c r="AB658" s="99"/>
      <c r="AC658" s="97"/>
    </row>
    <row r="659" spans="1:29" ht="15.75">
      <c r="A659" s="99"/>
      <c r="B659" s="97"/>
      <c r="C659" s="97"/>
      <c r="D659" s="97"/>
      <c r="E659" s="97"/>
      <c r="F659" s="97"/>
      <c r="G659" s="97"/>
      <c r="H659" s="97"/>
      <c r="I659" s="97"/>
      <c r="J659" s="97"/>
      <c r="K659" s="97"/>
      <c r="L659" s="97"/>
      <c r="M659" s="97"/>
      <c r="N659" s="97"/>
      <c r="O659" s="97"/>
      <c r="P659" s="97"/>
      <c r="Q659" s="97"/>
      <c r="R659" s="97"/>
      <c r="S659" s="97"/>
      <c r="T659" s="97"/>
      <c r="U659" s="97"/>
      <c r="V659" s="97"/>
      <c r="W659" s="97"/>
      <c r="X659" s="97"/>
      <c r="Y659" s="99"/>
      <c r="Z659" s="99"/>
      <c r="AA659" s="99"/>
      <c r="AB659" s="99"/>
      <c r="AC659" s="97"/>
    </row>
    <row r="660" spans="1:29" ht="15.75">
      <c r="A660" s="99"/>
      <c r="B660" s="97"/>
      <c r="C660" s="97"/>
      <c r="D660" s="97"/>
      <c r="E660" s="97"/>
      <c r="F660" s="97"/>
      <c r="G660" s="97"/>
      <c r="H660" s="97"/>
      <c r="I660" s="97"/>
      <c r="J660" s="97"/>
      <c r="K660" s="97"/>
      <c r="L660" s="97"/>
      <c r="M660" s="97"/>
      <c r="N660" s="97"/>
      <c r="O660" s="97"/>
      <c r="P660" s="97"/>
      <c r="Q660" s="97"/>
      <c r="R660" s="97"/>
      <c r="S660" s="97"/>
      <c r="T660" s="97"/>
      <c r="U660" s="97"/>
      <c r="V660" s="97"/>
      <c r="W660" s="97"/>
      <c r="X660" s="97"/>
      <c r="Y660" s="99"/>
      <c r="Z660" s="99"/>
      <c r="AA660" s="99"/>
      <c r="AB660" s="99"/>
      <c r="AC660" s="97"/>
    </row>
    <row r="661" spans="1:29" ht="15.75">
      <c r="A661" s="99"/>
      <c r="B661" s="97"/>
      <c r="C661" s="97"/>
      <c r="D661" s="97"/>
      <c r="E661" s="97"/>
      <c r="F661" s="97"/>
      <c r="G661" s="97"/>
      <c r="H661" s="97"/>
      <c r="I661" s="97"/>
      <c r="J661" s="97"/>
      <c r="K661" s="97"/>
      <c r="L661" s="97"/>
      <c r="M661" s="97"/>
      <c r="N661" s="97"/>
      <c r="O661" s="97"/>
      <c r="P661" s="97"/>
      <c r="Q661" s="97"/>
      <c r="R661" s="97"/>
      <c r="S661" s="97"/>
      <c r="T661" s="97"/>
      <c r="U661" s="97"/>
      <c r="V661" s="97"/>
      <c r="W661" s="97"/>
      <c r="X661" s="97"/>
      <c r="Y661" s="99"/>
      <c r="Z661" s="99"/>
      <c r="AA661" s="99"/>
      <c r="AB661" s="99"/>
      <c r="AC661" s="97"/>
    </row>
    <row r="662" spans="1:29" ht="15.75">
      <c r="A662" s="99"/>
      <c r="B662" s="97"/>
      <c r="C662" s="97"/>
      <c r="D662" s="97"/>
      <c r="E662" s="97"/>
      <c r="F662" s="97"/>
      <c r="G662" s="97"/>
      <c r="H662" s="97"/>
      <c r="I662" s="97"/>
      <c r="J662" s="97"/>
      <c r="K662" s="97"/>
      <c r="L662" s="97"/>
      <c r="M662" s="97"/>
      <c r="N662" s="97"/>
      <c r="O662" s="97"/>
      <c r="P662" s="97"/>
      <c r="Q662" s="97"/>
      <c r="R662" s="97"/>
      <c r="S662" s="97"/>
      <c r="T662" s="97"/>
      <c r="U662" s="97"/>
      <c r="V662" s="97"/>
      <c r="W662" s="97"/>
      <c r="X662" s="97"/>
      <c r="Y662" s="99"/>
      <c r="Z662" s="99"/>
      <c r="AA662" s="99"/>
      <c r="AB662" s="99"/>
      <c r="AC662" s="97"/>
    </row>
    <row r="663" spans="1:29" ht="15.75">
      <c r="A663" s="99"/>
      <c r="B663" s="97"/>
      <c r="C663" s="97"/>
      <c r="D663" s="97"/>
      <c r="E663" s="97"/>
      <c r="F663" s="97"/>
      <c r="G663" s="97"/>
      <c r="H663" s="97"/>
      <c r="I663" s="97"/>
      <c r="J663" s="97"/>
      <c r="K663" s="97"/>
      <c r="L663" s="97"/>
      <c r="M663" s="97"/>
      <c r="N663" s="97"/>
      <c r="O663" s="97"/>
      <c r="P663" s="97"/>
      <c r="Q663" s="97"/>
      <c r="R663" s="97"/>
      <c r="S663" s="97"/>
      <c r="T663" s="97"/>
      <c r="U663" s="97"/>
      <c r="V663" s="97"/>
      <c r="W663" s="97"/>
      <c r="X663" s="97"/>
      <c r="Y663" s="99"/>
      <c r="Z663" s="99"/>
      <c r="AA663" s="99"/>
      <c r="AB663" s="99"/>
      <c r="AC663" s="97"/>
    </row>
    <row r="664" spans="1:29" ht="15.75">
      <c r="A664" s="99"/>
      <c r="B664" s="97"/>
      <c r="C664" s="97"/>
      <c r="D664" s="97"/>
      <c r="E664" s="97"/>
      <c r="F664" s="97"/>
      <c r="G664" s="97"/>
      <c r="H664" s="97"/>
      <c r="I664" s="97"/>
      <c r="J664" s="97"/>
      <c r="K664" s="97"/>
      <c r="L664" s="97"/>
      <c r="M664" s="97"/>
      <c r="N664" s="97"/>
      <c r="O664" s="97"/>
      <c r="P664" s="97"/>
      <c r="Q664" s="97"/>
      <c r="R664" s="97"/>
      <c r="S664" s="97"/>
      <c r="T664" s="97"/>
      <c r="U664" s="97"/>
      <c r="V664" s="97"/>
      <c r="W664" s="97"/>
      <c r="X664" s="97"/>
      <c r="Y664" s="99"/>
      <c r="Z664" s="99"/>
      <c r="AA664" s="99"/>
      <c r="AB664" s="99"/>
      <c r="AC664" s="97"/>
    </row>
    <row r="665" spans="1:29" ht="15.75">
      <c r="A665" s="99"/>
      <c r="B665" s="97"/>
      <c r="C665" s="97"/>
      <c r="D665" s="97"/>
      <c r="E665" s="97"/>
      <c r="F665" s="97"/>
      <c r="G665" s="97"/>
      <c r="H665" s="97"/>
      <c r="I665" s="97"/>
      <c r="J665" s="97"/>
      <c r="K665" s="97"/>
      <c r="L665" s="97"/>
      <c r="M665" s="97"/>
      <c r="N665" s="97"/>
      <c r="O665" s="97"/>
      <c r="P665" s="97"/>
      <c r="Q665" s="97"/>
      <c r="R665" s="97"/>
      <c r="S665" s="97"/>
      <c r="T665" s="97"/>
      <c r="U665" s="97"/>
      <c r="V665" s="97"/>
      <c r="W665" s="97"/>
      <c r="X665" s="97"/>
      <c r="Y665" s="99"/>
      <c r="Z665" s="99"/>
      <c r="AA665" s="99"/>
      <c r="AB665" s="99"/>
      <c r="AC665" s="97"/>
    </row>
    <row r="666" spans="1:29" ht="15.75">
      <c r="A666" s="99"/>
      <c r="B666" s="97"/>
      <c r="C666" s="97"/>
      <c r="D666" s="97"/>
      <c r="E666" s="97"/>
      <c r="F666" s="97"/>
      <c r="G666" s="97"/>
      <c r="H666" s="97"/>
      <c r="I666" s="97"/>
      <c r="J666" s="97"/>
      <c r="K666" s="97"/>
      <c r="L666" s="97"/>
      <c r="M666" s="97"/>
      <c r="N666" s="97"/>
      <c r="O666" s="97"/>
      <c r="P666" s="97"/>
      <c r="Q666" s="97"/>
      <c r="R666" s="97"/>
      <c r="S666" s="97"/>
      <c r="T666" s="97"/>
      <c r="U666" s="97"/>
      <c r="V666" s="97"/>
      <c r="W666" s="97"/>
      <c r="X666" s="97"/>
      <c r="Y666" s="99"/>
      <c r="Z666" s="99"/>
      <c r="AA666" s="99"/>
      <c r="AB666" s="99"/>
      <c r="AC666" s="97"/>
    </row>
    <row r="667" spans="1:29" ht="15.75">
      <c r="A667" s="99"/>
      <c r="B667" s="97"/>
      <c r="C667" s="97"/>
      <c r="D667" s="97"/>
      <c r="E667" s="97"/>
      <c r="F667" s="97"/>
      <c r="G667" s="97"/>
      <c r="H667" s="97"/>
      <c r="I667" s="97"/>
      <c r="J667" s="97"/>
      <c r="K667" s="97"/>
      <c r="L667" s="97"/>
      <c r="M667" s="97"/>
      <c r="N667" s="97"/>
      <c r="O667" s="97"/>
      <c r="P667" s="97"/>
      <c r="Q667" s="97"/>
      <c r="R667" s="97"/>
      <c r="S667" s="97"/>
      <c r="T667" s="97"/>
      <c r="U667" s="97"/>
      <c r="V667" s="97"/>
      <c r="W667" s="97"/>
      <c r="X667" s="97"/>
      <c r="Y667" s="99"/>
      <c r="Z667" s="99"/>
      <c r="AA667" s="99"/>
      <c r="AB667" s="99"/>
      <c r="AC667" s="97"/>
    </row>
    <row r="668" spans="1:29" ht="15.75">
      <c r="A668" s="99"/>
      <c r="B668" s="97"/>
      <c r="C668" s="97"/>
      <c r="D668" s="97"/>
      <c r="E668" s="97"/>
      <c r="F668" s="97"/>
      <c r="G668" s="97"/>
      <c r="H668" s="97"/>
      <c r="I668" s="97"/>
      <c r="J668" s="97"/>
      <c r="K668" s="97"/>
      <c r="L668" s="97"/>
      <c r="M668" s="97"/>
      <c r="N668" s="97"/>
      <c r="O668" s="97"/>
      <c r="P668" s="97"/>
      <c r="Q668" s="97"/>
      <c r="R668" s="97"/>
      <c r="S668" s="97"/>
      <c r="T668" s="97"/>
      <c r="U668" s="97"/>
      <c r="V668" s="97"/>
      <c r="W668" s="97"/>
      <c r="X668" s="97"/>
      <c r="Y668" s="99"/>
      <c r="Z668" s="99"/>
      <c r="AA668" s="99"/>
      <c r="AB668" s="99"/>
      <c r="AC668" s="97"/>
    </row>
    <row r="669" spans="1:29" ht="15.75">
      <c r="A669" s="99"/>
      <c r="B669" s="97"/>
      <c r="C669" s="97"/>
      <c r="D669" s="97"/>
      <c r="E669" s="97"/>
      <c r="F669" s="97"/>
      <c r="G669" s="97"/>
      <c r="H669" s="97"/>
      <c r="I669" s="97"/>
      <c r="J669" s="97"/>
      <c r="K669" s="97"/>
      <c r="L669" s="97"/>
      <c r="M669" s="97"/>
      <c r="N669" s="97"/>
      <c r="O669" s="97"/>
      <c r="P669" s="97"/>
      <c r="Q669" s="97"/>
      <c r="R669" s="97"/>
      <c r="S669" s="97"/>
      <c r="T669" s="97"/>
      <c r="U669" s="97"/>
      <c r="V669" s="97"/>
      <c r="W669" s="97"/>
      <c r="X669" s="97"/>
      <c r="Y669" s="99"/>
      <c r="Z669" s="99"/>
      <c r="AA669" s="99"/>
      <c r="AB669" s="99"/>
      <c r="AC669" s="97"/>
    </row>
    <row r="670" spans="1:29" ht="15.75">
      <c r="A670" s="99"/>
      <c r="B670" s="97"/>
      <c r="C670" s="97"/>
      <c r="D670" s="97"/>
      <c r="E670" s="97"/>
      <c r="F670" s="97"/>
      <c r="G670" s="97"/>
      <c r="H670" s="97"/>
      <c r="I670" s="97"/>
      <c r="J670" s="97"/>
      <c r="K670" s="97"/>
      <c r="L670" s="97"/>
      <c r="M670" s="97"/>
      <c r="N670" s="97"/>
      <c r="O670" s="97"/>
      <c r="P670" s="97"/>
      <c r="Q670" s="97"/>
      <c r="R670" s="97"/>
      <c r="S670" s="97"/>
      <c r="T670" s="97"/>
      <c r="U670" s="97"/>
      <c r="V670" s="97"/>
      <c r="W670" s="97"/>
      <c r="X670" s="97"/>
      <c r="Y670" s="99"/>
      <c r="Z670" s="99"/>
      <c r="AA670" s="99"/>
      <c r="AB670" s="99"/>
      <c r="AC670" s="97"/>
    </row>
    <row r="671" spans="1:29" ht="15.75">
      <c r="A671" s="99"/>
      <c r="B671" s="97"/>
      <c r="C671" s="97"/>
      <c r="D671" s="97"/>
      <c r="E671" s="97"/>
      <c r="F671" s="97"/>
      <c r="G671" s="97"/>
      <c r="H671" s="97"/>
      <c r="I671" s="97"/>
      <c r="J671" s="97"/>
      <c r="K671" s="97"/>
      <c r="L671" s="97"/>
      <c r="M671" s="97"/>
      <c r="N671" s="97"/>
      <c r="O671" s="97"/>
      <c r="P671" s="97"/>
      <c r="Q671" s="97"/>
      <c r="R671" s="97"/>
      <c r="S671" s="97"/>
      <c r="T671" s="97"/>
      <c r="U671" s="97"/>
      <c r="V671" s="97"/>
      <c r="W671" s="97"/>
      <c r="X671" s="97"/>
      <c r="Y671" s="99"/>
      <c r="Z671" s="99"/>
      <c r="AA671" s="99"/>
      <c r="AB671" s="99"/>
      <c r="AC671" s="97"/>
    </row>
    <row r="672" spans="1:29" ht="15.75">
      <c r="A672" s="99"/>
      <c r="B672" s="97"/>
      <c r="C672" s="97"/>
      <c r="D672" s="97"/>
      <c r="E672" s="97"/>
      <c r="F672" s="97"/>
      <c r="G672" s="97"/>
      <c r="H672" s="97"/>
      <c r="I672" s="97"/>
      <c r="J672" s="97"/>
      <c r="K672" s="97"/>
      <c r="L672" s="97"/>
      <c r="M672" s="97"/>
      <c r="N672" s="97"/>
      <c r="O672" s="97"/>
      <c r="P672" s="97"/>
      <c r="Q672" s="97"/>
      <c r="R672" s="97"/>
      <c r="S672" s="97"/>
      <c r="T672" s="97"/>
      <c r="U672" s="97"/>
      <c r="V672" s="97"/>
      <c r="W672" s="97"/>
      <c r="X672" s="97"/>
      <c r="Y672" s="99"/>
      <c r="Z672" s="99"/>
      <c r="AA672" s="99"/>
      <c r="AB672" s="99"/>
      <c r="AC672" s="97"/>
    </row>
    <row r="673" spans="1:29" ht="15.75">
      <c r="A673" s="99"/>
      <c r="B673" s="97"/>
      <c r="C673" s="97"/>
      <c r="D673" s="97"/>
      <c r="E673" s="97"/>
      <c r="F673" s="97"/>
      <c r="G673" s="97"/>
      <c r="H673" s="97"/>
      <c r="I673" s="97"/>
      <c r="J673" s="97"/>
      <c r="K673" s="97"/>
      <c r="L673" s="97"/>
      <c r="M673" s="97"/>
      <c r="N673" s="97"/>
      <c r="O673" s="97"/>
      <c r="P673" s="97"/>
      <c r="Q673" s="97"/>
      <c r="R673" s="97"/>
      <c r="S673" s="97"/>
      <c r="T673" s="97"/>
      <c r="U673" s="97"/>
      <c r="V673" s="97"/>
      <c r="W673" s="97"/>
      <c r="X673" s="97"/>
      <c r="Y673" s="99"/>
      <c r="Z673" s="99"/>
      <c r="AA673" s="99"/>
      <c r="AB673" s="99"/>
      <c r="AC673" s="97"/>
    </row>
    <row r="674" spans="1:29" ht="15.75">
      <c r="A674" s="99"/>
      <c r="B674" s="97"/>
      <c r="C674" s="97"/>
      <c r="D674" s="97"/>
      <c r="E674" s="97"/>
      <c r="F674" s="97"/>
      <c r="G674" s="97"/>
      <c r="H674" s="97"/>
      <c r="I674" s="97"/>
      <c r="J674" s="97"/>
      <c r="K674" s="97"/>
      <c r="L674" s="97"/>
      <c r="M674" s="97"/>
      <c r="N674" s="97"/>
      <c r="O674" s="97"/>
      <c r="P674" s="97"/>
      <c r="Q674" s="97"/>
      <c r="R674" s="97"/>
      <c r="S674" s="97"/>
      <c r="T674" s="97"/>
      <c r="U674" s="97"/>
      <c r="V674" s="97"/>
      <c r="W674" s="97"/>
      <c r="X674" s="97"/>
      <c r="Y674" s="99"/>
      <c r="Z674" s="99"/>
      <c r="AA674" s="99"/>
      <c r="AB674" s="99"/>
      <c r="AC674" s="97"/>
    </row>
    <row r="675" spans="1:29" ht="15.75">
      <c r="A675" s="99"/>
      <c r="B675" s="97"/>
      <c r="C675" s="97"/>
      <c r="D675" s="97"/>
      <c r="E675" s="97"/>
      <c r="F675" s="97"/>
      <c r="G675" s="97"/>
      <c r="H675" s="97"/>
      <c r="I675" s="97"/>
      <c r="J675" s="97"/>
      <c r="K675" s="97"/>
      <c r="L675" s="97"/>
      <c r="M675" s="97"/>
      <c r="N675" s="97"/>
      <c r="O675" s="97"/>
      <c r="P675" s="97"/>
      <c r="Q675" s="97"/>
      <c r="R675" s="97"/>
      <c r="S675" s="97"/>
      <c r="T675" s="97"/>
      <c r="U675" s="97"/>
      <c r="V675" s="97"/>
      <c r="W675" s="97"/>
      <c r="X675" s="97"/>
      <c r="Y675" s="99"/>
      <c r="Z675" s="99"/>
      <c r="AA675" s="99"/>
      <c r="AB675" s="99"/>
      <c r="AC675" s="97"/>
    </row>
    <row r="676" spans="1:29" ht="15.75">
      <c r="A676" s="99"/>
      <c r="B676" s="97"/>
      <c r="C676" s="97"/>
      <c r="D676" s="97"/>
      <c r="E676" s="97"/>
      <c r="F676" s="97"/>
      <c r="G676" s="97"/>
      <c r="H676" s="97"/>
      <c r="I676" s="97"/>
      <c r="J676" s="97"/>
      <c r="K676" s="97"/>
      <c r="L676" s="97"/>
      <c r="M676" s="97"/>
      <c r="N676" s="97"/>
      <c r="O676" s="97"/>
      <c r="P676" s="97"/>
      <c r="Q676" s="97"/>
      <c r="R676" s="97"/>
      <c r="S676" s="97"/>
      <c r="T676" s="97"/>
      <c r="U676" s="97"/>
      <c r="V676" s="97"/>
      <c r="W676" s="97"/>
      <c r="X676" s="97"/>
      <c r="Y676" s="99"/>
      <c r="Z676" s="99"/>
      <c r="AA676" s="99"/>
      <c r="AB676" s="99"/>
      <c r="AC676" s="97"/>
    </row>
    <row r="677" spans="1:29" ht="15.75">
      <c r="A677" s="99"/>
      <c r="B677" s="97"/>
      <c r="C677" s="97"/>
      <c r="D677" s="97"/>
      <c r="E677" s="97"/>
      <c r="F677" s="97"/>
      <c r="G677" s="97"/>
      <c r="H677" s="97"/>
      <c r="I677" s="97"/>
      <c r="J677" s="97"/>
      <c r="K677" s="97"/>
      <c r="L677" s="97"/>
      <c r="M677" s="97"/>
      <c r="N677" s="97"/>
      <c r="O677" s="97"/>
      <c r="P677" s="97"/>
      <c r="Q677" s="97"/>
      <c r="R677" s="97"/>
      <c r="S677" s="97"/>
      <c r="T677" s="97"/>
      <c r="U677" s="97"/>
      <c r="V677" s="97"/>
      <c r="W677" s="97"/>
      <c r="X677" s="97"/>
      <c r="Y677" s="99"/>
      <c r="Z677" s="99"/>
      <c r="AA677" s="99"/>
      <c r="AB677" s="99"/>
      <c r="AC677" s="97"/>
    </row>
    <row r="678" spans="1:29" ht="15.75">
      <c r="A678" s="99"/>
      <c r="B678" s="97"/>
      <c r="C678" s="97"/>
      <c r="D678" s="97"/>
      <c r="E678" s="97"/>
      <c r="F678" s="97"/>
      <c r="G678" s="97"/>
      <c r="H678" s="97"/>
      <c r="I678" s="97"/>
      <c r="J678" s="97"/>
      <c r="K678" s="97"/>
      <c r="L678" s="97"/>
      <c r="M678" s="97"/>
      <c r="N678" s="97"/>
      <c r="O678" s="97"/>
      <c r="P678" s="97"/>
      <c r="Q678" s="97"/>
      <c r="R678" s="97"/>
      <c r="S678" s="97"/>
      <c r="T678" s="97"/>
      <c r="U678" s="97"/>
      <c r="V678" s="97"/>
      <c r="W678" s="97"/>
      <c r="X678" s="97"/>
      <c r="Y678" s="99"/>
      <c r="Z678" s="99"/>
      <c r="AA678" s="99"/>
      <c r="AB678" s="99"/>
      <c r="AC678" s="97"/>
    </row>
    <row r="679" spans="1:29" ht="15.75">
      <c r="A679" s="99"/>
      <c r="B679" s="97"/>
      <c r="C679" s="97"/>
      <c r="D679" s="97"/>
      <c r="E679" s="97"/>
      <c r="F679" s="97"/>
      <c r="G679" s="97"/>
      <c r="H679" s="97"/>
      <c r="I679" s="97"/>
      <c r="J679" s="97"/>
      <c r="K679" s="97"/>
      <c r="L679" s="97"/>
      <c r="M679" s="97"/>
      <c r="N679" s="97"/>
      <c r="O679" s="97"/>
      <c r="P679" s="97"/>
      <c r="Q679" s="97"/>
      <c r="R679" s="97"/>
      <c r="S679" s="97"/>
      <c r="T679" s="97"/>
      <c r="U679" s="97"/>
      <c r="V679" s="97"/>
      <c r="W679" s="97"/>
      <c r="X679" s="97"/>
      <c r="Y679" s="99"/>
      <c r="Z679" s="99"/>
      <c r="AA679" s="99"/>
      <c r="AB679" s="99"/>
      <c r="AC679" s="97"/>
    </row>
    <row r="680" spans="1:29" ht="15.75">
      <c r="A680" s="99"/>
      <c r="B680" s="97"/>
      <c r="C680" s="97"/>
      <c r="D680" s="97"/>
      <c r="E680" s="97"/>
      <c r="F680" s="97"/>
      <c r="G680" s="97"/>
      <c r="H680" s="97"/>
      <c r="I680" s="97"/>
      <c r="J680" s="97"/>
      <c r="K680" s="97"/>
      <c r="L680" s="97"/>
      <c r="M680" s="97"/>
      <c r="N680" s="97"/>
      <c r="O680" s="97"/>
      <c r="P680" s="97"/>
      <c r="Q680" s="97"/>
      <c r="R680" s="97"/>
      <c r="S680" s="97"/>
      <c r="T680" s="97"/>
      <c r="U680" s="97"/>
      <c r="V680" s="97"/>
      <c r="W680" s="97"/>
      <c r="X680" s="97"/>
      <c r="Y680" s="99"/>
      <c r="Z680" s="99"/>
      <c r="AA680" s="99"/>
      <c r="AB680" s="99"/>
      <c r="AC680" s="97"/>
    </row>
    <row r="681" spans="1:29" ht="15.75">
      <c r="A681" s="99"/>
      <c r="B681" s="97"/>
      <c r="C681" s="97"/>
      <c r="D681" s="97"/>
      <c r="E681" s="97"/>
      <c r="F681" s="97"/>
      <c r="G681" s="97"/>
      <c r="H681" s="97"/>
      <c r="I681" s="97"/>
      <c r="J681" s="97"/>
      <c r="K681" s="97"/>
      <c r="L681" s="97"/>
      <c r="M681" s="97"/>
      <c r="N681" s="97"/>
      <c r="O681" s="97"/>
      <c r="P681" s="97"/>
      <c r="Q681" s="97"/>
      <c r="R681" s="97"/>
      <c r="S681" s="97"/>
      <c r="T681" s="97"/>
      <c r="U681" s="97"/>
      <c r="V681" s="97"/>
      <c r="W681" s="97"/>
      <c r="X681" s="97"/>
      <c r="Y681" s="99"/>
      <c r="Z681" s="99"/>
      <c r="AA681" s="99"/>
      <c r="AB681" s="99"/>
      <c r="AC681" s="97"/>
    </row>
    <row r="682" spans="1:29" ht="15.75">
      <c r="A682" s="99"/>
      <c r="B682" s="97"/>
      <c r="C682" s="97"/>
      <c r="D682" s="97"/>
      <c r="E682" s="97"/>
      <c r="F682" s="97"/>
      <c r="G682" s="97"/>
      <c r="H682" s="97"/>
      <c r="I682" s="97"/>
      <c r="J682" s="97"/>
      <c r="K682" s="97"/>
      <c r="L682" s="97"/>
      <c r="M682" s="97"/>
      <c r="N682" s="97"/>
      <c r="O682" s="97"/>
      <c r="P682" s="97"/>
      <c r="Q682" s="97"/>
      <c r="R682" s="97"/>
      <c r="S682" s="97"/>
      <c r="T682" s="97"/>
      <c r="U682" s="97"/>
      <c r="V682" s="97"/>
      <c r="W682" s="97"/>
      <c r="X682" s="97"/>
      <c r="Y682" s="99"/>
      <c r="Z682" s="99"/>
      <c r="AA682" s="99"/>
      <c r="AB682" s="99"/>
      <c r="AC682" s="97"/>
    </row>
    <row r="683" spans="1:29" ht="15.75">
      <c r="A683" s="99"/>
      <c r="B683" s="97"/>
      <c r="C683" s="97"/>
      <c r="D683" s="97"/>
      <c r="E683" s="97"/>
      <c r="F683" s="97"/>
      <c r="G683" s="97"/>
      <c r="H683" s="97"/>
      <c r="I683" s="97"/>
      <c r="J683" s="97"/>
      <c r="K683" s="97"/>
      <c r="L683" s="97"/>
      <c r="M683" s="97"/>
      <c r="N683" s="97"/>
      <c r="O683" s="97"/>
      <c r="P683" s="97"/>
      <c r="Q683" s="97"/>
      <c r="R683" s="97"/>
      <c r="S683" s="97"/>
      <c r="T683" s="97"/>
      <c r="U683" s="97"/>
      <c r="V683" s="97"/>
      <c r="W683" s="97"/>
      <c r="X683" s="97"/>
      <c r="Y683" s="99"/>
      <c r="Z683" s="99"/>
      <c r="AA683" s="99"/>
      <c r="AB683" s="99"/>
      <c r="AC683" s="97"/>
    </row>
    <row r="684" spans="1:29" ht="15.75">
      <c r="A684" s="99"/>
      <c r="B684" s="97"/>
      <c r="C684" s="97"/>
      <c r="D684" s="97"/>
      <c r="E684" s="97"/>
      <c r="F684" s="97"/>
      <c r="G684" s="97"/>
      <c r="H684" s="97"/>
      <c r="I684" s="97"/>
      <c r="J684" s="97"/>
      <c r="K684" s="97"/>
      <c r="L684" s="97"/>
      <c r="M684" s="97"/>
      <c r="N684" s="97"/>
      <c r="O684" s="97"/>
      <c r="P684" s="97"/>
      <c r="Q684" s="97"/>
      <c r="R684" s="97"/>
      <c r="S684" s="97"/>
      <c r="T684" s="97"/>
      <c r="U684" s="97"/>
      <c r="V684" s="97"/>
      <c r="W684" s="97"/>
      <c r="X684" s="97"/>
      <c r="Y684" s="99"/>
      <c r="Z684" s="99"/>
      <c r="AA684" s="99"/>
      <c r="AB684" s="99"/>
      <c r="AC684" s="97"/>
    </row>
    <row r="685" spans="1:29" ht="15.75">
      <c r="A685" s="99"/>
      <c r="B685" s="97"/>
      <c r="C685" s="97"/>
      <c r="D685" s="97"/>
      <c r="E685" s="97"/>
      <c r="F685" s="97"/>
      <c r="G685" s="97"/>
      <c r="H685" s="97"/>
      <c r="I685" s="97"/>
      <c r="J685" s="97"/>
      <c r="K685" s="97"/>
      <c r="L685" s="97"/>
      <c r="M685" s="97"/>
      <c r="N685" s="97"/>
      <c r="O685" s="97"/>
      <c r="P685" s="97"/>
      <c r="Q685" s="97"/>
      <c r="R685" s="97"/>
      <c r="S685" s="97"/>
      <c r="T685" s="97"/>
      <c r="U685" s="97"/>
      <c r="V685" s="97"/>
      <c r="W685" s="97"/>
      <c r="X685" s="97"/>
      <c r="Y685" s="99"/>
      <c r="Z685" s="99"/>
      <c r="AA685" s="99"/>
      <c r="AB685" s="99"/>
      <c r="AC685" s="97"/>
    </row>
    <row r="686" spans="1:29" ht="15.75">
      <c r="A686" s="99"/>
      <c r="B686" s="97"/>
      <c r="C686" s="97"/>
      <c r="D686" s="97"/>
      <c r="E686" s="97"/>
      <c r="F686" s="97"/>
      <c r="G686" s="97"/>
      <c r="H686" s="97"/>
      <c r="I686" s="97"/>
      <c r="J686" s="97"/>
      <c r="K686" s="97"/>
      <c r="L686" s="97"/>
      <c r="M686" s="97"/>
      <c r="N686" s="97"/>
      <c r="O686" s="97"/>
      <c r="P686" s="97"/>
      <c r="Q686" s="97"/>
      <c r="R686" s="97"/>
      <c r="S686" s="97"/>
      <c r="T686" s="97"/>
      <c r="U686" s="97"/>
      <c r="V686" s="97"/>
      <c r="W686" s="97"/>
      <c r="X686" s="97"/>
      <c r="Y686" s="99"/>
      <c r="Z686" s="99"/>
      <c r="AA686" s="99"/>
      <c r="AB686" s="99"/>
      <c r="AC686" s="97"/>
    </row>
    <row r="687" spans="1:29" ht="15.75">
      <c r="A687" s="99"/>
      <c r="B687" s="97"/>
      <c r="C687" s="97"/>
      <c r="D687" s="97"/>
      <c r="E687" s="97"/>
      <c r="F687" s="97"/>
      <c r="G687" s="97"/>
      <c r="H687" s="97"/>
      <c r="I687" s="97"/>
      <c r="J687" s="97"/>
      <c r="K687" s="97"/>
      <c r="L687" s="97"/>
      <c r="M687" s="97"/>
      <c r="N687" s="97"/>
      <c r="O687" s="97"/>
      <c r="P687" s="97"/>
      <c r="Q687" s="97"/>
      <c r="R687" s="97"/>
      <c r="S687" s="97"/>
      <c r="T687" s="97"/>
      <c r="U687" s="97"/>
      <c r="V687" s="97"/>
      <c r="W687" s="97"/>
      <c r="X687" s="97"/>
      <c r="Y687" s="99"/>
      <c r="Z687" s="99"/>
      <c r="AA687" s="99"/>
      <c r="AB687" s="99"/>
      <c r="AC687" s="97"/>
    </row>
    <row r="688" spans="1:29" ht="15.75">
      <c r="A688" s="99"/>
      <c r="B688" s="97"/>
      <c r="C688" s="97"/>
      <c r="D688" s="97"/>
      <c r="E688" s="97"/>
      <c r="F688" s="97"/>
      <c r="G688" s="97"/>
      <c r="H688" s="97"/>
      <c r="I688" s="97"/>
      <c r="J688" s="97"/>
      <c r="K688" s="97"/>
      <c r="L688" s="97"/>
      <c r="M688" s="97"/>
      <c r="N688" s="97"/>
      <c r="O688" s="97"/>
      <c r="P688" s="97"/>
      <c r="Q688" s="97"/>
      <c r="R688" s="97"/>
      <c r="S688" s="97"/>
      <c r="T688" s="97"/>
      <c r="U688" s="97"/>
      <c r="V688" s="97"/>
      <c r="W688" s="97"/>
      <c r="X688" s="97"/>
      <c r="Y688" s="99"/>
      <c r="Z688" s="99"/>
      <c r="AA688" s="99"/>
      <c r="AB688" s="99"/>
      <c r="AC688" s="97"/>
    </row>
    <row r="689" spans="1:29" ht="15.75">
      <c r="A689" s="99"/>
      <c r="B689" s="97"/>
      <c r="C689" s="97"/>
      <c r="D689" s="97"/>
      <c r="E689" s="97"/>
      <c r="F689" s="97"/>
      <c r="G689" s="97"/>
      <c r="H689" s="97"/>
      <c r="I689" s="97"/>
      <c r="J689" s="97"/>
      <c r="K689" s="97"/>
      <c r="L689" s="97"/>
      <c r="M689" s="97"/>
      <c r="N689" s="97"/>
      <c r="O689" s="97"/>
      <c r="P689" s="97"/>
      <c r="Q689" s="97"/>
      <c r="R689" s="97"/>
      <c r="S689" s="97"/>
      <c r="T689" s="97"/>
      <c r="U689" s="97"/>
      <c r="V689" s="97"/>
      <c r="W689" s="97"/>
      <c r="X689" s="97"/>
      <c r="Y689" s="99"/>
      <c r="Z689" s="99"/>
      <c r="AA689" s="99"/>
      <c r="AB689" s="99"/>
      <c r="AC689" s="97"/>
    </row>
    <row r="690" spans="1:29" ht="15.75">
      <c r="A690" s="99"/>
      <c r="B690" s="97"/>
      <c r="C690" s="97"/>
      <c r="D690" s="97"/>
      <c r="E690" s="97"/>
      <c r="F690" s="97"/>
      <c r="G690" s="97"/>
      <c r="H690" s="97"/>
      <c r="I690" s="97"/>
      <c r="J690" s="97"/>
      <c r="K690" s="97"/>
      <c r="L690" s="97"/>
      <c r="M690" s="97"/>
      <c r="N690" s="97"/>
      <c r="O690" s="97"/>
      <c r="P690" s="97"/>
      <c r="Q690" s="97"/>
      <c r="R690" s="97"/>
      <c r="S690" s="97"/>
      <c r="T690" s="97"/>
      <c r="U690" s="97"/>
      <c r="V690" s="97"/>
      <c r="W690" s="97"/>
      <c r="X690" s="97"/>
      <c r="Y690" s="99"/>
      <c r="Z690" s="99"/>
      <c r="AA690" s="99"/>
      <c r="AB690" s="99"/>
      <c r="AC690" s="97"/>
    </row>
    <row r="691" spans="1:29" ht="15.75">
      <c r="A691" s="99"/>
      <c r="B691" s="97"/>
      <c r="C691" s="97"/>
      <c r="D691" s="97"/>
      <c r="E691" s="97"/>
      <c r="F691" s="97"/>
      <c r="G691" s="97"/>
      <c r="H691" s="97"/>
      <c r="I691" s="97"/>
      <c r="J691" s="97"/>
      <c r="K691" s="97"/>
      <c r="L691" s="97"/>
      <c r="M691" s="97"/>
      <c r="N691" s="97"/>
      <c r="O691" s="97"/>
      <c r="P691" s="97"/>
      <c r="Q691" s="97"/>
      <c r="R691" s="97"/>
      <c r="S691" s="97"/>
      <c r="T691" s="97"/>
      <c r="U691" s="97"/>
      <c r="V691" s="97"/>
      <c r="W691" s="97"/>
      <c r="X691" s="97"/>
      <c r="Y691" s="99"/>
      <c r="Z691" s="99"/>
      <c r="AA691" s="99"/>
      <c r="AB691" s="99"/>
      <c r="AC691" s="97"/>
    </row>
    <row r="692" spans="1:29" ht="15.75">
      <c r="A692" s="99"/>
      <c r="B692" s="97"/>
      <c r="C692" s="97"/>
      <c r="D692" s="97"/>
      <c r="E692" s="97"/>
      <c r="F692" s="97"/>
      <c r="G692" s="97"/>
      <c r="H692" s="97"/>
      <c r="I692" s="97"/>
      <c r="J692" s="97"/>
      <c r="K692" s="97"/>
      <c r="L692" s="97"/>
      <c r="M692" s="97"/>
      <c r="N692" s="97"/>
      <c r="O692" s="97"/>
      <c r="P692" s="97"/>
      <c r="Q692" s="97"/>
      <c r="R692" s="97"/>
      <c r="S692" s="97"/>
      <c r="T692" s="97"/>
      <c r="U692" s="97"/>
      <c r="V692" s="97"/>
      <c r="W692" s="97"/>
      <c r="X692" s="97"/>
      <c r="Y692" s="99"/>
      <c r="Z692" s="99"/>
      <c r="AA692" s="99"/>
      <c r="AB692" s="99"/>
      <c r="AC692" s="97"/>
    </row>
    <row r="693" spans="1:29" ht="15.75">
      <c r="A693" s="99"/>
      <c r="B693" s="97"/>
      <c r="C693" s="97"/>
      <c r="D693" s="97"/>
      <c r="E693" s="97"/>
      <c r="F693" s="97"/>
      <c r="G693" s="97"/>
      <c r="H693" s="97"/>
      <c r="I693" s="97"/>
      <c r="J693" s="97"/>
      <c r="K693" s="97"/>
      <c r="L693" s="97"/>
      <c r="M693" s="97"/>
      <c r="N693" s="97"/>
      <c r="O693" s="97"/>
      <c r="P693" s="97"/>
      <c r="Q693" s="97"/>
      <c r="R693" s="97"/>
      <c r="S693" s="97"/>
      <c r="T693" s="97"/>
      <c r="U693" s="97"/>
      <c r="V693" s="97"/>
      <c r="W693" s="97"/>
      <c r="X693" s="97"/>
      <c r="Y693" s="99"/>
      <c r="Z693" s="99"/>
      <c r="AA693" s="99"/>
      <c r="AB693" s="99"/>
      <c r="AC693" s="97"/>
    </row>
    <row r="694" spans="1:29" ht="15.75">
      <c r="A694" s="99"/>
      <c r="B694" s="97"/>
      <c r="C694" s="97"/>
      <c r="D694" s="97"/>
      <c r="E694" s="97"/>
      <c r="F694" s="97"/>
      <c r="G694" s="97"/>
      <c r="H694" s="97"/>
      <c r="I694" s="97"/>
      <c r="J694" s="97"/>
      <c r="K694" s="97"/>
      <c r="L694" s="97"/>
      <c r="M694" s="97"/>
      <c r="N694" s="97"/>
      <c r="O694" s="97"/>
      <c r="P694" s="97"/>
      <c r="Q694" s="97"/>
      <c r="R694" s="97"/>
      <c r="S694" s="97"/>
      <c r="T694" s="97"/>
      <c r="U694" s="97"/>
      <c r="V694" s="97"/>
      <c r="W694" s="97"/>
      <c r="X694" s="97"/>
      <c r="Y694" s="99"/>
      <c r="Z694" s="99"/>
      <c r="AA694" s="99"/>
      <c r="AB694" s="99"/>
      <c r="AC694" s="97"/>
    </row>
    <row r="695" spans="1:29" ht="15.75">
      <c r="A695" s="99"/>
      <c r="B695" s="97"/>
      <c r="C695" s="97"/>
      <c r="D695" s="97"/>
      <c r="E695" s="97"/>
      <c r="F695" s="97"/>
      <c r="G695" s="97"/>
      <c r="H695" s="97"/>
      <c r="I695" s="97"/>
      <c r="J695" s="97"/>
      <c r="K695" s="97"/>
      <c r="L695" s="97"/>
      <c r="M695" s="97"/>
      <c r="N695" s="97"/>
      <c r="O695" s="97"/>
      <c r="P695" s="97"/>
      <c r="Q695" s="97"/>
      <c r="R695" s="97"/>
      <c r="S695" s="97"/>
      <c r="T695" s="97"/>
      <c r="U695" s="97"/>
      <c r="V695" s="97"/>
      <c r="W695" s="97"/>
      <c r="X695" s="97"/>
      <c r="Y695" s="99"/>
      <c r="Z695" s="99"/>
      <c r="AA695" s="99"/>
      <c r="AB695" s="99"/>
      <c r="AC695" s="97"/>
    </row>
    <row r="696" spans="1:29" ht="15.75">
      <c r="A696" s="99"/>
      <c r="B696" s="97"/>
      <c r="C696" s="97"/>
      <c r="D696" s="97"/>
      <c r="E696" s="97"/>
      <c r="F696" s="97"/>
      <c r="G696" s="97"/>
      <c r="H696" s="97"/>
      <c r="I696" s="97"/>
      <c r="J696" s="97"/>
      <c r="K696" s="97"/>
      <c r="L696" s="97"/>
      <c r="M696" s="97"/>
      <c r="N696" s="97"/>
      <c r="O696" s="97"/>
      <c r="P696" s="97"/>
      <c r="Q696" s="97"/>
      <c r="R696" s="97"/>
      <c r="S696" s="97"/>
      <c r="T696" s="97"/>
      <c r="U696" s="97"/>
      <c r="V696" s="97"/>
      <c r="W696" s="97"/>
      <c r="X696" s="97"/>
      <c r="Y696" s="99"/>
      <c r="Z696" s="99"/>
      <c r="AA696" s="99"/>
      <c r="AB696" s="99"/>
      <c r="AC696" s="97"/>
    </row>
    <row r="697" spans="1:29" ht="15.75">
      <c r="A697" s="99"/>
      <c r="B697" s="97"/>
      <c r="C697" s="97"/>
      <c r="D697" s="97"/>
      <c r="E697" s="97"/>
      <c r="F697" s="97"/>
      <c r="G697" s="97"/>
      <c r="H697" s="97"/>
      <c r="I697" s="97"/>
      <c r="J697" s="97"/>
      <c r="K697" s="97"/>
      <c r="L697" s="97"/>
      <c r="M697" s="97"/>
      <c r="N697" s="97"/>
      <c r="O697" s="97"/>
      <c r="P697" s="97"/>
      <c r="Q697" s="97"/>
      <c r="R697" s="97"/>
      <c r="S697" s="97"/>
      <c r="T697" s="97"/>
      <c r="U697" s="97"/>
      <c r="V697" s="97"/>
      <c r="W697" s="97"/>
      <c r="X697" s="97"/>
      <c r="Y697" s="99"/>
      <c r="Z697" s="99"/>
      <c r="AA697" s="99"/>
      <c r="AB697" s="99"/>
      <c r="AC697" s="97"/>
    </row>
    <row r="698" spans="1:29" ht="15.75">
      <c r="A698" s="99"/>
      <c r="B698" s="97"/>
      <c r="C698" s="97"/>
      <c r="D698" s="97"/>
      <c r="E698" s="97"/>
      <c r="F698" s="97"/>
      <c r="G698" s="97"/>
      <c r="H698" s="97"/>
      <c r="I698" s="97"/>
      <c r="J698" s="97"/>
      <c r="K698" s="97"/>
      <c r="L698" s="97"/>
      <c r="M698" s="97"/>
      <c r="N698" s="97"/>
      <c r="O698" s="97"/>
      <c r="P698" s="97"/>
      <c r="Q698" s="97"/>
      <c r="R698" s="97"/>
      <c r="S698" s="97"/>
      <c r="T698" s="97"/>
      <c r="U698" s="97"/>
      <c r="V698" s="97"/>
      <c r="W698" s="97"/>
      <c r="X698" s="97"/>
      <c r="Y698" s="99"/>
      <c r="Z698" s="99"/>
      <c r="AA698" s="99"/>
      <c r="AB698" s="99"/>
      <c r="AC698" s="97"/>
    </row>
    <row r="699" spans="1:29" ht="15.75">
      <c r="A699" s="99"/>
      <c r="B699" s="97"/>
      <c r="C699" s="97"/>
      <c r="D699" s="97"/>
      <c r="E699" s="97"/>
      <c r="F699" s="97"/>
      <c r="G699" s="97"/>
      <c r="H699" s="97"/>
      <c r="I699" s="97"/>
      <c r="J699" s="97"/>
      <c r="K699" s="97"/>
      <c r="L699" s="97"/>
      <c r="M699" s="97"/>
      <c r="N699" s="97"/>
      <c r="O699" s="97"/>
      <c r="P699" s="97"/>
      <c r="Q699" s="97"/>
      <c r="R699" s="97"/>
      <c r="S699" s="97"/>
      <c r="T699" s="97"/>
      <c r="U699" s="97"/>
      <c r="V699" s="97"/>
      <c r="W699" s="97"/>
      <c r="X699" s="97"/>
      <c r="Y699" s="99"/>
      <c r="Z699" s="99"/>
      <c r="AA699" s="99"/>
      <c r="AB699" s="99"/>
      <c r="AC699" s="97"/>
    </row>
    <row r="700" spans="1:29" ht="15.75">
      <c r="A700" s="99"/>
      <c r="B700" s="97"/>
      <c r="C700" s="97"/>
      <c r="D700" s="97"/>
      <c r="E700" s="97"/>
      <c r="F700" s="97"/>
      <c r="G700" s="97"/>
      <c r="H700" s="97"/>
      <c r="I700" s="97"/>
      <c r="J700" s="97"/>
      <c r="K700" s="97"/>
      <c r="L700" s="97"/>
      <c r="M700" s="97"/>
      <c r="N700" s="97"/>
      <c r="O700" s="97"/>
      <c r="P700" s="97"/>
      <c r="Q700" s="97"/>
      <c r="R700" s="97"/>
      <c r="S700" s="97"/>
      <c r="T700" s="97"/>
      <c r="U700" s="97"/>
      <c r="V700" s="97"/>
      <c r="W700" s="97"/>
      <c r="X700" s="97"/>
      <c r="Y700" s="99"/>
      <c r="Z700" s="99"/>
      <c r="AA700" s="99"/>
      <c r="AB700" s="99"/>
      <c r="AC700" s="97"/>
    </row>
    <row r="701" spans="1:29" ht="15.75">
      <c r="A701" s="99"/>
      <c r="B701" s="97"/>
      <c r="C701" s="97"/>
      <c r="D701" s="97"/>
      <c r="E701" s="97"/>
      <c r="F701" s="97"/>
      <c r="G701" s="97"/>
      <c r="H701" s="97"/>
      <c r="I701" s="97"/>
      <c r="J701" s="97"/>
      <c r="K701" s="97"/>
      <c r="L701" s="97"/>
      <c r="M701" s="97"/>
      <c r="N701" s="97"/>
      <c r="O701" s="97"/>
      <c r="P701" s="97"/>
      <c r="Q701" s="97"/>
      <c r="R701" s="97"/>
      <c r="S701" s="97"/>
      <c r="T701" s="97"/>
      <c r="U701" s="97"/>
      <c r="V701" s="97"/>
      <c r="W701" s="97"/>
      <c r="X701" s="97"/>
      <c r="Y701" s="99"/>
      <c r="Z701" s="99"/>
      <c r="AA701" s="99"/>
      <c r="AB701" s="99"/>
      <c r="AC701" s="97"/>
    </row>
    <row r="702" spans="1:29" ht="15.75">
      <c r="A702" s="99"/>
      <c r="B702" s="97"/>
      <c r="C702" s="97"/>
      <c r="D702" s="97"/>
      <c r="E702" s="97"/>
      <c r="F702" s="97"/>
      <c r="G702" s="97"/>
      <c r="H702" s="97"/>
      <c r="I702" s="97"/>
      <c r="J702" s="97"/>
      <c r="K702" s="97"/>
      <c r="L702" s="97"/>
      <c r="M702" s="97"/>
      <c r="N702" s="97"/>
      <c r="O702" s="97"/>
      <c r="P702" s="97"/>
      <c r="Q702" s="97"/>
      <c r="R702" s="97"/>
      <c r="S702" s="97"/>
      <c r="T702" s="97"/>
      <c r="U702" s="97"/>
      <c r="V702" s="97"/>
      <c r="W702" s="97"/>
      <c r="X702" s="97"/>
      <c r="Y702" s="99"/>
      <c r="Z702" s="99"/>
      <c r="AA702" s="99"/>
      <c r="AB702" s="99"/>
      <c r="AC702" s="97"/>
    </row>
    <row r="703" spans="1:29" ht="15.75">
      <c r="A703" s="99"/>
      <c r="B703" s="97"/>
      <c r="C703" s="97"/>
      <c r="D703" s="97"/>
      <c r="E703" s="97"/>
      <c r="F703" s="97"/>
      <c r="G703" s="97"/>
      <c r="H703" s="97"/>
      <c r="I703" s="97"/>
      <c r="J703" s="97"/>
      <c r="K703" s="97"/>
      <c r="L703" s="97"/>
      <c r="M703" s="97"/>
      <c r="N703" s="97"/>
      <c r="O703" s="97"/>
      <c r="P703" s="97"/>
      <c r="Q703" s="97"/>
      <c r="R703" s="97"/>
      <c r="S703" s="97"/>
      <c r="T703" s="97"/>
      <c r="U703" s="97"/>
      <c r="V703" s="97"/>
      <c r="W703" s="97"/>
      <c r="X703" s="97"/>
      <c r="Y703" s="99"/>
      <c r="Z703" s="99"/>
      <c r="AA703" s="99"/>
      <c r="AB703" s="99"/>
      <c r="AC703" s="97"/>
    </row>
    <row r="704" spans="1:29" ht="15.75">
      <c r="A704" s="99"/>
      <c r="B704" s="97"/>
      <c r="C704" s="97"/>
      <c r="D704" s="97"/>
      <c r="E704" s="97"/>
      <c r="F704" s="97"/>
      <c r="G704" s="97"/>
      <c r="H704" s="97"/>
      <c r="I704" s="97"/>
      <c r="J704" s="97"/>
      <c r="K704" s="97"/>
      <c r="L704" s="97"/>
      <c r="M704" s="97"/>
      <c r="N704" s="97"/>
      <c r="O704" s="97"/>
      <c r="P704" s="97"/>
      <c r="Q704" s="97"/>
      <c r="R704" s="97"/>
      <c r="S704" s="97"/>
      <c r="T704" s="97"/>
      <c r="U704" s="97"/>
      <c r="V704" s="97"/>
      <c r="W704" s="97"/>
      <c r="X704" s="97"/>
      <c r="Y704" s="99"/>
      <c r="Z704" s="99"/>
      <c r="AA704" s="99"/>
      <c r="AB704" s="99"/>
      <c r="AC704" s="97"/>
    </row>
    <row r="705" spans="1:29" ht="15.75">
      <c r="A705" s="99"/>
      <c r="B705" s="97"/>
      <c r="C705" s="97"/>
      <c r="D705" s="97"/>
      <c r="E705" s="97"/>
      <c r="F705" s="97"/>
      <c r="G705" s="97"/>
      <c r="H705" s="97"/>
      <c r="I705" s="97"/>
      <c r="J705" s="97"/>
      <c r="K705" s="97"/>
      <c r="L705" s="97"/>
      <c r="M705" s="97"/>
      <c r="N705" s="97"/>
      <c r="O705" s="97"/>
      <c r="P705" s="97"/>
      <c r="Q705" s="97"/>
      <c r="R705" s="97"/>
      <c r="S705" s="97"/>
      <c r="T705" s="97"/>
      <c r="U705" s="97"/>
      <c r="V705" s="97"/>
      <c r="W705" s="97"/>
      <c r="X705" s="97"/>
      <c r="Y705" s="99"/>
      <c r="Z705" s="99"/>
      <c r="AA705" s="99"/>
      <c r="AB705" s="99"/>
      <c r="AC705" s="97"/>
    </row>
    <row r="706" spans="1:29" ht="15.75">
      <c r="A706" s="99"/>
      <c r="B706" s="97"/>
      <c r="C706" s="97"/>
      <c r="D706" s="97"/>
      <c r="E706" s="97"/>
      <c r="F706" s="97"/>
      <c r="G706" s="97"/>
      <c r="H706" s="97"/>
      <c r="I706" s="97"/>
      <c r="J706" s="97"/>
      <c r="K706" s="97"/>
      <c r="L706" s="97"/>
      <c r="M706" s="97"/>
      <c r="N706" s="97"/>
      <c r="O706" s="97"/>
      <c r="P706" s="97"/>
      <c r="Q706" s="97"/>
      <c r="R706" s="97"/>
      <c r="S706" s="97"/>
      <c r="T706" s="97"/>
      <c r="U706" s="97"/>
      <c r="V706" s="97"/>
      <c r="W706" s="97"/>
      <c r="X706" s="97"/>
      <c r="Y706" s="99"/>
      <c r="Z706" s="99"/>
      <c r="AA706" s="99"/>
      <c r="AB706" s="99"/>
      <c r="AC706" s="97"/>
    </row>
    <row r="707" spans="1:29" ht="15.75">
      <c r="A707" s="99"/>
      <c r="B707" s="97"/>
      <c r="C707" s="97"/>
      <c r="D707" s="97"/>
      <c r="E707" s="97"/>
      <c r="F707" s="97"/>
      <c r="G707" s="97"/>
      <c r="H707" s="97"/>
      <c r="I707" s="97"/>
      <c r="J707" s="97"/>
      <c r="K707" s="97"/>
      <c r="L707" s="97"/>
      <c r="M707" s="97"/>
      <c r="N707" s="97"/>
      <c r="O707" s="97"/>
      <c r="P707" s="97"/>
      <c r="Q707" s="97"/>
      <c r="R707" s="97"/>
      <c r="S707" s="97"/>
      <c r="T707" s="97"/>
      <c r="U707" s="97"/>
      <c r="V707" s="97"/>
      <c r="W707" s="97"/>
      <c r="X707" s="97"/>
      <c r="Y707" s="99"/>
      <c r="Z707" s="99"/>
      <c r="AA707" s="99"/>
      <c r="AB707" s="99"/>
      <c r="AC707" s="97"/>
    </row>
    <row r="708" spans="1:29" ht="15.75">
      <c r="A708" s="99"/>
      <c r="B708" s="97"/>
      <c r="C708" s="97"/>
      <c r="D708" s="97"/>
      <c r="E708" s="97"/>
      <c r="F708" s="97"/>
      <c r="G708" s="97"/>
      <c r="H708" s="97"/>
      <c r="I708" s="97"/>
      <c r="J708" s="97"/>
      <c r="K708" s="97"/>
      <c r="L708" s="97"/>
      <c r="M708" s="97"/>
      <c r="N708" s="97"/>
      <c r="O708" s="97"/>
      <c r="P708" s="97"/>
      <c r="Q708" s="97"/>
      <c r="R708" s="97"/>
      <c r="S708" s="97"/>
      <c r="T708" s="97"/>
      <c r="U708" s="97"/>
      <c r="V708" s="97"/>
      <c r="W708" s="97"/>
      <c r="X708" s="97"/>
      <c r="Y708" s="99"/>
      <c r="Z708" s="99"/>
      <c r="AA708" s="99"/>
      <c r="AB708" s="99"/>
      <c r="AC708" s="97"/>
    </row>
    <row r="709" spans="1:29" ht="15.75">
      <c r="A709" s="99"/>
      <c r="B709" s="97"/>
      <c r="C709" s="97"/>
      <c r="D709" s="97"/>
      <c r="E709" s="97"/>
      <c r="F709" s="97"/>
      <c r="G709" s="97"/>
      <c r="H709" s="97"/>
      <c r="I709" s="97"/>
      <c r="J709" s="97"/>
      <c r="K709" s="97"/>
      <c r="L709" s="97"/>
      <c r="M709" s="97"/>
      <c r="N709" s="97"/>
      <c r="O709" s="97"/>
      <c r="P709" s="97"/>
      <c r="Q709" s="97"/>
      <c r="R709" s="97"/>
      <c r="S709" s="97"/>
      <c r="T709" s="97"/>
      <c r="U709" s="97"/>
      <c r="V709" s="97"/>
      <c r="W709" s="97"/>
      <c r="X709" s="97"/>
      <c r="Y709" s="99"/>
      <c r="Z709" s="99"/>
      <c r="AA709" s="99"/>
      <c r="AB709" s="99"/>
      <c r="AC709" s="97"/>
    </row>
    <row r="710" spans="1:29" ht="15.75">
      <c r="A710" s="99"/>
      <c r="B710" s="97"/>
      <c r="C710" s="97"/>
      <c r="D710" s="97"/>
      <c r="E710" s="97"/>
      <c r="F710" s="97"/>
      <c r="G710" s="97"/>
      <c r="H710" s="97"/>
      <c r="I710" s="97"/>
      <c r="J710" s="97"/>
      <c r="K710" s="97"/>
      <c r="L710" s="97"/>
      <c r="M710" s="97"/>
      <c r="N710" s="97"/>
      <c r="O710" s="97"/>
      <c r="P710" s="97"/>
      <c r="Q710" s="97"/>
      <c r="R710" s="97"/>
      <c r="S710" s="97"/>
      <c r="T710" s="97"/>
      <c r="U710" s="97"/>
      <c r="V710" s="97"/>
      <c r="W710" s="97"/>
      <c r="X710" s="97"/>
      <c r="Y710" s="99"/>
      <c r="Z710" s="99"/>
      <c r="AA710" s="99"/>
      <c r="AB710" s="99"/>
      <c r="AC710" s="97"/>
    </row>
    <row r="711" spans="1:29" ht="15.75">
      <c r="A711" s="99"/>
      <c r="B711" s="97"/>
      <c r="C711" s="97"/>
      <c r="D711" s="97"/>
      <c r="E711" s="97"/>
      <c r="F711" s="97"/>
      <c r="G711" s="97"/>
      <c r="H711" s="97"/>
      <c r="I711" s="97"/>
      <c r="J711" s="97"/>
      <c r="K711" s="97"/>
      <c r="L711" s="97"/>
      <c r="M711" s="97"/>
      <c r="N711" s="97"/>
      <c r="O711" s="97"/>
      <c r="P711" s="97"/>
      <c r="Q711" s="97"/>
      <c r="R711" s="97"/>
      <c r="S711" s="97"/>
      <c r="T711" s="97"/>
      <c r="U711" s="97"/>
      <c r="V711" s="97"/>
      <c r="W711" s="97"/>
      <c r="X711" s="97"/>
      <c r="Y711" s="99"/>
      <c r="Z711" s="99"/>
      <c r="AA711" s="99"/>
      <c r="AB711" s="99"/>
      <c r="AC711" s="97"/>
    </row>
    <row r="712" spans="1:29" ht="15.75">
      <c r="A712" s="99"/>
      <c r="B712" s="97"/>
      <c r="C712" s="97"/>
      <c r="D712" s="97"/>
      <c r="E712" s="97"/>
      <c r="F712" s="97"/>
      <c r="G712" s="97"/>
      <c r="H712" s="97"/>
      <c r="I712" s="97"/>
      <c r="J712" s="97"/>
      <c r="K712" s="97"/>
      <c r="L712" s="97"/>
      <c r="M712" s="97"/>
      <c r="N712" s="97"/>
      <c r="O712" s="97"/>
      <c r="P712" s="97"/>
      <c r="Q712" s="97"/>
      <c r="R712" s="97"/>
      <c r="S712" s="97"/>
      <c r="T712" s="97"/>
      <c r="U712" s="97"/>
      <c r="V712" s="97"/>
      <c r="W712" s="97"/>
      <c r="X712" s="97"/>
      <c r="Y712" s="99"/>
      <c r="Z712" s="99"/>
      <c r="AA712" s="99"/>
      <c r="AB712" s="99"/>
      <c r="AC712" s="97"/>
    </row>
    <row r="713" spans="1:29" ht="15.75">
      <c r="A713" s="99"/>
      <c r="B713" s="97"/>
      <c r="C713" s="97"/>
      <c r="D713" s="97"/>
      <c r="E713" s="97"/>
      <c r="F713" s="97"/>
      <c r="G713" s="97"/>
      <c r="H713" s="97"/>
      <c r="I713" s="97"/>
      <c r="J713" s="97"/>
      <c r="K713" s="97"/>
      <c r="L713" s="97"/>
      <c r="M713" s="97"/>
      <c r="N713" s="97"/>
      <c r="O713" s="97"/>
      <c r="P713" s="97"/>
      <c r="Q713" s="97"/>
      <c r="R713" s="97"/>
      <c r="S713" s="97"/>
      <c r="T713" s="97"/>
      <c r="U713" s="97"/>
      <c r="V713" s="97"/>
      <c r="W713" s="97"/>
      <c r="X713" s="97"/>
      <c r="Y713" s="99"/>
      <c r="Z713" s="99"/>
      <c r="AA713" s="99"/>
      <c r="AB713" s="99"/>
      <c r="AC713" s="97"/>
    </row>
    <row r="714" spans="1:29" ht="15.75">
      <c r="A714" s="99"/>
      <c r="B714" s="97"/>
      <c r="C714" s="97"/>
      <c r="D714" s="97"/>
      <c r="E714" s="97"/>
      <c r="F714" s="97"/>
      <c r="G714" s="97"/>
      <c r="H714" s="97"/>
      <c r="I714" s="97"/>
      <c r="J714" s="97"/>
      <c r="K714" s="97"/>
      <c r="L714" s="97"/>
      <c r="M714" s="97"/>
      <c r="N714" s="97"/>
      <c r="O714" s="97"/>
      <c r="P714" s="97"/>
      <c r="Q714" s="97"/>
      <c r="R714" s="97"/>
      <c r="S714" s="97"/>
      <c r="T714" s="97"/>
      <c r="U714" s="97"/>
      <c r="V714" s="97"/>
      <c r="W714" s="97"/>
      <c r="X714" s="97"/>
      <c r="Y714" s="99"/>
      <c r="Z714" s="99"/>
      <c r="AA714" s="99"/>
      <c r="AB714" s="99"/>
      <c r="AC714" s="97"/>
    </row>
    <row r="715" spans="1:29" ht="15.75">
      <c r="A715" s="99"/>
      <c r="B715" s="97"/>
      <c r="C715" s="97"/>
      <c r="D715" s="97"/>
      <c r="E715" s="97"/>
      <c r="F715" s="97"/>
      <c r="G715" s="97"/>
      <c r="H715" s="97"/>
      <c r="I715" s="97"/>
      <c r="J715" s="97"/>
      <c r="K715" s="97"/>
      <c r="L715" s="97"/>
      <c r="M715" s="97"/>
      <c r="N715" s="97"/>
      <c r="O715" s="97"/>
      <c r="P715" s="97"/>
      <c r="Q715" s="97"/>
      <c r="R715" s="97"/>
      <c r="S715" s="97"/>
      <c r="T715" s="97"/>
      <c r="U715" s="97"/>
      <c r="V715" s="97"/>
      <c r="W715" s="97"/>
      <c r="X715" s="97"/>
      <c r="Y715" s="99"/>
      <c r="Z715" s="99"/>
      <c r="AA715" s="99"/>
      <c r="AB715" s="99"/>
      <c r="AC715" s="97"/>
    </row>
    <row r="716" spans="1:29" ht="15.75">
      <c r="A716" s="99"/>
      <c r="B716" s="97"/>
      <c r="C716" s="97"/>
      <c r="D716" s="97"/>
      <c r="E716" s="97"/>
      <c r="F716" s="97"/>
      <c r="G716" s="97"/>
      <c r="H716" s="97"/>
      <c r="I716" s="97"/>
      <c r="J716" s="97"/>
      <c r="K716" s="97"/>
      <c r="L716" s="97"/>
      <c r="M716" s="97"/>
      <c r="N716" s="97"/>
      <c r="O716" s="97"/>
      <c r="P716" s="97"/>
      <c r="Q716" s="97"/>
      <c r="R716" s="97"/>
      <c r="S716" s="97"/>
      <c r="T716" s="97"/>
      <c r="U716" s="97"/>
      <c r="V716" s="97"/>
      <c r="W716" s="97"/>
      <c r="X716" s="97"/>
      <c r="Y716" s="99"/>
      <c r="Z716" s="99"/>
      <c r="AA716" s="99"/>
      <c r="AB716" s="99"/>
      <c r="AC716" s="97"/>
    </row>
    <row r="717" spans="1:29" ht="15.75">
      <c r="A717" s="99"/>
      <c r="B717" s="97"/>
      <c r="C717" s="97"/>
      <c r="D717" s="97"/>
      <c r="E717" s="97"/>
      <c r="F717" s="97"/>
      <c r="G717" s="97"/>
      <c r="H717" s="97"/>
      <c r="I717" s="97"/>
      <c r="J717" s="97"/>
      <c r="K717" s="97"/>
      <c r="L717" s="97"/>
      <c r="M717" s="97"/>
      <c r="N717" s="97"/>
      <c r="O717" s="97"/>
      <c r="P717" s="97"/>
      <c r="Q717" s="97"/>
      <c r="R717" s="97"/>
      <c r="S717" s="97"/>
      <c r="T717" s="97"/>
      <c r="U717" s="97"/>
      <c r="V717" s="97"/>
      <c r="W717" s="97"/>
      <c r="X717" s="97"/>
      <c r="Y717" s="99"/>
      <c r="Z717" s="99"/>
      <c r="AA717" s="99"/>
      <c r="AB717" s="99"/>
      <c r="AC717" s="97"/>
    </row>
    <row r="718" spans="1:29" ht="15.75">
      <c r="A718" s="99"/>
      <c r="B718" s="97"/>
      <c r="C718" s="97"/>
      <c r="D718" s="97"/>
      <c r="E718" s="97"/>
      <c r="F718" s="97"/>
      <c r="G718" s="97"/>
      <c r="H718" s="97"/>
      <c r="I718" s="97"/>
      <c r="J718" s="97"/>
      <c r="K718" s="97"/>
      <c r="L718" s="97"/>
      <c r="M718" s="97"/>
      <c r="N718" s="97"/>
      <c r="O718" s="97"/>
      <c r="P718" s="97"/>
      <c r="Q718" s="97"/>
      <c r="R718" s="97"/>
      <c r="S718" s="97"/>
      <c r="T718" s="97"/>
      <c r="U718" s="97"/>
      <c r="V718" s="97"/>
      <c r="W718" s="97"/>
      <c r="X718" s="97"/>
      <c r="Y718" s="99"/>
      <c r="Z718" s="99"/>
      <c r="AA718" s="99"/>
      <c r="AB718" s="99"/>
      <c r="AC718" s="97"/>
    </row>
    <row r="719" spans="1:29" ht="15.75">
      <c r="A719" s="99"/>
      <c r="B719" s="97"/>
      <c r="C719" s="97"/>
      <c r="D719" s="97"/>
      <c r="E719" s="97"/>
      <c r="F719" s="97"/>
      <c r="G719" s="97"/>
      <c r="H719" s="97"/>
      <c r="I719" s="97"/>
      <c r="J719" s="97"/>
      <c r="K719" s="97"/>
      <c r="L719" s="97"/>
      <c r="M719" s="97"/>
      <c r="N719" s="97"/>
      <c r="O719" s="97"/>
      <c r="P719" s="97"/>
      <c r="Q719" s="97"/>
      <c r="R719" s="97"/>
      <c r="S719" s="97"/>
      <c r="T719" s="97"/>
      <c r="U719" s="97"/>
      <c r="V719" s="97"/>
      <c r="W719" s="97"/>
      <c r="X719" s="97"/>
      <c r="Y719" s="99"/>
      <c r="Z719" s="99"/>
      <c r="AA719" s="99"/>
      <c r="AB719" s="99"/>
      <c r="AC719" s="97"/>
    </row>
    <row r="720" spans="1:29" ht="15.75">
      <c r="A720" s="99"/>
      <c r="B720" s="97"/>
      <c r="C720" s="97"/>
      <c r="D720" s="97"/>
      <c r="E720" s="97"/>
      <c r="F720" s="97"/>
      <c r="G720" s="97"/>
      <c r="H720" s="97"/>
      <c r="I720" s="97"/>
      <c r="J720" s="97"/>
      <c r="K720" s="97"/>
      <c r="L720" s="97"/>
      <c r="M720" s="97"/>
      <c r="N720" s="97"/>
      <c r="O720" s="97"/>
      <c r="P720" s="97"/>
      <c r="Q720" s="97"/>
      <c r="R720" s="97"/>
      <c r="S720" s="97"/>
      <c r="T720" s="97"/>
      <c r="U720" s="97"/>
      <c r="V720" s="97"/>
      <c r="W720" s="97"/>
      <c r="X720" s="97"/>
      <c r="Y720" s="99"/>
      <c r="Z720" s="99"/>
      <c r="AA720" s="99"/>
      <c r="AB720" s="99"/>
      <c r="AC720" s="97"/>
    </row>
    <row r="721" spans="1:29" ht="15.75">
      <c r="A721" s="99"/>
      <c r="B721" s="97"/>
      <c r="C721" s="97"/>
      <c r="D721" s="97"/>
      <c r="E721" s="97"/>
      <c r="F721" s="97"/>
      <c r="G721" s="97"/>
      <c r="H721" s="97"/>
      <c r="I721" s="97"/>
      <c r="J721" s="97"/>
      <c r="K721" s="97"/>
      <c r="L721" s="97"/>
      <c r="M721" s="97"/>
      <c r="N721" s="97"/>
      <c r="O721" s="97"/>
      <c r="P721" s="97"/>
      <c r="Q721" s="97"/>
      <c r="R721" s="97"/>
      <c r="S721" s="97"/>
      <c r="T721" s="97"/>
      <c r="U721" s="97"/>
      <c r="V721" s="97"/>
      <c r="W721" s="97"/>
      <c r="X721" s="97"/>
      <c r="Y721" s="99"/>
      <c r="Z721" s="99"/>
      <c r="AA721" s="99"/>
      <c r="AB721" s="99"/>
      <c r="AC721" s="97"/>
    </row>
    <row r="722" spans="1:29" ht="15.75">
      <c r="A722" s="99"/>
      <c r="B722" s="97"/>
      <c r="C722" s="97"/>
      <c r="D722" s="97"/>
      <c r="E722" s="97"/>
      <c r="F722" s="97"/>
      <c r="G722" s="97"/>
      <c r="H722" s="97"/>
      <c r="I722" s="97"/>
      <c r="J722" s="97"/>
      <c r="K722" s="97"/>
      <c r="L722" s="97"/>
      <c r="M722" s="97"/>
      <c r="N722" s="97"/>
      <c r="O722" s="97"/>
      <c r="P722" s="97"/>
      <c r="Q722" s="97"/>
      <c r="R722" s="97"/>
      <c r="S722" s="97"/>
      <c r="T722" s="97"/>
      <c r="U722" s="97"/>
      <c r="V722" s="97"/>
      <c r="W722" s="97"/>
      <c r="X722" s="97"/>
      <c r="Y722" s="99"/>
      <c r="Z722" s="99"/>
      <c r="AA722" s="99"/>
      <c r="AB722" s="99"/>
      <c r="AC722" s="97"/>
    </row>
    <row r="723" spans="1:29" ht="15.75">
      <c r="A723" s="99"/>
      <c r="B723" s="97"/>
      <c r="C723" s="97"/>
      <c r="D723" s="97"/>
      <c r="E723" s="97"/>
      <c r="F723" s="97"/>
      <c r="G723" s="97"/>
      <c r="H723" s="97"/>
      <c r="I723" s="97"/>
      <c r="J723" s="97"/>
      <c r="K723" s="97"/>
      <c r="L723" s="97"/>
      <c r="M723" s="97"/>
      <c r="N723" s="97"/>
      <c r="O723" s="97"/>
      <c r="P723" s="97"/>
      <c r="Q723" s="97"/>
      <c r="R723" s="97"/>
      <c r="S723" s="97"/>
      <c r="T723" s="97"/>
      <c r="U723" s="97"/>
      <c r="V723" s="97"/>
      <c r="W723" s="97"/>
      <c r="X723" s="97"/>
      <c r="Y723" s="99"/>
      <c r="Z723" s="99"/>
      <c r="AA723" s="99"/>
      <c r="AB723" s="99"/>
      <c r="AC723" s="97"/>
    </row>
    <row r="724" spans="1:29" ht="15.75">
      <c r="A724" s="99"/>
      <c r="B724" s="97"/>
      <c r="C724" s="97"/>
      <c r="D724" s="97"/>
      <c r="E724" s="97"/>
      <c r="F724" s="97"/>
      <c r="G724" s="97"/>
      <c r="H724" s="97"/>
      <c r="I724" s="97"/>
      <c r="J724" s="97"/>
      <c r="K724" s="97"/>
      <c r="L724" s="97"/>
      <c r="M724" s="97"/>
      <c r="N724" s="97"/>
      <c r="O724" s="97"/>
      <c r="P724" s="97"/>
      <c r="Q724" s="97"/>
      <c r="R724" s="97"/>
      <c r="S724" s="97"/>
      <c r="T724" s="97"/>
      <c r="U724" s="97"/>
      <c r="V724" s="97"/>
      <c r="W724" s="97"/>
      <c r="X724" s="97"/>
      <c r="Y724" s="99"/>
      <c r="Z724" s="99"/>
      <c r="AA724" s="99"/>
      <c r="AB724" s="99"/>
      <c r="AC724" s="97"/>
    </row>
    <row r="725" spans="1:29" ht="15.75">
      <c r="A725" s="99"/>
      <c r="B725" s="97"/>
      <c r="C725" s="97"/>
      <c r="D725" s="97"/>
      <c r="E725" s="97"/>
      <c r="F725" s="97"/>
      <c r="G725" s="97"/>
      <c r="H725" s="97"/>
      <c r="I725" s="97"/>
      <c r="J725" s="97"/>
      <c r="K725" s="97"/>
      <c r="L725" s="97"/>
      <c r="M725" s="97"/>
      <c r="N725" s="97"/>
      <c r="O725" s="97"/>
      <c r="P725" s="97"/>
      <c r="Q725" s="97"/>
      <c r="R725" s="97"/>
      <c r="S725" s="97"/>
      <c r="T725" s="97"/>
      <c r="U725" s="97"/>
      <c r="V725" s="97"/>
      <c r="W725" s="97"/>
      <c r="X725" s="97"/>
      <c r="Y725" s="99"/>
      <c r="Z725" s="99"/>
      <c r="AA725" s="99"/>
      <c r="AB725" s="99"/>
      <c r="AC725" s="97"/>
    </row>
    <row r="726" spans="1:29" ht="15.75">
      <c r="A726" s="99"/>
      <c r="B726" s="97"/>
      <c r="C726" s="97"/>
      <c r="D726" s="97"/>
      <c r="E726" s="97"/>
      <c r="F726" s="97"/>
      <c r="G726" s="97"/>
      <c r="H726" s="97"/>
      <c r="I726" s="97"/>
      <c r="J726" s="97"/>
      <c r="K726" s="97"/>
      <c r="L726" s="97"/>
      <c r="M726" s="97"/>
      <c r="N726" s="97"/>
      <c r="O726" s="97"/>
      <c r="P726" s="97"/>
      <c r="Q726" s="97"/>
      <c r="R726" s="97"/>
      <c r="S726" s="97"/>
      <c r="T726" s="97"/>
      <c r="U726" s="97"/>
      <c r="V726" s="97"/>
      <c r="W726" s="97"/>
      <c r="X726" s="97"/>
      <c r="Y726" s="99"/>
      <c r="Z726" s="99"/>
      <c r="AA726" s="99"/>
      <c r="AB726" s="99"/>
      <c r="AC726" s="97"/>
    </row>
    <row r="727" spans="1:29" ht="15.75">
      <c r="A727" s="99"/>
      <c r="B727" s="97"/>
      <c r="C727" s="97"/>
      <c r="D727" s="97"/>
      <c r="E727" s="97"/>
      <c r="F727" s="97"/>
      <c r="G727" s="97"/>
      <c r="H727" s="97"/>
      <c r="I727" s="97"/>
      <c r="J727" s="97"/>
      <c r="K727" s="97"/>
      <c r="L727" s="97"/>
      <c r="M727" s="97"/>
      <c r="N727" s="97"/>
      <c r="O727" s="97"/>
      <c r="P727" s="97"/>
      <c r="Q727" s="97"/>
      <c r="R727" s="97"/>
      <c r="S727" s="97"/>
      <c r="T727" s="97"/>
      <c r="U727" s="97"/>
      <c r="V727" s="97"/>
      <c r="W727" s="97"/>
      <c r="X727" s="97"/>
      <c r="Y727" s="99"/>
      <c r="Z727" s="99"/>
      <c r="AA727" s="99"/>
      <c r="AB727" s="99"/>
      <c r="AC727" s="97"/>
    </row>
    <row r="728" spans="1:29" ht="15.75">
      <c r="A728" s="99"/>
      <c r="B728" s="97"/>
      <c r="C728" s="97"/>
      <c r="D728" s="97"/>
      <c r="E728" s="97"/>
      <c r="F728" s="97"/>
      <c r="G728" s="97"/>
      <c r="H728" s="97"/>
      <c r="I728" s="97"/>
      <c r="J728" s="97"/>
      <c r="K728" s="97"/>
      <c r="L728" s="97"/>
      <c r="M728" s="97"/>
      <c r="N728" s="97"/>
      <c r="O728" s="97"/>
      <c r="P728" s="97"/>
      <c r="Q728" s="97"/>
      <c r="R728" s="97"/>
      <c r="S728" s="97"/>
      <c r="T728" s="97"/>
      <c r="U728" s="97"/>
      <c r="V728" s="97"/>
      <c r="W728" s="97"/>
      <c r="X728" s="97"/>
      <c r="Y728" s="99"/>
      <c r="Z728" s="99"/>
      <c r="AA728" s="99"/>
      <c r="AB728" s="99"/>
      <c r="AC728" s="97"/>
    </row>
    <row r="729" spans="1:29" ht="15.75">
      <c r="A729" s="99"/>
      <c r="B729" s="97"/>
      <c r="C729" s="97"/>
      <c r="D729" s="97"/>
      <c r="E729" s="97"/>
      <c r="F729" s="97"/>
      <c r="G729" s="97"/>
      <c r="H729" s="97"/>
      <c r="I729" s="97"/>
      <c r="J729" s="97"/>
      <c r="K729" s="97"/>
      <c r="L729" s="97"/>
      <c r="M729" s="97"/>
      <c r="N729" s="97"/>
      <c r="O729" s="97"/>
      <c r="P729" s="97"/>
      <c r="Q729" s="97"/>
      <c r="R729" s="97"/>
      <c r="S729" s="97"/>
      <c r="T729" s="97"/>
      <c r="U729" s="97"/>
      <c r="V729" s="97"/>
      <c r="W729" s="97"/>
      <c r="X729" s="97"/>
      <c r="Y729" s="99"/>
      <c r="Z729" s="99"/>
      <c r="AA729" s="99"/>
      <c r="AB729" s="99"/>
      <c r="AC729" s="97"/>
    </row>
    <row r="730" spans="1:29" ht="15.75">
      <c r="A730" s="99"/>
      <c r="B730" s="97"/>
      <c r="C730" s="97"/>
      <c r="D730" s="97"/>
      <c r="E730" s="97"/>
      <c r="F730" s="97"/>
      <c r="G730" s="97"/>
      <c r="H730" s="97"/>
      <c r="I730" s="97"/>
      <c r="J730" s="97"/>
      <c r="K730" s="97"/>
      <c r="L730" s="97"/>
      <c r="M730" s="97"/>
      <c r="N730" s="97"/>
      <c r="O730" s="97"/>
      <c r="P730" s="97"/>
      <c r="Q730" s="97"/>
      <c r="R730" s="97"/>
      <c r="S730" s="97"/>
      <c r="T730" s="97"/>
      <c r="U730" s="97"/>
      <c r="V730" s="97"/>
      <c r="W730" s="97"/>
      <c r="X730" s="97"/>
      <c r="Y730" s="99"/>
      <c r="Z730" s="99"/>
      <c r="AA730" s="99"/>
      <c r="AB730" s="99"/>
      <c r="AC730" s="97"/>
    </row>
    <row r="731" spans="1:29" ht="15.75">
      <c r="A731" s="99"/>
      <c r="B731" s="97"/>
      <c r="C731" s="97"/>
      <c r="D731" s="97"/>
      <c r="E731" s="97"/>
      <c r="F731" s="97"/>
      <c r="G731" s="97"/>
      <c r="H731" s="97"/>
      <c r="I731" s="97"/>
      <c r="J731" s="97"/>
      <c r="K731" s="97"/>
      <c r="L731" s="97"/>
      <c r="M731" s="97"/>
      <c r="N731" s="97"/>
      <c r="O731" s="97"/>
      <c r="P731" s="97"/>
      <c r="Q731" s="97"/>
      <c r="R731" s="97"/>
      <c r="S731" s="97"/>
      <c r="T731" s="97"/>
      <c r="U731" s="97"/>
      <c r="V731" s="97"/>
      <c r="W731" s="97"/>
      <c r="X731" s="97"/>
      <c r="Y731" s="99"/>
      <c r="Z731" s="99"/>
      <c r="AA731" s="99"/>
      <c r="AB731" s="99"/>
      <c r="AC731" s="97"/>
    </row>
    <row r="732" spans="1:29" ht="15.75">
      <c r="A732" s="99"/>
      <c r="B732" s="97"/>
      <c r="C732" s="97"/>
      <c r="D732" s="97"/>
      <c r="E732" s="97"/>
      <c r="F732" s="97"/>
      <c r="G732" s="97"/>
      <c r="H732" s="97"/>
      <c r="I732" s="97"/>
      <c r="J732" s="97"/>
      <c r="K732" s="97"/>
      <c r="L732" s="97"/>
      <c r="M732" s="97"/>
      <c r="N732" s="97"/>
      <c r="O732" s="97"/>
      <c r="P732" s="97"/>
      <c r="Q732" s="97"/>
      <c r="R732" s="97"/>
      <c r="S732" s="97"/>
      <c r="T732" s="97"/>
      <c r="U732" s="97"/>
      <c r="V732" s="97"/>
      <c r="W732" s="97"/>
      <c r="X732" s="97"/>
      <c r="Y732" s="99"/>
      <c r="Z732" s="99"/>
      <c r="AA732" s="99"/>
      <c r="AB732" s="99"/>
      <c r="AC732" s="97"/>
    </row>
    <row r="733" spans="1:29" ht="15.75">
      <c r="A733" s="99"/>
      <c r="B733" s="97"/>
      <c r="C733" s="97"/>
      <c r="D733" s="97"/>
      <c r="E733" s="97"/>
      <c r="F733" s="97"/>
      <c r="G733" s="97"/>
      <c r="H733" s="97"/>
      <c r="I733" s="97"/>
      <c r="J733" s="97"/>
      <c r="K733" s="97"/>
      <c r="L733" s="97"/>
      <c r="M733" s="97"/>
      <c r="N733" s="97"/>
      <c r="O733" s="97"/>
      <c r="P733" s="97"/>
      <c r="Q733" s="97"/>
      <c r="R733" s="97"/>
      <c r="S733" s="97"/>
      <c r="T733" s="97"/>
      <c r="U733" s="97"/>
      <c r="V733" s="97"/>
      <c r="W733" s="97"/>
      <c r="X733" s="97"/>
      <c r="Y733" s="99"/>
      <c r="Z733" s="99"/>
      <c r="AA733" s="99"/>
      <c r="AB733" s="99"/>
      <c r="AC733" s="97"/>
    </row>
    <row r="734" spans="1:29" ht="15.75">
      <c r="A734" s="99"/>
      <c r="B734" s="97"/>
      <c r="C734" s="97"/>
      <c r="D734" s="97"/>
      <c r="E734" s="97"/>
      <c r="F734" s="97"/>
      <c r="G734" s="97"/>
      <c r="H734" s="97"/>
      <c r="I734" s="97"/>
      <c r="J734" s="97"/>
      <c r="K734" s="97"/>
      <c r="L734" s="97"/>
      <c r="M734" s="97"/>
      <c r="N734" s="97"/>
      <c r="O734" s="97"/>
      <c r="P734" s="97"/>
      <c r="Q734" s="97"/>
      <c r="R734" s="97"/>
      <c r="S734" s="97"/>
      <c r="T734" s="97"/>
      <c r="U734" s="97"/>
      <c r="V734" s="97"/>
      <c r="W734" s="97"/>
      <c r="X734" s="97"/>
      <c r="Y734" s="99"/>
      <c r="Z734" s="99"/>
      <c r="AA734" s="99"/>
      <c r="AB734" s="99"/>
      <c r="AC734" s="97"/>
    </row>
    <row r="735" spans="1:29" ht="15.75">
      <c r="A735" s="99"/>
      <c r="B735" s="97"/>
      <c r="C735" s="97"/>
      <c r="D735" s="97"/>
      <c r="E735" s="97"/>
      <c r="F735" s="97"/>
      <c r="G735" s="97"/>
      <c r="H735" s="97"/>
      <c r="I735" s="97"/>
      <c r="J735" s="97"/>
      <c r="K735" s="97"/>
      <c r="L735" s="97"/>
      <c r="M735" s="97"/>
      <c r="N735" s="97"/>
      <c r="O735" s="97"/>
      <c r="P735" s="97"/>
      <c r="Q735" s="97"/>
      <c r="R735" s="97"/>
      <c r="S735" s="97"/>
      <c r="T735" s="97"/>
      <c r="U735" s="97"/>
      <c r="V735" s="97"/>
      <c r="W735" s="97"/>
      <c r="X735" s="97"/>
      <c r="Y735" s="99"/>
      <c r="Z735" s="99"/>
      <c r="AA735" s="99"/>
      <c r="AB735" s="99"/>
      <c r="AC735" s="97"/>
    </row>
    <row r="736" spans="1:29" ht="15.75">
      <c r="A736" s="99"/>
      <c r="B736" s="97"/>
      <c r="C736" s="97"/>
      <c r="D736" s="97"/>
      <c r="E736" s="97"/>
      <c r="F736" s="97"/>
      <c r="G736" s="97"/>
      <c r="H736" s="97"/>
      <c r="I736" s="97"/>
      <c r="J736" s="97"/>
      <c r="K736" s="97"/>
      <c r="L736" s="97"/>
      <c r="M736" s="97"/>
      <c r="N736" s="97"/>
      <c r="O736" s="97"/>
      <c r="P736" s="97"/>
      <c r="Q736" s="97"/>
      <c r="R736" s="97"/>
      <c r="S736" s="97"/>
      <c r="T736" s="97"/>
      <c r="U736" s="97"/>
      <c r="V736" s="97"/>
      <c r="W736" s="97"/>
      <c r="X736" s="97"/>
      <c r="Y736" s="99"/>
      <c r="Z736" s="99"/>
      <c r="AA736" s="99"/>
      <c r="AB736" s="99"/>
      <c r="AC736" s="97"/>
    </row>
    <row r="737" spans="1:29" ht="15.75">
      <c r="A737" s="99"/>
      <c r="B737" s="97"/>
      <c r="C737" s="97"/>
      <c r="D737" s="97"/>
      <c r="E737" s="97"/>
      <c r="F737" s="97"/>
      <c r="G737" s="97"/>
      <c r="H737" s="97"/>
      <c r="I737" s="97"/>
      <c r="J737" s="97"/>
      <c r="K737" s="97"/>
      <c r="L737" s="97"/>
      <c r="M737" s="97"/>
      <c r="N737" s="97"/>
      <c r="O737" s="97"/>
      <c r="P737" s="97"/>
      <c r="Q737" s="97"/>
      <c r="R737" s="97"/>
      <c r="S737" s="97"/>
      <c r="T737" s="97"/>
      <c r="U737" s="97"/>
      <c r="V737" s="97"/>
      <c r="W737" s="97"/>
      <c r="X737" s="97"/>
      <c r="Y737" s="99"/>
      <c r="Z737" s="99"/>
      <c r="AA737" s="99"/>
      <c r="AB737" s="99"/>
      <c r="AC737" s="97"/>
    </row>
    <row r="738" spans="1:29" ht="15.75">
      <c r="A738" s="99"/>
      <c r="B738" s="97"/>
      <c r="C738" s="97"/>
      <c r="D738" s="97"/>
      <c r="E738" s="97"/>
      <c r="F738" s="97"/>
      <c r="G738" s="97"/>
      <c r="H738" s="97"/>
      <c r="I738" s="97"/>
      <c r="J738" s="97"/>
      <c r="K738" s="97"/>
      <c r="L738" s="97"/>
      <c r="M738" s="97"/>
      <c r="N738" s="97"/>
      <c r="O738" s="97"/>
      <c r="P738" s="97"/>
      <c r="Q738" s="97"/>
      <c r="R738" s="97"/>
      <c r="S738" s="97"/>
      <c r="T738" s="97"/>
      <c r="U738" s="97"/>
      <c r="V738" s="97"/>
      <c r="W738" s="97"/>
      <c r="X738" s="97"/>
      <c r="Y738" s="99"/>
      <c r="Z738" s="99"/>
      <c r="AA738" s="99"/>
      <c r="AB738" s="99"/>
      <c r="AC738" s="97"/>
    </row>
    <row r="739" spans="1:29" ht="15.75">
      <c r="A739" s="99"/>
      <c r="B739" s="97"/>
      <c r="C739" s="97"/>
      <c r="D739" s="97"/>
      <c r="E739" s="97"/>
      <c r="F739" s="97"/>
      <c r="G739" s="97"/>
      <c r="H739" s="97"/>
      <c r="I739" s="97"/>
      <c r="J739" s="97"/>
      <c r="K739" s="97"/>
      <c r="L739" s="97"/>
      <c r="M739" s="97"/>
      <c r="N739" s="97"/>
      <c r="O739" s="97"/>
      <c r="P739" s="97"/>
      <c r="Q739" s="97"/>
      <c r="R739" s="97"/>
      <c r="S739" s="97"/>
      <c r="T739" s="97"/>
      <c r="U739" s="97"/>
      <c r="V739" s="97"/>
      <c r="W739" s="97"/>
      <c r="X739" s="97"/>
      <c r="Y739" s="99"/>
      <c r="Z739" s="99"/>
      <c r="AA739" s="99"/>
      <c r="AB739" s="99"/>
      <c r="AC739" s="97"/>
    </row>
    <row r="740" spans="1:29" ht="15.75">
      <c r="A740" s="99"/>
      <c r="B740" s="97"/>
      <c r="C740" s="97"/>
      <c r="D740" s="97"/>
      <c r="E740" s="97"/>
      <c r="F740" s="97"/>
      <c r="G740" s="97"/>
      <c r="H740" s="97"/>
      <c r="I740" s="97"/>
      <c r="J740" s="97"/>
      <c r="K740" s="97"/>
      <c r="L740" s="97"/>
      <c r="M740" s="97"/>
      <c r="N740" s="97"/>
      <c r="O740" s="97"/>
      <c r="P740" s="97"/>
      <c r="Q740" s="97"/>
      <c r="R740" s="97"/>
      <c r="S740" s="97"/>
      <c r="T740" s="97"/>
      <c r="U740" s="97"/>
      <c r="V740" s="97"/>
      <c r="W740" s="97"/>
      <c r="X740" s="97"/>
      <c r="Y740" s="99"/>
      <c r="Z740" s="99"/>
      <c r="AA740" s="99"/>
      <c r="AB740" s="99"/>
      <c r="AC740" s="97"/>
    </row>
    <row r="741" spans="1:29" ht="15.75">
      <c r="A741" s="99"/>
      <c r="B741" s="97"/>
      <c r="C741" s="97"/>
      <c r="D741" s="97"/>
      <c r="E741" s="97"/>
      <c r="F741" s="97"/>
      <c r="G741" s="97"/>
      <c r="H741" s="97"/>
      <c r="I741" s="97"/>
      <c r="J741" s="97"/>
      <c r="K741" s="97"/>
      <c r="L741" s="97"/>
      <c r="M741" s="97"/>
      <c r="N741" s="97"/>
      <c r="O741" s="97"/>
      <c r="P741" s="97"/>
      <c r="Q741" s="97"/>
      <c r="R741" s="97"/>
      <c r="S741" s="97"/>
      <c r="T741" s="97"/>
      <c r="U741" s="97"/>
      <c r="V741" s="97"/>
      <c r="W741" s="97"/>
      <c r="X741" s="97"/>
      <c r="Y741" s="99"/>
      <c r="Z741" s="99"/>
      <c r="AA741" s="99"/>
      <c r="AB741" s="99"/>
      <c r="AC741" s="97"/>
    </row>
    <row r="742" spans="1:29" ht="15.75">
      <c r="A742" s="99"/>
      <c r="B742" s="97"/>
      <c r="C742" s="97"/>
      <c r="D742" s="97"/>
      <c r="E742" s="97"/>
      <c r="F742" s="97"/>
      <c r="G742" s="97"/>
      <c r="H742" s="97"/>
      <c r="I742" s="97"/>
      <c r="J742" s="97"/>
      <c r="K742" s="97"/>
      <c r="L742" s="97"/>
      <c r="M742" s="97"/>
      <c r="N742" s="97"/>
      <c r="O742" s="97"/>
      <c r="P742" s="97"/>
      <c r="Q742" s="97"/>
      <c r="R742" s="97"/>
      <c r="S742" s="97"/>
      <c r="T742" s="97"/>
      <c r="U742" s="97"/>
      <c r="V742" s="97"/>
      <c r="W742" s="97"/>
      <c r="X742" s="97"/>
      <c r="Y742" s="99"/>
      <c r="Z742" s="99"/>
      <c r="AA742" s="99"/>
      <c r="AB742" s="99"/>
      <c r="AC742" s="97"/>
    </row>
    <row r="743" spans="1:29" ht="15.75">
      <c r="A743" s="99"/>
      <c r="B743" s="97"/>
      <c r="C743" s="97"/>
      <c r="D743" s="97"/>
      <c r="E743" s="97"/>
      <c r="F743" s="97"/>
      <c r="G743" s="97"/>
      <c r="H743" s="97"/>
      <c r="I743" s="97"/>
      <c r="J743" s="97"/>
      <c r="K743" s="97"/>
      <c r="L743" s="97"/>
      <c r="M743" s="97"/>
      <c r="N743" s="97"/>
      <c r="O743" s="97"/>
      <c r="P743" s="97"/>
      <c r="Q743" s="97"/>
      <c r="R743" s="97"/>
      <c r="S743" s="97"/>
      <c r="T743" s="97"/>
      <c r="U743" s="97"/>
      <c r="V743" s="97"/>
      <c r="W743" s="97"/>
      <c r="X743" s="97"/>
      <c r="Y743" s="99"/>
      <c r="Z743" s="99"/>
      <c r="AA743" s="99"/>
      <c r="AB743" s="99"/>
      <c r="AC743" s="97"/>
    </row>
    <row r="744" spans="1:29" ht="15.75">
      <c r="A744" s="99"/>
      <c r="B744" s="97"/>
      <c r="C744" s="97"/>
      <c r="D744" s="97"/>
      <c r="E744" s="97"/>
      <c r="F744" s="97"/>
      <c r="G744" s="97"/>
      <c r="H744" s="97"/>
      <c r="I744" s="97"/>
      <c r="J744" s="97"/>
      <c r="K744" s="97"/>
      <c r="L744" s="97"/>
      <c r="M744" s="97"/>
      <c r="N744" s="97"/>
      <c r="O744" s="97"/>
      <c r="P744" s="97"/>
      <c r="Q744" s="97"/>
      <c r="R744" s="97"/>
      <c r="S744" s="97"/>
      <c r="T744" s="97"/>
      <c r="U744" s="97"/>
      <c r="V744" s="97"/>
      <c r="W744" s="97"/>
      <c r="X744" s="97"/>
      <c r="Y744" s="99"/>
      <c r="Z744" s="99"/>
      <c r="AA744" s="99"/>
      <c r="AB744" s="99"/>
      <c r="AC744" s="97"/>
    </row>
    <row r="745" spans="1:29" ht="15.75">
      <c r="A745" s="99"/>
      <c r="B745" s="97"/>
      <c r="C745" s="97"/>
      <c r="D745" s="97"/>
      <c r="E745" s="97"/>
      <c r="F745" s="97"/>
      <c r="G745" s="97"/>
      <c r="H745" s="97"/>
      <c r="I745" s="97"/>
      <c r="J745" s="97"/>
      <c r="K745" s="97"/>
      <c r="L745" s="97"/>
      <c r="M745" s="97"/>
      <c r="N745" s="97"/>
      <c r="O745" s="97"/>
      <c r="P745" s="97"/>
      <c r="Q745" s="97"/>
      <c r="R745" s="97"/>
      <c r="S745" s="97"/>
      <c r="T745" s="97"/>
      <c r="U745" s="97"/>
      <c r="V745" s="97"/>
      <c r="W745" s="97"/>
      <c r="X745" s="97"/>
      <c r="Y745" s="99"/>
      <c r="Z745" s="99"/>
      <c r="AA745" s="99"/>
      <c r="AB745" s="99"/>
      <c r="AC745" s="97"/>
    </row>
    <row r="746" spans="1:29" ht="15.75">
      <c r="A746" s="99"/>
      <c r="B746" s="97"/>
      <c r="C746" s="97"/>
      <c r="D746" s="97"/>
      <c r="E746" s="97"/>
      <c r="F746" s="97"/>
      <c r="G746" s="97"/>
      <c r="H746" s="97"/>
      <c r="I746" s="97"/>
      <c r="J746" s="97"/>
      <c r="K746" s="97"/>
      <c r="L746" s="97"/>
      <c r="M746" s="97"/>
      <c r="N746" s="97"/>
      <c r="O746" s="97"/>
      <c r="P746" s="97"/>
      <c r="Q746" s="97"/>
      <c r="R746" s="97"/>
      <c r="S746" s="97"/>
      <c r="T746" s="97"/>
      <c r="U746" s="97"/>
      <c r="V746" s="97"/>
      <c r="W746" s="97"/>
      <c r="X746" s="97"/>
      <c r="Y746" s="99"/>
      <c r="Z746" s="99"/>
      <c r="AA746" s="99"/>
      <c r="AB746" s="99"/>
      <c r="AC746" s="97"/>
    </row>
    <row r="747" spans="1:29" ht="15.75">
      <c r="A747" s="99"/>
      <c r="B747" s="97"/>
      <c r="C747" s="97"/>
      <c r="D747" s="97"/>
      <c r="E747" s="97"/>
      <c r="F747" s="97"/>
      <c r="G747" s="97"/>
      <c r="H747" s="97"/>
      <c r="I747" s="97"/>
      <c r="J747" s="97"/>
      <c r="K747" s="97"/>
      <c r="L747" s="97"/>
      <c r="M747" s="97"/>
      <c r="N747" s="97"/>
      <c r="O747" s="97"/>
      <c r="P747" s="97"/>
      <c r="Q747" s="97"/>
      <c r="R747" s="97"/>
      <c r="S747" s="97"/>
      <c r="T747" s="97"/>
      <c r="U747" s="97"/>
      <c r="V747" s="97"/>
      <c r="W747" s="97"/>
      <c r="X747" s="97"/>
      <c r="Y747" s="99"/>
      <c r="Z747" s="99"/>
      <c r="AA747" s="99"/>
      <c r="AB747" s="99"/>
      <c r="AC747" s="97"/>
    </row>
    <row r="748" spans="1:29" ht="15.75">
      <c r="A748" s="99"/>
      <c r="B748" s="97"/>
      <c r="C748" s="97"/>
      <c r="D748" s="97"/>
      <c r="E748" s="97"/>
      <c r="F748" s="97"/>
      <c r="G748" s="97"/>
      <c r="H748" s="97"/>
      <c r="I748" s="97"/>
      <c r="J748" s="97"/>
      <c r="K748" s="97"/>
      <c r="L748" s="97"/>
      <c r="M748" s="97"/>
      <c r="N748" s="97"/>
      <c r="O748" s="97"/>
      <c r="P748" s="97"/>
      <c r="Q748" s="97"/>
      <c r="R748" s="97"/>
      <c r="S748" s="97"/>
      <c r="T748" s="97"/>
      <c r="U748" s="97"/>
      <c r="V748" s="97"/>
      <c r="W748" s="97"/>
      <c r="X748" s="97"/>
      <c r="Y748" s="99"/>
      <c r="Z748" s="99"/>
      <c r="AA748" s="99"/>
      <c r="AB748" s="99"/>
      <c r="AC748" s="97"/>
    </row>
    <row r="749" spans="1:29" ht="15.75">
      <c r="A749" s="99"/>
      <c r="B749" s="97"/>
      <c r="C749" s="97"/>
      <c r="D749" s="97"/>
      <c r="E749" s="97"/>
      <c r="F749" s="97"/>
      <c r="G749" s="97"/>
      <c r="H749" s="97"/>
      <c r="I749" s="97"/>
      <c r="J749" s="97"/>
      <c r="K749" s="97"/>
      <c r="L749" s="97"/>
      <c r="M749" s="97"/>
      <c r="N749" s="97"/>
      <c r="O749" s="97"/>
      <c r="P749" s="97"/>
      <c r="Q749" s="97"/>
      <c r="R749" s="97"/>
      <c r="S749" s="97"/>
      <c r="T749" s="97"/>
      <c r="U749" s="97"/>
      <c r="V749" s="97"/>
      <c r="W749" s="97"/>
      <c r="X749" s="97"/>
      <c r="Y749" s="99"/>
      <c r="Z749" s="99"/>
      <c r="AA749" s="99"/>
      <c r="AB749" s="99"/>
      <c r="AC749" s="97"/>
    </row>
    <row r="750" spans="1:29" ht="15.75">
      <c r="A750" s="99"/>
      <c r="B750" s="97"/>
      <c r="C750" s="97"/>
      <c r="D750" s="97"/>
      <c r="E750" s="97"/>
      <c r="F750" s="97"/>
      <c r="G750" s="97"/>
      <c r="H750" s="97"/>
      <c r="I750" s="97"/>
      <c r="J750" s="97"/>
      <c r="K750" s="97"/>
      <c r="L750" s="97"/>
      <c r="M750" s="97"/>
      <c r="N750" s="97"/>
      <c r="O750" s="97"/>
      <c r="P750" s="97"/>
      <c r="Q750" s="97"/>
      <c r="R750" s="97"/>
      <c r="S750" s="97"/>
      <c r="T750" s="97"/>
      <c r="U750" s="97"/>
      <c r="V750" s="97"/>
      <c r="W750" s="97"/>
      <c r="X750" s="97"/>
      <c r="Y750" s="99"/>
      <c r="Z750" s="99"/>
      <c r="AA750" s="99"/>
      <c r="AB750" s="99"/>
      <c r="AC750" s="97"/>
    </row>
    <row r="751" spans="1:29" ht="15.75">
      <c r="A751" s="99"/>
      <c r="B751" s="97"/>
      <c r="C751" s="97"/>
      <c r="D751" s="97"/>
      <c r="E751" s="97"/>
      <c r="F751" s="97"/>
      <c r="G751" s="97"/>
      <c r="H751" s="97"/>
      <c r="I751" s="97"/>
      <c r="J751" s="97"/>
      <c r="K751" s="97"/>
      <c r="L751" s="97"/>
      <c r="M751" s="97"/>
      <c r="N751" s="97"/>
      <c r="O751" s="97"/>
      <c r="P751" s="97"/>
      <c r="Q751" s="97"/>
      <c r="R751" s="97"/>
      <c r="S751" s="97"/>
      <c r="T751" s="97"/>
      <c r="U751" s="97"/>
      <c r="V751" s="97"/>
      <c r="W751" s="97"/>
      <c r="X751" s="97"/>
      <c r="Y751" s="99"/>
      <c r="Z751" s="99"/>
      <c r="AA751" s="99"/>
      <c r="AB751" s="99"/>
      <c r="AC751" s="97"/>
    </row>
    <row r="752" spans="1:29" ht="15.75">
      <c r="A752" s="99"/>
      <c r="B752" s="97"/>
      <c r="C752" s="97"/>
      <c r="D752" s="97"/>
      <c r="E752" s="97"/>
      <c r="F752" s="97"/>
      <c r="G752" s="97"/>
      <c r="H752" s="97"/>
      <c r="I752" s="97"/>
      <c r="J752" s="97"/>
      <c r="K752" s="97"/>
      <c r="L752" s="97"/>
      <c r="M752" s="97"/>
      <c r="N752" s="97"/>
      <c r="O752" s="97"/>
      <c r="P752" s="97"/>
      <c r="Q752" s="97"/>
      <c r="R752" s="97"/>
      <c r="S752" s="97"/>
      <c r="T752" s="97"/>
      <c r="U752" s="97"/>
      <c r="V752" s="97"/>
      <c r="W752" s="97"/>
      <c r="X752" s="97"/>
      <c r="Y752" s="99"/>
      <c r="Z752" s="99"/>
      <c r="AA752" s="99"/>
      <c r="AB752" s="99"/>
      <c r="AC752" s="97"/>
    </row>
    <row r="753" spans="1:29" ht="15.75">
      <c r="A753" s="99"/>
      <c r="B753" s="97"/>
      <c r="C753" s="97"/>
      <c r="D753" s="97"/>
      <c r="E753" s="97"/>
      <c r="F753" s="97"/>
      <c r="G753" s="97"/>
      <c r="H753" s="97"/>
      <c r="I753" s="97"/>
      <c r="J753" s="97"/>
      <c r="K753" s="97"/>
      <c r="L753" s="97"/>
      <c r="M753" s="97"/>
      <c r="N753" s="97"/>
      <c r="O753" s="97"/>
      <c r="P753" s="97"/>
      <c r="Q753" s="97"/>
      <c r="R753" s="97"/>
      <c r="S753" s="97"/>
      <c r="T753" s="97"/>
      <c r="U753" s="97"/>
      <c r="V753" s="97"/>
      <c r="W753" s="97"/>
      <c r="X753" s="97"/>
      <c r="Y753" s="99"/>
      <c r="Z753" s="99"/>
      <c r="AA753" s="99"/>
      <c r="AB753" s="99"/>
      <c r="AC753" s="97"/>
    </row>
    <row r="754" spans="1:29" ht="15.75">
      <c r="A754" s="99"/>
      <c r="B754" s="97"/>
      <c r="C754" s="97"/>
      <c r="D754" s="97"/>
      <c r="E754" s="97"/>
      <c r="F754" s="97"/>
      <c r="G754" s="97"/>
      <c r="H754" s="97"/>
      <c r="I754" s="97"/>
      <c r="J754" s="97"/>
      <c r="K754" s="97"/>
      <c r="L754" s="97"/>
      <c r="M754" s="97"/>
      <c r="N754" s="97"/>
      <c r="O754" s="97"/>
      <c r="P754" s="97"/>
      <c r="Q754" s="97"/>
      <c r="R754" s="97"/>
      <c r="S754" s="97"/>
      <c r="T754" s="97"/>
      <c r="U754" s="97"/>
      <c r="V754" s="97"/>
      <c r="W754" s="97"/>
      <c r="X754" s="97"/>
      <c r="Y754" s="99"/>
      <c r="Z754" s="99"/>
      <c r="AA754" s="99"/>
      <c r="AB754" s="99"/>
      <c r="AC754" s="97"/>
    </row>
    <row r="755" spans="1:29" ht="15.75">
      <c r="A755" s="99"/>
      <c r="B755" s="97"/>
      <c r="C755" s="97"/>
      <c r="D755" s="97"/>
      <c r="E755" s="97"/>
      <c r="F755" s="97"/>
      <c r="G755" s="97"/>
      <c r="H755" s="97"/>
      <c r="I755" s="97"/>
      <c r="J755" s="97"/>
      <c r="K755" s="97"/>
      <c r="L755" s="97"/>
      <c r="M755" s="97"/>
      <c r="N755" s="97"/>
      <c r="O755" s="97"/>
      <c r="P755" s="97"/>
      <c r="Q755" s="97"/>
      <c r="R755" s="97"/>
      <c r="S755" s="97"/>
      <c r="T755" s="97"/>
      <c r="U755" s="97"/>
      <c r="V755" s="97"/>
      <c r="W755" s="97"/>
      <c r="X755" s="97"/>
      <c r="Y755" s="99"/>
      <c r="Z755" s="99"/>
      <c r="AA755" s="99"/>
      <c r="AB755" s="99"/>
      <c r="AC755" s="97"/>
    </row>
    <row r="756" spans="1:29" ht="15.75">
      <c r="A756" s="99"/>
      <c r="B756" s="97"/>
      <c r="C756" s="97"/>
      <c r="D756" s="97"/>
      <c r="E756" s="97"/>
      <c r="F756" s="97"/>
      <c r="G756" s="97"/>
      <c r="H756" s="97"/>
      <c r="I756" s="97"/>
      <c r="J756" s="97"/>
      <c r="K756" s="97"/>
      <c r="L756" s="97"/>
      <c r="M756" s="97"/>
      <c r="N756" s="97"/>
      <c r="O756" s="97"/>
      <c r="P756" s="97"/>
      <c r="Q756" s="97"/>
      <c r="R756" s="97"/>
      <c r="S756" s="97"/>
      <c r="T756" s="97"/>
      <c r="U756" s="97"/>
      <c r="V756" s="97"/>
      <c r="W756" s="97"/>
      <c r="X756" s="97"/>
      <c r="Y756" s="99"/>
      <c r="Z756" s="99"/>
      <c r="AA756" s="99"/>
      <c r="AB756" s="99"/>
      <c r="AC756" s="97"/>
    </row>
    <row r="757" spans="1:29" ht="15.75">
      <c r="A757" s="99"/>
      <c r="B757" s="97"/>
      <c r="C757" s="97"/>
      <c r="D757" s="97"/>
      <c r="E757" s="97"/>
      <c r="F757" s="97"/>
      <c r="G757" s="97"/>
      <c r="H757" s="97"/>
      <c r="I757" s="97"/>
      <c r="J757" s="97"/>
      <c r="K757" s="97"/>
      <c r="L757" s="97"/>
      <c r="M757" s="97"/>
      <c r="N757" s="97"/>
      <c r="O757" s="97"/>
      <c r="P757" s="97"/>
      <c r="Q757" s="97"/>
      <c r="R757" s="97"/>
      <c r="S757" s="97"/>
      <c r="T757" s="97"/>
      <c r="U757" s="97"/>
      <c r="V757" s="97"/>
      <c r="W757" s="97"/>
      <c r="X757" s="97"/>
      <c r="Y757" s="99"/>
      <c r="Z757" s="99"/>
      <c r="AA757" s="99"/>
      <c r="AB757" s="99"/>
      <c r="AC757" s="97"/>
    </row>
    <row r="758" spans="1:29" ht="15.75">
      <c r="A758" s="99"/>
      <c r="B758" s="97"/>
      <c r="C758" s="97"/>
      <c r="D758" s="97"/>
      <c r="E758" s="97"/>
      <c r="F758" s="97"/>
      <c r="G758" s="97"/>
      <c r="H758" s="97"/>
      <c r="I758" s="97"/>
      <c r="J758" s="97"/>
      <c r="K758" s="97"/>
      <c r="L758" s="97"/>
      <c r="M758" s="97"/>
      <c r="N758" s="97"/>
      <c r="O758" s="97"/>
      <c r="P758" s="97"/>
      <c r="Q758" s="97"/>
      <c r="R758" s="97"/>
      <c r="S758" s="97"/>
      <c r="T758" s="97"/>
      <c r="U758" s="97"/>
      <c r="V758" s="97"/>
      <c r="W758" s="97"/>
      <c r="X758" s="97"/>
      <c r="Y758" s="99"/>
      <c r="Z758" s="99"/>
      <c r="AA758" s="99"/>
      <c r="AB758" s="99"/>
      <c r="AC758" s="97"/>
    </row>
    <row r="759" spans="1:29" ht="15.75">
      <c r="A759" s="99"/>
      <c r="B759" s="97"/>
      <c r="C759" s="97"/>
      <c r="D759" s="97"/>
      <c r="E759" s="97"/>
      <c r="F759" s="97"/>
      <c r="G759" s="97"/>
      <c r="H759" s="97"/>
      <c r="I759" s="97"/>
      <c r="J759" s="97"/>
      <c r="K759" s="97"/>
      <c r="L759" s="97"/>
      <c r="M759" s="97"/>
      <c r="N759" s="97"/>
      <c r="O759" s="97"/>
      <c r="P759" s="97"/>
      <c r="Q759" s="97"/>
      <c r="R759" s="97"/>
      <c r="S759" s="97"/>
      <c r="T759" s="97"/>
      <c r="U759" s="97"/>
      <c r="V759" s="97"/>
      <c r="W759" s="97"/>
      <c r="X759" s="97"/>
      <c r="Y759" s="99"/>
      <c r="Z759" s="99"/>
      <c r="AA759" s="99"/>
      <c r="AB759" s="99"/>
      <c r="AC759" s="97"/>
    </row>
    <row r="760" spans="1:29" ht="15.75">
      <c r="A760" s="99"/>
      <c r="B760" s="97"/>
      <c r="C760" s="97"/>
      <c r="D760" s="97"/>
      <c r="E760" s="97"/>
      <c r="F760" s="97"/>
      <c r="G760" s="97"/>
      <c r="H760" s="97"/>
      <c r="I760" s="97"/>
      <c r="J760" s="97"/>
      <c r="K760" s="97"/>
      <c r="L760" s="97"/>
      <c r="M760" s="97"/>
      <c r="N760" s="97"/>
      <c r="O760" s="97"/>
      <c r="P760" s="97"/>
      <c r="Q760" s="97"/>
      <c r="R760" s="97"/>
      <c r="S760" s="97"/>
      <c r="T760" s="97"/>
      <c r="U760" s="97"/>
      <c r="V760" s="97"/>
      <c r="W760" s="97"/>
      <c r="X760" s="97"/>
      <c r="Y760" s="99"/>
      <c r="Z760" s="99"/>
      <c r="AA760" s="99"/>
      <c r="AB760" s="99"/>
      <c r="AC760" s="97"/>
    </row>
    <row r="761" spans="1:29" ht="15.75">
      <c r="A761" s="99"/>
      <c r="B761" s="97"/>
      <c r="C761" s="97"/>
      <c r="D761" s="97"/>
      <c r="E761" s="97"/>
      <c r="F761" s="97"/>
      <c r="G761" s="97"/>
      <c r="H761" s="97"/>
      <c r="I761" s="97"/>
      <c r="J761" s="97"/>
      <c r="K761" s="97"/>
      <c r="L761" s="97"/>
      <c r="M761" s="97"/>
      <c r="N761" s="97"/>
      <c r="O761" s="97"/>
      <c r="P761" s="97"/>
      <c r="Q761" s="97"/>
      <c r="R761" s="97"/>
      <c r="S761" s="97"/>
      <c r="T761" s="97"/>
      <c r="U761" s="97"/>
      <c r="V761" s="97"/>
      <c r="W761" s="97"/>
      <c r="X761" s="97"/>
      <c r="Y761" s="99"/>
      <c r="Z761" s="99"/>
      <c r="AA761" s="99"/>
      <c r="AB761" s="99"/>
      <c r="AC761" s="97"/>
    </row>
    <row r="762" spans="1:29" ht="15.75">
      <c r="A762" s="99"/>
      <c r="B762" s="97"/>
      <c r="C762" s="97"/>
      <c r="D762" s="97"/>
      <c r="E762" s="97"/>
      <c r="F762" s="97"/>
      <c r="G762" s="97"/>
      <c r="H762" s="97"/>
      <c r="I762" s="97"/>
      <c r="J762" s="97"/>
      <c r="K762" s="97"/>
      <c r="L762" s="97"/>
      <c r="M762" s="97"/>
      <c r="N762" s="97"/>
      <c r="O762" s="97"/>
      <c r="P762" s="97"/>
      <c r="Q762" s="97"/>
      <c r="R762" s="97"/>
      <c r="S762" s="97"/>
      <c r="T762" s="97"/>
      <c r="U762" s="97"/>
      <c r="V762" s="97"/>
      <c r="W762" s="97"/>
      <c r="X762" s="97"/>
      <c r="Y762" s="99"/>
      <c r="Z762" s="99"/>
      <c r="AA762" s="99"/>
      <c r="AB762" s="99"/>
      <c r="AC762" s="97"/>
    </row>
    <row r="763" spans="1:29" ht="15.75">
      <c r="A763" s="99"/>
      <c r="B763" s="97"/>
      <c r="C763" s="97"/>
      <c r="D763" s="97"/>
      <c r="E763" s="97"/>
      <c r="F763" s="97"/>
      <c r="G763" s="97"/>
      <c r="H763" s="97"/>
      <c r="I763" s="97"/>
      <c r="J763" s="97"/>
      <c r="K763" s="97"/>
      <c r="L763" s="97"/>
      <c r="M763" s="97"/>
      <c r="N763" s="97"/>
      <c r="O763" s="97"/>
      <c r="P763" s="97"/>
      <c r="Q763" s="97"/>
      <c r="R763" s="97"/>
      <c r="S763" s="97"/>
      <c r="T763" s="97"/>
      <c r="U763" s="97"/>
      <c r="V763" s="97"/>
      <c r="W763" s="97"/>
      <c r="X763" s="97"/>
      <c r="Y763" s="99"/>
      <c r="Z763" s="99"/>
      <c r="AA763" s="99"/>
      <c r="AB763" s="99"/>
      <c r="AC763" s="97"/>
    </row>
    <row r="764" spans="1:29" ht="15.75">
      <c r="A764" s="99"/>
      <c r="B764" s="97"/>
      <c r="C764" s="97"/>
      <c r="D764" s="97"/>
      <c r="E764" s="97"/>
      <c r="F764" s="97"/>
      <c r="G764" s="97"/>
      <c r="H764" s="97"/>
      <c r="I764" s="97"/>
      <c r="J764" s="97"/>
      <c r="K764" s="97"/>
      <c r="L764" s="97"/>
      <c r="M764" s="97"/>
      <c r="N764" s="97"/>
      <c r="O764" s="97"/>
      <c r="P764" s="97"/>
      <c r="Q764" s="97"/>
      <c r="R764" s="97"/>
      <c r="S764" s="97"/>
      <c r="T764" s="97"/>
      <c r="U764" s="97"/>
      <c r="V764" s="97"/>
      <c r="W764" s="97"/>
      <c r="X764" s="97"/>
      <c r="Y764" s="99"/>
      <c r="Z764" s="99"/>
      <c r="AA764" s="99"/>
      <c r="AB764" s="99"/>
      <c r="AC764" s="97"/>
    </row>
    <row r="765" spans="1:29" ht="15.75">
      <c r="A765" s="99"/>
      <c r="B765" s="97"/>
      <c r="C765" s="97"/>
      <c r="D765" s="97"/>
      <c r="E765" s="97"/>
      <c r="F765" s="97"/>
      <c r="G765" s="97"/>
      <c r="H765" s="97"/>
      <c r="I765" s="97"/>
      <c r="J765" s="97"/>
      <c r="K765" s="97"/>
      <c r="L765" s="97"/>
      <c r="M765" s="97"/>
      <c r="N765" s="97"/>
      <c r="O765" s="97"/>
      <c r="P765" s="97"/>
      <c r="Q765" s="97"/>
      <c r="R765" s="97"/>
      <c r="S765" s="97"/>
      <c r="T765" s="97"/>
      <c r="U765" s="97"/>
      <c r="V765" s="97"/>
      <c r="W765" s="97"/>
      <c r="X765" s="97"/>
      <c r="Y765" s="99"/>
      <c r="Z765" s="99"/>
      <c r="AA765" s="99"/>
      <c r="AB765" s="99"/>
      <c r="AC765" s="97"/>
    </row>
    <row r="766" spans="1:29" ht="15.75">
      <c r="A766" s="99"/>
      <c r="B766" s="97"/>
      <c r="C766" s="97"/>
      <c r="D766" s="97"/>
      <c r="E766" s="97"/>
      <c r="F766" s="97"/>
      <c r="G766" s="97"/>
      <c r="H766" s="97"/>
      <c r="I766" s="97"/>
      <c r="J766" s="97"/>
      <c r="K766" s="97"/>
      <c r="L766" s="97"/>
      <c r="M766" s="97"/>
      <c r="N766" s="97"/>
      <c r="O766" s="97"/>
      <c r="P766" s="97"/>
      <c r="Q766" s="97"/>
      <c r="R766" s="97"/>
      <c r="S766" s="97"/>
      <c r="T766" s="97"/>
      <c r="U766" s="97"/>
      <c r="V766" s="97"/>
      <c r="W766" s="97"/>
      <c r="X766" s="97"/>
      <c r="Y766" s="99"/>
      <c r="Z766" s="99"/>
      <c r="AA766" s="99"/>
      <c r="AB766" s="99"/>
      <c r="AC766" s="97"/>
    </row>
    <row r="767" spans="1:29" ht="15.75">
      <c r="A767" s="99"/>
      <c r="B767" s="97"/>
      <c r="C767" s="97"/>
      <c r="D767" s="97"/>
      <c r="E767" s="97"/>
      <c r="F767" s="97"/>
      <c r="G767" s="97"/>
      <c r="H767" s="97"/>
      <c r="I767" s="97"/>
      <c r="J767" s="97"/>
      <c r="K767" s="97"/>
      <c r="L767" s="97"/>
      <c r="M767" s="97"/>
      <c r="N767" s="97"/>
      <c r="O767" s="97"/>
      <c r="P767" s="97"/>
      <c r="Q767" s="97"/>
      <c r="R767" s="97"/>
      <c r="S767" s="97"/>
      <c r="T767" s="97"/>
      <c r="U767" s="97"/>
      <c r="V767" s="97"/>
      <c r="W767" s="97"/>
      <c r="X767" s="97"/>
      <c r="Y767" s="99"/>
      <c r="Z767" s="99"/>
      <c r="AA767" s="99"/>
      <c r="AB767" s="99"/>
      <c r="AC767" s="97"/>
    </row>
    <row r="768" spans="1:29" ht="15.75">
      <c r="A768" s="99"/>
      <c r="B768" s="97"/>
      <c r="C768" s="97"/>
      <c r="D768" s="97"/>
      <c r="E768" s="97"/>
      <c r="F768" s="97"/>
      <c r="G768" s="97"/>
      <c r="H768" s="97"/>
      <c r="I768" s="97"/>
      <c r="J768" s="97"/>
      <c r="K768" s="97"/>
      <c r="L768" s="97"/>
      <c r="M768" s="97"/>
      <c r="N768" s="97"/>
      <c r="O768" s="97"/>
      <c r="P768" s="97"/>
      <c r="Q768" s="97"/>
      <c r="R768" s="97"/>
      <c r="S768" s="97"/>
      <c r="T768" s="97"/>
      <c r="U768" s="97"/>
      <c r="V768" s="97"/>
      <c r="W768" s="97"/>
      <c r="X768" s="97"/>
      <c r="Y768" s="99"/>
      <c r="Z768" s="99"/>
      <c r="AA768" s="99"/>
      <c r="AB768" s="99"/>
      <c r="AC768" s="97"/>
    </row>
    <row r="769" spans="1:29" ht="15.75">
      <c r="A769" s="99"/>
      <c r="B769" s="97"/>
      <c r="C769" s="97"/>
      <c r="D769" s="97"/>
      <c r="E769" s="97"/>
      <c r="F769" s="97"/>
      <c r="G769" s="97"/>
      <c r="H769" s="97"/>
      <c r="I769" s="97"/>
      <c r="J769" s="97"/>
      <c r="K769" s="97"/>
      <c r="L769" s="97"/>
      <c r="M769" s="97"/>
      <c r="N769" s="97"/>
      <c r="O769" s="97"/>
      <c r="P769" s="97"/>
      <c r="Q769" s="97"/>
      <c r="R769" s="97"/>
      <c r="S769" s="97"/>
      <c r="T769" s="97"/>
      <c r="U769" s="97"/>
      <c r="V769" s="97"/>
      <c r="W769" s="97"/>
      <c r="X769" s="97"/>
      <c r="Y769" s="99"/>
      <c r="Z769" s="99"/>
      <c r="AA769" s="99"/>
      <c r="AB769" s="99"/>
      <c r="AC769" s="97"/>
    </row>
    <row r="770" spans="1:29" ht="15.75">
      <c r="A770" s="99"/>
      <c r="B770" s="97"/>
      <c r="C770" s="97"/>
      <c r="D770" s="97"/>
      <c r="E770" s="97"/>
      <c r="F770" s="97"/>
      <c r="G770" s="97"/>
      <c r="H770" s="97"/>
      <c r="I770" s="97"/>
      <c r="J770" s="97"/>
      <c r="K770" s="97"/>
      <c r="L770" s="97"/>
      <c r="M770" s="97"/>
      <c r="N770" s="97"/>
      <c r="O770" s="97"/>
      <c r="P770" s="97"/>
      <c r="Q770" s="97"/>
      <c r="R770" s="97"/>
      <c r="S770" s="97"/>
      <c r="T770" s="97"/>
      <c r="U770" s="97"/>
      <c r="V770" s="97"/>
      <c r="W770" s="97"/>
      <c r="X770" s="97"/>
      <c r="Y770" s="99"/>
      <c r="Z770" s="99"/>
      <c r="AA770" s="99"/>
      <c r="AB770" s="99"/>
      <c r="AC770" s="97"/>
    </row>
    <row r="771" spans="1:29" ht="15.75">
      <c r="A771" s="99"/>
      <c r="B771" s="97"/>
      <c r="C771" s="97"/>
      <c r="D771" s="97"/>
      <c r="E771" s="97"/>
      <c r="F771" s="97"/>
      <c r="G771" s="97"/>
      <c r="H771" s="97"/>
      <c r="I771" s="97"/>
      <c r="J771" s="97"/>
      <c r="K771" s="97"/>
      <c r="L771" s="97"/>
      <c r="M771" s="97"/>
      <c r="N771" s="97"/>
      <c r="O771" s="97"/>
      <c r="P771" s="97"/>
      <c r="Q771" s="97"/>
      <c r="R771" s="97"/>
      <c r="S771" s="97"/>
      <c r="T771" s="97"/>
      <c r="U771" s="97"/>
      <c r="V771" s="97"/>
      <c r="W771" s="97"/>
      <c r="X771" s="97"/>
      <c r="Y771" s="99"/>
      <c r="Z771" s="99"/>
      <c r="AA771" s="99"/>
      <c r="AB771" s="99"/>
      <c r="AC771" s="97"/>
    </row>
    <row r="772" spans="1:29" ht="15.75">
      <c r="A772" s="99"/>
      <c r="B772" s="97"/>
      <c r="C772" s="97"/>
      <c r="D772" s="97"/>
      <c r="E772" s="97"/>
      <c r="F772" s="97"/>
      <c r="G772" s="97"/>
      <c r="H772" s="97"/>
      <c r="I772" s="97"/>
      <c r="J772" s="97"/>
      <c r="K772" s="97"/>
      <c r="L772" s="97"/>
      <c r="M772" s="97"/>
      <c r="N772" s="97"/>
      <c r="O772" s="97"/>
      <c r="P772" s="97"/>
      <c r="Q772" s="97"/>
      <c r="R772" s="97"/>
      <c r="S772" s="97"/>
      <c r="T772" s="97"/>
      <c r="U772" s="97"/>
      <c r="V772" s="97"/>
      <c r="W772" s="97"/>
      <c r="X772" s="97"/>
      <c r="Y772" s="99"/>
      <c r="Z772" s="99"/>
      <c r="AA772" s="99"/>
      <c r="AB772" s="99"/>
      <c r="AC772" s="97"/>
    </row>
    <row r="773" spans="1:29" ht="15.75">
      <c r="A773" s="99"/>
      <c r="B773" s="97"/>
      <c r="C773" s="97"/>
      <c r="D773" s="97"/>
      <c r="E773" s="97"/>
      <c r="F773" s="97"/>
      <c r="G773" s="97"/>
      <c r="H773" s="97"/>
      <c r="I773" s="97"/>
      <c r="J773" s="97"/>
      <c r="K773" s="97"/>
      <c r="L773" s="97"/>
      <c r="M773" s="97"/>
      <c r="N773" s="97"/>
      <c r="O773" s="97"/>
      <c r="P773" s="97"/>
      <c r="Q773" s="97"/>
      <c r="R773" s="97"/>
      <c r="S773" s="97"/>
      <c r="T773" s="97"/>
      <c r="U773" s="97"/>
      <c r="V773" s="97"/>
      <c r="W773" s="97"/>
      <c r="X773" s="97"/>
      <c r="Y773" s="99"/>
      <c r="Z773" s="99"/>
      <c r="AA773" s="99"/>
      <c r="AB773" s="99"/>
      <c r="AC773" s="97"/>
    </row>
    <row r="774" spans="1:29" ht="15.75">
      <c r="A774" s="99"/>
      <c r="B774" s="97"/>
      <c r="C774" s="97"/>
      <c r="D774" s="97"/>
      <c r="E774" s="97"/>
      <c r="F774" s="97"/>
      <c r="G774" s="97"/>
      <c r="H774" s="97"/>
      <c r="I774" s="97"/>
      <c r="J774" s="97"/>
      <c r="K774" s="97"/>
      <c r="L774" s="97"/>
      <c r="M774" s="97"/>
      <c r="N774" s="97"/>
      <c r="O774" s="97"/>
      <c r="P774" s="97"/>
      <c r="Q774" s="97"/>
      <c r="R774" s="97"/>
      <c r="S774" s="97"/>
      <c r="T774" s="97"/>
      <c r="U774" s="97"/>
      <c r="V774" s="97"/>
      <c r="W774" s="97"/>
      <c r="X774" s="97"/>
      <c r="Y774" s="99"/>
      <c r="Z774" s="99"/>
      <c r="AA774" s="99"/>
      <c r="AB774" s="99"/>
      <c r="AC774" s="97"/>
    </row>
    <row r="775" spans="1:29" ht="15.75">
      <c r="A775" s="99"/>
      <c r="B775" s="97"/>
      <c r="C775" s="97"/>
      <c r="D775" s="97"/>
      <c r="E775" s="97"/>
      <c r="F775" s="97"/>
      <c r="G775" s="97"/>
      <c r="H775" s="97"/>
      <c r="I775" s="97"/>
      <c r="J775" s="97"/>
      <c r="K775" s="97"/>
      <c r="L775" s="97"/>
      <c r="M775" s="97"/>
      <c r="N775" s="97"/>
      <c r="O775" s="97"/>
      <c r="P775" s="97"/>
      <c r="Q775" s="97"/>
      <c r="R775" s="97"/>
      <c r="S775" s="97"/>
      <c r="T775" s="97"/>
      <c r="U775" s="97"/>
      <c r="V775" s="97"/>
      <c r="W775" s="97"/>
      <c r="X775" s="97"/>
      <c r="Y775" s="99"/>
      <c r="Z775" s="99"/>
      <c r="AA775" s="99"/>
      <c r="AB775" s="99"/>
      <c r="AC775" s="97"/>
    </row>
    <row r="776" spans="1:29" ht="15.75">
      <c r="A776" s="99"/>
      <c r="B776" s="97"/>
      <c r="C776" s="97"/>
      <c r="D776" s="97"/>
      <c r="E776" s="97"/>
      <c r="F776" s="97"/>
      <c r="G776" s="97"/>
      <c r="H776" s="97"/>
      <c r="I776" s="97"/>
      <c r="J776" s="97"/>
      <c r="K776" s="97"/>
      <c r="L776" s="97"/>
      <c r="M776" s="97"/>
      <c r="N776" s="97"/>
      <c r="O776" s="97"/>
      <c r="P776" s="97"/>
      <c r="Q776" s="97"/>
      <c r="R776" s="97"/>
      <c r="S776" s="97"/>
      <c r="T776" s="97"/>
      <c r="U776" s="97"/>
      <c r="V776" s="97"/>
      <c r="W776" s="97"/>
      <c r="X776" s="97"/>
      <c r="Y776" s="99"/>
      <c r="Z776" s="99"/>
      <c r="AA776" s="99"/>
      <c r="AB776" s="99"/>
      <c r="AC776" s="97"/>
    </row>
    <row r="777" spans="1:29" ht="15.75">
      <c r="A777" s="99"/>
      <c r="B777" s="97"/>
      <c r="C777" s="97"/>
      <c r="D777" s="97"/>
      <c r="E777" s="97"/>
      <c r="F777" s="97"/>
      <c r="G777" s="97"/>
      <c r="H777" s="97"/>
      <c r="I777" s="97"/>
      <c r="J777" s="97"/>
      <c r="K777" s="97"/>
      <c r="L777" s="97"/>
      <c r="M777" s="97"/>
      <c r="N777" s="97"/>
      <c r="O777" s="97"/>
      <c r="P777" s="97"/>
      <c r="Q777" s="97"/>
      <c r="R777" s="97"/>
      <c r="S777" s="97"/>
      <c r="T777" s="97"/>
      <c r="U777" s="97"/>
      <c r="V777" s="97"/>
      <c r="W777" s="97"/>
      <c r="X777" s="97"/>
      <c r="Y777" s="99"/>
      <c r="Z777" s="99"/>
      <c r="AA777" s="99"/>
      <c r="AB777" s="99"/>
      <c r="AC777" s="97"/>
    </row>
    <row r="778" spans="1:29" ht="15.75">
      <c r="A778" s="99"/>
      <c r="B778" s="97"/>
      <c r="C778" s="97"/>
      <c r="D778" s="97"/>
      <c r="E778" s="97"/>
      <c r="F778" s="97"/>
      <c r="G778" s="97"/>
      <c r="H778" s="97"/>
      <c r="I778" s="97"/>
      <c r="J778" s="97"/>
      <c r="K778" s="97"/>
      <c r="L778" s="97"/>
      <c r="M778" s="97"/>
      <c r="N778" s="97"/>
      <c r="O778" s="97"/>
      <c r="P778" s="97"/>
      <c r="Q778" s="97"/>
      <c r="R778" s="97"/>
      <c r="S778" s="97"/>
      <c r="T778" s="97"/>
      <c r="U778" s="97"/>
      <c r="V778" s="97"/>
      <c r="W778" s="97"/>
      <c r="X778" s="97"/>
      <c r="Y778" s="99"/>
      <c r="Z778" s="99"/>
      <c r="AA778" s="99"/>
      <c r="AB778" s="99"/>
      <c r="AC778" s="97"/>
    </row>
    <row r="779" spans="1:29" ht="15.75">
      <c r="A779" s="99"/>
      <c r="B779" s="97"/>
      <c r="C779" s="97"/>
      <c r="D779" s="97"/>
      <c r="E779" s="97"/>
      <c r="F779" s="97"/>
      <c r="G779" s="97"/>
      <c r="H779" s="97"/>
      <c r="I779" s="97"/>
      <c r="J779" s="97"/>
      <c r="K779" s="97"/>
      <c r="L779" s="97"/>
      <c r="M779" s="97"/>
      <c r="N779" s="97"/>
      <c r="O779" s="97"/>
      <c r="P779" s="97"/>
      <c r="Q779" s="97"/>
      <c r="R779" s="97"/>
      <c r="S779" s="97"/>
      <c r="T779" s="97"/>
      <c r="U779" s="97"/>
      <c r="V779" s="97"/>
      <c r="W779" s="97"/>
      <c r="X779" s="97"/>
      <c r="Y779" s="99"/>
      <c r="Z779" s="99"/>
      <c r="AA779" s="99"/>
      <c r="AB779" s="99"/>
      <c r="AC779" s="97"/>
    </row>
    <row r="780" spans="1:29" ht="15.75">
      <c r="A780" s="99"/>
      <c r="B780" s="97"/>
      <c r="C780" s="97"/>
      <c r="D780" s="97"/>
      <c r="E780" s="97"/>
      <c r="F780" s="97"/>
      <c r="G780" s="97"/>
      <c r="H780" s="97"/>
      <c r="I780" s="97"/>
      <c r="J780" s="97"/>
      <c r="K780" s="97"/>
      <c r="L780" s="97"/>
      <c r="M780" s="97"/>
      <c r="N780" s="97"/>
      <c r="O780" s="97"/>
      <c r="P780" s="97"/>
      <c r="Q780" s="97"/>
      <c r="R780" s="97"/>
      <c r="S780" s="97"/>
      <c r="T780" s="97"/>
      <c r="U780" s="97"/>
      <c r="V780" s="97"/>
      <c r="W780" s="97"/>
      <c r="X780" s="97"/>
      <c r="Y780" s="99"/>
      <c r="Z780" s="99"/>
      <c r="AA780" s="99"/>
      <c r="AB780" s="99"/>
      <c r="AC780" s="97"/>
    </row>
    <row r="781" spans="1:29" ht="15.75">
      <c r="A781" s="99"/>
      <c r="B781" s="97"/>
      <c r="C781" s="97"/>
      <c r="D781" s="97"/>
      <c r="E781" s="97"/>
      <c r="F781" s="97"/>
      <c r="G781" s="97"/>
      <c r="H781" s="97"/>
      <c r="I781" s="97"/>
      <c r="J781" s="97"/>
      <c r="K781" s="97"/>
      <c r="L781" s="97"/>
      <c r="M781" s="97"/>
      <c r="N781" s="97"/>
      <c r="O781" s="97"/>
      <c r="P781" s="97"/>
      <c r="Q781" s="97"/>
      <c r="R781" s="97"/>
      <c r="S781" s="97"/>
      <c r="T781" s="97"/>
      <c r="U781" s="97"/>
      <c r="V781" s="97"/>
      <c r="W781" s="97"/>
      <c r="X781" s="97"/>
      <c r="Y781" s="99"/>
      <c r="Z781" s="99"/>
      <c r="AA781" s="99"/>
      <c r="AB781" s="99"/>
      <c r="AC781" s="97"/>
    </row>
    <row r="782" spans="1:29" ht="15.75">
      <c r="A782" s="99"/>
      <c r="B782" s="97"/>
      <c r="C782" s="97"/>
      <c r="D782" s="97"/>
      <c r="E782" s="97"/>
      <c r="F782" s="97"/>
      <c r="G782" s="97"/>
      <c r="H782" s="97"/>
      <c r="I782" s="97"/>
      <c r="J782" s="97"/>
      <c r="K782" s="97"/>
      <c r="L782" s="97"/>
      <c r="M782" s="97"/>
      <c r="N782" s="97"/>
      <c r="O782" s="97"/>
      <c r="P782" s="97"/>
      <c r="Q782" s="97"/>
      <c r="R782" s="97"/>
      <c r="S782" s="97"/>
      <c r="T782" s="97"/>
      <c r="U782" s="97"/>
      <c r="V782" s="97"/>
      <c r="W782" s="97"/>
      <c r="X782" s="97"/>
      <c r="Y782" s="99"/>
      <c r="Z782" s="99"/>
      <c r="AA782" s="99"/>
      <c r="AB782" s="99"/>
      <c r="AC782" s="97"/>
    </row>
    <row r="783" spans="1:29" ht="15.75">
      <c r="A783" s="99"/>
      <c r="B783" s="97"/>
      <c r="C783" s="97"/>
      <c r="D783" s="97"/>
      <c r="E783" s="97"/>
      <c r="F783" s="97"/>
      <c r="G783" s="97"/>
      <c r="H783" s="97"/>
      <c r="I783" s="97"/>
      <c r="J783" s="97"/>
      <c r="K783" s="97"/>
      <c r="L783" s="97"/>
      <c r="M783" s="97"/>
      <c r="N783" s="97"/>
      <c r="O783" s="97"/>
      <c r="P783" s="97"/>
      <c r="Q783" s="97"/>
      <c r="R783" s="97"/>
      <c r="S783" s="97"/>
      <c r="T783" s="97"/>
      <c r="U783" s="97"/>
      <c r="V783" s="97"/>
      <c r="W783" s="97"/>
      <c r="X783" s="97"/>
      <c r="Y783" s="99"/>
      <c r="Z783" s="99"/>
      <c r="AA783" s="99"/>
      <c r="AB783" s="99"/>
      <c r="AC783" s="97"/>
    </row>
    <row r="784" spans="1:29" ht="15.75">
      <c r="A784" s="99"/>
      <c r="B784" s="97"/>
      <c r="C784" s="97"/>
      <c r="D784" s="97"/>
      <c r="E784" s="97"/>
      <c r="F784" s="97"/>
      <c r="G784" s="97"/>
      <c r="H784" s="97"/>
      <c r="I784" s="97"/>
      <c r="J784" s="97"/>
      <c r="K784" s="97"/>
      <c r="L784" s="97"/>
      <c r="M784" s="97"/>
      <c r="N784" s="97"/>
      <c r="O784" s="97"/>
      <c r="P784" s="97"/>
      <c r="Q784" s="97"/>
      <c r="R784" s="97"/>
      <c r="S784" s="97"/>
      <c r="T784" s="97"/>
      <c r="U784" s="97"/>
      <c r="V784" s="97"/>
      <c r="W784" s="97"/>
      <c r="X784" s="97"/>
      <c r="Y784" s="99"/>
      <c r="Z784" s="99"/>
      <c r="AA784" s="99"/>
      <c r="AB784" s="99"/>
      <c r="AC784" s="97"/>
    </row>
    <row r="785" spans="1:29" ht="15.75">
      <c r="A785" s="99"/>
      <c r="B785" s="97"/>
      <c r="C785" s="97"/>
      <c r="D785" s="97"/>
      <c r="E785" s="97"/>
      <c r="F785" s="97"/>
      <c r="G785" s="97"/>
      <c r="H785" s="97"/>
      <c r="I785" s="97"/>
      <c r="J785" s="97"/>
      <c r="K785" s="97"/>
      <c r="L785" s="97"/>
      <c r="M785" s="97"/>
      <c r="N785" s="97"/>
      <c r="O785" s="97"/>
      <c r="P785" s="97"/>
      <c r="Q785" s="97"/>
      <c r="R785" s="97"/>
      <c r="S785" s="97"/>
      <c r="T785" s="97"/>
      <c r="U785" s="97"/>
      <c r="V785" s="97"/>
      <c r="W785" s="97"/>
      <c r="X785" s="97"/>
      <c r="Y785" s="99"/>
      <c r="Z785" s="99"/>
      <c r="AA785" s="99"/>
      <c r="AB785" s="99"/>
      <c r="AC785" s="97"/>
    </row>
    <row r="786" spans="1:29" ht="15.75">
      <c r="A786" s="99"/>
      <c r="B786" s="97"/>
      <c r="C786" s="97"/>
      <c r="D786" s="97"/>
      <c r="E786" s="97"/>
      <c r="F786" s="97"/>
      <c r="G786" s="97"/>
      <c r="H786" s="97"/>
      <c r="I786" s="97"/>
      <c r="J786" s="97"/>
      <c r="K786" s="97"/>
      <c r="L786" s="97"/>
      <c r="M786" s="97"/>
      <c r="N786" s="97"/>
      <c r="O786" s="97"/>
      <c r="P786" s="97"/>
      <c r="Q786" s="97"/>
      <c r="R786" s="97"/>
      <c r="S786" s="97"/>
      <c r="T786" s="97"/>
      <c r="U786" s="97"/>
      <c r="V786" s="97"/>
      <c r="W786" s="97"/>
      <c r="X786" s="97"/>
      <c r="Y786" s="99"/>
      <c r="Z786" s="99"/>
      <c r="AA786" s="99"/>
      <c r="AB786" s="99"/>
      <c r="AC786" s="97"/>
    </row>
    <row r="787" spans="1:29" ht="15.75">
      <c r="A787" s="99"/>
      <c r="B787" s="97"/>
      <c r="C787" s="97"/>
      <c r="D787" s="97"/>
      <c r="E787" s="97"/>
      <c r="F787" s="97"/>
      <c r="G787" s="97"/>
      <c r="H787" s="97"/>
      <c r="I787" s="97"/>
      <c r="J787" s="97"/>
      <c r="K787" s="97"/>
      <c r="L787" s="97"/>
      <c r="M787" s="97"/>
      <c r="N787" s="97"/>
      <c r="O787" s="97"/>
      <c r="P787" s="97"/>
      <c r="Q787" s="97"/>
      <c r="R787" s="97"/>
      <c r="S787" s="97"/>
      <c r="T787" s="97"/>
      <c r="U787" s="97"/>
      <c r="V787" s="97"/>
      <c r="W787" s="97"/>
      <c r="X787" s="97"/>
      <c r="Y787" s="99"/>
      <c r="Z787" s="99"/>
      <c r="AA787" s="99"/>
      <c r="AB787" s="99"/>
      <c r="AC787" s="97"/>
    </row>
    <row r="788" spans="1:29" ht="15.75">
      <c r="A788" s="99"/>
      <c r="B788" s="97"/>
      <c r="C788" s="97"/>
      <c r="D788" s="97"/>
      <c r="E788" s="97"/>
      <c r="F788" s="97"/>
      <c r="G788" s="97"/>
      <c r="H788" s="97"/>
      <c r="I788" s="97"/>
      <c r="J788" s="97"/>
      <c r="K788" s="97"/>
      <c r="L788" s="97"/>
      <c r="M788" s="97"/>
      <c r="N788" s="97"/>
      <c r="O788" s="97"/>
      <c r="P788" s="97"/>
      <c r="Q788" s="97"/>
      <c r="R788" s="97"/>
      <c r="S788" s="97"/>
      <c r="T788" s="97"/>
      <c r="U788" s="97"/>
      <c r="V788" s="97"/>
      <c r="W788" s="97"/>
      <c r="X788" s="97"/>
      <c r="Y788" s="99"/>
      <c r="Z788" s="99"/>
      <c r="AA788" s="99"/>
      <c r="AB788" s="99"/>
      <c r="AC788" s="97"/>
    </row>
    <row r="789" spans="1:29" ht="15.75">
      <c r="A789" s="99"/>
      <c r="B789" s="97"/>
      <c r="C789" s="97"/>
      <c r="D789" s="97"/>
      <c r="E789" s="97"/>
      <c r="F789" s="97"/>
      <c r="G789" s="97"/>
      <c r="H789" s="97"/>
      <c r="I789" s="97"/>
      <c r="J789" s="97"/>
      <c r="K789" s="97"/>
      <c r="L789" s="97"/>
      <c r="M789" s="97"/>
      <c r="N789" s="97"/>
      <c r="O789" s="97"/>
      <c r="P789" s="97"/>
      <c r="Q789" s="97"/>
      <c r="R789" s="97"/>
      <c r="S789" s="97"/>
      <c r="T789" s="97"/>
      <c r="U789" s="97"/>
      <c r="V789" s="97"/>
      <c r="W789" s="97"/>
      <c r="X789" s="97"/>
      <c r="Y789" s="99"/>
      <c r="Z789" s="99"/>
      <c r="AA789" s="99"/>
      <c r="AB789" s="99"/>
      <c r="AC789" s="97"/>
    </row>
    <row r="790" spans="1:29" ht="15.75">
      <c r="A790" s="99"/>
      <c r="B790" s="97"/>
      <c r="C790" s="97"/>
      <c r="D790" s="97"/>
      <c r="E790" s="97"/>
      <c r="F790" s="97"/>
      <c r="G790" s="97"/>
      <c r="H790" s="97"/>
      <c r="I790" s="97"/>
      <c r="J790" s="97"/>
      <c r="K790" s="97"/>
      <c r="L790" s="97"/>
      <c r="M790" s="97"/>
      <c r="N790" s="97"/>
      <c r="O790" s="97"/>
      <c r="P790" s="97"/>
      <c r="Q790" s="97"/>
      <c r="R790" s="97"/>
      <c r="S790" s="97"/>
      <c r="T790" s="97"/>
      <c r="U790" s="97"/>
      <c r="V790" s="97"/>
      <c r="W790" s="97"/>
      <c r="X790" s="97"/>
      <c r="Y790" s="99"/>
      <c r="Z790" s="99"/>
      <c r="AA790" s="99"/>
      <c r="AB790" s="99"/>
      <c r="AC790" s="97"/>
    </row>
    <row r="791" spans="1:29" ht="15.75">
      <c r="A791" s="99"/>
      <c r="B791" s="97"/>
      <c r="C791" s="97"/>
      <c r="D791" s="97"/>
      <c r="E791" s="97"/>
      <c r="F791" s="97"/>
      <c r="G791" s="97"/>
      <c r="H791" s="97"/>
      <c r="I791" s="97"/>
      <c r="J791" s="97"/>
      <c r="K791" s="97"/>
      <c r="L791" s="97"/>
      <c r="M791" s="97"/>
      <c r="N791" s="97"/>
      <c r="O791" s="97"/>
      <c r="P791" s="97"/>
      <c r="Q791" s="97"/>
      <c r="R791" s="97"/>
      <c r="S791" s="97"/>
      <c r="T791" s="97"/>
      <c r="U791" s="97"/>
      <c r="V791" s="97"/>
      <c r="W791" s="97"/>
      <c r="X791" s="97"/>
      <c r="Y791" s="99"/>
      <c r="Z791" s="99"/>
      <c r="AA791" s="99"/>
      <c r="AB791" s="99"/>
      <c r="AC791" s="97"/>
    </row>
    <row r="792" spans="1:29" ht="15.75">
      <c r="A792" s="99"/>
      <c r="B792" s="97"/>
      <c r="C792" s="97"/>
      <c r="D792" s="97"/>
      <c r="E792" s="97"/>
      <c r="F792" s="97"/>
      <c r="G792" s="97"/>
      <c r="H792" s="97"/>
      <c r="I792" s="97"/>
      <c r="J792" s="97"/>
      <c r="K792" s="97"/>
      <c r="L792" s="97"/>
      <c r="M792" s="97"/>
      <c r="N792" s="97"/>
      <c r="O792" s="97"/>
      <c r="P792" s="97"/>
      <c r="Q792" s="97"/>
      <c r="R792" s="97"/>
      <c r="S792" s="97"/>
      <c r="T792" s="97"/>
      <c r="U792" s="97"/>
      <c r="V792" s="97"/>
      <c r="W792" s="97"/>
      <c r="X792" s="97"/>
      <c r="Y792" s="99"/>
      <c r="Z792" s="99"/>
      <c r="AA792" s="99"/>
      <c r="AB792" s="99"/>
      <c r="AC792" s="97"/>
    </row>
    <row r="793" spans="1:29" ht="15.75">
      <c r="A793" s="99"/>
      <c r="B793" s="97"/>
      <c r="C793" s="97"/>
      <c r="D793" s="97"/>
      <c r="E793" s="97"/>
      <c r="F793" s="97"/>
      <c r="G793" s="97"/>
      <c r="H793" s="97"/>
      <c r="I793" s="97"/>
      <c r="J793" s="97"/>
      <c r="K793" s="97"/>
      <c r="L793" s="97"/>
      <c r="M793" s="97"/>
      <c r="N793" s="97"/>
      <c r="O793" s="97"/>
      <c r="P793" s="97"/>
      <c r="Q793" s="97"/>
      <c r="R793" s="97"/>
      <c r="S793" s="97"/>
      <c r="T793" s="97"/>
      <c r="U793" s="97"/>
      <c r="V793" s="97"/>
      <c r="W793" s="97"/>
      <c r="X793" s="97"/>
      <c r="Y793" s="99"/>
      <c r="Z793" s="99"/>
      <c r="AA793" s="99"/>
      <c r="AB793" s="99"/>
      <c r="AC793" s="97"/>
    </row>
    <row r="794" spans="1:29" ht="15.75">
      <c r="A794" s="99"/>
      <c r="B794" s="97"/>
      <c r="C794" s="97"/>
      <c r="D794" s="97"/>
      <c r="E794" s="97"/>
      <c r="F794" s="97"/>
      <c r="G794" s="97"/>
      <c r="H794" s="97"/>
      <c r="I794" s="97"/>
      <c r="J794" s="97"/>
      <c r="K794" s="97"/>
      <c r="L794" s="97"/>
      <c r="M794" s="97"/>
      <c r="N794" s="97"/>
      <c r="O794" s="97"/>
      <c r="P794" s="97"/>
      <c r="Q794" s="97"/>
      <c r="R794" s="97"/>
      <c r="S794" s="97"/>
      <c r="T794" s="97"/>
      <c r="U794" s="97"/>
      <c r="V794" s="97"/>
      <c r="W794" s="97"/>
      <c r="X794" s="97"/>
      <c r="Y794" s="99"/>
      <c r="Z794" s="99"/>
      <c r="AA794" s="99"/>
      <c r="AB794" s="99"/>
      <c r="AC794" s="97"/>
    </row>
    <row r="795" spans="1:29" ht="15.75">
      <c r="A795" s="99"/>
      <c r="B795" s="97"/>
      <c r="C795" s="97"/>
      <c r="D795" s="97"/>
      <c r="E795" s="97"/>
      <c r="F795" s="97"/>
      <c r="G795" s="97"/>
      <c r="H795" s="97"/>
      <c r="I795" s="97"/>
      <c r="J795" s="97"/>
      <c r="K795" s="97"/>
      <c r="L795" s="97"/>
      <c r="M795" s="97"/>
      <c r="N795" s="97"/>
      <c r="O795" s="97"/>
      <c r="P795" s="97"/>
      <c r="Q795" s="97"/>
      <c r="R795" s="97"/>
      <c r="S795" s="97"/>
      <c r="T795" s="97"/>
      <c r="U795" s="97"/>
      <c r="V795" s="97"/>
      <c r="W795" s="97"/>
      <c r="X795" s="97"/>
      <c r="Y795" s="99"/>
      <c r="Z795" s="99"/>
      <c r="AA795" s="99"/>
      <c r="AB795" s="99"/>
      <c r="AC795" s="97"/>
    </row>
    <row r="796" spans="1:29" ht="15.75">
      <c r="A796" s="99"/>
      <c r="B796" s="97"/>
      <c r="C796" s="97"/>
      <c r="D796" s="97"/>
      <c r="E796" s="97"/>
      <c r="F796" s="97"/>
      <c r="G796" s="97"/>
      <c r="H796" s="97"/>
      <c r="I796" s="97"/>
      <c r="J796" s="97"/>
      <c r="K796" s="97"/>
      <c r="L796" s="97"/>
      <c r="M796" s="97"/>
      <c r="N796" s="97"/>
      <c r="O796" s="97"/>
      <c r="P796" s="97"/>
      <c r="Q796" s="97"/>
      <c r="R796" s="97"/>
      <c r="S796" s="97"/>
      <c r="T796" s="97"/>
      <c r="U796" s="97"/>
      <c r="V796" s="97"/>
      <c r="W796" s="97"/>
      <c r="X796" s="97"/>
      <c r="Y796" s="99"/>
      <c r="Z796" s="99"/>
      <c r="AA796" s="99"/>
      <c r="AB796" s="99"/>
      <c r="AC796" s="97"/>
    </row>
    <row r="797" spans="1:29" ht="15.75">
      <c r="A797" s="99"/>
      <c r="B797" s="97"/>
      <c r="C797" s="97"/>
      <c r="D797" s="97"/>
      <c r="E797" s="97"/>
      <c r="F797" s="97"/>
      <c r="G797" s="97"/>
      <c r="H797" s="97"/>
      <c r="I797" s="97"/>
      <c r="J797" s="97"/>
      <c r="K797" s="97"/>
      <c r="L797" s="97"/>
      <c r="M797" s="97"/>
      <c r="N797" s="97"/>
      <c r="O797" s="97"/>
      <c r="P797" s="97"/>
      <c r="Q797" s="97"/>
      <c r="R797" s="97"/>
      <c r="S797" s="97"/>
      <c r="T797" s="97"/>
      <c r="U797" s="97"/>
      <c r="V797" s="97"/>
      <c r="W797" s="97"/>
      <c r="X797" s="97"/>
      <c r="Y797" s="99"/>
      <c r="Z797" s="99"/>
      <c r="AA797" s="99"/>
      <c r="AB797" s="99"/>
      <c r="AC797" s="97"/>
    </row>
    <row r="798" spans="1:29" ht="15.75">
      <c r="A798" s="99"/>
      <c r="B798" s="97"/>
      <c r="C798" s="97"/>
      <c r="D798" s="97"/>
      <c r="E798" s="97"/>
      <c r="F798" s="97"/>
      <c r="G798" s="97"/>
      <c r="H798" s="97"/>
      <c r="I798" s="97"/>
      <c r="J798" s="97"/>
      <c r="K798" s="97"/>
      <c r="L798" s="97"/>
      <c r="M798" s="97"/>
      <c r="N798" s="97"/>
      <c r="O798" s="97"/>
      <c r="P798" s="97"/>
      <c r="Q798" s="97"/>
      <c r="R798" s="97"/>
      <c r="S798" s="97"/>
      <c r="T798" s="97"/>
      <c r="U798" s="97"/>
      <c r="V798" s="97"/>
      <c r="W798" s="97"/>
      <c r="X798" s="97"/>
      <c r="Y798" s="99"/>
      <c r="Z798" s="99"/>
      <c r="AA798" s="99"/>
      <c r="AB798" s="99"/>
      <c r="AC798" s="97"/>
    </row>
    <row r="799" spans="1:29" ht="15.75">
      <c r="A799" s="99"/>
      <c r="B799" s="97"/>
      <c r="C799" s="97"/>
      <c r="D799" s="97"/>
      <c r="E799" s="97"/>
      <c r="F799" s="97"/>
      <c r="G799" s="97"/>
      <c r="H799" s="97"/>
      <c r="I799" s="97"/>
      <c r="J799" s="97"/>
      <c r="K799" s="97"/>
      <c r="L799" s="97"/>
      <c r="M799" s="97"/>
      <c r="N799" s="97"/>
      <c r="O799" s="97"/>
      <c r="P799" s="97"/>
      <c r="Q799" s="97"/>
      <c r="R799" s="97"/>
      <c r="S799" s="97"/>
      <c r="T799" s="97"/>
      <c r="U799" s="97"/>
      <c r="V799" s="97"/>
      <c r="W799" s="97"/>
      <c r="X799" s="97"/>
      <c r="Y799" s="99"/>
      <c r="Z799" s="99"/>
      <c r="AA799" s="99"/>
      <c r="AB799" s="99"/>
      <c r="AC799" s="97"/>
    </row>
    <row r="800" spans="1:29" ht="15.75">
      <c r="A800" s="99"/>
      <c r="B800" s="97"/>
      <c r="C800" s="97"/>
      <c r="D800" s="97"/>
      <c r="E800" s="97"/>
      <c r="F800" s="97"/>
      <c r="G800" s="97"/>
      <c r="H800" s="97"/>
      <c r="I800" s="97"/>
      <c r="J800" s="97"/>
      <c r="K800" s="97"/>
      <c r="L800" s="97"/>
      <c r="M800" s="97"/>
      <c r="N800" s="97"/>
      <c r="O800" s="97"/>
      <c r="P800" s="97"/>
      <c r="Q800" s="97"/>
      <c r="R800" s="97"/>
      <c r="S800" s="97"/>
      <c r="T800" s="97"/>
      <c r="U800" s="97"/>
      <c r="V800" s="97"/>
      <c r="W800" s="97"/>
      <c r="X800" s="97"/>
      <c r="Y800" s="99"/>
      <c r="Z800" s="99"/>
      <c r="AA800" s="99"/>
      <c r="AB800" s="99"/>
      <c r="AC800" s="97"/>
    </row>
    <row r="801" spans="1:29" ht="15.75">
      <c r="A801" s="99"/>
      <c r="B801" s="97"/>
      <c r="C801" s="97"/>
      <c r="D801" s="97"/>
      <c r="E801" s="97"/>
      <c r="F801" s="97"/>
      <c r="G801" s="97"/>
      <c r="H801" s="97"/>
      <c r="I801" s="97"/>
      <c r="J801" s="97"/>
      <c r="K801" s="97"/>
      <c r="L801" s="97"/>
      <c r="M801" s="97"/>
      <c r="N801" s="97"/>
      <c r="O801" s="97"/>
      <c r="P801" s="97"/>
      <c r="Q801" s="97"/>
      <c r="R801" s="97"/>
      <c r="S801" s="97"/>
      <c r="T801" s="97"/>
      <c r="U801" s="97"/>
      <c r="V801" s="97"/>
      <c r="W801" s="97"/>
      <c r="X801" s="97"/>
      <c r="Y801" s="99"/>
      <c r="Z801" s="99"/>
      <c r="AA801" s="99"/>
      <c r="AB801" s="99"/>
      <c r="AC801" s="97"/>
    </row>
    <row r="802" spans="1:29" ht="15.75">
      <c r="A802" s="99"/>
      <c r="B802" s="97"/>
      <c r="C802" s="97"/>
      <c r="D802" s="97"/>
      <c r="E802" s="97"/>
      <c r="F802" s="97"/>
      <c r="G802" s="97"/>
      <c r="H802" s="97"/>
      <c r="I802" s="97"/>
      <c r="J802" s="97"/>
      <c r="K802" s="97"/>
      <c r="L802" s="97"/>
      <c r="M802" s="97"/>
      <c r="N802" s="97"/>
      <c r="O802" s="97"/>
      <c r="P802" s="97"/>
      <c r="Q802" s="97"/>
      <c r="R802" s="97"/>
      <c r="S802" s="97"/>
      <c r="T802" s="97"/>
      <c r="U802" s="97"/>
      <c r="V802" s="97"/>
      <c r="W802" s="97"/>
      <c r="X802" s="97"/>
      <c r="Y802" s="99"/>
      <c r="Z802" s="99"/>
      <c r="AA802" s="99"/>
      <c r="AB802" s="99"/>
      <c r="AC802" s="97"/>
    </row>
    <row r="803" spans="1:29" ht="15.75">
      <c r="A803" s="99"/>
      <c r="B803" s="97"/>
      <c r="C803" s="97"/>
      <c r="D803" s="97"/>
      <c r="E803" s="97"/>
      <c r="F803" s="97"/>
      <c r="G803" s="97"/>
      <c r="H803" s="97"/>
      <c r="I803" s="97"/>
      <c r="J803" s="97"/>
      <c r="K803" s="97"/>
      <c r="L803" s="97"/>
      <c r="M803" s="97"/>
      <c r="N803" s="97"/>
      <c r="O803" s="97"/>
      <c r="P803" s="97"/>
      <c r="Q803" s="97"/>
      <c r="R803" s="97"/>
      <c r="S803" s="97"/>
      <c r="T803" s="97"/>
      <c r="U803" s="97"/>
      <c r="V803" s="97"/>
      <c r="W803" s="97"/>
      <c r="X803" s="97"/>
      <c r="Y803" s="99"/>
      <c r="Z803" s="99"/>
      <c r="AA803" s="99"/>
      <c r="AB803" s="99"/>
      <c r="AC803" s="97"/>
    </row>
    <row r="804" spans="1:29" ht="15.75">
      <c r="A804" s="99"/>
      <c r="B804" s="97"/>
      <c r="C804" s="97"/>
      <c r="D804" s="97"/>
      <c r="E804" s="97"/>
      <c r="F804" s="97"/>
      <c r="G804" s="97"/>
      <c r="H804" s="97"/>
      <c r="I804" s="97"/>
      <c r="J804" s="97"/>
      <c r="K804" s="97"/>
      <c r="L804" s="97"/>
      <c r="M804" s="97"/>
      <c r="N804" s="97"/>
      <c r="O804" s="97"/>
      <c r="P804" s="97"/>
      <c r="Q804" s="97"/>
      <c r="R804" s="97"/>
      <c r="S804" s="97"/>
      <c r="T804" s="97"/>
      <c r="U804" s="97"/>
      <c r="V804" s="97"/>
      <c r="W804" s="97"/>
      <c r="X804" s="97"/>
      <c r="Y804" s="99"/>
      <c r="Z804" s="99"/>
      <c r="AA804" s="99"/>
      <c r="AB804" s="99"/>
      <c r="AC804" s="97"/>
    </row>
    <row r="805" spans="1:29" ht="15.75">
      <c r="A805" s="99"/>
      <c r="B805" s="97"/>
      <c r="C805" s="97"/>
      <c r="D805" s="97"/>
      <c r="E805" s="97"/>
      <c r="F805" s="97"/>
      <c r="G805" s="97"/>
      <c r="H805" s="97"/>
      <c r="I805" s="97"/>
      <c r="J805" s="97"/>
      <c r="K805" s="97"/>
      <c r="L805" s="97"/>
      <c r="M805" s="97"/>
      <c r="N805" s="97"/>
      <c r="O805" s="97"/>
      <c r="P805" s="97"/>
      <c r="Q805" s="97"/>
      <c r="R805" s="97"/>
      <c r="S805" s="97"/>
      <c r="T805" s="97"/>
      <c r="U805" s="97"/>
      <c r="V805" s="97"/>
      <c r="W805" s="97"/>
      <c r="X805" s="97"/>
      <c r="Y805" s="99"/>
      <c r="Z805" s="99"/>
      <c r="AA805" s="99"/>
      <c r="AB805" s="99"/>
      <c r="AC805" s="97"/>
    </row>
    <row r="806" spans="1:29" ht="15.75">
      <c r="A806" s="99"/>
      <c r="B806" s="97"/>
      <c r="C806" s="97"/>
      <c r="D806" s="97"/>
      <c r="E806" s="97"/>
      <c r="F806" s="97"/>
      <c r="G806" s="97"/>
      <c r="H806" s="97"/>
      <c r="I806" s="97"/>
      <c r="J806" s="97"/>
      <c r="K806" s="97"/>
      <c r="L806" s="97"/>
      <c r="M806" s="97"/>
      <c r="N806" s="97"/>
      <c r="O806" s="97"/>
      <c r="P806" s="97"/>
      <c r="Q806" s="97"/>
      <c r="R806" s="97"/>
      <c r="S806" s="97"/>
      <c r="T806" s="97"/>
      <c r="U806" s="97"/>
      <c r="V806" s="97"/>
      <c r="W806" s="97"/>
      <c r="X806" s="97"/>
      <c r="Y806" s="99"/>
      <c r="Z806" s="99"/>
      <c r="AA806" s="99"/>
      <c r="AB806" s="99"/>
      <c r="AC806" s="97"/>
    </row>
    <row r="807" spans="1:29" ht="15.75">
      <c r="A807" s="99"/>
      <c r="B807" s="97"/>
      <c r="C807" s="97"/>
      <c r="D807" s="97"/>
      <c r="E807" s="97"/>
      <c r="F807" s="97"/>
      <c r="G807" s="97"/>
      <c r="H807" s="97"/>
      <c r="I807" s="97"/>
      <c r="J807" s="97"/>
      <c r="K807" s="97"/>
      <c r="L807" s="97"/>
      <c r="M807" s="97"/>
      <c r="N807" s="97"/>
      <c r="O807" s="97"/>
      <c r="P807" s="97"/>
      <c r="Q807" s="97"/>
      <c r="R807" s="97"/>
      <c r="S807" s="97"/>
      <c r="T807" s="97"/>
      <c r="U807" s="97"/>
      <c r="V807" s="97"/>
      <c r="W807" s="97"/>
      <c r="X807" s="97"/>
      <c r="Y807" s="99"/>
      <c r="Z807" s="99"/>
      <c r="AA807" s="99"/>
      <c r="AB807" s="99"/>
      <c r="AC807" s="97"/>
    </row>
    <row r="808" spans="1:29" ht="15.75">
      <c r="A808" s="99"/>
      <c r="B808" s="97"/>
      <c r="C808" s="97"/>
      <c r="D808" s="97"/>
      <c r="E808" s="97"/>
      <c r="F808" s="97"/>
      <c r="G808" s="97"/>
      <c r="H808" s="97"/>
      <c r="I808" s="97"/>
      <c r="J808" s="97"/>
      <c r="K808" s="97"/>
      <c r="L808" s="97"/>
      <c r="M808" s="97"/>
      <c r="N808" s="97"/>
      <c r="O808" s="97"/>
      <c r="P808" s="97"/>
      <c r="Q808" s="97"/>
      <c r="R808" s="97"/>
      <c r="S808" s="97"/>
      <c r="T808" s="97"/>
      <c r="U808" s="97"/>
      <c r="V808" s="97"/>
      <c r="W808" s="97"/>
      <c r="X808" s="97"/>
      <c r="Y808" s="99"/>
      <c r="Z808" s="99"/>
      <c r="AA808" s="99"/>
      <c r="AB808" s="99"/>
      <c r="AC808" s="97"/>
    </row>
    <row r="809" spans="1:29" ht="15.75">
      <c r="A809" s="99"/>
      <c r="B809" s="97"/>
      <c r="C809" s="97"/>
      <c r="D809" s="97"/>
      <c r="E809" s="97"/>
      <c r="F809" s="97"/>
      <c r="G809" s="97"/>
      <c r="H809" s="97"/>
      <c r="I809" s="97"/>
      <c r="J809" s="97"/>
      <c r="K809" s="97"/>
      <c r="L809" s="97"/>
      <c r="M809" s="97"/>
      <c r="N809" s="97"/>
      <c r="O809" s="97"/>
      <c r="P809" s="97"/>
      <c r="Q809" s="97"/>
      <c r="R809" s="97"/>
      <c r="S809" s="97"/>
      <c r="T809" s="97"/>
      <c r="U809" s="97"/>
      <c r="V809" s="97"/>
      <c r="W809" s="97"/>
      <c r="X809" s="97"/>
      <c r="Y809" s="99"/>
      <c r="Z809" s="99"/>
      <c r="AA809" s="99"/>
      <c r="AB809" s="99"/>
      <c r="AC809" s="97"/>
    </row>
    <row r="810" spans="1:29" ht="15.75">
      <c r="A810" s="99"/>
      <c r="B810" s="97"/>
      <c r="C810" s="97"/>
      <c r="D810" s="97"/>
      <c r="E810" s="97"/>
      <c r="F810" s="97"/>
      <c r="G810" s="97"/>
      <c r="H810" s="97"/>
      <c r="I810" s="97"/>
      <c r="J810" s="97"/>
      <c r="K810" s="97"/>
      <c r="L810" s="97"/>
      <c r="M810" s="97"/>
      <c r="N810" s="97"/>
      <c r="O810" s="97"/>
      <c r="P810" s="97"/>
      <c r="Q810" s="97"/>
      <c r="R810" s="97"/>
      <c r="S810" s="97"/>
      <c r="T810" s="97"/>
      <c r="U810" s="97"/>
      <c r="V810" s="97"/>
      <c r="W810" s="97"/>
      <c r="X810" s="97"/>
      <c r="Y810" s="99"/>
      <c r="Z810" s="99"/>
      <c r="AA810" s="99"/>
      <c r="AB810" s="99"/>
      <c r="AC810" s="97"/>
    </row>
    <row r="811" spans="1:29" ht="15.75">
      <c r="A811" s="99"/>
      <c r="B811" s="97"/>
      <c r="C811" s="97"/>
      <c r="D811" s="97"/>
      <c r="E811" s="97"/>
      <c r="F811" s="97"/>
      <c r="G811" s="97"/>
      <c r="H811" s="97"/>
      <c r="I811" s="97"/>
      <c r="J811" s="97"/>
      <c r="K811" s="97"/>
      <c r="L811" s="97"/>
      <c r="M811" s="97"/>
      <c r="N811" s="97"/>
      <c r="O811" s="97"/>
      <c r="P811" s="97"/>
      <c r="Q811" s="97"/>
      <c r="R811" s="97"/>
      <c r="S811" s="97"/>
      <c r="T811" s="97"/>
      <c r="U811" s="97"/>
      <c r="V811" s="97"/>
      <c r="W811" s="97"/>
      <c r="X811" s="97"/>
      <c r="Y811" s="99"/>
      <c r="Z811" s="99"/>
      <c r="AA811" s="99"/>
      <c r="AB811" s="99"/>
      <c r="AC811" s="97"/>
    </row>
    <row r="812" spans="1:29" ht="15.75">
      <c r="A812" s="99"/>
      <c r="B812" s="97"/>
      <c r="C812" s="97"/>
      <c r="D812" s="97"/>
      <c r="E812" s="97"/>
      <c r="F812" s="97"/>
      <c r="G812" s="97"/>
      <c r="H812" s="97"/>
      <c r="I812" s="97"/>
      <c r="J812" s="97"/>
      <c r="K812" s="97"/>
      <c r="L812" s="97"/>
      <c r="M812" s="97"/>
      <c r="N812" s="97"/>
      <c r="O812" s="97"/>
      <c r="P812" s="97"/>
      <c r="Q812" s="97"/>
      <c r="R812" s="97"/>
      <c r="S812" s="97"/>
      <c r="T812" s="97"/>
      <c r="U812" s="97"/>
      <c r="V812" s="97"/>
      <c r="W812" s="97"/>
      <c r="X812" s="97"/>
      <c r="Y812" s="99"/>
      <c r="Z812" s="99"/>
      <c r="AA812" s="99"/>
      <c r="AB812" s="99"/>
      <c r="AC812" s="97"/>
    </row>
    <row r="813" spans="1:29" ht="15.75">
      <c r="A813" s="99"/>
      <c r="B813" s="97"/>
      <c r="C813" s="97"/>
      <c r="D813" s="97"/>
      <c r="E813" s="97"/>
      <c r="F813" s="97"/>
      <c r="G813" s="97"/>
      <c r="H813" s="97"/>
      <c r="I813" s="97"/>
      <c r="J813" s="97"/>
      <c r="K813" s="97"/>
      <c r="L813" s="97"/>
      <c r="M813" s="97"/>
      <c r="N813" s="97"/>
      <c r="O813" s="97"/>
      <c r="P813" s="97"/>
      <c r="Q813" s="97"/>
      <c r="R813" s="97"/>
      <c r="S813" s="97"/>
      <c r="T813" s="97"/>
      <c r="U813" s="97"/>
      <c r="V813" s="97"/>
      <c r="W813" s="97"/>
      <c r="X813" s="97"/>
      <c r="Y813" s="99"/>
      <c r="Z813" s="99"/>
      <c r="AA813" s="99"/>
      <c r="AB813" s="99"/>
      <c r="AC813" s="97"/>
    </row>
    <row r="814" spans="1:29" ht="15.75">
      <c r="A814" s="99"/>
      <c r="B814" s="97"/>
      <c r="C814" s="97"/>
      <c r="D814" s="97"/>
      <c r="E814" s="97"/>
      <c r="F814" s="97"/>
      <c r="G814" s="97"/>
      <c r="H814" s="97"/>
      <c r="I814" s="97"/>
      <c r="J814" s="97"/>
      <c r="K814" s="97"/>
      <c r="L814" s="97"/>
      <c r="M814" s="97"/>
      <c r="N814" s="97"/>
      <c r="O814" s="97"/>
      <c r="P814" s="97"/>
      <c r="Q814" s="97"/>
      <c r="R814" s="97"/>
      <c r="S814" s="97"/>
      <c r="T814" s="97"/>
      <c r="U814" s="97"/>
      <c r="V814" s="97"/>
      <c r="W814" s="97"/>
      <c r="X814" s="97"/>
      <c r="Y814" s="99"/>
      <c r="Z814" s="99"/>
      <c r="AA814" s="99"/>
      <c r="AB814" s="99"/>
      <c r="AC814" s="97"/>
    </row>
    <row r="815" spans="1:29" ht="15.75">
      <c r="A815" s="99"/>
      <c r="B815" s="97"/>
      <c r="C815" s="97"/>
      <c r="D815" s="97"/>
      <c r="E815" s="97"/>
      <c r="F815" s="97"/>
      <c r="G815" s="97"/>
      <c r="H815" s="97"/>
      <c r="I815" s="97"/>
      <c r="J815" s="97"/>
      <c r="K815" s="97"/>
      <c r="L815" s="97"/>
      <c r="M815" s="97"/>
      <c r="N815" s="97"/>
      <c r="O815" s="97"/>
      <c r="P815" s="97"/>
      <c r="Q815" s="97"/>
      <c r="R815" s="97"/>
      <c r="S815" s="97"/>
      <c r="T815" s="97"/>
      <c r="U815" s="97"/>
      <c r="V815" s="97"/>
      <c r="W815" s="97"/>
      <c r="X815" s="97"/>
      <c r="Y815" s="99"/>
      <c r="Z815" s="99"/>
      <c r="AA815" s="99"/>
      <c r="AB815" s="99"/>
      <c r="AC815" s="97"/>
    </row>
    <row r="816" spans="1:29" ht="15.75">
      <c r="A816" s="99"/>
      <c r="B816" s="97"/>
      <c r="C816" s="97"/>
      <c r="D816" s="97"/>
      <c r="E816" s="97"/>
      <c r="F816" s="97"/>
      <c r="G816" s="97"/>
      <c r="H816" s="97"/>
      <c r="I816" s="97"/>
      <c r="J816" s="97"/>
      <c r="K816" s="97"/>
      <c r="L816" s="97"/>
      <c r="M816" s="97"/>
      <c r="N816" s="97"/>
      <c r="O816" s="97"/>
      <c r="P816" s="97"/>
      <c r="Q816" s="97"/>
      <c r="R816" s="97"/>
      <c r="S816" s="97"/>
      <c r="T816" s="97"/>
      <c r="U816" s="97"/>
      <c r="V816" s="97"/>
      <c r="W816" s="97"/>
      <c r="X816" s="97"/>
      <c r="Y816" s="99"/>
      <c r="Z816" s="99"/>
      <c r="AA816" s="99"/>
      <c r="AB816" s="99"/>
      <c r="AC816" s="97"/>
    </row>
    <row r="817" spans="1:29" ht="15.75">
      <c r="A817" s="99"/>
      <c r="B817" s="97"/>
      <c r="C817" s="97"/>
      <c r="D817" s="97"/>
      <c r="E817" s="97"/>
      <c r="F817" s="97"/>
      <c r="G817" s="97"/>
      <c r="H817" s="97"/>
      <c r="I817" s="97"/>
      <c r="J817" s="97"/>
      <c r="K817" s="97"/>
      <c r="L817" s="97"/>
      <c r="M817" s="97"/>
      <c r="N817" s="97"/>
      <c r="O817" s="97"/>
      <c r="P817" s="97"/>
      <c r="Q817" s="97"/>
      <c r="R817" s="97"/>
      <c r="S817" s="97"/>
      <c r="T817" s="97"/>
      <c r="U817" s="97"/>
      <c r="V817" s="97"/>
      <c r="W817" s="97"/>
      <c r="X817" s="97"/>
      <c r="Y817" s="99"/>
      <c r="Z817" s="99"/>
      <c r="AA817" s="99"/>
      <c r="AB817" s="99"/>
      <c r="AC817" s="97"/>
    </row>
    <row r="818" spans="1:29" ht="15.75">
      <c r="A818" s="99"/>
      <c r="B818" s="97"/>
      <c r="C818" s="97"/>
      <c r="D818" s="97"/>
      <c r="E818" s="97"/>
      <c r="F818" s="97"/>
      <c r="G818" s="97"/>
      <c r="H818" s="97"/>
      <c r="I818" s="97"/>
      <c r="J818" s="97"/>
      <c r="K818" s="97"/>
      <c r="L818" s="97"/>
      <c r="M818" s="97"/>
      <c r="N818" s="97"/>
      <c r="O818" s="97"/>
      <c r="P818" s="97"/>
      <c r="Q818" s="97"/>
      <c r="R818" s="97"/>
      <c r="S818" s="97"/>
      <c r="T818" s="97"/>
      <c r="U818" s="97"/>
      <c r="V818" s="97"/>
      <c r="W818" s="97"/>
      <c r="X818" s="97"/>
      <c r="Y818" s="99"/>
      <c r="Z818" s="99"/>
      <c r="AA818" s="99"/>
      <c r="AB818" s="99"/>
      <c r="AC818" s="97"/>
    </row>
    <row r="819" spans="1:29" ht="15.75">
      <c r="A819" s="99"/>
      <c r="B819" s="97"/>
      <c r="C819" s="97"/>
      <c r="D819" s="97"/>
      <c r="E819" s="97"/>
      <c r="F819" s="97"/>
      <c r="G819" s="97"/>
      <c r="H819" s="97"/>
      <c r="I819" s="97"/>
      <c r="J819" s="97"/>
      <c r="K819" s="97"/>
      <c r="L819" s="97"/>
      <c r="M819" s="97"/>
      <c r="N819" s="97"/>
      <c r="O819" s="97"/>
      <c r="P819" s="97"/>
      <c r="Q819" s="97"/>
      <c r="R819" s="97"/>
      <c r="S819" s="97"/>
      <c r="T819" s="97"/>
      <c r="U819" s="97"/>
      <c r="V819" s="97"/>
      <c r="W819" s="97"/>
      <c r="X819" s="97"/>
      <c r="Y819" s="99"/>
      <c r="Z819" s="99"/>
      <c r="AA819" s="99"/>
      <c r="AB819" s="99"/>
      <c r="AC819" s="97"/>
    </row>
    <row r="820" spans="1:29" ht="15.75">
      <c r="A820" s="99"/>
      <c r="B820" s="97"/>
      <c r="C820" s="97"/>
      <c r="D820" s="97"/>
      <c r="E820" s="97"/>
      <c r="F820" s="97"/>
      <c r="G820" s="97"/>
      <c r="H820" s="97"/>
      <c r="I820" s="97"/>
      <c r="J820" s="97"/>
      <c r="K820" s="97"/>
      <c r="L820" s="97"/>
      <c r="M820" s="97"/>
      <c r="N820" s="97"/>
      <c r="O820" s="97"/>
      <c r="P820" s="97"/>
      <c r="Q820" s="97"/>
      <c r="R820" s="97"/>
      <c r="S820" s="97"/>
      <c r="T820" s="97"/>
      <c r="U820" s="97"/>
      <c r="V820" s="97"/>
      <c r="W820" s="97"/>
      <c r="X820" s="97"/>
      <c r="Y820" s="99"/>
      <c r="Z820" s="99"/>
      <c r="AA820" s="99"/>
      <c r="AB820" s="99"/>
      <c r="AC820" s="97"/>
    </row>
    <row r="821" spans="1:29" ht="15.75">
      <c r="A821" s="99"/>
      <c r="B821" s="97"/>
      <c r="C821" s="97"/>
      <c r="D821" s="97"/>
      <c r="E821" s="97"/>
      <c r="F821" s="97"/>
      <c r="G821" s="97"/>
      <c r="H821" s="97"/>
      <c r="I821" s="97"/>
      <c r="J821" s="97"/>
      <c r="K821" s="97"/>
      <c r="L821" s="97"/>
      <c r="M821" s="97"/>
      <c r="N821" s="97"/>
      <c r="O821" s="97"/>
      <c r="P821" s="97"/>
      <c r="Q821" s="97"/>
      <c r="R821" s="97"/>
      <c r="S821" s="97"/>
      <c r="T821" s="97"/>
      <c r="U821" s="97"/>
      <c r="V821" s="97"/>
      <c r="W821" s="97"/>
      <c r="X821" s="97"/>
      <c r="Y821" s="99"/>
      <c r="Z821" s="99"/>
      <c r="AA821" s="99"/>
      <c r="AB821" s="99"/>
      <c r="AC821" s="97"/>
    </row>
    <row r="822" spans="1:29" ht="15.75">
      <c r="A822" s="99"/>
      <c r="B822" s="97"/>
      <c r="C822" s="97"/>
      <c r="D822" s="97"/>
      <c r="E822" s="97"/>
      <c r="F822" s="97"/>
      <c r="G822" s="97"/>
      <c r="H822" s="97"/>
      <c r="I822" s="97"/>
      <c r="J822" s="97"/>
      <c r="K822" s="97"/>
      <c r="L822" s="97"/>
      <c r="M822" s="97"/>
      <c r="N822" s="97"/>
      <c r="O822" s="97"/>
      <c r="P822" s="97"/>
      <c r="Q822" s="97"/>
      <c r="R822" s="97"/>
      <c r="S822" s="97"/>
      <c r="T822" s="97"/>
      <c r="U822" s="97"/>
      <c r="V822" s="97"/>
      <c r="W822" s="97"/>
      <c r="X822" s="97"/>
      <c r="Y822" s="99"/>
      <c r="Z822" s="99"/>
      <c r="AA822" s="99"/>
      <c r="AB822" s="99"/>
      <c r="AC822" s="97"/>
    </row>
    <row r="823" spans="1:29" ht="15.75">
      <c r="A823" s="99"/>
      <c r="B823" s="97"/>
      <c r="C823" s="97"/>
      <c r="D823" s="97"/>
      <c r="E823" s="97"/>
      <c r="F823" s="97"/>
      <c r="G823" s="97"/>
      <c r="H823" s="97"/>
      <c r="I823" s="97"/>
      <c r="J823" s="97"/>
      <c r="K823" s="97"/>
      <c r="L823" s="97"/>
      <c r="M823" s="97"/>
      <c r="N823" s="97"/>
      <c r="O823" s="97"/>
      <c r="P823" s="97"/>
      <c r="Q823" s="97"/>
      <c r="R823" s="97"/>
      <c r="S823" s="97"/>
      <c r="T823" s="97"/>
      <c r="U823" s="97"/>
      <c r="V823" s="97"/>
      <c r="W823" s="97"/>
      <c r="X823" s="97"/>
      <c r="Y823" s="99"/>
      <c r="Z823" s="99"/>
      <c r="AA823" s="99"/>
      <c r="AB823" s="99"/>
      <c r="AC823" s="97"/>
    </row>
    <row r="824" spans="1:29" ht="15.75">
      <c r="A824" s="99"/>
      <c r="B824" s="97"/>
      <c r="C824" s="97"/>
      <c r="D824" s="97"/>
      <c r="E824" s="97"/>
      <c r="F824" s="97"/>
      <c r="G824" s="97"/>
      <c r="H824" s="97"/>
      <c r="I824" s="97"/>
      <c r="J824" s="97"/>
      <c r="K824" s="97"/>
      <c r="L824" s="97"/>
      <c r="M824" s="97"/>
      <c r="N824" s="97"/>
      <c r="O824" s="97"/>
      <c r="P824" s="97"/>
      <c r="Q824" s="97"/>
      <c r="R824" s="97"/>
      <c r="S824" s="97"/>
      <c r="T824" s="97"/>
      <c r="U824" s="97"/>
      <c r="V824" s="97"/>
      <c r="W824" s="97"/>
      <c r="X824" s="97"/>
      <c r="Y824" s="99"/>
      <c r="Z824" s="99"/>
      <c r="AA824" s="99"/>
      <c r="AB824" s="99"/>
      <c r="AC824" s="97"/>
    </row>
    <row r="825" spans="1:29" ht="15.75">
      <c r="A825" s="99"/>
      <c r="B825" s="97"/>
      <c r="C825" s="97"/>
      <c r="D825" s="97"/>
      <c r="E825" s="97"/>
      <c r="F825" s="97"/>
      <c r="G825" s="97"/>
      <c r="H825" s="97"/>
      <c r="I825" s="97"/>
      <c r="J825" s="97"/>
      <c r="K825" s="97"/>
      <c r="L825" s="97"/>
      <c r="M825" s="97"/>
      <c r="N825" s="97"/>
      <c r="O825" s="97"/>
      <c r="P825" s="97"/>
      <c r="Q825" s="97"/>
      <c r="R825" s="97"/>
      <c r="S825" s="97"/>
      <c r="T825" s="97"/>
      <c r="U825" s="97"/>
      <c r="V825" s="97"/>
      <c r="W825" s="97"/>
      <c r="X825" s="97"/>
      <c r="Y825" s="99"/>
      <c r="Z825" s="99"/>
      <c r="AA825" s="99"/>
      <c r="AB825" s="99"/>
      <c r="AC825" s="97"/>
    </row>
    <row r="826" spans="1:29" ht="15.75">
      <c r="A826" s="99"/>
      <c r="B826" s="97"/>
      <c r="C826" s="97"/>
      <c r="D826" s="97"/>
      <c r="E826" s="97"/>
      <c r="F826" s="97"/>
      <c r="G826" s="97"/>
      <c r="H826" s="97"/>
      <c r="I826" s="97"/>
      <c r="J826" s="97"/>
      <c r="K826" s="97"/>
      <c r="L826" s="97"/>
      <c r="M826" s="97"/>
      <c r="N826" s="97"/>
      <c r="O826" s="97"/>
      <c r="P826" s="97"/>
      <c r="Q826" s="97"/>
      <c r="R826" s="97"/>
      <c r="S826" s="97"/>
      <c r="T826" s="97"/>
      <c r="U826" s="97"/>
      <c r="V826" s="97"/>
      <c r="W826" s="97"/>
      <c r="X826" s="97"/>
      <c r="Y826" s="99"/>
      <c r="Z826" s="99"/>
      <c r="AA826" s="99"/>
      <c r="AB826" s="99"/>
      <c r="AC826" s="97"/>
    </row>
    <row r="827" spans="1:29" ht="15.75">
      <c r="A827" s="99"/>
      <c r="B827" s="97"/>
      <c r="C827" s="97"/>
      <c r="D827" s="97"/>
      <c r="E827" s="97"/>
      <c r="F827" s="97"/>
      <c r="G827" s="97"/>
      <c r="H827" s="97"/>
      <c r="I827" s="97"/>
      <c r="J827" s="97"/>
      <c r="K827" s="97"/>
      <c r="L827" s="97"/>
      <c r="M827" s="97"/>
      <c r="N827" s="97"/>
      <c r="O827" s="97"/>
      <c r="P827" s="97"/>
      <c r="Q827" s="97"/>
      <c r="R827" s="97"/>
      <c r="S827" s="97"/>
      <c r="T827" s="97"/>
      <c r="U827" s="97"/>
      <c r="V827" s="97"/>
      <c r="W827" s="97"/>
      <c r="X827" s="97"/>
      <c r="Y827" s="99"/>
      <c r="Z827" s="99"/>
      <c r="AA827" s="99"/>
      <c r="AB827" s="99"/>
      <c r="AC827" s="97"/>
    </row>
    <row r="828" spans="1:29" ht="15.75">
      <c r="A828" s="99"/>
      <c r="B828" s="97"/>
      <c r="C828" s="97"/>
      <c r="D828" s="97"/>
      <c r="E828" s="97"/>
      <c r="F828" s="97"/>
      <c r="G828" s="97"/>
      <c r="H828" s="97"/>
      <c r="I828" s="97"/>
      <c r="J828" s="97"/>
      <c r="K828" s="97"/>
      <c r="L828" s="97"/>
      <c r="M828" s="97"/>
      <c r="N828" s="97"/>
      <c r="O828" s="97"/>
      <c r="P828" s="97"/>
      <c r="Q828" s="97"/>
      <c r="R828" s="97"/>
      <c r="S828" s="97"/>
      <c r="T828" s="97"/>
      <c r="U828" s="97"/>
      <c r="V828" s="97"/>
      <c r="W828" s="97"/>
      <c r="X828" s="97"/>
      <c r="Y828" s="99"/>
      <c r="Z828" s="99"/>
      <c r="AA828" s="99"/>
      <c r="AB828" s="99"/>
      <c r="AC828" s="97"/>
    </row>
    <row r="829" spans="1:29" ht="15.75">
      <c r="A829" s="99"/>
      <c r="B829" s="97"/>
      <c r="C829" s="97"/>
      <c r="D829" s="97"/>
      <c r="E829" s="97"/>
      <c r="F829" s="97"/>
      <c r="G829" s="97"/>
      <c r="H829" s="97"/>
      <c r="I829" s="97"/>
      <c r="J829" s="97"/>
      <c r="K829" s="97"/>
      <c r="L829" s="97"/>
      <c r="M829" s="97"/>
      <c r="N829" s="97"/>
      <c r="O829" s="97"/>
      <c r="P829" s="97"/>
      <c r="Q829" s="97"/>
      <c r="R829" s="97"/>
      <c r="S829" s="97"/>
      <c r="T829" s="97"/>
      <c r="U829" s="97"/>
      <c r="V829" s="97"/>
      <c r="W829" s="97"/>
      <c r="X829" s="97"/>
      <c r="Y829" s="99"/>
      <c r="Z829" s="99"/>
      <c r="AA829" s="99"/>
      <c r="AB829" s="99"/>
      <c r="AC829" s="97"/>
    </row>
    <row r="830" spans="1:29" ht="15.75">
      <c r="A830" s="99"/>
      <c r="B830" s="97"/>
      <c r="C830" s="97"/>
      <c r="D830" s="97"/>
      <c r="E830" s="97"/>
      <c r="F830" s="97"/>
      <c r="G830" s="97"/>
      <c r="H830" s="97"/>
      <c r="I830" s="97"/>
      <c r="J830" s="97"/>
      <c r="K830" s="97"/>
      <c r="L830" s="97"/>
      <c r="M830" s="97"/>
      <c r="N830" s="97"/>
      <c r="O830" s="97"/>
      <c r="P830" s="97"/>
      <c r="Q830" s="97"/>
      <c r="R830" s="97"/>
      <c r="S830" s="97"/>
      <c r="T830" s="97"/>
      <c r="U830" s="97"/>
      <c r="V830" s="97"/>
      <c r="W830" s="97"/>
      <c r="X830" s="97"/>
      <c r="Y830" s="99"/>
      <c r="Z830" s="99"/>
      <c r="AA830" s="99"/>
      <c r="AB830" s="99"/>
      <c r="AC830" s="97"/>
    </row>
    <row r="831" spans="1:29" ht="15.75">
      <c r="A831" s="99"/>
      <c r="B831" s="97"/>
      <c r="C831" s="97"/>
      <c r="D831" s="97"/>
      <c r="E831" s="97"/>
      <c r="F831" s="97"/>
      <c r="G831" s="97"/>
      <c r="H831" s="97"/>
      <c r="I831" s="97"/>
      <c r="J831" s="97"/>
      <c r="K831" s="97"/>
      <c r="L831" s="97"/>
      <c r="M831" s="97"/>
      <c r="N831" s="97"/>
      <c r="O831" s="97"/>
      <c r="P831" s="97"/>
      <c r="Q831" s="97"/>
      <c r="R831" s="97"/>
      <c r="S831" s="97"/>
      <c r="T831" s="97"/>
      <c r="U831" s="97"/>
      <c r="V831" s="97"/>
      <c r="W831" s="97"/>
      <c r="X831" s="97"/>
      <c r="Y831" s="99"/>
      <c r="Z831" s="99"/>
      <c r="AA831" s="99"/>
      <c r="AB831" s="99"/>
      <c r="AC831" s="97"/>
    </row>
    <row r="832" spans="1:29" ht="15.75">
      <c r="A832" s="99"/>
      <c r="B832" s="97"/>
      <c r="C832" s="97"/>
      <c r="D832" s="97"/>
      <c r="E832" s="97"/>
      <c r="F832" s="97"/>
      <c r="G832" s="97"/>
      <c r="H832" s="97"/>
      <c r="I832" s="97"/>
      <c r="J832" s="97"/>
      <c r="K832" s="97"/>
      <c r="L832" s="97"/>
      <c r="M832" s="97"/>
      <c r="N832" s="97"/>
      <c r="O832" s="97"/>
      <c r="P832" s="97"/>
      <c r="Q832" s="97"/>
      <c r="R832" s="97"/>
      <c r="S832" s="97"/>
      <c r="T832" s="97"/>
      <c r="U832" s="97"/>
      <c r="V832" s="97"/>
      <c r="W832" s="97"/>
      <c r="X832" s="97"/>
      <c r="Y832" s="99"/>
      <c r="Z832" s="99"/>
      <c r="AA832" s="99"/>
      <c r="AB832" s="99"/>
      <c r="AC832" s="97"/>
    </row>
    <row r="833" spans="1:29" ht="15.75">
      <c r="A833" s="99"/>
      <c r="B833" s="97"/>
      <c r="C833" s="97"/>
      <c r="D833" s="97"/>
      <c r="E833" s="97"/>
      <c r="F833" s="97"/>
      <c r="G833" s="97"/>
      <c r="H833" s="97"/>
      <c r="I833" s="97"/>
      <c r="J833" s="97"/>
      <c r="K833" s="97"/>
      <c r="L833" s="97"/>
      <c r="M833" s="97"/>
      <c r="N833" s="97"/>
      <c r="O833" s="97"/>
      <c r="P833" s="97"/>
      <c r="Q833" s="97"/>
      <c r="R833" s="97"/>
      <c r="S833" s="97"/>
      <c r="T833" s="97"/>
      <c r="U833" s="97"/>
      <c r="V833" s="97"/>
      <c r="W833" s="97"/>
      <c r="X833" s="97"/>
      <c r="Y833" s="99"/>
      <c r="Z833" s="99"/>
      <c r="AA833" s="99"/>
      <c r="AB833" s="99"/>
      <c r="AC833" s="97"/>
    </row>
    <row r="834" spans="1:29" ht="15.75">
      <c r="A834" s="99"/>
      <c r="B834" s="97"/>
      <c r="C834" s="97"/>
      <c r="D834" s="97"/>
      <c r="E834" s="97"/>
      <c r="F834" s="97"/>
      <c r="G834" s="97"/>
      <c r="H834" s="97"/>
      <c r="I834" s="97"/>
      <c r="J834" s="97"/>
      <c r="K834" s="97"/>
      <c r="L834" s="97"/>
      <c r="M834" s="97"/>
      <c r="N834" s="97"/>
      <c r="O834" s="97"/>
      <c r="P834" s="97"/>
      <c r="Q834" s="97"/>
      <c r="R834" s="97"/>
      <c r="S834" s="97"/>
      <c r="T834" s="97"/>
      <c r="U834" s="97"/>
      <c r="V834" s="97"/>
      <c r="W834" s="97"/>
      <c r="X834" s="97"/>
      <c r="Y834" s="99"/>
      <c r="Z834" s="99"/>
      <c r="AA834" s="99"/>
      <c r="AB834" s="99"/>
      <c r="AC834" s="97"/>
    </row>
    <row r="835" spans="1:29" ht="15.75">
      <c r="A835" s="99"/>
      <c r="B835" s="97"/>
      <c r="C835" s="97"/>
      <c r="D835" s="97"/>
      <c r="E835" s="97"/>
      <c r="F835" s="97"/>
      <c r="G835" s="97"/>
      <c r="H835" s="97"/>
      <c r="I835" s="97"/>
      <c r="J835" s="97"/>
      <c r="K835" s="97"/>
      <c r="L835" s="97"/>
      <c r="M835" s="97"/>
      <c r="N835" s="97"/>
      <c r="O835" s="97"/>
      <c r="P835" s="97"/>
      <c r="Q835" s="97"/>
      <c r="R835" s="97"/>
      <c r="S835" s="97"/>
      <c r="T835" s="97"/>
      <c r="U835" s="97"/>
      <c r="V835" s="97"/>
      <c r="W835" s="97"/>
      <c r="X835" s="97"/>
      <c r="Y835" s="99"/>
      <c r="Z835" s="99"/>
      <c r="AA835" s="99"/>
      <c r="AB835" s="99"/>
      <c r="AC835" s="97"/>
    </row>
    <row r="836" spans="1:29" ht="15.75">
      <c r="A836" s="99"/>
      <c r="B836" s="97"/>
      <c r="C836" s="97"/>
      <c r="D836" s="97"/>
      <c r="E836" s="97"/>
      <c r="F836" s="97"/>
      <c r="G836" s="97"/>
      <c r="H836" s="97"/>
      <c r="I836" s="97"/>
      <c r="J836" s="97"/>
      <c r="K836" s="97"/>
      <c r="L836" s="97"/>
      <c r="M836" s="97"/>
      <c r="N836" s="97"/>
      <c r="O836" s="97"/>
      <c r="P836" s="97"/>
      <c r="Q836" s="97"/>
      <c r="R836" s="97"/>
      <c r="S836" s="97"/>
      <c r="T836" s="97"/>
      <c r="U836" s="97"/>
      <c r="V836" s="97"/>
      <c r="W836" s="97"/>
      <c r="X836" s="97"/>
      <c r="Y836" s="99"/>
      <c r="Z836" s="99"/>
      <c r="AA836" s="99"/>
      <c r="AB836" s="99"/>
      <c r="AC836" s="97"/>
    </row>
    <row r="837" spans="1:29" ht="15.75">
      <c r="A837" s="99"/>
      <c r="B837" s="97"/>
      <c r="C837" s="97"/>
      <c r="D837" s="97"/>
      <c r="E837" s="97"/>
      <c r="F837" s="97"/>
      <c r="G837" s="97"/>
      <c r="H837" s="97"/>
      <c r="I837" s="97"/>
      <c r="J837" s="97"/>
      <c r="K837" s="97"/>
      <c r="L837" s="97"/>
      <c r="M837" s="97"/>
      <c r="N837" s="97"/>
      <c r="O837" s="97"/>
      <c r="P837" s="97"/>
      <c r="Q837" s="97"/>
      <c r="R837" s="97"/>
      <c r="S837" s="97"/>
      <c r="T837" s="97"/>
      <c r="U837" s="97"/>
      <c r="V837" s="97"/>
      <c r="W837" s="97"/>
      <c r="X837" s="97"/>
      <c r="Y837" s="99"/>
      <c r="Z837" s="99"/>
      <c r="AA837" s="99"/>
      <c r="AB837" s="99"/>
      <c r="AC837" s="97"/>
    </row>
    <row r="838" spans="1:29" ht="15.75">
      <c r="A838" s="99"/>
      <c r="B838" s="97"/>
      <c r="C838" s="97"/>
      <c r="D838" s="97"/>
      <c r="E838" s="97"/>
      <c r="F838" s="97"/>
      <c r="G838" s="97"/>
      <c r="H838" s="97"/>
      <c r="I838" s="97"/>
      <c r="J838" s="97"/>
      <c r="K838" s="97"/>
      <c r="L838" s="97"/>
      <c r="M838" s="97"/>
      <c r="N838" s="97"/>
      <c r="O838" s="97"/>
      <c r="P838" s="97"/>
      <c r="Q838" s="97"/>
      <c r="R838" s="97"/>
      <c r="S838" s="97"/>
      <c r="T838" s="97"/>
      <c r="U838" s="97"/>
      <c r="V838" s="97"/>
      <c r="W838" s="97"/>
      <c r="X838" s="97"/>
      <c r="Y838" s="99"/>
      <c r="Z838" s="99"/>
      <c r="AA838" s="99"/>
      <c r="AB838" s="99"/>
      <c r="AC838" s="97"/>
    </row>
    <row r="839" spans="1:29" ht="15.75">
      <c r="A839" s="99"/>
      <c r="B839" s="97"/>
      <c r="C839" s="97"/>
      <c r="D839" s="97"/>
      <c r="E839" s="97"/>
      <c r="F839" s="97"/>
      <c r="G839" s="97"/>
      <c r="H839" s="97"/>
      <c r="I839" s="97"/>
      <c r="J839" s="97"/>
      <c r="K839" s="97"/>
      <c r="L839" s="97"/>
      <c r="M839" s="97"/>
      <c r="N839" s="97"/>
      <c r="O839" s="97"/>
      <c r="P839" s="97"/>
      <c r="Q839" s="97"/>
      <c r="R839" s="97"/>
      <c r="S839" s="97"/>
      <c r="T839" s="97"/>
      <c r="U839" s="97"/>
      <c r="V839" s="97"/>
      <c r="W839" s="97"/>
      <c r="X839" s="97"/>
      <c r="Y839" s="99"/>
      <c r="Z839" s="99"/>
      <c r="AA839" s="99"/>
      <c r="AB839" s="99"/>
      <c r="AC839" s="97"/>
    </row>
    <row r="840" spans="1:29" ht="15.75">
      <c r="A840" s="99"/>
      <c r="B840" s="97"/>
      <c r="C840" s="97"/>
      <c r="D840" s="97"/>
      <c r="E840" s="97"/>
      <c r="F840" s="97"/>
      <c r="G840" s="97"/>
      <c r="H840" s="97"/>
      <c r="I840" s="97"/>
      <c r="J840" s="97"/>
      <c r="K840" s="97"/>
      <c r="L840" s="97"/>
      <c r="M840" s="97"/>
      <c r="N840" s="97"/>
      <c r="O840" s="97"/>
      <c r="P840" s="97"/>
      <c r="Q840" s="97"/>
      <c r="R840" s="97"/>
      <c r="S840" s="97"/>
      <c r="T840" s="97"/>
      <c r="U840" s="97"/>
      <c r="V840" s="97"/>
      <c r="W840" s="97"/>
      <c r="X840" s="97"/>
      <c r="Y840" s="99"/>
      <c r="Z840" s="99"/>
      <c r="AA840" s="99"/>
      <c r="AB840" s="99"/>
      <c r="AC840" s="97"/>
    </row>
    <row r="841" spans="1:29" ht="15.75">
      <c r="A841" s="99"/>
      <c r="B841" s="97"/>
      <c r="C841" s="97"/>
      <c r="D841" s="97"/>
      <c r="E841" s="97"/>
      <c r="F841" s="97"/>
      <c r="G841" s="97"/>
      <c r="H841" s="97"/>
      <c r="I841" s="97"/>
      <c r="J841" s="97"/>
      <c r="K841" s="97"/>
      <c r="L841" s="97"/>
      <c r="M841" s="97"/>
      <c r="N841" s="97"/>
      <c r="O841" s="97"/>
      <c r="P841" s="97"/>
      <c r="Q841" s="97"/>
      <c r="R841" s="97"/>
      <c r="S841" s="97"/>
      <c r="T841" s="97"/>
      <c r="U841" s="97"/>
      <c r="V841" s="97"/>
      <c r="W841" s="97"/>
      <c r="X841" s="97"/>
      <c r="Y841" s="99"/>
      <c r="Z841" s="99"/>
      <c r="AA841" s="99"/>
      <c r="AB841" s="99"/>
      <c r="AC841" s="97"/>
    </row>
    <row r="842" spans="1:29" ht="15.75">
      <c r="A842" s="99"/>
      <c r="B842" s="97"/>
      <c r="C842" s="97"/>
      <c r="D842" s="97"/>
      <c r="E842" s="97"/>
      <c r="F842" s="97"/>
      <c r="G842" s="97"/>
      <c r="H842" s="97"/>
      <c r="I842" s="97"/>
      <c r="J842" s="97"/>
      <c r="K842" s="97"/>
      <c r="L842" s="97"/>
      <c r="M842" s="97"/>
      <c r="N842" s="97"/>
      <c r="O842" s="97"/>
      <c r="P842" s="97"/>
      <c r="Q842" s="97"/>
      <c r="R842" s="97"/>
      <c r="S842" s="97"/>
      <c r="T842" s="97"/>
      <c r="U842" s="97"/>
      <c r="V842" s="97"/>
      <c r="W842" s="97"/>
      <c r="X842" s="97"/>
      <c r="Y842" s="99"/>
      <c r="Z842" s="99"/>
      <c r="AA842" s="99"/>
      <c r="AB842" s="99"/>
      <c r="AC842" s="97"/>
    </row>
    <row r="843" spans="1:29" ht="15.75">
      <c r="A843" s="99"/>
      <c r="B843" s="97"/>
      <c r="C843" s="97"/>
      <c r="D843" s="97"/>
      <c r="E843" s="97"/>
      <c r="F843" s="97"/>
      <c r="G843" s="97"/>
      <c r="H843" s="97"/>
      <c r="I843" s="97"/>
      <c r="J843" s="97"/>
      <c r="K843" s="97"/>
      <c r="L843" s="97"/>
      <c r="M843" s="97"/>
      <c r="N843" s="97"/>
      <c r="O843" s="97"/>
      <c r="P843" s="97"/>
      <c r="Q843" s="97"/>
      <c r="R843" s="97"/>
      <c r="S843" s="97"/>
      <c r="T843" s="97"/>
      <c r="U843" s="97"/>
      <c r="V843" s="97"/>
      <c r="W843" s="97"/>
      <c r="X843" s="97"/>
      <c r="Y843" s="99"/>
      <c r="Z843" s="99"/>
      <c r="AA843" s="99"/>
      <c r="AB843" s="99"/>
      <c r="AC843" s="97"/>
    </row>
    <row r="844" spans="1:29" ht="15.75">
      <c r="A844" s="99"/>
      <c r="B844" s="97"/>
      <c r="C844" s="97"/>
      <c r="D844" s="97"/>
      <c r="E844" s="97"/>
      <c r="F844" s="97"/>
      <c r="G844" s="97"/>
      <c r="H844" s="97"/>
      <c r="I844" s="97"/>
      <c r="J844" s="97"/>
      <c r="K844" s="97"/>
      <c r="L844" s="97"/>
      <c r="M844" s="97"/>
      <c r="N844" s="97"/>
      <c r="O844" s="97"/>
      <c r="P844" s="97"/>
      <c r="Q844" s="97"/>
      <c r="R844" s="97"/>
      <c r="S844" s="97"/>
      <c r="T844" s="97"/>
      <c r="U844" s="97"/>
      <c r="V844" s="97"/>
      <c r="W844" s="97"/>
      <c r="X844" s="97"/>
      <c r="Y844" s="99"/>
      <c r="Z844" s="99"/>
      <c r="AA844" s="99"/>
      <c r="AB844" s="99"/>
      <c r="AC844" s="97"/>
    </row>
    <row r="845" spans="1:29" ht="15.75">
      <c r="A845" s="99"/>
      <c r="B845" s="97"/>
      <c r="C845" s="97"/>
      <c r="D845" s="97"/>
      <c r="E845" s="97"/>
      <c r="F845" s="97"/>
      <c r="G845" s="97"/>
      <c r="H845" s="97"/>
      <c r="I845" s="97"/>
      <c r="J845" s="97"/>
      <c r="K845" s="97"/>
      <c r="L845" s="97"/>
      <c r="M845" s="97"/>
      <c r="N845" s="97"/>
      <c r="O845" s="97"/>
      <c r="P845" s="97"/>
      <c r="Q845" s="97"/>
      <c r="R845" s="97"/>
      <c r="S845" s="97"/>
      <c r="T845" s="97"/>
      <c r="U845" s="97"/>
      <c r="V845" s="97"/>
      <c r="W845" s="97"/>
      <c r="X845" s="97"/>
      <c r="Y845" s="99"/>
      <c r="Z845" s="99"/>
      <c r="AA845" s="99"/>
      <c r="AB845" s="99"/>
      <c r="AC845" s="97"/>
    </row>
    <row r="846" spans="1:29" ht="15.75">
      <c r="A846" s="99"/>
      <c r="B846" s="97"/>
      <c r="C846" s="97"/>
      <c r="D846" s="97"/>
      <c r="E846" s="97"/>
      <c r="F846" s="97"/>
      <c r="G846" s="97"/>
      <c r="H846" s="97"/>
      <c r="I846" s="97"/>
      <c r="J846" s="97"/>
      <c r="K846" s="97"/>
      <c r="L846" s="97"/>
      <c r="M846" s="97"/>
      <c r="N846" s="97"/>
      <c r="O846" s="97"/>
      <c r="P846" s="97"/>
      <c r="Q846" s="97"/>
      <c r="R846" s="97"/>
      <c r="S846" s="97"/>
      <c r="T846" s="97"/>
      <c r="U846" s="97"/>
      <c r="V846" s="97"/>
      <c r="W846" s="97"/>
      <c r="X846" s="97"/>
      <c r="Y846" s="99"/>
      <c r="Z846" s="99"/>
      <c r="AA846" s="99"/>
      <c r="AB846" s="99"/>
      <c r="AC846" s="97"/>
    </row>
    <row r="847" spans="1:29" ht="15.75">
      <c r="A847" s="99"/>
      <c r="B847" s="97"/>
      <c r="C847" s="97"/>
      <c r="D847" s="97"/>
      <c r="E847" s="97"/>
      <c r="F847" s="97"/>
      <c r="G847" s="97"/>
      <c r="H847" s="97"/>
      <c r="I847" s="97"/>
      <c r="J847" s="97"/>
      <c r="K847" s="97"/>
      <c r="L847" s="97"/>
      <c r="M847" s="97"/>
      <c r="N847" s="97"/>
      <c r="O847" s="97"/>
      <c r="P847" s="97"/>
      <c r="Q847" s="97"/>
      <c r="R847" s="97"/>
      <c r="S847" s="97"/>
      <c r="T847" s="97"/>
      <c r="U847" s="97"/>
      <c r="V847" s="97"/>
      <c r="W847" s="97"/>
      <c r="X847" s="97"/>
      <c r="Y847" s="99"/>
      <c r="Z847" s="99"/>
      <c r="AA847" s="99"/>
      <c r="AB847" s="99"/>
      <c r="AC847" s="97"/>
    </row>
    <row r="848" spans="1:29" ht="15.75">
      <c r="A848" s="99"/>
      <c r="B848" s="97"/>
      <c r="C848" s="97"/>
      <c r="D848" s="97"/>
      <c r="E848" s="97"/>
      <c r="F848" s="97"/>
      <c r="G848" s="97"/>
      <c r="H848" s="97"/>
      <c r="I848" s="97"/>
      <c r="J848" s="97"/>
      <c r="K848" s="97"/>
      <c r="L848" s="97"/>
      <c r="M848" s="97"/>
      <c r="N848" s="97"/>
      <c r="O848" s="97"/>
      <c r="P848" s="97"/>
      <c r="Q848" s="97"/>
      <c r="R848" s="97"/>
      <c r="S848" s="97"/>
      <c r="T848" s="97"/>
      <c r="U848" s="97"/>
      <c r="V848" s="97"/>
      <c r="W848" s="97"/>
      <c r="X848" s="97"/>
      <c r="Y848" s="99"/>
      <c r="Z848" s="99"/>
      <c r="AA848" s="99"/>
      <c r="AB848" s="99"/>
      <c r="AC848" s="97"/>
    </row>
    <row r="849" spans="1:29" ht="15.75">
      <c r="A849" s="99"/>
      <c r="B849" s="97"/>
      <c r="C849" s="97"/>
      <c r="D849" s="97"/>
      <c r="E849" s="97"/>
      <c r="F849" s="97"/>
      <c r="G849" s="97"/>
      <c r="H849" s="97"/>
      <c r="I849" s="97"/>
      <c r="J849" s="97"/>
      <c r="K849" s="97"/>
      <c r="L849" s="97"/>
      <c r="M849" s="97"/>
      <c r="N849" s="97"/>
      <c r="O849" s="97"/>
      <c r="P849" s="97"/>
      <c r="Q849" s="97"/>
      <c r="R849" s="97"/>
      <c r="S849" s="97"/>
      <c r="T849" s="97"/>
      <c r="U849" s="97"/>
      <c r="V849" s="97"/>
      <c r="W849" s="97"/>
      <c r="X849" s="97"/>
      <c r="Y849" s="99"/>
      <c r="Z849" s="99"/>
      <c r="AA849" s="99"/>
      <c r="AB849" s="99"/>
      <c r="AC849" s="97"/>
    </row>
    <row r="850" spans="1:29" ht="15.75">
      <c r="A850" s="99"/>
      <c r="B850" s="97"/>
      <c r="C850" s="97"/>
      <c r="D850" s="97"/>
      <c r="E850" s="97"/>
      <c r="F850" s="97"/>
      <c r="G850" s="97"/>
      <c r="H850" s="97"/>
      <c r="I850" s="97"/>
      <c r="J850" s="97"/>
      <c r="K850" s="97"/>
      <c r="L850" s="97"/>
      <c r="M850" s="97"/>
      <c r="N850" s="97"/>
      <c r="O850" s="97"/>
      <c r="P850" s="97"/>
      <c r="Q850" s="97"/>
      <c r="R850" s="97"/>
      <c r="S850" s="97"/>
      <c r="T850" s="97"/>
      <c r="U850" s="97"/>
      <c r="V850" s="97"/>
      <c r="W850" s="97"/>
      <c r="X850" s="97"/>
      <c r="Y850" s="99"/>
      <c r="Z850" s="99"/>
      <c r="AA850" s="99"/>
      <c r="AB850" s="99"/>
      <c r="AC850" s="97"/>
    </row>
    <row r="851" spans="1:29" ht="15.75">
      <c r="A851" s="99"/>
      <c r="B851" s="97"/>
      <c r="C851" s="97"/>
      <c r="D851" s="97"/>
      <c r="E851" s="97"/>
      <c r="F851" s="97"/>
      <c r="G851" s="97"/>
      <c r="H851" s="97"/>
      <c r="I851" s="97"/>
      <c r="J851" s="97"/>
      <c r="K851" s="97"/>
      <c r="L851" s="97"/>
      <c r="M851" s="97"/>
      <c r="N851" s="97"/>
      <c r="O851" s="97"/>
      <c r="P851" s="97"/>
      <c r="Q851" s="97"/>
      <c r="R851" s="97"/>
      <c r="S851" s="97"/>
      <c r="T851" s="97"/>
      <c r="U851" s="97"/>
      <c r="V851" s="97"/>
      <c r="W851" s="97"/>
      <c r="X851" s="97"/>
      <c r="Y851" s="99"/>
      <c r="Z851" s="99"/>
      <c r="AA851" s="99"/>
      <c r="AB851" s="99"/>
      <c r="AC851" s="97"/>
    </row>
    <row r="852" spans="1:29" ht="15.75">
      <c r="A852" s="99"/>
      <c r="B852" s="97"/>
      <c r="C852" s="97"/>
      <c r="D852" s="97"/>
      <c r="E852" s="97"/>
      <c r="F852" s="97"/>
      <c r="G852" s="97"/>
      <c r="H852" s="97"/>
      <c r="I852" s="97"/>
      <c r="J852" s="97"/>
      <c r="K852" s="97"/>
      <c r="L852" s="97"/>
      <c r="M852" s="97"/>
      <c r="N852" s="97"/>
      <c r="O852" s="97"/>
      <c r="P852" s="97"/>
      <c r="Q852" s="97"/>
      <c r="R852" s="97"/>
      <c r="S852" s="97"/>
      <c r="T852" s="97"/>
      <c r="U852" s="97"/>
      <c r="V852" s="97"/>
      <c r="W852" s="97"/>
      <c r="X852" s="97"/>
      <c r="Y852" s="99"/>
      <c r="Z852" s="99"/>
      <c r="AA852" s="99"/>
      <c r="AB852" s="99"/>
      <c r="AC852" s="97"/>
    </row>
    <row r="853" spans="1:29" ht="15.75">
      <c r="A853" s="99"/>
      <c r="B853" s="97"/>
      <c r="C853" s="97"/>
      <c r="D853" s="97"/>
      <c r="E853" s="97"/>
      <c r="F853" s="97"/>
      <c r="G853" s="97"/>
      <c r="H853" s="97"/>
      <c r="I853" s="97"/>
      <c r="J853" s="97"/>
      <c r="K853" s="97"/>
      <c r="L853" s="97"/>
      <c r="M853" s="97"/>
      <c r="N853" s="97"/>
      <c r="O853" s="97"/>
      <c r="P853" s="97"/>
      <c r="Q853" s="97"/>
      <c r="R853" s="97"/>
      <c r="S853" s="97"/>
      <c r="T853" s="97"/>
      <c r="U853" s="97"/>
      <c r="V853" s="97"/>
      <c r="W853" s="97"/>
      <c r="X853" s="97"/>
      <c r="Y853" s="99"/>
      <c r="Z853" s="99"/>
      <c r="AA853" s="99"/>
      <c r="AB853" s="99"/>
      <c r="AC853" s="97"/>
    </row>
    <row r="854" spans="1:29" ht="15.75">
      <c r="A854" s="99"/>
      <c r="B854" s="97"/>
      <c r="C854" s="97"/>
      <c r="D854" s="97"/>
      <c r="E854" s="97"/>
      <c r="F854" s="97"/>
      <c r="G854" s="97"/>
      <c r="H854" s="97"/>
      <c r="I854" s="97"/>
      <c r="J854" s="97"/>
      <c r="K854" s="97"/>
      <c r="L854" s="97"/>
      <c r="M854" s="97"/>
      <c r="N854" s="97"/>
      <c r="O854" s="97"/>
      <c r="P854" s="97"/>
      <c r="Q854" s="97"/>
      <c r="R854" s="97"/>
      <c r="S854" s="97"/>
      <c r="T854" s="97"/>
      <c r="U854" s="97"/>
      <c r="V854" s="97"/>
      <c r="W854" s="97"/>
      <c r="X854" s="97"/>
      <c r="Y854" s="99"/>
      <c r="Z854" s="99"/>
      <c r="AA854" s="99"/>
      <c r="AB854" s="99"/>
      <c r="AC854" s="97"/>
    </row>
    <row r="855" spans="1:29" ht="15.75">
      <c r="A855" s="99"/>
      <c r="B855" s="97"/>
      <c r="C855" s="97"/>
      <c r="D855" s="97"/>
      <c r="E855" s="97"/>
      <c r="F855" s="97"/>
      <c r="G855" s="97"/>
      <c r="H855" s="97"/>
      <c r="I855" s="97"/>
      <c r="J855" s="97"/>
      <c r="K855" s="97"/>
      <c r="L855" s="97"/>
      <c r="M855" s="97"/>
      <c r="N855" s="97"/>
      <c r="O855" s="97"/>
      <c r="P855" s="97"/>
      <c r="Q855" s="97"/>
      <c r="R855" s="97"/>
      <c r="S855" s="97"/>
      <c r="T855" s="97"/>
      <c r="U855" s="97"/>
      <c r="V855" s="97"/>
      <c r="W855" s="97"/>
      <c r="X855" s="97"/>
      <c r="Y855" s="99"/>
      <c r="Z855" s="99"/>
      <c r="AA855" s="99"/>
      <c r="AB855" s="99"/>
      <c r="AC855" s="97"/>
    </row>
    <row r="856" spans="1:29" ht="15.75">
      <c r="A856" s="99"/>
      <c r="B856" s="97"/>
      <c r="C856" s="97"/>
      <c r="D856" s="97"/>
      <c r="E856" s="97"/>
      <c r="F856" s="97"/>
      <c r="G856" s="97"/>
      <c r="H856" s="97"/>
      <c r="I856" s="97"/>
      <c r="J856" s="97"/>
      <c r="K856" s="97"/>
      <c r="L856" s="97"/>
      <c r="M856" s="97"/>
      <c r="N856" s="97"/>
      <c r="O856" s="97"/>
      <c r="P856" s="97"/>
      <c r="Q856" s="97"/>
      <c r="R856" s="97"/>
      <c r="S856" s="97"/>
      <c r="T856" s="97"/>
      <c r="U856" s="97"/>
      <c r="V856" s="97"/>
      <c r="W856" s="97"/>
      <c r="X856" s="97"/>
      <c r="Y856" s="99"/>
      <c r="Z856" s="99"/>
      <c r="AA856" s="99"/>
      <c r="AB856" s="99"/>
      <c r="AC856" s="97"/>
    </row>
    <row r="857" spans="1:29" ht="15.75">
      <c r="A857" s="99"/>
      <c r="B857" s="97"/>
      <c r="C857" s="97"/>
      <c r="D857" s="97"/>
      <c r="E857" s="97"/>
      <c r="F857" s="97"/>
      <c r="G857" s="97"/>
      <c r="H857" s="97"/>
      <c r="I857" s="97"/>
      <c r="J857" s="97"/>
      <c r="K857" s="97"/>
      <c r="L857" s="97"/>
      <c r="M857" s="97"/>
      <c r="N857" s="97"/>
      <c r="O857" s="97"/>
      <c r="P857" s="97"/>
      <c r="Q857" s="97"/>
      <c r="R857" s="97"/>
      <c r="S857" s="97"/>
      <c r="T857" s="97"/>
      <c r="U857" s="97"/>
      <c r="V857" s="97"/>
      <c r="W857" s="97"/>
      <c r="X857" s="97"/>
      <c r="Y857" s="99"/>
      <c r="Z857" s="99"/>
      <c r="AA857" s="99"/>
      <c r="AB857" s="99"/>
      <c r="AC857" s="97"/>
    </row>
    <row r="858" spans="1:29" ht="15.75">
      <c r="A858" s="99"/>
      <c r="B858" s="97"/>
      <c r="C858" s="97"/>
      <c r="D858" s="97"/>
      <c r="E858" s="97"/>
      <c r="F858" s="97"/>
      <c r="G858" s="97"/>
      <c r="H858" s="97"/>
      <c r="I858" s="97"/>
      <c r="J858" s="97"/>
      <c r="K858" s="97"/>
      <c r="L858" s="97"/>
      <c r="M858" s="97"/>
      <c r="N858" s="97"/>
      <c r="O858" s="97"/>
      <c r="P858" s="97"/>
      <c r="Q858" s="97"/>
      <c r="R858" s="97"/>
      <c r="S858" s="97"/>
      <c r="T858" s="97"/>
      <c r="U858" s="97"/>
      <c r="V858" s="97"/>
      <c r="W858" s="97"/>
      <c r="X858" s="97"/>
      <c r="Y858" s="99"/>
      <c r="Z858" s="99"/>
      <c r="AA858" s="99"/>
      <c r="AB858" s="99"/>
      <c r="AC858" s="97"/>
    </row>
    <row r="859" spans="1:29" ht="15.75">
      <c r="A859" s="99"/>
      <c r="B859" s="97"/>
      <c r="C859" s="97"/>
      <c r="D859" s="97"/>
      <c r="E859" s="97"/>
      <c r="F859" s="97"/>
      <c r="G859" s="97"/>
      <c r="H859" s="97"/>
      <c r="I859" s="97"/>
      <c r="J859" s="97"/>
      <c r="K859" s="97"/>
      <c r="L859" s="97"/>
      <c r="M859" s="97"/>
      <c r="N859" s="97"/>
      <c r="O859" s="97"/>
      <c r="P859" s="97"/>
      <c r="Q859" s="97"/>
      <c r="R859" s="97"/>
      <c r="S859" s="97"/>
      <c r="T859" s="97"/>
      <c r="U859" s="97"/>
      <c r="V859" s="97"/>
      <c r="W859" s="97"/>
      <c r="X859" s="97"/>
      <c r="Y859" s="99"/>
      <c r="Z859" s="99"/>
      <c r="AA859" s="99"/>
      <c r="AB859" s="99"/>
      <c r="AC859" s="97"/>
    </row>
    <row r="860" spans="1:29" ht="15.75">
      <c r="A860" s="99"/>
      <c r="B860" s="97"/>
      <c r="C860" s="97"/>
      <c r="D860" s="97"/>
      <c r="E860" s="97"/>
      <c r="F860" s="97"/>
      <c r="G860" s="97"/>
      <c r="H860" s="97"/>
      <c r="I860" s="97"/>
      <c r="J860" s="97"/>
      <c r="K860" s="97"/>
      <c r="L860" s="97"/>
      <c r="M860" s="97"/>
      <c r="N860" s="97"/>
      <c r="O860" s="97"/>
      <c r="P860" s="97"/>
      <c r="Q860" s="97"/>
      <c r="R860" s="97"/>
      <c r="S860" s="97"/>
      <c r="T860" s="97"/>
      <c r="U860" s="97"/>
      <c r="V860" s="97"/>
      <c r="W860" s="97"/>
      <c r="X860" s="97"/>
      <c r="Y860" s="99"/>
      <c r="Z860" s="99"/>
      <c r="AA860" s="99"/>
      <c r="AB860" s="99"/>
      <c r="AC860" s="97"/>
    </row>
    <row r="861" spans="1:29" ht="15.75">
      <c r="A861" s="99"/>
      <c r="B861" s="97"/>
      <c r="C861" s="97"/>
      <c r="D861" s="97"/>
      <c r="E861" s="97"/>
      <c r="F861" s="97"/>
      <c r="G861" s="97"/>
      <c r="H861" s="97"/>
      <c r="I861" s="97"/>
      <c r="J861" s="97"/>
      <c r="K861" s="97"/>
      <c r="L861" s="97"/>
      <c r="M861" s="97"/>
      <c r="N861" s="97"/>
      <c r="O861" s="97"/>
      <c r="P861" s="97"/>
      <c r="Q861" s="97"/>
      <c r="R861" s="97"/>
      <c r="S861" s="97"/>
      <c r="T861" s="97"/>
      <c r="U861" s="97"/>
      <c r="V861" s="97"/>
      <c r="W861" s="97"/>
      <c r="X861" s="97"/>
      <c r="Y861" s="99"/>
      <c r="Z861" s="99"/>
      <c r="AA861" s="99"/>
      <c r="AB861" s="99"/>
      <c r="AC861" s="97"/>
    </row>
    <row r="862" spans="1:29" ht="15.75">
      <c r="A862" s="99"/>
      <c r="B862" s="97"/>
      <c r="C862" s="97"/>
      <c r="D862" s="97"/>
      <c r="E862" s="97"/>
      <c r="F862" s="97"/>
      <c r="G862" s="97"/>
      <c r="H862" s="97"/>
      <c r="I862" s="97"/>
      <c r="J862" s="97"/>
      <c r="K862" s="97"/>
      <c r="L862" s="97"/>
      <c r="M862" s="97"/>
      <c r="N862" s="97"/>
      <c r="O862" s="97"/>
      <c r="P862" s="97"/>
      <c r="Q862" s="97"/>
      <c r="R862" s="97"/>
      <c r="S862" s="97"/>
      <c r="T862" s="97"/>
      <c r="U862" s="97"/>
      <c r="V862" s="97"/>
      <c r="W862" s="97"/>
      <c r="X862" s="97"/>
      <c r="Y862" s="99"/>
      <c r="Z862" s="99"/>
      <c r="AA862" s="99"/>
      <c r="AB862" s="99"/>
      <c r="AC862" s="97"/>
    </row>
    <row r="863" spans="1:29" ht="15.75">
      <c r="A863" s="99"/>
      <c r="B863" s="97"/>
      <c r="C863" s="97"/>
      <c r="D863" s="97"/>
      <c r="E863" s="97"/>
      <c r="F863" s="97"/>
      <c r="G863" s="97"/>
      <c r="H863" s="97"/>
      <c r="I863" s="97"/>
      <c r="J863" s="97"/>
      <c r="K863" s="97"/>
      <c r="L863" s="97"/>
      <c r="M863" s="97"/>
      <c r="N863" s="97"/>
      <c r="O863" s="97"/>
      <c r="P863" s="97"/>
      <c r="Q863" s="97"/>
      <c r="R863" s="97"/>
      <c r="S863" s="97"/>
      <c r="T863" s="97"/>
      <c r="U863" s="97"/>
      <c r="V863" s="97"/>
      <c r="W863" s="97"/>
      <c r="X863" s="97"/>
      <c r="Y863" s="99"/>
      <c r="Z863" s="99"/>
      <c r="AA863" s="99"/>
      <c r="AB863" s="99"/>
      <c r="AC863" s="97"/>
    </row>
    <row r="864" spans="1:29" ht="15.75">
      <c r="A864" s="99"/>
      <c r="B864" s="97"/>
      <c r="C864" s="97"/>
      <c r="D864" s="97"/>
      <c r="E864" s="97"/>
      <c r="F864" s="97"/>
      <c r="G864" s="97"/>
      <c r="H864" s="97"/>
      <c r="I864" s="97"/>
      <c r="J864" s="97"/>
      <c r="K864" s="97"/>
      <c r="L864" s="97"/>
      <c r="M864" s="97"/>
      <c r="N864" s="97"/>
      <c r="O864" s="97"/>
      <c r="P864" s="97"/>
      <c r="Q864" s="97"/>
      <c r="R864" s="97"/>
      <c r="S864" s="97"/>
      <c r="T864" s="97"/>
      <c r="U864" s="97"/>
      <c r="V864" s="97"/>
      <c r="W864" s="97"/>
      <c r="X864" s="97"/>
      <c r="Y864" s="99"/>
      <c r="Z864" s="99"/>
      <c r="AA864" s="99"/>
      <c r="AB864" s="99"/>
      <c r="AC864" s="97"/>
    </row>
    <row r="865" spans="1:29" ht="15.75">
      <c r="A865" s="99"/>
      <c r="B865" s="97"/>
      <c r="C865" s="97"/>
      <c r="D865" s="97"/>
      <c r="E865" s="97"/>
      <c r="F865" s="97"/>
      <c r="G865" s="97"/>
      <c r="H865" s="97"/>
      <c r="I865" s="97"/>
      <c r="J865" s="97"/>
      <c r="K865" s="97"/>
      <c r="L865" s="97"/>
      <c r="M865" s="97"/>
      <c r="N865" s="97"/>
      <c r="O865" s="97"/>
      <c r="P865" s="97"/>
      <c r="Q865" s="97"/>
      <c r="R865" s="97"/>
      <c r="S865" s="97"/>
      <c r="T865" s="97"/>
      <c r="U865" s="97"/>
      <c r="V865" s="97"/>
      <c r="W865" s="97"/>
      <c r="X865" s="97"/>
      <c r="Y865" s="99"/>
      <c r="Z865" s="99"/>
      <c r="AA865" s="99"/>
      <c r="AB865" s="99"/>
      <c r="AC865" s="97"/>
    </row>
    <row r="866" spans="1:29" ht="15.75">
      <c r="A866" s="99"/>
      <c r="B866" s="97"/>
      <c r="C866" s="97"/>
      <c r="D866" s="97"/>
      <c r="E866" s="97"/>
      <c r="F866" s="97"/>
      <c r="G866" s="97"/>
      <c r="H866" s="97"/>
      <c r="I866" s="97"/>
      <c r="J866" s="97"/>
      <c r="K866" s="97"/>
      <c r="L866" s="97"/>
      <c r="M866" s="97"/>
      <c r="N866" s="97"/>
      <c r="O866" s="97"/>
      <c r="P866" s="97"/>
      <c r="Q866" s="97"/>
      <c r="R866" s="97"/>
      <c r="S866" s="97"/>
      <c r="T866" s="97"/>
      <c r="U866" s="97"/>
      <c r="V866" s="97"/>
      <c r="W866" s="97"/>
      <c r="X866" s="97"/>
      <c r="Y866" s="99"/>
      <c r="Z866" s="99"/>
      <c r="AA866" s="99"/>
      <c r="AB866" s="99"/>
      <c r="AC866" s="97"/>
    </row>
    <row r="867" spans="1:29" ht="15.75">
      <c r="A867" s="99"/>
      <c r="B867" s="97"/>
      <c r="C867" s="97"/>
      <c r="D867" s="97"/>
      <c r="E867" s="97"/>
      <c r="F867" s="97"/>
      <c r="G867" s="97"/>
      <c r="H867" s="97"/>
      <c r="I867" s="97"/>
      <c r="J867" s="97"/>
      <c r="K867" s="97"/>
      <c r="L867" s="97"/>
      <c r="M867" s="97"/>
      <c r="N867" s="97"/>
      <c r="O867" s="97"/>
      <c r="P867" s="97"/>
      <c r="Q867" s="97"/>
      <c r="R867" s="97"/>
      <c r="S867" s="97"/>
      <c r="T867" s="97"/>
      <c r="U867" s="97"/>
      <c r="V867" s="97"/>
      <c r="W867" s="97"/>
      <c r="X867" s="97"/>
      <c r="Y867" s="99"/>
      <c r="Z867" s="99"/>
      <c r="AA867" s="99"/>
      <c r="AB867" s="99"/>
      <c r="AC867" s="97"/>
    </row>
    <row r="868" spans="1:29" ht="15.75">
      <c r="A868" s="99"/>
      <c r="B868" s="97"/>
      <c r="C868" s="97"/>
      <c r="D868" s="97"/>
      <c r="E868" s="97"/>
      <c r="F868" s="97"/>
      <c r="G868" s="97"/>
      <c r="H868" s="97"/>
      <c r="I868" s="97"/>
      <c r="J868" s="97"/>
      <c r="K868" s="97"/>
      <c r="L868" s="97"/>
      <c r="M868" s="97"/>
      <c r="N868" s="97"/>
      <c r="O868" s="97"/>
      <c r="P868" s="97"/>
      <c r="Q868" s="97"/>
      <c r="R868" s="97"/>
      <c r="S868" s="97"/>
      <c r="T868" s="97"/>
      <c r="U868" s="97"/>
      <c r="V868" s="97"/>
      <c r="W868" s="97"/>
      <c r="X868" s="97"/>
      <c r="Y868" s="99"/>
      <c r="Z868" s="99"/>
      <c r="AA868" s="99"/>
      <c r="AB868" s="99"/>
      <c r="AC868" s="97"/>
    </row>
    <row r="869" spans="1:29" ht="15.75">
      <c r="A869" s="99"/>
      <c r="B869" s="97"/>
      <c r="C869" s="97"/>
      <c r="D869" s="97"/>
      <c r="E869" s="97"/>
      <c r="F869" s="97"/>
      <c r="G869" s="97"/>
      <c r="H869" s="97"/>
      <c r="I869" s="97"/>
      <c r="J869" s="97"/>
      <c r="K869" s="97"/>
      <c r="L869" s="97"/>
      <c r="M869" s="97"/>
      <c r="N869" s="97"/>
      <c r="O869" s="97"/>
      <c r="P869" s="97"/>
      <c r="Q869" s="97"/>
      <c r="R869" s="97"/>
      <c r="S869" s="97"/>
      <c r="T869" s="97"/>
      <c r="U869" s="97"/>
      <c r="V869" s="97"/>
      <c r="W869" s="97"/>
      <c r="X869" s="97"/>
      <c r="Y869" s="99"/>
      <c r="Z869" s="99"/>
      <c r="AA869" s="99"/>
      <c r="AB869" s="99"/>
      <c r="AC869" s="97"/>
    </row>
    <row r="870" spans="1:29" ht="15.75">
      <c r="A870" s="99"/>
      <c r="B870" s="97"/>
      <c r="C870" s="97"/>
      <c r="D870" s="97"/>
      <c r="E870" s="97"/>
      <c r="F870" s="97"/>
      <c r="G870" s="97"/>
      <c r="H870" s="97"/>
      <c r="I870" s="97"/>
      <c r="J870" s="97"/>
      <c r="K870" s="97"/>
      <c r="L870" s="97"/>
      <c r="M870" s="97"/>
      <c r="N870" s="97"/>
      <c r="O870" s="97"/>
      <c r="P870" s="97"/>
      <c r="Q870" s="97"/>
      <c r="R870" s="97"/>
      <c r="S870" s="97"/>
      <c r="T870" s="97"/>
      <c r="U870" s="97"/>
      <c r="V870" s="97"/>
      <c r="W870" s="97"/>
      <c r="X870" s="97"/>
      <c r="Y870" s="99"/>
      <c r="Z870" s="99"/>
      <c r="AA870" s="99"/>
      <c r="AB870" s="99"/>
      <c r="AC870" s="97"/>
    </row>
    <row r="871" spans="1:29" ht="15.75">
      <c r="A871" s="99"/>
      <c r="B871" s="97"/>
      <c r="C871" s="97"/>
      <c r="D871" s="97"/>
      <c r="E871" s="97"/>
      <c r="F871" s="97"/>
      <c r="G871" s="97"/>
      <c r="H871" s="97"/>
      <c r="I871" s="97"/>
      <c r="J871" s="97"/>
      <c r="K871" s="97"/>
      <c r="L871" s="97"/>
      <c r="M871" s="97"/>
      <c r="N871" s="97"/>
      <c r="O871" s="97"/>
      <c r="P871" s="97"/>
      <c r="Q871" s="97"/>
      <c r="R871" s="97"/>
      <c r="S871" s="97"/>
      <c r="T871" s="97"/>
      <c r="U871" s="97"/>
      <c r="V871" s="97"/>
      <c r="W871" s="97"/>
      <c r="X871" s="97"/>
      <c r="Y871" s="99"/>
      <c r="Z871" s="99"/>
      <c r="AA871" s="99"/>
      <c r="AB871" s="99"/>
      <c r="AC871" s="97"/>
    </row>
    <row r="872" spans="1:29" ht="15.75">
      <c r="A872" s="99"/>
      <c r="B872" s="97"/>
      <c r="C872" s="97"/>
      <c r="D872" s="97"/>
      <c r="E872" s="97"/>
      <c r="F872" s="97"/>
      <c r="G872" s="97"/>
      <c r="H872" s="97"/>
      <c r="I872" s="97"/>
      <c r="J872" s="97"/>
      <c r="K872" s="97"/>
      <c r="L872" s="97"/>
      <c r="M872" s="97"/>
      <c r="N872" s="97"/>
      <c r="O872" s="97"/>
      <c r="P872" s="97"/>
      <c r="Q872" s="97"/>
      <c r="R872" s="97"/>
      <c r="S872" s="97"/>
      <c r="T872" s="97"/>
      <c r="U872" s="97"/>
      <c r="V872" s="97"/>
      <c r="W872" s="97"/>
      <c r="X872" s="97"/>
      <c r="Y872" s="99"/>
      <c r="Z872" s="99"/>
      <c r="AA872" s="99"/>
      <c r="AB872" s="99"/>
      <c r="AC872" s="97"/>
    </row>
    <row r="873" spans="1:29" ht="15.75">
      <c r="A873" s="99"/>
      <c r="B873" s="97"/>
      <c r="C873" s="97"/>
      <c r="D873" s="97"/>
      <c r="E873" s="97"/>
      <c r="F873" s="97"/>
      <c r="G873" s="97"/>
      <c r="H873" s="97"/>
      <c r="I873" s="97"/>
      <c r="J873" s="97"/>
      <c r="K873" s="97"/>
      <c r="L873" s="97"/>
      <c r="M873" s="97"/>
      <c r="N873" s="97"/>
      <c r="O873" s="97"/>
      <c r="P873" s="97"/>
      <c r="Q873" s="97"/>
      <c r="R873" s="97"/>
      <c r="S873" s="97"/>
      <c r="T873" s="97"/>
      <c r="U873" s="97"/>
      <c r="V873" s="97"/>
      <c r="W873" s="97"/>
      <c r="X873" s="97"/>
      <c r="Y873" s="99"/>
      <c r="Z873" s="99"/>
      <c r="AA873" s="99"/>
      <c r="AB873" s="99"/>
      <c r="AC873" s="97"/>
    </row>
    <row r="874" spans="1:29" ht="15.75">
      <c r="A874" s="99"/>
      <c r="B874" s="97"/>
      <c r="C874" s="97"/>
      <c r="D874" s="97"/>
      <c r="E874" s="97"/>
      <c r="F874" s="97"/>
      <c r="G874" s="97"/>
      <c r="H874" s="97"/>
      <c r="I874" s="97"/>
      <c r="J874" s="97"/>
      <c r="K874" s="97"/>
      <c r="L874" s="97"/>
      <c r="M874" s="97"/>
      <c r="N874" s="97"/>
      <c r="O874" s="97"/>
      <c r="P874" s="97"/>
      <c r="Q874" s="97"/>
      <c r="R874" s="97"/>
      <c r="S874" s="97"/>
      <c r="T874" s="97"/>
      <c r="U874" s="97"/>
      <c r="V874" s="97"/>
      <c r="W874" s="97"/>
      <c r="X874" s="97"/>
      <c r="Y874" s="99"/>
      <c r="Z874" s="99"/>
      <c r="AA874" s="99"/>
      <c r="AB874" s="99"/>
      <c r="AC874" s="97"/>
    </row>
    <row r="875" spans="1:29" ht="15.75">
      <c r="A875" s="99"/>
      <c r="B875" s="97"/>
      <c r="C875" s="97"/>
      <c r="D875" s="97"/>
      <c r="E875" s="97"/>
      <c r="F875" s="97"/>
      <c r="G875" s="97"/>
      <c r="H875" s="97"/>
      <c r="I875" s="97"/>
      <c r="J875" s="97"/>
      <c r="K875" s="97"/>
      <c r="L875" s="97"/>
      <c r="M875" s="97"/>
      <c r="N875" s="97"/>
      <c r="O875" s="97"/>
      <c r="P875" s="97"/>
      <c r="Q875" s="97"/>
      <c r="R875" s="97"/>
      <c r="S875" s="97"/>
      <c r="T875" s="97"/>
      <c r="U875" s="97"/>
      <c r="V875" s="97"/>
      <c r="W875" s="97"/>
      <c r="X875" s="97"/>
      <c r="Y875" s="99"/>
      <c r="Z875" s="99"/>
      <c r="AA875" s="99"/>
      <c r="AB875" s="99"/>
      <c r="AC875" s="97"/>
    </row>
    <row r="876" spans="1:29" ht="15.75">
      <c r="A876" s="99"/>
      <c r="B876" s="97"/>
      <c r="C876" s="97"/>
      <c r="D876" s="97"/>
      <c r="E876" s="97"/>
      <c r="F876" s="97"/>
      <c r="G876" s="97"/>
      <c r="H876" s="97"/>
      <c r="I876" s="97"/>
      <c r="J876" s="97"/>
      <c r="K876" s="97"/>
      <c r="L876" s="97"/>
      <c r="M876" s="97"/>
      <c r="N876" s="97"/>
      <c r="O876" s="97"/>
      <c r="P876" s="97"/>
      <c r="Q876" s="97"/>
      <c r="R876" s="97"/>
      <c r="S876" s="97"/>
      <c r="T876" s="97"/>
      <c r="U876" s="97"/>
      <c r="V876" s="97"/>
      <c r="W876" s="97"/>
      <c r="X876" s="97"/>
      <c r="Y876" s="99"/>
      <c r="Z876" s="99"/>
      <c r="AA876" s="99"/>
      <c r="AB876" s="99"/>
      <c r="AC876" s="97"/>
    </row>
    <row r="877" spans="1:29" ht="15.75">
      <c r="A877" s="99"/>
      <c r="B877" s="97"/>
      <c r="C877" s="97"/>
      <c r="D877" s="97"/>
      <c r="E877" s="97"/>
      <c r="F877" s="97"/>
      <c r="G877" s="97"/>
      <c r="H877" s="97"/>
      <c r="I877" s="97"/>
      <c r="J877" s="97"/>
      <c r="K877" s="97"/>
      <c r="L877" s="97"/>
      <c r="M877" s="97"/>
      <c r="N877" s="97"/>
      <c r="O877" s="97"/>
      <c r="P877" s="97"/>
      <c r="Q877" s="97"/>
      <c r="R877" s="97"/>
      <c r="S877" s="97"/>
      <c r="T877" s="97"/>
      <c r="U877" s="97"/>
      <c r="V877" s="97"/>
      <c r="W877" s="97"/>
      <c r="X877" s="97"/>
      <c r="Y877" s="99"/>
      <c r="Z877" s="99"/>
      <c r="AA877" s="99"/>
      <c r="AB877" s="99"/>
      <c r="AC877" s="97"/>
    </row>
    <row r="878" spans="1:29" ht="15.75">
      <c r="A878" s="99"/>
      <c r="B878" s="97"/>
      <c r="C878" s="97"/>
      <c r="D878" s="97"/>
      <c r="E878" s="97"/>
      <c r="F878" s="97"/>
      <c r="G878" s="97"/>
      <c r="H878" s="97"/>
      <c r="I878" s="97"/>
      <c r="J878" s="97"/>
      <c r="K878" s="97"/>
      <c r="L878" s="97"/>
      <c r="M878" s="97"/>
      <c r="N878" s="97"/>
      <c r="O878" s="97"/>
      <c r="P878" s="97"/>
      <c r="Q878" s="97"/>
      <c r="R878" s="97"/>
      <c r="S878" s="97"/>
      <c r="T878" s="97"/>
      <c r="U878" s="97"/>
      <c r="V878" s="97"/>
      <c r="W878" s="97"/>
      <c r="X878" s="97"/>
      <c r="Y878" s="99"/>
      <c r="Z878" s="99"/>
      <c r="AA878" s="99"/>
      <c r="AB878" s="99"/>
      <c r="AC878" s="97"/>
    </row>
    <row r="879" spans="1:29" ht="15.75">
      <c r="A879" s="99"/>
      <c r="B879" s="97"/>
      <c r="C879" s="97"/>
      <c r="D879" s="97"/>
      <c r="E879" s="97"/>
      <c r="F879" s="97"/>
      <c r="G879" s="97"/>
      <c r="H879" s="97"/>
      <c r="I879" s="97"/>
      <c r="J879" s="97"/>
      <c r="K879" s="97"/>
      <c r="L879" s="97"/>
      <c r="M879" s="97"/>
      <c r="N879" s="97"/>
      <c r="O879" s="97"/>
      <c r="P879" s="97"/>
      <c r="Q879" s="97"/>
      <c r="R879" s="97"/>
      <c r="S879" s="97"/>
      <c r="T879" s="97"/>
      <c r="U879" s="97"/>
      <c r="V879" s="97"/>
      <c r="W879" s="97"/>
      <c r="X879" s="97"/>
      <c r="Y879" s="99"/>
      <c r="Z879" s="99"/>
      <c r="AA879" s="99"/>
      <c r="AB879" s="99"/>
      <c r="AC879" s="97"/>
    </row>
    <row r="880" spans="1:29" ht="15.75">
      <c r="A880" s="99"/>
      <c r="B880" s="97"/>
      <c r="C880" s="97"/>
      <c r="D880" s="97"/>
      <c r="E880" s="97"/>
      <c r="F880" s="97"/>
      <c r="G880" s="97"/>
      <c r="H880" s="97"/>
      <c r="I880" s="97"/>
      <c r="J880" s="97"/>
      <c r="K880" s="97"/>
      <c r="L880" s="97"/>
      <c r="M880" s="97"/>
      <c r="N880" s="97"/>
      <c r="O880" s="97"/>
      <c r="P880" s="97"/>
      <c r="Q880" s="97"/>
      <c r="R880" s="97"/>
      <c r="S880" s="97"/>
      <c r="T880" s="97"/>
      <c r="U880" s="97"/>
      <c r="V880" s="97"/>
      <c r="W880" s="97"/>
      <c r="X880" s="97"/>
      <c r="Y880" s="99"/>
      <c r="Z880" s="99"/>
      <c r="AA880" s="99"/>
      <c r="AB880" s="99"/>
      <c r="AC880" s="97"/>
    </row>
    <row r="881" spans="1:29" ht="15.75">
      <c r="A881" s="99"/>
      <c r="B881" s="97"/>
      <c r="C881" s="97"/>
      <c r="D881" s="97"/>
      <c r="E881" s="97"/>
      <c r="F881" s="97"/>
      <c r="G881" s="97"/>
      <c r="H881" s="97"/>
      <c r="I881" s="97"/>
      <c r="J881" s="97"/>
      <c r="K881" s="97"/>
      <c r="L881" s="97"/>
      <c r="M881" s="97"/>
      <c r="N881" s="97"/>
      <c r="O881" s="97"/>
      <c r="P881" s="97"/>
      <c r="Q881" s="97"/>
      <c r="R881" s="97"/>
      <c r="S881" s="97"/>
      <c r="T881" s="97"/>
      <c r="U881" s="97"/>
      <c r="V881" s="97"/>
      <c r="W881" s="97"/>
      <c r="X881" s="97"/>
      <c r="Y881" s="99"/>
      <c r="Z881" s="99"/>
      <c r="AA881" s="99"/>
      <c r="AB881" s="99"/>
      <c r="AC881" s="97"/>
    </row>
    <row r="882" spans="1:29" ht="15.75">
      <c r="A882" s="99"/>
      <c r="B882" s="97"/>
      <c r="C882" s="97"/>
      <c r="D882" s="97"/>
      <c r="E882" s="97"/>
      <c r="F882" s="97"/>
      <c r="G882" s="97"/>
      <c r="H882" s="97"/>
      <c r="I882" s="97"/>
      <c r="J882" s="97"/>
      <c r="K882" s="97"/>
      <c r="L882" s="97"/>
      <c r="M882" s="97"/>
      <c r="N882" s="97"/>
      <c r="O882" s="97"/>
      <c r="P882" s="97"/>
      <c r="Q882" s="97"/>
      <c r="R882" s="97"/>
      <c r="S882" s="97"/>
      <c r="T882" s="97"/>
      <c r="U882" s="97"/>
      <c r="V882" s="97"/>
      <c r="W882" s="97"/>
      <c r="X882" s="97"/>
      <c r="Y882" s="99"/>
      <c r="Z882" s="99"/>
      <c r="AA882" s="99"/>
      <c r="AB882" s="99"/>
      <c r="AC882" s="97"/>
    </row>
    <row r="883" spans="1:29" ht="15.75">
      <c r="A883" s="99"/>
      <c r="B883" s="97"/>
      <c r="C883" s="97"/>
      <c r="D883" s="97"/>
      <c r="E883" s="97"/>
      <c r="F883" s="97"/>
      <c r="G883" s="97"/>
      <c r="H883" s="97"/>
      <c r="I883" s="97"/>
      <c r="J883" s="97"/>
      <c r="K883" s="97"/>
      <c r="L883" s="97"/>
      <c r="M883" s="97"/>
      <c r="N883" s="97"/>
      <c r="O883" s="97"/>
      <c r="P883" s="97"/>
      <c r="Q883" s="97"/>
      <c r="R883" s="97"/>
      <c r="S883" s="97"/>
      <c r="T883" s="97"/>
      <c r="U883" s="97"/>
      <c r="V883" s="97"/>
      <c r="W883" s="97"/>
      <c r="X883" s="97"/>
      <c r="Y883" s="99"/>
      <c r="Z883" s="99"/>
      <c r="AA883" s="99"/>
      <c r="AB883" s="99"/>
      <c r="AC883" s="97"/>
    </row>
    <row r="884" spans="1:29" ht="15.75">
      <c r="A884" s="99"/>
      <c r="B884" s="97"/>
      <c r="C884" s="97"/>
      <c r="D884" s="97"/>
      <c r="E884" s="97"/>
      <c r="F884" s="97"/>
      <c r="G884" s="97"/>
      <c r="H884" s="97"/>
      <c r="I884" s="97"/>
      <c r="J884" s="97"/>
      <c r="K884" s="97"/>
      <c r="L884" s="97"/>
      <c r="M884" s="97"/>
      <c r="N884" s="97"/>
      <c r="O884" s="97"/>
      <c r="P884" s="97"/>
      <c r="Q884" s="97"/>
      <c r="R884" s="97"/>
      <c r="S884" s="97"/>
      <c r="T884" s="97"/>
      <c r="U884" s="97"/>
      <c r="V884" s="97"/>
      <c r="W884" s="97"/>
      <c r="X884" s="97"/>
      <c r="Y884" s="99"/>
      <c r="Z884" s="99"/>
      <c r="AA884" s="99"/>
      <c r="AB884" s="99"/>
      <c r="AC884" s="97"/>
    </row>
    <row r="885" spans="1:29" ht="15.75">
      <c r="A885" s="99"/>
      <c r="B885" s="97"/>
      <c r="C885" s="97"/>
      <c r="D885" s="97"/>
      <c r="E885" s="97"/>
      <c r="F885" s="97"/>
      <c r="G885" s="97"/>
      <c r="H885" s="97"/>
      <c r="I885" s="97"/>
      <c r="J885" s="97"/>
      <c r="K885" s="97"/>
      <c r="L885" s="97"/>
      <c r="M885" s="97"/>
      <c r="N885" s="97"/>
      <c r="O885" s="97"/>
      <c r="P885" s="97"/>
      <c r="Q885" s="97"/>
      <c r="R885" s="97"/>
      <c r="S885" s="97"/>
      <c r="T885" s="97"/>
      <c r="U885" s="97"/>
      <c r="V885" s="97"/>
      <c r="W885" s="97"/>
      <c r="X885" s="97"/>
      <c r="Y885" s="99"/>
      <c r="Z885" s="99"/>
      <c r="AA885" s="99"/>
      <c r="AB885" s="99"/>
      <c r="AC885" s="97"/>
    </row>
    <row r="886" spans="1:29" ht="15.75">
      <c r="A886" s="99"/>
      <c r="B886" s="97"/>
      <c r="C886" s="97"/>
      <c r="D886" s="97"/>
      <c r="E886" s="97"/>
      <c r="F886" s="97"/>
      <c r="G886" s="97"/>
      <c r="H886" s="97"/>
      <c r="I886" s="97"/>
      <c r="J886" s="97"/>
      <c r="K886" s="97"/>
      <c r="L886" s="97"/>
      <c r="M886" s="97"/>
      <c r="N886" s="97"/>
      <c r="O886" s="97"/>
      <c r="P886" s="97"/>
      <c r="Q886" s="97"/>
      <c r="R886" s="97"/>
      <c r="S886" s="97"/>
      <c r="T886" s="97"/>
      <c r="U886" s="97"/>
      <c r="V886" s="97"/>
      <c r="W886" s="97"/>
      <c r="X886" s="97"/>
      <c r="Y886" s="99"/>
      <c r="Z886" s="99"/>
      <c r="AA886" s="99"/>
      <c r="AB886" s="99"/>
      <c r="AC886" s="97"/>
    </row>
    <row r="887" spans="1:29" ht="15.75">
      <c r="A887" s="99"/>
      <c r="B887" s="97"/>
      <c r="C887" s="97"/>
      <c r="D887" s="97"/>
      <c r="E887" s="97"/>
      <c r="F887" s="97"/>
      <c r="G887" s="97"/>
      <c r="H887" s="97"/>
      <c r="I887" s="97"/>
      <c r="J887" s="97"/>
      <c r="K887" s="97"/>
      <c r="L887" s="97"/>
      <c r="M887" s="97"/>
      <c r="N887" s="97"/>
      <c r="O887" s="97"/>
      <c r="P887" s="97"/>
      <c r="Q887" s="97"/>
      <c r="R887" s="97"/>
      <c r="S887" s="97"/>
      <c r="T887" s="97"/>
      <c r="U887" s="97"/>
      <c r="V887" s="97"/>
      <c r="W887" s="97"/>
      <c r="X887" s="97"/>
      <c r="Y887" s="99"/>
      <c r="Z887" s="99"/>
      <c r="AA887" s="99"/>
      <c r="AB887" s="99"/>
      <c r="AC887" s="97"/>
    </row>
    <row r="888" spans="1:29" ht="15.75">
      <c r="A888" s="99"/>
      <c r="B888" s="97"/>
      <c r="C888" s="97"/>
      <c r="D888" s="97"/>
      <c r="E888" s="97"/>
      <c r="F888" s="97"/>
      <c r="G888" s="97"/>
      <c r="H888" s="97"/>
      <c r="I888" s="97"/>
      <c r="J888" s="97"/>
      <c r="K888" s="97"/>
      <c r="L888" s="97"/>
      <c r="M888" s="97"/>
      <c r="N888" s="97"/>
      <c r="O888" s="97"/>
      <c r="P888" s="97"/>
      <c r="Q888" s="97"/>
      <c r="R888" s="97"/>
      <c r="S888" s="97"/>
      <c r="T888" s="97"/>
      <c r="U888" s="97"/>
      <c r="V888" s="97"/>
      <c r="W888" s="97"/>
      <c r="X888" s="97"/>
      <c r="Y888" s="99"/>
      <c r="Z888" s="99"/>
      <c r="AA888" s="99"/>
      <c r="AB888" s="99"/>
      <c r="AC888" s="97"/>
    </row>
    <row r="889" spans="1:29" ht="15.75">
      <c r="A889" s="99"/>
      <c r="B889" s="97"/>
      <c r="C889" s="97"/>
      <c r="D889" s="97"/>
      <c r="E889" s="97"/>
      <c r="F889" s="97"/>
      <c r="G889" s="97"/>
      <c r="H889" s="97"/>
      <c r="I889" s="97"/>
      <c r="J889" s="97"/>
      <c r="K889" s="97"/>
      <c r="L889" s="97"/>
      <c r="M889" s="97"/>
      <c r="N889" s="97"/>
      <c r="O889" s="97"/>
      <c r="P889" s="97"/>
      <c r="Q889" s="97"/>
      <c r="R889" s="97"/>
      <c r="S889" s="97"/>
      <c r="T889" s="97"/>
      <c r="U889" s="97"/>
      <c r="V889" s="97"/>
      <c r="W889" s="97"/>
      <c r="X889" s="97"/>
      <c r="Y889" s="99"/>
      <c r="Z889" s="99"/>
      <c r="AA889" s="99"/>
      <c r="AB889" s="99"/>
      <c r="AC889" s="97"/>
    </row>
    <row r="890" spans="1:29" ht="15.75">
      <c r="A890" s="99"/>
      <c r="B890" s="97"/>
      <c r="C890" s="97"/>
      <c r="D890" s="97"/>
      <c r="E890" s="97"/>
      <c r="F890" s="97"/>
      <c r="G890" s="97"/>
      <c r="H890" s="97"/>
      <c r="I890" s="97"/>
      <c r="J890" s="97"/>
      <c r="K890" s="97"/>
      <c r="L890" s="97"/>
      <c r="M890" s="97"/>
      <c r="N890" s="97"/>
      <c r="O890" s="97"/>
      <c r="P890" s="97"/>
      <c r="Q890" s="97"/>
      <c r="R890" s="97"/>
      <c r="S890" s="97"/>
      <c r="T890" s="97"/>
      <c r="U890" s="97"/>
      <c r="V890" s="97"/>
      <c r="W890" s="97"/>
      <c r="X890" s="97"/>
      <c r="Y890" s="99"/>
      <c r="Z890" s="99"/>
      <c r="AA890" s="99"/>
      <c r="AB890" s="99"/>
      <c r="AC890" s="97"/>
    </row>
    <row r="891" spans="1:29" ht="15.75">
      <c r="A891" s="99"/>
      <c r="B891" s="97"/>
      <c r="C891" s="97"/>
      <c r="D891" s="97"/>
      <c r="E891" s="97"/>
      <c r="F891" s="97"/>
      <c r="G891" s="97"/>
      <c r="H891" s="97"/>
      <c r="I891" s="97"/>
      <c r="J891" s="97"/>
      <c r="K891" s="97"/>
      <c r="L891" s="97"/>
      <c r="M891" s="97"/>
      <c r="N891" s="97"/>
      <c r="O891" s="97"/>
      <c r="P891" s="97"/>
      <c r="Q891" s="97"/>
      <c r="R891" s="97"/>
      <c r="S891" s="97"/>
      <c r="T891" s="97"/>
      <c r="U891" s="97"/>
      <c r="V891" s="97"/>
      <c r="W891" s="97"/>
      <c r="X891" s="97"/>
      <c r="Y891" s="99"/>
      <c r="Z891" s="99"/>
      <c r="AA891" s="99"/>
      <c r="AB891" s="99"/>
      <c r="AC891" s="97"/>
    </row>
    <row r="892" spans="1:29" ht="15.75">
      <c r="A892" s="99"/>
      <c r="B892" s="97"/>
      <c r="C892" s="97"/>
      <c r="D892" s="97"/>
      <c r="E892" s="97"/>
      <c r="F892" s="97"/>
      <c r="G892" s="97"/>
      <c r="H892" s="97"/>
      <c r="I892" s="97"/>
      <c r="J892" s="97"/>
      <c r="K892" s="97"/>
      <c r="L892" s="97"/>
      <c r="M892" s="97"/>
      <c r="N892" s="97"/>
      <c r="O892" s="97"/>
      <c r="P892" s="97"/>
      <c r="Q892" s="97"/>
      <c r="R892" s="97"/>
      <c r="S892" s="97"/>
      <c r="T892" s="97"/>
      <c r="U892" s="97"/>
      <c r="V892" s="97"/>
      <c r="W892" s="97"/>
      <c r="X892" s="97"/>
      <c r="Y892" s="99"/>
      <c r="Z892" s="99"/>
      <c r="AA892" s="99"/>
      <c r="AB892" s="99"/>
      <c r="AC892" s="97"/>
    </row>
    <row r="893" spans="1:29" ht="15.75">
      <c r="A893" s="99"/>
      <c r="B893" s="97"/>
      <c r="C893" s="97"/>
      <c r="D893" s="97"/>
      <c r="E893" s="97"/>
      <c r="F893" s="97"/>
      <c r="G893" s="97"/>
      <c r="H893" s="97"/>
      <c r="I893" s="97"/>
      <c r="J893" s="97"/>
      <c r="K893" s="97"/>
      <c r="L893" s="97"/>
      <c r="M893" s="97"/>
      <c r="N893" s="97"/>
      <c r="O893" s="97"/>
      <c r="P893" s="97"/>
      <c r="Q893" s="97"/>
      <c r="R893" s="97"/>
      <c r="S893" s="97"/>
      <c r="T893" s="97"/>
      <c r="U893" s="97"/>
      <c r="V893" s="97"/>
      <c r="W893" s="97"/>
      <c r="X893" s="97"/>
      <c r="Y893" s="99"/>
      <c r="Z893" s="99"/>
      <c r="AA893" s="99"/>
      <c r="AB893" s="99"/>
      <c r="AC893" s="97"/>
    </row>
    <row r="894" spans="1:29" ht="15.75">
      <c r="A894" s="99"/>
      <c r="B894" s="97"/>
      <c r="C894" s="97"/>
      <c r="D894" s="97"/>
      <c r="E894" s="97"/>
      <c r="F894" s="97"/>
      <c r="G894" s="97"/>
      <c r="H894" s="97"/>
      <c r="I894" s="97"/>
      <c r="J894" s="97"/>
      <c r="K894" s="97"/>
      <c r="L894" s="97"/>
      <c r="M894" s="97"/>
      <c r="N894" s="97"/>
      <c r="O894" s="97"/>
      <c r="P894" s="97"/>
      <c r="Q894" s="97"/>
      <c r="R894" s="97"/>
      <c r="S894" s="97"/>
      <c r="T894" s="97"/>
      <c r="U894" s="97"/>
      <c r="V894" s="97"/>
      <c r="W894" s="97"/>
      <c r="X894" s="97"/>
      <c r="Y894" s="99"/>
      <c r="Z894" s="99"/>
      <c r="AA894" s="99"/>
      <c r="AB894" s="99"/>
      <c r="AC894" s="97"/>
    </row>
    <row r="895" spans="1:29" ht="15.75">
      <c r="A895" s="99"/>
      <c r="B895" s="97"/>
      <c r="C895" s="97"/>
      <c r="D895" s="97"/>
      <c r="E895" s="97"/>
      <c r="F895" s="97"/>
      <c r="G895" s="97"/>
      <c r="H895" s="97"/>
      <c r="I895" s="97"/>
      <c r="J895" s="97"/>
      <c r="K895" s="97"/>
      <c r="L895" s="97"/>
      <c r="M895" s="97"/>
      <c r="N895" s="97"/>
      <c r="O895" s="97"/>
      <c r="P895" s="97"/>
      <c r="Q895" s="97"/>
      <c r="R895" s="97"/>
      <c r="S895" s="97"/>
      <c r="T895" s="97"/>
      <c r="U895" s="97"/>
      <c r="V895" s="97"/>
      <c r="W895" s="97"/>
      <c r="X895" s="97"/>
      <c r="Y895" s="99"/>
      <c r="Z895" s="99"/>
      <c r="AA895" s="99"/>
      <c r="AB895" s="99"/>
      <c r="AC895" s="97"/>
    </row>
    <row r="896" spans="1:29" ht="15.75">
      <c r="A896" s="99"/>
      <c r="B896" s="97"/>
      <c r="C896" s="97"/>
      <c r="D896" s="97"/>
      <c r="E896" s="97"/>
      <c r="F896" s="97"/>
      <c r="G896" s="97"/>
      <c r="H896" s="97"/>
      <c r="I896" s="97"/>
      <c r="J896" s="97"/>
      <c r="K896" s="97"/>
      <c r="L896" s="97"/>
      <c r="M896" s="97"/>
      <c r="N896" s="97"/>
      <c r="O896" s="97"/>
      <c r="P896" s="97"/>
      <c r="Q896" s="97"/>
      <c r="R896" s="97"/>
      <c r="S896" s="97"/>
      <c r="T896" s="97"/>
      <c r="U896" s="97"/>
      <c r="V896" s="97"/>
      <c r="W896" s="97"/>
      <c r="X896" s="97"/>
      <c r="Y896" s="99"/>
      <c r="Z896" s="99"/>
      <c r="AA896" s="99"/>
      <c r="AB896" s="99"/>
      <c r="AC896" s="97"/>
    </row>
    <row r="897" spans="1:29" ht="15.75">
      <c r="A897" s="99"/>
      <c r="B897" s="97"/>
      <c r="C897" s="97"/>
      <c r="D897" s="97"/>
      <c r="E897" s="97"/>
      <c r="F897" s="97"/>
      <c r="G897" s="97"/>
      <c r="H897" s="97"/>
      <c r="I897" s="97"/>
      <c r="J897" s="97"/>
      <c r="K897" s="97"/>
      <c r="L897" s="97"/>
      <c r="M897" s="97"/>
      <c r="N897" s="97"/>
      <c r="O897" s="97"/>
      <c r="P897" s="97"/>
      <c r="Q897" s="97"/>
      <c r="R897" s="97"/>
      <c r="S897" s="97"/>
      <c r="T897" s="97"/>
      <c r="U897" s="97"/>
      <c r="V897" s="97"/>
      <c r="W897" s="97"/>
      <c r="X897" s="97"/>
      <c r="Y897" s="99"/>
      <c r="Z897" s="99"/>
      <c r="AA897" s="99"/>
      <c r="AB897" s="99"/>
      <c r="AC897" s="97"/>
    </row>
    <row r="898" spans="1:29" ht="15.75">
      <c r="A898" s="99"/>
      <c r="B898" s="97"/>
      <c r="C898" s="97"/>
      <c r="D898" s="97"/>
      <c r="E898" s="97"/>
      <c r="F898" s="97"/>
      <c r="G898" s="97"/>
      <c r="H898" s="97"/>
      <c r="I898" s="97"/>
      <c r="J898" s="97"/>
      <c r="K898" s="97"/>
      <c r="L898" s="97"/>
      <c r="M898" s="97"/>
      <c r="N898" s="97"/>
      <c r="O898" s="97"/>
      <c r="P898" s="97"/>
      <c r="Q898" s="97"/>
      <c r="R898" s="97"/>
      <c r="S898" s="97"/>
      <c r="T898" s="97"/>
      <c r="U898" s="97"/>
      <c r="V898" s="97"/>
      <c r="W898" s="97"/>
      <c r="X898" s="97"/>
      <c r="Y898" s="99"/>
      <c r="Z898" s="99"/>
      <c r="AA898" s="99"/>
      <c r="AB898" s="99"/>
      <c r="AC898" s="97"/>
    </row>
    <row r="899" spans="1:29" ht="15.75">
      <c r="A899" s="99"/>
      <c r="B899" s="97"/>
      <c r="C899" s="97"/>
      <c r="D899" s="97"/>
      <c r="E899" s="97"/>
      <c r="F899" s="97"/>
      <c r="G899" s="97"/>
      <c r="H899" s="97"/>
      <c r="I899" s="97"/>
      <c r="J899" s="97"/>
      <c r="K899" s="97"/>
      <c r="L899" s="97"/>
      <c r="M899" s="97"/>
      <c r="N899" s="97"/>
      <c r="O899" s="97"/>
      <c r="P899" s="97"/>
      <c r="Q899" s="97"/>
      <c r="R899" s="97"/>
      <c r="S899" s="97"/>
      <c r="T899" s="97"/>
      <c r="U899" s="97"/>
      <c r="V899" s="97"/>
      <c r="W899" s="97"/>
      <c r="X899" s="97"/>
      <c r="Y899" s="99"/>
      <c r="Z899" s="99"/>
      <c r="AA899" s="99"/>
      <c r="AB899" s="99"/>
      <c r="AC899" s="97"/>
    </row>
    <row r="900" spans="1:29" ht="15.75">
      <c r="A900" s="99"/>
      <c r="B900" s="97"/>
      <c r="C900" s="97"/>
      <c r="D900" s="97"/>
      <c r="E900" s="97"/>
      <c r="F900" s="97"/>
      <c r="G900" s="97"/>
      <c r="H900" s="97"/>
      <c r="I900" s="97"/>
      <c r="J900" s="97"/>
      <c r="K900" s="97"/>
      <c r="L900" s="97"/>
      <c r="M900" s="97"/>
      <c r="N900" s="97"/>
      <c r="O900" s="97"/>
      <c r="P900" s="97"/>
      <c r="Q900" s="97"/>
      <c r="R900" s="97"/>
      <c r="S900" s="97"/>
      <c r="T900" s="97"/>
      <c r="U900" s="97"/>
      <c r="V900" s="97"/>
      <c r="W900" s="97"/>
      <c r="X900" s="97"/>
      <c r="Y900" s="99"/>
      <c r="Z900" s="99"/>
      <c r="AA900" s="99"/>
      <c r="AB900" s="99"/>
      <c r="AC900" s="97"/>
    </row>
    <row r="901" spans="1:29" ht="15.75">
      <c r="A901" s="99"/>
      <c r="B901" s="97"/>
      <c r="C901" s="97"/>
      <c r="D901" s="97"/>
      <c r="E901" s="97"/>
      <c r="F901" s="97"/>
      <c r="G901" s="97"/>
      <c r="H901" s="97"/>
      <c r="I901" s="97"/>
      <c r="J901" s="97"/>
      <c r="K901" s="97"/>
      <c r="L901" s="97"/>
      <c r="M901" s="97"/>
      <c r="N901" s="97"/>
      <c r="O901" s="97"/>
      <c r="P901" s="97"/>
      <c r="Q901" s="97"/>
      <c r="R901" s="97"/>
      <c r="S901" s="97"/>
      <c r="T901" s="97"/>
      <c r="U901" s="97"/>
      <c r="V901" s="97"/>
      <c r="W901" s="97"/>
      <c r="X901" s="97"/>
      <c r="Y901" s="99"/>
      <c r="Z901" s="99"/>
      <c r="AA901" s="99"/>
      <c r="AB901" s="99"/>
      <c r="AC901" s="97"/>
    </row>
    <row r="902" spans="1:29" ht="15.75">
      <c r="A902" s="99"/>
      <c r="B902" s="97"/>
      <c r="C902" s="97"/>
      <c r="D902" s="97"/>
      <c r="E902" s="97"/>
      <c r="F902" s="97"/>
      <c r="G902" s="97"/>
      <c r="H902" s="97"/>
      <c r="I902" s="97"/>
      <c r="J902" s="97"/>
      <c r="K902" s="97"/>
      <c r="L902" s="97"/>
      <c r="M902" s="97"/>
      <c r="N902" s="97"/>
      <c r="O902" s="97"/>
      <c r="P902" s="97"/>
      <c r="Q902" s="97"/>
      <c r="R902" s="97"/>
      <c r="S902" s="97"/>
      <c r="T902" s="97"/>
      <c r="U902" s="97"/>
      <c r="V902" s="97"/>
      <c r="W902" s="97"/>
      <c r="X902" s="97"/>
      <c r="Y902" s="99"/>
      <c r="Z902" s="99"/>
      <c r="AA902" s="99"/>
      <c r="AB902" s="99"/>
      <c r="AC902" s="97"/>
    </row>
    <row r="903" spans="1:29" ht="15.75">
      <c r="A903" s="99"/>
      <c r="B903" s="97"/>
      <c r="C903" s="97"/>
      <c r="D903" s="97"/>
      <c r="E903" s="97"/>
      <c r="F903" s="97"/>
      <c r="G903" s="97"/>
      <c r="H903" s="97"/>
      <c r="I903" s="97"/>
      <c r="J903" s="97"/>
      <c r="K903" s="97"/>
      <c r="L903" s="97"/>
      <c r="M903" s="97"/>
      <c r="N903" s="97"/>
      <c r="O903" s="97"/>
      <c r="P903" s="97"/>
      <c r="Q903" s="97"/>
      <c r="R903" s="97"/>
      <c r="S903" s="97"/>
      <c r="T903" s="97"/>
      <c r="U903" s="97"/>
      <c r="V903" s="97"/>
      <c r="W903" s="97"/>
      <c r="X903" s="97"/>
      <c r="Y903" s="99"/>
      <c r="Z903" s="99"/>
      <c r="AA903" s="99"/>
      <c r="AB903" s="99"/>
      <c r="AC903" s="97"/>
    </row>
    <row r="904" spans="1:29" ht="15.75">
      <c r="A904" s="99"/>
      <c r="B904" s="97"/>
      <c r="C904" s="97"/>
      <c r="D904" s="97"/>
      <c r="E904" s="97"/>
      <c r="F904" s="97"/>
      <c r="G904" s="97"/>
      <c r="H904" s="97"/>
      <c r="I904" s="97"/>
      <c r="J904" s="97"/>
      <c r="K904" s="97"/>
      <c r="L904" s="97"/>
      <c r="M904" s="97"/>
      <c r="N904" s="97"/>
      <c r="O904" s="97"/>
      <c r="P904" s="97"/>
      <c r="Q904" s="97"/>
      <c r="R904" s="97"/>
      <c r="S904" s="97"/>
      <c r="T904" s="97"/>
      <c r="U904" s="97"/>
      <c r="V904" s="97"/>
      <c r="W904" s="97"/>
      <c r="X904" s="97"/>
      <c r="Y904" s="99"/>
      <c r="Z904" s="99"/>
      <c r="AA904" s="99"/>
      <c r="AB904" s="99"/>
      <c r="AC904" s="97"/>
    </row>
    <row r="905" spans="1:29" ht="15.75">
      <c r="A905" s="99"/>
      <c r="B905" s="97"/>
      <c r="C905" s="97"/>
      <c r="D905" s="97"/>
      <c r="E905" s="97"/>
      <c r="F905" s="97"/>
      <c r="G905" s="97"/>
      <c r="H905" s="97"/>
      <c r="I905" s="97"/>
      <c r="J905" s="97"/>
      <c r="K905" s="97"/>
      <c r="L905" s="97"/>
      <c r="M905" s="97"/>
      <c r="N905" s="97"/>
      <c r="O905" s="97"/>
      <c r="P905" s="97"/>
      <c r="Q905" s="97"/>
      <c r="R905" s="97"/>
      <c r="S905" s="97"/>
      <c r="T905" s="97"/>
      <c r="U905" s="97"/>
      <c r="V905" s="97"/>
      <c r="W905" s="97"/>
      <c r="X905" s="97"/>
      <c r="Y905" s="99"/>
      <c r="Z905" s="99"/>
      <c r="AA905" s="99"/>
      <c r="AB905" s="99"/>
      <c r="AC905" s="97"/>
    </row>
    <row r="906" spans="1:29" ht="15.75">
      <c r="A906" s="99"/>
      <c r="B906" s="97"/>
      <c r="C906" s="97"/>
      <c r="D906" s="97"/>
      <c r="E906" s="97"/>
      <c r="F906" s="97"/>
      <c r="G906" s="97"/>
      <c r="H906" s="97"/>
      <c r="I906" s="97"/>
      <c r="J906" s="97"/>
      <c r="K906" s="97"/>
      <c r="L906" s="97"/>
      <c r="M906" s="97"/>
      <c r="N906" s="97"/>
      <c r="O906" s="97"/>
      <c r="P906" s="97"/>
      <c r="Q906" s="97"/>
      <c r="R906" s="97"/>
      <c r="S906" s="97"/>
      <c r="T906" s="97"/>
      <c r="U906" s="97"/>
      <c r="V906" s="97"/>
      <c r="W906" s="97"/>
      <c r="X906" s="97"/>
      <c r="Y906" s="99"/>
      <c r="Z906" s="99"/>
      <c r="AA906" s="99"/>
      <c r="AB906" s="99"/>
      <c r="AC906" s="97"/>
    </row>
    <row r="907" spans="1:29" ht="15.75">
      <c r="A907" s="99"/>
      <c r="B907" s="97"/>
      <c r="C907" s="97"/>
      <c r="D907" s="97"/>
      <c r="E907" s="97"/>
      <c r="F907" s="97"/>
      <c r="G907" s="97"/>
      <c r="H907" s="97"/>
      <c r="I907" s="97"/>
      <c r="J907" s="97"/>
      <c r="K907" s="97"/>
      <c r="L907" s="97"/>
      <c r="M907" s="97"/>
      <c r="N907" s="97"/>
      <c r="O907" s="97"/>
      <c r="P907" s="97"/>
      <c r="Q907" s="97"/>
      <c r="R907" s="97"/>
      <c r="S907" s="97"/>
      <c r="T907" s="97"/>
      <c r="U907" s="97"/>
      <c r="V907" s="97"/>
      <c r="W907" s="97"/>
      <c r="X907" s="97"/>
      <c r="Y907" s="99"/>
      <c r="Z907" s="99"/>
      <c r="AA907" s="99"/>
      <c r="AB907" s="99"/>
      <c r="AC907" s="97"/>
    </row>
    <row r="908" spans="1:29" ht="15.75">
      <c r="A908" s="99"/>
      <c r="B908" s="97"/>
      <c r="C908" s="97"/>
      <c r="D908" s="97"/>
      <c r="E908" s="97"/>
      <c r="F908" s="97"/>
      <c r="G908" s="97"/>
      <c r="H908" s="97"/>
      <c r="I908" s="97"/>
      <c r="J908" s="97"/>
      <c r="K908" s="97"/>
      <c r="L908" s="97"/>
      <c r="M908" s="97"/>
      <c r="N908" s="97"/>
      <c r="O908" s="97"/>
      <c r="P908" s="97"/>
      <c r="Q908" s="97"/>
      <c r="R908" s="97"/>
      <c r="S908" s="97"/>
      <c r="T908" s="97"/>
      <c r="U908" s="97"/>
      <c r="V908" s="97"/>
      <c r="W908" s="97"/>
      <c r="X908" s="97"/>
      <c r="Y908" s="99"/>
      <c r="Z908" s="99"/>
      <c r="AA908" s="99"/>
      <c r="AB908" s="99"/>
      <c r="AC908" s="97"/>
    </row>
    <row r="909" spans="1:29" ht="15.75">
      <c r="A909" s="99"/>
      <c r="B909" s="97"/>
      <c r="C909" s="97"/>
      <c r="D909" s="97"/>
      <c r="E909" s="97"/>
      <c r="F909" s="97"/>
      <c r="G909" s="97"/>
      <c r="H909" s="97"/>
      <c r="I909" s="97"/>
      <c r="J909" s="97"/>
      <c r="K909" s="97"/>
      <c r="L909" s="97"/>
      <c r="M909" s="97"/>
      <c r="N909" s="97"/>
      <c r="O909" s="97"/>
      <c r="P909" s="97"/>
      <c r="Q909" s="97"/>
      <c r="R909" s="97"/>
      <c r="S909" s="97"/>
      <c r="T909" s="97"/>
      <c r="U909" s="97"/>
      <c r="V909" s="97"/>
      <c r="W909" s="97"/>
      <c r="X909" s="97"/>
      <c r="Y909" s="99"/>
      <c r="Z909" s="99"/>
      <c r="AA909" s="99"/>
      <c r="AB909" s="99"/>
      <c r="AC909" s="97"/>
    </row>
    <row r="910" spans="1:29" ht="15.75">
      <c r="A910" s="99"/>
      <c r="B910" s="97"/>
      <c r="C910" s="97"/>
      <c r="D910" s="97"/>
      <c r="E910" s="97"/>
      <c r="F910" s="97"/>
      <c r="G910" s="97"/>
      <c r="H910" s="97"/>
      <c r="I910" s="97"/>
      <c r="J910" s="97"/>
      <c r="K910" s="97"/>
      <c r="L910" s="97"/>
      <c r="M910" s="97"/>
      <c r="N910" s="97"/>
      <c r="O910" s="97"/>
      <c r="P910" s="97"/>
      <c r="Q910" s="97"/>
      <c r="R910" s="97"/>
      <c r="S910" s="97"/>
      <c r="T910" s="97"/>
      <c r="U910" s="97"/>
      <c r="V910" s="97"/>
      <c r="W910" s="97"/>
      <c r="X910" s="97"/>
      <c r="Y910" s="99"/>
      <c r="Z910" s="99"/>
      <c r="AA910" s="99"/>
      <c r="AB910" s="99"/>
      <c r="AC910" s="97"/>
    </row>
    <row r="911" spans="1:29" ht="15.75">
      <c r="A911" s="99"/>
      <c r="B911" s="97"/>
      <c r="C911" s="97"/>
      <c r="D911" s="97"/>
      <c r="E911" s="97"/>
      <c r="F911" s="97"/>
      <c r="G911" s="97"/>
      <c r="H911" s="97"/>
      <c r="I911" s="97"/>
      <c r="J911" s="97"/>
      <c r="K911" s="97"/>
      <c r="L911" s="97"/>
      <c r="M911" s="97"/>
      <c r="N911" s="97"/>
      <c r="O911" s="97"/>
      <c r="P911" s="97"/>
      <c r="Q911" s="97"/>
      <c r="R911" s="97"/>
      <c r="S911" s="97"/>
      <c r="T911" s="97"/>
      <c r="U911" s="97"/>
      <c r="V911" s="97"/>
      <c r="W911" s="97"/>
      <c r="X911" s="97"/>
      <c r="Y911" s="99"/>
      <c r="Z911" s="99"/>
      <c r="AA911" s="99"/>
      <c r="AB911" s="99"/>
      <c r="AC911" s="97"/>
    </row>
    <row r="912" spans="1:29" ht="15.75">
      <c r="A912" s="99"/>
      <c r="B912" s="97"/>
      <c r="C912" s="97"/>
      <c r="D912" s="97"/>
      <c r="E912" s="97"/>
      <c r="F912" s="97"/>
      <c r="G912" s="97"/>
      <c r="H912" s="97"/>
      <c r="I912" s="97"/>
      <c r="J912" s="97"/>
      <c r="K912" s="97"/>
      <c r="L912" s="97"/>
      <c r="M912" s="97"/>
      <c r="N912" s="97"/>
      <c r="O912" s="97"/>
      <c r="P912" s="97"/>
      <c r="Q912" s="97"/>
      <c r="R912" s="97"/>
      <c r="S912" s="97"/>
      <c r="T912" s="97"/>
      <c r="U912" s="97"/>
      <c r="V912" s="97"/>
      <c r="W912" s="97"/>
      <c r="X912" s="97"/>
      <c r="Y912" s="99"/>
      <c r="Z912" s="99"/>
      <c r="AA912" s="99"/>
      <c r="AB912" s="99"/>
      <c r="AC912" s="97"/>
    </row>
    <row r="913" spans="1:29" ht="15.75">
      <c r="A913" s="99"/>
      <c r="B913" s="97"/>
      <c r="C913" s="97"/>
      <c r="D913" s="97"/>
      <c r="E913" s="97"/>
      <c r="F913" s="97"/>
      <c r="G913" s="97"/>
      <c r="H913" s="97"/>
      <c r="I913" s="97"/>
      <c r="J913" s="97"/>
      <c r="K913" s="97"/>
      <c r="L913" s="97"/>
      <c r="M913" s="97"/>
      <c r="N913" s="97"/>
      <c r="O913" s="97"/>
      <c r="P913" s="97"/>
      <c r="Q913" s="97"/>
      <c r="R913" s="97"/>
      <c r="S913" s="97"/>
      <c r="T913" s="97"/>
      <c r="U913" s="97"/>
      <c r="V913" s="97"/>
      <c r="W913" s="97"/>
      <c r="X913" s="97"/>
      <c r="Y913" s="99"/>
      <c r="Z913" s="99"/>
      <c r="AA913" s="99"/>
      <c r="AB913" s="99"/>
      <c r="AC913" s="97"/>
    </row>
    <row r="914" spans="1:29" ht="15.75">
      <c r="A914" s="99"/>
      <c r="B914" s="97"/>
      <c r="C914" s="97"/>
      <c r="D914" s="97"/>
      <c r="E914" s="97"/>
      <c r="F914" s="97"/>
      <c r="G914" s="97"/>
      <c r="H914" s="97"/>
      <c r="I914" s="97"/>
      <c r="J914" s="97"/>
      <c r="K914" s="97"/>
      <c r="L914" s="97"/>
      <c r="M914" s="97"/>
      <c r="N914" s="97"/>
      <c r="O914" s="97"/>
      <c r="P914" s="97"/>
      <c r="Q914" s="97"/>
      <c r="R914" s="97"/>
      <c r="S914" s="97"/>
      <c r="T914" s="97"/>
      <c r="U914" s="97"/>
      <c r="V914" s="97"/>
      <c r="W914" s="97"/>
      <c r="X914" s="97"/>
      <c r="Y914" s="99"/>
      <c r="Z914" s="99"/>
      <c r="AA914" s="99"/>
      <c r="AB914" s="99"/>
      <c r="AC914" s="97"/>
    </row>
    <row r="915" spans="1:29" ht="15.75">
      <c r="A915" s="99"/>
      <c r="B915" s="97"/>
      <c r="C915" s="97"/>
      <c r="D915" s="97"/>
      <c r="E915" s="97"/>
      <c r="F915" s="97"/>
      <c r="G915" s="97"/>
      <c r="H915" s="97"/>
      <c r="I915" s="97"/>
      <c r="J915" s="97"/>
      <c r="K915" s="97"/>
      <c r="L915" s="97"/>
      <c r="M915" s="97"/>
      <c r="N915" s="97"/>
      <c r="O915" s="97"/>
      <c r="P915" s="97"/>
      <c r="Q915" s="97"/>
      <c r="R915" s="97"/>
      <c r="S915" s="97"/>
      <c r="T915" s="97"/>
      <c r="U915" s="97"/>
      <c r="V915" s="97"/>
      <c r="W915" s="97"/>
      <c r="X915" s="97"/>
      <c r="Y915" s="99"/>
      <c r="Z915" s="99"/>
      <c r="AA915" s="99"/>
      <c r="AB915" s="99"/>
      <c r="AC915" s="97"/>
    </row>
    <row r="916" spans="1:29" ht="15.75">
      <c r="A916" s="99"/>
      <c r="B916" s="97"/>
      <c r="C916" s="97"/>
      <c r="D916" s="97"/>
      <c r="E916" s="97"/>
      <c r="F916" s="97"/>
      <c r="G916" s="97"/>
      <c r="H916" s="97"/>
      <c r="I916" s="97"/>
      <c r="J916" s="97"/>
      <c r="K916" s="97"/>
      <c r="L916" s="97"/>
      <c r="M916" s="97"/>
      <c r="N916" s="97"/>
      <c r="O916" s="97"/>
      <c r="P916" s="97"/>
      <c r="Q916" s="97"/>
      <c r="R916" s="97"/>
      <c r="S916" s="97"/>
      <c r="T916" s="97"/>
      <c r="U916" s="97"/>
      <c r="V916" s="97"/>
      <c r="W916" s="97"/>
      <c r="X916" s="97"/>
      <c r="Y916" s="99"/>
      <c r="Z916" s="99"/>
      <c r="AA916" s="99"/>
      <c r="AB916" s="99"/>
      <c r="AC916" s="97"/>
    </row>
    <row r="917" spans="1:29" ht="15.75">
      <c r="A917" s="99"/>
      <c r="B917" s="97"/>
      <c r="C917" s="97"/>
      <c r="D917" s="97"/>
      <c r="E917" s="97"/>
      <c r="F917" s="97"/>
      <c r="G917" s="97"/>
      <c r="H917" s="97"/>
      <c r="I917" s="97"/>
      <c r="J917" s="97"/>
      <c r="K917" s="97"/>
      <c r="L917" s="97"/>
      <c r="M917" s="97"/>
      <c r="N917" s="97"/>
      <c r="O917" s="97"/>
      <c r="P917" s="97"/>
      <c r="Q917" s="97"/>
      <c r="R917" s="97"/>
      <c r="S917" s="97"/>
      <c r="T917" s="97"/>
      <c r="U917" s="97"/>
      <c r="V917" s="97"/>
      <c r="W917" s="97"/>
      <c r="X917" s="97"/>
      <c r="Y917" s="99"/>
      <c r="Z917" s="99"/>
      <c r="AA917" s="99"/>
      <c r="AB917" s="99"/>
      <c r="AC917" s="97"/>
    </row>
    <row r="918" spans="1:29" ht="15.75">
      <c r="A918" s="99"/>
      <c r="B918" s="97"/>
      <c r="C918" s="97"/>
      <c r="D918" s="97"/>
      <c r="E918" s="97"/>
      <c r="F918" s="97"/>
      <c r="G918" s="97"/>
      <c r="H918" s="97"/>
      <c r="I918" s="97"/>
      <c r="J918" s="97"/>
      <c r="K918" s="97"/>
      <c r="L918" s="97"/>
      <c r="M918" s="97"/>
      <c r="N918" s="97"/>
      <c r="O918" s="97"/>
      <c r="P918" s="97"/>
      <c r="Q918" s="97"/>
      <c r="R918" s="97"/>
      <c r="S918" s="97"/>
      <c r="T918" s="97"/>
      <c r="U918" s="97"/>
      <c r="V918" s="97"/>
      <c r="W918" s="97"/>
      <c r="X918" s="97"/>
      <c r="Y918" s="99"/>
      <c r="Z918" s="99"/>
      <c r="AA918" s="99"/>
      <c r="AB918" s="99"/>
      <c r="AC918" s="97"/>
    </row>
    <row r="919" spans="1:29" ht="15.75">
      <c r="A919" s="99"/>
      <c r="B919" s="97"/>
      <c r="C919" s="97"/>
      <c r="D919" s="97"/>
      <c r="E919" s="97"/>
      <c r="F919" s="97"/>
      <c r="G919" s="97"/>
      <c r="H919" s="97"/>
      <c r="I919" s="97"/>
      <c r="J919" s="97"/>
      <c r="K919" s="97"/>
      <c r="L919" s="97"/>
      <c r="M919" s="97"/>
      <c r="N919" s="97"/>
      <c r="O919" s="97"/>
      <c r="P919" s="97"/>
      <c r="Q919" s="97"/>
      <c r="R919" s="97"/>
      <c r="S919" s="97"/>
      <c r="T919" s="97"/>
      <c r="U919" s="97"/>
      <c r="V919" s="97"/>
      <c r="W919" s="97"/>
      <c r="X919" s="97"/>
      <c r="Y919" s="99"/>
      <c r="Z919" s="99"/>
      <c r="AA919" s="99"/>
      <c r="AB919" s="99"/>
      <c r="AC919" s="97"/>
    </row>
    <row r="920" spans="1:29" ht="15.75">
      <c r="A920" s="99"/>
      <c r="B920" s="97"/>
      <c r="C920" s="97"/>
      <c r="D920" s="97"/>
      <c r="E920" s="97"/>
      <c r="F920" s="97"/>
      <c r="G920" s="97"/>
      <c r="H920" s="97"/>
      <c r="I920" s="97"/>
      <c r="J920" s="97"/>
      <c r="K920" s="97"/>
      <c r="L920" s="97"/>
      <c r="M920" s="97"/>
      <c r="N920" s="97"/>
      <c r="O920" s="97"/>
      <c r="P920" s="97"/>
      <c r="Q920" s="97"/>
      <c r="R920" s="97"/>
      <c r="S920" s="97"/>
      <c r="T920" s="97"/>
      <c r="U920" s="97"/>
      <c r="V920" s="97"/>
      <c r="W920" s="97"/>
      <c r="X920" s="97"/>
      <c r="Y920" s="99"/>
      <c r="Z920" s="99"/>
      <c r="AA920" s="99"/>
      <c r="AB920" s="99"/>
      <c r="AC920" s="97"/>
    </row>
    <row r="921" spans="1:29" ht="15.75">
      <c r="A921" s="99"/>
      <c r="B921" s="97"/>
      <c r="C921" s="97"/>
      <c r="D921" s="97"/>
      <c r="E921" s="97"/>
      <c r="F921" s="97"/>
      <c r="G921" s="97"/>
      <c r="H921" s="97"/>
      <c r="I921" s="97"/>
      <c r="J921" s="97"/>
      <c r="K921" s="97"/>
      <c r="L921" s="97"/>
      <c r="M921" s="97"/>
      <c r="N921" s="97"/>
      <c r="O921" s="97"/>
      <c r="P921" s="97"/>
      <c r="Q921" s="97"/>
      <c r="R921" s="97"/>
      <c r="S921" s="97"/>
      <c r="T921" s="97"/>
      <c r="U921" s="97"/>
      <c r="V921" s="97"/>
      <c r="W921" s="97"/>
      <c r="X921" s="97"/>
      <c r="Y921" s="99"/>
      <c r="Z921" s="99"/>
      <c r="AA921" s="99"/>
      <c r="AB921" s="99"/>
      <c r="AC921" s="97"/>
    </row>
    <row r="922" spans="1:29" ht="15.75">
      <c r="A922" s="99"/>
      <c r="B922" s="97"/>
      <c r="C922" s="97"/>
      <c r="D922" s="97"/>
      <c r="E922" s="97"/>
      <c r="F922" s="97"/>
      <c r="G922" s="97"/>
      <c r="H922" s="97"/>
      <c r="I922" s="97"/>
      <c r="J922" s="97"/>
      <c r="K922" s="97"/>
      <c r="L922" s="97"/>
      <c r="M922" s="97"/>
      <c r="N922" s="97"/>
      <c r="O922" s="97"/>
      <c r="P922" s="97"/>
      <c r="Q922" s="97"/>
      <c r="R922" s="97"/>
      <c r="S922" s="97"/>
      <c r="T922" s="97"/>
      <c r="U922" s="97"/>
      <c r="V922" s="97"/>
      <c r="W922" s="97"/>
      <c r="X922" s="97"/>
      <c r="Y922" s="99"/>
      <c r="Z922" s="99"/>
      <c r="AA922" s="99"/>
      <c r="AB922" s="99"/>
      <c r="AC922" s="97"/>
    </row>
    <row r="923" spans="1:29" ht="15.75">
      <c r="A923" s="99"/>
      <c r="B923" s="97"/>
      <c r="C923" s="97"/>
      <c r="D923" s="97"/>
      <c r="E923" s="97"/>
      <c r="F923" s="97"/>
      <c r="G923" s="97"/>
      <c r="H923" s="97"/>
      <c r="I923" s="97"/>
      <c r="J923" s="97"/>
      <c r="K923" s="97"/>
      <c r="L923" s="97"/>
      <c r="M923" s="97"/>
      <c r="N923" s="97"/>
      <c r="O923" s="97"/>
      <c r="P923" s="97"/>
      <c r="Q923" s="97"/>
      <c r="R923" s="97"/>
      <c r="S923" s="97"/>
      <c r="T923" s="97"/>
      <c r="U923" s="97"/>
      <c r="V923" s="97"/>
      <c r="W923" s="97"/>
      <c r="X923" s="97"/>
      <c r="Y923" s="99"/>
      <c r="Z923" s="99"/>
      <c r="AA923" s="99"/>
      <c r="AB923" s="99"/>
      <c r="AC923" s="97"/>
    </row>
    <row r="924" spans="1:29" ht="15.75">
      <c r="A924" s="99"/>
      <c r="B924" s="97"/>
      <c r="C924" s="97"/>
      <c r="D924" s="97"/>
      <c r="E924" s="97"/>
      <c r="F924" s="97"/>
      <c r="G924" s="97"/>
      <c r="H924" s="97"/>
      <c r="I924" s="97"/>
      <c r="J924" s="97"/>
      <c r="K924" s="97"/>
      <c r="L924" s="97"/>
      <c r="M924" s="97"/>
      <c r="N924" s="97"/>
      <c r="O924" s="97"/>
      <c r="P924" s="97"/>
      <c r="Q924" s="97"/>
      <c r="R924" s="97"/>
      <c r="S924" s="97"/>
      <c r="T924" s="97"/>
      <c r="U924" s="97"/>
      <c r="V924" s="97"/>
      <c r="W924" s="97"/>
      <c r="X924" s="97"/>
      <c r="Y924" s="99"/>
      <c r="Z924" s="99"/>
      <c r="AA924" s="99"/>
      <c r="AB924" s="99"/>
      <c r="AC924" s="97"/>
    </row>
    <row r="925" spans="1:29" ht="15.75">
      <c r="A925" s="99"/>
      <c r="B925" s="97"/>
      <c r="C925" s="97"/>
      <c r="D925" s="97"/>
      <c r="E925" s="97"/>
      <c r="F925" s="97"/>
      <c r="G925" s="97"/>
      <c r="H925" s="97"/>
      <c r="I925" s="97"/>
      <c r="J925" s="97"/>
      <c r="K925" s="97"/>
      <c r="L925" s="97"/>
      <c r="M925" s="97"/>
      <c r="N925" s="97"/>
      <c r="O925" s="97"/>
      <c r="P925" s="97"/>
      <c r="Q925" s="97"/>
      <c r="R925" s="97"/>
      <c r="S925" s="97"/>
      <c r="T925" s="97"/>
      <c r="U925" s="97"/>
      <c r="V925" s="97"/>
      <c r="W925" s="97"/>
      <c r="X925" s="97"/>
      <c r="Y925" s="99"/>
      <c r="Z925" s="99"/>
      <c r="AA925" s="99"/>
      <c r="AB925" s="99"/>
      <c r="AC925" s="97"/>
    </row>
    <row r="926" spans="1:29" ht="15.75">
      <c r="A926" s="99"/>
      <c r="B926" s="97"/>
      <c r="C926" s="97"/>
      <c r="D926" s="97"/>
      <c r="E926" s="97"/>
      <c r="F926" s="97"/>
      <c r="G926" s="97"/>
      <c r="H926" s="97"/>
      <c r="I926" s="97"/>
      <c r="J926" s="97"/>
      <c r="K926" s="97"/>
      <c r="L926" s="97"/>
      <c r="M926" s="97"/>
      <c r="N926" s="97"/>
      <c r="O926" s="97"/>
      <c r="P926" s="97"/>
      <c r="Q926" s="97"/>
      <c r="R926" s="97"/>
      <c r="S926" s="97"/>
      <c r="T926" s="97"/>
      <c r="U926" s="97"/>
      <c r="V926" s="97"/>
      <c r="W926" s="97"/>
      <c r="X926" s="97"/>
      <c r="Y926" s="99"/>
      <c r="Z926" s="99"/>
      <c r="AA926" s="99"/>
      <c r="AB926" s="99"/>
      <c r="AC926" s="97"/>
    </row>
    <row r="927" spans="1:29" ht="15.75">
      <c r="A927" s="99"/>
      <c r="B927" s="97"/>
      <c r="C927" s="97"/>
      <c r="D927" s="97"/>
      <c r="E927" s="97"/>
      <c r="F927" s="97"/>
      <c r="G927" s="97"/>
      <c r="H927" s="97"/>
      <c r="I927" s="97"/>
      <c r="J927" s="97"/>
      <c r="K927" s="97"/>
      <c r="L927" s="97"/>
      <c r="M927" s="97"/>
      <c r="N927" s="97"/>
      <c r="O927" s="97"/>
      <c r="P927" s="97"/>
      <c r="Q927" s="97"/>
      <c r="R927" s="97"/>
      <c r="S927" s="97"/>
      <c r="T927" s="97"/>
      <c r="U927" s="97"/>
      <c r="V927" s="97"/>
      <c r="W927" s="97"/>
      <c r="X927" s="97"/>
      <c r="Y927" s="99"/>
      <c r="Z927" s="99"/>
      <c r="AA927" s="99"/>
      <c r="AB927" s="99"/>
      <c r="AC927" s="97"/>
    </row>
    <row r="928" spans="1:29" ht="15.75">
      <c r="A928" s="99"/>
      <c r="B928" s="97"/>
      <c r="C928" s="97"/>
      <c r="D928" s="97"/>
      <c r="E928" s="97"/>
      <c r="F928" s="97"/>
      <c r="G928" s="97"/>
      <c r="H928" s="97"/>
      <c r="I928" s="97"/>
      <c r="J928" s="97"/>
      <c r="K928" s="97"/>
      <c r="L928" s="97"/>
      <c r="M928" s="97"/>
      <c r="N928" s="97"/>
      <c r="O928" s="97"/>
      <c r="P928" s="97"/>
      <c r="Q928" s="97"/>
      <c r="R928" s="97"/>
      <c r="S928" s="97"/>
      <c r="T928" s="97"/>
      <c r="U928" s="97"/>
      <c r="V928" s="97"/>
      <c r="W928" s="97"/>
      <c r="X928" s="97"/>
      <c r="Y928" s="99"/>
      <c r="Z928" s="99"/>
      <c r="AA928" s="99"/>
      <c r="AB928" s="99"/>
      <c r="AC928" s="97"/>
    </row>
    <row r="929" spans="1:29" ht="15.75">
      <c r="A929" s="99"/>
      <c r="B929" s="97"/>
      <c r="C929" s="97"/>
      <c r="D929" s="97"/>
      <c r="E929" s="97"/>
      <c r="F929" s="97"/>
      <c r="G929" s="97"/>
      <c r="H929" s="97"/>
      <c r="I929" s="97"/>
      <c r="J929" s="97"/>
      <c r="K929" s="97"/>
      <c r="L929" s="97"/>
      <c r="M929" s="97"/>
      <c r="N929" s="97"/>
      <c r="O929" s="97"/>
      <c r="P929" s="97"/>
      <c r="Q929" s="97"/>
      <c r="R929" s="97"/>
      <c r="S929" s="97"/>
      <c r="T929" s="97"/>
      <c r="U929" s="97"/>
      <c r="V929" s="97"/>
      <c r="W929" s="97"/>
      <c r="X929" s="97"/>
      <c r="Y929" s="99"/>
      <c r="Z929" s="99"/>
      <c r="AA929" s="99"/>
      <c r="AB929" s="99"/>
      <c r="AC929" s="97"/>
    </row>
    <row r="930" spans="1:29" ht="15.75">
      <c r="A930" s="99"/>
      <c r="B930" s="97"/>
      <c r="C930" s="97"/>
      <c r="D930" s="97"/>
      <c r="E930" s="97"/>
      <c r="F930" s="97"/>
      <c r="G930" s="97"/>
      <c r="H930" s="97"/>
      <c r="I930" s="97"/>
      <c r="J930" s="97"/>
      <c r="K930" s="97"/>
      <c r="L930" s="97"/>
      <c r="M930" s="97"/>
      <c r="N930" s="97"/>
      <c r="O930" s="97"/>
      <c r="P930" s="97"/>
      <c r="Q930" s="97"/>
      <c r="R930" s="97"/>
      <c r="S930" s="97"/>
      <c r="T930" s="97"/>
      <c r="U930" s="97"/>
      <c r="V930" s="97"/>
      <c r="W930" s="97"/>
      <c r="X930" s="97"/>
      <c r="Y930" s="99"/>
      <c r="Z930" s="99"/>
      <c r="AA930" s="99"/>
      <c r="AB930" s="99"/>
      <c r="AC930" s="97"/>
    </row>
    <row r="931" spans="1:29" ht="15.75">
      <c r="A931" s="99"/>
      <c r="B931" s="97"/>
      <c r="C931" s="97"/>
      <c r="D931" s="97"/>
      <c r="E931" s="97"/>
      <c r="F931" s="97"/>
      <c r="G931" s="97"/>
      <c r="H931" s="97"/>
      <c r="I931" s="97"/>
      <c r="J931" s="97"/>
      <c r="K931" s="97"/>
      <c r="L931" s="97"/>
      <c r="M931" s="97"/>
      <c r="N931" s="97"/>
      <c r="O931" s="97"/>
      <c r="P931" s="97"/>
      <c r="Q931" s="97"/>
      <c r="R931" s="97"/>
      <c r="S931" s="97"/>
      <c r="T931" s="97"/>
      <c r="U931" s="97"/>
      <c r="V931" s="97"/>
      <c r="W931" s="97"/>
      <c r="X931" s="97"/>
      <c r="Y931" s="99"/>
      <c r="Z931" s="99"/>
      <c r="AA931" s="99"/>
      <c r="AB931" s="99"/>
      <c r="AC931" s="97"/>
    </row>
    <row r="932" spans="1:29" ht="15.75">
      <c r="A932" s="99"/>
      <c r="B932" s="97"/>
      <c r="C932" s="97"/>
      <c r="D932" s="97"/>
      <c r="E932" s="97"/>
      <c r="F932" s="97"/>
      <c r="G932" s="97"/>
      <c r="H932" s="97"/>
      <c r="I932" s="97"/>
      <c r="J932" s="97"/>
      <c r="K932" s="97"/>
      <c r="L932" s="97"/>
      <c r="M932" s="97"/>
      <c r="N932" s="97"/>
      <c r="O932" s="97"/>
      <c r="P932" s="97"/>
      <c r="Q932" s="97"/>
      <c r="R932" s="97"/>
      <c r="S932" s="97"/>
      <c r="T932" s="97"/>
      <c r="U932" s="97"/>
      <c r="V932" s="97"/>
      <c r="W932" s="97"/>
      <c r="X932" s="97"/>
      <c r="Y932" s="99"/>
      <c r="Z932" s="99"/>
      <c r="AA932" s="99"/>
      <c r="AB932" s="99"/>
      <c r="AC932" s="97"/>
    </row>
    <row r="933" spans="1:29" ht="15.75">
      <c r="A933" s="99"/>
      <c r="B933" s="97"/>
      <c r="C933" s="97"/>
      <c r="D933" s="97"/>
      <c r="E933" s="97"/>
      <c r="F933" s="97"/>
      <c r="G933" s="97"/>
      <c r="H933" s="97"/>
      <c r="I933" s="97"/>
      <c r="J933" s="97"/>
      <c r="K933" s="97"/>
      <c r="L933" s="97"/>
      <c r="M933" s="97"/>
      <c r="N933" s="97"/>
      <c r="O933" s="97"/>
      <c r="P933" s="97"/>
      <c r="Q933" s="97"/>
      <c r="R933" s="97"/>
      <c r="S933" s="97"/>
      <c r="T933" s="97"/>
      <c r="U933" s="97"/>
      <c r="V933" s="97"/>
      <c r="W933" s="97"/>
      <c r="X933" s="97"/>
      <c r="Y933" s="99"/>
      <c r="Z933" s="99"/>
      <c r="AA933" s="99"/>
      <c r="AB933" s="99"/>
      <c r="AC933" s="97"/>
    </row>
    <row r="934" spans="1:29" ht="15.75">
      <c r="A934" s="99"/>
      <c r="B934" s="97"/>
      <c r="C934" s="97"/>
      <c r="D934" s="97"/>
      <c r="E934" s="97"/>
      <c r="F934" s="97"/>
      <c r="G934" s="97"/>
      <c r="H934" s="97"/>
      <c r="I934" s="97"/>
      <c r="J934" s="97"/>
      <c r="K934" s="97"/>
      <c r="L934" s="97"/>
      <c r="M934" s="97"/>
      <c r="N934" s="97"/>
      <c r="O934" s="97"/>
      <c r="P934" s="97"/>
      <c r="Q934" s="97"/>
      <c r="R934" s="97"/>
      <c r="S934" s="97"/>
      <c r="T934" s="97"/>
      <c r="U934" s="97"/>
      <c r="V934" s="97"/>
      <c r="W934" s="97"/>
      <c r="X934" s="97"/>
      <c r="Y934" s="99"/>
      <c r="Z934" s="99"/>
      <c r="AA934" s="99"/>
      <c r="AB934" s="99"/>
      <c r="AC934" s="97"/>
    </row>
    <row r="935" spans="1:29" ht="15.75">
      <c r="A935" s="99"/>
      <c r="B935" s="97"/>
      <c r="C935" s="97"/>
      <c r="D935" s="97"/>
      <c r="E935" s="97"/>
      <c r="F935" s="97"/>
      <c r="G935" s="97"/>
      <c r="H935" s="97"/>
      <c r="I935" s="97"/>
      <c r="J935" s="97"/>
      <c r="K935" s="97"/>
      <c r="L935" s="97"/>
      <c r="M935" s="97"/>
      <c r="N935" s="97"/>
      <c r="O935" s="97"/>
      <c r="P935" s="97"/>
      <c r="Q935" s="97"/>
      <c r="R935" s="97"/>
      <c r="S935" s="97"/>
      <c r="T935" s="97"/>
      <c r="U935" s="97"/>
      <c r="V935" s="97"/>
      <c r="W935" s="97"/>
      <c r="X935" s="97"/>
      <c r="Y935" s="99"/>
      <c r="Z935" s="99"/>
      <c r="AA935" s="99"/>
      <c r="AB935" s="99"/>
      <c r="AC935" s="97"/>
    </row>
    <row r="936" spans="1:29" ht="15.75">
      <c r="A936" s="99"/>
      <c r="B936" s="97"/>
      <c r="C936" s="97"/>
      <c r="D936" s="97"/>
      <c r="E936" s="97"/>
      <c r="F936" s="97"/>
      <c r="G936" s="97"/>
      <c r="H936" s="97"/>
      <c r="I936" s="97"/>
      <c r="J936" s="97"/>
      <c r="K936" s="97"/>
      <c r="L936" s="97"/>
      <c r="M936" s="97"/>
      <c r="N936" s="97"/>
      <c r="O936" s="97"/>
      <c r="P936" s="97"/>
      <c r="Q936" s="97"/>
      <c r="R936" s="97"/>
      <c r="S936" s="97"/>
      <c r="T936" s="97"/>
      <c r="U936" s="97"/>
      <c r="V936" s="97"/>
      <c r="W936" s="97"/>
      <c r="X936" s="97"/>
      <c r="Y936" s="99"/>
      <c r="Z936" s="99"/>
      <c r="AA936" s="99"/>
      <c r="AB936" s="99"/>
      <c r="AC936" s="97"/>
    </row>
    <row r="937" spans="1:29" ht="15.75">
      <c r="A937" s="99"/>
      <c r="B937" s="97"/>
      <c r="C937" s="97"/>
      <c r="D937" s="97"/>
      <c r="E937" s="97"/>
      <c r="F937" s="97"/>
      <c r="G937" s="97"/>
      <c r="H937" s="97"/>
      <c r="I937" s="97"/>
      <c r="J937" s="97"/>
      <c r="K937" s="97"/>
      <c r="L937" s="97"/>
      <c r="M937" s="97"/>
      <c r="N937" s="97"/>
      <c r="O937" s="97"/>
      <c r="P937" s="97"/>
      <c r="Q937" s="97"/>
      <c r="R937" s="97"/>
      <c r="S937" s="97"/>
      <c r="T937" s="97"/>
      <c r="U937" s="97"/>
      <c r="V937" s="97"/>
      <c r="W937" s="97"/>
      <c r="X937" s="97"/>
      <c r="Y937" s="99"/>
      <c r="Z937" s="99"/>
      <c r="AA937" s="99"/>
      <c r="AB937" s="99"/>
      <c r="AC937" s="97"/>
    </row>
    <row r="938" spans="1:29" ht="15.75">
      <c r="A938" s="99"/>
      <c r="B938" s="97"/>
      <c r="C938" s="97"/>
      <c r="D938" s="97"/>
      <c r="E938" s="97"/>
      <c r="F938" s="97"/>
      <c r="G938" s="97"/>
      <c r="H938" s="97"/>
      <c r="I938" s="97"/>
      <c r="J938" s="97"/>
      <c r="K938" s="97"/>
      <c r="L938" s="97"/>
      <c r="M938" s="97"/>
      <c r="N938" s="97"/>
      <c r="O938" s="97"/>
      <c r="P938" s="97"/>
      <c r="Q938" s="97"/>
      <c r="R938" s="97"/>
      <c r="S938" s="97"/>
      <c r="T938" s="97"/>
      <c r="U938" s="97"/>
      <c r="V938" s="97"/>
      <c r="W938" s="97"/>
      <c r="X938" s="97"/>
      <c r="Y938" s="99"/>
      <c r="Z938" s="99"/>
      <c r="AA938" s="99"/>
      <c r="AB938" s="99"/>
      <c r="AC938" s="97"/>
    </row>
    <row r="939" spans="1:29" ht="15.75">
      <c r="A939" s="99"/>
      <c r="B939" s="97"/>
      <c r="C939" s="97"/>
      <c r="D939" s="97"/>
      <c r="E939" s="97"/>
      <c r="F939" s="97"/>
      <c r="G939" s="97"/>
      <c r="H939" s="97"/>
      <c r="I939" s="97"/>
      <c r="J939" s="97"/>
      <c r="K939" s="97"/>
      <c r="L939" s="97"/>
      <c r="M939" s="97"/>
      <c r="N939" s="97"/>
      <c r="O939" s="97"/>
      <c r="P939" s="97"/>
      <c r="Q939" s="97"/>
      <c r="R939" s="97"/>
      <c r="S939" s="97"/>
      <c r="T939" s="97"/>
      <c r="U939" s="97"/>
      <c r="V939" s="97"/>
      <c r="W939" s="97"/>
      <c r="X939" s="97"/>
      <c r="Y939" s="99"/>
      <c r="Z939" s="99"/>
      <c r="AA939" s="99"/>
      <c r="AB939" s="99"/>
      <c r="AC939" s="97"/>
    </row>
    <row r="940" spans="1:29" ht="15.75">
      <c r="A940" s="99"/>
      <c r="B940" s="97"/>
      <c r="C940" s="97"/>
      <c r="D940" s="97"/>
      <c r="E940" s="97"/>
      <c r="F940" s="97"/>
      <c r="G940" s="97"/>
      <c r="H940" s="97"/>
      <c r="I940" s="97"/>
      <c r="J940" s="97"/>
      <c r="K940" s="97"/>
      <c r="L940" s="97"/>
      <c r="M940" s="97"/>
      <c r="N940" s="97"/>
      <c r="O940" s="97"/>
      <c r="P940" s="97"/>
      <c r="Q940" s="97"/>
      <c r="R940" s="97"/>
      <c r="S940" s="97"/>
      <c r="T940" s="97"/>
      <c r="U940" s="97"/>
      <c r="V940" s="97"/>
      <c r="W940" s="97"/>
      <c r="X940" s="97"/>
      <c r="Y940" s="99"/>
      <c r="Z940" s="99"/>
      <c r="AA940" s="99"/>
      <c r="AB940" s="99"/>
      <c r="AC940" s="97"/>
    </row>
    <row r="941" spans="1:29" ht="15.75">
      <c r="A941" s="99"/>
      <c r="B941" s="97"/>
      <c r="C941" s="97"/>
      <c r="D941" s="97"/>
      <c r="E941" s="97"/>
      <c r="F941" s="97"/>
      <c r="G941" s="97"/>
      <c r="H941" s="97"/>
      <c r="I941" s="97"/>
      <c r="J941" s="97"/>
      <c r="K941" s="97"/>
      <c r="L941" s="97"/>
      <c r="M941" s="97"/>
      <c r="N941" s="97"/>
      <c r="O941" s="97"/>
      <c r="P941" s="97"/>
      <c r="Q941" s="97"/>
      <c r="R941" s="97"/>
      <c r="S941" s="97"/>
      <c r="T941" s="97"/>
      <c r="U941" s="97"/>
      <c r="V941" s="97"/>
      <c r="W941" s="97"/>
      <c r="X941" s="97"/>
      <c r="Y941" s="99"/>
      <c r="Z941" s="99"/>
      <c r="AA941" s="99"/>
      <c r="AB941" s="99"/>
      <c r="AC941" s="97"/>
    </row>
    <row r="942" spans="1:29" ht="15.75">
      <c r="A942" s="99"/>
      <c r="B942" s="97"/>
      <c r="C942" s="97"/>
      <c r="D942" s="97"/>
      <c r="E942" s="97"/>
      <c r="F942" s="97"/>
      <c r="G942" s="97"/>
      <c r="H942" s="97"/>
      <c r="I942" s="97"/>
      <c r="J942" s="97"/>
      <c r="K942" s="97"/>
      <c r="L942" s="97"/>
      <c r="M942" s="97"/>
      <c r="N942" s="97"/>
      <c r="O942" s="97"/>
      <c r="P942" s="97"/>
      <c r="Q942" s="97"/>
      <c r="R942" s="97"/>
      <c r="S942" s="97"/>
      <c r="T942" s="97"/>
      <c r="U942" s="97"/>
      <c r="V942" s="97"/>
      <c r="W942" s="97"/>
      <c r="X942" s="97"/>
      <c r="Y942" s="99"/>
      <c r="Z942" s="99"/>
      <c r="AA942" s="99"/>
      <c r="AB942" s="99"/>
      <c r="AC942" s="97"/>
    </row>
    <row r="943" spans="1:29" ht="15.75">
      <c r="A943" s="99"/>
      <c r="B943" s="97"/>
      <c r="C943" s="97"/>
      <c r="D943" s="97"/>
      <c r="E943" s="97"/>
      <c r="F943" s="97"/>
      <c r="G943" s="97"/>
      <c r="H943" s="97"/>
      <c r="I943" s="97"/>
      <c r="J943" s="97"/>
      <c r="K943" s="97"/>
      <c r="L943" s="97"/>
      <c r="M943" s="97"/>
      <c r="N943" s="97"/>
      <c r="O943" s="97"/>
      <c r="P943" s="97"/>
      <c r="Q943" s="97"/>
      <c r="R943" s="97"/>
      <c r="S943" s="97"/>
      <c r="T943" s="97"/>
      <c r="U943" s="97"/>
      <c r="V943" s="97"/>
      <c r="W943" s="97"/>
      <c r="X943" s="97"/>
      <c r="Y943" s="99"/>
      <c r="Z943" s="99"/>
      <c r="AA943" s="99"/>
      <c r="AB943" s="99"/>
      <c r="AC943" s="97"/>
    </row>
    <row r="944" spans="1:29" ht="15.75">
      <c r="A944" s="99"/>
      <c r="B944" s="97"/>
      <c r="C944" s="97"/>
      <c r="D944" s="97"/>
      <c r="E944" s="97"/>
      <c r="F944" s="97"/>
      <c r="G944" s="97"/>
      <c r="H944" s="97"/>
      <c r="I944" s="97"/>
      <c r="J944" s="97"/>
      <c r="K944" s="97"/>
      <c r="L944" s="97"/>
      <c r="M944" s="97"/>
      <c r="N944" s="97"/>
      <c r="O944" s="97"/>
      <c r="P944" s="97"/>
      <c r="Q944" s="97"/>
      <c r="R944" s="97"/>
      <c r="S944" s="97"/>
      <c r="T944" s="97"/>
      <c r="U944" s="97"/>
      <c r="V944" s="97"/>
      <c r="W944" s="97"/>
      <c r="X944" s="97"/>
      <c r="Y944" s="99"/>
      <c r="Z944" s="99"/>
      <c r="AA944" s="99"/>
      <c r="AB944" s="99"/>
      <c r="AC944" s="97"/>
    </row>
    <row r="945" spans="1:29" ht="15.75">
      <c r="A945" s="99"/>
      <c r="B945" s="97"/>
      <c r="C945" s="97"/>
      <c r="D945" s="97"/>
      <c r="E945" s="97"/>
      <c r="F945" s="97"/>
      <c r="G945" s="97"/>
      <c r="H945" s="97"/>
      <c r="I945" s="97"/>
      <c r="J945" s="97"/>
      <c r="K945" s="97"/>
      <c r="L945" s="97"/>
      <c r="M945" s="97"/>
      <c r="N945" s="97"/>
      <c r="O945" s="97"/>
      <c r="P945" s="97"/>
      <c r="Q945" s="97"/>
      <c r="R945" s="97"/>
      <c r="S945" s="97"/>
      <c r="T945" s="97"/>
      <c r="U945" s="97"/>
      <c r="V945" s="97"/>
      <c r="W945" s="97"/>
      <c r="X945" s="97"/>
      <c r="Y945" s="99"/>
      <c r="Z945" s="99"/>
      <c r="AA945" s="99"/>
      <c r="AB945" s="99"/>
      <c r="AC945" s="97"/>
    </row>
    <row r="946" spans="1:29" ht="15.75">
      <c r="A946" s="99"/>
      <c r="B946" s="97"/>
      <c r="C946" s="97"/>
      <c r="D946" s="97"/>
      <c r="E946" s="97"/>
      <c r="F946" s="97"/>
      <c r="G946" s="97"/>
      <c r="H946" s="97"/>
      <c r="I946" s="97"/>
      <c r="J946" s="97"/>
      <c r="K946" s="97"/>
      <c r="L946" s="97"/>
      <c r="M946" s="97"/>
      <c r="N946" s="97"/>
      <c r="O946" s="97"/>
      <c r="P946" s="97"/>
      <c r="Q946" s="97"/>
      <c r="R946" s="97"/>
      <c r="S946" s="97"/>
      <c r="T946" s="97"/>
      <c r="U946" s="97"/>
      <c r="V946" s="97"/>
      <c r="W946" s="97"/>
      <c r="X946" s="97"/>
      <c r="Y946" s="99"/>
      <c r="Z946" s="99"/>
      <c r="AA946" s="99"/>
      <c r="AB946" s="99"/>
      <c r="AC946" s="97"/>
    </row>
    <row r="947" spans="1:29" ht="15.75">
      <c r="A947" s="99"/>
      <c r="B947" s="97"/>
      <c r="C947" s="97"/>
      <c r="D947" s="97"/>
      <c r="E947" s="97"/>
      <c r="F947" s="97"/>
      <c r="G947" s="97"/>
      <c r="H947" s="97"/>
      <c r="I947" s="97"/>
      <c r="J947" s="97"/>
      <c r="K947" s="97"/>
      <c r="L947" s="97"/>
      <c r="M947" s="97"/>
      <c r="N947" s="97"/>
      <c r="O947" s="97"/>
      <c r="P947" s="97"/>
      <c r="Q947" s="97"/>
      <c r="R947" s="97"/>
      <c r="S947" s="97"/>
      <c r="T947" s="97"/>
      <c r="U947" s="97"/>
      <c r="V947" s="97"/>
      <c r="W947" s="97"/>
      <c r="X947" s="97"/>
      <c r="Y947" s="99"/>
      <c r="Z947" s="99"/>
      <c r="AA947" s="99"/>
      <c r="AB947" s="99"/>
      <c r="AC947" s="97"/>
    </row>
    <row r="948" spans="1:29" ht="15.75">
      <c r="A948" s="99"/>
      <c r="B948" s="97"/>
      <c r="C948" s="97"/>
      <c r="D948" s="97"/>
      <c r="E948" s="97"/>
      <c r="F948" s="97"/>
      <c r="G948" s="97"/>
      <c r="H948" s="97"/>
      <c r="I948" s="97"/>
      <c r="J948" s="97"/>
      <c r="K948" s="97"/>
      <c r="L948" s="97"/>
      <c r="M948" s="97"/>
      <c r="N948" s="97"/>
      <c r="O948" s="97"/>
      <c r="P948" s="97"/>
      <c r="Q948" s="97"/>
      <c r="R948" s="97"/>
      <c r="S948" s="97"/>
      <c r="T948" s="97"/>
      <c r="U948" s="97"/>
      <c r="V948" s="97"/>
      <c r="W948" s="97"/>
      <c r="X948" s="97"/>
      <c r="Y948" s="99"/>
      <c r="Z948" s="99"/>
      <c r="AA948" s="99"/>
      <c r="AB948" s="99"/>
      <c r="AC948" s="97"/>
    </row>
    <row r="949" spans="1:29" ht="15.75">
      <c r="A949" s="99"/>
      <c r="B949" s="97"/>
      <c r="C949" s="97"/>
      <c r="D949" s="97"/>
      <c r="E949" s="97"/>
      <c r="F949" s="97"/>
      <c r="G949" s="97"/>
      <c r="H949" s="97"/>
      <c r="I949" s="97"/>
      <c r="J949" s="97"/>
      <c r="K949" s="97"/>
      <c r="L949" s="97"/>
      <c r="M949" s="97"/>
      <c r="N949" s="97"/>
      <c r="O949" s="97"/>
      <c r="P949" s="97"/>
      <c r="Q949" s="97"/>
      <c r="R949" s="97"/>
      <c r="S949" s="97"/>
      <c r="T949" s="97"/>
      <c r="U949" s="97"/>
      <c r="V949" s="97"/>
      <c r="W949" s="97"/>
      <c r="X949" s="97"/>
      <c r="Y949" s="99"/>
      <c r="Z949" s="99"/>
      <c r="AA949" s="99"/>
      <c r="AB949" s="99"/>
      <c r="AC949" s="97"/>
    </row>
    <row r="950" spans="1:29" ht="15.75">
      <c r="A950" s="99"/>
      <c r="B950" s="97"/>
      <c r="C950" s="97"/>
      <c r="D950" s="97"/>
      <c r="E950" s="97"/>
      <c r="F950" s="97"/>
      <c r="G950" s="97"/>
      <c r="H950" s="97"/>
      <c r="I950" s="97"/>
      <c r="J950" s="97"/>
      <c r="K950" s="97"/>
      <c r="L950" s="97"/>
      <c r="M950" s="97"/>
      <c r="N950" s="97"/>
      <c r="O950" s="97"/>
      <c r="P950" s="97"/>
      <c r="Q950" s="97"/>
      <c r="R950" s="97"/>
      <c r="S950" s="97"/>
      <c r="T950" s="97"/>
      <c r="U950" s="97"/>
      <c r="V950" s="97"/>
      <c r="W950" s="97"/>
      <c r="X950" s="97"/>
      <c r="Y950" s="99"/>
      <c r="Z950" s="99"/>
      <c r="AA950" s="99"/>
      <c r="AB950" s="99"/>
      <c r="AC950" s="97"/>
    </row>
    <row r="951" spans="1:29" ht="15.75">
      <c r="A951" s="99"/>
      <c r="B951" s="97"/>
      <c r="C951" s="97"/>
      <c r="D951" s="97"/>
      <c r="E951" s="97"/>
      <c r="F951" s="97"/>
      <c r="G951" s="97"/>
      <c r="H951" s="97"/>
      <c r="I951" s="97"/>
      <c r="J951" s="97"/>
      <c r="K951" s="97"/>
      <c r="L951" s="97"/>
      <c r="M951" s="97"/>
      <c r="N951" s="97"/>
      <c r="O951" s="97"/>
      <c r="P951" s="97"/>
      <c r="Q951" s="97"/>
      <c r="R951" s="97"/>
      <c r="S951" s="97"/>
      <c r="T951" s="97"/>
      <c r="U951" s="97"/>
      <c r="V951" s="97"/>
      <c r="W951" s="97"/>
      <c r="X951" s="97"/>
      <c r="Y951" s="99"/>
      <c r="Z951" s="99"/>
      <c r="AA951" s="99"/>
      <c r="AB951" s="99"/>
      <c r="AC951" s="97"/>
    </row>
    <row r="952" spans="1:29" ht="15.75">
      <c r="A952" s="99"/>
      <c r="B952" s="97"/>
      <c r="C952" s="97"/>
      <c r="D952" s="97"/>
      <c r="E952" s="97"/>
      <c r="F952" s="97"/>
      <c r="G952" s="97"/>
      <c r="H952" s="97"/>
      <c r="I952" s="97"/>
      <c r="J952" s="97"/>
      <c r="K952" s="97"/>
      <c r="L952" s="97"/>
      <c r="M952" s="97"/>
      <c r="N952" s="97"/>
      <c r="O952" s="97"/>
      <c r="P952" s="97"/>
      <c r="Q952" s="97"/>
      <c r="R952" s="97"/>
      <c r="S952" s="97"/>
      <c r="T952" s="97"/>
      <c r="U952" s="97"/>
      <c r="V952" s="97"/>
      <c r="W952" s="97"/>
      <c r="X952" s="97"/>
      <c r="Y952" s="99"/>
      <c r="Z952" s="99"/>
      <c r="AA952" s="99"/>
      <c r="AB952" s="99"/>
      <c r="AC952" s="97"/>
    </row>
    <row r="953" spans="1:29" ht="15.75">
      <c r="A953" s="99"/>
      <c r="B953" s="97"/>
      <c r="C953" s="97"/>
      <c r="D953" s="97"/>
      <c r="E953" s="97"/>
      <c r="F953" s="97"/>
      <c r="G953" s="97"/>
      <c r="H953" s="97"/>
      <c r="I953" s="97"/>
      <c r="J953" s="97"/>
      <c r="K953" s="97"/>
      <c r="L953" s="97"/>
      <c r="M953" s="97"/>
      <c r="N953" s="97"/>
      <c r="O953" s="97"/>
      <c r="P953" s="97"/>
      <c r="Q953" s="97"/>
      <c r="R953" s="97"/>
      <c r="S953" s="97"/>
      <c r="T953" s="97"/>
      <c r="U953" s="97"/>
      <c r="V953" s="97"/>
      <c r="W953" s="97"/>
      <c r="X953" s="97"/>
      <c r="Y953" s="99"/>
      <c r="Z953" s="99"/>
      <c r="AA953" s="99"/>
      <c r="AB953" s="99"/>
      <c r="AC953" s="97"/>
    </row>
    <row r="954" spans="1:29" ht="15.75">
      <c r="A954" s="99"/>
      <c r="B954" s="97"/>
      <c r="C954" s="97"/>
      <c r="D954" s="97"/>
      <c r="E954" s="97"/>
      <c r="F954" s="97"/>
      <c r="G954" s="97"/>
      <c r="H954" s="97"/>
      <c r="I954" s="97"/>
      <c r="J954" s="97"/>
      <c r="K954" s="97"/>
      <c r="L954" s="97"/>
      <c r="M954" s="97"/>
      <c r="N954" s="97"/>
      <c r="O954" s="97"/>
      <c r="P954" s="97"/>
      <c r="Q954" s="97"/>
      <c r="R954" s="97"/>
      <c r="S954" s="97"/>
      <c r="T954" s="97"/>
      <c r="U954" s="97"/>
      <c r="V954" s="97"/>
      <c r="W954" s="97"/>
      <c r="X954" s="97"/>
      <c r="Y954" s="99"/>
      <c r="Z954" s="99"/>
      <c r="AA954" s="99"/>
      <c r="AB954" s="99"/>
      <c r="AC954" s="97"/>
    </row>
    <row r="955" spans="1:29" ht="15.75">
      <c r="A955" s="99"/>
      <c r="B955" s="97"/>
      <c r="C955" s="97"/>
      <c r="D955" s="97"/>
      <c r="E955" s="97"/>
      <c r="F955" s="97"/>
      <c r="G955" s="97"/>
      <c r="H955" s="97"/>
      <c r="I955" s="97"/>
      <c r="J955" s="97"/>
      <c r="K955" s="97"/>
      <c r="L955" s="97"/>
      <c r="M955" s="97"/>
      <c r="N955" s="97"/>
      <c r="O955" s="97"/>
      <c r="P955" s="97"/>
      <c r="Q955" s="97"/>
      <c r="R955" s="97"/>
      <c r="S955" s="97"/>
      <c r="T955" s="97"/>
      <c r="U955" s="97"/>
      <c r="V955" s="97"/>
      <c r="W955" s="97"/>
      <c r="X955" s="97"/>
      <c r="Y955" s="99"/>
      <c r="Z955" s="99"/>
      <c r="AA955" s="99"/>
      <c r="AB955" s="99"/>
      <c r="AC955" s="97"/>
    </row>
    <row r="956" spans="1:29" ht="15.75">
      <c r="A956" s="99"/>
      <c r="B956" s="97"/>
      <c r="C956" s="97"/>
      <c r="D956" s="97"/>
      <c r="E956" s="97"/>
      <c r="F956" s="97"/>
      <c r="G956" s="97"/>
      <c r="H956" s="97"/>
      <c r="I956" s="97"/>
      <c r="J956" s="97"/>
      <c r="K956" s="97"/>
      <c r="L956" s="97"/>
      <c r="M956" s="97"/>
      <c r="N956" s="97"/>
      <c r="O956" s="97"/>
      <c r="P956" s="97"/>
      <c r="Q956" s="97"/>
      <c r="R956" s="97"/>
      <c r="S956" s="97"/>
      <c r="T956" s="97"/>
      <c r="U956" s="97"/>
      <c r="V956" s="97"/>
      <c r="W956" s="97"/>
      <c r="X956" s="97"/>
      <c r="Y956" s="99"/>
      <c r="Z956" s="99"/>
      <c r="AA956" s="99"/>
      <c r="AB956" s="99"/>
      <c r="AC956" s="97"/>
    </row>
    <row r="957" spans="1:29" ht="15.75">
      <c r="A957" s="99"/>
      <c r="B957" s="97"/>
      <c r="C957" s="97"/>
      <c r="D957" s="97"/>
      <c r="E957" s="97"/>
      <c r="F957" s="97"/>
      <c r="G957" s="97"/>
      <c r="H957" s="97"/>
      <c r="I957" s="97"/>
      <c r="J957" s="97"/>
      <c r="K957" s="97"/>
      <c r="L957" s="97"/>
      <c r="M957" s="97"/>
      <c r="N957" s="97"/>
      <c r="O957" s="97"/>
      <c r="P957" s="97"/>
      <c r="Q957" s="97"/>
      <c r="R957" s="97"/>
      <c r="S957" s="97"/>
      <c r="T957" s="97"/>
      <c r="U957" s="97"/>
      <c r="V957" s="97"/>
      <c r="W957" s="97"/>
      <c r="X957" s="97"/>
      <c r="Y957" s="99"/>
      <c r="Z957" s="99"/>
      <c r="AA957" s="99"/>
      <c r="AB957" s="99"/>
      <c r="AC957" s="97"/>
    </row>
    <row r="958" spans="1:29" ht="15.75">
      <c r="A958" s="99"/>
      <c r="B958" s="97"/>
      <c r="C958" s="97"/>
      <c r="D958" s="97"/>
      <c r="E958" s="97"/>
      <c r="F958" s="97"/>
      <c r="G958" s="97"/>
      <c r="H958" s="97"/>
      <c r="I958" s="97"/>
      <c r="J958" s="97"/>
      <c r="K958" s="97"/>
      <c r="L958" s="97"/>
      <c r="M958" s="97"/>
      <c r="N958" s="97"/>
      <c r="O958" s="97"/>
      <c r="P958" s="97"/>
      <c r="Q958" s="97"/>
      <c r="R958" s="97"/>
      <c r="S958" s="97"/>
      <c r="T958" s="97"/>
      <c r="U958" s="97"/>
      <c r="V958" s="97"/>
      <c r="W958" s="97"/>
      <c r="X958" s="97"/>
      <c r="Y958" s="99"/>
      <c r="Z958" s="99"/>
      <c r="AA958" s="99"/>
      <c r="AB958" s="99"/>
      <c r="AC958" s="97"/>
    </row>
    <row r="959" spans="1:29" ht="15.75">
      <c r="A959" s="99"/>
      <c r="B959" s="97"/>
      <c r="C959" s="97"/>
      <c r="D959" s="97"/>
      <c r="E959" s="97"/>
      <c r="F959" s="97"/>
      <c r="G959" s="97"/>
      <c r="H959" s="97"/>
      <c r="I959" s="97"/>
      <c r="J959" s="97"/>
      <c r="K959" s="97"/>
      <c r="L959" s="97"/>
      <c r="M959" s="97"/>
      <c r="N959" s="97"/>
      <c r="O959" s="97"/>
      <c r="P959" s="97"/>
      <c r="Q959" s="97"/>
      <c r="R959" s="97"/>
      <c r="S959" s="97"/>
      <c r="T959" s="97"/>
      <c r="U959" s="97"/>
      <c r="V959" s="97"/>
      <c r="W959" s="97"/>
      <c r="X959" s="97"/>
      <c r="Y959" s="99"/>
      <c r="Z959" s="99"/>
      <c r="AA959" s="99"/>
      <c r="AB959" s="99"/>
      <c r="AC959" s="97"/>
    </row>
    <row r="960" spans="1:29" ht="15.75">
      <c r="A960" s="99"/>
      <c r="B960" s="97"/>
      <c r="C960" s="97"/>
      <c r="D960" s="97"/>
      <c r="E960" s="97"/>
      <c r="F960" s="97"/>
      <c r="G960" s="97"/>
      <c r="H960" s="97"/>
      <c r="I960" s="97"/>
      <c r="J960" s="97"/>
      <c r="K960" s="97"/>
      <c r="L960" s="97"/>
      <c r="M960" s="97"/>
      <c r="N960" s="97"/>
      <c r="O960" s="97"/>
      <c r="P960" s="97"/>
      <c r="Q960" s="97"/>
      <c r="R960" s="97"/>
      <c r="S960" s="97"/>
      <c r="T960" s="97"/>
      <c r="U960" s="97"/>
      <c r="V960" s="97"/>
      <c r="W960" s="97"/>
      <c r="X960" s="97"/>
      <c r="Y960" s="99"/>
      <c r="Z960" s="99"/>
      <c r="AA960" s="99"/>
      <c r="AB960" s="99"/>
      <c r="AC960" s="97"/>
    </row>
    <row r="961" spans="1:29" ht="15.75">
      <c r="A961" s="99"/>
      <c r="B961" s="97"/>
      <c r="C961" s="97"/>
      <c r="D961" s="97"/>
      <c r="E961" s="97"/>
      <c r="F961" s="97"/>
      <c r="G961" s="97"/>
      <c r="H961" s="97"/>
      <c r="I961" s="97"/>
      <c r="J961" s="97"/>
      <c r="K961" s="97"/>
      <c r="L961" s="97"/>
      <c r="M961" s="97"/>
      <c r="N961" s="97"/>
      <c r="O961" s="97"/>
      <c r="P961" s="97"/>
      <c r="Q961" s="97"/>
      <c r="R961" s="97"/>
      <c r="S961" s="97"/>
      <c r="T961" s="97"/>
      <c r="U961" s="97"/>
      <c r="V961" s="97"/>
      <c r="W961" s="97"/>
      <c r="X961" s="97"/>
      <c r="Y961" s="99"/>
      <c r="Z961" s="99"/>
      <c r="AA961" s="99"/>
      <c r="AB961" s="99"/>
      <c r="AC961" s="97"/>
    </row>
    <row r="962" spans="1:29" ht="15.75">
      <c r="A962" s="99"/>
      <c r="B962" s="97"/>
      <c r="C962" s="97"/>
      <c r="D962" s="97"/>
      <c r="E962" s="97"/>
      <c r="F962" s="97"/>
      <c r="G962" s="97"/>
      <c r="H962" s="97"/>
      <c r="I962" s="97"/>
      <c r="J962" s="97"/>
      <c r="K962" s="97"/>
      <c r="L962" s="97"/>
      <c r="M962" s="97"/>
      <c r="N962" s="97"/>
      <c r="O962" s="97"/>
      <c r="P962" s="97"/>
      <c r="Q962" s="97"/>
      <c r="R962" s="97"/>
      <c r="S962" s="97"/>
      <c r="T962" s="97"/>
      <c r="U962" s="97"/>
      <c r="V962" s="97"/>
      <c r="W962" s="97"/>
      <c r="X962" s="97"/>
      <c r="Y962" s="99"/>
      <c r="Z962" s="99"/>
      <c r="AA962" s="99"/>
      <c r="AB962" s="99"/>
      <c r="AC962" s="97"/>
    </row>
    <row r="963" spans="1:29" ht="15.75">
      <c r="A963" s="99"/>
      <c r="B963" s="97"/>
      <c r="C963" s="97"/>
      <c r="D963" s="97"/>
      <c r="E963" s="97"/>
      <c r="F963" s="97"/>
      <c r="G963" s="97"/>
      <c r="H963" s="97"/>
      <c r="I963" s="97"/>
      <c r="J963" s="97"/>
      <c r="K963" s="97"/>
      <c r="L963" s="97"/>
      <c r="M963" s="97"/>
      <c r="N963" s="97"/>
      <c r="O963" s="97"/>
      <c r="P963" s="97"/>
      <c r="Q963" s="97"/>
      <c r="R963" s="97"/>
      <c r="S963" s="97"/>
      <c r="T963" s="97"/>
      <c r="U963" s="97"/>
      <c r="V963" s="97"/>
      <c r="W963" s="97"/>
      <c r="X963" s="97"/>
      <c r="Y963" s="99"/>
      <c r="Z963" s="99"/>
      <c r="AA963" s="99"/>
      <c r="AB963" s="99"/>
      <c r="AC963" s="97"/>
    </row>
    <row r="964" spans="1:29" ht="15.75">
      <c r="A964" s="99"/>
      <c r="B964" s="97"/>
      <c r="C964" s="97"/>
      <c r="D964" s="97"/>
      <c r="E964" s="97"/>
      <c r="F964" s="97"/>
      <c r="G964" s="97"/>
      <c r="H964" s="97"/>
      <c r="I964" s="97"/>
      <c r="J964" s="97"/>
      <c r="K964" s="97"/>
      <c r="L964" s="97"/>
      <c r="M964" s="97"/>
      <c r="N964" s="97"/>
      <c r="O964" s="97"/>
      <c r="P964" s="97"/>
      <c r="Q964" s="97"/>
      <c r="R964" s="97"/>
      <c r="S964" s="97"/>
      <c r="T964" s="97"/>
      <c r="U964" s="97"/>
      <c r="V964" s="97"/>
      <c r="W964" s="97"/>
      <c r="X964" s="97"/>
      <c r="Y964" s="99"/>
      <c r="Z964" s="99"/>
      <c r="AA964" s="99"/>
      <c r="AB964" s="99"/>
      <c r="AC964" s="97"/>
    </row>
    <row r="965" spans="1:29" ht="15.75">
      <c r="A965" s="99"/>
      <c r="B965" s="97"/>
      <c r="C965" s="97"/>
      <c r="D965" s="97"/>
      <c r="E965" s="97"/>
      <c r="F965" s="97"/>
      <c r="G965" s="97"/>
      <c r="H965" s="97"/>
      <c r="I965" s="97"/>
      <c r="J965" s="97"/>
      <c r="K965" s="97"/>
      <c r="L965" s="97"/>
      <c r="M965" s="97"/>
      <c r="N965" s="97"/>
      <c r="O965" s="97"/>
      <c r="P965" s="97"/>
      <c r="Q965" s="97"/>
      <c r="R965" s="97"/>
      <c r="S965" s="97"/>
      <c r="T965" s="97"/>
      <c r="U965" s="97"/>
      <c r="V965" s="97"/>
      <c r="W965" s="97"/>
      <c r="X965" s="97"/>
      <c r="Y965" s="99"/>
      <c r="Z965" s="99"/>
      <c r="AA965" s="99"/>
      <c r="AB965" s="99"/>
      <c r="AC965" s="97"/>
    </row>
    <row r="966" spans="1:29" ht="15.75">
      <c r="A966" s="99"/>
      <c r="B966" s="97"/>
      <c r="C966" s="97"/>
      <c r="D966" s="97"/>
      <c r="E966" s="97"/>
      <c r="F966" s="97"/>
      <c r="G966" s="97"/>
      <c r="H966" s="97"/>
      <c r="I966" s="97"/>
      <c r="J966" s="97"/>
      <c r="K966" s="97"/>
      <c r="L966" s="97"/>
      <c r="M966" s="97"/>
      <c r="N966" s="97"/>
      <c r="O966" s="97"/>
      <c r="P966" s="97"/>
      <c r="Q966" s="97"/>
      <c r="R966" s="97"/>
      <c r="S966" s="97"/>
      <c r="T966" s="97"/>
      <c r="U966" s="97"/>
      <c r="V966" s="97"/>
      <c r="W966" s="97"/>
      <c r="X966" s="97"/>
      <c r="Y966" s="99"/>
      <c r="Z966" s="99"/>
      <c r="AA966" s="99"/>
      <c r="AB966" s="99"/>
      <c r="AC966" s="97"/>
    </row>
    <row r="967" spans="1:29" ht="15.75">
      <c r="A967" s="99"/>
      <c r="B967" s="97"/>
      <c r="C967" s="97"/>
      <c r="D967" s="97"/>
      <c r="E967" s="97"/>
      <c r="F967" s="97"/>
      <c r="G967" s="97"/>
      <c r="H967" s="97"/>
      <c r="I967" s="97"/>
      <c r="J967" s="97"/>
      <c r="K967" s="97"/>
      <c r="L967" s="97"/>
      <c r="M967" s="97"/>
      <c r="N967" s="97"/>
      <c r="O967" s="97"/>
      <c r="P967" s="97"/>
      <c r="Q967" s="97"/>
      <c r="R967" s="97"/>
      <c r="S967" s="97"/>
      <c r="T967" s="97"/>
      <c r="U967" s="97"/>
      <c r="V967" s="97"/>
      <c r="W967" s="97"/>
      <c r="X967" s="97"/>
      <c r="Y967" s="99"/>
      <c r="Z967" s="99"/>
      <c r="AA967" s="99"/>
      <c r="AB967" s="99"/>
      <c r="AC967" s="97"/>
    </row>
    <row r="968" spans="1:29" ht="15.75">
      <c r="A968" s="99"/>
      <c r="B968" s="97"/>
      <c r="C968" s="97"/>
      <c r="D968" s="97"/>
      <c r="E968" s="97"/>
      <c r="F968" s="97"/>
      <c r="G968" s="97"/>
      <c r="H968" s="97"/>
      <c r="I968" s="97"/>
      <c r="J968" s="97"/>
      <c r="K968" s="97"/>
      <c r="L968" s="97"/>
      <c r="M968" s="97"/>
      <c r="N968" s="97"/>
      <c r="O968" s="97"/>
      <c r="P968" s="97"/>
      <c r="Q968" s="97"/>
      <c r="R968" s="97"/>
      <c r="S968" s="97"/>
      <c r="T968" s="97"/>
      <c r="U968" s="97"/>
      <c r="V968" s="97"/>
      <c r="W968" s="97"/>
      <c r="X968" s="97"/>
      <c r="Y968" s="99"/>
      <c r="Z968" s="99"/>
      <c r="AA968" s="99"/>
      <c r="AB968" s="99"/>
      <c r="AC968" s="97"/>
    </row>
    <row r="969" spans="1:29" ht="15.75">
      <c r="A969" s="99"/>
      <c r="B969" s="97"/>
      <c r="C969" s="97"/>
      <c r="D969" s="97"/>
      <c r="E969" s="97"/>
      <c r="F969" s="97"/>
      <c r="G969" s="97"/>
      <c r="H969" s="97"/>
      <c r="I969" s="97"/>
      <c r="J969" s="97"/>
      <c r="K969" s="97"/>
      <c r="L969" s="97"/>
      <c r="M969" s="97"/>
      <c r="N969" s="97"/>
      <c r="O969" s="97"/>
      <c r="P969" s="97"/>
      <c r="Q969" s="97"/>
      <c r="R969" s="97"/>
      <c r="S969" s="97"/>
      <c r="T969" s="97"/>
      <c r="U969" s="97"/>
      <c r="V969" s="97"/>
      <c r="W969" s="97"/>
      <c r="X969" s="97"/>
      <c r="Y969" s="99"/>
      <c r="Z969" s="99"/>
      <c r="AA969" s="99"/>
      <c r="AB969" s="99"/>
      <c r="AC969" s="97"/>
    </row>
    <row r="970" spans="1:29" ht="15.75">
      <c r="A970" s="99"/>
      <c r="B970" s="97"/>
      <c r="C970" s="97"/>
      <c r="D970" s="97"/>
      <c r="E970" s="97"/>
      <c r="F970" s="97"/>
      <c r="G970" s="97"/>
      <c r="H970" s="97"/>
      <c r="I970" s="97"/>
      <c r="J970" s="97"/>
      <c r="K970" s="97"/>
      <c r="L970" s="97"/>
      <c r="M970" s="97"/>
      <c r="N970" s="97"/>
      <c r="O970" s="97"/>
      <c r="P970" s="97"/>
      <c r="Q970" s="97"/>
      <c r="R970" s="97"/>
      <c r="S970" s="97"/>
      <c r="T970" s="97"/>
      <c r="U970" s="97"/>
      <c r="V970" s="97"/>
      <c r="W970" s="97"/>
      <c r="X970" s="97"/>
      <c r="Y970" s="99"/>
      <c r="Z970" s="99"/>
      <c r="AA970" s="99"/>
      <c r="AB970" s="99"/>
      <c r="AC970" s="97"/>
    </row>
    <row r="971" spans="1:29" ht="15.75">
      <c r="A971" s="99"/>
      <c r="B971" s="97"/>
      <c r="C971" s="97"/>
      <c r="D971" s="97"/>
      <c r="E971" s="97"/>
      <c r="F971" s="97"/>
      <c r="G971" s="97"/>
      <c r="H971" s="97"/>
      <c r="I971" s="97"/>
      <c r="J971" s="97"/>
      <c r="K971" s="97"/>
      <c r="L971" s="97"/>
      <c r="M971" s="97"/>
      <c r="N971" s="97"/>
      <c r="O971" s="97"/>
      <c r="P971" s="97"/>
      <c r="Q971" s="97"/>
      <c r="R971" s="97"/>
      <c r="S971" s="97"/>
      <c r="T971" s="97"/>
      <c r="U971" s="97"/>
      <c r="V971" s="97"/>
      <c r="W971" s="97"/>
      <c r="X971" s="97"/>
      <c r="Y971" s="99"/>
      <c r="Z971" s="99"/>
      <c r="AA971" s="99"/>
      <c r="AB971" s="99"/>
      <c r="AC971" s="97"/>
    </row>
    <row r="972" spans="1:29" ht="15.75">
      <c r="A972" s="99"/>
      <c r="B972" s="97"/>
      <c r="C972" s="97"/>
      <c r="D972" s="97"/>
      <c r="E972" s="97"/>
      <c r="F972" s="97"/>
      <c r="G972" s="97"/>
      <c r="H972" s="97"/>
      <c r="I972" s="97"/>
      <c r="J972" s="97"/>
      <c r="K972" s="97"/>
      <c r="L972" s="97"/>
      <c r="M972" s="97"/>
      <c r="N972" s="97"/>
      <c r="O972" s="97"/>
      <c r="P972" s="97"/>
      <c r="Q972" s="97"/>
      <c r="R972" s="97"/>
      <c r="S972" s="97"/>
      <c r="T972" s="97"/>
      <c r="U972" s="97"/>
      <c r="V972" s="97"/>
      <c r="W972" s="97"/>
      <c r="X972" s="97"/>
      <c r="Y972" s="99"/>
      <c r="Z972" s="99"/>
      <c r="AA972" s="99"/>
      <c r="AB972" s="99"/>
      <c r="AC972" s="97"/>
    </row>
    <row r="973" spans="1:29" ht="15.75">
      <c r="A973" s="99"/>
      <c r="B973" s="97"/>
      <c r="C973" s="97"/>
      <c r="D973" s="97"/>
      <c r="E973" s="97"/>
      <c r="F973" s="97"/>
      <c r="G973" s="97"/>
      <c r="H973" s="97"/>
      <c r="I973" s="97"/>
      <c r="J973" s="97"/>
      <c r="K973" s="97"/>
      <c r="L973" s="97"/>
      <c r="M973" s="97"/>
      <c r="N973" s="97"/>
      <c r="O973" s="97"/>
      <c r="P973" s="97"/>
      <c r="Q973" s="97"/>
      <c r="R973" s="97"/>
      <c r="S973" s="97"/>
      <c r="T973" s="97"/>
      <c r="U973" s="97"/>
      <c r="V973" s="97"/>
      <c r="W973" s="97"/>
      <c r="X973" s="97"/>
      <c r="Y973" s="99"/>
      <c r="Z973" s="99"/>
      <c r="AA973" s="99"/>
      <c r="AB973" s="99"/>
      <c r="AC973" s="97"/>
    </row>
    <row r="974" spans="1:29" ht="15.75">
      <c r="A974" s="99"/>
      <c r="B974" s="97"/>
      <c r="C974" s="97"/>
      <c r="D974" s="97"/>
      <c r="E974" s="97"/>
      <c r="F974" s="97"/>
      <c r="G974" s="97"/>
      <c r="H974" s="97"/>
      <c r="I974" s="97"/>
      <c r="J974" s="97"/>
      <c r="K974" s="97"/>
      <c r="L974" s="97"/>
      <c r="M974" s="97"/>
      <c r="N974" s="97"/>
      <c r="O974" s="97"/>
      <c r="P974" s="97"/>
      <c r="Q974" s="97"/>
      <c r="R974" s="97"/>
      <c r="S974" s="97"/>
      <c r="T974" s="97"/>
      <c r="U974" s="97"/>
      <c r="V974" s="97"/>
      <c r="W974" s="97"/>
      <c r="X974" s="97"/>
      <c r="Y974" s="99"/>
      <c r="Z974" s="99"/>
      <c r="AA974" s="99"/>
      <c r="AB974" s="99"/>
      <c r="AC974" s="97"/>
    </row>
    <row r="975" spans="1:29" ht="15.75">
      <c r="A975" s="99"/>
      <c r="B975" s="97"/>
      <c r="C975" s="97"/>
      <c r="D975" s="97"/>
      <c r="E975" s="97"/>
      <c r="F975" s="97"/>
      <c r="G975" s="97"/>
      <c r="H975" s="97"/>
      <c r="I975" s="97"/>
      <c r="J975" s="97"/>
      <c r="K975" s="97"/>
      <c r="L975" s="97"/>
      <c r="M975" s="97"/>
      <c r="N975" s="97"/>
      <c r="O975" s="97"/>
      <c r="P975" s="97"/>
      <c r="Q975" s="97"/>
      <c r="R975" s="97"/>
      <c r="S975" s="97"/>
      <c r="T975" s="97"/>
      <c r="U975" s="97"/>
      <c r="V975" s="97"/>
      <c r="W975" s="97"/>
      <c r="X975" s="97"/>
      <c r="Y975" s="99"/>
      <c r="Z975" s="99"/>
      <c r="AA975" s="99"/>
      <c r="AB975" s="99"/>
      <c r="AC975" s="97"/>
    </row>
    <row r="976" spans="1:29" ht="15.75">
      <c r="A976" s="99"/>
      <c r="B976" s="97"/>
      <c r="C976" s="97"/>
      <c r="D976" s="97"/>
      <c r="E976" s="97"/>
      <c r="F976" s="97"/>
      <c r="G976" s="97"/>
      <c r="H976" s="97"/>
      <c r="I976" s="97"/>
      <c r="J976" s="97"/>
      <c r="K976" s="97"/>
      <c r="L976" s="97"/>
      <c r="M976" s="97"/>
      <c r="N976" s="97"/>
      <c r="O976" s="97"/>
      <c r="P976" s="97"/>
      <c r="Q976" s="97"/>
      <c r="R976" s="97"/>
      <c r="S976" s="97"/>
      <c r="T976" s="97"/>
      <c r="U976" s="97"/>
      <c r="V976" s="97"/>
      <c r="W976" s="97"/>
      <c r="X976" s="97"/>
      <c r="Y976" s="99"/>
      <c r="Z976" s="99"/>
      <c r="AA976" s="99"/>
      <c r="AB976" s="99"/>
      <c r="AC976" s="97"/>
    </row>
    <row r="977" spans="1:29" ht="15.75">
      <c r="A977" s="99"/>
      <c r="B977" s="97"/>
      <c r="C977" s="97"/>
      <c r="D977" s="97"/>
      <c r="E977" s="97"/>
      <c r="F977" s="97"/>
      <c r="G977" s="97"/>
      <c r="H977" s="97"/>
      <c r="I977" s="97"/>
      <c r="J977" s="97"/>
      <c r="K977" s="97"/>
      <c r="L977" s="97"/>
      <c r="M977" s="97"/>
      <c r="N977" s="97"/>
      <c r="O977" s="97"/>
      <c r="P977" s="97"/>
      <c r="Q977" s="97"/>
      <c r="R977" s="97"/>
      <c r="S977" s="97"/>
      <c r="T977" s="97"/>
      <c r="U977" s="97"/>
      <c r="V977" s="97"/>
      <c r="W977" s="97"/>
      <c r="X977" s="97"/>
      <c r="Y977" s="99"/>
      <c r="Z977" s="99"/>
      <c r="AA977" s="99"/>
      <c r="AB977" s="99"/>
      <c r="AC977" s="97"/>
    </row>
    <row r="978" spans="1:29" ht="15.75">
      <c r="A978" s="99"/>
      <c r="B978" s="97"/>
      <c r="C978" s="97"/>
      <c r="D978" s="97"/>
      <c r="E978" s="97"/>
      <c r="F978" s="97"/>
      <c r="G978" s="97"/>
      <c r="H978" s="97"/>
      <c r="I978" s="97"/>
      <c r="J978" s="97"/>
      <c r="K978" s="97"/>
      <c r="L978" s="97"/>
      <c r="M978" s="97"/>
      <c r="N978" s="97"/>
      <c r="O978" s="97"/>
      <c r="P978" s="97"/>
      <c r="Q978" s="97"/>
      <c r="R978" s="97"/>
      <c r="S978" s="97"/>
      <c r="T978" s="97"/>
      <c r="U978" s="97"/>
      <c r="V978" s="97"/>
      <c r="W978" s="97"/>
      <c r="X978" s="97"/>
      <c r="Y978" s="99"/>
      <c r="Z978" s="99"/>
      <c r="AA978" s="99"/>
      <c r="AB978" s="99"/>
      <c r="AC978" s="97"/>
    </row>
    <row r="979" spans="1:29" ht="15.75">
      <c r="A979" s="99"/>
      <c r="B979" s="97"/>
      <c r="C979" s="97"/>
      <c r="D979" s="97"/>
      <c r="E979" s="97"/>
      <c r="F979" s="97"/>
      <c r="G979" s="97"/>
      <c r="H979" s="97"/>
      <c r="I979" s="97"/>
      <c r="J979" s="97"/>
      <c r="K979" s="97"/>
      <c r="L979" s="97"/>
      <c r="M979" s="97"/>
      <c r="N979" s="97"/>
      <c r="O979" s="97"/>
      <c r="P979" s="97"/>
      <c r="Q979" s="97"/>
      <c r="R979" s="97"/>
      <c r="S979" s="97"/>
      <c r="T979" s="97"/>
      <c r="U979" s="97"/>
      <c r="V979" s="97"/>
      <c r="W979" s="97"/>
      <c r="X979" s="97"/>
      <c r="Y979" s="99"/>
      <c r="Z979" s="99"/>
      <c r="AA979" s="99"/>
      <c r="AB979" s="99"/>
      <c r="AC979" s="97"/>
    </row>
    <row r="980" spans="1:29" ht="15.75">
      <c r="A980" s="99"/>
      <c r="B980" s="97"/>
      <c r="C980" s="97"/>
      <c r="D980" s="97"/>
      <c r="E980" s="97"/>
      <c r="F980" s="97"/>
      <c r="G980" s="97"/>
      <c r="H980" s="97"/>
      <c r="I980" s="97"/>
      <c r="J980" s="97"/>
      <c r="K980" s="97"/>
      <c r="L980" s="97"/>
      <c r="M980" s="97"/>
      <c r="N980" s="97"/>
      <c r="O980" s="97"/>
      <c r="P980" s="97"/>
      <c r="Q980" s="97"/>
      <c r="R980" s="97"/>
      <c r="S980" s="97"/>
      <c r="T980" s="97"/>
      <c r="U980" s="97"/>
      <c r="V980" s="97"/>
      <c r="W980" s="97"/>
      <c r="X980" s="97"/>
      <c r="Y980" s="99"/>
      <c r="Z980" s="99"/>
      <c r="AA980" s="99"/>
      <c r="AB980" s="99"/>
      <c r="AC980" s="97"/>
    </row>
    <row r="981" spans="1:29" ht="15.75">
      <c r="A981" s="99"/>
      <c r="B981" s="97"/>
      <c r="C981" s="97"/>
      <c r="D981" s="97"/>
      <c r="E981" s="97"/>
      <c r="F981" s="97"/>
      <c r="G981" s="97"/>
      <c r="H981" s="97"/>
      <c r="I981" s="97"/>
      <c r="J981" s="97"/>
      <c r="K981" s="97"/>
      <c r="L981" s="97"/>
      <c r="M981" s="97"/>
      <c r="N981" s="97"/>
      <c r="O981" s="97"/>
      <c r="P981" s="97"/>
      <c r="Q981" s="97"/>
      <c r="R981" s="97"/>
      <c r="S981" s="97"/>
      <c r="T981" s="97"/>
      <c r="U981" s="97"/>
      <c r="V981" s="97"/>
      <c r="W981" s="97"/>
      <c r="X981" s="97"/>
      <c r="Y981" s="99"/>
      <c r="Z981" s="99"/>
      <c r="AA981" s="99"/>
      <c r="AB981" s="99"/>
      <c r="AC981" s="97"/>
    </row>
    <row r="982" spans="1:29" ht="15.75">
      <c r="A982" s="99"/>
      <c r="B982" s="97"/>
      <c r="C982" s="97"/>
      <c r="D982" s="97"/>
      <c r="E982" s="97"/>
      <c r="F982" s="97"/>
      <c r="G982" s="97"/>
      <c r="H982" s="97"/>
      <c r="I982" s="97"/>
      <c r="J982" s="97"/>
      <c r="K982" s="97"/>
      <c r="L982" s="97"/>
      <c r="M982" s="97"/>
      <c r="N982" s="97"/>
      <c r="O982" s="97"/>
      <c r="P982" s="97"/>
      <c r="Q982" s="97"/>
      <c r="R982" s="97"/>
      <c r="S982" s="97"/>
      <c r="T982" s="97"/>
      <c r="U982" s="97"/>
      <c r="V982" s="97"/>
      <c r="W982" s="97"/>
      <c r="X982" s="97"/>
      <c r="Y982" s="99"/>
      <c r="Z982" s="99"/>
      <c r="AA982" s="99"/>
      <c r="AB982" s="99"/>
      <c r="AC982" s="97"/>
    </row>
    <row r="983" spans="1:29" ht="15.75">
      <c r="A983" s="99"/>
      <c r="B983" s="97"/>
      <c r="C983" s="97"/>
      <c r="D983" s="97"/>
      <c r="E983" s="97"/>
      <c r="F983" s="97"/>
      <c r="G983" s="97"/>
      <c r="H983" s="97"/>
      <c r="I983" s="97"/>
      <c r="J983" s="97"/>
      <c r="K983" s="97"/>
      <c r="L983" s="97"/>
      <c r="M983" s="97"/>
      <c r="N983" s="97"/>
      <c r="O983" s="97"/>
      <c r="P983" s="97"/>
      <c r="Q983" s="97"/>
      <c r="R983" s="97"/>
      <c r="S983" s="97"/>
      <c r="T983" s="97"/>
      <c r="U983" s="97"/>
      <c r="V983" s="97"/>
      <c r="W983" s="97"/>
      <c r="X983" s="97"/>
      <c r="Y983" s="99"/>
      <c r="Z983" s="99"/>
      <c r="AA983" s="99"/>
      <c r="AB983" s="99"/>
      <c r="AC983" s="97"/>
    </row>
    <row r="984" spans="1:29" ht="15.75">
      <c r="A984" s="99"/>
      <c r="B984" s="97"/>
      <c r="C984" s="97"/>
      <c r="D984" s="97"/>
      <c r="E984" s="97"/>
      <c r="F984" s="97"/>
      <c r="G984" s="97"/>
      <c r="H984" s="97"/>
      <c r="I984" s="97"/>
      <c r="J984" s="97"/>
      <c r="K984" s="97"/>
      <c r="L984" s="97"/>
      <c r="M984" s="97"/>
      <c r="N984" s="97"/>
      <c r="O984" s="97"/>
      <c r="P984" s="97"/>
      <c r="Q984" s="97"/>
      <c r="R984" s="97"/>
      <c r="S984" s="97"/>
      <c r="T984" s="97"/>
      <c r="U984" s="97"/>
      <c r="V984" s="97"/>
      <c r="W984" s="97"/>
      <c r="X984" s="97"/>
      <c r="Y984" s="99"/>
      <c r="Z984" s="99"/>
      <c r="AA984" s="99"/>
      <c r="AB984" s="99"/>
      <c r="AC984" s="97"/>
    </row>
    <row r="985" spans="1:29" ht="15.75">
      <c r="A985" s="99"/>
      <c r="B985" s="97"/>
      <c r="C985" s="97"/>
      <c r="D985" s="97"/>
      <c r="E985" s="97"/>
      <c r="F985" s="97"/>
      <c r="G985" s="97"/>
      <c r="H985" s="97"/>
      <c r="I985" s="97"/>
      <c r="J985" s="97"/>
      <c r="K985" s="97"/>
      <c r="L985" s="97"/>
      <c r="M985" s="97"/>
      <c r="N985" s="97"/>
      <c r="O985" s="97"/>
      <c r="P985" s="97"/>
      <c r="Q985" s="97"/>
      <c r="R985" s="97"/>
      <c r="S985" s="97"/>
      <c r="T985" s="97"/>
      <c r="U985" s="97"/>
      <c r="V985" s="97"/>
      <c r="W985" s="97"/>
      <c r="X985" s="97"/>
      <c r="Y985" s="99"/>
      <c r="Z985" s="99"/>
      <c r="AA985" s="99"/>
      <c r="AB985" s="99"/>
      <c r="AC985" s="97"/>
    </row>
    <row r="986" spans="1:29" ht="15.75">
      <c r="A986" s="99"/>
      <c r="B986" s="97"/>
      <c r="C986" s="97"/>
      <c r="D986" s="97"/>
      <c r="E986" s="97"/>
      <c r="F986" s="97"/>
      <c r="G986" s="97"/>
      <c r="H986" s="97"/>
      <c r="I986" s="97"/>
      <c r="J986" s="97"/>
      <c r="K986" s="97"/>
      <c r="L986" s="97"/>
      <c r="M986" s="97"/>
      <c r="N986" s="97"/>
      <c r="O986" s="97"/>
      <c r="P986" s="97"/>
      <c r="Q986" s="97"/>
      <c r="R986" s="97"/>
      <c r="S986" s="97"/>
      <c r="T986" s="97"/>
      <c r="U986" s="97"/>
      <c r="V986" s="97"/>
      <c r="W986" s="97"/>
      <c r="X986" s="97"/>
      <c r="Y986" s="99"/>
      <c r="Z986" s="99"/>
      <c r="AA986" s="99"/>
      <c r="AB986" s="99"/>
      <c r="AC986" s="97"/>
    </row>
    <row r="987" spans="1:29" ht="15.75">
      <c r="A987" s="99"/>
      <c r="B987" s="97"/>
      <c r="C987" s="97"/>
      <c r="D987" s="97"/>
      <c r="E987" s="97"/>
      <c r="F987" s="97"/>
      <c r="G987" s="97"/>
      <c r="H987" s="97"/>
      <c r="I987" s="97"/>
      <c r="J987" s="97"/>
      <c r="K987" s="97"/>
      <c r="L987" s="97"/>
      <c r="M987" s="97"/>
      <c r="N987" s="97"/>
      <c r="O987" s="97"/>
      <c r="P987" s="97"/>
      <c r="Q987" s="97"/>
      <c r="R987" s="97"/>
      <c r="S987" s="97"/>
      <c r="T987" s="97"/>
      <c r="U987" s="97"/>
      <c r="V987" s="97"/>
      <c r="W987" s="97"/>
      <c r="X987" s="97"/>
      <c r="Y987" s="99"/>
      <c r="Z987" s="99"/>
      <c r="AA987" s="99"/>
      <c r="AB987" s="99"/>
      <c r="AC987" s="97"/>
    </row>
    <row r="988" spans="1:29" ht="15.75">
      <c r="A988" s="99"/>
      <c r="B988" s="97"/>
      <c r="C988" s="97"/>
      <c r="D988" s="97"/>
      <c r="E988" s="97"/>
      <c r="F988" s="97"/>
      <c r="G988" s="97"/>
      <c r="H988" s="97"/>
      <c r="I988" s="97"/>
      <c r="J988" s="97"/>
      <c r="K988" s="97"/>
      <c r="L988" s="97"/>
      <c r="M988" s="97"/>
      <c r="N988" s="97"/>
      <c r="O988" s="97"/>
      <c r="P988" s="97"/>
      <c r="Q988" s="97"/>
      <c r="R988" s="97"/>
      <c r="S988" s="97"/>
      <c r="T988" s="97"/>
      <c r="U988" s="97"/>
      <c r="V988" s="97"/>
      <c r="W988" s="97"/>
      <c r="X988" s="97"/>
      <c r="Y988" s="99"/>
      <c r="Z988" s="99"/>
      <c r="AA988" s="99"/>
      <c r="AB988" s="99"/>
      <c r="AC988" s="97"/>
    </row>
    <row r="989" spans="1:29" ht="15.75">
      <c r="A989" s="99"/>
      <c r="B989" s="97"/>
      <c r="C989" s="97"/>
      <c r="D989" s="97"/>
      <c r="E989" s="97"/>
      <c r="F989" s="97"/>
      <c r="G989" s="97"/>
      <c r="H989" s="97"/>
      <c r="I989" s="97"/>
      <c r="J989" s="97"/>
      <c r="K989" s="97"/>
      <c r="L989" s="97"/>
      <c r="M989" s="97"/>
      <c r="N989" s="97"/>
      <c r="O989" s="97"/>
      <c r="P989" s="97"/>
      <c r="Q989" s="97"/>
      <c r="R989" s="97"/>
      <c r="S989" s="97"/>
      <c r="T989" s="97"/>
      <c r="U989" s="97"/>
      <c r="V989" s="97"/>
      <c r="W989" s="97"/>
      <c r="X989" s="97"/>
      <c r="Y989" s="99"/>
      <c r="Z989" s="99"/>
      <c r="AA989" s="99"/>
      <c r="AB989" s="99"/>
      <c r="AC989" s="97"/>
    </row>
    <row r="990" spans="1:29" ht="15.75">
      <c r="A990" s="99"/>
      <c r="B990" s="97"/>
      <c r="C990" s="97"/>
      <c r="D990" s="97"/>
      <c r="E990" s="97"/>
      <c r="F990" s="97"/>
      <c r="G990" s="97"/>
      <c r="H990" s="97"/>
      <c r="I990" s="97"/>
      <c r="J990" s="97"/>
      <c r="K990" s="97"/>
      <c r="L990" s="97"/>
      <c r="M990" s="97"/>
      <c r="N990" s="97"/>
      <c r="O990" s="97"/>
      <c r="P990" s="97"/>
      <c r="Q990" s="97"/>
      <c r="R990" s="97"/>
      <c r="S990" s="97"/>
      <c r="T990" s="97"/>
      <c r="U990" s="97"/>
      <c r="V990" s="97"/>
      <c r="W990" s="97"/>
      <c r="X990" s="97"/>
      <c r="Y990" s="99"/>
      <c r="Z990" s="99"/>
      <c r="AA990" s="99"/>
      <c r="AB990" s="99"/>
      <c r="AC990" s="97"/>
    </row>
    <row r="991" spans="1:29" ht="15.75">
      <c r="A991" s="99"/>
      <c r="B991" s="97"/>
      <c r="C991" s="97"/>
      <c r="D991" s="97"/>
      <c r="E991" s="97"/>
      <c r="F991" s="97"/>
      <c r="G991" s="97"/>
      <c r="H991" s="97"/>
      <c r="I991" s="97"/>
      <c r="J991" s="97"/>
      <c r="K991" s="97"/>
      <c r="L991" s="97"/>
      <c r="M991" s="97"/>
      <c r="N991" s="97"/>
      <c r="O991" s="97"/>
      <c r="P991" s="97"/>
      <c r="Q991" s="97"/>
      <c r="R991" s="97"/>
      <c r="S991" s="97"/>
      <c r="T991" s="97"/>
      <c r="U991" s="97"/>
      <c r="V991" s="97"/>
      <c r="W991" s="97"/>
      <c r="X991" s="97"/>
      <c r="Y991" s="99"/>
      <c r="Z991" s="99"/>
      <c r="AA991" s="99"/>
      <c r="AB991" s="99"/>
      <c r="AC991" s="97"/>
    </row>
    <row r="992" spans="1:29" ht="15.75">
      <c r="A992" s="99"/>
      <c r="B992" s="97"/>
      <c r="C992" s="97"/>
      <c r="D992" s="97"/>
      <c r="E992" s="97"/>
      <c r="F992" s="97"/>
      <c r="G992" s="97"/>
      <c r="H992" s="97"/>
      <c r="I992" s="97"/>
      <c r="J992" s="97"/>
      <c r="K992" s="97"/>
      <c r="L992" s="97"/>
      <c r="M992" s="97"/>
      <c r="N992" s="97"/>
      <c r="O992" s="97"/>
      <c r="P992" s="97"/>
      <c r="Q992" s="97"/>
      <c r="R992" s="97"/>
      <c r="S992" s="97"/>
      <c r="T992" s="97"/>
      <c r="U992" s="97"/>
      <c r="V992" s="97"/>
      <c r="W992" s="97"/>
      <c r="X992" s="97"/>
      <c r="Y992" s="99"/>
      <c r="Z992" s="99"/>
      <c r="AA992" s="99"/>
      <c r="AB992" s="99"/>
      <c r="AC992" s="97"/>
    </row>
    <row r="993" spans="1:29" ht="15.75">
      <c r="A993" s="99"/>
      <c r="B993" s="97"/>
      <c r="C993" s="97"/>
      <c r="D993" s="97"/>
      <c r="E993" s="97"/>
      <c r="F993" s="97"/>
      <c r="G993" s="97"/>
      <c r="H993" s="97"/>
      <c r="I993" s="97"/>
      <c r="J993" s="97"/>
      <c r="K993" s="97"/>
      <c r="L993" s="97"/>
      <c r="M993" s="97"/>
      <c r="N993" s="97"/>
      <c r="O993" s="97"/>
      <c r="P993" s="97"/>
      <c r="Q993" s="97"/>
      <c r="R993" s="97"/>
      <c r="S993" s="97"/>
      <c r="T993" s="97"/>
      <c r="U993" s="97"/>
      <c r="V993" s="97"/>
      <c r="W993" s="97"/>
      <c r="X993" s="97"/>
      <c r="Y993" s="99"/>
      <c r="Z993" s="99"/>
      <c r="AA993" s="99"/>
      <c r="AB993" s="99"/>
      <c r="AC993" s="97"/>
    </row>
    <row r="994" spans="1:29" ht="15.75">
      <c r="A994" s="99"/>
      <c r="B994" s="97"/>
      <c r="C994" s="97"/>
      <c r="D994" s="97"/>
      <c r="E994" s="97"/>
      <c r="F994" s="97"/>
      <c r="G994" s="97"/>
      <c r="H994" s="97"/>
      <c r="I994" s="97"/>
      <c r="J994" s="97"/>
      <c r="K994" s="97"/>
      <c r="L994" s="97"/>
      <c r="M994" s="97"/>
      <c r="N994" s="97"/>
      <c r="O994" s="97"/>
      <c r="P994" s="97"/>
      <c r="Q994" s="97"/>
      <c r="R994" s="97"/>
      <c r="S994" s="97"/>
      <c r="T994" s="97"/>
      <c r="U994" s="97"/>
      <c r="V994" s="97"/>
      <c r="W994" s="97"/>
      <c r="X994" s="97"/>
      <c r="Y994" s="99"/>
      <c r="Z994" s="99"/>
      <c r="AA994" s="99"/>
      <c r="AB994" s="99"/>
      <c r="AC994" s="97"/>
    </row>
    <row r="995" spans="1:29" ht="15.75">
      <c r="A995" s="99"/>
      <c r="B995" s="97"/>
      <c r="C995" s="97"/>
      <c r="D995" s="97"/>
      <c r="E995" s="97"/>
      <c r="F995" s="97"/>
      <c r="G995" s="97"/>
      <c r="H995" s="97"/>
      <c r="I995" s="97"/>
      <c r="J995" s="97"/>
      <c r="K995" s="97"/>
      <c r="L995" s="97"/>
      <c r="M995" s="97"/>
      <c r="N995" s="97"/>
      <c r="O995" s="97"/>
      <c r="P995" s="97"/>
      <c r="Q995" s="97"/>
      <c r="R995" s="97"/>
      <c r="S995" s="97"/>
      <c r="T995" s="97"/>
      <c r="U995" s="97"/>
      <c r="V995" s="97"/>
      <c r="W995" s="97"/>
      <c r="X995" s="97"/>
      <c r="Y995" s="99"/>
      <c r="Z995" s="99"/>
      <c r="AA995" s="99"/>
      <c r="AB995" s="99"/>
      <c r="AC995" s="97"/>
    </row>
    <row r="996" spans="1:29" ht="15.75">
      <c r="A996" s="99"/>
      <c r="B996" s="97"/>
      <c r="C996" s="97"/>
      <c r="D996" s="97"/>
      <c r="E996" s="97"/>
      <c r="F996" s="97"/>
      <c r="G996" s="97"/>
      <c r="H996" s="97"/>
      <c r="I996" s="97"/>
      <c r="J996" s="97"/>
      <c r="K996" s="97"/>
      <c r="L996" s="97"/>
      <c r="M996" s="97"/>
      <c r="N996" s="97"/>
      <c r="O996" s="97"/>
      <c r="P996" s="97"/>
      <c r="Q996" s="97"/>
      <c r="R996" s="97"/>
      <c r="S996" s="97"/>
      <c r="T996" s="97"/>
      <c r="U996" s="97"/>
      <c r="V996" s="97"/>
      <c r="W996" s="97"/>
      <c r="X996" s="97"/>
      <c r="Y996" s="99"/>
      <c r="Z996" s="99"/>
      <c r="AA996" s="99"/>
      <c r="AB996" s="99"/>
      <c r="AC996" s="97"/>
    </row>
    <row r="997" spans="1:29" ht="15.75">
      <c r="A997" s="99"/>
      <c r="B997" s="97"/>
      <c r="C997" s="97"/>
      <c r="D997" s="97"/>
      <c r="E997" s="97"/>
      <c r="F997" s="97"/>
      <c r="G997" s="97"/>
      <c r="H997" s="97"/>
      <c r="I997" s="97"/>
      <c r="J997" s="97"/>
      <c r="K997" s="97"/>
      <c r="L997" s="97"/>
      <c r="M997" s="97"/>
      <c r="N997" s="97"/>
      <c r="O997" s="97"/>
      <c r="P997" s="97"/>
      <c r="Q997" s="97"/>
      <c r="R997" s="97"/>
      <c r="S997" s="97"/>
      <c r="T997" s="97"/>
      <c r="U997" s="97"/>
      <c r="V997" s="97"/>
      <c r="W997" s="97"/>
      <c r="X997" s="97"/>
      <c r="Y997" s="99"/>
      <c r="Z997" s="99"/>
      <c r="AA997" s="99"/>
      <c r="AB997" s="99"/>
      <c r="AC997" s="97"/>
    </row>
    <row r="998" spans="1:29" ht="15.75">
      <c r="A998" s="99"/>
      <c r="B998" s="97"/>
      <c r="C998" s="97"/>
      <c r="D998" s="97"/>
      <c r="E998" s="97"/>
      <c r="F998" s="97"/>
      <c r="G998" s="97"/>
      <c r="H998" s="97"/>
      <c r="I998" s="97"/>
      <c r="J998" s="97"/>
      <c r="K998" s="97"/>
      <c r="L998" s="97"/>
      <c r="M998" s="97"/>
      <c r="N998" s="97"/>
      <c r="O998" s="97"/>
      <c r="P998" s="97"/>
      <c r="Q998" s="97"/>
      <c r="R998" s="97"/>
      <c r="S998" s="97"/>
      <c r="T998" s="97"/>
      <c r="U998" s="97"/>
      <c r="V998" s="97"/>
      <c r="W998" s="97"/>
      <c r="X998" s="97"/>
      <c r="Y998" s="99"/>
      <c r="Z998" s="99"/>
      <c r="AA998" s="99"/>
      <c r="AB998" s="99"/>
      <c r="AC998" s="97"/>
    </row>
    <row r="999" spans="1:29" ht="15.75">
      <c r="A999" s="99"/>
      <c r="B999" s="97"/>
      <c r="C999" s="97"/>
      <c r="D999" s="97"/>
      <c r="E999" s="97"/>
      <c r="F999" s="97"/>
      <c r="G999" s="97"/>
      <c r="H999" s="97"/>
      <c r="I999" s="97"/>
      <c r="J999" s="97"/>
      <c r="K999" s="97"/>
      <c r="L999" s="97"/>
      <c r="M999" s="97"/>
      <c r="N999" s="97"/>
      <c r="O999" s="97"/>
      <c r="P999" s="97"/>
      <c r="Q999" s="97"/>
      <c r="R999" s="97"/>
      <c r="S999" s="97"/>
      <c r="T999" s="97"/>
      <c r="U999" s="97"/>
      <c r="V999" s="97"/>
      <c r="W999" s="97"/>
      <c r="X999" s="97"/>
      <c r="Y999" s="99"/>
      <c r="Z999" s="99"/>
      <c r="AA999" s="99"/>
      <c r="AB999" s="99"/>
      <c r="AC999" s="97"/>
    </row>
    <row r="1000" spans="1:29" ht="15.75">
      <c r="A1000" s="99"/>
      <c r="B1000" s="97"/>
      <c r="C1000" s="97"/>
      <c r="D1000" s="97"/>
      <c r="E1000" s="97"/>
      <c r="F1000" s="97"/>
      <c r="G1000" s="97"/>
      <c r="H1000" s="97"/>
      <c r="I1000" s="97"/>
      <c r="J1000" s="97"/>
      <c r="K1000" s="97"/>
      <c r="L1000" s="97"/>
      <c r="M1000" s="97"/>
      <c r="N1000" s="97"/>
      <c r="O1000" s="97"/>
      <c r="P1000" s="97"/>
      <c r="Q1000" s="97"/>
      <c r="R1000" s="97"/>
      <c r="S1000" s="97"/>
      <c r="T1000" s="97"/>
      <c r="U1000" s="97"/>
      <c r="V1000" s="97"/>
      <c r="W1000" s="97"/>
      <c r="X1000" s="97"/>
      <c r="Y1000" s="99"/>
      <c r="Z1000" s="99"/>
      <c r="AA1000" s="99"/>
      <c r="AB1000" s="99"/>
      <c r="AC1000" s="97"/>
    </row>
  </sheetData>
  <mergeCells count="15">
    <mergeCell ref="M1:M2"/>
    <mergeCell ref="N1:N2"/>
    <mergeCell ref="O1:O2"/>
    <mergeCell ref="A1:A2"/>
    <mergeCell ref="B1:B2"/>
    <mergeCell ref="C1:C2"/>
    <mergeCell ref="D1:D2"/>
    <mergeCell ref="E1:E2"/>
    <mergeCell ref="F1:F2"/>
    <mergeCell ref="G1:G2"/>
    <mergeCell ref="H1:H2"/>
    <mergeCell ref="I1:I2"/>
    <mergeCell ref="J1:J2"/>
    <mergeCell ref="K1:K2"/>
    <mergeCell ref="L1:L2"/>
  </mergeCells>
  <conditionalFormatting sqref="B3:B202">
    <cfRule type="containsBlanks" dxfId="434" priority="1">
      <formula>LEN(TRIM(B3))=0</formula>
    </cfRule>
  </conditionalFormatting>
  <conditionalFormatting sqref="F3:F202">
    <cfRule type="containsBlanks" dxfId="433" priority="2">
      <formula>LEN(TRIM(F3))=0</formula>
    </cfRule>
  </conditionalFormatting>
  <conditionalFormatting sqref="G3:G202">
    <cfRule type="containsBlanks" dxfId="432" priority="3">
      <formula>LEN(TRIM(G3))=0</formula>
    </cfRule>
  </conditionalFormatting>
  <conditionalFormatting sqref="I3:J202">
    <cfRule type="containsBlanks" dxfId="431" priority="4">
      <formula>LEN(TRIM(I3))=0</formula>
    </cfRule>
  </conditionalFormatting>
  <conditionalFormatting sqref="P3:X202">
    <cfRule type="expression" dxfId="430" priority="5">
      <formula>$G3=""</formula>
    </cfRule>
  </conditionalFormatting>
  <conditionalFormatting sqref="P3:X202">
    <cfRule type="expression" dxfId="429" priority="6">
      <formula>$G3="ACTIVIDAD"</formula>
    </cfRule>
  </conditionalFormatting>
  <conditionalFormatting sqref="P3:X202">
    <cfRule type="expression" dxfId="428" priority="7">
      <formula>$G3="PROPÓSITO"</formula>
    </cfRule>
  </conditionalFormatting>
  <conditionalFormatting sqref="P3:X202">
    <cfRule type="expression" dxfId="427" priority="8">
      <formula>$G3="FIN"</formula>
    </cfRule>
  </conditionalFormatting>
  <conditionalFormatting sqref="P3:X202">
    <cfRule type="containsBlanks" dxfId="426" priority="9">
      <formula>LEN(TRIM(P3))=0</formula>
    </cfRule>
  </conditionalFormatting>
  <conditionalFormatting sqref="L3:M202">
    <cfRule type="containsBlanks" dxfId="425" priority="10">
      <formula>LEN(TRIM(L3))=0</formula>
    </cfRule>
  </conditionalFormatting>
  <conditionalFormatting sqref="K3:K202">
    <cfRule type="containsBlanks" dxfId="424" priority="11">
      <formula>LEN(TRIM(K3))=0</formula>
    </cfRule>
  </conditionalFormatting>
  <conditionalFormatting sqref="N3:N202">
    <cfRule type="containsBlanks" dxfId="423" priority="12">
      <formula>LEN(TRIM(N3))=0</formula>
    </cfRule>
  </conditionalFormatting>
  <conditionalFormatting sqref="O3:O202">
    <cfRule type="containsBlanks" dxfId="422" priority="13">
      <formula>LEN(TRIM(O3))=0</formula>
    </cfRule>
  </conditionalFormatting>
  <conditionalFormatting sqref="H3:H202">
    <cfRule type="containsBlanks" dxfId="421" priority="14">
      <formula>LEN(TRIM(H3))=0</formula>
    </cfRule>
  </conditionalFormatting>
  <dataValidations count="4">
    <dataValidation type="custom" allowBlank="1" showInputMessage="1" showErrorMessage="1" promptTitle="ERROR NIVEL MIR NO REQUIERE DATO" prompt="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 type="decimal" operator="greaterThan" allowBlank="1" showErrorMessage="1" sqref="P2">
      <formula1>0</formula1>
    </dataValidation>
    <dataValidation type="decimal" operator="greaterThanOrEqual" allowBlank="1" showErrorMessage="1" sqref="L3:M202">
      <formula1>0</formula1>
    </dataValidation>
    <dataValidation type="custom" allowBlank="1" showInputMessage="1" showErrorMessage="1" prompt="ERROR NIVEL MIR NO REQUIERE DATO - La celda sólo permite presupuestar en el nivel de MIR es un COMPONENTE, En FIN, PROPÓSITO o ACTIVIDAD no debe capturar información." sqref="Q3:X3 P4:X202">
      <formula1>OR($G3="COMPONENTE",$G3="INDICADOR DE GESTIÓN")</formula1>
    </dataValidation>
  </dataValidations>
  <printOptions horizontalCentered="1"/>
  <pageMargins left="0.70866141732283472" right="0.70866141732283472" top="0.74803149606299213" bottom="0.74803149606299213" header="0" footer="0"/>
  <pageSetup paperSize="5" scale="35" orientation="landscape"/>
  <headerFooter>
    <oddHeader>&amp;CMATRIZ DE INDICADORES PARA RESULTADOS / INDICADORES DE GESTIÓN Ente público de &amp;F Ejercicio fiscal 2022</oddHeader>
    <oddFooter>&amp;RPágina &amp;P de</oddFooter>
  </headerFooter>
  <extLst>
    <ext xmlns:x14="http://schemas.microsoft.com/office/spreadsheetml/2009/9/main" uri="{CCE6A557-97BC-4b89-ADB6-D9C93CAAB3DF}">
      <x14:dataValidations xmlns:xm="http://schemas.microsoft.com/office/excel/2006/main" count="4">
        <x14:dataValidation type="list" allowBlank="1" showErrorMessage="1">
          <x14:formula1>
            <xm:f>B!$Q$2:$Q$6</xm:f>
          </x14:formula1>
          <xm:sqref>G3:G202</xm:sqref>
        </x14:dataValidation>
        <x14:dataValidation type="list" allowBlank="1" showErrorMessage="1">
          <x14:formula1>
            <xm:f>B!$P$2:$P$6</xm:f>
          </x14:formula1>
          <xm:sqref>O3:O202</xm:sqref>
        </x14:dataValidation>
        <x14:dataValidation type="list" allowBlank="1" showErrorMessage="1">
          <x14:formula1>
            <xm:f>B!$K$2:$K$112</xm:f>
          </x14:formula1>
          <xm:sqref>F3:F202</xm:sqref>
        </x14:dataValidation>
        <x14:dataValidation type="list" allowBlank="1" showErrorMessage="1">
          <x14:formula1>
            <xm:f>B!$O$2:$O$8</xm:f>
          </x14:formula1>
          <xm:sqref>N3:N202</xm:sqref>
        </x14:dataValidation>
      </x14:dataValidations>
    </ext>
  </extLst>
</worksheet>
</file>

<file path=xl/worksheets/sheet8.xml><?xml version="1.0" encoding="utf-8"?>
<worksheet xmlns="http://schemas.openxmlformats.org/spreadsheetml/2006/main" xmlns:r="http://schemas.openxmlformats.org/officeDocument/2006/relationships">
  <sheetPr>
    <tabColor theme="9"/>
    <pageSetUpPr fitToPage="1"/>
  </sheetPr>
  <dimension ref="A1:Z1000"/>
  <sheetViews>
    <sheetView showGridLines="0" workbookViewId="0">
      <pane xSplit="3" ySplit="1" topLeftCell="D2" activePane="bottomRight" state="frozen"/>
      <selection pane="topRight" activeCell="D1" sqref="D1"/>
      <selection pane="bottomLeft" activeCell="A2" sqref="A2"/>
      <selection pane="bottomRight" activeCell="D4" sqref="D4:J4"/>
    </sheetView>
  </sheetViews>
  <sheetFormatPr baseColWidth="10" defaultColWidth="14.42578125" defaultRowHeight="15" customHeight="1"/>
  <cols>
    <col min="1" max="1" width="6" customWidth="1"/>
    <col min="2" max="2" width="67.140625" customWidth="1"/>
    <col min="3" max="3" width="3" customWidth="1"/>
    <col min="4" max="16" width="17.42578125" customWidth="1"/>
    <col min="17" max="17" width="1" customWidth="1"/>
    <col min="18" max="26" width="10.7109375" customWidth="1"/>
  </cols>
  <sheetData>
    <row r="1" spans="1:16" ht="15" customHeight="1">
      <c r="A1" s="105" t="s">
        <v>2568</v>
      </c>
      <c r="B1" s="106"/>
      <c r="C1" s="106" t="s">
        <v>2569</v>
      </c>
      <c r="D1" s="106" t="s">
        <v>2570</v>
      </c>
      <c r="E1" s="106" t="s">
        <v>2571</v>
      </c>
      <c r="F1" s="106" t="s">
        <v>2572</v>
      </c>
      <c r="G1" s="106" t="s">
        <v>2573</v>
      </c>
      <c r="H1" s="106" t="s">
        <v>2574</v>
      </c>
      <c r="I1" s="106" t="s">
        <v>2575</v>
      </c>
      <c r="J1" s="106" t="s">
        <v>2576</v>
      </c>
      <c r="K1" s="106" t="s">
        <v>2577</v>
      </c>
      <c r="L1" s="106" t="s">
        <v>2578</v>
      </c>
      <c r="M1" s="106" t="s">
        <v>2579</v>
      </c>
      <c r="N1" s="106" t="s">
        <v>2580</v>
      </c>
      <c r="O1" s="106" t="s">
        <v>2581</v>
      </c>
      <c r="P1" s="107" t="s">
        <v>2582</v>
      </c>
    </row>
    <row r="2" spans="1:16" ht="14.25" customHeight="1">
      <c r="A2" s="108">
        <v>1000</v>
      </c>
      <c r="B2" s="109" t="s">
        <v>1667</v>
      </c>
      <c r="C2" s="110"/>
      <c r="D2" s="111">
        <f t="shared" ref="D2:O2" si="0">D3+D5+D9+D10+D11+D12+D13+D19</f>
        <v>201375.15</v>
      </c>
      <c r="E2" s="111">
        <f t="shared" si="0"/>
        <v>201375.15</v>
      </c>
      <c r="F2" s="111">
        <f t="shared" si="0"/>
        <v>201375.15</v>
      </c>
      <c r="G2" s="111">
        <f t="shared" si="0"/>
        <v>201375.15</v>
      </c>
      <c r="H2" s="111">
        <f t="shared" si="0"/>
        <v>201375.15</v>
      </c>
      <c r="I2" s="111">
        <f t="shared" si="0"/>
        <v>201375.15</v>
      </c>
      <c r="J2" s="111">
        <f t="shared" si="0"/>
        <v>201375.15</v>
      </c>
      <c r="K2" s="111">
        <f t="shared" si="0"/>
        <v>206120</v>
      </c>
      <c r="L2" s="111">
        <f t="shared" si="0"/>
        <v>206120</v>
      </c>
      <c r="M2" s="111">
        <f t="shared" si="0"/>
        <v>206120</v>
      </c>
      <c r="N2" s="111">
        <f t="shared" si="0"/>
        <v>206120</v>
      </c>
      <c r="O2" s="111">
        <f t="shared" si="0"/>
        <v>206120</v>
      </c>
      <c r="P2" s="111">
        <f t="shared" ref="P2:P147" si="1">SUM(D2:O2)</f>
        <v>2440226.0499999998</v>
      </c>
    </row>
    <row r="3" spans="1:16" ht="14.25" customHeight="1">
      <c r="A3" s="112">
        <v>1100</v>
      </c>
      <c r="B3" s="113" t="s">
        <v>1668</v>
      </c>
      <c r="C3" s="114"/>
      <c r="D3" s="115">
        <f t="shared" ref="D3:O3" si="2">SUM(D4)</f>
        <v>1081.1500000000001</v>
      </c>
      <c r="E3" s="115">
        <f t="shared" si="2"/>
        <v>1081.1500000000001</v>
      </c>
      <c r="F3" s="115">
        <f t="shared" si="2"/>
        <v>1081.1500000000001</v>
      </c>
      <c r="G3" s="115">
        <f t="shared" si="2"/>
        <v>1081.1500000000001</v>
      </c>
      <c r="H3" s="115">
        <f t="shared" si="2"/>
        <v>1081.1500000000001</v>
      </c>
      <c r="I3" s="115">
        <f t="shared" si="2"/>
        <v>1081.1500000000001</v>
      </c>
      <c r="J3" s="115">
        <f t="shared" si="2"/>
        <v>1081.1500000000001</v>
      </c>
      <c r="K3" s="115">
        <f t="shared" si="2"/>
        <v>5826</v>
      </c>
      <c r="L3" s="115">
        <f t="shared" si="2"/>
        <v>5826</v>
      </c>
      <c r="M3" s="115">
        <f t="shared" si="2"/>
        <v>5826</v>
      </c>
      <c r="N3" s="115">
        <f t="shared" si="2"/>
        <v>5826</v>
      </c>
      <c r="O3" s="115">
        <f t="shared" si="2"/>
        <v>5826</v>
      </c>
      <c r="P3" s="115">
        <f t="shared" si="1"/>
        <v>36698.050000000003</v>
      </c>
    </row>
    <row r="4" spans="1:16" ht="14.25" customHeight="1">
      <c r="A4" s="116">
        <v>1101</v>
      </c>
      <c r="B4" s="117" t="s">
        <v>1669</v>
      </c>
      <c r="C4" s="118">
        <v>11</v>
      </c>
      <c r="D4" s="119">
        <v>1081.1500000000001</v>
      </c>
      <c r="E4" s="160">
        <v>1081.1500000000001</v>
      </c>
      <c r="F4" s="160">
        <v>1081.1500000000001</v>
      </c>
      <c r="G4" s="160">
        <v>1081.1500000000001</v>
      </c>
      <c r="H4" s="160">
        <v>1081.1500000000001</v>
      </c>
      <c r="I4" s="160">
        <v>1081.1500000000001</v>
      </c>
      <c r="J4" s="160">
        <v>1081.1500000000001</v>
      </c>
      <c r="K4" s="119">
        <v>5826</v>
      </c>
      <c r="L4" s="119">
        <v>5826</v>
      </c>
      <c r="M4" s="119">
        <v>5826</v>
      </c>
      <c r="N4" s="119">
        <v>5826</v>
      </c>
      <c r="O4" s="119">
        <v>5826</v>
      </c>
      <c r="P4" s="120">
        <f t="shared" si="1"/>
        <v>36698.050000000003</v>
      </c>
    </row>
    <row r="5" spans="1:16" ht="14.25" customHeight="1">
      <c r="A5" s="112">
        <v>1200</v>
      </c>
      <c r="B5" s="121" t="s">
        <v>1670</v>
      </c>
      <c r="C5" s="114"/>
      <c r="D5" s="115">
        <f t="shared" ref="D5:O5" si="3">SUM(D6:D8)</f>
        <v>187672</v>
      </c>
      <c r="E5" s="115">
        <f t="shared" si="3"/>
        <v>187672</v>
      </c>
      <c r="F5" s="115">
        <f t="shared" si="3"/>
        <v>187672</v>
      </c>
      <c r="G5" s="115">
        <f t="shared" si="3"/>
        <v>187672</v>
      </c>
      <c r="H5" s="115">
        <f t="shared" si="3"/>
        <v>187672</v>
      </c>
      <c r="I5" s="115">
        <f t="shared" si="3"/>
        <v>187672</v>
      </c>
      <c r="J5" s="115">
        <f t="shared" si="3"/>
        <v>187672</v>
      </c>
      <c r="K5" s="115">
        <f t="shared" si="3"/>
        <v>187672</v>
      </c>
      <c r="L5" s="115">
        <f t="shared" si="3"/>
        <v>187672</v>
      </c>
      <c r="M5" s="115">
        <f t="shared" si="3"/>
        <v>187672</v>
      </c>
      <c r="N5" s="115">
        <f t="shared" si="3"/>
        <v>187672</v>
      </c>
      <c r="O5" s="115">
        <f t="shared" si="3"/>
        <v>187672</v>
      </c>
      <c r="P5" s="115">
        <f t="shared" si="1"/>
        <v>2252064</v>
      </c>
    </row>
    <row r="6" spans="1:16" ht="14.25" customHeight="1">
      <c r="A6" s="116">
        <v>1201</v>
      </c>
      <c r="B6" s="117" t="s">
        <v>1671</v>
      </c>
      <c r="C6" s="118">
        <v>11</v>
      </c>
      <c r="D6" s="119">
        <v>112711</v>
      </c>
      <c r="E6" s="119">
        <v>112711</v>
      </c>
      <c r="F6" s="119">
        <v>112711</v>
      </c>
      <c r="G6" s="119">
        <v>112711</v>
      </c>
      <c r="H6" s="119">
        <v>112711</v>
      </c>
      <c r="I6" s="119">
        <v>112711</v>
      </c>
      <c r="J6" s="119">
        <v>112711</v>
      </c>
      <c r="K6" s="119">
        <v>112711</v>
      </c>
      <c r="L6" s="119">
        <v>112711</v>
      </c>
      <c r="M6" s="119">
        <v>112711</v>
      </c>
      <c r="N6" s="119">
        <v>112711</v>
      </c>
      <c r="O6" s="119">
        <v>112711</v>
      </c>
      <c r="P6" s="120">
        <f t="shared" si="1"/>
        <v>1352532</v>
      </c>
    </row>
    <row r="7" spans="1:16" ht="14.25" customHeight="1">
      <c r="A7" s="116">
        <v>1202</v>
      </c>
      <c r="B7" s="117" t="s">
        <v>1672</v>
      </c>
      <c r="C7" s="118">
        <v>11</v>
      </c>
      <c r="D7" s="119">
        <v>74961</v>
      </c>
      <c r="E7" s="119">
        <v>74961</v>
      </c>
      <c r="F7" s="119">
        <v>74961</v>
      </c>
      <c r="G7" s="119">
        <v>74961</v>
      </c>
      <c r="H7" s="119">
        <v>74961</v>
      </c>
      <c r="I7" s="119">
        <v>74961</v>
      </c>
      <c r="J7" s="119">
        <v>74961</v>
      </c>
      <c r="K7" s="119">
        <v>74961</v>
      </c>
      <c r="L7" s="119">
        <v>74961</v>
      </c>
      <c r="M7" s="119">
        <v>74961</v>
      </c>
      <c r="N7" s="119">
        <v>74961</v>
      </c>
      <c r="O7" s="119">
        <v>74961</v>
      </c>
      <c r="P7" s="120">
        <f t="shared" si="1"/>
        <v>899532</v>
      </c>
    </row>
    <row r="8" spans="1:16" ht="14.25" customHeight="1">
      <c r="A8" s="116">
        <v>1203</v>
      </c>
      <c r="B8" s="117" t="s">
        <v>1673</v>
      </c>
      <c r="C8" s="118">
        <v>11</v>
      </c>
      <c r="D8" s="119"/>
      <c r="E8" s="119"/>
      <c r="F8" s="119"/>
      <c r="G8" s="119"/>
      <c r="H8" s="119"/>
      <c r="I8" s="119"/>
      <c r="J8" s="119"/>
      <c r="K8" s="119"/>
      <c r="L8" s="119"/>
      <c r="M8" s="119"/>
      <c r="N8" s="119"/>
      <c r="O8" s="119"/>
      <c r="P8" s="120">
        <f t="shared" si="1"/>
        <v>0</v>
      </c>
    </row>
    <row r="9" spans="1:16" ht="14.25" customHeight="1">
      <c r="A9" s="112">
        <v>1300</v>
      </c>
      <c r="B9" s="121" t="s">
        <v>1674</v>
      </c>
      <c r="C9" s="114"/>
      <c r="D9" s="122">
        <v>0</v>
      </c>
      <c r="E9" s="122">
        <v>0</v>
      </c>
      <c r="F9" s="122">
        <v>0</v>
      </c>
      <c r="G9" s="122">
        <v>0</v>
      </c>
      <c r="H9" s="122">
        <v>0</v>
      </c>
      <c r="I9" s="122">
        <v>0</v>
      </c>
      <c r="J9" s="122">
        <v>0</v>
      </c>
      <c r="K9" s="122">
        <v>0</v>
      </c>
      <c r="L9" s="122">
        <v>0</v>
      </c>
      <c r="M9" s="122">
        <v>0</v>
      </c>
      <c r="N9" s="122">
        <v>0</v>
      </c>
      <c r="O9" s="122">
        <v>0</v>
      </c>
      <c r="P9" s="122">
        <f t="shared" si="1"/>
        <v>0</v>
      </c>
    </row>
    <row r="10" spans="1:16" ht="14.25" customHeight="1">
      <c r="A10" s="112">
        <v>1400</v>
      </c>
      <c r="B10" s="123" t="s">
        <v>1675</v>
      </c>
      <c r="C10" s="124"/>
      <c r="D10" s="122">
        <v>0</v>
      </c>
      <c r="E10" s="122">
        <v>0</v>
      </c>
      <c r="F10" s="122">
        <v>0</v>
      </c>
      <c r="G10" s="122">
        <v>0</v>
      </c>
      <c r="H10" s="122">
        <v>0</v>
      </c>
      <c r="I10" s="122">
        <v>0</v>
      </c>
      <c r="J10" s="122">
        <v>0</v>
      </c>
      <c r="K10" s="122">
        <v>0</v>
      </c>
      <c r="L10" s="122">
        <v>0</v>
      </c>
      <c r="M10" s="122">
        <v>0</v>
      </c>
      <c r="N10" s="122">
        <v>0</v>
      </c>
      <c r="O10" s="122">
        <v>0</v>
      </c>
      <c r="P10" s="122">
        <f t="shared" si="1"/>
        <v>0</v>
      </c>
    </row>
    <row r="11" spans="1:16" ht="14.25" customHeight="1">
      <c r="A11" s="112">
        <v>1500</v>
      </c>
      <c r="B11" s="123" t="s">
        <v>1676</v>
      </c>
      <c r="C11" s="124"/>
      <c r="D11" s="122">
        <v>0</v>
      </c>
      <c r="E11" s="122">
        <v>0</v>
      </c>
      <c r="F11" s="122">
        <v>0</v>
      </c>
      <c r="G11" s="122">
        <v>0</v>
      </c>
      <c r="H11" s="122">
        <v>0</v>
      </c>
      <c r="I11" s="122">
        <v>0</v>
      </c>
      <c r="J11" s="122">
        <v>0</v>
      </c>
      <c r="K11" s="122">
        <v>0</v>
      </c>
      <c r="L11" s="122">
        <v>0</v>
      </c>
      <c r="M11" s="122">
        <v>0</v>
      </c>
      <c r="N11" s="122">
        <v>0</v>
      </c>
      <c r="O11" s="122">
        <v>0</v>
      </c>
      <c r="P11" s="122">
        <f t="shared" si="1"/>
        <v>0</v>
      </c>
    </row>
    <row r="12" spans="1:16" ht="14.25" customHeight="1">
      <c r="A12" s="112">
        <v>1600</v>
      </c>
      <c r="B12" s="123" t="s">
        <v>1677</v>
      </c>
      <c r="C12" s="124"/>
      <c r="D12" s="122">
        <v>0</v>
      </c>
      <c r="E12" s="122">
        <v>0</v>
      </c>
      <c r="F12" s="122">
        <v>0</v>
      </c>
      <c r="G12" s="122">
        <v>0</v>
      </c>
      <c r="H12" s="122">
        <v>0</v>
      </c>
      <c r="I12" s="122">
        <v>0</v>
      </c>
      <c r="J12" s="122">
        <v>0</v>
      </c>
      <c r="K12" s="122">
        <v>0</v>
      </c>
      <c r="L12" s="122">
        <v>0</v>
      </c>
      <c r="M12" s="122">
        <v>0</v>
      </c>
      <c r="N12" s="122">
        <v>0</v>
      </c>
      <c r="O12" s="122">
        <v>0</v>
      </c>
      <c r="P12" s="122">
        <f t="shared" si="1"/>
        <v>0</v>
      </c>
    </row>
    <row r="13" spans="1:16" ht="14.25" customHeight="1">
      <c r="A13" s="112">
        <v>1700</v>
      </c>
      <c r="B13" s="123" t="s">
        <v>1678</v>
      </c>
      <c r="C13" s="124"/>
      <c r="D13" s="122">
        <f t="shared" ref="D13:O13" si="4">SUM(D14:D18)</f>
        <v>12622</v>
      </c>
      <c r="E13" s="122">
        <f t="shared" si="4"/>
        <v>12622</v>
      </c>
      <c r="F13" s="122">
        <f t="shared" si="4"/>
        <v>12622</v>
      </c>
      <c r="G13" s="122">
        <f t="shared" si="4"/>
        <v>12622</v>
      </c>
      <c r="H13" s="122">
        <f t="shared" si="4"/>
        <v>12622</v>
      </c>
      <c r="I13" s="122">
        <f t="shared" si="4"/>
        <v>12622</v>
      </c>
      <c r="J13" s="122">
        <f t="shared" si="4"/>
        <v>12622</v>
      </c>
      <c r="K13" s="122">
        <f t="shared" si="4"/>
        <v>12622</v>
      </c>
      <c r="L13" s="122">
        <f t="shared" si="4"/>
        <v>12622</v>
      </c>
      <c r="M13" s="122">
        <f t="shared" si="4"/>
        <v>12622</v>
      </c>
      <c r="N13" s="122">
        <f t="shared" si="4"/>
        <v>12622</v>
      </c>
      <c r="O13" s="122">
        <f t="shared" si="4"/>
        <v>12622</v>
      </c>
      <c r="P13" s="122">
        <f t="shared" si="1"/>
        <v>151464</v>
      </c>
    </row>
    <row r="14" spans="1:16" ht="14.25" customHeight="1">
      <c r="A14" s="116">
        <v>1701</v>
      </c>
      <c r="B14" s="125" t="s">
        <v>1679</v>
      </c>
      <c r="C14" s="118">
        <v>11</v>
      </c>
      <c r="D14" s="119">
        <v>8326</v>
      </c>
      <c r="E14" s="119">
        <v>8326</v>
      </c>
      <c r="F14" s="119">
        <v>8326</v>
      </c>
      <c r="G14" s="119">
        <v>8326</v>
      </c>
      <c r="H14" s="119">
        <v>8326</v>
      </c>
      <c r="I14" s="119">
        <v>8326</v>
      </c>
      <c r="J14" s="119">
        <v>8326</v>
      </c>
      <c r="K14" s="119">
        <v>8326</v>
      </c>
      <c r="L14" s="119">
        <v>8326</v>
      </c>
      <c r="M14" s="119">
        <v>8326</v>
      </c>
      <c r="N14" s="119">
        <v>8326</v>
      </c>
      <c r="O14" s="119">
        <v>8326</v>
      </c>
      <c r="P14" s="120">
        <f t="shared" si="1"/>
        <v>99912</v>
      </c>
    </row>
    <row r="15" spans="1:16" ht="14.25" customHeight="1">
      <c r="A15" s="116">
        <v>1702</v>
      </c>
      <c r="B15" s="125" t="s">
        <v>1680</v>
      </c>
      <c r="C15" s="118">
        <v>11</v>
      </c>
      <c r="D15" s="119"/>
      <c r="E15" s="119"/>
      <c r="F15" s="119"/>
      <c r="G15" s="119"/>
      <c r="H15" s="119"/>
      <c r="I15" s="119"/>
      <c r="J15" s="119"/>
      <c r="K15" s="119"/>
      <c r="L15" s="119"/>
      <c r="M15" s="119"/>
      <c r="N15" s="119"/>
      <c r="O15" s="119"/>
      <c r="P15" s="120">
        <f t="shared" si="1"/>
        <v>0</v>
      </c>
    </row>
    <row r="16" spans="1:16" ht="14.25" customHeight="1">
      <c r="A16" s="116">
        <v>1703</v>
      </c>
      <c r="B16" s="125" t="s">
        <v>1681</v>
      </c>
      <c r="C16" s="118">
        <v>11</v>
      </c>
      <c r="D16" s="119"/>
      <c r="E16" s="119"/>
      <c r="F16" s="119"/>
      <c r="G16" s="119"/>
      <c r="H16" s="119"/>
      <c r="I16" s="119"/>
      <c r="J16" s="119"/>
      <c r="K16" s="119"/>
      <c r="L16" s="119"/>
      <c r="M16" s="119"/>
      <c r="N16" s="119"/>
      <c r="O16" s="119"/>
      <c r="P16" s="120">
        <f t="shared" si="1"/>
        <v>0</v>
      </c>
    </row>
    <row r="17" spans="1:16" ht="14.25" customHeight="1">
      <c r="A17" s="116">
        <v>1704</v>
      </c>
      <c r="B17" s="125" t="s">
        <v>1682</v>
      </c>
      <c r="C17" s="118">
        <v>11</v>
      </c>
      <c r="D17" s="119">
        <v>4296</v>
      </c>
      <c r="E17" s="119">
        <v>4296</v>
      </c>
      <c r="F17" s="119">
        <v>4296</v>
      </c>
      <c r="G17" s="119">
        <v>4296</v>
      </c>
      <c r="H17" s="119">
        <v>4296</v>
      </c>
      <c r="I17" s="119">
        <v>4296</v>
      </c>
      <c r="J17" s="119">
        <v>4296</v>
      </c>
      <c r="K17" s="119">
        <v>4296</v>
      </c>
      <c r="L17" s="119">
        <v>4296</v>
      </c>
      <c r="M17" s="119">
        <v>4296</v>
      </c>
      <c r="N17" s="119">
        <v>4296</v>
      </c>
      <c r="O17" s="119">
        <v>4296</v>
      </c>
      <c r="P17" s="120">
        <f t="shared" si="1"/>
        <v>51552</v>
      </c>
    </row>
    <row r="18" spans="1:16" ht="14.25" customHeight="1">
      <c r="A18" s="116">
        <v>1709</v>
      </c>
      <c r="B18" s="125" t="s">
        <v>1683</v>
      </c>
      <c r="C18" s="118">
        <v>11</v>
      </c>
      <c r="D18" s="119"/>
      <c r="E18" s="119"/>
      <c r="F18" s="119"/>
      <c r="G18" s="119"/>
      <c r="H18" s="119"/>
      <c r="I18" s="119"/>
      <c r="J18" s="119"/>
      <c r="K18" s="119"/>
      <c r="L18" s="119"/>
      <c r="M18" s="119"/>
      <c r="N18" s="119"/>
      <c r="O18" s="119"/>
      <c r="P18" s="120">
        <f t="shared" si="1"/>
        <v>0</v>
      </c>
    </row>
    <row r="19" spans="1:16" ht="14.25" customHeight="1">
      <c r="A19" s="112">
        <v>1800</v>
      </c>
      <c r="B19" s="123" t="s">
        <v>1684</v>
      </c>
      <c r="C19" s="124"/>
      <c r="D19" s="122">
        <f t="shared" ref="D19:O19" si="5">SUM(D20)</f>
        <v>0</v>
      </c>
      <c r="E19" s="122">
        <f t="shared" si="5"/>
        <v>0</v>
      </c>
      <c r="F19" s="122">
        <f t="shared" si="5"/>
        <v>0</v>
      </c>
      <c r="G19" s="122">
        <f t="shared" si="5"/>
        <v>0</v>
      </c>
      <c r="H19" s="122">
        <f t="shared" si="5"/>
        <v>0</v>
      </c>
      <c r="I19" s="122">
        <f t="shared" si="5"/>
        <v>0</v>
      </c>
      <c r="J19" s="122">
        <f t="shared" si="5"/>
        <v>0</v>
      </c>
      <c r="K19" s="122">
        <f t="shared" si="5"/>
        <v>0</v>
      </c>
      <c r="L19" s="122">
        <f t="shared" si="5"/>
        <v>0</v>
      </c>
      <c r="M19" s="122">
        <f t="shared" si="5"/>
        <v>0</v>
      </c>
      <c r="N19" s="122">
        <f t="shared" si="5"/>
        <v>0</v>
      </c>
      <c r="O19" s="122">
        <f t="shared" si="5"/>
        <v>0</v>
      </c>
      <c r="P19" s="122">
        <f t="shared" si="1"/>
        <v>0</v>
      </c>
    </row>
    <row r="20" spans="1:16" ht="14.25" customHeight="1">
      <c r="A20" s="116">
        <v>1801</v>
      </c>
      <c r="B20" s="125" t="s">
        <v>1684</v>
      </c>
      <c r="C20" s="118">
        <v>11</v>
      </c>
      <c r="D20" s="119"/>
      <c r="E20" s="119"/>
      <c r="F20" s="119"/>
      <c r="G20" s="119"/>
      <c r="H20" s="119"/>
      <c r="I20" s="119"/>
      <c r="J20" s="119"/>
      <c r="K20" s="119"/>
      <c r="L20" s="119"/>
      <c r="M20" s="119"/>
      <c r="N20" s="119"/>
      <c r="O20" s="119"/>
      <c r="P20" s="120">
        <f t="shared" si="1"/>
        <v>0</v>
      </c>
    </row>
    <row r="21" spans="1:16" ht="14.25" customHeight="1">
      <c r="A21" s="108">
        <v>2000</v>
      </c>
      <c r="B21" s="126" t="s">
        <v>1685</v>
      </c>
      <c r="C21" s="127"/>
      <c r="D21" s="111">
        <f t="shared" ref="D21:O21" si="6">SUM(D22:D26)</f>
        <v>0</v>
      </c>
      <c r="E21" s="111">
        <f t="shared" si="6"/>
        <v>0</v>
      </c>
      <c r="F21" s="111">
        <f t="shared" si="6"/>
        <v>0</v>
      </c>
      <c r="G21" s="111">
        <f t="shared" si="6"/>
        <v>0</v>
      </c>
      <c r="H21" s="111">
        <f t="shared" si="6"/>
        <v>0</v>
      </c>
      <c r="I21" s="111">
        <f t="shared" si="6"/>
        <v>0</v>
      </c>
      <c r="J21" s="111">
        <f t="shared" si="6"/>
        <v>0</v>
      </c>
      <c r="K21" s="111">
        <f t="shared" si="6"/>
        <v>0</v>
      </c>
      <c r="L21" s="111">
        <f t="shared" si="6"/>
        <v>0</v>
      </c>
      <c r="M21" s="111">
        <f t="shared" si="6"/>
        <v>0</v>
      </c>
      <c r="N21" s="111">
        <f t="shared" si="6"/>
        <v>0</v>
      </c>
      <c r="O21" s="111">
        <f t="shared" si="6"/>
        <v>0</v>
      </c>
      <c r="P21" s="111">
        <f t="shared" si="1"/>
        <v>0</v>
      </c>
    </row>
    <row r="22" spans="1:16" ht="14.25" customHeight="1">
      <c r="A22" s="112">
        <v>2100</v>
      </c>
      <c r="B22" s="123" t="s">
        <v>1686</v>
      </c>
      <c r="C22" s="124"/>
      <c r="D22" s="115"/>
      <c r="E22" s="115"/>
      <c r="F22" s="115"/>
      <c r="G22" s="115"/>
      <c r="H22" s="115"/>
      <c r="I22" s="115"/>
      <c r="J22" s="115"/>
      <c r="K22" s="115"/>
      <c r="L22" s="115"/>
      <c r="M22" s="115"/>
      <c r="N22" s="115"/>
      <c r="O22" s="115"/>
      <c r="P22" s="115">
        <f t="shared" si="1"/>
        <v>0</v>
      </c>
    </row>
    <row r="23" spans="1:16" ht="14.25" customHeight="1">
      <c r="A23" s="112">
        <v>2200</v>
      </c>
      <c r="B23" s="123" t="s">
        <v>1687</v>
      </c>
      <c r="C23" s="124"/>
      <c r="D23" s="115"/>
      <c r="E23" s="115"/>
      <c r="F23" s="115"/>
      <c r="G23" s="115"/>
      <c r="H23" s="115"/>
      <c r="I23" s="115"/>
      <c r="J23" s="115"/>
      <c r="K23" s="115"/>
      <c r="L23" s="115"/>
      <c r="M23" s="115"/>
      <c r="N23" s="115"/>
      <c r="O23" s="115"/>
      <c r="P23" s="115">
        <f t="shared" si="1"/>
        <v>0</v>
      </c>
    </row>
    <row r="24" spans="1:16" ht="14.25" customHeight="1">
      <c r="A24" s="112">
        <v>2300</v>
      </c>
      <c r="B24" s="123" t="s">
        <v>1688</v>
      </c>
      <c r="C24" s="124"/>
      <c r="D24" s="115"/>
      <c r="E24" s="115"/>
      <c r="F24" s="115"/>
      <c r="G24" s="115"/>
      <c r="H24" s="115"/>
      <c r="I24" s="115"/>
      <c r="J24" s="115"/>
      <c r="K24" s="115"/>
      <c r="L24" s="115"/>
      <c r="M24" s="115"/>
      <c r="N24" s="115"/>
      <c r="O24" s="115"/>
      <c r="P24" s="115">
        <f t="shared" si="1"/>
        <v>0</v>
      </c>
    </row>
    <row r="25" spans="1:16" ht="14.25" customHeight="1">
      <c r="A25" s="112">
        <v>2400</v>
      </c>
      <c r="B25" s="123" t="s">
        <v>1689</v>
      </c>
      <c r="C25" s="124"/>
      <c r="D25" s="115"/>
      <c r="E25" s="115"/>
      <c r="F25" s="115"/>
      <c r="G25" s="115"/>
      <c r="H25" s="115"/>
      <c r="I25" s="115"/>
      <c r="J25" s="115"/>
      <c r="K25" s="115"/>
      <c r="L25" s="115"/>
      <c r="M25" s="115"/>
      <c r="N25" s="115"/>
      <c r="O25" s="115"/>
      <c r="P25" s="115">
        <f t="shared" si="1"/>
        <v>0</v>
      </c>
    </row>
    <row r="26" spans="1:16" ht="14.25" customHeight="1">
      <c r="A26" s="112">
        <v>2500</v>
      </c>
      <c r="B26" s="123" t="s">
        <v>1690</v>
      </c>
      <c r="C26" s="124"/>
      <c r="D26" s="115"/>
      <c r="E26" s="115"/>
      <c r="F26" s="115"/>
      <c r="G26" s="115"/>
      <c r="H26" s="115"/>
      <c r="I26" s="115"/>
      <c r="J26" s="115"/>
      <c r="K26" s="115"/>
      <c r="L26" s="115"/>
      <c r="M26" s="115"/>
      <c r="N26" s="115"/>
      <c r="O26" s="115"/>
      <c r="P26" s="115">
        <f t="shared" si="1"/>
        <v>0</v>
      </c>
    </row>
    <row r="27" spans="1:16" ht="14.25" customHeight="1">
      <c r="A27" s="108">
        <v>3000</v>
      </c>
      <c r="B27" s="126" t="s">
        <v>1691</v>
      </c>
      <c r="C27" s="127"/>
      <c r="D27" s="111">
        <f t="shared" ref="D27:O27" si="7">SUM(D28)</f>
        <v>0</v>
      </c>
      <c r="E27" s="111">
        <f t="shared" si="7"/>
        <v>0</v>
      </c>
      <c r="F27" s="111">
        <f t="shared" si="7"/>
        <v>0</v>
      </c>
      <c r="G27" s="111">
        <f t="shared" si="7"/>
        <v>0</v>
      </c>
      <c r="H27" s="111">
        <f t="shared" si="7"/>
        <v>0</v>
      </c>
      <c r="I27" s="111">
        <f t="shared" si="7"/>
        <v>0</v>
      </c>
      <c r="J27" s="111">
        <f t="shared" si="7"/>
        <v>0</v>
      </c>
      <c r="K27" s="111">
        <f t="shared" si="7"/>
        <v>0</v>
      </c>
      <c r="L27" s="111">
        <f t="shared" si="7"/>
        <v>0</v>
      </c>
      <c r="M27" s="111">
        <f t="shared" si="7"/>
        <v>0</v>
      </c>
      <c r="N27" s="111">
        <f t="shared" si="7"/>
        <v>0</v>
      </c>
      <c r="O27" s="111">
        <f t="shared" si="7"/>
        <v>0</v>
      </c>
      <c r="P27" s="111">
        <f t="shared" si="1"/>
        <v>0</v>
      </c>
    </row>
    <row r="28" spans="1:16" ht="14.25" customHeight="1">
      <c r="A28" s="112">
        <v>3100</v>
      </c>
      <c r="B28" s="123" t="s">
        <v>1692</v>
      </c>
      <c r="C28" s="124"/>
      <c r="D28" s="115">
        <f t="shared" ref="D28:O28" si="8">SUM(D29)</f>
        <v>0</v>
      </c>
      <c r="E28" s="115">
        <f t="shared" si="8"/>
        <v>0</v>
      </c>
      <c r="F28" s="115">
        <f t="shared" si="8"/>
        <v>0</v>
      </c>
      <c r="G28" s="115">
        <f t="shared" si="8"/>
        <v>0</v>
      </c>
      <c r="H28" s="115">
        <f t="shared" si="8"/>
        <v>0</v>
      </c>
      <c r="I28" s="115">
        <f t="shared" si="8"/>
        <v>0</v>
      </c>
      <c r="J28" s="115">
        <f t="shared" si="8"/>
        <v>0</v>
      </c>
      <c r="K28" s="115">
        <f t="shared" si="8"/>
        <v>0</v>
      </c>
      <c r="L28" s="115">
        <f t="shared" si="8"/>
        <v>0</v>
      </c>
      <c r="M28" s="115">
        <f t="shared" si="8"/>
        <v>0</v>
      </c>
      <c r="N28" s="115">
        <f t="shared" si="8"/>
        <v>0</v>
      </c>
      <c r="O28" s="115">
        <f t="shared" si="8"/>
        <v>0</v>
      </c>
      <c r="P28" s="115">
        <f t="shared" si="1"/>
        <v>0</v>
      </c>
    </row>
    <row r="29" spans="1:16" ht="14.25" customHeight="1">
      <c r="A29" s="116">
        <v>3101</v>
      </c>
      <c r="B29" s="125" t="s">
        <v>1692</v>
      </c>
      <c r="C29" s="118">
        <v>11</v>
      </c>
      <c r="D29" s="119"/>
      <c r="E29" s="119"/>
      <c r="F29" s="119"/>
      <c r="G29" s="119"/>
      <c r="H29" s="119"/>
      <c r="I29" s="119"/>
      <c r="J29" s="119"/>
      <c r="K29" s="119"/>
      <c r="L29" s="119"/>
      <c r="M29" s="119"/>
      <c r="N29" s="119"/>
      <c r="O29" s="119"/>
      <c r="P29" s="120">
        <f t="shared" si="1"/>
        <v>0</v>
      </c>
    </row>
    <row r="30" spans="1:16" ht="14.25" customHeight="1">
      <c r="A30" s="108">
        <v>4000</v>
      </c>
      <c r="B30" s="126" t="s">
        <v>1693</v>
      </c>
      <c r="C30" s="127"/>
      <c r="D30" s="111">
        <f t="shared" ref="D30:O30" si="9">D31+D36+D37+D52+D54</f>
        <v>314852</v>
      </c>
      <c r="E30" s="111">
        <f t="shared" si="9"/>
        <v>314852</v>
      </c>
      <c r="F30" s="111">
        <f t="shared" si="9"/>
        <v>314852</v>
      </c>
      <c r="G30" s="111">
        <f t="shared" si="9"/>
        <v>314852</v>
      </c>
      <c r="H30" s="111">
        <f t="shared" si="9"/>
        <v>314852</v>
      </c>
      <c r="I30" s="111">
        <f t="shared" si="9"/>
        <v>314852</v>
      </c>
      <c r="J30" s="111">
        <f t="shared" si="9"/>
        <v>314852</v>
      </c>
      <c r="K30" s="111">
        <f t="shared" si="9"/>
        <v>314852</v>
      </c>
      <c r="L30" s="111">
        <f t="shared" si="9"/>
        <v>314852</v>
      </c>
      <c r="M30" s="111">
        <f t="shared" si="9"/>
        <v>314852</v>
      </c>
      <c r="N30" s="111">
        <f t="shared" si="9"/>
        <v>314852</v>
      </c>
      <c r="O30" s="111">
        <f t="shared" si="9"/>
        <v>314852</v>
      </c>
      <c r="P30" s="111">
        <f t="shared" si="1"/>
        <v>3778224</v>
      </c>
    </row>
    <row r="31" spans="1:16" ht="30" customHeight="1">
      <c r="A31" s="112">
        <v>4100</v>
      </c>
      <c r="B31" s="128" t="s">
        <v>1694</v>
      </c>
      <c r="C31" s="129"/>
      <c r="D31" s="115">
        <f t="shared" ref="D31:O31" si="10">SUM(D32:D35)</f>
        <v>35648</v>
      </c>
      <c r="E31" s="115">
        <f t="shared" si="10"/>
        <v>35648</v>
      </c>
      <c r="F31" s="115">
        <f t="shared" si="10"/>
        <v>35648</v>
      </c>
      <c r="G31" s="115">
        <f t="shared" si="10"/>
        <v>35648</v>
      </c>
      <c r="H31" s="115">
        <f t="shared" si="10"/>
        <v>35648</v>
      </c>
      <c r="I31" s="115">
        <f t="shared" si="10"/>
        <v>35648</v>
      </c>
      <c r="J31" s="115">
        <f t="shared" si="10"/>
        <v>35648</v>
      </c>
      <c r="K31" s="115">
        <f t="shared" si="10"/>
        <v>35648</v>
      </c>
      <c r="L31" s="115">
        <f t="shared" si="10"/>
        <v>35648</v>
      </c>
      <c r="M31" s="115">
        <f t="shared" si="10"/>
        <v>35648</v>
      </c>
      <c r="N31" s="115">
        <f t="shared" si="10"/>
        <v>35648</v>
      </c>
      <c r="O31" s="115">
        <f t="shared" si="10"/>
        <v>35648</v>
      </c>
      <c r="P31" s="115">
        <f t="shared" si="1"/>
        <v>427776</v>
      </c>
    </row>
    <row r="32" spans="1:16" ht="14.25" customHeight="1">
      <c r="A32" s="116">
        <v>4101</v>
      </c>
      <c r="B32" s="125" t="s">
        <v>1695</v>
      </c>
      <c r="C32" s="118">
        <v>11</v>
      </c>
      <c r="D32" s="119">
        <v>14376</v>
      </c>
      <c r="E32" s="119">
        <v>14376</v>
      </c>
      <c r="F32" s="119">
        <v>14376</v>
      </c>
      <c r="G32" s="119">
        <v>14376</v>
      </c>
      <c r="H32" s="119">
        <v>14376</v>
      </c>
      <c r="I32" s="119">
        <v>14376</v>
      </c>
      <c r="J32" s="119">
        <v>14376</v>
      </c>
      <c r="K32" s="119">
        <v>14376</v>
      </c>
      <c r="L32" s="119">
        <v>14376</v>
      </c>
      <c r="M32" s="119">
        <v>14376</v>
      </c>
      <c r="N32" s="119">
        <v>14376</v>
      </c>
      <c r="O32" s="119">
        <v>14376</v>
      </c>
      <c r="P32" s="120">
        <f t="shared" si="1"/>
        <v>172512</v>
      </c>
    </row>
    <row r="33" spans="1:16" ht="14.25" customHeight="1">
      <c r="A33" s="116">
        <v>4102</v>
      </c>
      <c r="B33" s="125" t="s">
        <v>1696</v>
      </c>
      <c r="C33" s="118">
        <v>11</v>
      </c>
      <c r="D33" s="119">
        <v>14486</v>
      </c>
      <c r="E33" s="119">
        <v>14486</v>
      </c>
      <c r="F33" s="119">
        <v>14486</v>
      </c>
      <c r="G33" s="119">
        <v>14486</v>
      </c>
      <c r="H33" s="119">
        <v>14486</v>
      </c>
      <c r="I33" s="119">
        <v>14486</v>
      </c>
      <c r="J33" s="119">
        <v>14486</v>
      </c>
      <c r="K33" s="119">
        <v>14486</v>
      </c>
      <c r="L33" s="119">
        <v>14486</v>
      </c>
      <c r="M33" s="119">
        <v>14486</v>
      </c>
      <c r="N33" s="119">
        <v>14486</v>
      </c>
      <c r="O33" s="119">
        <v>14486</v>
      </c>
      <c r="P33" s="120">
        <f t="shared" si="1"/>
        <v>173832</v>
      </c>
    </row>
    <row r="34" spans="1:16" ht="14.25" customHeight="1">
      <c r="A34" s="116">
        <v>4103</v>
      </c>
      <c r="B34" s="125" t="s">
        <v>1697</v>
      </c>
      <c r="C34" s="118">
        <v>11</v>
      </c>
      <c r="D34" s="119">
        <v>6786</v>
      </c>
      <c r="E34" s="119">
        <v>6786</v>
      </c>
      <c r="F34" s="119">
        <v>6786</v>
      </c>
      <c r="G34" s="119">
        <v>6786</v>
      </c>
      <c r="H34" s="119">
        <v>6786</v>
      </c>
      <c r="I34" s="119">
        <v>6786</v>
      </c>
      <c r="J34" s="119">
        <v>6786</v>
      </c>
      <c r="K34" s="119">
        <v>6786</v>
      </c>
      <c r="L34" s="119">
        <v>6786</v>
      </c>
      <c r="M34" s="119">
        <v>6786</v>
      </c>
      <c r="N34" s="119">
        <v>6786</v>
      </c>
      <c r="O34" s="119">
        <v>6786</v>
      </c>
      <c r="P34" s="120">
        <f t="shared" si="1"/>
        <v>81432</v>
      </c>
    </row>
    <row r="35" spans="1:16" ht="14.25" customHeight="1">
      <c r="A35" s="116">
        <v>4104</v>
      </c>
      <c r="B35" s="125" t="s">
        <v>1698</v>
      </c>
      <c r="C35" s="118">
        <v>11</v>
      </c>
      <c r="D35" s="119"/>
      <c r="E35" s="119"/>
      <c r="F35" s="119"/>
      <c r="G35" s="119"/>
      <c r="H35" s="119"/>
      <c r="I35" s="119"/>
      <c r="J35" s="119"/>
      <c r="K35" s="119"/>
      <c r="L35" s="119"/>
      <c r="M35" s="119"/>
      <c r="N35" s="119"/>
      <c r="O35" s="119"/>
      <c r="P35" s="120">
        <f t="shared" si="1"/>
        <v>0</v>
      </c>
    </row>
    <row r="36" spans="1:16" ht="15" customHeight="1">
      <c r="A36" s="112">
        <v>4200</v>
      </c>
      <c r="B36" s="128" t="s">
        <v>1699</v>
      </c>
      <c r="C36" s="129"/>
      <c r="D36" s="115"/>
      <c r="E36" s="115"/>
      <c r="F36" s="115"/>
      <c r="G36" s="115"/>
      <c r="H36" s="115"/>
      <c r="I36" s="115"/>
      <c r="J36" s="115"/>
      <c r="K36" s="115"/>
      <c r="L36" s="115"/>
      <c r="M36" s="115"/>
      <c r="N36" s="115"/>
      <c r="O36" s="115"/>
      <c r="P36" s="115">
        <f t="shared" si="1"/>
        <v>0</v>
      </c>
    </row>
    <row r="37" spans="1:16" ht="15" customHeight="1">
      <c r="A37" s="112">
        <v>4300</v>
      </c>
      <c r="B37" s="128" t="s">
        <v>1700</v>
      </c>
      <c r="C37" s="129"/>
      <c r="D37" s="115">
        <f t="shared" ref="D37:O37" si="11">SUM(D38:D51)</f>
        <v>256062</v>
      </c>
      <c r="E37" s="115">
        <f t="shared" si="11"/>
        <v>256062</v>
      </c>
      <c r="F37" s="115">
        <f t="shared" si="11"/>
        <v>256062</v>
      </c>
      <c r="G37" s="115">
        <f t="shared" si="11"/>
        <v>256062</v>
      </c>
      <c r="H37" s="115">
        <f t="shared" si="11"/>
        <v>256062</v>
      </c>
      <c r="I37" s="115">
        <f t="shared" si="11"/>
        <v>256062</v>
      </c>
      <c r="J37" s="115">
        <f t="shared" si="11"/>
        <v>256062</v>
      </c>
      <c r="K37" s="115">
        <f t="shared" si="11"/>
        <v>256062</v>
      </c>
      <c r="L37" s="115">
        <f t="shared" si="11"/>
        <v>256062</v>
      </c>
      <c r="M37" s="115">
        <f t="shared" si="11"/>
        <v>256062</v>
      </c>
      <c r="N37" s="115">
        <f t="shared" si="11"/>
        <v>256062</v>
      </c>
      <c r="O37" s="115">
        <f t="shared" si="11"/>
        <v>256062</v>
      </c>
      <c r="P37" s="115">
        <f t="shared" si="1"/>
        <v>3072744</v>
      </c>
    </row>
    <row r="38" spans="1:16" ht="14.25" customHeight="1">
      <c r="A38" s="116">
        <v>4301</v>
      </c>
      <c r="B38" s="125" t="s">
        <v>1701</v>
      </c>
      <c r="C38" s="118">
        <v>11</v>
      </c>
      <c r="D38" s="119">
        <v>19821</v>
      </c>
      <c r="E38" s="119">
        <v>19821</v>
      </c>
      <c r="F38" s="119">
        <v>19821</v>
      </c>
      <c r="G38" s="119">
        <v>19821</v>
      </c>
      <c r="H38" s="119">
        <v>19821</v>
      </c>
      <c r="I38" s="119">
        <v>19821</v>
      </c>
      <c r="J38" s="119">
        <v>19821</v>
      </c>
      <c r="K38" s="119">
        <v>19821</v>
      </c>
      <c r="L38" s="119">
        <v>19821</v>
      </c>
      <c r="M38" s="119">
        <v>19821</v>
      </c>
      <c r="N38" s="119">
        <v>19821</v>
      </c>
      <c r="O38" s="119">
        <v>19821</v>
      </c>
      <c r="P38" s="120">
        <f t="shared" si="1"/>
        <v>237852</v>
      </c>
    </row>
    <row r="39" spans="1:16" ht="14.25" customHeight="1">
      <c r="A39" s="116">
        <v>4302</v>
      </c>
      <c r="B39" s="125" t="s">
        <v>1702</v>
      </c>
      <c r="C39" s="118">
        <v>11</v>
      </c>
      <c r="D39" s="119">
        <v>4536</v>
      </c>
      <c r="E39" s="119">
        <v>4536</v>
      </c>
      <c r="F39" s="119">
        <v>4536</v>
      </c>
      <c r="G39" s="119">
        <v>4536</v>
      </c>
      <c r="H39" s="119">
        <v>4536</v>
      </c>
      <c r="I39" s="119">
        <v>4536</v>
      </c>
      <c r="J39" s="119">
        <v>4536</v>
      </c>
      <c r="K39" s="119">
        <v>4536</v>
      </c>
      <c r="L39" s="119">
        <v>4536</v>
      </c>
      <c r="M39" s="119">
        <v>4536</v>
      </c>
      <c r="N39" s="119">
        <v>4536</v>
      </c>
      <c r="O39" s="119">
        <v>4536</v>
      </c>
      <c r="P39" s="120">
        <f t="shared" si="1"/>
        <v>54432</v>
      </c>
    </row>
    <row r="40" spans="1:16" ht="14.25" customHeight="1">
      <c r="A40" s="116">
        <v>4303</v>
      </c>
      <c r="B40" s="125" t="s">
        <v>1703</v>
      </c>
      <c r="C40" s="118">
        <v>11</v>
      </c>
      <c r="D40" s="119">
        <v>4886</v>
      </c>
      <c r="E40" s="119">
        <v>4886</v>
      </c>
      <c r="F40" s="119">
        <v>4886</v>
      </c>
      <c r="G40" s="119">
        <v>4886</v>
      </c>
      <c r="H40" s="119">
        <v>4886</v>
      </c>
      <c r="I40" s="119">
        <v>4886</v>
      </c>
      <c r="J40" s="119">
        <v>4886</v>
      </c>
      <c r="K40" s="119">
        <v>4886</v>
      </c>
      <c r="L40" s="119">
        <v>4886</v>
      </c>
      <c r="M40" s="119">
        <v>4886</v>
      </c>
      <c r="N40" s="119">
        <v>4886</v>
      </c>
      <c r="O40" s="119">
        <v>4886</v>
      </c>
      <c r="P40" s="120">
        <f t="shared" si="1"/>
        <v>58632</v>
      </c>
    </row>
    <row r="41" spans="1:16" ht="14.25" customHeight="1">
      <c r="A41" s="116">
        <v>4304</v>
      </c>
      <c r="B41" s="125" t="s">
        <v>1704</v>
      </c>
      <c r="C41" s="118">
        <v>11</v>
      </c>
      <c r="D41" s="119">
        <v>4376</v>
      </c>
      <c r="E41" s="119">
        <v>4376</v>
      </c>
      <c r="F41" s="119">
        <v>4376</v>
      </c>
      <c r="G41" s="119">
        <v>4376</v>
      </c>
      <c r="H41" s="119">
        <v>4376</v>
      </c>
      <c r="I41" s="119">
        <v>4376</v>
      </c>
      <c r="J41" s="119">
        <v>4376</v>
      </c>
      <c r="K41" s="119">
        <v>4376</v>
      </c>
      <c r="L41" s="119">
        <v>4376</v>
      </c>
      <c r="M41" s="119">
        <v>4376</v>
      </c>
      <c r="N41" s="119">
        <v>4376</v>
      </c>
      <c r="O41" s="119">
        <v>4376</v>
      </c>
      <c r="P41" s="120">
        <f t="shared" si="1"/>
        <v>52512</v>
      </c>
    </row>
    <row r="42" spans="1:16" ht="14.25" customHeight="1">
      <c r="A42" s="116">
        <v>4305</v>
      </c>
      <c r="B42" s="125" t="s">
        <v>1705</v>
      </c>
      <c r="C42" s="118">
        <v>11</v>
      </c>
      <c r="D42" s="119"/>
      <c r="E42" s="119"/>
      <c r="F42" s="119"/>
      <c r="G42" s="119"/>
      <c r="H42" s="119"/>
      <c r="I42" s="119"/>
      <c r="J42" s="119"/>
      <c r="K42" s="119"/>
      <c r="L42" s="119"/>
      <c r="M42" s="119"/>
      <c r="N42" s="119"/>
      <c r="O42" s="119"/>
      <c r="P42" s="120">
        <f t="shared" si="1"/>
        <v>0</v>
      </c>
    </row>
    <row r="43" spans="1:16" ht="14.25" customHeight="1">
      <c r="A43" s="116">
        <v>4306</v>
      </c>
      <c r="B43" s="125" t="s">
        <v>1706</v>
      </c>
      <c r="C43" s="118">
        <v>11</v>
      </c>
      <c r="D43" s="119"/>
      <c r="E43" s="119"/>
      <c r="F43" s="119"/>
      <c r="G43" s="119"/>
      <c r="H43" s="119"/>
      <c r="I43" s="119"/>
      <c r="J43" s="119"/>
      <c r="K43" s="119"/>
      <c r="L43" s="119"/>
      <c r="M43" s="119"/>
      <c r="N43" s="119"/>
      <c r="O43" s="119"/>
      <c r="P43" s="120">
        <f t="shared" si="1"/>
        <v>0</v>
      </c>
    </row>
    <row r="44" spans="1:16" ht="14.25" customHeight="1">
      <c r="A44" s="116">
        <v>4307</v>
      </c>
      <c r="B44" s="125" t="s">
        <v>1707</v>
      </c>
      <c r="C44" s="118">
        <v>11</v>
      </c>
      <c r="D44" s="119"/>
      <c r="E44" s="119"/>
      <c r="F44" s="119"/>
      <c r="G44" s="119"/>
      <c r="H44" s="119"/>
      <c r="I44" s="119"/>
      <c r="J44" s="119"/>
      <c r="K44" s="119"/>
      <c r="L44" s="119"/>
      <c r="M44" s="119"/>
      <c r="N44" s="119"/>
      <c r="O44" s="119"/>
      <c r="P44" s="120">
        <f t="shared" si="1"/>
        <v>0</v>
      </c>
    </row>
    <row r="45" spans="1:16" ht="14.25" customHeight="1">
      <c r="A45" s="116">
        <v>4308</v>
      </c>
      <c r="B45" s="125" t="s">
        <v>1708</v>
      </c>
      <c r="C45" s="118">
        <v>11</v>
      </c>
      <c r="D45" s="119">
        <v>4186</v>
      </c>
      <c r="E45" s="119">
        <v>4186</v>
      </c>
      <c r="F45" s="119">
        <v>4186</v>
      </c>
      <c r="G45" s="119">
        <v>4186</v>
      </c>
      <c r="H45" s="119">
        <v>4186</v>
      </c>
      <c r="I45" s="119">
        <v>4186</v>
      </c>
      <c r="J45" s="119">
        <v>4186</v>
      </c>
      <c r="K45" s="119">
        <v>4186</v>
      </c>
      <c r="L45" s="119">
        <v>4186</v>
      </c>
      <c r="M45" s="119">
        <v>4186</v>
      </c>
      <c r="N45" s="119">
        <v>4186</v>
      </c>
      <c r="O45" s="119">
        <v>4186</v>
      </c>
      <c r="P45" s="120">
        <f t="shared" si="1"/>
        <v>50232</v>
      </c>
    </row>
    <row r="46" spans="1:16" ht="14.25" customHeight="1">
      <c r="A46" s="116">
        <v>4309</v>
      </c>
      <c r="B46" s="125" t="s">
        <v>1709</v>
      </c>
      <c r="C46" s="118">
        <v>11</v>
      </c>
      <c r="D46" s="119">
        <v>4921</v>
      </c>
      <c r="E46" s="119">
        <v>4921</v>
      </c>
      <c r="F46" s="119">
        <v>4921</v>
      </c>
      <c r="G46" s="119">
        <v>4921</v>
      </c>
      <c r="H46" s="119">
        <v>4921</v>
      </c>
      <c r="I46" s="119">
        <v>4921</v>
      </c>
      <c r="J46" s="119">
        <v>4921</v>
      </c>
      <c r="K46" s="119">
        <v>4921</v>
      </c>
      <c r="L46" s="119">
        <v>4921</v>
      </c>
      <c r="M46" s="119">
        <v>4921</v>
      </c>
      <c r="N46" s="119">
        <v>4921</v>
      </c>
      <c r="O46" s="119">
        <v>4921</v>
      </c>
      <c r="P46" s="120">
        <f t="shared" si="1"/>
        <v>59052</v>
      </c>
    </row>
    <row r="47" spans="1:16" ht="14.25" customHeight="1">
      <c r="A47" s="116">
        <v>4310</v>
      </c>
      <c r="B47" s="125" t="s">
        <v>1710</v>
      </c>
      <c r="C47" s="118">
        <v>11</v>
      </c>
      <c r="D47" s="119">
        <v>172313</v>
      </c>
      <c r="E47" s="119">
        <v>172313</v>
      </c>
      <c r="F47" s="119">
        <v>172313</v>
      </c>
      <c r="G47" s="119">
        <v>172313</v>
      </c>
      <c r="H47" s="119">
        <v>172313</v>
      </c>
      <c r="I47" s="119">
        <v>172313</v>
      </c>
      <c r="J47" s="119">
        <v>172313</v>
      </c>
      <c r="K47" s="119">
        <v>172313</v>
      </c>
      <c r="L47" s="119">
        <v>172313</v>
      </c>
      <c r="M47" s="119">
        <v>172313</v>
      </c>
      <c r="N47" s="119">
        <v>172313</v>
      </c>
      <c r="O47" s="119">
        <v>172313</v>
      </c>
      <c r="P47" s="120">
        <f t="shared" si="1"/>
        <v>2067756</v>
      </c>
    </row>
    <row r="48" spans="1:16" ht="14.25" customHeight="1">
      <c r="A48" s="116">
        <v>4311</v>
      </c>
      <c r="B48" s="125" t="s">
        <v>1711</v>
      </c>
      <c r="C48" s="118">
        <v>11</v>
      </c>
      <c r="D48" s="119">
        <v>6178</v>
      </c>
      <c r="E48" s="119">
        <v>6178</v>
      </c>
      <c r="F48" s="119">
        <v>6178</v>
      </c>
      <c r="G48" s="119">
        <v>6178</v>
      </c>
      <c r="H48" s="119">
        <v>6178</v>
      </c>
      <c r="I48" s="119">
        <v>6178</v>
      </c>
      <c r="J48" s="119">
        <v>6178</v>
      </c>
      <c r="K48" s="119">
        <v>6178</v>
      </c>
      <c r="L48" s="119">
        <v>6178</v>
      </c>
      <c r="M48" s="119">
        <v>6178</v>
      </c>
      <c r="N48" s="119">
        <v>6178</v>
      </c>
      <c r="O48" s="119">
        <v>6178</v>
      </c>
      <c r="P48" s="120">
        <f t="shared" si="1"/>
        <v>74136</v>
      </c>
    </row>
    <row r="49" spans="1:16" ht="14.25" customHeight="1">
      <c r="A49" s="116">
        <v>4312</v>
      </c>
      <c r="B49" s="125" t="s">
        <v>1712</v>
      </c>
      <c r="C49" s="118">
        <v>11</v>
      </c>
      <c r="D49" s="119">
        <v>4031</v>
      </c>
      <c r="E49" s="119">
        <v>4031</v>
      </c>
      <c r="F49" s="119">
        <v>4031</v>
      </c>
      <c r="G49" s="119">
        <v>4031</v>
      </c>
      <c r="H49" s="119">
        <v>4031</v>
      </c>
      <c r="I49" s="119">
        <v>4031</v>
      </c>
      <c r="J49" s="119">
        <v>4031</v>
      </c>
      <c r="K49" s="119">
        <v>4031</v>
      </c>
      <c r="L49" s="119">
        <v>4031</v>
      </c>
      <c r="M49" s="119">
        <v>4031</v>
      </c>
      <c r="N49" s="119">
        <v>4031</v>
      </c>
      <c r="O49" s="119">
        <v>4031</v>
      </c>
      <c r="P49" s="120">
        <f t="shared" si="1"/>
        <v>48372</v>
      </c>
    </row>
    <row r="50" spans="1:16" ht="14.25" customHeight="1">
      <c r="A50" s="116">
        <v>4313</v>
      </c>
      <c r="B50" s="125" t="s">
        <v>1713</v>
      </c>
      <c r="C50" s="118">
        <v>11</v>
      </c>
      <c r="D50" s="119">
        <v>12921</v>
      </c>
      <c r="E50" s="119">
        <v>12921</v>
      </c>
      <c r="F50" s="119">
        <v>12921</v>
      </c>
      <c r="G50" s="119">
        <v>12921</v>
      </c>
      <c r="H50" s="119">
        <v>12921</v>
      </c>
      <c r="I50" s="119">
        <v>12921</v>
      </c>
      <c r="J50" s="119">
        <v>12921</v>
      </c>
      <c r="K50" s="119">
        <v>12921</v>
      </c>
      <c r="L50" s="119">
        <v>12921</v>
      </c>
      <c r="M50" s="119">
        <v>12921</v>
      </c>
      <c r="N50" s="119">
        <v>12921</v>
      </c>
      <c r="O50" s="119">
        <v>12921</v>
      </c>
      <c r="P50" s="120">
        <f t="shared" si="1"/>
        <v>155052</v>
      </c>
    </row>
    <row r="51" spans="1:16" ht="14.25" customHeight="1">
      <c r="A51" s="116">
        <v>4314</v>
      </c>
      <c r="B51" s="125" t="s">
        <v>1714</v>
      </c>
      <c r="C51" s="118">
        <v>11</v>
      </c>
      <c r="D51" s="119">
        <v>17893</v>
      </c>
      <c r="E51" s="119">
        <v>17893</v>
      </c>
      <c r="F51" s="119">
        <v>17893</v>
      </c>
      <c r="G51" s="119">
        <v>17893</v>
      </c>
      <c r="H51" s="119">
        <v>17893</v>
      </c>
      <c r="I51" s="119">
        <v>17893</v>
      </c>
      <c r="J51" s="119">
        <v>17893</v>
      </c>
      <c r="K51" s="119">
        <v>17893</v>
      </c>
      <c r="L51" s="119">
        <v>17893</v>
      </c>
      <c r="M51" s="119">
        <v>17893</v>
      </c>
      <c r="N51" s="119">
        <v>17893</v>
      </c>
      <c r="O51" s="119">
        <v>17893</v>
      </c>
      <c r="P51" s="120">
        <f t="shared" si="1"/>
        <v>214716</v>
      </c>
    </row>
    <row r="52" spans="1:16" ht="15" customHeight="1">
      <c r="A52" s="112">
        <v>4400</v>
      </c>
      <c r="B52" s="128" t="s">
        <v>1715</v>
      </c>
      <c r="C52" s="129"/>
      <c r="D52" s="115">
        <f t="shared" ref="D52:O52" si="12">SUM(D53)</f>
        <v>19214</v>
      </c>
      <c r="E52" s="115">
        <f t="shared" si="12"/>
        <v>19214</v>
      </c>
      <c r="F52" s="115">
        <f t="shared" si="12"/>
        <v>19214</v>
      </c>
      <c r="G52" s="115">
        <f t="shared" si="12"/>
        <v>19214</v>
      </c>
      <c r="H52" s="115">
        <f t="shared" si="12"/>
        <v>19214</v>
      </c>
      <c r="I52" s="115">
        <f t="shared" si="12"/>
        <v>19214</v>
      </c>
      <c r="J52" s="115">
        <f t="shared" si="12"/>
        <v>19214</v>
      </c>
      <c r="K52" s="115">
        <f t="shared" si="12"/>
        <v>19214</v>
      </c>
      <c r="L52" s="115">
        <f t="shared" si="12"/>
        <v>19214</v>
      </c>
      <c r="M52" s="115">
        <f t="shared" si="12"/>
        <v>19214</v>
      </c>
      <c r="N52" s="115">
        <f t="shared" si="12"/>
        <v>19214</v>
      </c>
      <c r="O52" s="115">
        <f t="shared" si="12"/>
        <v>19214</v>
      </c>
      <c r="P52" s="115">
        <f t="shared" si="1"/>
        <v>230568</v>
      </c>
    </row>
    <row r="53" spans="1:16" ht="14.25" customHeight="1">
      <c r="A53" s="116">
        <v>4401</v>
      </c>
      <c r="B53" s="125" t="s">
        <v>1715</v>
      </c>
      <c r="C53" s="118">
        <v>11</v>
      </c>
      <c r="D53" s="119">
        <v>19214</v>
      </c>
      <c r="E53" s="119">
        <v>19214</v>
      </c>
      <c r="F53" s="119">
        <v>19214</v>
      </c>
      <c r="G53" s="119">
        <v>19214</v>
      </c>
      <c r="H53" s="119">
        <v>19214</v>
      </c>
      <c r="I53" s="119">
        <v>19214</v>
      </c>
      <c r="J53" s="119">
        <v>19214</v>
      </c>
      <c r="K53" s="119">
        <v>19214</v>
      </c>
      <c r="L53" s="119">
        <v>19214</v>
      </c>
      <c r="M53" s="119">
        <v>19214</v>
      </c>
      <c r="N53" s="119">
        <v>19214</v>
      </c>
      <c r="O53" s="119">
        <v>19214</v>
      </c>
      <c r="P53" s="120">
        <f t="shared" si="1"/>
        <v>230568</v>
      </c>
    </row>
    <row r="54" spans="1:16" ht="15" customHeight="1">
      <c r="A54" s="112">
        <v>4500</v>
      </c>
      <c r="B54" s="128" t="s">
        <v>1716</v>
      </c>
      <c r="C54" s="129"/>
      <c r="D54" s="115">
        <f t="shared" ref="D54:O54" si="13">SUM(D55:D59)</f>
        <v>3928</v>
      </c>
      <c r="E54" s="115">
        <f t="shared" si="13"/>
        <v>3928</v>
      </c>
      <c r="F54" s="115">
        <f t="shared" si="13"/>
        <v>3928</v>
      </c>
      <c r="G54" s="115">
        <f t="shared" si="13"/>
        <v>3928</v>
      </c>
      <c r="H54" s="115">
        <f t="shared" si="13"/>
        <v>3928</v>
      </c>
      <c r="I54" s="115">
        <f t="shared" si="13"/>
        <v>3928</v>
      </c>
      <c r="J54" s="115">
        <f t="shared" si="13"/>
        <v>3928</v>
      </c>
      <c r="K54" s="115">
        <f t="shared" si="13"/>
        <v>3928</v>
      </c>
      <c r="L54" s="115">
        <f t="shared" si="13"/>
        <v>3928</v>
      </c>
      <c r="M54" s="115">
        <f t="shared" si="13"/>
        <v>3928</v>
      </c>
      <c r="N54" s="115">
        <f t="shared" si="13"/>
        <v>3928</v>
      </c>
      <c r="O54" s="115">
        <f t="shared" si="13"/>
        <v>3928</v>
      </c>
      <c r="P54" s="115">
        <f t="shared" si="1"/>
        <v>47136</v>
      </c>
    </row>
    <row r="55" spans="1:16" ht="14.25" customHeight="1">
      <c r="A55" s="116">
        <v>4501</v>
      </c>
      <c r="B55" s="125" t="s">
        <v>1679</v>
      </c>
      <c r="C55" s="118">
        <v>11</v>
      </c>
      <c r="D55" s="119">
        <v>3928</v>
      </c>
      <c r="E55" s="119">
        <v>3928</v>
      </c>
      <c r="F55" s="119">
        <v>3928</v>
      </c>
      <c r="G55" s="119">
        <v>3928</v>
      </c>
      <c r="H55" s="119">
        <v>3928</v>
      </c>
      <c r="I55" s="119">
        <v>3928</v>
      </c>
      <c r="J55" s="119">
        <v>3928</v>
      </c>
      <c r="K55" s="119">
        <v>3928</v>
      </c>
      <c r="L55" s="119">
        <v>3928</v>
      </c>
      <c r="M55" s="119">
        <v>3928</v>
      </c>
      <c r="N55" s="119">
        <v>3928</v>
      </c>
      <c r="O55" s="119">
        <v>3928</v>
      </c>
      <c r="P55" s="120">
        <f t="shared" si="1"/>
        <v>47136</v>
      </c>
    </row>
    <row r="56" spans="1:16" ht="14.25" customHeight="1">
      <c r="A56" s="116">
        <v>4502</v>
      </c>
      <c r="B56" s="125" t="s">
        <v>1680</v>
      </c>
      <c r="C56" s="118">
        <v>11</v>
      </c>
      <c r="D56" s="119"/>
      <c r="E56" s="119"/>
      <c r="F56" s="119"/>
      <c r="G56" s="119"/>
      <c r="H56" s="119"/>
      <c r="I56" s="119"/>
      <c r="J56" s="119"/>
      <c r="K56" s="119"/>
      <c r="L56" s="119"/>
      <c r="M56" s="119"/>
      <c r="N56" s="119"/>
      <c r="O56" s="119"/>
      <c r="P56" s="120">
        <f t="shared" si="1"/>
        <v>0</v>
      </c>
    </row>
    <row r="57" spans="1:16" ht="14.25" customHeight="1">
      <c r="A57" s="116">
        <v>4503</v>
      </c>
      <c r="B57" s="125" t="s">
        <v>1681</v>
      </c>
      <c r="C57" s="118">
        <v>11</v>
      </c>
      <c r="D57" s="119"/>
      <c r="E57" s="119"/>
      <c r="F57" s="119"/>
      <c r="G57" s="119"/>
      <c r="H57" s="119"/>
      <c r="I57" s="119"/>
      <c r="J57" s="119"/>
      <c r="K57" s="119"/>
      <c r="L57" s="119"/>
      <c r="M57" s="119"/>
      <c r="N57" s="119"/>
      <c r="O57" s="119"/>
      <c r="P57" s="120">
        <f t="shared" si="1"/>
        <v>0</v>
      </c>
    </row>
    <row r="58" spans="1:16" ht="14.25" customHeight="1">
      <c r="A58" s="116">
        <v>4504</v>
      </c>
      <c r="B58" s="125" t="s">
        <v>1682</v>
      </c>
      <c r="C58" s="118">
        <v>11</v>
      </c>
      <c r="D58" s="119"/>
      <c r="E58" s="119"/>
      <c r="F58" s="119"/>
      <c r="G58" s="119"/>
      <c r="H58" s="119"/>
      <c r="I58" s="119"/>
      <c r="J58" s="119"/>
      <c r="K58" s="119"/>
      <c r="L58" s="119"/>
      <c r="M58" s="119"/>
      <c r="N58" s="119"/>
      <c r="O58" s="119"/>
      <c r="P58" s="120">
        <f t="shared" si="1"/>
        <v>0</v>
      </c>
    </row>
    <row r="59" spans="1:16" ht="14.25" customHeight="1">
      <c r="A59" s="116">
        <v>4509</v>
      </c>
      <c r="B59" s="125" t="s">
        <v>1683</v>
      </c>
      <c r="C59" s="118">
        <v>11</v>
      </c>
      <c r="D59" s="119"/>
      <c r="E59" s="119"/>
      <c r="F59" s="119"/>
      <c r="G59" s="119"/>
      <c r="H59" s="119"/>
      <c r="I59" s="119"/>
      <c r="J59" s="119"/>
      <c r="K59" s="119"/>
      <c r="L59" s="119"/>
      <c r="M59" s="119"/>
      <c r="N59" s="119"/>
      <c r="O59" s="119"/>
      <c r="P59" s="120">
        <f t="shared" si="1"/>
        <v>0</v>
      </c>
    </row>
    <row r="60" spans="1:16" ht="15" customHeight="1">
      <c r="A60" s="108">
        <v>5000</v>
      </c>
      <c r="B60" s="130" t="s">
        <v>1717</v>
      </c>
      <c r="C60" s="131"/>
      <c r="D60" s="111">
        <f t="shared" ref="D60:O60" si="14">D61+D64</f>
        <v>20829</v>
      </c>
      <c r="E60" s="111">
        <f t="shared" si="14"/>
        <v>20829</v>
      </c>
      <c r="F60" s="111">
        <f t="shared" si="14"/>
        <v>20829</v>
      </c>
      <c r="G60" s="111">
        <f t="shared" si="14"/>
        <v>20829</v>
      </c>
      <c r="H60" s="111">
        <f t="shared" si="14"/>
        <v>20829</v>
      </c>
      <c r="I60" s="111">
        <f t="shared" si="14"/>
        <v>20829</v>
      </c>
      <c r="J60" s="111">
        <f t="shared" si="14"/>
        <v>20829</v>
      </c>
      <c r="K60" s="111">
        <f t="shared" si="14"/>
        <v>20829</v>
      </c>
      <c r="L60" s="111">
        <f t="shared" si="14"/>
        <v>20829</v>
      </c>
      <c r="M60" s="111">
        <f t="shared" si="14"/>
        <v>20829</v>
      </c>
      <c r="N60" s="111">
        <f t="shared" si="14"/>
        <v>20829</v>
      </c>
      <c r="O60" s="111">
        <f t="shared" si="14"/>
        <v>20829</v>
      </c>
      <c r="P60" s="111">
        <f t="shared" si="1"/>
        <v>249948</v>
      </c>
    </row>
    <row r="61" spans="1:16" ht="15" customHeight="1">
      <c r="A61" s="112">
        <v>5100</v>
      </c>
      <c r="B61" s="128" t="s">
        <v>1718</v>
      </c>
      <c r="C61" s="129"/>
      <c r="D61" s="115">
        <f t="shared" ref="D61:O61" si="15">SUM(D62:D63)</f>
        <v>20829</v>
      </c>
      <c r="E61" s="115">
        <f t="shared" si="15"/>
        <v>20829</v>
      </c>
      <c r="F61" s="115">
        <f t="shared" si="15"/>
        <v>20829</v>
      </c>
      <c r="G61" s="115">
        <f t="shared" si="15"/>
        <v>20829</v>
      </c>
      <c r="H61" s="115">
        <f t="shared" si="15"/>
        <v>20829</v>
      </c>
      <c r="I61" s="115">
        <f t="shared" si="15"/>
        <v>20829</v>
      </c>
      <c r="J61" s="115">
        <f t="shared" si="15"/>
        <v>20829</v>
      </c>
      <c r="K61" s="115">
        <f t="shared" si="15"/>
        <v>20829</v>
      </c>
      <c r="L61" s="115">
        <f t="shared" si="15"/>
        <v>20829</v>
      </c>
      <c r="M61" s="115">
        <f t="shared" si="15"/>
        <v>20829</v>
      </c>
      <c r="N61" s="115">
        <f t="shared" si="15"/>
        <v>20829</v>
      </c>
      <c r="O61" s="115">
        <f t="shared" si="15"/>
        <v>20829</v>
      </c>
      <c r="P61" s="115">
        <f t="shared" si="1"/>
        <v>249948</v>
      </c>
    </row>
    <row r="62" spans="1:16" ht="15" customHeight="1">
      <c r="A62" s="116">
        <v>5101</v>
      </c>
      <c r="B62" s="125" t="s">
        <v>1719</v>
      </c>
      <c r="C62" s="118">
        <v>11</v>
      </c>
      <c r="D62" s="119">
        <v>3992</v>
      </c>
      <c r="E62" s="119">
        <v>3992</v>
      </c>
      <c r="F62" s="119">
        <v>3992</v>
      </c>
      <c r="G62" s="119">
        <v>3992</v>
      </c>
      <c r="H62" s="119">
        <v>3992</v>
      </c>
      <c r="I62" s="119">
        <v>3992</v>
      </c>
      <c r="J62" s="119">
        <v>3992</v>
      </c>
      <c r="K62" s="119">
        <v>3992</v>
      </c>
      <c r="L62" s="119">
        <v>3992</v>
      </c>
      <c r="M62" s="119">
        <v>3992</v>
      </c>
      <c r="N62" s="119">
        <v>3992</v>
      </c>
      <c r="O62" s="119">
        <v>3992</v>
      </c>
      <c r="P62" s="120">
        <f t="shared" si="1"/>
        <v>47904</v>
      </c>
    </row>
    <row r="63" spans="1:16" ht="14.25" customHeight="1">
      <c r="A63" s="116">
        <v>5102</v>
      </c>
      <c r="B63" s="125" t="s">
        <v>1720</v>
      </c>
      <c r="C63" s="118">
        <v>11</v>
      </c>
      <c r="D63" s="119">
        <v>16837</v>
      </c>
      <c r="E63" s="119">
        <v>16837</v>
      </c>
      <c r="F63" s="119">
        <v>16837</v>
      </c>
      <c r="G63" s="119">
        <v>16837</v>
      </c>
      <c r="H63" s="119">
        <v>16837</v>
      </c>
      <c r="I63" s="119">
        <v>16837</v>
      </c>
      <c r="J63" s="119">
        <v>16837</v>
      </c>
      <c r="K63" s="119">
        <v>16837</v>
      </c>
      <c r="L63" s="119">
        <v>16837</v>
      </c>
      <c r="M63" s="119">
        <v>16837</v>
      </c>
      <c r="N63" s="119">
        <v>16837</v>
      </c>
      <c r="O63" s="119">
        <v>16837</v>
      </c>
      <c r="P63" s="120">
        <f t="shared" si="1"/>
        <v>202044</v>
      </c>
    </row>
    <row r="64" spans="1:16" ht="15" customHeight="1">
      <c r="A64" s="112">
        <v>5200</v>
      </c>
      <c r="B64" s="128" t="s">
        <v>1721</v>
      </c>
      <c r="C64" s="129"/>
      <c r="D64" s="115"/>
      <c r="E64" s="115"/>
      <c r="F64" s="115"/>
      <c r="G64" s="115"/>
      <c r="H64" s="115"/>
      <c r="I64" s="115"/>
      <c r="J64" s="115"/>
      <c r="K64" s="115"/>
      <c r="L64" s="115"/>
      <c r="M64" s="115"/>
      <c r="N64" s="115"/>
      <c r="O64" s="115"/>
      <c r="P64" s="115">
        <f t="shared" si="1"/>
        <v>0</v>
      </c>
    </row>
    <row r="65" spans="1:16" ht="15" customHeight="1">
      <c r="A65" s="108">
        <v>6000</v>
      </c>
      <c r="B65" s="130" t="s">
        <v>1722</v>
      </c>
      <c r="C65" s="131"/>
      <c r="D65" s="111">
        <f t="shared" ref="D65:O65" si="16">D66+D70+D73</f>
        <v>166092</v>
      </c>
      <c r="E65" s="111">
        <f t="shared" si="16"/>
        <v>166092</v>
      </c>
      <c r="F65" s="111">
        <f t="shared" si="16"/>
        <v>166092</v>
      </c>
      <c r="G65" s="111">
        <f t="shared" si="16"/>
        <v>166092</v>
      </c>
      <c r="H65" s="111">
        <f t="shared" si="16"/>
        <v>166092</v>
      </c>
      <c r="I65" s="111">
        <f t="shared" si="16"/>
        <v>166092</v>
      </c>
      <c r="J65" s="111">
        <f t="shared" si="16"/>
        <v>166092</v>
      </c>
      <c r="K65" s="111">
        <f t="shared" si="16"/>
        <v>166092</v>
      </c>
      <c r="L65" s="111">
        <f t="shared" si="16"/>
        <v>166092</v>
      </c>
      <c r="M65" s="111">
        <f t="shared" si="16"/>
        <v>166092</v>
      </c>
      <c r="N65" s="111">
        <f t="shared" si="16"/>
        <v>166092</v>
      </c>
      <c r="O65" s="111">
        <f t="shared" si="16"/>
        <v>166092</v>
      </c>
      <c r="P65" s="111">
        <f t="shared" si="1"/>
        <v>1993104</v>
      </c>
    </row>
    <row r="66" spans="1:16" ht="15" customHeight="1">
      <c r="A66" s="112">
        <v>6100</v>
      </c>
      <c r="B66" s="128" t="s">
        <v>1723</v>
      </c>
      <c r="C66" s="129"/>
      <c r="D66" s="115">
        <f t="shared" ref="D66:O66" si="17">SUM(D67:D69)</f>
        <v>81468</v>
      </c>
      <c r="E66" s="115">
        <f t="shared" si="17"/>
        <v>81468</v>
      </c>
      <c r="F66" s="115">
        <f t="shared" si="17"/>
        <v>81468</v>
      </c>
      <c r="G66" s="115">
        <f t="shared" si="17"/>
        <v>81468</v>
      </c>
      <c r="H66" s="115">
        <f t="shared" si="17"/>
        <v>81468</v>
      </c>
      <c r="I66" s="115">
        <f t="shared" si="17"/>
        <v>81468</v>
      </c>
      <c r="J66" s="115">
        <f t="shared" si="17"/>
        <v>81468</v>
      </c>
      <c r="K66" s="115">
        <f t="shared" si="17"/>
        <v>81468</v>
      </c>
      <c r="L66" s="115">
        <f t="shared" si="17"/>
        <v>81468</v>
      </c>
      <c r="M66" s="115">
        <f t="shared" si="17"/>
        <v>81468</v>
      </c>
      <c r="N66" s="115">
        <f t="shared" si="17"/>
        <v>81468</v>
      </c>
      <c r="O66" s="115">
        <f t="shared" si="17"/>
        <v>81468</v>
      </c>
      <c r="P66" s="115">
        <f t="shared" si="1"/>
        <v>977616</v>
      </c>
    </row>
    <row r="67" spans="1:16" ht="14.25" customHeight="1">
      <c r="A67" s="116">
        <v>6101</v>
      </c>
      <c r="B67" s="125" t="s">
        <v>1724</v>
      </c>
      <c r="C67" s="118">
        <v>11</v>
      </c>
      <c r="D67" s="119"/>
      <c r="E67" s="119"/>
      <c r="F67" s="119"/>
      <c r="G67" s="119"/>
      <c r="H67" s="119"/>
      <c r="I67" s="119"/>
      <c r="J67" s="119"/>
      <c r="K67" s="119"/>
      <c r="L67" s="119"/>
      <c r="M67" s="119"/>
      <c r="N67" s="119"/>
      <c r="O67" s="119"/>
      <c r="P67" s="120">
        <f t="shared" si="1"/>
        <v>0</v>
      </c>
    </row>
    <row r="68" spans="1:16" ht="14.25" customHeight="1">
      <c r="A68" s="116">
        <v>6102</v>
      </c>
      <c r="B68" s="125" t="s">
        <v>1725</v>
      </c>
      <c r="C68" s="118">
        <v>11</v>
      </c>
      <c r="D68" s="119"/>
      <c r="E68" s="119"/>
      <c r="F68" s="119"/>
      <c r="G68" s="119"/>
      <c r="H68" s="119"/>
      <c r="I68" s="119"/>
      <c r="J68" s="119"/>
      <c r="K68" s="119"/>
      <c r="L68" s="119"/>
      <c r="M68" s="119"/>
      <c r="N68" s="119"/>
      <c r="O68" s="119"/>
      <c r="P68" s="120">
        <f t="shared" si="1"/>
        <v>0</v>
      </c>
    </row>
    <row r="69" spans="1:16" ht="14.25" customHeight="1">
      <c r="A69" s="116">
        <v>6103</v>
      </c>
      <c r="B69" s="125" t="s">
        <v>1726</v>
      </c>
      <c r="C69" s="118">
        <v>11</v>
      </c>
      <c r="D69" s="119">
        <v>81468</v>
      </c>
      <c r="E69" s="119">
        <v>81468</v>
      </c>
      <c r="F69" s="119">
        <v>81468</v>
      </c>
      <c r="G69" s="119">
        <v>81468</v>
      </c>
      <c r="H69" s="119">
        <v>81468</v>
      </c>
      <c r="I69" s="119">
        <v>81468</v>
      </c>
      <c r="J69" s="119">
        <v>81468</v>
      </c>
      <c r="K69" s="119">
        <v>81468</v>
      </c>
      <c r="L69" s="119">
        <v>81468</v>
      </c>
      <c r="M69" s="119">
        <v>81468</v>
      </c>
      <c r="N69" s="119">
        <v>81468</v>
      </c>
      <c r="O69" s="119">
        <v>81468</v>
      </c>
      <c r="P69" s="120">
        <f t="shared" si="1"/>
        <v>977616</v>
      </c>
    </row>
    <row r="70" spans="1:16" ht="15" customHeight="1">
      <c r="A70" s="112">
        <v>6200</v>
      </c>
      <c r="B70" s="128" t="s">
        <v>1727</v>
      </c>
      <c r="C70" s="129"/>
      <c r="D70" s="115">
        <f t="shared" ref="D70:O70" si="18">SUM(D71:D72)</f>
        <v>0</v>
      </c>
      <c r="E70" s="115">
        <f t="shared" si="18"/>
        <v>0</v>
      </c>
      <c r="F70" s="115">
        <f t="shared" si="18"/>
        <v>0</v>
      </c>
      <c r="G70" s="115">
        <f t="shared" si="18"/>
        <v>0</v>
      </c>
      <c r="H70" s="115">
        <f t="shared" si="18"/>
        <v>0</v>
      </c>
      <c r="I70" s="115">
        <f t="shared" si="18"/>
        <v>0</v>
      </c>
      <c r="J70" s="115">
        <f t="shared" si="18"/>
        <v>0</v>
      </c>
      <c r="K70" s="115">
        <f t="shared" si="18"/>
        <v>0</v>
      </c>
      <c r="L70" s="115">
        <f t="shared" si="18"/>
        <v>0</v>
      </c>
      <c r="M70" s="115">
        <f t="shared" si="18"/>
        <v>0</v>
      </c>
      <c r="N70" s="115">
        <f t="shared" si="18"/>
        <v>0</v>
      </c>
      <c r="O70" s="115">
        <f t="shared" si="18"/>
        <v>0</v>
      </c>
      <c r="P70" s="115">
        <f t="shared" si="1"/>
        <v>0</v>
      </c>
    </row>
    <row r="71" spans="1:16" ht="14.25" customHeight="1">
      <c r="A71" s="116">
        <v>6201</v>
      </c>
      <c r="B71" s="132" t="s">
        <v>1728</v>
      </c>
      <c r="C71" s="118">
        <v>11</v>
      </c>
      <c r="D71" s="119"/>
      <c r="E71" s="119"/>
      <c r="F71" s="119"/>
      <c r="G71" s="119"/>
      <c r="H71" s="119"/>
      <c r="I71" s="119"/>
      <c r="J71" s="119"/>
      <c r="K71" s="119"/>
      <c r="L71" s="119"/>
      <c r="M71" s="119"/>
      <c r="N71" s="119"/>
      <c r="O71" s="119"/>
      <c r="P71" s="120">
        <f t="shared" si="1"/>
        <v>0</v>
      </c>
    </row>
    <row r="72" spans="1:16" ht="14.25" customHeight="1">
      <c r="A72" s="116">
        <v>6202</v>
      </c>
      <c r="B72" s="132" t="s">
        <v>1729</v>
      </c>
      <c r="C72" s="118">
        <v>11</v>
      </c>
      <c r="D72" s="119"/>
      <c r="E72" s="119"/>
      <c r="F72" s="119"/>
      <c r="G72" s="119"/>
      <c r="H72" s="119"/>
      <c r="I72" s="119"/>
      <c r="J72" s="119"/>
      <c r="K72" s="119"/>
      <c r="L72" s="119"/>
      <c r="M72" s="119"/>
      <c r="N72" s="119"/>
      <c r="O72" s="119"/>
      <c r="P72" s="120">
        <f t="shared" si="1"/>
        <v>0</v>
      </c>
    </row>
    <row r="73" spans="1:16" ht="15" customHeight="1">
      <c r="A73" s="112">
        <v>6300</v>
      </c>
      <c r="B73" s="128" t="s">
        <v>1730</v>
      </c>
      <c r="C73" s="129"/>
      <c r="D73" s="115">
        <f t="shared" ref="D73:O73" si="19">SUM(D74:D78)</f>
        <v>84624</v>
      </c>
      <c r="E73" s="115">
        <f t="shared" si="19"/>
        <v>84624</v>
      </c>
      <c r="F73" s="115">
        <f t="shared" si="19"/>
        <v>84624</v>
      </c>
      <c r="G73" s="115">
        <f t="shared" si="19"/>
        <v>84624</v>
      </c>
      <c r="H73" s="115">
        <f t="shared" si="19"/>
        <v>84624</v>
      </c>
      <c r="I73" s="115">
        <f t="shared" si="19"/>
        <v>84624</v>
      </c>
      <c r="J73" s="115">
        <f t="shared" si="19"/>
        <v>84624</v>
      </c>
      <c r="K73" s="115">
        <f t="shared" si="19"/>
        <v>84624</v>
      </c>
      <c r="L73" s="115">
        <f t="shared" si="19"/>
        <v>84624</v>
      </c>
      <c r="M73" s="115">
        <f t="shared" si="19"/>
        <v>84624</v>
      </c>
      <c r="N73" s="115">
        <f t="shared" si="19"/>
        <v>84624</v>
      </c>
      <c r="O73" s="115">
        <f t="shared" si="19"/>
        <v>84624</v>
      </c>
      <c r="P73" s="115">
        <f t="shared" si="1"/>
        <v>1015488</v>
      </c>
    </row>
    <row r="74" spans="1:16" ht="14.25" customHeight="1">
      <c r="A74" s="116">
        <v>6301</v>
      </c>
      <c r="B74" s="125" t="s">
        <v>1679</v>
      </c>
      <c r="C74" s="118">
        <v>11</v>
      </c>
      <c r="D74" s="119"/>
      <c r="E74" s="119"/>
      <c r="F74" s="119"/>
      <c r="G74" s="119"/>
      <c r="H74" s="119"/>
      <c r="I74" s="119"/>
      <c r="J74" s="119"/>
      <c r="K74" s="119"/>
      <c r="L74" s="119"/>
      <c r="M74" s="119"/>
      <c r="N74" s="119"/>
      <c r="O74" s="119"/>
      <c r="P74" s="120">
        <f t="shared" si="1"/>
        <v>0</v>
      </c>
    </row>
    <row r="75" spans="1:16" ht="14.25" customHeight="1">
      <c r="A75" s="116">
        <v>6302</v>
      </c>
      <c r="B75" s="125" t="s">
        <v>1680</v>
      </c>
      <c r="C75" s="118">
        <v>11</v>
      </c>
      <c r="D75" s="119"/>
      <c r="E75" s="119"/>
      <c r="F75" s="119"/>
      <c r="G75" s="119"/>
      <c r="H75" s="119"/>
      <c r="I75" s="119"/>
      <c r="J75" s="119"/>
      <c r="K75" s="119"/>
      <c r="L75" s="119"/>
      <c r="M75" s="119"/>
      <c r="N75" s="119"/>
      <c r="O75" s="119"/>
      <c r="P75" s="120">
        <f t="shared" si="1"/>
        <v>0</v>
      </c>
    </row>
    <row r="76" spans="1:16" ht="14.25" customHeight="1">
      <c r="A76" s="116">
        <v>6303</v>
      </c>
      <c r="B76" s="125" t="s">
        <v>1681</v>
      </c>
      <c r="C76" s="118">
        <v>11</v>
      </c>
      <c r="D76" s="119">
        <v>6054</v>
      </c>
      <c r="E76" s="119">
        <v>6054</v>
      </c>
      <c r="F76" s="119">
        <v>6054</v>
      </c>
      <c r="G76" s="119">
        <v>6054</v>
      </c>
      <c r="H76" s="119">
        <v>6054</v>
      </c>
      <c r="I76" s="119">
        <v>6054</v>
      </c>
      <c r="J76" s="119">
        <v>6054</v>
      </c>
      <c r="K76" s="119">
        <v>6054</v>
      </c>
      <c r="L76" s="119">
        <v>6054</v>
      </c>
      <c r="M76" s="119">
        <v>6054</v>
      </c>
      <c r="N76" s="119">
        <v>6054</v>
      </c>
      <c r="O76" s="119">
        <v>6054</v>
      </c>
      <c r="P76" s="120">
        <f t="shared" si="1"/>
        <v>72648</v>
      </c>
    </row>
    <row r="77" spans="1:16" ht="14.25" customHeight="1">
      <c r="A77" s="116">
        <v>6304</v>
      </c>
      <c r="B77" s="125" t="s">
        <v>1682</v>
      </c>
      <c r="C77" s="118">
        <v>11</v>
      </c>
      <c r="D77" s="119"/>
      <c r="E77" s="119"/>
      <c r="F77" s="119"/>
      <c r="G77" s="119"/>
      <c r="H77" s="119"/>
      <c r="I77" s="119"/>
      <c r="J77" s="119"/>
      <c r="K77" s="119"/>
      <c r="L77" s="119"/>
      <c r="M77" s="119"/>
      <c r="N77" s="119"/>
      <c r="O77" s="119"/>
      <c r="P77" s="120">
        <f t="shared" si="1"/>
        <v>0</v>
      </c>
    </row>
    <row r="78" spans="1:16" ht="14.25" customHeight="1">
      <c r="A78" s="116">
        <v>6309</v>
      </c>
      <c r="B78" s="125" t="s">
        <v>1683</v>
      </c>
      <c r="C78" s="118">
        <v>11</v>
      </c>
      <c r="D78" s="119">
        <v>78570</v>
      </c>
      <c r="E78" s="119">
        <v>78570</v>
      </c>
      <c r="F78" s="119">
        <v>78570</v>
      </c>
      <c r="G78" s="119">
        <v>78570</v>
      </c>
      <c r="H78" s="119">
        <v>78570</v>
      </c>
      <c r="I78" s="119">
        <v>78570</v>
      </c>
      <c r="J78" s="119">
        <v>78570</v>
      </c>
      <c r="K78" s="119">
        <v>78570</v>
      </c>
      <c r="L78" s="119">
        <v>78570</v>
      </c>
      <c r="M78" s="119">
        <v>78570</v>
      </c>
      <c r="N78" s="119">
        <v>78570</v>
      </c>
      <c r="O78" s="119">
        <v>78570</v>
      </c>
      <c r="P78" s="120">
        <f t="shared" si="1"/>
        <v>942840</v>
      </c>
    </row>
    <row r="79" spans="1:16" ht="30" customHeight="1">
      <c r="A79" s="108">
        <v>7000</v>
      </c>
      <c r="B79" s="133" t="s">
        <v>1731</v>
      </c>
      <c r="C79" s="131"/>
      <c r="D79" s="111">
        <f t="shared" ref="D79:O79" si="20">D80+D82+D83+D85+D86+D87+D88+D90+D91</f>
        <v>0</v>
      </c>
      <c r="E79" s="111">
        <f t="shared" si="20"/>
        <v>0</v>
      </c>
      <c r="F79" s="111">
        <f t="shared" si="20"/>
        <v>0</v>
      </c>
      <c r="G79" s="111">
        <f t="shared" si="20"/>
        <v>0</v>
      </c>
      <c r="H79" s="111">
        <f t="shared" si="20"/>
        <v>0</v>
      </c>
      <c r="I79" s="111">
        <f t="shared" si="20"/>
        <v>0</v>
      </c>
      <c r="J79" s="111">
        <f t="shared" si="20"/>
        <v>0</v>
      </c>
      <c r="K79" s="111">
        <f t="shared" si="20"/>
        <v>0</v>
      </c>
      <c r="L79" s="111">
        <f t="shared" si="20"/>
        <v>0</v>
      </c>
      <c r="M79" s="111">
        <f t="shared" si="20"/>
        <v>0</v>
      </c>
      <c r="N79" s="111">
        <f t="shared" si="20"/>
        <v>0</v>
      </c>
      <c r="O79" s="111">
        <f t="shared" si="20"/>
        <v>0</v>
      </c>
      <c r="P79" s="111">
        <f t="shared" si="1"/>
        <v>0</v>
      </c>
    </row>
    <row r="80" spans="1:16" ht="30" customHeight="1">
      <c r="A80" s="112">
        <v>7100</v>
      </c>
      <c r="B80" s="128" t="s">
        <v>1732</v>
      </c>
      <c r="C80" s="129"/>
      <c r="D80" s="115">
        <f t="shared" ref="D80:O80" si="21">SUM(D81)</f>
        <v>0</v>
      </c>
      <c r="E80" s="115">
        <f t="shared" si="21"/>
        <v>0</v>
      </c>
      <c r="F80" s="115">
        <f t="shared" si="21"/>
        <v>0</v>
      </c>
      <c r="G80" s="115">
        <f t="shared" si="21"/>
        <v>0</v>
      </c>
      <c r="H80" s="115">
        <f t="shared" si="21"/>
        <v>0</v>
      </c>
      <c r="I80" s="115">
        <f t="shared" si="21"/>
        <v>0</v>
      </c>
      <c r="J80" s="115">
        <f t="shared" si="21"/>
        <v>0</v>
      </c>
      <c r="K80" s="115">
        <f t="shared" si="21"/>
        <v>0</v>
      </c>
      <c r="L80" s="115">
        <f t="shared" si="21"/>
        <v>0</v>
      </c>
      <c r="M80" s="115">
        <f t="shared" si="21"/>
        <v>0</v>
      </c>
      <c r="N80" s="115">
        <f t="shared" si="21"/>
        <v>0</v>
      </c>
      <c r="O80" s="115">
        <f t="shared" si="21"/>
        <v>0</v>
      </c>
      <c r="P80" s="115">
        <f t="shared" si="1"/>
        <v>0</v>
      </c>
    </row>
    <row r="81" spans="1:16" ht="30" customHeight="1">
      <c r="A81" s="116">
        <v>7101</v>
      </c>
      <c r="B81" s="125" t="s">
        <v>1732</v>
      </c>
      <c r="C81" s="134">
        <v>14</v>
      </c>
      <c r="D81" s="119"/>
      <c r="E81" s="119"/>
      <c r="F81" s="119"/>
      <c r="G81" s="119"/>
      <c r="H81" s="119"/>
      <c r="I81" s="119"/>
      <c r="J81" s="119"/>
      <c r="K81" s="119"/>
      <c r="L81" s="119"/>
      <c r="M81" s="119"/>
      <c r="N81" s="119"/>
      <c r="O81" s="119"/>
      <c r="P81" s="120">
        <f t="shared" si="1"/>
        <v>0</v>
      </c>
    </row>
    <row r="82" spans="1:16" ht="30" customHeight="1">
      <c r="A82" s="112">
        <v>7200</v>
      </c>
      <c r="B82" s="128" t="s">
        <v>1733</v>
      </c>
      <c r="C82" s="129"/>
      <c r="D82" s="115"/>
      <c r="E82" s="115"/>
      <c r="F82" s="115"/>
      <c r="G82" s="115"/>
      <c r="H82" s="115"/>
      <c r="I82" s="115"/>
      <c r="J82" s="115"/>
      <c r="K82" s="115"/>
      <c r="L82" s="115"/>
      <c r="M82" s="115"/>
      <c r="N82" s="115"/>
      <c r="O82" s="115"/>
      <c r="P82" s="115">
        <f t="shared" si="1"/>
        <v>0</v>
      </c>
    </row>
    <row r="83" spans="1:16" ht="30" customHeight="1">
      <c r="A83" s="112">
        <v>7300</v>
      </c>
      <c r="B83" s="128" t="s">
        <v>1734</v>
      </c>
      <c r="C83" s="129"/>
      <c r="D83" s="115">
        <f t="shared" ref="D83:O83" si="22">SUM(D84)</f>
        <v>0</v>
      </c>
      <c r="E83" s="115">
        <f t="shared" si="22"/>
        <v>0</v>
      </c>
      <c r="F83" s="115">
        <f t="shared" si="22"/>
        <v>0</v>
      </c>
      <c r="G83" s="115">
        <f t="shared" si="22"/>
        <v>0</v>
      </c>
      <c r="H83" s="115">
        <f t="shared" si="22"/>
        <v>0</v>
      </c>
      <c r="I83" s="115">
        <f t="shared" si="22"/>
        <v>0</v>
      </c>
      <c r="J83" s="115">
        <f t="shared" si="22"/>
        <v>0</v>
      </c>
      <c r="K83" s="115">
        <f t="shared" si="22"/>
        <v>0</v>
      </c>
      <c r="L83" s="115">
        <f t="shared" si="22"/>
        <v>0</v>
      </c>
      <c r="M83" s="115">
        <f t="shared" si="22"/>
        <v>0</v>
      </c>
      <c r="N83" s="115">
        <f t="shared" si="22"/>
        <v>0</v>
      </c>
      <c r="O83" s="115">
        <f t="shared" si="22"/>
        <v>0</v>
      </c>
      <c r="P83" s="115">
        <f t="shared" si="1"/>
        <v>0</v>
      </c>
    </row>
    <row r="84" spans="1:16" ht="30" customHeight="1">
      <c r="A84" s="116">
        <v>7301</v>
      </c>
      <c r="B84" s="125" t="s">
        <v>1734</v>
      </c>
      <c r="C84" s="134">
        <v>14</v>
      </c>
      <c r="D84" s="119"/>
      <c r="E84" s="119"/>
      <c r="F84" s="119"/>
      <c r="G84" s="119"/>
      <c r="H84" s="119"/>
      <c r="I84" s="119"/>
      <c r="J84" s="119"/>
      <c r="K84" s="119"/>
      <c r="L84" s="119"/>
      <c r="M84" s="119"/>
      <c r="N84" s="119"/>
      <c r="O84" s="119"/>
      <c r="P84" s="120">
        <f t="shared" si="1"/>
        <v>0</v>
      </c>
    </row>
    <row r="85" spans="1:16" ht="45" customHeight="1">
      <c r="A85" s="112">
        <v>7400</v>
      </c>
      <c r="B85" s="128" t="s">
        <v>1735</v>
      </c>
      <c r="C85" s="129"/>
      <c r="D85" s="115"/>
      <c r="E85" s="115"/>
      <c r="F85" s="115"/>
      <c r="G85" s="115"/>
      <c r="H85" s="115"/>
      <c r="I85" s="115"/>
      <c r="J85" s="115"/>
      <c r="K85" s="115"/>
      <c r="L85" s="115"/>
      <c r="M85" s="115"/>
      <c r="N85" s="115"/>
      <c r="O85" s="115"/>
      <c r="P85" s="115">
        <f t="shared" si="1"/>
        <v>0</v>
      </c>
    </row>
    <row r="86" spans="1:16" ht="45" customHeight="1">
      <c r="A86" s="112">
        <v>7500</v>
      </c>
      <c r="B86" s="128" t="s">
        <v>1736</v>
      </c>
      <c r="C86" s="129"/>
      <c r="D86" s="115"/>
      <c r="E86" s="115"/>
      <c r="F86" s="115"/>
      <c r="G86" s="115"/>
      <c r="H86" s="115"/>
      <c r="I86" s="115"/>
      <c r="J86" s="115"/>
      <c r="K86" s="115"/>
      <c r="L86" s="115"/>
      <c r="M86" s="115"/>
      <c r="N86" s="115"/>
      <c r="O86" s="115"/>
      <c r="P86" s="115">
        <f t="shared" si="1"/>
        <v>0</v>
      </c>
    </row>
    <row r="87" spans="1:16" ht="45" customHeight="1">
      <c r="A87" s="112">
        <v>7600</v>
      </c>
      <c r="B87" s="128" t="s">
        <v>1737</v>
      </c>
      <c r="C87" s="129"/>
      <c r="D87" s="115"/>
      <c r="E87" s="115"/>
      <c r="F87" s="115"/>
      <c r="G87" s="115"/>
      <c r="H87" s="115"/>
      <c r="I87" s="115"/>
      <c r="J87" s="115"/>
      <c r="K87" s="115"/>
      <c r="L87" s="115"/>
      <c r="M87" s="115"/>
      <c r="N87" s="115"/>
      <c r="O87" s="115"/>
      <c r="P87" s="115">
        <f t="shared" si="1"/>
        <v>0</v>
      </c>
    </row>
    <row r="88" spans="1:16" ht="30" customHeight="1">
      <c r="A88" s="112">
        <v>7700</v>
      </c>
      <c r="B88" s="128" t="s">
        <v>1738</v>
      </c>
      <c r="C88" s="129"/>
      <c r="D88" s="115">
        <f t="shared" ref="D88:O88" si="23">SUM(D89)</f>
        <v>0</v>
      </c>
      <c r="E88" s="115">
        <f t="shared" si="23"/>
        <v>0</v>
      </c>
      <c r="F88" s="115">
        <f t="shared" si="23"/>
        <v>0</v>
      </c>
      <c r="G88" s="115">
        <f t="shared" si="23"/>
        <v>0</v>
      </c>
      <c r="H88" s="115">
        <f t="shared" si="23"/>
        <v>0</v>
      </c>
      <c r="I88" s="115">
        <f t="shared" si="23"/>
        <v>0</v>
      </c>
      <c r="J88" s="115">
        <f t="shared" si="23"/>
        <v>0</v>
      </c>
      <c r="K88" s="115">
        <f t="shared" si="23"/>
        <v>0</v>
      </c>
      <c r="L88" s="115">
        <f t="shared" si="23"/>
        <v>0</v>
      </c>
      <c r="M88" s="115">
        <f t="shared" si="23"/>
        <v>0</v>
      </c>
      <c r="N88" s="115">
        <f t="shared" si="23"/>
        <v>0</v>
      </c>
      <c r="O88" s="115">
        <f t="shared" si="23"/>
        <v>0</v>
      </c>
      <c r="P88" s="115">
        <f t="shared" si="1"/>
        <v>0</v>
      </c>
    </row>
    <row r="89" spans="1:16" ht="30" customHeight="1">
      <c r="A89" s="116">
        <v>7701</v>
      </c>
      <c r="B89" s="125" t="s">
        <v>1738</v>
      </c>
      <c r="C89" s="134">
        <v>14</v>
      </c>
      <c r="D89" s="119"/>
      <c r="E89" s="119"/>
      <c r="F89" s="119"/>
      <c r="G89" s="119"/>
      <c r="H89" s="119"/>
      <c r="I89" s="119"/>
      <c r="J89" s="119"/>
      <c r="K89" s="119"/>
      <c r="L89" s="119"/>
      <c r="M89" s="119"/>
      <c r="N89" s="119"/>
      <c r="O89" s="119"/>
      <c r="P89" s="120">
        <f t="shared" si="1"/>
        <v>0</v>
      </c>
    </row>
    <row r="90" spans="1:16" ht="30" customHeight="1">
      <c r="A90" s="112">
        <v>7800</v>
      </c>
      <c r="B90" s="128" t="s">
        <v>1739</v>
      </c>
      <c r="C90" s="129"/>
      <c r="D90" s="115"/>
      <c r="E90" s="115"/>
      <c r="F90" s="115"/>
      <c r="G90" s="115"/>
      <c r="H90" s="115"/>
      <c r="I90" s="115"/>
      <c r="J90" s="115"/>
      <c r="K90" s="115"/>
      <c r="L90" s="115"/>
      <c r="M90" s="115"/>
      <c r="N90" s="115"/>
      <c r="O90" s="115"/>
      <c r="P90" s="115">
        <f t="shared" si="1"/>
        <v>0</v>
      </c>
    </row>
    <row r="91" spans="1:16" ht="15" customHeight="1">
      <c r="A91" s="112">
        <v>7900</v>
      </c>
      <c r="B91" s="128" t="s">
        <v>1740</v>
      </c>
      <c r="C91" s="129"/>
      <c r="D91" s="115">
        <f t="shared" ref="D91:O91" si="24">SUM(D92)</f>
        <v>0</v>
      </c>
      <c r="E91" s="115">
        <f t="shared" si="24"/>
        <v>0</v>
      </c>
      <c r="F91" s="115">
        <f t="shared" si="24"/>
        <v>0</v>
      </c>
      <c r="G91" s="115">
        <f t="shared" si="24"/>
        <v>0</v>
      </c>
      <c r="H91" s="115">
        <f t="shared" si="24"/>
        <v>0</v>
      </c>
      <c r="I91" s="115">
        <f t="shared" si="24"/>
        <v>0</v>
      </c>
      <c r="J91" s="115">
        <f t="shared" si="24"/>
        <v>0</v>
      </c>
      <c r="K91" s="115">
        <f t="shared" si="24"/>
        <v>0</v>
      </c>
      <c r="L91" s="115">
        <f t="shared" si="24"/>
        <v>0</v>
      </c>
      <c r="M91" s="115">
        <f t="shared" si="24"/>
        <v>0</v>
      </c>
      <c r="N91" s="115">
        <f t="shared" si="24"/>
        <v>0</v>
      </c>
      <c r="O91" s="115">
        <f t="shared" si="24"/>
        <v>0</v>
      </c>
      <c r="P91" s="115">
        <f t="shared" si="1"/>
        <v>0</v>
      </c>
    </row>
    <row r="92" spans="1:16" ht="15" customHeight="1">
      <c r="A92" s="116">
        <v>7901</v>
      </c>
      <c r="B92" s="125" t="s">
        <v>1740</v>
      </c>
      <c r="C92" s="134">
        <v>14</v>
      </c>
      <c r="D92" s="119"/>
      <c r="E92" s="119"/>
      <c r="F92" s="119"/>
      <c r="G92" s="119"/>
      <c r="H92" s="119"/>
      <c r="I92" s="119"/>
      <c r="J92" s="119"/>
      <c r="K92" s="119"/>
      <c r="L92" s="119"/>
      <c r="M92" s="119"/>
      <c r="N92" s="119"/>
      <c r="O92" s="119"/>
      <c r="P92" s="120">
        <f t="shared" si="1"/>
        <v>0</v>
      </c>
    </row>
    <row r="93" spans="1:16" ht="30" customHeight="1">
      <c r="A93" s="108">
        <v>8000</v>
      </c>
      <c r="B93" s="130" t="s">
        <v>1741</v>
      </c>
      <c r="C93" s="131"/>
      <c r="D93" s="111">
        <f t="shared" ref="D93:O93" si="25">D94+D107+D110+D117+D123</f>
        <v>2578996</v>
      </c>
      <c r="E93" s="111">
        <f t="shared" si="25"/>
        <v>2578996</v>
      </c>
      <c r="F93" s="111">
        <f t="shared" si="25"/>
        <v>2578996</v>
      </c>
      <c r="G93" s="111">
        <f t="shared" si="25"/>
        <v>2578996</v>
      </c>
      <c r="H93" s="111">
        <f t="shared" si="25"/>
        <v>2578996</v>
      </c>
      <c r="I93" s="111">
        <f t="shared" si="25"/>
        <v>2578996</v>
      </c>
      <c r="J93" s="111">
        <f t="shared" si="25"/>
        <v>2578996</v>
      </c>
      <c r="K93" s="111">
        <f t="shared" si="25"/>
        <v>2578996</v>
      </c>
      <c r="L93" s="111">
        <f t="shared" si="25"/>
        <v>2578996</v>
      </c>
      <c r="M93" s="111">
        <f t="shared" si="25"/>
        <v>2578996</v>
      </c>
      <c r="N93" s="111">
        <f t="shared" si="25"/>
        <v>2260559</v>
      </c>
      <c r="O93" s="111">
        <f t="shared" si="25"/>
        <v>2260559</v>
      </c>
      <c r="P93" s="111">
        <f t="shared" si="1"/>
        <v>30311078</v>
      </c>
    </row>
    <row r="94" spans="1:16" ht="15" customHeight="1">
      <c r="A94" s="112">
        <v>8100</v>
      </c>
      <c r="B94" s="128" t="s">
        <v>1742</v>
      </c>
      <c r="C94" s="129"/>
      <c r="D94" s="115">
        <f t="shared" ref="D94:O94" si="26">SUM(D95:D106)</f>
        <v>1997802</v>
      </c>
      <c r="E94" s="115">
        <f t="shared" si="26"/>
        <v>1997802</v>
      </c>
      <c r="F94" s="115">
        <f t="shared" si="26"/>
        <v>1997802</v>
      </c>
      <c r="G94" s="115">
        <f t="shared" si="26"/>
        <v>1997802</v>
      </c>
      <c r="H94" s="115">
        <f t="shared" si="26"/>
        <v>1997802</v>
      </c>
      <c r="I94" s="115">
        <f t="shared" si="26"/>
        <v>1997802</v>
      </c>
      <c r="J94" s="115">
        <f t="shared" si="26"/>
        <v>1997802</v>
      </c>
      <c r="K94" s="115">
        <f t="shared" si="26"/>
        <v>1997802</v>
      </c>
      <c r="L94" s="115">
        <f t="shared" si="26"/>
        <v>1997802</v>
      </c>
      <c r="M94" s="115">
        <f t="shared" si="26"/>
        <v>1997802</v>
      </c>
      <c r="N94" s="115">
        <f t="shared" si="26"/>
        <v>1997802</v>
      </c>
      <c r="O94" s="115">
        <f t="shared" si="26"/>
        <v>1997802</v>
      </c>
      <c r="P94" s="115">
        <f t="shared" si="1"/>
        <v>23973624</v>
      </c>
    </row>
    <row r="95" spans="1:16" ht="14.25" customHeight="1">
      <c r="A95" s="116">
        <v>8101</v>
      </c>
      <c r="B95" s="125" t="s">
        <v>1743</v>
      </c>
      <c r="C95" s="134">
        <v>15</v>
      </c>
      <c r="D95" s="119">
        <v>1988538</v>
      </c>
      <c r="E95" s="119">
        <v>1988538</v>
      </c>
      <c r="F95" s="119">
        <v>1988538</v>
      </c>
      <c r="G95" s="119">
        <v>1988538</v>
      </c>
      <c r="H95" s="119">
        <v>1988538</v>
      </c>
      <c r="I95" s="119">
        <v>1988538</v>
      </c>
      <c r="J95" s="119">
        <v>1988538</v>
      </c>
      <c r="K95" s="119">
        <v>1988538</v>
      </c>
      <c r="L95" s="119">
        <v>1988538</v>
      </c>
      <c r="M95" s="119">
        <v>1988538</v>
      </c>
      <c r="N95" s="119">
        <v>1988538</v>
      </c>
      <c r="O95" s="119">
        <v>1988538</v>
      </c>
      <c r="P95" s="120">
        <f t="shared" si="1"/>
        <v>23862456</v>
      </c>
    </row>
    <row r="96" spans="1:16" ht="14.25" customHeight="1">
      <c r="A96" s="116">
        <v>8102</v>
      </c>
      <c r="B96" s="125" t="s">
        <v>1744</v>
      </c>
      <c r="C96" s="134">
        <v>15</v>
      </c>
      <c r="D96" s="119"/>
      <c r="E96" s="119"/>
      <c r="F96" s="119"/>
      <c r="G96" s="119"/>
      <c r="H96" s="119"/>
      <c r="I96" s="119"/>
      <c r="J96" s="119"/>
      <c r="K96" s="119"/>
      <c r="L96" s="119"/>
      <c r="M96" s="119"/>
      <c r="N96" s="119"/>
      <c r="O96" s="119"/>
      <c r="P96" s="120">
        <f t="shared" si="1"/>
        <v>0</v>
      </c>
    </row>
    <row r="97" spans="1:16" ht="14.25" customHeight="1">
      <c r="A97" s="116">
        <v>8103</v>
      </c>
      <c r="B97" s="125" t="s">
        <v>1745</v>
      </c>
      <c r="C97" s="134">
        <v>15</v>
      </c>
      <c r="D97" s="119"/>
      <c r="E97" s="119"/>
      <c r="F97" s="119"/>
      <c r="G97" s="119"/>
      <c r="H97" s="119"/>
      <c r="I97" s="119"/>
      <c r="J97" s="119"/>
      <c r="K97" s="119"/>
      <c r="L97" s="119"/>
      <c r="M97" s="119"/>
      <c r="N97" s="119"/>
      <c r="O97" s="119"/>
      <c r="P97" s="120">
        <f t="shared" si="1"/>
        <v>0</v>
      </c>
    </row>
    <row r="98" spans="1:16" ht="14.25" customHeight="1">
      <c r="A98" s="116">
        <v>8104</v>
      </c>
      <c r="B98" s="125" t="s">
        <v>1746</v>
      </c>
      <c r="C98" s="134">
        <v>15</v>
      </c>
      <c r="D98" s="119"/>
      <c r="E98" s="119"/>
      <c r="F98" s="119"/>
      <c r="G98" s="119"/>
      <c r="H98" s="119"/>
      <c r="I98" s="119"/>
      <c r="J98" s="119"/>
      <c r="K98" s="119"/>
      <c r="L98" s="119"/>
      <c r="M98" s="119"/>
      <c r="N98" s="119"/>
      <c r="O98" s="119"/>
      <c r="P98" s="120">
        <f t="shared" si="1"/>
        <v>0</v>
      </c>
    </row>
    <row r="99" spans="1:16" ht="14.25" customHeight="1">
      <c r="A99" s="116">
        <v>8105</v>
      </c>
      <c r="B99" s="125" t="s">
        <v>1747</v>
      </c>
      <c r="C99" s="134">
        <v>15</v>
      </c>
      <c r="D99" s="119"/>
      <c r="E99" s="119"/>
      <c r="F99" s="119"/>
      <c r="G99" s="119"/>
      <c r="H99" s="119"/>
      <c r="I99" s="119"/>
      <c r="J99" s="119"/>
      <c r="K99" s="119"/>
      <c r="L99" s="119"/>
      <c r="M99" s="119"/>
      <c r="N99" s="119"/>
      <c r="O99" s="119"/>
      <c r="P99" s="120">
        <f t="shared" si="1"/>
        <v>0</v>
      </c>
    </row>
    <row r="100" spans="1:16" ht="14.25" customHeight="1">
      <c r="A100" s="116">
        <v>8106</v>
      </c>
      <c r="B100" s="125" t="s">
        <v>1748</v>
      </c>
      <c r="C100" s="134">
        <v>15</v>
      </c>
      <c r="D100" s="119"/>
      <c r="E100" s="119"/>
      <c r="F100" s="119"/>
      <c r="G100" s="119"/>
      <c r="H100" s="119"/>
      <c r="I100" s="119"/>
      <c r="J100" s="119"/>
      <c r="K100" s="119"/>
      <c r="L100" s="119"/>
      <c r="M100" s="119"/>
      <c r="N100" s="119"/>
      <c r="O100" s="119"/>
      <c r="P100" s="120">
        <f t="shared" si="1"/>
        <v>0</v>
      </c>
    </row>
    <row r="101" spans="1:16" ht="14.25" customHeight="1">
      <c r="A101" s="116">
        <v>8107</v>
      </c>
      <c r="B101" s="125" t="s">
        <v>1749</v>
      </c>
      <c r="C101" s="134">
        <v>15</v>
      </c>
      <c r="D101" s="119"/>
      <c r="E101" s="119"/>
      <c r="F101" s="119"/>
      <c r="G101" s="119"/>
      <c r="H101" s="119"/>
      <c r="I101" s="119"/>
      <c r="J101" s="119"/>
      <c r="K101" s="119"/>
      <c r="L101" s="119"/>
      <c r="M101" s="119"/>
      <c r="N101" s="119"/>
      <c r="O101" s="119"/>
      <c r="P101" s="120">
        <f t="shared" si="1"/>
        <v>0</v>
      </c>
    </row>
    <row r="102" spans="1:16" ht="14.25" customHeight="1">
      <c r="A102" s="116">
        <v>8108</v>
      </c>
      <c r="B102" s="125" t="s">
        <v>1750</v>
      </c>
      <c r="C102" s="134">
        <v>15</v>
      </c>
      <c r="D102" s="119"/>
      <c r="E102" s="119"/>
      <c r="F102" s="119"/>
      <c r="G102" s="119"/>
      <c r="H102" s="119"/>
      <c r="I102" s="119"/>
      <c r="J102" s="119"/>
      <c r="K102" s="119"/>
      <c r="L102" s="119"/>
      <c r="M102" s="119"/>
      <c r="N102" s="119"/>
      <c r="O102" s="119"/>
      <c r="P102" s="120">
        <f t="shared" si="1"/>
        <v>0</v>
      </c>
    </row>
    <row r="103" spans="1:16" ht="14.25" customHeight="1">
      <c r="A103" s="116">
        <v>8109</v>
      </c>
      <c r="B103" s="125" t="s">
        <v>1751</v>
      </c>
      <c r="C103" s="134">
        <v>15</v>
      </c>
      <c r="D103" s="119"/>
      <c r="E103" s="119"/>
      <c r="F103" s="119"/>
      <c r="G103" s="119"/>
      <c r="H103" s="119"/>
      <c r="I103" s="119"/>
      <c r="J103" s="119"/>
      <c r="K103" s="119"/>
      <c r="L103" s="119"/>
      <c r="M103" s="119"/>
      <c r="N103" s="119"/>
      <c r="O103" s="119"/>
      <c r="P103" s="120">
        <f t="shared" si="1"/>
        <v>0</v>
      </c>
    </row>
    <row r="104" spans="1:16" ht="14.25" customHeight="1">
      <c r="A104" s="116">
        <v>8110</v>
      </c>
      <c r="B104" s="125" t="s">
        <v>1752</v>
      </c>
      <c r="C104" s="134">
        <v>15</v>
      </c>
      <c r="D104" s="119"/>
      <c r="E104" s="119"/>
      <c r="F104" s="119"/>
      <c r="G104" s="119"/>
      <c r="H104" s="119"/>
      <c r="I104" s="119"/>
      <c r="J104" s="119"/>
      <c r="K104" s="119"/>
      <c r="L104" s="119"/>
      <c r="M104" s="119"/>
      <c r="N104" s="119"/>
      <c r="O104" s="119"/>
      <c r="P104" s="120">
        <f t="shared" si="1"/>
        <v>0</v>
      </c>
    </row>
    <row r="105" spans="1:16" ht="14.25" customHeight="1">
      <c r="A105" s="116">
        <v>8111</v>
      </c>
      <c r="B105" s="125" t="s">
        <v>1753</v>
      </c>
      <c r="C105" s="134">
        <v>15</v>
      </c>
      <c r="D105" s="119"/>
      <c r="E105" s="119"/>
      <c r="F105" s="119"/>
      <c r="G105" s="119"/>
      <c r="H105" s="119"/>
      <c r="I105" s="119"/>
      <c r="J105" s="119"/>
      <c r="K105" s="119"/>
      <c r="L105" s="119"/>
      <c r="M105" s="119"/>
      <c r="N105" s="119"/>
      <c r="O105" s="119"/>
      <c r="P105" s="120">
        <f t="shared" si="1"/>
        <v>0</v>
      </c>
    </row>
    <row r="106" spans="1:16" ht="14.25" customHeight="1">
      <c r="A106" s="116">
        <v>8112</v>
      </c>
      <c r="B106" s="125" t="s">
        <v>1754</v>
      </c>
      <c r="C106" s="134">
        <v>16</v>
      </c>
      <c r="D106" s="119">
        <v>9264</v>
      </c>
      <c r="E106" s="119">
        <v>9264</v>
      </c>
      <c r="F106" s="119">
        <v>9264</v>
      </c>
      <c r="G106" s="119">
        <v>9264</v>
      </c>
      <c r="H106" s="119">
        <v>9264</v>
      </c>
      <c r="I106" s="119">
        <v>9264</v>
      </c>
      <c r="J106" s="119">
        <v>9264</v>
      </c>
      <c r="K106" s="119">
        <v>9264</v>
      </c>
      <c r="L106" s="119">
        <v>9264</v>
      </c>
      <c r="M106" s="119">
        <v>9264</v>
      </c>
      <c r="N106" s="119">
        <v>9264</v>
      </c>
      <c r="O106" s="119">
        <v>9264</v>
      </c>
      <c r="P106" s="120">
        <f t="shared" si="1"/>
        <v>111168</v>
      </c>
    </row>
    <row r="107" spans="1:16" ht="15" customHeight="1">
      <c r="A107" s="112">
        <v>8200</v>
      </c>
      <c r="B107" s="128" t="s">
        <v>1755</v>
      </c>
      <c r="C107" s="129"/>
      <c r="D107" s="115">
        <f t="shared" ref="D107:O107" si="27">SUM(D108:D109)</f>
        <v>576632</v>
      </c>
      <c r="E107" s="115">
        <f t="shared" si="27"/>
        <v>576632</v>
      </c>
      <c r="F107" s="115">
        <f t="shared" si="27"/>
        <v>576632</v>
      </c>
      <c r="G107" s="115">
        <f t="shared" si="27"/>
        <v>576632</v>
      </c>
      <c r="H107" s="115">
        <f t="shared" si="27"/>
        <v>576632</v>
      </c>
      <c r="I107" s="115">
        <f t="shared" si="27"/>
        <v>576632</v>
      </c>
      <c r="J107" s="115">
        <f t="shared" si="27"/>
        <v>576632</v>
      </c>
      <c r="K107" s="115">
        <f t="shared" si="27"/>
        <v>576632</v>
      </c>
      <c r="L107" s="115">
        <f t="shared" si="27"/>
        <v>576632</v>
      </c>
      <c r="M107" s="115">
        <f t="shared" si="27"/>
        <v>576632</v>
      </c>
      <c r="N107" s="115">
        <f t="shared" si="27"/>
        <v>258195</v>
      </c>
      <c r="O107" s="115">
        <f t="shared" si="27"/>
        <v>258195</v>
      </c>
      <c r="P107" s="115">
        <f t="shared" si="1"/>
        <v>6282710</v>
      </c>
    </row>
    <row r="108" spans="1:16" ht="14.25" customHeight="1">
      <c r="A108" s="116">
        <v>8201</v>
      </c>
      <c r="B108" s="125" t="s">
        <v>1756</v>
      </c>
      <c r="C108" s="134">
        <v>25</v>
      </c>
      <c r="D108" s="119">
        <v>318437</v>
      </c>
      <c r="E108" s="119">
        <v>318437</v>
      </c>
      <c r="F108" s="119">
        <v>318437</v>
      </c>
      <c r="G108" s="119">
        <v>318437</v>
      </c>
      <c r="H108" s="119">
        <v>318437</v>
      </c>
      <c r="I108" s="119">
        <v>318437</v>
      </c>
      <c r="J108" s="119">
        <v>318437</v>
      </c>
      <c r="K108" s="119">
        <v>318437</v>
      </c>
      <c r="L108" s="119">
        <v>318437</v>
      </c>
      <c r="M108" s="119">
        <v>318437</v>
      </c>
      <c r="N108" s="119"/>
      <c r="O108" s="119"/>
      <c r="P108" s="120">
        <f t="shared" si="1"/>
        <v>3184370</v>
      </c>
    </row>
    <row r="109" spans="1:16" ht="14.25" customHeight="1">
      <c r="A109" s="116">
        <v>8202</v>
      </c>
      <c r="B109" s="125" t="s">
        <v>1757</v>
      </c>
      <c r="C109" s="134">
        <v>25</v>
      </c>
      <c r="D109" s="119">
        <v>258195</v>
      </c>
      <c r="E109" s="119">
        <v>258195</v>
      </c>
      <c r="F109" s="119">
        <v>258195</v>
      </c>
      <c r="G109" s="119">
        <v>258195</v>
      </c>
      <c r="H109" s="119">
        <v>258195</v>
      </c>
      <c r="I109" s="119">
        <v>258195</v>
      </c>
      <c r="J109" s="119">
        <v>258195</v>
      </c>
      <c r="K109" s="119">
        <v>258195</v>
      </c>
      <c r="L109" s="119">
        <v>258195</v>
      </c>
      <c r="M109" s="119">
        <v>258195</v>
      </c>
      <c r="N109" s="119">
        <v>258195</v>
      </c>
      <c r="O109" s="119">
        <v>258195</v>
      </c>
      <c r="P109" s="120">
        <f t="shared" si="1"/>
        <v>3098340</v>
      </c>
    </row>
    <row r="110" spans="1:16" ht="15" customHeight="1">
      <c r="A110" s="112">
        <v>8300</v>
      </c>
      <c r="B110" s="128" t="s">
        <v>1758</v>
      </c>
      <c r="C110" s="129"/>
      <c r="D110" s="115">
        <f t="shared" ref="D110:O110" si="28">SUM(D111:D116)</f>
        <v>4562</v>
      </c>
      <c r="E110" s="115">
        <f t="shared" si="28"/>
        <v>4562</v>
      </c>
      <c r="F110" s="115">
        <f t="shared" si="28"/>
        <v>4562</v>
      </c>
      <c r="G110" s="115">
        <f t="shared" si="28"/>
        <v>4562</v>
      </c>
      <c r="H110" s="115">
        <f t="shared" si="28"/>
        <v>4562</v>
      </c>
      <c r="I110" s="115">
        <f t="shared" si="28"/>
        <v>4562</v>
      </c>
      <c r="J110" s="115">
        <f t="shared" si="28"/>
        <v>4562</v>
      </c>
      <c r="K110" s="115">
        <f t="shared" si="28"/>
        <v>4562</v>
      </c>
      <c r="L110" s="115">
        <f t="shared" si="28"/>
        <v>4562</v>
      </c>
      <c r="M110" s="115">
        <f t="shared" si="28"/>
        <v>4562</v>
      </c>
      <c r="N110" s="115">
        <f t="shared" si="28"/>
        <v>4562</v>
      </c>
      <c r="O110" s="115">
        <f t="shared" si="28"/>
        <v>4562</v>
      </c>
      <c r="P110" s="115">
        <f t="shared" si="1"/>
        <v>54744</v>
      </c>
    </row>
    <row r="111" spans="1:16" ht="15" customHeight="1">
      <c r="A111" s="116">
        <v>8301</v>
      </c>
      <c r="B111" s="132" t="s">
        <v>1759</v>
      </c>
      <c r="C111" s="134">
        <v>17</v>
      </c>
      <c r="D111" s="119">
        <v>4562</v>
      </c>
      <c r="E111" s="119">
        <v>4562</v>
      </c>
      <c r="F111" s="119">
        <v>4562</v>
      </c>
      <c r="G111" s="119">
        <v>4562</v>
      </c>
      <c r="H111" s="119">
        <v>4562</v>
      </c>
      <c r="I111" s="119">
        <v>4562</v>
      </c>
      <c r="J111" s="119">
        <v>4562</v>
      </c>
      <c r="K111" s="119">
        <v>4562</v>
      </c>
      <c r="L111" s="119">
        <v>4562</v>
      </c>
      <c r="M111" s="119">
        <v>4562</v>
      </c>
      <c r="N111" s="119">
        <v>4562</v>
      </c>
      <c r="O111" s="119">
        <v>4562</v>
      </c>
      <c r="P111" s="120">
        <f t="shared" si="1"/>
        <v>54744</v>
      </c>
    </row>
    <row r="112" spans="1:16" ht="15" customHeight="1">
      <c r="A112" s="116">
        <v>8302</v>
      </c>
      <c r="B112" s="132" t="s">
        <v>1760</v>
      </c>
      <c r="C112" s="134">
        <v>17</v>
      </c>
      <c r="D112" s="119"/>
      <c r="E112" s="119"/>
      <c r="F112" s="119"/>
      <c r="G112" s="119"/>
      <c r="H112" s="119"/>
      <c r="I112" s="119"/>
      <c r="J112" s="119"/>
      <c r="K112" s="119"/>
      <c r="L112" s="119"/>
      <c r="M112" s="119"/>
      <c r="N112" s="119"/>
      <c r="O112" s="119"/>
      <c r="P112" s="120">
        <f t="shared" si="1"/>
        <v>0</v>
      </c>
    </row>
    <row r="113" spans="1:16" ht="15" customHeight="1">
      <c r="A113" s="116">
        <v>8303</v>
      </c>
      <c r="B113" s="132" t="s">
        <v>1761</v>
      </c>
      <c r="C113" s="134">
        <v>17</v>
      </c>
      <c r="D113" s="119"/>
      <c r="E113" s="119"/>
      <c r="F113" s="119"/>
      <c r="G113" s="119"/>
      <c r="H113" s="119"/>
      <c r="I113" s="119"/>
      <c r="J113" s="119"/>
      <c r="K113" s="119"/>
      <c r="L113" s="119"/>
      <c r="M113" s="119"/>
      <c r="N113" s="119"/>
      <c r="O113" s="119"/>
      <c r="P113" s="120">
        <f t="shared" si="1"/>
        <v>0</v>
      </c>
    </row>
    <row r="114" spans="1:16" ht="15" customHeight="1">
      <c r="A114" s="116">
        <v>8304</v>
      </c>
      <c r="B114" s="132" t="s">
        <v>2583</v>
      </c>
      <c r="C114" s="134">
        <v>17</v>
      </c>
      <c r="D114" s="119"/>
      <c r="E114" s="119"/>
      <c r="F114" s="119"/>
      <c r="G114" s="119"/>
      <c r="H114" s="119"/>
      <c r="I114" s="119"/>
      <c r="J114" s="119"/>
      <c r="K114" s="119"/>
      <c r="L114" s="119"/>
      <c r="M114" s="119"/>
      <c r="N114" s="119"/>
      <c r="O114" s="119"/>
      <c r="P114" s="120">
        <f t="shared" si="1"/>
        <v>0</v>
      </c>
    </row>
    <row r="115" spans="1:16" ht="15" customHeight="1">
      <c r="A115" s="116">
        <v>8304</v>
      </c>
      <c r="B115" s="132" t="s">
        <v>2584</v>
      </c>
      <c r="C115" s="134">
        <v>25</v>
      </c>
      <c r="D115" s="119"/>
      <c r="E115" s="119"/>
      <c r="F115" s="119"/>
      <c r="G115" s="119"/>
      <c r="H115" s="119"/>
      <c r="I115" s="119"/>
      <c r="J115" s="119"/>
      <c r="K115" s="119"/>
      <c r="L115" s="119"/>
      <c r="M115" s="119"/>
      <c r="N115" s="119"/>
      <c r="O115" s="119"/>
      <c r="P115" s="120">
        <f t="shared" si="1"/>
        <v>0</v>
      </c>
    </row>
    <row r="116" spans="1:16" ht="15" customHeight="1">
      <c r="A116" s="116">
        <v>8304</v>
      </c>
      <c r="B116" s="132" t="s">
        <v>2585</v>
      </c>
      <c r="C116" s="134">
        <v>26</v>
      </c>
      <c r="D116" s="119"/>
      <c r="E116" s="119"/>
      <c r="F116" s="119"/>
      <c r="G116" s="119"/>
      <c r="H116" s="119"/>
      <c r="I116" s="119"/>
      <c r="J116" s="119"/>
      <c r="K116" s="119"/>
      <c r="L116" s="119"/>
      <c r="M116" s="119"/>
      <c r="N116" s="119"/>
      <c r="O116" s="119"/>
      <c r="P116" s="120">
        <f t="shared" si="1"/>
        <v>0</v>
      </c>
    </row>
    <row r="117" spans="1:16" ht="15" customHeight="1">
      <c r="A117" s="112">
        <v>8400</v>
      </c>
      <c r="B117" s="128" t="s">
        <v>1765</v>
      </c>
      <c r="C117" s="129"/>
      <c r="D117" s="115">
        <f t="shared" ref="D117:O117" si="29">SUM(D118:D122)</f>
        <v>0</v>
      </c>
      <c r="E117" s="115">
        <f t="shared" si="29"/>
        <v>0</v>
      </c>
      <c r="F117" s="115">
        <f t="shared" si="29"/>
        <v>0</v>
      </c>
      <c r="G117" s="115">
        <f t="shared" si="29"/>
        <v>0</v>
      </c>
      <c r="H117" s="115">
        <f t="shared" si="29"/>
        <v>0</v>
      </c>
      <c r="I117" s="115">
        <f t="shared" si="29"/>
        <v>0</v>
      </c>
      <c r="J117" s="115">
        <f t="shared" si="29"/>
        <v>0</v>
      </c>
      <c r="K117" s="115">
        <f t="shared" si="29"/>
        <v>0</v>
      </c>
      <c r="L117" s="115">
        <f t="shared" si="29"/>
        <v>0</v>
      </c>
      <c r="M117" s="115">
        <f t="shared" si="29"/>
        <v>0</v>
      </c>
      <c r="N117" s="115">
        <f t="shared" si="29"/>
        <v>0</v>
      </c>
      <c r="O117" s="115">
        <f t="shared" si="29"/>
        <v>0</v>
      </c>
      <c r="P117" s="115">
        <f t="shared" si="1"/>
        <v>0</v>
      </c>
    </row>
    <row r="118" spans="1:16" ht="14.25" customHeight="1">
      <c r="A118" s="116">
        <v>8401</v>
      </c>
      <c r="B118" s="132" t="s">
        <v>1766</v>
      </c>
      <c r="C118" s="134">
        <v>15</v>
      </c>
      <c r="D118" s="119"/>
      <c r="E118" s="119"/>
      <c r="F118" s="119"/>
      <c r="G118" s="119"/>
      <c r="H118" s="119"/>
      <c r="I118" s="119"/>
      <c r="J118" s="119"/>
      <c r="K118" s="119"/>
      <c r="L118" s="119"/>
      <c r="M118" s="119"/>
      <c r="N118" s="119"/>
      <c r="O118" s="119"/>
      <c r="P118" s="120">
        <f t="shared" si="1"/>
        <v>0</v>
      </c>
    </row>
    <row r="119" spans="1:16" ht="14.25" customHeight="1">
      <c r="A119" s="116">
        <v>8402</v>
      </c>
      <c r="B119" s="132" t="s">
        <v>1767</v>
      </c>
      <c r="C119" s="134">
        <v>15</v>
      </c>
      <c r="D119" s="119"/>
      <c r="E119" s="119"/>
      <c r="F119" s="119"/>
      <c r="G119" s="119"/>
      <c r="H119" s="119"/>
      <c r="I119" s="119"/>
      <c r="J119" s="119"/>
      <c r="K119" s="119"/>
      <c r="L119" s="119"/>
      <c r="M119" s="119"/>
      <c r="N119" s="119"/>
      <c r="O119" s="119"/>
      <c r="P119" s="120">
        <f t="shared" si="1"/>
        <v>0</v>
      </c>
    </row>
    <row r="120" spans="1:16" ht="14.25" customHeight="1">
      <c r="A120" s="116">
        <v>8403</v>
      </c>
      <c r="B120" s="132" t="s">
        <v>1768</v>
      </c>
      <c r="C120" s="134">
        <v>15</v>
      </c>
      <c r="D120" s="119"/>
      <c r="E120" s="119"/>
      <c r="F120" s="119"/>
      <c r="G120" s="119"/>
      <c r="H120" s="119"/>
      <c r="I120" s="119"/>
      <c r="J120" s="119"/>
      <c r="K120" s="119"/>
      <c r="L120" s="119"/>
      <c r="M120" s="119"/>
      <c r="N120" s="119"/>
      <c r="O120" s="119"/>
      <c r="P120" s="120">
        <f t="shared" si="1"/>
        <v>0</v>
      </c>
    </row>
    <row r="121" spans="1:16" ht="14.25" customHeight="1">
      <c r="A121" s="116">
        <v>8404</v>
      </c>
      <c r="B121" s="132" t="s">
        <v>1769</v>
      </c>
      <c r="C121" s="134">
        <v>15</v>
      </c>
      <c r="D121" s="119"/>
      <c r="E121" s="119"/>
      <c r="F121" s="119"/>
      <c r="G121" s="119"/>
      <c r="H121" s="119"/>
      <c r="I121" s="119"/>
      <c r="J121" s="119"/>
      <c r="K121" s="119"/>
      <c r="L121" s="119"/>
      <c r="M121" s="119"/>
      <c r="N121" s="119"/>
      <c r="O121" s="119"/>
      <c r="P121" s="120">
        <f t="shared" si="1"/>
        <v>0</v>
      </c>
    </row>
    <row r="122" spans="1:16" ht="14.25" customHeight="1">
      <c r="A122" s="116">
        <v>8405</v>
      </c>
      <c r="B122" s="132" t="s">
        <v>1770</v>
      </c>
      <c r="C122" s="134">
        <v>15</v>
      </c>
      <c r="D122" s="119"/>
      <c r="E122" s="119"/>
      <c r="F122" s="119"/>
      <c r="G122" s="119"/>
      <c r="H122" s="119"/>
      <c r="I122" s="119"/>
      <c r="J122" s="119"/>
      <c r="K122" s="119"/>
      <c r="L122" s="119"/>
      <c r="M122" s="119"/>
      <c r="N122" s="119"/>
      <c r="O122" s="119"/>
      <c r="P122" s="120">
        <f t="shared" si="1"/>
        <v>0</v>
      </c>
    </row>
    <row r="123" spans="1:16" ht="15" customHeight="1">
      <c r="A123" s="112">
        <v>8500</v>
      </c>
      <c r="B123" s="128" t="s">
        <v>1771</v>
      </c>
      <c r="C123" s="129"/>
      <c r="D123" s="115">
        <f t="shared" ref="D123:O123" si="30">SUM(D124:D125)</f>
        <v>0</v>
      </c>
      <c r="E123" s="115">
        <f t="shared" si="30"/>
        <v>0</v>
      </c>
      <c r="F123" s="115">
        <f t="shared" si="30"/>
        <v>0</v>
      </c>
      <c r="G123" s="115">
        <f t="shared" si="30"/>
        <v>0</v>
      </c>
      <c r="H123" s="115">
        <f t="shared" si="30"/>
        <v>0</v>
      </c>
      <c r="I123" s="115">
        <f t="shared" si="30"/>
        <v>0</v>
      </c>
      <c r="J123" s="115">
        <f t="shared" si="30"/>
        <v>0</v>
      </c>
      <c r="K123" s="115">
        <f t="shared" si="30"/>
        <v>0</v>
      </c>
      <c r="L123" s="115">
        <f t="shared" si="30"/>
        <v>0</v>
      </c>
      <c r="M123" s="115">
        <f t="shared" si="30"/>
        <v>0</v>
      </c>
      <c r="N123" s="115">
        <f t="shared" si="30"/>
        <v>0</v>
      </c>
      <c r="O123" s="115">
        <f t="shared" si="30"/>
        <v>0</v>
      </c>
      <c r="P123" s="115">
        <f t="shared" si="1"/>
        <v>0</v>
      </c>
    </row>
    <row r="124" spans="1:16" ht="14.25" customHeight="1">
      <c r="A124" s="116">
        <v>8501</v>
      </c>
      <c r="B124" s="132" t="s">
        <v>1772</v>
      </c>
      <c r="C124" s="134">
        <v>25</v>
      </c>
      <c r="D124" s="119"/>
      <c r="E124" s="119"/>
      <c r="F124" s="119"/>
      <c r="G124" s="119"/>
      <c r="H124" s="119"/>
      <c r="I124" s="119"/>
      <c r="J124" s="119"/>
      <c r="K124" s="119"/>
      <c r="L124" s="119"/>
      <c r="M124" s="119"/>
      <c r="N124" s="119"/>
      <c r="O124" s="119"/>
      <c r="P124" s="120">
        <f t="shared" si="1"/>
        <v>0</v>
      </c>
    </row>
    <row r="125" spans="1:16" ht="14.25" customHeight="1">
      <c r="A125" s="116">
        <v>8502</v>
      </c>
      <c r="B125" s="132" t="s">
        <v>1773</v>
      </c>
      <c r="C125" s="134">
        <v>25</v>
      </c>
      <c r="D125" s="119"/>
      <c r="E125" s="119"/>
      <c r="F125" s="119"/>
      <c r="G125" s="119"/>
      <c r="H125" s="119"/>
      <c r="I125" s="119"/>
      <c r="J125" s="119"/>
      <c r="K125" s="119"/>
      <c r="L125" s="119"/>
      <c r="M125" s="119"/>
      <c r="N125" s="119"/>
      <c r="O125" s="119"/>
      <c r="P125" s="120">
        <f t="shared" si="1"/>
        <v>0</v>
      </c>
    </row>
    <row r="126" spans="1:16" ht="30" customHeight="1">
      <c r="A126" s="108">
        <v>9000</v>
      </c>
      <c r="B126" s="130" t="s">
        <v>1774</v>
      </c>
      <c r="C126" s="131"/>
      <c r="D126" s="111">
        <f t="shared" ref="D126:O126" si="31">D127+D131+D132+D136+D137+D139+D140</f>
        <v>0</v>
      </c>
      <c r="E126" s="111">
        <f t="shared" si="31"/>
        <v>0</v>
      </c>
      <c r="F126" s="111">
        <f t="shared" si="31"/>
        <v>0</v>
      </c>
      <c r="G126" s="111">
        <f t="shared" si="31"/>
        <v>0</v>
      </c>
      <c r="H126" s="111">
        <f t="shared" si="31"/>
        <v>0</v>
      </c>
      <c r="I126" s="111">
        <f t="shared" si="31"/>
        <v>0</v>
      </c>
      <c r="J126" s="111">
        <f t="shared" si="31"/>
        <v>0</v>
      </c>
      <c r="K126" s="111">
        <f t="shared" si="31"/>
        <v>0</v>
      </c>
      <c r="L126" s="111">
        <f t="shared" si="31"/>
        <v>0</v>
      </c>
      <c r="M126" s="111">
        <f t="shared" si="31"/>
        <v>0</v>
      </c>
      <c r="N126" s="111">
        <f t="shared" si="31"/>
        <v>0</v>
      </c>
      <c r="O126" s="111">
        <f t="shared" si="31"/>
        <v>0</v>
      </c>
      <c r="P126" s="111">
        <f t="shared" si="1"/>
        <v>0</v>
      </c>
    </row>
    <row r="127" spans="1:16" ht="15" customHeight="1">
      <c r="A127" s="112">
        <v>9100</v>
      </c>
      <c r="B127" s="128" t="s">
        <v>1775</v>
      </c>
      <c r="C127" s="129"/>
      <c r="D127" s="115">
        <f t="shared" ref="D127:O127" si="32">SUM(D128:D130)</f>
        <v>0</v>
      </c>
      <c r="E127" s="115">
        <f t="shared" si="32"/>
        <v>0</v>
      </c>
      <c r="F127" s="115">
        <f t="shared" si="32"/>
        <v>0</v>
      </c>
      <c r="G127" s="115">
        <f t="shared" si="32"/>
        <v>0</v>
      </c>
      <c r="H127" s="115">
        <f t="shared" si="32"/>
        <v>0</v>
      </c>
      <c r="I127" s="115">
        <f t="shared" si="32"/>
        <v>0</v>
      </c>
      <c r="J127" s="115">
        <f t="shared" si="32"/>
        <v>0</v>
      </c>
      <c r="K127" s="115">
        <f t="shared" si="32"/>
        <v>0</v>
      </c>
      <c r="L127" s="115">
        <f t="shared" si="32"/>
        <v>0</v>
      </c>
      <c r="M127" s="115">
        <f t="shared" si="32"/>
        <v>0</v>
      </c>
      <c r="N127" s="115">
        <f t="shared" si="32"/>
        <v>0</v>
      </c>
      <c r="O127" s="115">
        <f t="shared" si="32"/>
        <v>0</v>
      </c>
      <c r="P127" s="115">
        <f t="shared" si="1"/>
        <v>0</v>
      </c>
    </row>
    <row r="128" spans="1:16" ht="14.25" customHeight="1">
      <c r="A128" s="116">
        <v>9101</v>
      </c>
      <c r="B128" s="125" t="s">
        <v>2586</v>
      </c>
      <c r="C128" s="134">
        <v>17</v>
      </c>
      <c r="D128" s="119"/>
      <c r="E128" s="119"/>
      <c r="F128" s="119"/>
      <c r="G128" s="119"/>
      <c r="H128" s="119"/>
      <c r="I128" s="119"/>
      <c r="J128" s="119"/>
      <c r="K128" s="119"/>
      <c r="L128" s="119"/>
      <c r="M128" s="119"/>
      <c r="N128" s="119"/>
      <c r="O128" s="119"/>
      <c r="P128" s="120">
        <f t="shared" si="1"/>
        <v>0</v>
      </c>
    </row>
    <row r="129" spans="1:16" ht="14.25" customHeight="1">
      <c r="A129" s="116">
        <v>9101</v>
      </c>
      <c r="B129" s="125" t="s">
        <v>2587</v>
      </c>
      <c r="C129" s="134">
        <v>27</v>
      </c>
      <c r="D129" s="119"/>
      <c r="E129" s="119"/>
      <c r="F129" s="119"/>
      <c r="G129" s="119"/>
      <c r="H129" s="119"/>
      <c r="I129" s="119"/>
      <c r="J129" s="119"/>
      <c r="K129" s="119"/>
      <c r="L129" s="119"/>
      <c r="M129" s="119"/>
      <c r="N129" s="119"/>
      <c r="O129" s="119"/>
      <c r="P129" s="120">
        <f t="shared" si="1"/>
        <v>0</v>
      </c>
    </row>
    <row r="130" spans="1:16" ht="14.25" customHeight="1">
      <c r="A130" s="116">
        <v>9101</v>
      </c>
      <c r="B130" s="125" t="s">
        <v>2588</v>
      </c>
      <c r="C130" s="134">
        <v>26</v>
      </c>
      <c r="D130" s="119"/>
      <c r="E130" s="119"/>
      <c r="F130" s="119"/>
      <c r="G130" s="119"/>
      <c r="H130" s="119"/>
      <c r="I130" s="119"/>
      <c r="J130" s="119"/>
      <c r="K130" s="119"/>
      <c r="L130" s="119"/>
      <c r="M130" s="119"/>
      <c r="N130" s="119"/>
      <c r="O130" s="119"/>
      <c r="P130" s="120">
        <f t="shared" si="1"/>
        <v>0</v>
      </c>
    </row>
    <row r="131" spans="1:16" ht="15" customHeight="1">
      <c r="A131" s="112">
        <v>9200</v>
      </c>
      <c r="B131" s="128" t="s">
        <v>1779</v>
      </c>
      <c r="C131" s="129"/>
      <c r="D131" s="115"/>
      <c r="E131" s="115"/>
      <c r="F131" s="115"/>
      <c r="G131" s="115"/>
      <c r="H131" s="115"/>
      <c r="I131" s="115"/>
      <c r="J131" s="115"/>
      <c r="K131" s="115"/>
      <c r="L131" s="115"/>
      <c r="M131" s="115"/>
      <c r="N131" s="115"/>
      <c r="O131" s="115"/>
      <c r="P131" s="115">
        <f t="shared" si="1"/>
        <v>0</v>
      </c>
    </row>
    <row r="132" spans="1:16" ht="15" customHeight="1">
      <c r="A132" s="112">
        <v>9300</v>
      </c>
      <c r="B132" s="128" t="s">
        <v>1780</v>
      </c>
      <c r="C132" s="129"/>
      <c r="D132" s="115">
        <f t="shared" ref="D132:O132" si="33">SUM(D133:D135)</f>
        <v>0</v>
      </c>
      <c r="E132" s="115">
        <f t="shared" si="33"/>
        <v>0</v>
      </c>
      <c r="F132" s="115">
        <f t="shared" si="33"/>
        <v>0</v>
      </c>
      <c r="G132" s="115">
        <f t="shared" si="33"/>
        <v>0</v>
      </c>
      <c r="H132" s="115">
        <f t="shared" si="33"/>
        <v>0</v>
      </c>
      <c r="I132" s="115">
        <f t="shared" si="33"/>
        <v>0</v>
      </c>
      <c r="J132" s="115">
        <f t="shared" si="33"/>
        <v>0</v>
      </c>
      <c r="K132" s="115">
        <f t="shared" si="33"/>
        <v>0</v>
      </c>
      <c r="L132" s="115">
        <f t="shared" si="33"/>
        <v>0</v>
      </c>
      <c r="M132" s="115">
        <f t="shared" si="33"/>
        <v>0</v>
      </c>
      <c r="N132" s="115">
        <f t="shared" si="33"/>
        <v>0</v>
      </c>
      <c r="O132" s="115">
        <f t="shared" si="33"/>
        <v>0</v>
      </c>
      <c r="P132" s="115">
        <f t="shared" si="1"/>
        <v>0</v>
      </c>
    </row>
    <row r="133" spans="1:16" ht="14.25" customHeight="1">
      <c r="A133" s="116">
        <v>9301</v>
      </c>
      <c r="B133" s="125" t="s">
        <v>2589</v>
      </c>
      <c r="C133" s="134">
        <v>17</v>
      </c>
      <c r="D133" s="119"/>
      <c r="E133" s="119"/>
      <c r="F133" s="119"/>
      <c r="G133" s="119"/>
      <c r="H133" s="119"/>
      <c r="I133" s="119"/>
      <c r="J133" s="119"/>
      <c r="K133" s="119"/>
      <c r="L133" s="119"/>
      <c r="M133" s="119"/>
      <c r="N133" s="119"/>
      <c r="O133" s="119"/>
      <c r="P133" s="120">
        <f t="shared" si="1"/>
        <v>0</v>
      </c>
    </row>
    <row r="134" spans="1:16" ht="14.25" customHeight="1">
      <c r="A134" s="116">
        <v>9301</v>
      </c>
      <c r="B134" s="125" t="s">
        <v>2590</v>
      </c>
      <c r="C134" s="134">
        <v>27</v>
      </c>
      <c r="D134" s="119"/>
      <c r="E134" s="119"/>
      <c r="F134" s="119"/>
      <c r="G134" s="119"/>
      <c r="H134" s="119"/>
      <c r="I134" s="119"/>
      <c r="J134" s="119"/>
      <c r="K134" s="119"/>
      <c r="L134" s="119"/>
      <c r="M134" s="119"/>
      <c r="N134" s="119"/>
      <c r="O134" s="119"/>
      <c r="P134" s="120">
        <f t="shared" si="1"/>
        <v>0</v>
      </c>
    </row>
    <row r="135" spans="1:16" ht="14.25" customHeight="1">
      <c r="A135" s="116">
        <v>9301</v>
      </c>
      <c r="B135" s="125" t="s">
        <v>2591</v>
      </c>
      <c r="C135" s="134">
        <v>26</v>
      </c>
      <c r="D135" s="119"/>
      <c r="E135" s="119"/>
      <c r="F135" s="119"/>
      <c r="G135" s="119"/>
      <c r="H135" s="119"/>
      <c r="I135" s="119"/>
      <c r="J135" s="119"/>
      <c r="K135" s="119"/>
      <c r="L135" s="119"/>
      <c r="M135" s="119"/>
      <c r="N135" s="119"/>
      <c r="O135" s="119"/>
      <c r="P135" s="120">
        <f t="shared" si="1"/>
        <v>0</v>
      </c>
    </row>
    <row r="136" spans="1:16" ht="15" customHeight="1">
      <c r="A136" s="112">
        <v>9400</v>
      </c>
      <c r="B136" s="128" t="s">
        <v>1784</v>
      </c>
      <c r="C136" s="129"/>
      <c r="D136" s="115"/>
      <c r="E136" s="115"/>
      <c r="F136" s="115"/>
      <c r="G136" s="115"/>
      <c r="H136" s="115"/>
      <c r="I136" s="115"/>
      <c r="J136" s="115"/>
      <c r="K136" s="115"/>
      <c r="L136" s="115"/>
      <c r="M136" s="115"/>
      <c r="N136" s="115"/>
      <c r="O136" s="115"/>
      <c r="P136" s="115">
        <f t="shared" si="1"/>
        <v>0</v>
      </c>
    </row>
    <row r="137" spans="1:16" ht="15" customHeight="1">
      <c r="A137" s="112">
        <v>9500</v>
      </c>
      <c r="B137" s="128" t="s">
        <v>1785</v>
      </c>
      <c r="C137" s="129"/>
      <c r="D137" s="115">
        <f t="shared" ref="D137:O137" si="34">SUM(D138)</f>
        <v>0</v>
      </c>
      <c r="E137" s="115">
        <f t="shared" si="34"/>
        <v>0</v>
      </c>
      <c r="F137" s="115">
        <f t="shared" si="34"/>
        <v>0</v>
      </c>
      <c r="G137" s="115">
        <f t="shared" si="34"/>
        <v>0</v>
      </c>
      <c r="H137" s="115">
        <f t="shared" si="34"/>
        <v>0</v>
      </c>
      <c r="I137" s="115">
        <f t="shared" si="34"/>
        <v>0</v>
      </c>
      <c r="J137" s="115">
        <f t="shared" si="34"/>
        <v>0</v>
      </c>
      <c r="K137" s="115">
        <f t="shared" si="34"/>
        <v>0</v>
      </c>
      <c r="L137" s="115">
        <f t="shared" si="34"/>
        <v>0</v>
      </c>
      <c r="M137" s="115">
        <f t="shared" si="34"/>
        <v>0</v>
      </c>
      <c r="N137" s="115">
        <f t="shared" si="34"/>
        <v>0</v>
      </c>
      <c r="O137" s="115">
        <f t="shared" si="34"/>
        <v>0</v>
      </c>
      <c r="P137" s="115">
        <f t="shared" si="1"/>
        <v>0</v>
      </c>
    </row>
    <row r="138" spans="1:16" ht="14.25" customHeight="1">
      <c r="A138" s="116">
        <v>9501</v>
      </c>
      <c r="B138" s="125" t="s">
        <v>1785</v>
      </c>
      <c r="C138" s="134">
        <v>17</v>
      </c>
      <c r="D138" s="119"/>
      <c r="E138" s="119"/>
      <c r="F138" s="119"/>
      <c r="G138" s="119"/>
      <c r="H138" s="119"/>
      <c r="I138" s="119"/>
      <c r="J138" s="119"/>
      <c r="K138" s="119"/>
      <c r="L138" s="119"/>
      <c r="M138" s="119"/>
      <c r="N138" s="119"/>
      <c r="O138" s="119"/>
      <c r="P138" s="120">
        <f t="shared" si="1"/>
        <v>0</v>
      </c>
    </row>
    <row r="139" spans="1:16" ht="15" customHeight="1">
      <c r="A139" s="112">
        <v>9600</v>
      </c>
      <c r="B139" s="128" t="s">
        <v>1786</v>
      </c>
      <c r="C139" s="129"/>
      <c r="D139" s="115"/>
      <c r="E139" s="115"/>
      <c r="F139" s="115"/>
      <c r="G139" s="115"/>
      <c r="H139" s="115"/>
      <c r="I139" s="115"/>
      <c r="J139" s="115"/>
      <c r="K139" s="115"/>
      <c r="L139" s="115"/>
      <c r="M139" s="115"/>
      <c r="N139" s="115"/>
      <c r="O139" s="115"/>
      <c r="P139" s="115">
        <f t="shared" si="1"/>
        <v>0</v>
      </c>
    </row>
    <row r="140" spans="1:16" ht="30" customHeight="1">
      <c r="A140" s="112">
        <v>9700</v>
      </c>
      <c r="B140" s="128" t="s">
        <v>1787</v>
      </c>
      <c r="C140" s="129"/>
      <c r="D140" s="115">
        <f t="shared" ref="D140:O140" si="35">SUM(D141)</f>
        <v>0</v>
      </c>
      <c r="E140" s="115">
        <f t="shared" si="35"/>
        <v>0</v>
      </c>
      <c r="F140" s="115">
        <f t="shared" si="35"/>
        <v>0</v>
      </c>
      <c r="G140" s="115">
        <f t="shared" si="35"/>
        <v>0</v>
      </c>
      <c r="H140" s="115">
        <f t="shared" si="35"/>
        <v>0</v>
      </c>
      <c r="I140" s="115">
        <f t="shared" si="35"/>
        <v>0</v>
      </c>
      <c r="J140" s="115">
        <f t="shared" si="35"/>
        <v>0</v>
      </c>
      <c r="K140" s="115">
        <f t="shared" si="35"/>
        <v>0</v>
      </c>
      <c r="L140" s="115">
        <f t="shared" si="35"/>
        <v>0</v>
      </c>
      <c r="M140" s="115">
        <f t="shared" si="35"/>
        <v>0</v>
      </c>
      <c r="N140" s="115">
        <f t="shared" si="35"/>
        <v>0</v>
      </c>
      <c r="O140" s="115">
        <f t="shared" si="35"/>
        <v>0</v>
      </c>
      <c r="P140" s="115">
        <f t="shared" si="1"/>
        <v>0</v>
      </c>
    </row>
    <row r="141" spans="1:16" ht="14.25" customHeight="1">
      <c r="A141" s="116">
        <v>9701</v>
      </c>
      <c r="B141" s="125" t="s">
        <v>1787</v>
      </c>
      <c r="C141" s="134">
        <v>17</v>
      </c>
      <c r="D141" s="119"/>
      <c r="E141" s="119"/>
      <c r="F141" s="119"/>
      <c r="G141" s="119"/>
      <c r="H141" s="119"/>
      <c r="I141" s="119"/>
      <c r="J141" s="119"/>
      <c r="K141" s="119"/>
      <c r="L141" s="119"/>
      <c r="M141" s="119"/>
      <c r="N141" s="119"/>
      <c r="O141" s="119"/>
      <c r="P141" s="120">
        <f t="shared" si="1"/>
        <v>0</v>
      </c>
    </row>
    <row r="142" spans="1:16" ht="15" customHeight="1">
      <c r="A142" s="135">
        <v>0</v>
      </c>
      <c r="B142" s="130" t="s">
        <v>1788</v>
      </c>
      <c r="C142" s="131"/>
      <c r="D142" s="111">
        <f t="shared" ref="D142:O142" si="36">D143+D144+D145</f>
        <v>0</v>
      </c>
      <c r="E142" s="111">
        <f t="shared" si="36"/>
        <v>0</v>
      </c>
      <c r="F142" s="111">
        <f t="shared" si="36"/>
        <v>0</v>
      </c>
      <c r="G142" s="111">
        <f t="shared" si="36"/>
        <v>0</v>
      </c>
      <c r="H142" s="111">
        <f t="shared" si="36"/>
        <v>0</v>
      </c>
      <c r="I142" s="111">
        <f t="shared" si="36"/>
        <v>0</v>
      </c>
      <c r="J142" s="111">
        <f t="shared" si="36"/>
        <v>0</v>
      </c>
      <c r="K142" s="111">
        <f t="shared" si="36"/>
        <v>0</v>
      </c>
      <c r="L142" s="111">
        <f t="shared" si="36"/>
        <v>0</v>
      </c>
      <c r="M142" s="111">
        <f t="shared" si="36"/>
        <v>0</v>
      </c>
      <c r="N142" s="111">
        <f t="shared" si="36"/>
        <v>0</v>
      </c>
      <c r="O142" s="111">
        <f t="shared" si="36"/>
        <v>0</v>
      </c>
      <c r="P142" s="111">
        <f t="shared" si="1"/>
        <v>0</v>
      </c>
    </row>
    <row r="143" spans="1:16" ht="15" customHeight="1">
      <c r="A143" s="136">
        <v>100</v>
      </c>
      <c r="B143" s="128" t="s">
        <v>1789</v>
      </c>
      <c r="C143" s="129"/>
      <c r="D143" s="115"/>
      <c r="E143" s="115"/>
      <c r="F143" s="115"/>
      <c r="G143" s="115"/>
      <c r="H143" s="115"/>
      <c r="I143" s="115"/>
      <c r="J143" s="115"/>
      <c r="K143" s="115"/>
      <c r="L143" s="115"/>
      <c r="M143" s="115"/>
      <c r="N143" s="115"/>
      <c r="O143" s="115"/>
      <c r="P143" s="115">
        <f t="shared" si="1"/>
        <v>0</v>
      </c>
    </row>
    <row r="144" spans="1:16" ht="15" customHeight="1">
      <c r="A144" s="136">
        <v>200</v>
      </c>
      <c r="B144" s="128" t="s">
        <v>1790</v>
      </c>
      <c r="C144" s="129"/>
      <c r="D144" s="115"/>
      <c r="E144" s="115"/>
      <c r="F144" s="115"/>
      <c r="G144" s="115"/>
      <c r="H144" s="115"/>
      <c r="I144" s="115"/>
      <c r="J144" s="115"/>
      <c r="K144" s="115"/>
      <c r="L144" s="115"/>
      <c r="M144" s="115"/>
      <c r="N144" s="115"/>
      <c r="O144" s="115"/>
      <c r="P144" s="115">
        <f t="shared" si="1"/>
        <v>0</v>
      </c>
    </row>
    <row r="145" spans="1:26" ht="15" customHeight="1">
      <c r="A145" s="136">
        <v>300</v>
      </c>
      <c r="B145" s="128" t="s">
        <v>1791</v>
      </c>
      <c r="C145" s="129"/>
      <c r="D145" s="115">
        <f t="shared" ref="D145:O145" si="37">SUM(D146)</f>
        <v>0</v>
      </c>
      <c r="E145" s="115">
        <f t="shared" si="37"/>
        <v>0</v>
      </c>
      <c r="F145" s="115">
        <f t="shared" si="37"/>
        <v>0</v>
      </c>
      <c r="G145" s="115">
        <f t="shared" si="37"/>
        <v>0</v>
      </c>
      <c r="H145" s="115">
        <f t="shared" si="37"/>
        <v>0</v>
      </c>
      <c r="I145" s="115">
        <f t="shared" si="37"/>
        <v>0</v>
      </c>
      <c r="J145" s="115">
        <f t="shared" si="37"/>
        <v>0</v>
      </c>
      <c r="K145" s="115">
        <f t="shared" si="37"/>
        <v>0</v>
      </c>
      <c r="L145" s="115">
        <f t="shared" si="37"/>
        <v>0</v>
      </c>
      <c r="M145" s="115">
        <f t="shared" si="37"/>
        <v>0</v>
      </c>
      <c r="N145" s="115">
        <f t="shared" si="37"/>
        <v>0</v>
      </c>
      <c r="O145" s="115">
        <f t="shared" si="37"/>
        <v>0</v>
      </c>
      <c r="P145" s="115">
        <f t="shared" si="1"/>
        <v>0</v>
      </c>
    </row>
    <row r="146" spans="1:26" ht="14.25" customHeight="1">
      <c r="A146" s="137">
        <v>301</v>
      </c>
      <c r="B146" s="125" t="s">
        <v>1791</v>
      </c>
      <c r="C146" s="134">
        <v>12</v>
      </c>
      <c r="D146" s="119"/>
      <c r="E146" s="119"/>
      <c r="F146" s="119"/>
      <c r="G146" s="119"/>
      <c r="H146" s="119"/>
      <c r="I146" s="119"/>
      <c r="J146" s="119"/>
      <c r="K146" s="119"/>
      <c r="L146" s="119"/>
      <c r="M146" s="119"/>
      <c r="N146" s="119"/>
      <c r="O146" s="119"/>
      <c r="P146" s="120">
        <f t="shared" si="1"/>
        <v>0</v>
      </c>
    </row>
    <row r="147" spans="1:26" ht="14.25" customHeight="1">
      <c r="A147" s="338" t="s">
        <v>1792</v>
      </c>
      <c r="B147" s="262"/>
      <c r="C147" s="138"/>
      <c r="D147" s="139">
        <f t="shared" ref="D147:O147" si="38">D2+D21+D27+D30+D60+D65+D79+D93+D126+D142</f>
        <v>3282144.15</v>
      </c>
      <c r="E147" s="139">
        <f t="shared" si="38"/>
        <v>3282144.15</v>
      </c>
      <c r="F147" s="139">
        <f t="shared" si="38"/>
        <v>3282144.15</v>
      </c>
      <c r="G147" s="139">
        <f t="shared" si="38"/>
        <v>3282144.15</v>
      </c>
      <c r="H147" s="139">
        <f t="shared" si="38"/>
        <v>3282144.15</v>
      </c>
      <c r="I147" s="139">
        <f t="shared" si="38"/>
        <v>3282144.15</v>
      </c>
      <c r="J147" s="139">
        <f t="shared" si="38"/>
        <v>3282144.15</v>
      </c>
      <c r="K147" s="139">
        <f t="shared" si="38"/>
        <v>3286889</v>
      </c>
      <c r="L147" s="139">
        <f t="shared" si="38"/>
        <v>3286889</v>
      </c>
      <c r="M147" s="139">
        <f t="shared" si="38"/>
        <v>3286889</v>
      </c>
      <c r="N147" s="139">
        <f t="shared" si="38"/>
        <v>2968452</v>
      </c>
      <c r="O147" s="139">
        <f t="shared" si="38"/>
        <v>2968452</v>
      </c>
      <c r="P147" s="139">
        <f t="shared" si="1"/>
        <v>38772580.049999997</v>
      </c>
    </row>
    <row r="148" spans="1:26" ht="14.25" customHeight="1">
      <c r="A148" s="337" t="s">
        <v>1793</v>
      </c>
      <c r="B148" s="262"/>
      <c r="C148" s="118">
        <v>11</v>
      </c>
      <c r="D148" s="140"/>
      <c r="E148" s="141"/>
      <c r="F148" s="141"/>
      <c r="G148" s="141"/>
      <c r="H148" s="141"/>
      <c r="I148" s="141"/>
      <c r="J148" s="141"/>
      <c r="K148" s="141"/>
      <c r="L148" s="141"/>
      <c r="M148" s="141"/>
      <c r="N148" s="141"/>
      <c r="O148" s="142"/>
      <c r="P148" s="119"/>
    </row>
    <row r="149" spans="1:26" ht="14.25" customHeight="1">
      <c r="A149" s="337" t="s">
        <v>1794</v>
      </c>
      <c r="B149" s="262"/>
      <c r="C149" s="134">
        <v>12</v>
      </c>
      <c r="D149" s="143"/>
      <c r="E149" s="144"/>
      <c r="F149" s="144"/>
      <c r="G149" s="144"/>
      <c r="H149" s="144"/>
      <c r="I149" s="144"/>
      <c r="J149" s="144"/>
      <c r="K149" s="144"/>
      <c r="L149" s="144"/>
      <c r="M149" s="144"/>
      <c r="N149" s="144"/>
      <c r="O149" s="145"/>
      <c r="P149" s="119"/>
    </row>
    <row r="150" spans="1:26" ht="14.25" customHeight="1">
      <c r="A150" s="337" t="s">
        <v>1795</v>
      </c>
      <c r="B150" s="262"/>
      <c r="C150" s="134">
        <v>14</v>
      </c>
      <c r="D150" s="143"/>
      <c r="E150" s="144"/>
      <c r="F150" s="144"/>
      <c r="G150" s="144"/>
      <c r="H150" s="144"/>
      <c r="I150" s="144"/>
      <c r="J150" s="144"/>
      <c r="K150" s="144"/>
      <c r="L150" s="144"/>
      <c r="M150" s="144"/>
      <c r="N150" s="144"/>
      <c r="O150" s="145"/>
      <c r="P150" s="119"/>
    </row>
    <row r="151" spans="1:26" ht="14.25" customHeight="1">
      <c r="A151" s="337" t="s">
        <v>1793</v>
      </c>
      <c r="B151" s="262"/>
      <c r="C151" s="134">
        <v>15</v>
      </c>
      <c r="D151" s="143"/>
      <c r="E151" s="144"/>
      <c r="F151" s="144"/>
      <c r="G151" s="144"/>
      <c r="H151" s="144"/>
      <c r="I151" s="144"/>
      <c r="J151" s="144"/>
      <c r="K151" s="144"/>
      <c r="L151" s="144"/>
      <c r="M151" s="144"/>
      <c r="N151" s="144"/>
      <c r="O151" s="145"/>
      <c r="P151" s="119"/>
    </row>
    <row r="152" spans="1:26" ht="14.25" customHeight="1">
      <c r="A152" s="337" t="s">
        <v>1796</v>
      </c>
      <c r="B152" s="262"/>
      <c r="C152" s="134">
        <v>16</v>
      </c>
      <c r="D152" s="143"/>
      <c r="E152" s="144"/>
      <c r="F152" s="144"/>
      <c r="G152" s="144"/>
      <c r="H152" s="144"/>
      <c r="I152" s="144"/>
      <c r="J152" s="144"/>
      <c r="K152" s="144"/>
      <c r="L152" s="144"/>
      <c r="M152" s="144"/>
      <c r="N152" s="144"/>
      <c r="O152" s="145"/>
      <c r="P152" s="119"/>
    </row>
    <row r="153" spans="1:26" ht="14.25" customHeight="1">
      <c r="A153" s="337" t="s">
        <v>1797</v>
      </c>
      <c r="B153" s="262"/>
      <c r="C153" s="134">
        <v>17</v>
      </c>
      <c r="D153" s="143"/>
      <c r="E153" s="144"/>
      <c r="F153" s="144"/>
      <c r="G153" s="144"/>
      <c r="H153" s="144"/>
      <c r="I153" s="144"/>
      <c r="J153" s="144"/>
      <c r="K153" s="144"/>
      <c r="L153" s="144"/>
      <c r="M153" s="144"/>
      <c r="N153" s="144"/>
      <c r="O153" s="145"/>
      <c r="P153" s="119"/>
    </row>
    <row r="154" spans="1:26" ht="14.25" customHeight="1">
      <c r="A154" s="337" t="s">
        <v>1798</v>
      </c>
      <c r="B154" s="262"/>
      <c r="C154" s="134">
        <v>25</v>
      </c>
      <c r="D154" s="143"/>
      <c r="E154" s="144"/>
      <c r="F154" s="144"/>
      <c r="G154" s="144"/>
      <c r="H154" s="144"/>
      <c r="I154" s="144"/>
      <c r="J154" s="144"/>
      <c r="K154" s="144"/>
      <c r="L154" s="144"/>
      <c r="M154" s="144"/>
      <c r="N154" s="144"/>
      <c r="O154" s="145"/>
      <c r="P154" s="119"/>
    </row>
    <row r="155" spans="1:26" ht="14.25" customHeight="1">
      <c r="A155" s="337" t="s">
        <v>1796</v>
      </c>
      <c r="B155" s="262"/>
      <c r="C155" s="134">
        <v>26</v>
      </c>
      <c r="D155" s="143"/>
      <c r="E155" s="144"/>
      <c r="F155" s="144"/>
      <c r="G155" s="144"/>
      <c r="H155" s="144"/>
      <c r="I155" s="144"/>
      <c r="J155" s="144"/>
      <c r="K155" s="144"/>
      <c r="L155" s="144"/>
      <c r="M155" s="144"/>
      <c r="N155" s="144"/>
      <c r="O155" s="145"/>
      <c r="P155" s="119"/>
    </row>
    <row r="156" spans="1:26" ht="14.25" customHeight="1">
      <c r="A156" s="337" t="s">
        <v>1799</v>
      </c>
      <c r="B156" s="262"/>
      <c r="C156" s="134">
        <v>27</v>
      </c>
      <c r="D156" s="146"/>
      <c r="E156" s="147"/>
      <c r="F156" s="147"/>
      <c r="G156" s="147"/>
      <c r="H156" s="147"/>
      <c r="I156" s="147"/>
      <c r="J156" s="147"/>
      <c r="K156" s="147"/>
      <c r="L156" s="147"/>
      <c r="M156" s="147"/>
      <c r="N156" s="147"/>
      <c r="O156" s="148"/>
      <c r="P156" s="119"/>
    </row>
    <row r="157" spans="1:26" ht="14.25" customHeight="1">
      <c r="A157" s="338" t="s">
        <v>1800</v>
      </c>
      <c r="B157" s="262"/>
      <c r="C157" s="138"/>
      <c r="D157" s="139"/>
      <c r="E157" s="139"/>
      <c r="F157" s="139"/>
      <c r="G157" s="139"/>
      <c r="H157" s="139"/>
      <c r="I157" s="139"/>
      <c r="J157" s="139"/>
      <c r="K157" s="139"/>
      <c r="L157" s="139"/>
      <c r="M157" s="139"/>
      <c r="N157" s="139"/>
      <c r="O157" s="139"/>
      <c r="P157" s="139">
        <f>P147+SUM(P148:P156)</f>
        <v>38772580.049999997</v>
      </c>
    </row>
    <row r="158" spans="1:26" ht="14.25" customHeight="1">
      <c r="A158" s="149"/>
      <c r="B158" s="150"/>
      <c r="C158" s="151"/>
    </row>
    <row r="159" spans="1:26" ht="14.25" customHeight="1">
      <c r="A159" s="149"/>
      <c r="B159" s="150"/>
      <c r="C159" s="151"/>
      <c r="R159" s="149"/>
      <c r="S159" s="149"/>
      <c r="T159" s="149"/>
      <c r="U159" s="149"/>
      <c r="V159" s="149"/>
      <c r="W159" s="149"/>
      <c r="X159" s="149"/>
      <c r="Y159" s="149"/>
      <c r="Z159" s="149"/>
    </row>
    <row r="160" spans="1:26" ht="14.25" customHeight="1">
      <c r="A160" s="149"/>
      <c r="B160" s="150"/>
      <c r="C160" s="151"/>
      <c r="R160" s="149"/>
      <c r="S160" s="149"/>
      <c r="T160" s="149"/>
      <c r="U160" s="149"/>
      <c r="V160" s="149"/>
      <c r="W160" s="149"/>
      <c r="X160" s="149"/>
      <c r="Y160" s="149"/>
      <c r="Z160" s="149"/>
    </row>
    <row r="161" spans="1:26" ht="14.25" customHeight="1">
      <c r="A161" s="149"/>
      <c r="B161" s="150"/>
      <c r="C161" s="151"/>
      <c r="R161" s="149"/>
      <c r="S161" s="149"/>
      <c r="T161" s="149"/>
      <c r="U161" s="149"/>
      <c r="V161" s="149"/>
      <c r="W161" s="149"/>
      <c r="X161" s="149"/>
      <c r="Y161" s="149"/>
      <c r="Z161" s="149"/>
    </row>
    <row r="162" spans="1:26" ht="14.25" customHeight="1">
      <c r="A162" s="149"/>
      <c r="B162" s="150"/>
      <c r="C162" s="151"/>
    </row>
    <row r="163" spans="1:26" ht="14.25" customHeight="1">
      <c r="A163" s="149"/>
      <c r="B163" s="150"/>
      <c r="C163" s="151"/>
    </row>
    <row r="164" spans="1:26" ht="14.25" customHeight="1">
      <c r="A164" s="149"/>
      <c r="B164" s="150"/>
      <c r="C164" s="151"/>
    </row>
    <row r="165" spans="1:26" ht="14.25" customHeight="1">
      <c r="A165" s="149"/>
      <c r="B165" s="150"/>
      <c r="C165" s="151"/>
    </row>
    <row r="166" spans="1:26" ht="14.25" customHeight="1">
      <c r="A166" s="149"/>
      <c r="B166" s="150"/>
      <c r="C166" s="151"/>
    </row>
    <row r="167" spans="1:26" ht="14.25" customHeight="1">
      <c r="A167" s="149"/>
      <c r="B167" s="150"/>
      <c r="C167" s="151"/>
    </row>
    <row r="168" spans="1:26" ht="14.25" customHeight="1">
      <c r="A168" s="149"/>
      <c r="B168" s="150"/>
      <c r="C168" s="151"/>
    </row>
    <row r="169" spans="1:26" ht="14.25" customHeight="1">
      <c r="A169" s="149"/>
      <c r="B169" s="150"/>
      <c r="C169" s="151"/>
    </row>
    <row r="170" spans="1:26" ht="14.25" customHeight="1">
      <c r="A170" s="149"/>
      <c r="B170" s="150"/>
      <c r="C170" s="151"/>
    </row>
    <row r="171" spans="1:26" ht="14.25" customHeight="1">
      <c r="A171" s="149"/>
      <c r="B171" s="150"/>
      <c r="C171" s="151"/>
    </row>
    <row r="172" spans="1:26" ht="14.25" customHeight="1">
      <c r="A172" s="149"/>
      <c r="B172" s="150"/>
      <c r="C172" s="151"/>
    </row>
    <row r="173" spans="1:26" ht="14.25" customHeight="1">
      <c r="A173" s="149"/>
      <c r="B173" s="150"/>
      <c r="C173" s="151"/>
    </row>
    <row r="174" spans="1:26" ht="14.25" customHeight="1">
      <c r="A174" s="149"/>
      <c r="B174" s="150"/>
      <c r="C174" s="151"/>
    </row>
    <row r="175" spans="1:26" ht="14.25" customHeight="1">
      <c r="A175" s="149"/>
      <c r="B175" s="150"/>
      <c r="C175" s="151"/>
    </row>
    <row r="176" spans="1:26" ht="14.25" customHeight="1">
      <c r="A176" s="149"/>
      <c r="B176" s="150"/>
      <c r="C176" s="151"/>
    </row>
    <row r="177" spans="1:3" ht="14.25" customHeight="1">
      <c r="A177" s="149"/>
      <c r="B177" s="150"/>
      <c r="C177" s="151"/>
    </row>
    <row r="178" spans="1:3" ht="14.25" customHeight="1">
      <c r="A178" s="149"/>
      <c r="B178" s="150"/>
      <c r="C178" s="151"/>
    </row>
    <row r="179" spans="1:3" ht="14.25" customHeight="1">
      <c r="A179" s="149"/>
      <c r="B179" s="150"/>
      <c r="C179" s="151"/>
    </row>
    <row r="180" spans="1:3" ht="14.25" customHeight="1">
      <c r="A180" s="149"/>
      <c r="B180" s="150"/>
      <c r="C180" s="151"/>
    </row>
    <row r="181" spans="1:3" ht="14.25" customHeight="1">
      <c r="A181" s="149"/>
      <c r="B181" s="150"/>
      <c r="C181" s="151"/>
    </row>
    <row r="182" spans="1:3" ht="14.25" customHeight="1">
      <c r="A182" s="149"/>
      <c r="B182" s="150"/>
      <c r="C182" s="151"/>
    </row>
    <row r="183" spans="1:3" ht="14.25" customHeight="1">
      <c r="A183" s="149"/>
      <c r="B183" s="150"/>
      <c r="C183" s="151"/>
    </row>
    <row r="184" spans="1:3" ht="14.25" customHeight="1">
      <c r="A184" s="149"/>
      <c r="B184" s="150"/>
      <c r="C184" s="151"/>
    </row>
    <row r="185" spans="1:3" ht="14.25" customHeight="1">
      <c r="A185" s="149"/>
      <c r="B185" s="150"/>
      <c r="C185" s="151"/>
    </row>
    <row r="186" spans="1:3" ht="14.25" customHeight="1">
      <c r="A186" s="149"/>
      <c r="B186" s="150"/>
      <c r="C186" s="151"/>
    </row>
    <row r="187" spans="1:3" ht="14.25" customHeight="1">
      <c r="A187" s="149"/>
      <c r="B187" s="150"/>
      <c r="C187" s="151"/>
    </row>
    <row r="188" spans="1:3" ht="14.25" customHeight="1">
      <c r="A188" s="149"/>
      <c r="B188" s="150"/>
      <c r="C188" s="151"/>
    </row>
    <row r="189" spans="1:3" ht="14.25" customHeight="1">
      <c r="A189" s="149"/>
      <c r="B189" s="150"/>
      <c r="C189" s="151"/>
    </row>
    <row r="190" spans="1:3" ht="14.25" customHeight="1">
      <c r="A190" s="149"/>
      <c r="B190" s="150"/>
      <c r="C190" s="151"/>
    </row>
    <row r="191" spans="1:3" ht="14.25" customHeight="1">
      <c r="A191" s="149"/>
      <c r="B191" s="150"/>
      <c r="C191" s="151"/>
    </row>
    <row r="192" spans="1:3" ht="14.25" customHeight="1">
      <c r="A192" s="149"/>
      <c r="B192" s="150"/>
      <c r="C192" s="151"/>
    </row>
    <row r="193" spans="1:3" ht="14.25" customHeight="1">
      <c r="A193" s="149"/>
      <c r="B193" s="150"/>
      <c r="C193" s="151"/>
    </row>
    <row r="194" spans="1:3" ht="14.25" customHeight="1">
      <c r="A194" s="149"/>
      <c r="B194" s="150"/>
      <c r="C194" s="151"/>
    </row>
    <row r="195" spans="1:3" ht="14.25" customHeight="1">
      <c r="A195" s="149"/>
      <c r="B195" s="150"/>
      <c r="C195" s="151"/>
    </row>
    <row r="196" spans="1:3" ht="14.25" customHeight="1">
      <c r="A196" s="149"/>
      <c r="B196" s="150"/>
      <c r="C196" s="151"/>
    </row>
    <row r="197" spans="1:3" ht="14.25" customHeight="1">
      <c r="A197" s="149"/>
      <c r="B197" s="150"/>
      <c r="C197" s="151"/>
    </row>
    <row r="198" spans="1:3" ht="14.25" customHeight="1">
      <c r="A198" s="149"/>
      <c r="B198" s="150"/>
      <c r="C198" s="151"/>
    </row>
    <row r="199" spans="1:3" ht="14.25" customHeight="1">
      <c r="A199" s="149"/>
      <c r="B199" s="150"/>
      <c r="C199" s="151"/>
    </row>
    <row r="200" spans="1:3" ht="14.25" customHeight="1">
      <c r="A200" s="149"/>
      <c r="B200" s="150"/>
      <c r="C200" s="151"/>
    </row>
    <row r="201" spans="1:3" ht="14.25" customHeight="1">
      <c r="A201" s="149"/>
      <c r="B201" s="150"/>
      <c r="C201" s="151"/>
    </row>
    <row r="202" spans="1:3" ht="14.25" customHeight="1">
      <c r="A202" s="149"/>
      <c r="B202" s="150"/>
      <c r="C202" s="151"/>
    </row>
    <row r="203" spans="1:3" ht="14.25" customHeight="1">
      <c r="A203" s="149"/>
      <c r="B203" s="150"/>
      <c r="C203" s="151"/>
    </row>
    <row r="204" spans="1:3" ht="14.25" customHeight="1">
      <c r="A204" s="149"/>
      <c r="B204" s="150"/>
      <c r="C204" s="151"/>
    </row>
    <row r="205" spans="1:3" ht="14.25" customHeight="1">
      <c r="A205" s="149"/>
      <c r="B205" s="150"/>
      <c r="C205" s="151"/>
    </row>
    <row r="206" spans="1:3" ht="14.25" customHeight="1">
      <c r="A206" s="149"/>
      <c r="B206" s="150"/>
      <c r="C206" s="151"/>
    </row>
    <row r="207" spans="1:3" ht="14.25" customHeight="1">
      <c r="A207" s="149"/>
      <c r="B207" s="150"/>
      <c r="C207" s="151"/>
    </row>
    <row r="208" spans="1:3" ht="14.25" customHeight="1">
      <c r="A208" s="149"/>
      <c r="B208" s="150"/>
      <c r="C208" s="151"/>
    </row>
    <row r="209" spans="1:3" ht="14.25" customHeight="1">
      <c r="A209" s="149"/>
      <c r="B209" s="150"/>
      <c r="C209" s="151"/>
    </row>
    <row r="210" spans="1:3" ht="14.25" customHeight="1">
      <c r="A210" s="149"/>
      <c r="B210" s="150"/>
      <c r="C210" s="151"/>
    </row>
    <row r="211" spans="1:3" ht="14.25" customHeight="1">
      <c r="A211" s="149"/>
      <c r="B211" s="150"/>
      <c r="C211" s="151"/>
    </row>
    <row r="212" spans="1:3" ht="14.25" customHeight="1">
      <c r="A212" s="149"/>
      <c r="B212" s="150"/>
      <c r="C212" s="151"/>
    </row>
    <row r="213" spans="1:3" ht="14.25" customHeight="1">
      <c r="A213" s="149"/>
      <c r="B213" s="150"/>
      <c r="C213" s="151"/>
    </row>
    <row r="214" spans="1:3" ht="14.25" customHeight="1">
      <c r="A214" s="149"/>
      <c r="B214" s="150"/>
      <c r="C214" s="151"/>
    </row>
    <row r="215" spans="1:3" ht="14.25" customHeight="1">
      <c r="A215" s="149"/>
      <c r="B215" s="150"/>
      <c r="C215" s="151"/>
    </row>
    <row r="216" spans="1:3" ht="14.25" customHeight="1">
      <c r="A216" s="149"/>
      <c r="B216" s="150"/>
      <c r="C216" s="151"/>
    </row>
    <row r="217" spans="1:3" ht="14.25" customHeight="1">
      <c r="A217" s="149"/>
      <c r="B217" s="150"/>
      <c r="C217" s="151"/>
    </row>
    <row r="218" spans="1:3" ht="14.25" customHeight="1">
      <c r="A218" s="149"/>
      <c r="B218" s="150"/>
      <c r="C218" s="151"/>
    </row>
    <row r="219" spans="1:3" ht="14.25" customHeight="1">
      <c r="A219" s="149"/>
      <c r="B219" s="150"/>
      <c r="C219" s="151"/>
    </row>
    <row r="220" spans="1:3" ht="14.25" customHeight="1">
      <c r="A220" s="149"/>
      <c r="B220" s="150"/>
      <c r="C220" s="151"/>
    </row>
    <row r="221" spans="1:3" ht="14.25" customHeight="1">
      <c r="A221" s="149"/>
      <c r="B221" s="150"/>
      <c r="C221" s="151"/>
    </row>
    <row r="222" spans="1:3" ht="14.25" customHeight="1">
      <c r="A222" s="149"/>
      <c r="B222" s="150"/>
      <c r="C222" s="151"/>
    </row>
    <row r="223" spans="1:3" ht="14.25" customHeight="1">
      <c r="A223" s="149"/>
      <c r="B223" s="150"/>
      <c r="C223" s="151"/>
    </row>
    <row r="224" spans="1:3" ht="14.25" customHeight="1">
      <c r="A224" s="149"/>
      <c r="B224" s="150"/>
      <c r="C224" s="151"/>
    </row>
    <row r="225" spans="1:3" ht="14.25" customHeight="1">
      <c r="A225" s="149"/>
      <c r="B225" s="150"/>
      <c r="C225" s="151"/>
    </row>
    <row r="226" spans="1:3" ht="14.25" customHeight="1">
      <c r="A226" s="149"/>
      <c r="B226" s="150"/>
      <c r="C226" s="151"/>
    </row>
    <row r="227" spans="1:3" ht="14.25" customHeight="1">
      <c r="A227" s="149"/>
      <c r="B227" s="150"/>
      <c r="C227" s="151"/>
    </row>
    <row r="228" spans="1:3" ht="14.25" customHeight="1">
      <c r="A228" s="149"/>
      <c r="B228" s="150"/>
      <c r="C228" s="151"/>
    </row>
    <row r="229" spans="1:3" ht="14.25" customHeight="1">
      <c r="A229" s="149"/>
      <c r="B229" s="150"/>
      <c r="C229" s="151"/>
    </row>
    <row r="230" spans="1:3" ht="14.25" customHeight="1">
      <c r="A230" s="149"/>
      <c r="B230" s="150"/>
      <c r="C230" s="151"/>
    </row>
    <row r="231" spans="1:3" ht="14.25" customHeight="1">
      <c r="A231" s="149"/>
      <c r="B231" s="150"/>
      <c r="C231" s="151"/>
    </row>
    <row r="232" spans="1:3" ht="14.25" customHeight="1">
      <c r="A232" s="149"/>
      <c r="B232" s="150"/>
      <c r="C232" s="151"/>
    </row>
    <row r="233" spans="1:3" ht="14.25" customHeight="1">
      <c r="A233" s="149"/>
      <c r="B233" s="150"/>
      <c r="C233" s="151"/>
    </row>
    <row r="234" spans="1:3" ht="14.25" customHeight="1">
      <c r="A234" s="149"/>
      <c r="B234" s="150"/>
      <c r="C234" s="151"/>
    </row>
    <row r="235" spans="1:3" ht="14.25" customHeight="1">
      <c r="A235" s="149"/>
      <c r="B235" s="150"/>
      <c r="C235" s="151"/>
    </row>
    <row r="236" spans="1:3" ht="14.25" customHeight="1">
      <c r="A236" s="149"/>
      <c r="B236" s="150"/>
      <c r="C236" s="151"/>
    </row>
    <row r="237" spans="1:3" ht="14.25" customHeight="1">
      <c r="A237" s="149"/>
      <c r="B237" s="150"/>
      <c r="C237" s="151"/>
    </row>
    <row r="238" spans="1:3" ht="14.25" customHeight="1">
      <c r="A238" s="149"/>
      <c r="B238" s="150"/>
      <c r="C238" s="151"/>
    </row>
    <row r="239" spans="1:3" ht="14.25" customHeight="1">
      <c r="A239" s="149"/>
      <c r="B239" s="150"/>
      <c r="C239" s="151"/>
    </row>
    <row r="240" spans="1:3" ht="14.25" customHeight="1">
      <c r="A240" s="149"/>
      <c r="B240" s="150"/>
      <c r="C240" s="151"/>
    </row>
    <row r="241" spans="1:3" ht="14.25" customHeight="1">
      <c r="A241" s="149"/>
      <c r="B241" s="150"/>
      <c r="C241" s="151"/>
    </row>
    <row r="242" spans="1:3" ht="14.25" customHeight="1">
      <c r="A242" s="149"/>
      <c r="B242" s="150"/>
      <c r="C242" s="151"/>
    </row>
    <row r="243" spans="1:3" ht="14.25" customHeight="1">
      <c r="A243" s="149"/>
      <c r="B243" s="150"/>
      <c r="C243" s="151"/>
    </row>
    <row r="244" spans="1:3" ht="14.25" customHeight="1">
      <c r="A244" s="149"/>
      <c r="B244" s="150"/>
      <c r="C244" s="151"/>
    </row>
    <row r="245" spans="1:3" ht="14.25" customHeight="1">
      <c r="A245" s="149"/>
      <c r="B245" s="150"/>
      <c r="C245" s="151"/>
    </row>
    <row r="246" spans="1:3" ht="14.25" customHeight="1">
      <c r="A246" s="149"/>
      <c r="B246" s="150"/>
      <c r="C246" s="151"/>
    </row>
    <row r="247" spans="1:3" ht="14.25" customHeight="1">
      <c r="A247" s="149"/>
      <c r="B247" s="150"/>
      <c r="C247" s="151"/>
    </row>
    <row r="248" spans="1:3" ht="14.25" customHeight="1">
      <c r="A248" s="149"/>
      <c r="B248" s="150"/>
      <c r="C248" s="151"/>
    </row>
    <row r="249" spans="1:3" ht="14.25" customHeight="1">
      <c r="A249" s="149"/>
      <c r="B249" s="150"/>
      <c r="C249" s="151"/>
    </row>
    <row r="250" spans="1:3" ht="14.25" customHeight="1">
      <c r="A250" s="149"/>
      <c r="B250" s="150"/>
      <c r="C250" s="151"/>
    </row>
    <row r="251" spans="1:3" ht="14.25" customHeight="1">
      <c r="A251" s="149"/>
      <c r="B251" s="150"/>
      <c r="C251" s="151"/>
    </row>
    <row r="252" spans="1:3" ht="14.25" customHeight="1">
      <c r="A252" s="149"/>
      <c r="B252" s="150"/>
      <c r="C252" s="151"/>
    </row>
    <row r="253" spans="1:3" ht="14.25" customHeight="1">
      <c r="A253" s="149"/>
      <c r="B253" s="150"/>
      <c r="C253" s="151"/>
    </row>
    <row r="254" spans="1:3" ht="14.25" customHeight="1">
      <c r="A254" s="149"/>
      <c r="B254" s="150"/>
      <c r="C254" s="151"/>
    </row>
    <row r="255" spans="1:3" ht="14.25" customHeight="1">
      <c r="A255" s="149"/>
      <c r="B255" s="150"/>
      <c r="C255" s="151"/>
    </row>
    <row r="256" spans="1:3" ht="14.25" customHeight="1">
      <c r="A256" s="149"/>
      <c r="B256" s="150"/>
      <c r="C256" s="151"/>
    </row>
    <row r="257" spans="1:3" ht="14.25" customHeight="1">
      <c r="A257" s="149"/>
      <c r="B257" s="150"/>
      <c r="C257" s="151"/>
    </row>
    <row r="258" spans="1:3" ht="14.25" customHeight="1">
      <c r="A258" s="149"/>
      <c r="B258" s="150"/>
      <c r="C258" s="151"/>
    </row>
    <row r="259" spans="1:3" ht="14.25" customHeight="1">
      <c r="A259" s="149"/>
      <c r="B259" s="150"/>
      <c r="C259" s="151"/>
    </row>
    <row r="260" spans="1:3" ht="14.25" customHeight="1">
      <c r="A260" s="149"/>
      <c r="B260" s="150"/>
      <c r="C260" s="151"/>
    </row>
    <row r="261" spans="1:3" ht="14.25" customHeight="1">
      <c r="A261" s="149"/>
      <c r="B261" s="150"/>
      <c r="C261" s="151"/>
    </row>
    <row r="262" spans="1:3" ht="14.25" customHeight="1">
      <c r="A262" s="149"/>
      <c r="B262" s="150"/>
      <c r="C262" s="151"/>
    </row>
    <row r="263" spans="1:3" ht="14.25" customHeight="1">
      <c r="A263" s="149"/>
      <c r="B263" s="150"/>
      <c r="C263" s="151"/>
    </row>
    <row r="264" spans="1:3" ht="14.25" customHeight="1">
      <c r="A264" s="149"/>
      <c r="B264" s="150"/>
      <c r="C264" s="151"/>
    </row>
    <row r="265" spans="1:3" ht="14.25" customHeight="1">
      <c r="A265" s="149"/>
      <c r="B265" s="150"/>
      <c r="C265" s="151"/>
    </row>
    <row r="266" spans="1:3" ht="14.25" customHeight="1">
      <c r="A266" s="149"/>
      <c r="B266" s="150"/>
      <c r="C266" s="151"/>
    </row>
    <row r="267" spans="1:3" ht="14.25" customHeight="1">
      <c r="A267" s="149"/>
      <c r="B267" s="150"/>
      <c r="C267" s="151"/>
    </row>
    <row r="268" spans="1:3" ht="14.25" customHeight="1">
      <c r="A268" s="149"/>
      <c r="B268" s="150"/>
      <c r="C268" s="151"/>
    </row>
    <row r="269" spans="1:3" ht="14.25" customHeight="1">
      <c r="A269" s="149"/>
      <c r="B269" s="150"/>
      <c r="C269" s="151"/>
    </row>
    <row r="270" spans="1:3" ht="14.25" customHeight="1">
      <c r="A270" s="149"/>
      <c r="B270" s="150"/>
      <c r="C270" s="151"/>
    </row>
    <row r="271" spans="1:3" ht="14.25" customHeight="1">
      <c r="A271" s="149"/>
      <c r="B271" s="150"/>
      <c r="C271" s="151"/>
    </row>
    <row r="272" spans="1:3" ht="14.25" customHeight="1">
      <c r="A272" s="149"/>
      <c r="B272" s="150"/>
      <c r="C272" s="151"/>
    </row>
    <row r="273" spans="1:3" ht="14.25" customHeight="1">
      <c r="A273" s="149"/>
      <c r="B273" s="150"/>
      <c r="C273" s="151"/>
    </row>
    <row r="274" spans="1:3" ht="14.25" customHeight="1">
      <c r="A274" s="149"/>
      <c r="B274" s="150"/>
      <c r="C274" s="151"/>
    </row>
    <row r="275" spans="1:3" ht="14.25" customHeight="1">
      <c r="A275" s="149"/>
      <c r="B275" s="150"/>
      <c r="C275" s="151"/>
    </row>
    <row r="276" spans="1:3" ht="14.25" customHeight="1">
      <c r="A276" s="149"/>
      <c r="B276" s="150"/>
      <c r="C276" s="151"/>
    </row>
    <row r="277" spans="1:3" ht="14.25" customHeight="1">
      <c r="A277" s="149"/>
      <c r="B277" s="150"/>
      <c r="C277" s="151"/>
    </row>
    <row r="278" spans="1:3" ht="14.25" customHeight="1">
      <c r="A278" s="149"/>
      <c r="B278" s="150"/>
      <c r="C278" s="151"/>
    </row>
    <row r="279" spans="1:3" ht="14.25" customHeight="1">
      <c r="A279" s="149"/>
      <c r="B279" s="150"/>
      <c r="C279" s="151"/>
    </row>
    <row r="280" spans="1:3" ht="14.25" customHeight="1">
      <c r="A280" s="149"/>
      <c r="B280" s="150"/>
      <c r="C280" s="151"/>
    </row>
    <row r="281" spans="1:3" ht="14.25" customHeight="1">
      <c r="A281" s="149"/>
      <c r="B281" s="150"/>
      <c r="C281" s="151"/>
    </row>
    <row r="282" spans="1:3" ht="14.25" customHeight="1">
      <c r="A282" s="149"/>
      <c r="B282" s="150"/>
      <c r="C282" s="151"/>
    </row>
    <row r="283" spans="1:3" ht="14.25" customHeight="1">
      <c r="A283" s="149"/>
      <c r="B283" s="150"/>
      <c r="C283" s="151"/>
    </row>
    <row r="284" spans="1:3" ht="14.25" customHeight="1">
      <c r="A284" s="149"/>
      <c r="B284" s="150"/>
      <c r="C284" s="151"/>
    </row>
    <row r="285" spans="1:3" ht="14.25" customHeight="1">
      <c r="A285" s="149"/>
      <c r="B285" s="150"/>
      <c r="C285" s="151"/>
    </row>
    <row r="286" spans="1:3" ht="14.25" customHeight="1">
      <c r="A286" s="149"/>
      <c r="B286" s="150"/>
      <c r="C286" s="151"/>
    </row>
    <row r="287" spans="1:3" ht="14.25" customHeight="1">
      <c r="A287" s="149"/>
      <c r="B287" s="150"/>
      <c r="C287" s="151"/>
    </row>
    <row r="288" spans="1:3" ht="14.25" customHeight="1">
      <c r="A288" s="149"/>
      <c r="B288" s="150"/>
      <c r="C288" s="151"/>
    </row>
    <row r="289" spans="1:3" ht="14.25" customHeight="1">
      <c r="A289" s="149"/>
      <c r="B289" s="150"/>
      <c r="C289" s="151"/>
    </row>
    <row r="290" spans="1:3" ht="14.25" customHeight="1">
      <c r="A290" s="149"/>
      <c r="B290" s="150"/>
      <c r="C290" s="151"/>
    </row>
    <row r="291" spans="1:3" ht="14.25" customHeight="1">
      <c r="A291" s="149"/>
      <c r="B291" s="150"/>
      <c r="C291" s="151"/>
    </row>
    <row r="292" spans="1:3" ht="14.25" customHeight="1">
      <c r="A292" s="149"/>
      <c r="B292" s="150"/>
      <c r="C292" s="151"/>
    </row>
    <row r="293" spans="1:3" ht="14.25" customHeight="1">
      <c r="A293" s="149"/>
      <c r="B293" s="150"/>
      <c r="C293" s="151"/>
    </row>
    <row r="294" spans="1:3" ht="14.25" customHeight="1">
      <c r="A294" s="149"/>
      <c r="B294" s="150"/>
      <c r="C294" s="151"/>
    </row>
    <row r="295" spans="1:3" ht="14.25" customHeight="1">
      <c r="A295" s="149"/>
      <c r="B295" s="150"/>
      <c r="C295" s="151"/>
    </row>
    <row r="296" spans="1:3" ht="14.25" customHeight="1">
      <c r="A296" s="149"/>
      <c r="B296" s="150"/>
      <c r="C296" s="151"/>
    </row>
    <row r="297" spans="1:3" ht="14.25" customHeight="1">
      <c r="A297" s="149"/>
      <c r="B297" s="150"/>
      <c r="C297" s="151"/>
    </row>
    <row r="298" spans="1:3" ht="14.25" customHeight="1">
      <c r="A298" s="149"/>
      <c r="B298" s="150"/>
      <c r="C298" s="151"/>
    </row>
    <row r="299" spans="1:3" ht="14.25" customHeight="1">
      <c r="A299" s="149"/>
      <c r="B299" s="150"/>
      <c r="C299" s="151"/>
    </row>
    <row r="300" spans="1:3" ht="14.25" customHeight="1">
      <c r="A300" s="149"/>
      <c r="B300" s="150"/>
      <c r="C300" s="151"/>
    </row>
    <row r="301" spans="1:3" ht="14.25" customHeight="1">
      <c r="A301" s="149"/>
      <c r="B301" s="150"/>
      <c r="C301" s="151"/>
    </row>
    <row r="302" spans="1:3" ht="14.25" customHeight="1">
      <c r="A302" s="149"/>
      <c r="B302" s="150"/>
      <c r="C302" s="151"/>
    </row>
    <row r="303" spans="1:3" ht="14.25" customHeight="1">
      <c r="A303" s="149"/>
      <c r="B303" s="150"/>
      <c r="C303" s="151"/>
    </row>
    <row r="304" spans="1:3" ht="14.25" customHeight="1">
      <c r="A304" s="149"/>
      <c r="B304" s="150"/>
      <c r="C304" s="151"/>
    </row>
    <row r="305" spans="1:3" ht="14.25" customHeight="1">
      <c r="A305" s="149"/>
      <c r="B305" s="150"/>
      <c r="C305" s="151"/>
    </row>
    <row r="306" spans="1:3" ht="14.25" customHeight="1">
      <c r="A306" s="149"/>
      <c r="B306" s="150"/>
      <c r="C306" s="151"/>
    </row>
    <row r="307" spans="1:3" ht="14.25" customHeight="1">
      <c r="A307" s="149"/>
      <c r="B307" s="150"/>
      <c r="C307" s="151"/>
    </row>
    <row r="308" spans="1:3" ht="14.25" customHeight="1">
      <c r="A308" s="149"/>
      <c r="B308" s="150"/>
      <c r="C308" s="151"/>
    </row>
    <row r="309" spans="1:3" ht="14.25" customHeight="1">
      <c r="A309" s="149"/>
      <c r="B309" s="150"/>
      <c r="C309" s="151"/>
    </row>
    <row r="310" spans="1:3" ht="14.25" customHeight="1">
      <c r="A310" s="149"/>
      <c r="B310" s="150"/>
      <c r="C310" s="151"/>
    </row>
    <row r="311" spans="1:3" ht="14.25" customHeight="1">
      <c r="A311" s="149"/>
      <c r="B311" s="150"/>
      <c r="C311" s="151"/>
    </row>
    <row r="312" spans="1:3" ht="14.25" customHeight="1">
      <c r="A312" s="149"/>
      <c r="B312" s="150"/>
      <c r="C312" s="151"/>
    </row>
    <row r="313" spans="1:3" ht="14.25" customHeight="1">
      <c r="A313" s="149"/>
      <c r="B313" s="150"/>
      <c r="C313" s="151"/>
    </row>
    <row r="314" spans="1:3" ht="14.25" customHeight="1">
      <c r="A314" s="149"/>
      <c r="B314" s="150"/>
      <c r="C314" s="151"/>
    </row>
    <row r="315" spans="1:3" ht="14.25" customHeight="1">
      <c r="A315" s="149"/>
      <c r="B315" s="150"/>
      <c r="C315" s="151"/>
    </row>
    <row r="316" spans="1:3" ht="14.25" customHeight="1">
      <c r="A316" s="149"/>
      <c r="B316" s="150"/>
      <c r="C316" s="151"/>
    </row>
    <row r="317" spans="1:3" ht="14.25" customHeight="1">
      <c r="A317" s="149"/>
      <c r="B317" s="150"/>
      <c r="C317" s="151"/>
    </row>
    <row r="318" spans="1:3" ht="14.25" customHeight="1">
      <c r="A318" s="149"/>
      <c r="B318" s="150"/>
      <c r="C318" s="151"/>
    </row>
    <row r="319" spans="1:3" ht="14.25" customHeight="1">
      <c r="A319" s="149"/>
      <c r="B319" s="150"/>
      <c r="C319" s="151"/>
    </row>
    <row r="320" spans="1:3" ht="14.25" customHeight="1">
      <c r="A320" s="149"/>
      <c r="B320" s="150"/>
      <c r="C320" s="151"/>
    </row>
    <row r="321" spans="1:3" ht="14.25" customHeight="1">
      <c r="A321" s="149"/>
      <c r="B321" s="150"/>
      <c r="C321" s="151"/>
    </row>
    <row r="322" spans="1:3" ht="14.25" customHeight="1">
      <c r="A322" s="149"/>
      <c r="B322" s="150"/>
      <c r="C322" s="151"/>
    </row>
    <row r="323" spans="1:3" ht="14.25" customHeight="1">
      <c r="A323" s="149"/>
      <c r="B323" s="150"/>
      <c r="C323" s="151"/>
    </row>
    <row r="324" spans="1:3" ht="14.25" customHeight="1">
      <c r="A324" s="149"/>
      <c r="B324" s="150"/>
      <c r="C324" s="151"/>
    </row>
    <row r="325" spans="1:3" ht="14.25" customHeight="1">
      <c r="A325" s="149"/>
      <c r="B325" s="150"/>
      <c r="C325" s="151"/>
    </row>
    <row r="326" spans="1:3" ht="14.25" customHeight="1">
      <c r="A326" s="149"/>
      <c r="B326" s="150"/>
      <c r="C326" s="151"/>
    </row>
    <row r="327" spans="1:3" ht="14.25" customHeight="1">
      <c r="A327" s="149"/>
      <c r="B327" s="150"/>
      <c r="C327" s="151"/>
    </row>
    <row r="328" spans="1:3" ht="14.25" customHeight="1">
      <c r="A328" s="149"/>
      <c r="B328" s="150"/>
      <c r="C328" s="151"/>
    </row>
    <row r="329" spans="1:3" ht="14.25" customHeight="1">
      <c r="A329" s="149"/>
      <c r="B329" s="150"/>
      <c r="C329" s="151"/>
    </row>
    <row r="330" spans="1:3" ht="14.25" customHeight="1">
      <c r="A330" s="149"/>
      <c r="B330" s="150"/>
      <c r="C330" s="151"/>
    </row>
    <row r="331" spans="1:3" ht="14.25" customHeight="1">
      <c r="A331" s="149"/>
      <c r="B331" s="150"/>
      <c r="C331" s="151"/>
    </row>
    <row r="332" spans="1:3" ht="14.25" customHeight="1">
      <c r="A332" s="149"/>
      <c r="B332" s="150"/>
      <c r="C332" s="151"/>
    </row>
    <row r="333" spans="1:3" ht="14.25" customHeight="1">
      <c r="A333" s="149"/>
      <c r="B333" s="150"/>
      <c r="C333" s="151"/>
    </row>
    <row r="334" spans="1:3" ht="14.25" customHeight="1">
      <c r="A334" s="149"/>
      <c r="B334" s="150"/>
      <c r="C334" s="151"/>
    </row>
    <row r="335" spans="1:3" ht="14.25" customHeight="1">
      <c r="A335" s="149"/>
      <c r="B335" s="150"/>
      <c r="C335" s="151"/>
    </row>
    <row r="336" spans="1:3" ht="14.25" customHeight="1">
      <c r="A336" s="149"/>
      <c r="B336" s="150"/>
      <c r="C336" s="151"/>
    </row>
    <row r="337" spans="1:3" ht="14.25" customHeight="1">
      <c r="A337" s="149"/>
      <c r="B337" s="150"/>
      <c r="C337" s="151"/>
    </row>
    <row r="338" spans="1:3" ht="14.25" customHeight="1">
      <c r="A338" s="149"/>
      <c r="B338" s="150"/>
      <c r="C338" s="151"/>
    </row>
    <row r="339" spans="1:3" ht="14.25" customHeight="1">
      <c r="A339" s="149"/>
      <c r="B339" s="150"/>
      <c r="C339" s="151"/>
    </row>
    <row r="340" spans="1:3" ht="14.25" customHeight="1">
      <c r="A340" s="149"/>
      <c r="B340" s="150"/>
      <c r="C340" s="151"/>
    </row>
    <row r="341" spans="1:3" ht="14.25" customHeight="1">
      <c r="A341" s="149"/>
      <c r="B341" s="150"/>
      <c r="C341" s="151"/>
    </row>
    <row r="342" spans="1:3" ht="14.25" customHeight="1">
      <c r="A342" s="149"/>
      <c r="B342" s="150"/>
      <c r="C342" s="151"/>
    </row>
    <row r="343" spans="1:3" ht="14.25" customHeight="1">
      <c r="A343" s="149"/>
      <c r="B343" s="150"/>
      <c r="C343" s="151"/>
    </row>
    <row r="344" spans="1:3" ht="14.25" customHeight="1">
      <c r="A344" s="149"/>
      <c r="B344" s="150"/>
      <c r="C344" s="151"/>
    </row>
    <row r="345" spans="1:3" ht="14.25" customHeight="1">
      <c r="A345" s="149"/>
      <c r="B345" s="150"/>
      <c r="C345" s="151"/>
    </row>
    <row r="346" spans="1:3" ht="14.25" customHeight="1">
      <c r="A346" s="149"/>
      <c r="B346" s="150"/>
      <c r="C346" s="151"/>
    </row>
    <row r="347" spans="1:3" ht="14.25" customHeight="1">
      <c r="A347" s="149"/>
      <c r="B347" s="150"/>
      <c r="C347" s="151"/>
    </row>
    <row r="348" spans="1:3" ht="14.25" customHeight="1">
      <c r="A348" s="149"/>
      <c r="B348" s="150"/>
      <c r="C348" s="151"/>
    </row>
    <row r="349" spans="1:3" ht="14.25" customHeight="1">
      <c r="A349" s="149"/>
      <c r="B349" s="150"/>
      <c r="C349" s="151"/>
    </row>
    <row r="350" spans="1:3" ht="14.25" customHeight="1">
      <c r="A350" s="149"/>
      <c r="B350" s="150"/>
      <c r="C350" s="151"/>
    </row>
    <row r="351" spans="1:3" ht="14.25" customHeight="1">
      <c r="A351" s="149"/>
      <c r="B351" s="150"/>
      <c r="C351" s="151"/>
    </row>
    <row r="352" spans="1:3" ht="14.25" customHeight="1">
      <c r="A352" s="149"/>
      <c r="B352" s="150"/>
      <c r="C352" s="151"/>
    </row>
    <row r="353" spans="1:3" ht="14.25" customHeight="1">
      <c r="A353" s="149"/>
      <c r="B353" s="150"/>
      <c r="C353" s="151"/>
    </row>
    <row r="354" spans="1:3" ht="14.25" customHeight="1">
      <c r="A354" s="149"/>
      <c r="B354" s="150"/>
      <c r="C354" s="151"/>
    </row>
    <row r="355" spans="1:3" ht="14.25" customHeight="1">
      <c r="A355" s="149"/>
      <c r="B355" s="150"/>
      <c r="C355" s="151"/>
    </row>
    <row r="356" spans="1:3" ht="14.25" customHeight="1">
      <c r="A356" s="149"/>
      <c r="B356" s="150"/>
      <c r="C356" s="151"/>
    </row>
    <row r="357" spans="1:3" ht="14.25" customHeight="1">
      <c r="A357" s="149"/>
      <c r="B357" s="150"/>
      <c r="C357" s="151"/>
    </row>
    <row r="358" spans="1:3" ht="14.25" customHeight="1">
      <c r="A358" s="149"/>
      <c r="B358" s="150"/>
      <c r="C358" s="151"/>
    </row>
    <row r="359" spans="1:3" ht="14.25" customHeight="1">
      <c r="A359" s="149"/>
      <c r="B359" s="150"/>
      <c r="C359" s="151"/>
    </row>
    <row r="360" spans="1:3" ht="14.25" customHeight="1">
      <c r="A360" s="149"/>
      <c r="B360" s="150"/>
      <c r="C360" s="151"/>
    </row>
    <row r="361" spans="1:3" ht="14.25" customHeight="1">
      <c r="A361" s="149"/>
      <c r="B361" s="150"/>
      <c r="C361" s="151"/>
    </row>
    <row r="362" spans="1:3" ht="14.25" customHeight="1">
      <c r="A362" s="149"/>
      <c r="B362" s="150"/>
      <c r="C362" s="151"/>
    </row>
    <row r="363" spans="1:3" ht="14.25" customHeight="1">
      <c r="A363" s="149"/>
      <c r="B363" s="150"/>
      <c r="C363" s="151"/>
    </row>
    <row r="364" spans="1:3" ht="14.25" customHeight="1">
      <c r="A364" s="149"/>
      <c r="B364" s="150"/>
      <c r="C364" s="151"/>
    </row>
    <row r="365" spans="1:3" ht="14.25" customHeight="1">
      <c r="A365" s="149"/>
      <c r="B365" s="150"/>
      <c r="C365" s="151"/>
    </row>
    <row r="366" spans="1:3" ht="14.25" customHeight="1">
      <c r="A366" s="149"/>
      <c r="B366" s="150"/>
      <c r="C366" s="151"/>
    </row>
    <row r="367" spans="1:3" ht="14.25" customHeight="1">
      <c r="A367" s="149"/>
      <c r="B367" s="150"/>
      <c r="C367" s="151"/>
    </row>
    <row r="368" spans="1:3" ht="14.25" customHeight="1">
      <c r="A368" s="149"/>
      <c r="B368" s="150"/>
      <c r="C368" s="151"/>
    </row>
    <row r="369" spans="1:3" ht="14.25" customHeight="1">
      <c r="A369" s="149"/>
      <c r="B369" s="150"/>
      <c r="C369" s="151"/>
    </row>
    <row r="370" spans="1:3" ht="14.25" customHeight="1">
      <c r="A370" s="149"/>
      <c r="B370" s="150"/>
      <c r="C370" s="151"/>
    </row>
    <row r="371" spans="1:3" ht="14.25" customHeight="1">
      <c r="A371" s="149"/>
      <c r="B371" s="150"/>
      <c r="C371" s="151"/>
    </row>
    <row r="372" spans="1:3" ht="14.25" customHeight="1">
      <c r="A372" s="149"/>
      <c r="B372" s="150"/>
      <c r="C372" s="151"/>
    </row>
    <row r="373" spans="1:3" ht="14.25" customHeight="1">
      <c r="A373" s="149"/>
      <c r="B373" s="150"/>
      <c r="C373" s="151"/>
    </row>
    <row r="374" spans="1:3" ht="14.25" customHeight="1">
      <c r="A374" s="149"/>
      <c r="B374" s="150"/>
      <c r="C374" s="151"/>
    </row>
    <row r="375" spans="1:3" ht="14.25" customHeight="1">
      <c r="A375" s="149"/>
      <c r="B375" s="150"/>
      <c r="C375" s="151"/>
    </row>
    <row r="376" spans="1:3" ht="14.25" customHeight="1">
      <c r="A376" s="149"/>
      <c r="B376" s="150"/>
      <c r="C376" s="151"/>
    </row>
    <row r="377" spans="1:3" ht="14.25" customHeight="1">
      <c r="A377" s="149"/>
      <c r="B377" s="150"/>
      <c r="C377" s="151"/>
    </row>
    <row r="378" spans="1:3" ht="14.25" customHeight="1">
      <c r="A378" s="149"/>
      <c r="B378" s="150"/>
      <c r="C378" s="151"/>
    </row>
    <row r="379" spans="1:3" ht="14.25" customHeight="1">
      <c r="A379" s="149"/>
      <c r="B379" s="150"/>
      <c r="C379" s="151"/>
    </row>
    <row r="380" spans="1:3" ht="14.25" customHeight="1">
      <c r="A380" s="149"/>
      <c r="B380" s="150"/>
      <c r="C380" s="151"/>
    </row>
    <row r="381" spans="1:3" ht="14.25" customHeight="1">
      <c r="A381" s="149"/>
      <c r="B381" s="150"/>
      <c r="C381" s="151"/>
    </row>
    <row r="382" spans="1:3" ht="14.25" customHeight="1">
      <c r="A382" s="149"/>
      <c r="B382" s="150"/>
      <c r="C382" s="151"/>
    </row>
    <row r="383" spans="1:3" ht="14.25" customHeight="1">
      <c r="A383" s="149"/>
      <c r="B383" s="150"/>
      <c r="C383" s="151"/>
    </row>
    <row r="384" spans="1:3" ht="14.25" customHeight="1">
      <c r="A384" s="149"/>
      <c r="B384" s="150"/>
      <c r="C384" s="151"/>
    </row>
    <row r="385" spans="1:3" ht="14.25" customHeight="1">
      <c r="A385" s="149"/>
      <c r="B385" s="150"/>
      <c r="C385" s="151"/>
    </row>
    <row r="386" spans="1:3" ht="14.25" customHeight="1">
      <c r="A386" s="149"/>
      <c r="B386" s="150"/>
      <c r="C386" s="151"/>
    </row>
    <row r="387" spans="1:3" ht="14.25" customHeight="1">
      <c r="A387" s="149"/>
      <c r="B387" s="150"/>
      <c r="C387" s="151"/>
    </row>
    <row r="388" spans="1:3" ht="14.25" customHeight="1">
      <c r="A388" s="149"/>
      <c r="B388" s="150"/>
      <c r="C388" s="151"/>
    </row>
    <row r="389" spans="1:3" ht="14.25" customHeight="1">
      <c r="A389" s="149"/>
      <c r="B389" s="150"/>
      <c r="C389" s="151"/>
    </row>
    <row r="390" spans="1:3" ht="14.25" customHeight="1">
      <c r="A390" s="149"/>
      <c r="B390" s="150"/>
      <c r="C390" s="151"/>
    </row>
    <row r="391" spans="1:3" ht="14.25" customHeight="1">
      <c r="A391" s="149"/>
      <c r="B391" s="150"/>
      <c r="C391" s="151"/>
    </row>
    <row r="392" spans="1:3" ht="14.25" customHeight="1">
      <c r="A392" s="149"/>
      <c r="B392" s="150"/>
      <c r="C392" s="151"/>
    </row>
    <row r="393" spans="1:3" ht="14.25" customHeight="1">
      <c r="A393" s="149"/>
      <c r="B393" s="150"/>
      <c r="C393" s="151"/>
    </row>
    <row r="394" spans="1:3" ht="14.25" customHeight="1">
      <c r="A394" s="149"/>
      <c r="B394" s="150"/>
      <c r="C394" s="151"/>
    </row>
    <row r="395" spans="1:3" ht="14.25" customHeight="1">
      <c r="A395" s="149"/>
      <c r="B395" s="150"/>
      <c r="C395" s="151"/>
    </row>
    <row r="396" spans="1:3" ht="14.25" customHeight="1">
      <c r="A396" s="149"/>
      <c r="B396" s="150"/>
      <c r="C396" s="151"/>
    </row>
    <row r="397" spans="1:3" ht="14.25" customHeight="1">
      <c r="A397" s="149"/>
      <c r="B397" s="150"/>
      <c r="C397" s="151"/>
    </row>
    <row r="398" spans="1:3" ht="14.25" customHeight="1">
      <c r="A398" s="149"/>
      <c r="B398" s="150"/>
      <c r="C398" s="151"/>
    </row>
    <row r="399" spans="1:3" ht="14.25" customHeight="1">
      <c r="A399" s="149"/>
      <c r="B399" s="150"/>
      <c r="C399" s="151"/>
    </row>
    <row r="400" spans="1:3" ht="14.25" customHeight="1">
      <c r="A400" s="149"/>
      <c r="B400" s="150"/>
      <c r="C400" s="151"/>
    </row>
    <row r="401" spans="1:3" ht="14.25" customHeight="1">
      <c r="A401" s="149"/>
      <c r="B401" s="150"/>
      <c r="C401" s="151"/>
    </row>
    <row r="402" spans="1:3" ht="14.25" customHeight="1">
      <c r="A402" s="149"/>
      <c r="B402" s="150"/>
      <c r="C402" s="151"/>
    </row>
    <row r="403" spans="1:3" ht="14.25" customHeight="1">
      <c r="A403" s="149"/>
      <c r="B403" s="150"/>
      <c r="C403" s="151"/>
    </row>
    <row r="404" spans="1:3" ht="14.25" customHeight="1">
      <c r="A404" s="149"/>
      <c r="B404" s="150"/>
      <c r="C404" s="151"/>
    </row>
    <row r="405" spans="1:3" ht="14.25" customHeight="1">
      <c r="A405" s="149"/>
      <c r="B405" s="150"/>
      <c r="C405" s="151"/>
    </row>
    <row r="406" spans="1:3" ht="14.25" customHeight="1">
      <c r="A406" s="149"/>
      <c r="B406" s="150"/>
      <c r="C406" s="151"/>
    </row>
    <row r="407" spans="1:3" ht="14.25" customHeight="1">
      <c r="A407" s="149"/>
      <c r="B407" s="150"/>
      <c r="C407" s="151"/>
    </row>
    <row r="408" spans="1:3" ht="14.25" customHeight="1">
      <c r="A408" s="149"/>
      <c r="B408" s="150"/>
      <c r="C408" s="151"/>
    </row>
    <row r="409" spans="1:3" ht="14.25" customHeight="1">
      <c r="A409" s="149"/>
      <c r="B409" s="150"/>
      <c r="C409" s="151"/>
    </row>
    <row r="410" spans="1:3" ht="14.25" customHeight="1">
      <c r="A410" s="149"/>
      <c r="B410" s="150"/>
      <c r="C410" s="151"/>
    </row>
    <row r="411" spans="1:3" ht="14.25" customHeight="1">
      <c r="A411" s="149"/>
      <c r="B411" s="150"/>
      <c r="C411" s="151"/>
    </row>
    <row r="412" spans="1:3" ht="14.25" customHeight="1">
      <c r="A412" s="149"/>
      <c r="B412" s="150"/>
      <c r="C412" s="151"/>
    </row>
    <row r="413" spans="1:3" ht="14.25" customHeight="1">
      <c r="A413" s="149"/>
      <c r="B413" s="150"/>
      <c r="C413" s="151"/>
    </row>
    <row r="414" spans="1:3" ht="14.25" customHeight="1">
      <c r="A414" s="149"/>
      <c r="B414" s="150"/>
      <c r="C414" s="151"/>
    </row>
    <row r="415" spans="1:3" ht="14.25" customHeight="1">
      <c r="A415" s="149"/>
      <c r="B415" s="150"/>
      <c r="C415" s="151"/>
    </row>
    <row r="416" spans="1:3" ht="14.25" customHeight="1">
      <c r="A416" s="149"/>
      <c r="B416" s="150"/>
      <c r="C416" s="151"/>
    </row>
    <row r="417" spans="1:3" ht="14.25" customHeight="1">
      <c r="A417" s="149"/>
      <c r="B417" s="150"/>
      <c r="C417" s="151"/>
    </row>
    <row r="418" spans="1:3" ht="14.25" customHeight="1">
      <c r="A418" s="149"/>
      <c r="B418" s="150"/>
      <c r="C418" s="151"/>
    </row>
    <row r="419" spans="1:3" ht="14.25" customHeight="1">
      <c r="A419" s="149"/>
      <c r="B419" s="150"/>
      <c r="C419" s="151"/>
    </row>
    <row r="420" spans="1:3" ht="14.25" customHeight="1">
      <c r="A420" s="149"/>
      <c r="B420" s="150"/>
      <c r="C420" s="151"/>
    </row>
    <row r="421" spans="1:3" ht="14.25" customHeight="1">
      <c r="A421" s="149"/>
      <c r="B421" s="150"/>
      <c r="C421" s="151"/>
    </row>
    <row r="422" spans="1:3" ht="14.25" customHeight="1">
      <c r="A422" s="149"/>
      <c r="B422" s="150"/>
      <c r="C422" s="151"/>
    </row>
    <row r="423" spans="1:3" ht="14.25" customHeight="1">
      <c r="A423" s="149"/>
      <c r="B423" s="150"/>
      <c r="C423" s="151"/>
    </row>
    <row r="424" spans="1:3" ht="14.25" customHeight="1">
      <c r="A424" s="149"/>
      <c r="B424" s="150"/>
      <c r="C424" s="151"/>
    </row>
    <row r="425" spans="1:3" ht="14.25" customHeight="1">
      <c r="A425" s="149"/>
      <c r="B425" s="150"/>
      <c r="C425" s="151"/>
    </row>
    <row r="426" spans="1:3" ht="14.25" customHeight="1">
      <c r="A426" s="149"/>
      <c r="B426" s="150"/>
      <c r="C426" s="151"/>
    </row>
    <row r="427" spans="1:3" ht="14.25" customHeight="1">
      <c r="A427" s="149"/>
      <c r="B427" s="150"/>
      <c r="C427" s="151"/>
    </row>
    <row r="428" spans="1:3" ht="14.25" customHeight="1">
      <c r="A428" s="149"/>
      <c r="B428" s="150"/>
      <c r="C428" s="151"/>
    </row>
    <row r="429" spans="1:3" ht="14.25" customHeight="1">
      <c r="A429" s="149"/>
      <c r="B429" s="150"/>
      <c r="C429" s="151"/>
    </row>
    <row r="430" spans="1:3" ht="14.25" customHeight="1">
      <c r="A430" s="149"/>
      <c r="B430" s="150"/>
      <c r="C430" s="151"/>
    </row>
    <row r="431" spans="1:3" ht="14.25" customHeight="1">
      <c r="A431" s="149"/>
      <c r="B431" s="150"/>
      <c r="C431" s="151"/>
    </row>
    <row r="432" spans="1:3" ht="14.25" customHeight="1">
      <c r="A432" s="149"/>
      <c r="B432" s="150"/>
      <c r="C432" s="151"/>
    </row>
    <row r="433" spans="1:3" ht="14.25" customHeight="1">
      <c r="A433" s="149"/>
      <c r="B433" s="150"/>
      <c r="C433" s="151"/>
    </row>
    <row r="434" spans="1:3" ht="14.25" customHeight="1">
      <c r="A434" s="149"/>
      <c r="B434" s="150"/>
      <c r="C434" s="151"/>
    </row>
    <row r="435" spans="1:3" ht="14.25" customHeight="1">
      <c r="A435" s="149"/>
      <c r="B435" s="150"/>
      <c r="C435" s="151"/>
    </row>
    <row r="436" spans="1:3" ht="14.25" customHeight="1">
      <c r="A436" s="149"/>
      <c r="B436" s="150"/>
      <c r="C436" s="151"/>
    </row>
    <row r="437" spans="1:3" ht="14.25" customHeight="1">
      <c r="A437" s="149"/>
      <c r="B437" s="150"/>
      <c r="C437" s="151"/>
    </row>
    <row r="438" spans="1:3" ht="14.25" customHeight="1">
      <c r="A438" s="149"/>
      <c r="B438" s="150"/>
      <c r="C438" s="151"/>
    </row>
    <row r="439" spans="1:3" ht="14.25" customHeight="1">
      <c r="A439" s="149"/>
      <c r="B439" s="150"/>
      <c r="C439" s="151"/>
    </row>
    <row r="440" spans="1:3" ht="14.25" customHeight="1">
      <c r="A440" s="149"/>
      <c r="B440" s="150"/>
      <c r="C440" s="151"/>
    </row>
    <row r="441" spans="1:3" ht="14.25" customHeight="1">
      <c r="A441" s="149"/>
      <c r="B441" s="150"/>
      <c r="C441" s="151"/>
    </row>
    <row r="442" spans="1:3" ht="14.25" customHeight="1">
      <c r="A442" s="149"/>
      <c r="B442" s="150"/>
      <c r="C442" s="151"/>
    </row>
    <row r="443" spans="1:3" ht="14.25" customHeight="1">
      <c r="A443" s="149"/>
      <c r="B443" s="150"/>
      <c r="C443" s="151"/>
    </row>
    <row r="444" spans="1:3" ht="14.25" customHeight="1">
      <c r="A444" s="149"/>
      <c r="B444" s="150"/>
      <c r="C444" s="151"/>
    </row>
    <row r="445" spans="1:3" ht="14.25" customHeight="1">
      <c r="A445" s="149"/>
      <c r="B445" s="150"/>
      <c r="C445" s="151"/>
    </row>
    <row r="446" spans="1:3" ht="14.25" customHeight="1">
      <c r="A446" s="149"/>
      <c r="B446" s="150"/>
      <c r="C446" s="151"/>
    </row>
    <row r="447" spans="1:3" ht="14.25" customHeight="1">
      <c r="A447" s="149"/>
      <c r="B447" s="150"/>
      <c r="C447" s="151"/>
    </row>
    <row r="448" spans="1:3" ht="14.25" customHeight="1">
      <c r="A448" s="149"/>
      <c r="B448" s="150"/>
      <c r="C448" s="151"/>
    </row>
    <row r="449" spans="1:3" ht="14.25" customHeight="1">
      <c r="A449" s="149"/>
      <c r="B449" s="150"/>
      <c r="C449" s="151"/>
    </row>
    <row r="450" spans="1:3" ht="14.25" customHeight="1">
      <c r="A450" s="149"/>
      <c r="B450" s="150"/>
      <c r="C450" s="151"/>
    </row>
    <row r="451" spans="1:3" ht="14.25" customHeight="1">
      <c r="A451" s="149"/>
      <c r="B451" s="150"/>
      <c r="C451" s="151"/>
    </row>
    <row r="452" spans="1:3" ht="14.25" customHeight="1">
      <c r="A452" s="149"/>
      <c r="B452" s="150"/>
      <c r="C452" s="151"/>
    </row>
    <row r="453" spans="1:3" ht="14.25" customHeight="1">
      <c r="A453" s="149"/>
      <c r="B453" s="150"/>
      <c r="C453" s="151"/>
    </row>
    <row r="454" spans="1:3" ht="14.25" customHeight="1">
      <c r="A454" s="149"/>
      <c r="B454" s="150"/>
      <c r="C454" s="151"/>
    </row>
    <row r="455" spans="1:3" ht="14.25" customHeight="1">
      <c r="A455" s="149"/>
      <c r="B455" s="150"/>
      <c r="C455" s="151"/>
    </row>
    <row r="456" spans="1:3" ht="14.25" customHeight="1">
      <c r="A456" s="149"/>
      <c r="B456" s="150"/>
      <c r="C456" s="151"/>
    </row>
    <row r="457" spans="1:3" ht="14.25" customHeight="1">
      <c r="A457" s="149"/>
      <c r="B457" s="150"/>
      <c r="C457" s="151"/>
    </row>
    <row r="458" spans="1:3" ht="14.25" customHeight="1">
      <c r="A458" s="149"/>
      <c r="B458" s="150"/>
      <c r="C458" s="151"/>
    </row>
    <row r="459" spans="1:3" ht="14.25" customHeight="1">
      <c r="A459" s="149"/>
      <c r="B459" s="150"/>
      <c r="C459" s="151"/>
    </row>
    <row r="460" spans="1:3" ht="14.25" customHeight="1">
      <c r="A460" s="149"/>
      <c r="B460" s="150"/>
      <c r="C460" s="151"/>
    </row>
    <row r="461" spans="1:3" ht="14.25" customHeight="1">
      <c r="A461" s="149"/>
      <c r="B461" s="150"/>
      <c r="C461" s="151"/>
    </row>
    <row r="462" spans="1:3" ht="14.25" customHeight="1">
      <c r="A462" s="149"/>
      <c r="B462" s="150"/>
      <c r="C462" s="151"/>
    </row>
    <row r="463" spans="1:3" ht="14.25" customHeight="1">
      <c r="A463" s="149"/>
      <c r="B463" s="150"/>
      <c r="C463" s="151"/>
    </row>
    <row r="464" spans="1:3" ht="14.25" customHeight="1">
      <c r="A464" s="149"/>
      <c r="B464" s="150"/>
      <c r="C464" s="151"/>
    </row>
    <row r="465" spans="1:3" ht="14.25" customHeight="1">
      <c r="A465" s="149"/>
      <c r="B465" s="150"/>
      <c r="C465" s="151"/>
    </row>
    <row r="466" spans="1:3" ht="14.25" customHeight="1">
      <c r="A466" s="149"/>
      <c r="B466" s="150"/>
      <c r="C466" s="151"/>
    </row>
    <row r="467" spans="1:3" ht="14.25" customHeight="1">
      <c r="A467" s="149"/>
      <c r="B467" s="150"/>
      <c r="C467" s="151"/>
    </row>
    <row r="468" spans="1:3" ht="14.25" customHeight="1">
      <c r="A468" s="149"/>
      <c r="B468" s="150"/>
      <c r="C468" s="151"/>
    </row>
    <row r="469" spans="1:3" ht="14.25" customHeight="1">
      <c r="A469" s="149"/>
      <c r="B469" s="150"/>
      <c r="C469" s="151"/>
    </row>
    <row r="470" spans="1:3" ht="14.25" customHeight="1">
      <c r="A470" s="149"/>
      <c r="B470" s="150"/>
      <c r="C470" s="151"/>
    </row>
    <row r="471" spans="1:3" ht="14.25" customHeight="1">
      <c r="A471" s="149"/>
      <c r="B471" s="150"/>
      <c r="C471" s="151"/>
    </row>
    <row r="472" spans="1:3" ht="14.25" customHeight="1">
      <c r="A472" s="149"/>
      <c r="B472" s="150"/>
      <c r="C472" s="151"/>
    </row>
    <row r="473" spans="1:3" ht="14.25" customHeight="1">
      <c r="A473" s="149"/>
      <c r="B473" s="150"/>
      <c r="C473" s="151"/>
    </row>
    <row r="474" spans="1:3" ht="14.25" customHeight="1">
      <c r="A474" s="149"/>
      <c r="B474" s="150"/>
      <c r="C474" s="151"/>
    </row>
    <row r="475" spans="1:3" ht="14.25" customHeight="1">
      <c r="A475" s="149"/>
      <c r="B475" s="150"/>
      <c r="C475" s="151"/>
    </row>
    <row r="476" spans="1:3" ht="14.25" customHeight="1">
      <c r="A476" s="149"/>
      <c r="B476" s="150"/>
      <c r="C476" s="151"/>
    </row>
    <row r="477" spans="1:3" ht="14.25" customHeight="1">
      <c r="A477" s="149"/>
      <c r="B477" s="150"/>
      <c r="C477" s="151"/>
    </row>
    <row r="478" spans="1:3" ht="14.25" customHeight="1">
      <c r="A478" s="149"/>
      <c r="B478" s="150"/>
      <c r="C478" s="151"/>
    </row>
    <row r="479" spans="1:3" ht="14.25" customHeight="1">
      <c r="A479" s="149"/>
      <c r="B479" s="150"/>
      <c r="C479" s="151"/>
    </row>
    <row r="480" spans="1:3" ht="14.25" customHeight="1">
      <c r="A480" s="149"/>
      <c r="B480" s="150"/>
      <c r="C480" s="151"/>
    </row>
    <row r="481" spans="1:3" ht="14.25" customHeight="1">
      <c r="A481" s="149"/>
      <c r="B481" s="150"/>
      <c r="C481" s="151"/>
    </row>
    <row r="482" spans="1:3" ht="14.25" customHeight="1">
      <c r="A482" s="149"/>
      <c r="B482" s="150"/>
      <c r="C482" s="151"/>
    </row>
    <row r="483" spans="1:3" ht="14.25" customHeight="1">
      <c r="A483" s="149"/>
      <c r="B483" s="150"/>
      <c r="C483" s="151"/>
    </row>
    <row r="484" spans="1:3" ht="14.25" customHeight="1">
      <c r="A484" s="149"/>
      <c r="B484" s="150"/>
      <c r="C484" s="151"/>
    </row>
    <row r="485" spans="1:3" ht="14.25" customHeight="1">
      <c r="A485" s="149"/>
      <c r="B485" s="150"/>
      <c r="C485" s="151"/>
    </row>
    <row r="486" spans="1:3" ht="14.25" customHeight="1">
      <c r="A486" s="149"/>
      <c r="B486" s="150"/>
      <c r="C486" s="151"/>
    </row>
    <row r="487" spans="1:3" ht="14.25" customHeight="1">
      <c r="A487" s="149"/>
      <c r="B487" s="150"/>
      <c r="C487" s="151"/>
    </row>
    <row r="488" spans="1:3" ht="14.25" customHeight="1">
      <c r="A488" s="149"/>
      <c r="B488" s="150"/>
      <c r="C488" s="151"/>
    </row>
    <row r="489" spans="1:3" ht="14.25" customHeight="1">
      <c r="A489" s="149"/>
      <c r="B489" s="150"/>
      <c r="C489" s="151"/>
    </row>
    <row r="490" spans="1:3" ht="14.25" customHeight="1">
      <c r="A490" s="149"/>
      <c r="B490" s="150"/>
      <c r="C490" s="151"/>
    </row>
    <row r="491" spans="1:3" ht="14.25" customHeight="1">
      <c r="A491" s="149"/>
      <c r="B491" s="150"/>
      <c r="C491" s="151"/>
    </row>
    <row r="492" spans="1:3" ht="14.25" customHeight="1">
      <c r="A492" s="149"/>
      <c r="B492" s="150"/>
      <c r="C492" s="151"/>
    </row>
    <row r="493" spans="1:3" ht="14.25" customHeight="1">
      <c r="A493" s="149"/>
      <c r="B493" s="150"/>
      <c r="C493" s="151"/>
    </row>
    <row r="494" spans="1:3" ht="14.25" customHeight="1">
      <c r="A494" s="149"/>
      <c r="B494" s="150"/>
      <c r="C494" s="151"/>
    </row>
    <row r="495" spans="1:3" ht="14.25" customHeight="1">
      <c r="A495" s="149"/>
      <c r="B495" s="150"/>
      <c r="C495" s="151"/>
    </row>
    <row r="496" spans="1:3" ht="14.25" customHeight="1">
      <c r="A496" s="149"/>
      <c r="B496" s="150"/>
      <c r="C496" s="151"/>
    </row>
    <row r="497" spans="1:3" ht="14.25" customHeight="1">
      <c r="A497" s="149"/>
      <c r="B497" s="150"/>
      <c r="C497" s="151"/>
    </row>
    <row r="498" spans="1:3" ht="14.25" customHeight="1">
      <c r="A498" s="149"/>
      <c r="B498" s="150"/>
      <c r="C498" s="151"/>
    </row>
    <row r="499" spans="1:3" ht="14.25" customHeight="1">
      <c r="A499" s="149"/>
      <c r="B499" s="150"/>
      <c r="C499" s="151"/>
    </row>
    <row r="500" spans="1:3" ht="14.25" customHeight="1">
      <c r="A500" s="149"/>
      <c r="B500" s="150"/>
      <c r="C500" s="151"/>
    </row>
    <row r="501" spans="1:3" ht="14.25" customHeight="1">
      <c r="A501" s="149"/>
      <c r="B501" s="150"/>
      <c r="C501" s="151"/>
    </row>
    <row r="502" spans="1:3" ht="14.25" customHeight="1">
      <c r="A502" s="149"/>
      <c r="B502" s="150"/>
      <c r="C502" s="151"/>
    </row>
    <row r="503" spans="1:3" ht="14.25" customHeight="1">
      <c r="A503" s="149"/>
      <c r="B503" s="150"/>
      <c r="C503" s="151"/>
    </row>
    <row r="504" spans="1:3" ht="14.25" customHeight="1">
      <c r="A504" s="149"/>
      <c r="B504" s="150"/>
      <c r="C504" s="151"/>
    </row>
    <row r="505" spans="1:3" ht="14.25" customHeight="1">
      <c r="A505" s="149"/>
      <c r="B505" s="150"/>
      <c r="C505" s="151"/>
    </row>
    <row r="506" spans="1:3" ht="14.25" customHeight="1">
      <c r="A506" s="149"/>
      <c r="B506" s="150"/>
      <c r="C506" s="151"/>
    </row>
    <row r="507" spans="1:3" ht="14.25" customHeight="1">
      <c r="A507" s="149"/>
      <c r="B507" s="150"/>
      <c r="C507" s="151"/>
    </row>
    <row r="508" spans="1:3" ht="14.25" customHeight="1">
      <c r="A508" s="149"/>
      <c r="B508" s="150"/>
      <c r="C508" s="151"/>
    </row>
    <row r="509" spans="1:3" ht="14.25" customHeight="1">
      <c r="A509" s="149"/>
      <c r="B509" s="150"/>
      <c r="C509" s="151"/>
    </row>
    <row r="510" spans="1:3" ht="14.25" customHeight="1">
      <c r="A510" s="149"/>
      <c r="B510" s="150"/>
      <c r="C510" s="151"/>
    </row>
    <row r="511" spans="1:3" ht="14.25" customHeight="1">
      <c r="A511" s="149"/>
      <c r="B511" s="150"/>
      <c r="C511" s="151"/>
    </row>
    <row r="512" spans="1:3" ht="14.25" customHeight="1">
      <c r="A512" s="149"/>
      <c r="B512" s="150"/>
      <c r="C512" s="151"/>
    </row>
    <row r="513" spans="1:3" ht="14.25" customHeight="1">
      <c r="A513" s="149"/>
      <c r="B513" s="150"/>
      <c r="C513" s="151"/>
    </row>
    <row r="514" spans="1:3" ht="14.25" customHeight="1">
      <c r="A514" s="149"/>
      <c r="B514" s="150"/>
      <c r="C514" s="151"/>
    </row>
    <row r="515" spans="1:3" ht="14.25" customHeight="1">
      <c r="A515" s="149"/>
      <c r="B515" s="150"/>
      <c r="C515" s="151"/>
    </row>
    <row r="516" spans="1:3" ht="14.25" customHeight="1">
      <c r="A516" s="149"/>
      <c r="B516" s="150"/>
      <c r="C516" s="151"/>
    </row>
    <row r="517" spans="1:3" ht="14.25" customHeight="1">
      <c r="A517" s="149"/>
      <c r="B517" s="150"/>
      <c r="C517" s="151"/>
    </row>
    <row r="518" spans="1:3" ht="14.25" customHeight="1">
      <c r="A518" s="149"/>
      <c r="B518" s="150"/>
      <c r="C518" s="151"/>
    </row>
    <row r="519" spans="1:3" ht="14.25" customHeight="1">
      <c r="A519" s="149"/>
      <c r="B519" s="150"/>
      <c r="C519" s="151"/>
    </row>
    <row r="520" spans="1:3" ht="14.25" customHeight="1">
      <c r="A520" s="149"/>
      <c r="B520" s="150"/>
      <c r="C520" s="151"/>
    </row>
    <row r="521" spans="1:3" ht="14.25" customHeight="1">
      <c r="A521" s="149"/>
      <c r="B521" s="150"/>
      <c r="C521" s="151"/>
    </row>
    <row r="522" spans="1:3" ht="14.25" customHeight="1">
      <c r="A522" s="149"/>
      <c r="B522" s="150"/>
      <c r="C522" s="151"/>
    </row>
    <row r="523" spans="1:3" ht="14.25" customHeight="1">
      <c r="A523" s="149"/>
      <c r="B523" s="150"/>
      <c r="C523" s="151"/>
    </row>
    <row r="524" spans="1:3" ht="14.25" customHeight="1">
      <c r="A524" s="149"/>
      <c r="B524" s="150"/>
      <c r="C524" s="151"/>
    </row>
    <row r="525" spans="1:3" ht="14.25" customHeight="1">
      <c r="A525" s="149"/>
      <c r="B525" s="150"/>
      <c r="C525" s="151"/>
    </row>
    <row r="526" spans="1:3" ht="14.25" customHeight="1">
      <c r="A526" s="149"/>
      <c r="B526" s="150"/>
      <c r="C526" s="151"/>
    </row>
    <row r="527" spans="1:3" ht="14.25" customHeight="1">
      <c r="A527" s="149"/>
      <c r="B527" s="150"/>
      <c r="C527" s="151"/>
    </row>
    <row r="528" spans="1:3" ht="14.25" customHeight="1">
      <c r="A528" s="149"/>
      <c r="B528" s="150"/>
      <c r="C528" s="151"/>
    </row>
    <row r="529" spans="1:3" ht="14.25" customHeight="1">
      <c r="A529" s="149"/>
      <c r="B529" s="150"/>
      <c r="C529" s="151"/>
    </row>
    <row r="530" spans="1:3" ht="14.25" customHeight="1">
      <c r="A530" s="149"/>
      <c r="B530" s="150"/>
      <c r="C530" s="151"/>
    </row>
    <row r="531" spans="1:3" ht="14.25" customHeight="1">
      <c r="A531" s="149"/>
      <c r="B531" s="150"/>
      <c r="C531" s="151"/>
    </row>
    <row r="532" spans="1:3" ht="14.25" customHeight="1">
      <c r="A532" s="149"/>
      <c r="B532" s="150"/>
      <c r="C532" s="151"/>
    </row>
    <row r="533" spans="1:3" ht="14.25" customHeight="1">
      <c r="A533" s="149"/>
      <c r="B533" s="150"/>
      <c r="C533" s="151"/>
    </row>
    <row r="534" spans="1:3" ht="14.25" customHeight="1">
      <c r="A534" s="149"/>
      <c r="B534" s="150"/>
      <c r="C534" s="151"/>
    </row>
    <row r="535" spans="1:3" ht="14.25" customHeight="1">
      <c r="A535" s="149"/>
      <c r="B535" s="150"/>
      <c r="C535" s="151"/>
    </row>
    <row r="536" spans="1:3" ht="14.25" customHeight="1">
      <c r="A536" s="149"/>
      <c r="B536" s="150"/>
      <c r="C536" s="151"/>
    </row>
    <row r="537" spans="1:3" ht="14.25" customHeight="1">
      <c r="A537" s="149"/>
      <c r="B537" s="150"/>
      <c r="C537" s="151"/>
    </row>
    <row r="538" spans="1:3" ht="14.25" customHeight="1">
      <c r="A538" s="149"/>
      <c r="B538" s="150"/>
      <c r="C538" s="151"/>
    </row>
    <row r="539" spans="1:3" ht="14.25" customHeight="1">
      <c r="A539" s="149"/>
      <c r="B539" s="150"/>
      <c r="C539" s="151"/>
    </row>
    <row r="540" spans="1:3" ht="14.25" customHeight="1">
      <c r="A540" s="149"/>
      <c r="B540" s="150"/>
      <c r="C540" s="151"/>
    </row>
    <row r="541" spans="1:3" ht="14.25" customHeight="1">
      <c r="A541" s="149"/>
      <c r="B541" s="150"/>
      <c r="C541" s="151"/>
    </row>
    <row r="542" spans="1:3" ht="14.25" customHeight="1">
      <c r="A542" s="149"/>
      <c r="B542" s="150"/>
      <c r="C542" s="151"/>
    </row>
    <row r="543" spans="1:3" ht="14.25" customHeight="1">
      <c r="A543" s="149"/>
      <c r="B543" s="150"/>
      <c r="C543" s="151"/>
    </row>
    <row r="544" spans="1:3" ht="14.25" customHeight="1">
      <c r="A544" s="149"/>
      <c r="B544" s="150"/>
      <c r="C544" s="151"/>
    </row>
    <row r="545" spans="1:3" ht="14.25" customHeight="1">
      <c r="A545" s="149"/>
      <c r="B545" s="150"/>
      <c r="C545" s="151"/>
    </row>
    <row r="546" spans="1:3" ht="14.25" customHeight="1">
      <c r="A546" s="149"/>
      <c r="B546" s="150"/>
      <c r="C546" s="151"/>
    </row>
    <row r="547" spans="1:3" ht="14.25" customHeight="1">
      <c r="A547" s="149"/>
      <c r="B547" s="150"/>
      <c r="C547" s="151"/>
    </row>
    <row r="548" spans="1:3" ht="14.25" customHeight="1">
      <c r="A548" s="149"/>
      <c r="B548" s="150"/>
      <c r="C548" s="151"/>
    </row>
    <row r="549" spans="1:3" ht="14.25" customHeight="1">
      <c r="A549" s="149"/>
      <c r="B549" s="150"/>
      <c r="C549" s="151"/>
    </row>
    <row r="550" spans="1:3" ht="14.25" customHeight="1">
      <c r="A550" s="149"/>
      <c r="B550" s="150"/>
      <c r="C550" s="151"/>
    </row>
    <row r="551" spans="1:3" ht="14.25" customHeight="1">
      <c r="A551" s="149"/>
      <c r="B551" s="150"/>
      <c r="C551" s="151"/>
    </row>
    <row r="552" spans="1:3" ht="14.25" customHeight="1">
      <c r="A552" s="149"/>
      <c r="B552" s="150"/>
      <c r="C552" s="151"/>
    </row>
    <row r="553" spans="1:3" ht="14.25" customHeight="1">
      <c r="A553" s="149"/>
      <c r="B553" s="150"/>
      <c r="C553" s="151"/>
    </row>
    <row r="554" spans="1:3" ht="14.25" customHeight="1">
      <c r="A554" s="149"/>
      <c r="B554" s="150"/>
      <c r="C554" s="151"/>
    </row>
    <row r="555" spans="1:3" ht="14.25" customHeight="1">
      <c r="A555" s="149"/>
      <c r="B555" s="150"/>
      <c r="C555" s="151"/>
    </row>
    <row r="556" spans="1:3" ht="14.25" customHeight="1">
      <c r="A556" s="149"/>
      <c r="B556" s="150"/>
      <c r="C556" s="151"/>
    </row>
    <row r="557" spans="1:3" ht="14.25" customHeight="1">
      <c r="A557" s="149"/>
      <c r="B557" s="150"/>
      <c r="C557" s="151"/>
    </row>
    <row r="558" spans="1:3" ht="14.25" customHeight="1">
      <c r="A558" s="149"/>
      <c r="B558" s="150"/>
      <c r="C558" s="151"/>
    </row>
    <row r="559" spans="1:3" ht="14.25" customHeight="1">
      <c r="A559" s="149"/>
      <c r="B559" s="150"/>
      <c r="C559" s="151"/>
    </row>
    <row r="560" spans="1:3" ht="14.25" customHeight="1">
      <c r="A560" s="149"/>
      <c r="B560" s="150"/>
      <c r="C560" s="151"/>
    </row>
    <row r="561" spans="1:3" ht="14.25" customHeight="1">
      <c r="A561" s="149"/>
      <c r="B561" s="150"/>
      <c r="C561" s="151"/>
    </row>
    <row r="562" spans="1:3" ht="14.25" customHeight="1">
      <c r="A562" s="149"/>
      <c r="B562" s="150"/>
      <c r="C562" s="151"/>
    </row>
    <row r="563" spans="1:3" ht="14.25" customHeight="1">
      <c r="A563" s="149"/>
      <c r="B563" s="150"/>
      <c r="C563" s="151"/>
    </row>
    <row r="564" spans="1:3" ht="14.25" customHeight="1">
      <c r="A564" s="149"/>
      <c r="B564" s="150"/>
      <c r="C564" s="151"/>
    </row>
    <row r="565" spans="1:3" ht="14.25" customHeight="1">
      <c r="A565" s="149"/>
      <c r="B565" s="150"/>
      <c r="C565" s="151"/>
    </row>
    <row r="566" spans="1:3" ht="14.25" customHeight="1">
      <c r="A566" s="149"/>
      <c r="B566" s="150"/>
      <c r="C566" s="151"/>
    </row>
    <row r="567" spans="1:3" ht="14.25" customHeight="1">
      <c r="A567" s="149"/>
      <c r="B567" s="150"/>
      <c r="C567" s="151"/>
    </row>
    <row r="568" spans="1:3" ht="14.25" customHeight="1">
      <c r="A568" s="149"/>
      <c r="B568" s="150"/>
      <c r="C568" s="151"/>
    </row>
    <row r="569" spans="1:3" ht="14.25" customHeight="1">
      <c r="A569" s="149"/>
      <c r="B569" s="150"/>
      <c r="C569" s="151"/>
    </row>
    <row r="570" spans="1:3" ht="14.25" customHeight="1">
      <c r="A570" s="149"/>
      <c r="B570" s="150"/>
      <c r="C570" s="151"/>
    </row>
    <row r="571" spans="1:3" ht="14.25" customHeight="1">
      <c r="A571" s="149"/>
      <c r="B571" s="150"/>
      <c r="C571" s="151"/>
    </row>
    <row r="572" spans="1:3" ht="14.25" customHeight="1">
      <c r="A572" s="149"/>
      <c r="B572" s="150"/>
      <c r="C572" s="151"/>
    </row>
    <row r="573" spans="1:3" ht="14.25" customHeight="1">
      <c r="A573" s="149"/>
      <c r="B573" s="150"/>
      <c r="C573" s="151"/>
    </row>
    <row r="574" spans="1:3" ht="14.25" customHeight="1">
      <c r="A574" s="149"/>
      <c r="B574" s="150"/>
      <c r="C574" s="151"/>
    </row>
    <row r="575" spans="1:3" ht="14.25" customHeight="1">
      <c r="A575" s="149"/>
      <c r="B575" s="150"/>
      <c r="C575" s="151"/>
    </row>
    <row r="576" spans="1:3" ht="14.25" customHeight="1">
      <c r="A576" s="149"/>
      <c r="B576" s="150"/>
      <c r="C576" s="151"/>
    </row>
    <row r="577" spans="1:3" ht="14.25" customHeight="1">
      <c r="A577" s="149"/>
      <c r="B577" s="150"/>
      <c r="C577" s="151"/>
    </row>
    <row r="578" spans="1:3" ht="14.25" customHeight="1">
      <c r="A578" s="149"/>
      <c r="B578" s="150"/>
      <c r="C578" s="151"/>
    </row>
    <row r="579" spans="1:3" ht="14.25" customHeight="1">
      <c r="A579" s="149"/>
      <c r="B579" s="150"/>
      <c r="C579" s="151"/>
    </row>
    <row r="580" spans="1:3" ht="14.25" customHeight="1">
      <c r="A580" s="149"/>
      <c r="B580" s="150"/>
      <c r="C580" s="151"/>
    </row>
    <row r="581" spans="1:3" ht="14.25" customHeight="1">
      <c r="A581" s="149"/>
      <c r="B581" s="150"/>
      <c r="C581" s="151"/>
    </row>
    <row r="582" spans="1:3" ht="14.25" customHeight="1">
      <c r="A582" s="149"/>
      <c r="B582" s="150"/>
      <c r="C582" s="151"/>
    </row>
    <row r="583" spans="1:3" ht="14.25" customHeight="1">
      <c r="A583" s="149"/>
      <c r="B583" s="150"/>
      <c r="C583" s="151"/>
    </row>
    <row r="584" spans="1:3" ht="14.25" customHeight="1">
      <c r="A584" s="149"/>
      <c r="B584" s="150"/>
      <c r="C584" s="151"/>
    </row>
    <row r="585" spans="1:3" ht="14.25" customHeight="1">
      <c r="A585" s="149"/>
      <c r="B585" s="150"/>
      <c r="C585" s="151"/>
    </row>
    <row r="586" spans="1:3" ht="14.25" customHeight="1">
      <c r="A586" s="149"/>
      <c r="B586" s="150"/>
      <c r="C586" s="151"/>
    </row>
    <row r="587" spans="1:3" ht="14.25" customHeight="1">
      <c r="A587" s="149"/>
      <c r="B587" s="150"/>
      <c r="C587" s="151"/>
    </row>
    <row r="588" spans="1:3" ht="14.25" customHeight="1">
      <c r="A588" s="149"/>
      <c r="B588" s="150"/>
      <c r="C588" s="151"/>
    </row>
    <row r="589" spans="1:3" ht="14.25" customHeight="1">
      <c r="A589" s="149"/>
      <c r="B589" s="150"/>
      <c r="C589" s="151"/>
    </row>
    <row r="590" spans="1:3" ht="14.25" customHeight="1">
      <c r="A590" s="149"/>
      <c r="B590" s="150"/>
      <c r="C590" s="151"/>
    </row>
    <row r="591" spans="1:3" ht="14.25" customHeight="1">
      <c r="A591" s="149"/>
      <c r="B591" s="150"/>
      <c r="C591" s="151"/>
    </row>
    <row r="592" spans="1:3" ht="14.25" customHeight="1">
      <c r="A592" s="149"/>
      <c r="B592" s="150"/>
      <c r="C592" s="151"/>
    </row>
    <row r="593" spans="1:3" ht="14.25" customHeight="1">
      <c r="A593" s="149"/>
      <c r="B593" s="150"/>
      <c r="C593" s="151"/>
    </row>
    <row r="594" spans="1:3" ht="14.25" customHeight="1">
      <c r="A594" s="149"/>
      <c r="B594" s="150"/>
      <c r="C594" s="151"/>
    </row>
    <row r="595" spans="1:3" ht="14.25" customHeight="1">
      <c r="A595" s="149"/>
      <c r="B595" s="150"/>
      <c r="C595" s="151"/>
    </row>
    <row r="596" spans="1:3" ht="14.25" customHeight="1">
      <c r="A596" s="149"/>
      <c r="B596" s="150"/>
      <c r="C596" s="151"/>
    </row>
    <row r="597" spans="1:3" ht="14.25" customHeight="1">
      <c r="A597" s="149"/>
      <c r="B597" s="150"/>
      <c r="C597" s="151"/>
    </row>
    <row r="598" spans="1:3" ht="14.25" customHeight="1">
      <c r="A598" s="149"/>
      <c r="B598" s="150"/>
      <c r="C598" s="151"/>
    </row>
    <row r="599" spans="1:3" ht="14.25" customHeight="1">
      <c r="A599" s="149"/>
      <c r="B599" s="150"/>
      <c r="C599" s="151"/>
    </row>
    <row r="600" spans="1:3" ht="14.25" customHeight="1">
      <c r="A600" s="149"/>
      <c r="B600" s="150"/>
      <c r="C600" s="151"/>
    </row>
    <row r="601" spans="1:3" ht="14.25" customHeight="1">
      <c r="A601" s="149"/>
      <c r="B601" s="150"/>
      <c r="C601" s="151"/>
    </row>
    <row r="602" spans="1:3" ht="14.25" customHeight="1">
      <c r="A602" s="149"/>
      <c r="B602" s="150"/>
      <c r="C602" s="151"/>
    </row>
    <row r="603" spans="1:3" ht="14.25" customHeight="1">
      <c r="A603" s="149"/>
      <c r="B603" s="150"/>
      <c r="C603" s="151"/>
    </row>
    <row r="604" spans="1:3" ht="14.25" customHeight="1">
      <c r="A604" s="149"/>
      <c r="B604" s="150"/>
      <c r="C604" s="151"/>
    </row>
    <row r="605" spans="1:3" ht="14.25" customHeight="1">
      <c r="A605" s="149"/>
      <c r="B605" s="150"/>
      <c r="C605" s="151"/>
    </row>
    <row r="606" spans="1:3" ht="14.25" customHeight="1">
      <c r="A606" s="149"/>
      <c r="B606" s="150"/>
      <c r="C606" s="151"/>
    </row>
    <row r="607" spans="1:3" ht="14.25" customHeight="1">
      <c r="A607" s="149"/>
      <c r="B607" s="150"/>
      <c r="C607" s="151"/>
    </row>
    <row r="608" spans="1:3" ht="14.25" customHeight="1">
      <c r="A608" s="149"/>
      <c r="B608" s="150"/>
      <c r="C608" s="151"/>
    </row>
    <row r="609" spans="1:3" ht="14.25" customHeight="1">
      <c r="A609" s="149"/>
      <c r="B609" s="150"/>
      <c r="C609" s="151"/>
    </row>
    <row r="610" spans="1:3" ht="14.25" customHeight="1">
      <c r="A610" s="149"/>
      <c r="B610" s="150"/>
      <c r="C610" s="151"/>
    </row>
    <row r="611" spans="1:3" ht="14.25" customHeight="1">
      <c r="A611" s="149"/>
      <c r="B611" s="150"/>
      <c r="C611" s="151"/>
    </row>
    <row r="612" spans="1:3" ht="14.25" customHeight="1">
      <c r="A612" s="149"/>
      <c r="B612" s="150"/>
      <c r="C612" s="151"/>
    </row>
    <row r="613" spans="1:3" ht="14.25" customHeight="1">
      <c r="A613" s="149"/>
      <c r="B613" s="150"/>
      <c r="C613" s="151"/>
    </row>
    <row r="614" spans="1:3" ht="14.25" customHeight="1">
      <c r="A614" s="149"/>
      <c r="B614" s="150"/>
      <c r="C614" s="151"/>
    </row>
    <row r="615" spans="1:3" ht="14.25" customHeight="1">
      <c r="A615" s="149"/>
      <c r="B615" s="150"/>
      <c r="C615" s="151"/>
    </row>
    <row r="616" spans="1:3" ht="14.25" customHeight="1">
      <c r="A616" s="149"/>
      <c r="B616" s="150"/>
      <c r="C616" s="151"/>
    </row>
    <row r="617" spans="1:3" ht="14.25" customHeight="1">
      <c r="A617" s="149"/>
      <c r="B617" s="150"/>
      <c r="C617" s="151"/>
    </row>
    <row r="618" spans="1:3" ht="14.25" customHeight="1">
      <c r="A618" s="149"/>
      <c r="B618" s="150"/>
      <c r="C618" s="151"/>
    </row>
    <row r="619" spans="1:3" ht="14.25" customHeight="1">
      <c r="A619" s="149"/>
      <c r="B619" s="150"/>
      <c r="C619" s="151"/>
    </row>
    <row r="620" spans="1:3" ht="14.25" customHeight="1">
      <c r="A620" s="149"/>
      <c r="B620" s="150"/>
      <c r="C620" s="151"/>
    </row>
    <row r="621" spans="1:3" ht="14.25" customHeight="1">
      <c r="A621" s="149"/>
      <c r="B621" s="150"/>
      <c r="C621" s="151"/>
    </row>
    <row r="622" spans="1:3" ht="14.25" customHeight="1">
      <c r="A622" s="149"/>
      <c r="B622" s="150"/>
      <c r="C622" s="151"/>
    </row>
    <row r="623" spans="1:3" ht="14.25" customHeight="1">
      <c r="A623" s="149"/>
      <c r="B623" s="150"/>
      <c r="C623" s="151"/>
    </row>
    <row r="624" spans="1:3" ht="14.25" customHeight="1">
      <c r="A624" s="149"/>
      <c r="B624" s="150"/>
      <c r="C624" s="151"/>
    </row>
    <row r="625" spans="1:3" ht="14.25" customHeight="1">
      <c r="A625" s="149"/>
      <c r="B625" s="150"/>
      <c r="C625" s="151"/>
    </row>
    <row r="626" spans="1:3" ht="14.25" customHeight="1">
      <c r="A626" s="149"/>
      <c r="B626" s="150"/>
      <c r="C626" s="151"/>
    </row>
    <row r="627" spans="1:3" ht="14.25" customHeight="1">
      <c r="A627" s="149"/>
      <c r="B627" s="150"/>
      <c r="C627" s="151"/>
    </row>
    <row r="628" spans="1:3" ht="14.25" customHeight="1">
      <c r="A628" s="149"/>
      <c r="B628" s="150"/>
      <c r="C628" s="151"/>
    </row>
    <row r="629" spans="1:3" ht="14.25" customHeight="1">
      <c r="A629" s="149"/>
      <c r="B629" s="150"/>
      <c r="C629" s="151"/>
    </row>
    <row r="630" spans="1:3" ht="14.25" customHeight="1">
      <c r="A630" s="149"/>
      <c r="B630" s="150"/>
      <c r="C630" s="151"/>
    </row>
    <row r="631" spans="1:3" ht="14.25" customHeight="1">
      <c r="A631" s="149"/>
      <c r="B631" s="150"/>
      <c r="C631" s="151"/>
    </row>
    <row r="632" spans="1:3" ht="14.25" customHeight="1">
      <c r="A632" s="149"/>
      <c r="B632" s="150"/>
      <c r="C632" s="151"/>
    </row>
    <row r="633" spans="1:3" ht="14.25" customHeight="1">
      <c r="A633" s="149"/>
      <c r="B633" s="150"/>
      <c r="C633" s="151"/>
    </row>
    <row r="634" spans="1:3" ht="14.25" customHeight="1">
      <c r="A634" s="149"/>
      <c r="B634" s="150"/>
      <c r="C634" s="151"/>
    </row>
    <row r="635" spans="1:3" ht="14.25" customHeight="1">
      <c r="A635" s="149"/>
      <c r="B635" s="150"/>
      <c r="C635" s="151"/>
    </row>
    <row r="636" spans="1:3" ht="14.25" customHeight="1">
      <c r="A636" s="149"/>
      <c r="B636" s="150"/>
      <c r="C636" s="151"/>
    </row>
    <row r="637" spans="1:3" ht="14.25" customHeight="1">
      <c r="A637" s="149"/>
      <c r="B637" s="150"/>
      <c r="C637" s="151"/>
    </row>
    <row r="638" spans="1:3" ht="14.25" customHeight="1">
      <c r="A638" s="149"/>
      <c r="B638" s="150"/>
      <c r="C638" s="151"/>
    </row>
    <row r="639" spans="1:3" ht="14.25" customHeight="1">
      <c r="A639" s="149"/>
      <c r="B639" s="150"/>
      <c r="C639" s="151"/>
    </row>
    <row r="640" spans="1:3" ht="14.25" customHeight="1">
      <c r="A640" s="149"/>
      <c r="B640" s="150"/>
      <c r="C640" s="151"/>
    </row>
    <row r="641" spans="1:3" ht="14.25" customHeight="1">
      <c r="A641" s="149"/>
      <c r="B641" s="150"/>
      <c r="C641" s="151"/>
    </row>
    <row r="642" spans="1:3" ht="14.25" customHeight="1">
      <c r="A642" s="149"/>
      <c r="B642" s="150"/>
      <c r="C642" s="151"/>
    </row>
    <row r="643" spans="1:3" ht="14.25" customHeight="1">
      <c r="A643" s="149"/>
      <c r="B643" s="150"/>
      <c r="C643" s="151"/>
    </row>
    <row r="644" spans="1:3" ht="14.25" customHeight="1">
      <c r="A644" s="149"/>
      <c r="B644" s="150"/>
      <c r="C644" s="151"/>
    </row>
    <row r="645" spans="1:3" ht="14.25" customHeight="1">
      <c r="A645" s="149"/>
      <c r="B645" s="150"/>
      <c r="C645" s="151"/>
    </row>
    <row r="646" spans="1:3" ht="14.25" customHeight="1">
      <c r="A646" s="149"/>
      <c r="B646" s="150"/>
      <c r="C646" s="151"/>
    </row>
    <row r="647" spans="1:3" ht="14.25" customHeight="1">
      <c r="A647" s="149"/>
      <c r="B647" s="150"/>
      <c r="C647" s="151"/>
    </row>
    <row r="648" spans="1:3" ht="14.25" customHeight="1">
      <c r="A648" s="149"/>
      <c r="B648" s="150"/>
      <c r="C648" s="151"/>
    </row>
    <row r="649" spans="1:3" ht="14.25" customHeight="1">
      <c r="A649" s="149"/>
      <c r="B649" s="150"/>
      <c r="C649" s="151"/>
    </row>
    <row r="650" spans="1:3" ht="14.25" customHeight="1">
      <c r="A650" s="149"/>
      <c r="B650" s="150"/>
      <c r="C650" s="151"/>
    </row>
    <row r="651" spans="1:3" ht="14.25" customHeight="1">
      <c r="A651" s="149"/>
      <c r="B651" s="150"/>
      <c r="C651" s="151"/>
    </row>
    <row r="652" spans="1:3" ht="14.25" customHeight="1">
      <c r="A652" s="149"/>
      <c r="B652" s="150"/>
      <c r="C652" s="151"/>
    </row>
    <row r="653" spans="1:3" ht="14.25" customHeight="1">
      <c r="A653" s="149"/>
      <c r="B653" s="150"/>
      <c r="C653" s="151"/>
    </row>
    <row r="654" spans="1:3" ht="14.25" customHeight="1">
      <c r="A654" s="149"/>
      <c r="B654" s="150"/>
      <c r="C654" s="151"/>
    </row>
    <row r="655" spans="1:3" ht="14.25" customHeight="1">
      <c r="A655" s="149"/>
      <c r="B655" s="150"/>
      <c r="C655" s="151"/>
    </row>
    <row r="656" spans="1:3" ht="14.25" customHeight="1">
      <c r="A656" s="149"/>
      <c r="B656" s="150"/>
      <c r="C656" s="151"/>
    </row>
    <row r="657" spans="1:3" ht="14.25" customHeight="1">
      <c r="A657" s="149"/>
      <c r="B657" s="150"/>
      <c r="C657" s="151"/>
    </row>
    <row r="658" spans="1:3" ht="14.25" customHeight="1">
      <c r="A658" s="149"/>
      <c r="B658" s="150"/>
      <c r="C658" s="151"/>
    </row>
    <row r="659" spans="1:3" ht="14.25" customHeight="1">
      <c r="A659" s="149"/>
      <c r="B659" s="150"/>
      <c r="C659" s="151"/>
    </row>
    <row r="660" spans="1:3" ht="14.25" customHeight="1">
      <c r="A660" s="149"/>
      <c r="B660" s="150"/>
      <c r="C660" s="151"/>
    </row>
    <row r="661" spans="1:3" ht="14.25" customHeight="1">
      <c r="A661" s="149"/>
      <c r="B661" s="150"/>
      <c r="C661" s="151"/>
    </row>
    <row r="662" spans="1:3" ht="14.25" customHeight="1">
      <c r="A662" s="149"/>
      <c r="B662" s="150"/>
      <c r="C662" s="151"/>
    </row>
    <row r="663" spans="1:3" ht="14.25" customHeight="1">
      <c r="A663" s="149"/>
      <c r="B663" s="150"/>
      <c r="C663" s="151"/>
    </row>
    <row r="664" spans="1:3" ht="14.25" customHeight="1">
      <c r="A664" s="149"/>
      <c r="B664" s="150"/>
      <c r="C664" s="151"/>
    </row>
    <row r="665" spans="1:3" ht="14.25" customHeight="1">
      <c r="A665" s="149"/>
      <c r="B665" s="150"/>
      <c r="C665" s="151"/>
    </row>
    <row r="666" spans="1:3" ht="14.25" customHeight="1">
      <c r="A666" s="149"/>
      <c r="B666" s="150"/>
      <c r="C666" s="151"/>
    </row>
    <row r="667" spans="1:3" ht="14.25" customHeight="1">
      <c r="A667" s="149"/>
      <c r="B667" s="150"/>
      <c r="C667" s="151"/>
    </row>
    <row r="668" spans="1:3" ht="14.25" customHeight="1">
      <c r="A668" s="149"/>
      <c r="B668" s="150"/>
      <c r="C668" s="151"/>
    </row>
    <row r="669" spans="1:3" ht="14.25" customHeight="1">
      <c r="A669" s="149"/>
      <c r="B669" s="150"/>
      <c r="C669" s="151"/>
    </row>
    <row r="670" spans="1:3" ht="14.25" customHeight="1">
      <c r="A670" s="149"/>
      <c r="B670" s="150"/>
      <c r="C670" s="151"/>
    </row>
    <row r="671" spans="1:3" ht="14.25" customHeight="1">
      <c r="A671" s="149"/>
      <c r="B671" s="150"/>
      <c r="C671" s="151"/>
    </row>
    <row r="672" spans="1:3" ht="14.25" customHeight="1">
      <c r="A672" s="149"/>
      <c r="B672" s="150"/>
      <c r="C672" s="151"/>
    </row>
    <row r="673" spans="1:3" ht="14.25" customHeight="1">
      <c r="A673" s="149"/>
      <c r="B673" s="150"/>
      <c r="C673" s="151"/>
    </row>
    <row r="674" spans="1:3" ht="14.25" customHeight="1">
      <c r="A674" s="149"/>
      <c r="B674" s="150"/>
      <c r="C674" s="151"/>
    </row>
    <row r="675" spans="1:3" ht="14.25" customHeight="1">
      <c r="A675" s="149"/>
      <c r="B675" s="150"/>
      <c r="C675" s="151"/>
    </row>
    <row r="676" spans="1:3" ht="14.25" customHeight="1">
      <c r="A676" s="149"/>
      <c r="B676" s="150"/>
      <c r="C676" s="151"/>
    </row>
    <row r="677" spans="1:3" ht="14.25" customHeight="1">
      <c r="A677" s="149"/>
      <c r="B677" s="150"/>
      <c r="C677" s="151"/>
    </row>
    <row r="678" spans="1:3" ht="14.25" customHeight="1">
      <c r="A678" s="149"/>
      <c r="B678" s="150"/>
      <c r="C678" s="151"/>
    </row>
    <row r="679" spans="1:3" ht="14.25" customHeight="1">
      <c r="A679" s="149"/>
      <c r="B679" s="150"/>
      <c r="C679" s="151"/>
    </row>
    <row r="680" spans="1:3" ht="14.25" customHeight="1">
      <c r="A680" s="149"/>
      <c r="B680" s="150"/>
      <c r="C680" s="151"/>
    </row>
    <row r="681" spans="1:3" ht="14.25" customHeight="1">
      <c r="A681" s="149"/>
      <c r="B681" s="150"/>
      <c r="C681" s="151"/>
    </row>
    <row r="682" spans="1:3" ht="14.25" customHeight="1">
      <c r="A682" s="149"/>
      <c r="B682" s="150"/>
      <c r="C682" s="151"/>
    </row>
    <row r="683" spans="1:3" ht="14.25" customHeight="1">
      <c r="A683" s="149"/>
      <c r="B683" s="150"/>
      <c r="C683" s="151"/>
    </row>
    <row r="684" spans="1:3" ht="14.25" customHeight="1">
      <c r="A684" s="149"/>
      <c r="B684" s="150"/>
      <c r="C684" s="151"/>
    </row>
    <row r="685" spans="1:3" ht="14.25" customHeight="1">
      <c r="A685" s="149"/>
      <c r="B685" s="150"/>
      <c r="C685" s="151"/>
    </row>
    <row r="686" spans="1:3" ht="14.25" customHeight="1">
      <c r="A686" s="149"/>
      <c r="B686" s="150"/>
      <c r="C686" s="151"/>
    </row>
    <row r="687" spans="1:3" ht="14.25" customHeight="1">
      <c r="A687" s="149"/>
      <c r="B687" s="150"/>
      <c r="C687" s="151"/>
    </row>
    <row r="688" spans="1:3" ht="14.25" customHeight="1">
      <c r="A688" s="149"/>
      <c r="B688" s="150"/>
      <c r="C688" s="151"/>
    </row>
    <row r="689" spans="1:3" ht="14.25" customHeight="1">
      <c r="A689" s="149"/>
      <c r="B689" s="150"/>
      <c r="C689" s="151"/>
    </row>
    <row r="690" spans="1:3" ht="14.25" customHeight="1">
      <c r="A690" s="149"/>
      <c r="B690" s="150"/>
      <c r="C690" s="151"/>
    </row>
    <row r="691" spans="1:3" ht="14.25" customHeight="1">
      <c r="A691" s="149"/>
      <c r="B691" s="150"/>
      <c r="C691" s="151"/>
    </row>
    <row r="692" spans="1:3" ht="14.25" customHeight="1">
      <c r="A692" s="149"/>
      <c r="B692" s="150"/>
      <c r="C692" s="151"/>
    </row>
    <row r="693" spans="1:3" ht="14.25" customHeight="1">
      <c r="A693" s="149"/>
      <c r="B693" s="150"/>
      <c r="C693" s="151"/>
    </row>
    <row r="694" spans="1:3" ht="14.25" customHeight="1">
      <c r="A694" s="149"/>
      <c r="B694" s="150"/>
      <c r="C694" s="151"/>
    </row>
    <row r="695" spans="1:3" ht="14.25" customHeight="1">
      <c r="A695" s="149"/>
      <c r="B695" s="150"/>
      <c r="C695" s="151"/>
    </row>
    <row r="696" spans="1:3" ht="14.25" customHeight="1">
      <c r="A696" s="149"/>
      <c r="B696" s="150"/>
      <c r="C696" s="151"/>
    </row>
    <row r="697" spans="1:3" ht="14.25" customHeight="1">
      <c r="A697" s="149"/>
      <c r="B697" s="150"/>
      <c r="C697" s="151"/>
    </row>
    <row r="698" spans="1:3" ht="14.25" customHeight="1">
      <c r="A698" s="149"/>
      <c r="B698" s="150"/>
      <c r="C698" s="151"/>
    </row>
    <row r="699" spans="1:3" ht="14.25" customHeight="1">
      <c r="A699" s="149"/>
      <c r="B699" s="150"/>
      <c r="C699" s="151"/>
    </row>
    <row r="700" spans="1:3" ht="14.25" customHeight="1">
      <c r="A700" s="149"/>
      <c r="B700" s="150"/>
      <c r="C700" s="151"/>
    </row>
    <row r="701" spans="1:3" ht="14.25" customHeight="1">
      <c r="A701" s="149"/>
      <c r="B701" s="150"/>
      <c r="C701" s="151"/>
    </row>
    <row r="702" spans="1:3" ht="14.25" customHeight="1">
      <c r="A702" s="149"/>
      <c r="B702" s="150"/>
      <c r="C702" s="151"/>
    </row>
    <row r="703" spans="1:3" ht="14.25" customHeight="1">
      <c r="A703" s="149"/>
      <c r="B703" s="150"/>
      <c r="C703" s="151"/>
    </row>
    <row r="704" spans="1:3" ht="14.25" customHeight="1">
      <c r="A704" s="149"/>
      <c r="B704" s="150"/>
      <c r="C704" s="151"/>
    </row>
    <row r="705" spans="1:3" ht="14.25" customHeight="1">
      <c r="A705" s="149"/>
      <c r="B705" s="150"/>
      <c r="C705" s="151"/>
    </row>
    <row r="706" spans="1:3" ht="14.25" customHeight="1">
      <c r="A706" s="149"/>
      <c r="B706" s="150"/>
      <c r="C706" s="151"/>
    </row>
    <row r="707" spans="1:3" ht="14.25" customHeight="1">
      <c r="A707" s="149"/>
      <c r="B707" s="150"/>
      <c r="C707" s="151"/>
    </row>
    <row r="708" spans="1:3" ht="14.25" customHeight="1">
      <c r="A708" s="149"/>
      <c r="B708" s="150"/>
      <c r="C708" s="151"/>
    </row>
    <row r="709" spans="1:3" ht="14.25" customHeight="1">
      <c r="A709" s="149"/>
      <c r="B709" s="150"/>
      <c r="C709" s="151"/>
    </row>
    <row r="710" spans="1:3" ht="14.25" customHeight="1">
      <c r="A710" s="149"/>
      <c r="B710" s="150"/>
      <c r="C710" s="151"/>
    </row>
    <row r="711" spans="1:3" ht="14.25" customHeight="1">
      <c r="A711" s="149"/>
      <c r="B711" s="150"/>
      <c r="C711" s="151"/>
    </row>
    <row r="712" spans="1:3" ht="14.25" customHeight="1">
      <c r="A712" s="149"/>
      <c r="B712" s="150"/>
      <c r="C712" s="151"/>
    </row>
    <row r="713" spans="1:3" ht="14.25" customHeight="1">
      <c r="A713" s="149"/>
      <c r="B713" s="150"/>
      <c r="C713" s="151"/>
    </row>
    <row r="714" spans="1:3" ht="14.25" customHeight="1">
      <c r="A714" s="149"/>
      <c r="B714" s="150"/>
      <c r="C714" s="151"/>
    </row>
    <row r="715" spans="1:3" ht="14.25" customHeight="1">
      <c r="A715" s="149"/>
      <c r="B715" s="150"/>
      <c r="C715" s="151"/>
    </row>
    <row r="716" spans="1:3" ht="14.25" customHeight="1">
      <c r="A716" s="149"/>
      <c r="B716" s="150"/>
      <c r="C716" s="151"/>
    </row>
    <row r="717" spans="1:3" ht="14.25" customHeight="1">
      <c r="A717" s="149"/>
      <c r="B717" s="150"/>
      <c r="C717" s="151"/>
    </row>
    <row r="718" spans="1:3" ht="14.25" customHeight="1">
      <c r="A718" s="149"/>
      <c r="B718" s="150"/>
      <c r="C718" s="151"/>
    </row>
    <row r="719" spans="1:3" ht="14.25" customHeight="1">
      <c r="A719" s="149"/>
      <c r="B719" s="150"/>
      <c r="C719" s="151"/>
    </row>
    <row r="720" spans="1:3" ht="14.25" customHeight="1">
      <c r="A720" s="149"/>
      <c r="B720" s="150"/>
      <c r="C720" s="151"/>
    </row>
    <row r="721" spans="1:3" ht="14.25" customHeight="1">
      <c r="A721" s="149"/>
      <c r="B721" s="150"/>
      <c r="C721" s="151"/>
    </row>
    <row r="722" spans="1:3" ht="14.25" customHeight="1">
      <c r="A722" s="149"/>
      <c r="B722" s="150"/>
      <c r="C722" s="151"/>
    </row>
    <row r="723" spans="1:3" ht="14.25" customHeight="1">
      <c r="A723" s="149"/>
      <c r="B723" s="150"/>
      <c r="C723" s="151"/>
    </row>
    <row r="724" spans="1:3" ht="14.25" customHeight="1">
      <c r="A724" s="149"/>
      <c r="B724" s="150"/>
      <c r="C724" s="151"/>
    </row>
    <row r="725" spans="1:3" ht="14.25" customHeight="1">
      <c r="A725" s="149"/>
      <c r="B725" s="150"/>
      <c r="C725" s="151"/>
    </row>
    <row r="726" spans="1:3" ht="14.25" customHeight="1">
      <c r="A726" s="149"/>
      <c r="B726" s="150"/>
      <c r="C726" s="151"/>
    </row>
    <row r="727" spans="1:3" ht="14.25" customHeight="1">
      <c r="A727" s="149"/>
      <c r="B727" s="150"/>
      <c r="C727" s="151"/>
    </row>
    <row r="728" spans="1:3" ht="14.25" customHeight="1">
      <c r="A728" s="149"/>
      <c r="B728" s="150"/>
      <c r="C728" s="151"/>
    </row>
    <row r="729" spans="1:3" ht="14.25" customHeight="1">
      <c r="A729" s="149"/>
      <c r="B729" s="150"/>
      <c r="C729" s="151"/>
    </row>
    <row r="730" spans="1:3" ht="14.25" customHeight="1">
      <c r="A730" s="149"/>
      <c r="B730" s="150"/>
      <c r="C730" s="151"/>
    </row>
    <row r="731" spans="1:3" ht="14.25" customHeight="1">
      <c r="A731" s="149"/>
      <c r="B731" s="150"/>
      <c r="C731" s="151"/>
    </row>
    <row r="732" spans="1:3" ht="14.25" customHeight="1">
      <c r="A732" s="149"/>
      <c r="B732" s="150"/>
      <c r="C732" s="151"/>
    </row>
    <row r="733" spans="1:3" ht="14.25" customHeight="1">
      <c r="A733" s="149"/>
      <c r="B733" s="150"/>
      <c r="C733" s="151"/>
    </row>
    <row r="734" spans="1:3" ht="14.25" customHeight="1">
      <c r="A734" s="149"/>
      <c r="B734" s="150"/>
      <c r="C734" s="151"/>
    </row>
    <row r="735" spans="1:3" ht="14.25" customHeight="1">
      <c r="A735" s="149"/>
      <c r="B735" s="150"/>
      <c r="C735" s="151"/>
    </row>
    <row r="736" spans="1:3" ht="14.25" customHeight="1">
      <c r="A736" s="149"/>
      <c r="B736" s="150"/>
      <c r="C736" s="151"/>
    </row>
    <row r="737" spans="1:3" ht="14.25" customHeight="1">
      <c r="A737" s="149"/>
      <c r="B737" s="150"/>
      <c r="C737" s="151"/>
    </row>
    <row r="738" spans="1:3" ht="14.25" customHeight="1">
      <c r="A738" s="149"/>
      <c r="B738" s="150"/>
      <c r="C738" s="151"/>
    </row>
    <row r="739" spans="1:3" ht="14.25" customHeight="1">
      <c r="A739" s="149"/>
      <c r="B739" s="150"/>
      <c r="C739" s="151"/>
    </row>
    <row r="740" spans="1:3" ht="14.25" customHeight="1">
      <c r="A740" s="149"/>
      <c r="B740" s="150"/>
      <c r="C740" s="151"/>
    </row>
    <row r="741" spans="1:3" ht="14.25" customHeight="1">
      <c r="A741" s="149"/>
      <c r="B741" s="150"/>
      <c r="C741" s="151"/>
    </row>
    <row r="742" spans="1:3" ht="14.25" customHeight="1">
      <c r="A742" s="149"/>
      <c r="B742" s="150"/>
      <c r="C742" s="151"/>
    </row>
    <row r="743" spans="1:3" ht="14.25" customHeight="1">
      <c r="A743" s="149"/>
      <c r="B743" s="150"/>
      <c r="C743" s="151"/>
    </row>
    <row r="744" spans="1:3" ht="14.25" customHeight="1">
      <c r="A744" s="149"/>
      <c r="B744" s="150"/>
      <c r="C744" s="151"/>
    </row>
    <row r="745" spans="1:3" ht="14.25" customHeight="1">
      <c r="A745" s="149"/>
      <c r="B745" s="150"/>
      <c r="C745" s="151"/>
    </row>
    <row r="746" spans="1:3" ht="14.25" customHeight="1">
      <c r="A746" s="149"/>
      <c r="B746" s="150"/>
      <c r="C746" s="151"/>
    </row>
    <row r="747" spans="1:3" ht="14.25" customHeight="1">
      <c r="A747" s="149"/>
      <c r="B747" s="150"/>
      <c r="C747" s="151"/>
    </row>
    <row r="748" spans="1:3" ht="14.25" customHeight="1">
      <c r="A748" s="149"/>
      <c r="B748" s="150"/>
      <c r="C748" s="151"/>
    </row>
    <row r="749" spans="1:3" ht="14.25" customHeight="1">
      <c r="A749" s="149"/>
      <c r="B749" s="150"/>
      <c r="C749" s="151"/>
    </row>
    <row r="750" spans="1:3" ht="14.25" customHeight="1">
      <c r="A750" s="149"/>
      <c r="B750" s="150"/>
      <c r="C750" s="151"/>
    </row>
    <row r="751" spans="1:3" ht="14.25" customHeight="1">
      <c r="A751" s="149"/>
      <c r="B751" s="150"/>
      <c r="C751" s="151"/>
    </row>
    <row r="752" spans="1:3" ht="14.25" customHeight="1">
      <c r="A752" s="149"/>
      <c r="B752" s="150"/>
      <c r="C752" s="151"/>
    </row>
    <row r="753" spans="1:3" ht="14.25" customHeight="1">
      <c r="A753" s="149"/>
      <c r="B753" s="150"/>
      <c r="C753" s="151"/>
    </row>
    <row r="754" spans="1:3" ht="14.25" customHeight="1">
      <c r="A754" s="149"/>
      <c r="B754" s="150"/>
      <c r="C754" s="151"/>
    </row>
    <row r="755" spans="1:3" ht="14.25" customHeight="1">
      <c r="A755" s="149"/>
      <c r="B755" s="150"/>
      <c r="C755" s="151"/>
    </row>
    <row r="756" spans="1:3" ht="14.25" customHeight="1">
      <c r="A756" s="149"/>
      <c r="B756" s="150"/>
      <c r="C756" s="151"/>
    </row>
    <row r="757" spans="1:3" ht="14.25" customHeight="1">
      <c r="A757" s="149"/>
      <c r="B757" s="150"/>
      <c r="C757" s="151"/>
    </row>
    <row r="758" spans="1:3" ht="14.25" customHeight="1">
      <c r="A758" s="149"/>
      <c r="B758" s="150"/>
      <c r="C758" s="151"/>
    </row>
    <row r="759" spans="1:3" ht="14.25" customHeight="1">
      <c r="A759" s="149"/>
      <c r="B759" s="150"/>
      <c r="C759" s="151"/>
    </row>
    <row r="760" spans="1:3" ht="14.25" customHeight="1">
      <c r="A760" s="149"/>
      <c r="B760" s="150"/>
      <c r="C760" s="151"/>
    </row>
    <row r="761" spans="1:3" ht="14.25" customHeight="1">
      <c r="A761" s="149"/>
      <c r="B761" s="150"/>
      <c r="C761" s="151"/>
    </row>
    <row r="762" spans="1:3" ht="14.25" customHeight="1">
      <c r="A762" s="149"/>
      <c r="B762" s="150"/>
      <c r="C762" s="151"/>
    </row>
    <row r="763" spans="1:3" ht="14.25" customHeight="1">
      <c r="A763" s="149"/>
      <c r="B763" s="150"/>
      <c r="C763" s="151"/>
    </row>
    <row r="764" spans="1:3" ht="14.25" customHeight="1">
      <c r="A764" s="149"/>
      <c r="B764" s="150"/>
      <c r="C764" s="151"/>
    </row>
    <row r="765" spans="1:3" ht="14.25" customHeight="1">
      <c r="A765" s="149"/>
      <c r="B765" s="150"/>
      <c r="C765" s="151"/>
    </row>
    <row r="766" spans="1:3" ht="14.25" customHeight="1">
      <c r="A766" s="149"/>
      <c r="B766" s="150"/>
      <c r="C766" s="151"/>
    </row>
    <row r="767" spans="1:3" ht="14.25" customHeight="1">
      <c r="A767" s="149"/>
      <c r="B767" s="150"/>
      <c r="C767" s="151"/>
    </row>
    <row r="768" spans="1:3" ht="14.25" customHeight="1">
      <c r="A768" s="149"/>
      <c r="B768" s="150"/>
      <c r="C768" s="151"/>
    </row>
    <row r="769" spans="1:3" ht="14.25" customHeight="1">
      <c r="A769" s="149"/>
      <c r="B769" s="150"/>
      <c r="C769" s="151"/>
    </row>
    <row r="770" spans="1:3" ht="14.25" customHeight="1">
      <c r="A770" s="149"/>
      <c r="B770" s="150"/>
      <c r="C770" s="151"/>
    </row>
    <row r="771" spans="1:3" ht="14.25" customHeight="1">
      <c r="A771" s="149"/>
      <c r="B771" s="150"/>
      <c r="C771" s="151"/>
    </row>
    <row r="772" spans="1:3" ht="14.25" customHeight="1">
      <c r="A772" s="149"/>
      <c r="B772" s="150"/>
      <c r="C772" s="151"/>
    </row>
    <row r="773" spans="1:3" ht="14.25" customHeight="1">
      <c r="A773" s="149"/>
      <c r="B773" s="150"/>
      <c r="C773" s="151"/>
    </row>
    <row r="774" spans="1:3" ht="14.25" customHeight="1">
      <c r="A774" s="149"/>
      <c r="B774" s="150"/>
      <c r="C774" s="151"/>
    </row>
    <row r="775" spans="1:3" ht="14.25" customHeight="1">
      <c r="A775" s="149"/>
      <c r="B775" s="150"/>
      <c r="C775" s="151"/>
    </row>
    <row r="776" spans="1:3" ht="14.25" customHeight="1">
      <c r="A776" s="149"/>
      <c r="B776" s="150"/>
      <c r="C776" s="151"/>
    </row>
    <row r="777" spans="1:3" ht="14.25" customHeight="1">
      <c r="A777" s="149"/>
      <c r="B777" s="150"/>
      <c r="C777" s="151"/>
    </row>
    <row r="778" spans="1:3" ht="14.25" customHeight="1">
      <c r="A778" s="149"/>
      <c r="B778" s="150"/>
      <c r="C778" s="151"/>
    </row>
    <row r="779" spans="1:3" ht="14.25" customHeight="1">
      <c r="A779" s="149"/>
      <c r="B779" s="150"/>
      <c r="C779" s="151"/>
    </row>
    <row r="780" spans="1:3" ht="14.25" customHeight="1">
      <c r="A780" s="149"/>
      <c r="B780" s="150"/>
      <c r="C780" s="151"/>
    </row>
    <row r="781" spans="1:3" ht="14.25" customHeight="1">
      <c r="A781" s="149"/>
      <c r="B781" s="150"/>
      <c r="C781" s="151"/>
    </row>
    <row r="782" spans="1:3" ht="14.25" customHeight="1">
      <c r="A782" s="149"/>
      <c r="B782" s="150"/>
      <c r="C782" s="151"/>
    </row>
    <row r="783" spans="1:3" ht="14.25" customHeight="1">
      <c r="A783" s="149"/>
      <c r="B783" s="150"/>
      <c r="C783" s="151"/>
    </row>
    <row r="784" spans="1:3" ht="14.25" customHeight="1">
      <c r="A784" s="149"/>
      <c r="B784" s="150"/>
      <c r="C784" s="151"/>
    </row>
    <row r="785" spans="1:3" ht="14.25" customHeight="1">
      <c r="A785" s="149"/>
      <c r="B785" s="150"/>
      <c r="C785" s="151"/>
    </row>
    <row r="786" spans="1:3" ht="14.25" customHeight="1">
      <c r="A786" s="149"/>
      <c r="B786" s="150"/>
      <c r="C786" s="151"/>
    </row>
    <row r="787" spans="1:3" ht="14.25" customHeight="1">
      <c r="A787" s="149"/>
      <c r="B787" s="150"/>
      <c r="C787" s="151"/>
    </row>
    <row r="788" spans="1:3" ht="14.25" customHeight="1">
      <c r="A788" s="149"/>
      <c r="B788" s="150"/>
      <c r="C788" s="151"/>
    </row>
    <row r="789" spans="1:3" ht="14.25" customHeight="1">
      <c r="A789" s="149"/>
      <c r="B789" s="150"/>
      <c r="C789" s="151"/>
    </row>
    <row r="790" spans="1:3" ht="14.25" customHeight="1">
      <c r="A790" s="149"/>
      <c r="B790" s="150"/>
      <c r="C790" s="151"/>
    </row>
    <row r="791" spans="1:3" ht="14.25" customHeight="1">
      <c r="A791" s="149"/>
      <c r="B791" s="150"/>
      <c r="C791" s="151"/>
    </row>
    <row r="792" spans="1:3" ht="14.25" customHeight="1">
      <c r="A792" s="149"/>
      <c r="B792" s="150"/>
      <c r="C792" s="151"/>
    </row>
    <row r="793" spans="1:3" ht="14.25" customHeight="1">
      <c r="A793" s="149"/>
      <c r="B793" s="150"/>
      <c r="C793" s="151"/>
    </row>
    <row r="794" spans="1:3" ht="14.25" customHeight="1">
      <c r="A794" s="149"/>
      <c r="B794" s="150"/>
      <c r="C794" s="151"/>
    </row>
    <row r="795" spans="1:3" ht="14.25" customHeight="1">
      <c r="A795" s="149"/>
      <c r="B795" s="150"/>
      <c r="C795" s="151"/>
    </row>
    <row r="796" spans="1:3" ht="14.25" customHeight="1">
      <c r="A796" s="149"/>
      <c r="B796" s="150"/>
      <c r="C796" s="151"/>
    </row>
    <row r="797" spans="1:3" ht="14.25" customHeight="1">
      <c r="A797" s="149"/>
      <c r="B797" s="150"/>
      <c r="C797" s="151"/>
    </row>
    <row r="798" spans="1:3" ht="14.25" customHeight="1">
      <c r="A798" s="149"/>
      <c r="B798" s="150"/>
      <c r="C798" s="151"/>
    </row>
    <row r="799" spans="1:3" ht="14.25" customHeight="1">
      <c r="A799" s="149"/>
      <c r="B799" s="150"/>
      <c r="C799" s="151"/>
    </row>
    <row r="800" spans="1:3" ht="14.25" customHeight="1">
      <c r="A800" s="149"/>
      <c r="B800" s="150"/>
      <c r="C800" s="151"/>
    </row>
    <row r="801" spans="1:3" ht="14.25" customHeight="1">
      <c r="A801" s="149"/>
      <c r="B801" s="150"/>
      <c r="C801" s="151"/>
    </row>
    <row r="802" spans="1:3" ht="14.25" customHeight="1">
      <c r="A802" s="149"/>
      <c r="B802" s="150"/>
      <c r="C802" s="151"/>
    </row>
    <row r="803" spans="1:3" ht="14.25" customHeight="1">
      <c r="A803" s="149"/>
      <c r="B803" s="150"/>
      <c r="C803" s="151"/>
    </row>
    <row r="804" spans="1:3" ht="14.25" customHeight="1">
      <c r="A804" s="149"/>
      <c r="B804" s="150"/>
      <c r="C804" s="151"/>
    </row>
    <row r="805" spans="1:3" ht="14.25" customHeight="1">
      <c r="A805" s="149"/>
      <c r="B805" s="150"/>
      <c r="C805" s="151"/>
    </row>
    <row r="806" spans="1:3" ht="14.25" customHeight="1">
      <c r="A806" s="149"/>
      <c r="B806" s="150"/>
      <c r="C806" s="151"/>
    </row>
    <row r="807" spans="1:3" ht="14.25" customHeight="1">
      <c r="A807" s="149"/>
      <c r="B807" s="150"/>
      <c r="C807" s="151"/>
    </row>
    <row r="808" spans="1:3" ht="14.25" customHeight="1">
      <c r="A808" s="149"/>
      <c r="B808" s="150"/>
      <c r="C808" s="151"/>
    </row>
    <row r="809" spans="1:3" ht="14.25" customHeight="1">
      <c r="A809" s="149"/>
      <c r="B809" s="150"/>
      <c r="C809" s="151"/>
    </row>
    <row r="810" spans="1:3" ht="14.25" customHeight="1">
      <c r="A810" s="149"/>
      <c r="B810" s="150"/>
      <c r="C810" s="151"/>
    </row>
    <row r="811" spans="1:3" ht="14.25" customHeight="1">
      <c r="A811" s="149"/>
      <c r="B811" s="150"/>
      <c r="C811" s="151"/>
    </row>
    <row r="812" spans="1:3" ht="14.25" customHeight="1">
      <c r="A812" s="149"/>
      <c r="B812" s="150"/>
      <c r="C812" s="151"/>
    </row>
    <row r="813" spans="1:3" ht="14.25" customHeight="1">
      <c r="A813" s="149"/>
      <c r="B813" s="150"/>
      <c r="C813" s="151"/>
    </row>
    <row r="814" spans="1:3" ht="14.25" customHeight="1">
      <c r="A814" s="149"/>
      <c r="B814" s="150"/>
      <c r="C814" s="151"/>
    </row>
    <row r="815" spans="1:3" ht="14.25" customHeight="1">
      <c r="A815" s="149"/>
      <c r="B815" s="150"/>
      <c r="C815" s="151"/>
    </row>
    <row r="816" spans="1:3" ht="14.25" customHeight="1">
      <c r="A816" s="149"/>
      <c r="B816" s="150"/>
      <c r="C816" s="151"/>
    </row>
    <row r="817" spans="1:3" ht="14.25" customHeight="1">
      <c r="A817" s="149"/>
      <c r="B817" s="150"/>
      <c r="C817" s="151"/>
    </row>
    <row r="818" spans="1:3" ht="14.25" customHeight="1">
      <c r="A818" s="149"/>
      <c r="B818" s="150"/>
      <c r="C818" s="151"/>
    </row>
    <row r="819" spans="1:3" ht="14.25" customHeight="1">
      <c r="A819" s="149"/>
      <c r="B819" s="150"/>
      <c r="C819" s="151"/>
    </row>
    <row r="820" spans="1:3" ht="14.25" customHeight="1">
      <c r="A820" s="149"/>
      <c r="B820" s="150"/>
      <c r="C820" s="151"/>
    </row>
    <row r="821" spans="1:3" ht="14.25" customHeight="1">
      <c r="A821" s="149"/>
      <c r="B821" s="150"/>
      <c r="C821" s="151"/>
    </row>
    <row r="822" spans="1:3" ht="14.25" customHeight="1">
      <c r="A822" s="149"/>
      <c r="B822" s="150"/>
      <c r="C822" s="151"/>
    </row>
    <row r="823" spans="1:3" ht="14.25" customHeight="1">
      <c r="A823" s="149"/>
      <c r="B823" s="150"/>
      <c r="C823" s="151"/>
    </row>
    <row r="824" spans="1:3" ht="14.25" customHeight="1">
      <c r="A824" s="149"/>
      <c r="B824" s="150"/>
      <c r="C824" s="151"/>
    </row>
    <row r="825" spans="1:3" ht="14.25" customHeight="1">
      <c r="A825" s="149"/>
      <c r="B825" s="150"/>
      <c r="C825" s="151"/>
    </row>
    <row r="826" spans="1:3" ht="14.25" customHeight="1">
      <c r="A826" s="149"/>
      <c r="B826" s="150"/>
      <c r="C826" s="151"/>
    </row>
    <row r="827" spans="1:3" ht="14.25" customHeight="1">
      <c r="A827" s="149"/>
      <c r="B827" s="150"/>
      <c r="C827" s="151"/>
    </row>
    <row r="828" spans="1:3" ht="14.25" customHeight="1">
      <c r="A828" s="149"/>
      <c r="B828" s="150"/>
      <c r="C828" s="151"/>
    </row>
    <row r="829" spans="1:3" ht="14.25" customHeight="1">
      <c r="A829" s="149"/>
      <c r="B829" s="150"/>
      <c r="C829" s="151"/>
    </row>
    <row r="830" spans="1:3" ht="14.25" customHeight="1">
      <c r="A830" s="149"/>
      <c r="B830" s="150"/>
      <c r="C830" s="151"/>
    </row>
    <row r="831" spans="1:3" ht="14.25" customHeight="1">
      <c r="A831" s="149"/>
      <c r="B831" s="150"/>
      <c r="C831" s="151"/>
    </row>
    <row r="832" spans="1:3" ht="14.25" customHeight="1">
      <c r="A832" s="149"/>
      <c r="B832" s="150"/>
      <c r="C832" s="151"/>
    </row>
    <row r="833" spans="1:3" ht="14.25" customHeight="1">
      <c r="A833" s="149"/>
      <c r="B833" s="150"/>
      <c r="C833" s="151"/>
    </row>
    <row r="834" spans="1:3" ht="14.25" customHeight="1">
      <c r="A834" s="149"/>
      <c r="B834" s="150"/>
      <c r="C834" s="151"/>
    </row>
    <row r="835" spans="1:3" ht="14.25" customHeight="1">
      <c r="A835" s="149"/>
      <c r="B835" s="150"/>
      <c r="C835" s="151"/>
    </row>
    <row r="836" spans="1:3" ht="14.25" customHeight="1">
      <c r="A836" s="149"/>
      <c r="B836" s="150"/>
      <c r="C836" s="151"/>
    </row>
    <row r="837" spans="1:3" ht="14.25" customHeight="1">
      <c r="A837" s="149"/>
      <c r="B837" s="150"/>
      <c r="C837" s="151"/>
    </row>
    <row r="838" spans="1:3" ht="14.25" customHeight="1">
      <c r="A838" s="149"/>
      <c r="B838" s="150"/>
      <c r="C838" s="151"/>
    </row>
    <row r="839" spans="1:3" ht="14.25" customHeight="1">
      <c r="A839" s="149"/>
      <c r="B839" s="150"/>
      <c r="C839" s="151"/>
    </row>
    <row r="840" spans="1:3" ht="14.25" customHeight="1">
      <c r="A840" s="149"/>
      <c r="B840" s="150"/>
      <c r="C840" s="151"/>
    </row>
    <row r="841" spans="1:3" ht="14.25" customHeight="1">
      <c r="A841" s="149"/>
      <c r="B841" s="150"/>
      <c r="C841" s="151"/>
    </row>
    <row r="842" spans="1:3" ht="14.25" customHeight="1">
      <c r="A842" s="149"/>
      <c r="B842" s="150"/>
      <c r="C842" s="151"/>
    </row>
    <row r="843" spans="1:3" ht="14.25" customHeight="1">
      <c r="A843" s="149"/>
      <c r="B843" s="150"/>
      <c r="C843" s="151"/>
    </row>
    <row r="844" spans="1:3" ht="14.25" customHeight="1">
      <c r="A844" s="149"/>
      <c r="B844" s="150"/>
      <c r="C844" s="151"/>
    </row>
    <row r="845" spans="1:3" ht="14.25" customHeight="1">
      <c r="A845" s="149"/>
      <c r="B845" s="150"/>
      <c r="C845" s="151"/>
    </row>
    <row r="846" spans="1:3" ht="14.25" customHeight="1">
      <c r="A846" s="149"/>
      <c r="B846" s="150"/>
      <c r="C846" s="151"/>
    </row>
    <row r="847" spans="1:3" ht="14.25" customHeight="1">
      <c r="A847" s="149"/>
      <c r="B847" s="150"/>
      <c r="C847" s="151"/>
    </row>
    <row r="848" spans="1:3" ht="14.25" customHeight="1">
      <c r="A848" s="149"/>
      <c r="B848" s="150"/>
      <c r="C848" s="151"/>
    </row>
    <row r="849" spans="1:3" ht="14.25" customHeight="1">
      <c r="A849" s="149"/>
      <c r="B849" s="150"/>
      <c r="C849" s="151"/>
    </row>
    <row r="850" spans="1:3" ht="14.25" customHeight="1">
      <c r="A850" s="149"/>
      <c r="B850" s="150"/>
      <c r="C850" s="151"/>
    </row>
    <row r="851" spans="1:3" ht="14.25" customHeight="1">
      <c r="A851" s="149"/>
      <c r="B851" s="150"/>
      <c r="C851" s="151"/>
    </row>
    <row r="852" spans="1:3" ht="14.25" customHeight="1">
      <c r="A852" s="149"/>
      <c r="B852" s="150"/>
      <c r="C852" s="151"/>
    </row>
    <row r="853" spans="1:3" ht="14.25" customHeight="1">
      <c r="A853" s="149"/>
      <c r="B853" s="150"/>
      <c r="C853" s="151"/>
    </row>
    <row r="854" spans="1:3" ht="14.25" customHeight="1">
      <c r="A854" s="149"/>
      <c r="B854" s="150"/>
      <c r="C854" s="151"/>
    </row>
    <row r="855" spans="1:3" ht="14.25" customHeight="1">
      <c r="A855" s="149"/>
      <c r="B855" s="150"/>
      <c r="C855" s="151"/>
    </row>
    <row r="856" spans="1:3" ht="14.25" customHeight="1">
      <c r="A856" s="149"/>
      <c r="B856" s="150"/>
      <c r="C856" s="151"/>
    </row>
    <row r="857" spans="1:3" ht="14.25" customHeight="1">
      <c r="A857" s="149"/>
      <c r="B857" s="150"/>
      <c r="C857" s="151"/>
    </row>
    <row r="858" spans="1:3" ht="14.25" customHeight="1">
      <c r="A858" s="149"/>
      <c r="B858" s="150"/>
      <c r="C858" s="151"/>
    </row>
    <row r="859" spans="1:3" ht="14.25" customHeight="1">
      <c r="A859" s="149"/>
      <c r="B859" s="150"/>
      <c r="C859" s="151"/>
    </row>
    <row r="860" spans="1:3" ht="14.25" customHeight="1">
      <c r="A860" s="149"/>
      <c r="B860" s="150"/>
      <c r="C860" s="151"/>
    </row>
    <row r="861" spans="1:3" ht="14.25" customHeight="1">
      <c r="A861" s="149"/>
      <c r="B861" s="150"/>
      <c r="C861" s="151"/>
    </row>
    <row r="862" spans="1:3" ht="14.25" customHeight="1">
      <c r="A862" s="149"/>
      <c r="B862" s="150"/>
      <c r="C862" s="151"/>
    </row>
    <row r="863" spans="1:3" ht="14.25" customHeight="1">
      <c r="A863" s="149"/>
      <c r="B863" s="150"/>
      <c r="C863" s="151"/>
    </row>
    <row r="864" spans="1:3" ht="14.25" customHeight="1">
      <c r="A864" s="149"/>
      <c r="B864" s="150"/>
      <c r="C864" s="151"/>
    </row>
    <row r="865" spans="1:3" ht="14.25" customHeight="1">
      <c r="A865" s="149"/>
      <c r="B865" s="150"/>
      <c r="C865" s="151"/>
    </row>
    <row r="866" spans="1:3" ht="14.25" customHeight="1">
      <c r="A866" s="149"/>
      <c r="B866" s="150"/>
      <c r="C866" s="151"/>
    </row>
    <row r="867" spans="1:3" ht="14.25" customHeight="1">
      <c r="A867" s="149"/>
      <c r="B867" s="150"/>
      <c r="C867" s="151"/>
    </row>
    <row r="868" spans="1:3" ht="14.25" customHeight="1">
      <c r="A868" s="149"/>
      <c r="B868" s="150"/>
      <c r="C868" s="151"/>
    </row>
    <row r="869" spans="1:3" ht="14.25" customHeight="1">
      <c r="A869" s="149"/>
      <c r="B869" s="150"/>
      <c r="C869" s="151"/>
    </row>
    <row r="870" spans="1:3" ht="14.25" customHeight="1">
      <c r="A870" s="149"/>
      <c r="B870" s="150"/>
      <c r="C870" s="151"/>
    </row>
    <row r="871" spans="1:3" ht="14.25" customHeight="1">
      <c r="A871" s="149"/>
      <c r="B871" s="150"/>
      <c r="C871" s="151"/>
    </row>
    <row r="872" spans="1:3" ht="14.25" customHeight="1">
      <c r="A872" s="149"/>
      <c r="B872" s="150"/>
      <c r="C872" s="151"/>
    </row>
    <row r="873" spans="1:3" ht="14.25" customHeight="1">
      <c r="A873" s="149"/>
      <c r="B873" s="150"/>
      <c r="C873" s="151"/>
    </row>
    <row r="874" spans="1:3" ht="14.25" customHeight="1">
      <c r="A874" s="149"/>
      <c r="B874" s="150"/>
      <c r="C874" s="151"/>
    </row>
    <row r="875" spans="1:3" ht="14.25" customHeight="1">
      <c r="A875" s="149"/>
      <c r="B875" s="150"/>
      <c r="C875" s="151"/>
    </row>
    <row r="876" spans="1:3" ht="14.25" customHeight="1">
      <c r="A876" s="149"/>
      <c r="B876" s="150"/>
      <c r="C876" s="151"/>
    </row>
    <row r="877" spans="1:3" ht="14.25" customHeight="1">
      <c r="A877" s="149"/>
      <c r="B877" s="150"/>
      <c r="C877" s="151"/>
    </row>
    <row r="878" spans="1:3" ht="14.25" customHeight="1">
      <c r="A878" s="149"/>
      <c r="B878" s="150"/>
      <c r="C878" s="151"/>
    </row>
    <row r="879" spans="1:3" ht="14.25" customHeight="1">
      <c r="A879" s="149"/>
      <c r="B879" s="150"/>
      <c r="C879" s="151"/>
    </row>
    <row r="880" spans="1:3" ht="14.25" customHeight="1">
      <c r="A880" s="149"/>
      <c r="B880" s="150"/>
      <c r="C880" s="151"/>
    </row>
    <row r="881" spans="1:3" ht="14.25" customHeight="1">
      <c r="A881" s="149"/>
      <c r="B881" s="150"/>
      <c r="C881" s="151"/>
    </row>
    <row r="882" spans="1:3" ht="14.25" customHeight="1">
      <c r="A882" s="149"/>
      <c r="B882" s="150"/>
      <c r="C882" s="151"/>
    </row>
    <row r="883" spans="1:3" ht="14.25" customHeight="1">
      <c r="A883" s="149"/>
      <c r="B883" s="150"/>
      <c r="C883" s="151"/>
    </row>
    <row r="884" spans="1:3" ht="14.25" customHeight="1">
      <c r="A884" s="149"/>
      <c r="B884" s="150"/>
      <c r="C884" s="151"/>
    </row>
    <row r="885" spans="1:3" ht="14.25" customHeight="1">
      <c r="A885" s="149"/>
      <c r="B885" s="150"/>
      <c r="C885" s="151"/>
    </row>
    <row r="886" spans="1:3" ht="14.25" customHeight="1">
      <c r="A886" s="149"/>
      <c r="B886" s="150"/>
      <c r="C886" s="151"/>
    </row>
    <row r="887" spans="1:3" ht="14.25" customHeight="1">
      <c r="A887" s="149"/>
      <c r="B887" s="150"/>
      <c r="C887" s="151"/>
    </row>
    <row r="888" spans="1:3" ht="14.25" customHeight="1">
      <c r="A888" s="149"/>
      <c r="B888" s="150"/>
      <c r="C888" s="151"/>
    </row>
    <row r="889" spans="1:3" ht="14.25" customHeight="1">
      <c r="A889" s="149"/>
      <c r="B889" s="150"/>
      <c r="C889" s="151"/>
    </row>
    <row r="890" spans="1:3" ht="14.25" customHeight="1">
      <c r="A890" s="149"/>
      <c r="B890" s="150"/>
      <c r="C890" s="151"/>
    </row>
    <row r="891" spans="1:3" ht="14.25" customHeight="1">
      <c r="A891" s="149"/>
      <c r="B891" s="150"/>
      <c r="C891" s="151"/>
    </row>
    <row r="892" spans="1:3" ht="14.25" customHeight="1">
      <c r="A892" s="149"/>
      <c r="B892" s="150"/>
      <c r="C892" s="151"/>
    </row>
    <row r="893" spans="1:3" ht="14.25" customHeight="1">
      <c r="A893" s="149"/>
      <c r="B893" s="150"/>
      <c r="C893" s="151"/>
    </row>
    <row r="894" spans="1:3" ht="14.25" customHeight="1">
      <c r="A894" s="149"/>
      <c r="B894" s="150"/>
      <c r="C894" s="151"/>
    </row>
    <row r="895" spans="1:3" ht="14.25" customHeight="1">
      <c r="A895" s="149"/>
      <c r="B895" s="150"/>
      <c r="C895" s="151"/>
    </row>
    <row r="896" spans="1:3" ht="14.25" customHeight="1">
      <c r="A896" s="149"/>
      <c r="B896" s="150"/>
      <c r="C896" s="151"/>
    </row>
    <row r="897" spans="1:3" ht="14.25" customHeight="1">
      <c r="A897" s="149"/>
      <c r="B897" s="150"/>
      <c r="C897" s="151"/>
    </row>
    <row r="898" spans="1:3" ht="14.25" customHeight="1">
      <c r="A898" s="149"/>
      <c r="B898" s="150"/>
      <c r="C898" s="151"/>
    </row>
    <row r="899" spans="1:3" ht="14.25" customHeight="1">
      <c r="A899" s="149"/>
      <c r="B899" s="150"/>
      <c r="C899" s="151"/>
    </row>
    <row r="900" spans="1:3" ht="14.25" customHeight="1">
      <c r="A900" s="149"/>
      <c r="B900" s="150"/>
      <c r="C900" s="151"/>
    </row>
    <row r="901" spans="1:3" ht="14.25" customHeight="1">
      <c r="A901" s="149"/>
      <c r="B901" s="150"/>
      <c r="C901" s="151"/>
    </row>
    <row r="902" spans="1:3" ht="14.25" customHeight="1">
      <c r="A902" s="149"/>
      <c r="B902" s="150"/>
      <c r="C902" s="151"/>
    </row>
    <row r="903" spans="1:3" ht="14.25" customHeight="1">
      <c r="A903" s="149"/>
      <c r="B903" s="150"/>
      <c r="C903" s="151"/>
    </row>
    <row r="904" spans="1:3" ht="14.25" customHeight="1">
      <c r="A904" s="149"/>
      <c r="B904" s="150"/>
      <c r="C904" s="151"/>
    </row>
    <row r="905" spans="1:3" ht="14.25" customHeight="1">
      <c r="A905" s="149"/>
      <c r="B905" s="150"/>
      <c r="C905" s="151"/>
    </row>
    <row r="906" spans="1:3" ht="14.25" customHeight="1">
      <c r="A906" s="149"/>
      <c r="B906" s="150"/>
      <c r="C906" s="151"/>
    </row>
    <row r="907" spans="1:3" ht="14.25" customHeight="1">
      <c r="A907" s="149"/>
      <c r="B907" s="150"/>
      <c r="C907" s="151"/>
    </row>
    <row r="908" spans="1:3" ht="14.25" customHeight="1">
      <c r="A908" s="149"/>
      <c r="B908" s="150"/>
      <c r="C908" s="151"/>
    </row>
    <row r="909" spans="1:3" ht="14.25" customHeight="1">
      <c r="A909" s="149"/>
      <c r="B909" s="150"/>
      <c r="C909" s="151"/>
    </row>
    <row r="910" spans="1:3" ht="14.25" customHeight="1">
      <c r="A910" s="149"/>
      <c r="B910" s="150"/>
      <c r="C910" s="151"/>
    </row>
    <row r="911" spans="1:3" ht="14.25" customHeight="1">
      <c r="A911" s="149"/>
      <c r="B911" s="150"/>
      <c r="C911" s="151"/>
    </row>
    <row r="912" spans="1:3" ht="14.25" customHeight="1">
      <c r="A912" s="149"/>
      <c r="B912" s="150"/>
      <c r="C912" s="151"/>
    </row>
    <row r="913" spans="1:3" ht="14.25" customHeight="1">
      <c r="A913" s="149"/>
      <c r="B913" s="150"/>
      <c r="C913" s="151"/>
    </row>
    <row r="914" spans="1:3" ht="14.25" customHeight="1">
      <c r="A914" s="149"/>
      <c r="B914" s="150"/>
      <c r="C914" s="151"/>
    </row>
    <row r="915" spans="1:3" ht="14.25" customHeight="1">
      <c r="A915" s="149"/>
      <c r="B915" s="150"/>
      <c r="C915" s="151"/>
    </row>
    <row r="916" spans="1:3" ht="14.25" customHeight="1">
      <c r="A916" s="149"/>
      <c r="B916" s="150"/>
      <c r="C916" s="151"/>
    </row>
    <row r="917" spans="1:3" ht="14.25" customHeight="1">
      <c r="A917" s="149"/>
      <c r="B917" s="150"/>
      <c r="C917" s="151"/>
    </row>
    <row r="918" spans="1:3" ht="14.25" customHeight="1">
      <c r="A918" s="149"/>
      <c r="B918" s="150"/>
      <c r="C918" s="151"/>
    </row>
    <row r="919" spans="1:3" ht="14.25" customHeight="1">
      <c r="A919" s="149"/>
      <c r="B919" s="150"/>
      <c r="C919" s="151"/>
    </row>
    <row r="920" spans="1:3" ht="14.25" customHeight="1">
      <c r="A920" s="149"/>
      <c r="B920" s="150"/>
      <c r="C920" s="151"/>
    </row>
    <row r="921" spans="1:3" ht="14.25" customHeight="1">
      <c r="A921" s="149"/>
      <c r="B921" s="150"/>
      <c r="C921" s="151"/>
    </row>
    <row r="922" spans="1:3" ht="14.25" customHeight="1">
      <c r="A922" s="149"/>
      <c r="B922" s="150"/>
      <c r="C922" s="151"/>
    </row>
    <row r="923" spans="1:3" ht="14.25" customHeight="1">
      <c r="A923" s="149"/>
      <c r="B923" s="150"/>
      <c r="C923" s="151"/>
    </row>
    <row r="924" spans="1:3" ht="14.25" customHeight="1">
      <c r="A924" s="149"/>
      <c r="B924" s="150"/>
      <c r="C924" s="151"/>
    </row>
    <row r="925" spans="1:3" ht="14.25" customHeight="1">
      <c r="A925" s="149"/>
      <c r="B925" s="150"/>
      <c r="C925" s="151"/>
    </row>
    <row r="926" spans="1:3" ht="14.25" customHeight="1">
      <c r="A926" s="149"/>
      <c r="B926" s="150"/>
      <c r="C926" s="151"/>
    </row>
    <row r="927" spans="1:3" ht="14.25" customHeight="1">
      <c r="A927" s="149"/>
      <c r="B927" s="150"/>
      <c r="C927" s="151"/>
    </row>
    <row r="928" spans="1:3" ht="14.25" customHeight="1">
      <c r="A928" s="149"/>
      <c r="B928" s="150"/>
      <c r="C928" s="151"/>
    </row>
    <row r="929" spans="1:3" ht="14.25" customHeight="1">
      <c r="A929" s="149"/>
      <c r="B929" s="150"/>
      <c r="C929" s="151"/>
    </row>
    <row r="930" spans="1:3" ht="14.25" customHeight="1">
      <c r="A930" s="149"/>
      <c r="B930" s="150"/>
      <c r="C930" s="151"/>
    </row>
    <row r="931" spans="1:3" ht="14.25" customHeight="1">
      <c r="A931" s="149"/>
      <c r="B931" s="150"/>
      <c r="C931" s="151"/>
    </row>
    <row r="932" spans="1:3" ht="14.25" customHeight="1">
      <c r="A932" s="149"/>
      <c r="B932" s="150"/>
      <c r="C932" s="151"/>
    </row>
    <row r="933" spans="1:3" ht="14.25" customHeight="1">
      <c r="A933" s="149"/>
      <c r="B933" s="150"/>
      <c r="C933" s="151"/>
    </row>
    <row r="934" spans="1:3" ht="14.25" customHeight="1">
      <c r="A934" s="149"/>
      <c r="B934" s="150"/>
      <c r="C934" s="151"/>
    </row>
    <row r="935" spans="1:3" ht="14.25" customHeight="1">
      <c r="A935" s="149"/>
      <c r="B935" s="150"/>
      <c r="C935" s="151"/>
    </row>
    <row r="936" spans="1:3" ht="14.25" customHeight="1">
      <c r="A936" s="149"/>
      <c r="B936" s="150"/>
      <c r="C936" s="151"/>
    </row>
    <row r="937" spans="1:3" ht="14.25" customHeight="1">
      <c r="A937" s="149"/>
      <c r="B937" s="150"/>
      <c r="C937" s="151"/>
    </row>
    <row r="938" spans="1:3" ht="14.25" customHeight="1">
      <c r="A938" s="149"/>
      <c r="B938" s="150"/>
      <c r="C938" s="151"/>
    </row>
    <row r="939" spans="1:3" ht="14.25" customHeight="1">
      <c r="A939" s="149"/>
      <c r="B939" s="150"/>
      <c r="C939" s="151"/>
    </row>
    <row r="940" spans="1:3" ht="14.25" customHeight="1">
      <c r="A940" s="149"/>
      <c r="B940" s="150"/>
      <c r="C940" s="151"/>
    </row>
    <row r="941" spans="1:3" ht="14.25" customHeight="1">
      <c r="A941" s="149"/>
      <c r="B941" s="150"/>
      <c r="C941" s="151"/>
    </row>
    <row r="942" spans="1:3" ht="14.25" customHeight="1">
      <c r="A942" s="149"/>
      <c r="B942" s="150"/>
      <c r="C942" s="151"/>
    </row>
    <row r="943" spans="1:3" ht="14.25" customHeight="1">
      <c r="A943" s="149"/>
      <c r="B943" s="150"/>
      <c r="C943" s="151"/>
    </row>
    <row r="944" spans="1:3" ht="14.25" customHeight="1">
      <c r="A944" s="149"/>
      <c r="B944" s="150"/>
      <c r="C944" s="151"/>
    </row>
    <row r="945" spans="1:3" ht="14.25" customHeight="1">
      <c r="A945" s="149"/>
      <c r="B945" s="150"/>
      <c r="C945" s="151"/>
    </row>
    <row r="946" spans="1:3" ht="14.25" customHeight="1">
      <c r="A946" s="149"/>
      <c r="B946" s="150"/>
      <c r="C946" s="151"/>
    </row>
    <row r="947" spans="1:3" ht="14.25" customHeight="1">
      <c r="A947" s="149"/>
      <c r="B947" s="150"/>
      <c r="C947" s="151"/>
    </row>
    <row r="948" spans="1:3" ht="14.25" customHeight="1">
      <c r="A948" s="149"/>
      <c r="B948" s="150"/>
      <c r="C948" s="151"/>
    </row>
    <row r="949" spans="1:3" ht="14.25" customHeight="1">
      <c r="A949" s="149"/>
      <c r="B949" s="150"/>
      <c r="C949" s="151"/>
    </row>
    <row r="950" spans="1:3" ht="14.25" customHeight="1">
      <c r="A950" s="149"/>
      <c r="B950" s="150"/>
      <c r="C950" s="151"/>
    </row>
    <row r="951" spans="1:3" ht="14.25" customHeight="1">
      <c r="A951" s="149"/>
      <c r="B951" s="150"/>
      <c r="C951" s="151"/>
    </row>
    <row r="952" spans="1:3" ht="14.25" customHeight="1">
      <c r="A952" s="149"/>
      <c r="B952" s="150"/>
      <c r="C952" s="151"/>
    </row>
    <row r="953" spans="1:3" ht="14.25" customHeight="1">
      <c r="A953" s="149"/>
      <c r="B953" s="150"/>
      <c r="C953" s="151"/>
    </row>
    <row r="954" spans="1:3" ht="14.25" customHeight="1">
      <c r="A954" s="149"/>
      <c r="B954" s="150"/>
      <c r="C954" s="151"/>
    </row>
    <row r="955" spans="1:3" ht="14.25" customHeight="1">
      <c r="A955" s="149"/>
      <c r="B955" s="150"/>
      <c r="C955" s="151"/>
    </row>
    <row r="956" spans="1:3" ht="14.25" customHeight="1">
      <c r="A956" s="149"/>
      <c r="B956" s="150"/>
      <c r="C956" s="151"/>
    </row>
    <row r="957" spans="1:3" ht="14.25" customHeight="1">
      <c r="A957" s="149"/>
      <c r="B957" s="150"/>
      <c r="C957" s="151"/>
    </row>
    <row r="958" spans="1:3" ht="14.25" customHeight="1">
      <c r="A958" s="149"/>
      <c r="B958" s="150"/>
      <c r="C958" s="151"/>
    </row>
    <row r="959" spans="1:3" ht="14.25" customHeight="1">
      <c r="A959" s="149"/>
      <c r="B959" s="150"/>
      <c r="C959" s="151"/>
    </row>
    <row r="960" spans="1:3" ht="14.25" customHeight="1">
      <c r="A960" s="149"/>
      <c r="B960" s="150"/>
      <c r="C960" s="151"/>
    </row>
    <row r="961" spans="1:3" ht="14.25" customHeight="1">
      <c r="A961" s="149"/>
      <c r="B961" s="150"/>
      <c r="C961" s="151"/>
    </row>
    <row r="962" spans="1:3" ht="14.25" customHeight="1">
      <c r="A962" s="149"/>
      <c r="B962" s="150"/>
      <c r="C962" s="151"/>
    </row>
    <row r="963" spans="1:3" ht="14.25" customHeight="1">
      <c r="A963" s="149"/>
      <c r="B963" s="150"/>
      <c r="C963" s="151"/>
    </row>
    <row r="964" spans="1:3" ht="14.25" customHeight="1">
      <c r="A964" s="149"/>
      <c r="B964" s="150"/>
      <c r="C964" s="151"/>
    </row>
    <row r="965" spans="1:3" ht="14.25" customHeight="1">
      <c r="A965" s="149"/>
      <c r="B965" s="150"/>
      <c r="C965" s="151"/>
    </row>
    <row r="966" spans="1:3" ht="14.25" customHeight="1">
      <c r="A966" s="149"/>
      <c r="B966" s="150"/>
      <c r="C966" s="151"/>
    </row>
    <row r="967" spans="1:3" ht="14.25" customHeight="1">
      <c r="A967" s="149"/>
      <c r="B967" s="150"/>
      <c r="C967" s="151"/>
    </row>
    <row r="968" spans="1:3" ht="14.25" customHeight="1">
      <c r="A968" s="149"/>
      <c r="B968" s="150"/>
      <c r="C968" s="151"/>
    </row>
    <row r="969" spans="1:3" ht="14.25" customHeight="1">
      <c r="A969" s="149"/>
      <c r="B969" s="150"/>
      <c r="C969" s="151"/>
    </row>
    <row r="970" spans="1:3" ht="14.25" customHeight="1">
      <c r="A970" s="149"/>
      <c r="B970" s="150"/>
      <c r="C970" s="151"/>
    </row>
    <row r="971" spans="1:3" ht="14.25" customHeight="1">
      <c r="A971" s="149"/>
      <c r="B971" s="150"/>
      <c r="C971" s="151"/>
    </row>
    <row r="972" spans="1:3" ht="14.25" customHeight="1">
      <c r="A972" s="149"/>
      <c r="B972" s="150"/>
      <c r="C972" s="151"/>
    </row>
    <row r="973" spans="1:3" ht="14.25" customHeight="1">
      <c r="A973" s="149"/>
      <c r="B973" s="150"/>
      <c r="C973" s="151"/>
    </row>
    <row r="974" spans="1:3" ht="14.25" customHeight="1">
      <c r="A974" s="149"/>
      <c r="B974" s="150"/>
      <c r="C974" s="151"/>
    </row>
    <row r="975" spans="1:3" ht="14.25" customHeight="1">
      <c r="A975" s="149"/>
      <c r="B975" s="150"/>
      <c r="C975" s="151"/>
    </row>
    <row r="976" spans="1:3" ht="14.25" customHeight="1">
      <c r="A976" s="149"/>
      <c r="B976" s="150"/>
      <c r="C976" s="151"/>
    </row>
    <row r="977" spans="1:3" ht="14.25" customHeight="1">
      <c r="A977" s="149"/>
      <c r="B977" s="150"/>
      <c r="C977" s="151"/>
    </row>
    <row r="978" spans="1:3" ht="14.25" customHeight="1">
      <c r="A978" s="149"/>
      <c r="B978" s="150"/>
      <c r="C978" s="151"/>
    </row>
    <row r="979" spans="1:3" ht="14.25" customHeight="1">
      <c r="A979" s="149"/>
      <c r="B979" s="150"/>
      <c r="C979" s="151"/>
    </row>
    <row r="980" spans="1:3" ht="14.25" customHeight="1">
      <c r="A980" s="149"/>
      <c r="B980" s="150"/>
      <c r="C980" s="151"/>
    </row>
    <row r="981" spans="1:3" ht="14.25" customHeight="1">
      <c r="A981" s="149"/>
      <c r="B981" s="150"/>
      <c r="C981" s="151"/>
    </row>
    <row r="982" spans="1:3" ht="14.25" customHeight="1">
      <c r="A982" s="149"/>
      <c r="B982" s="150"/>
      <c r="C982" s="151"/>
    </row>
    <row r="983" spans="1:3" ht="14.25" customHeight="1">
      <c r="A983" s="149"/>
      <c r="B983" s="150"/>
      <c r="C983" s="151"/>
    </row>
    <row r="984" spans="1:3" ht="14.25" customHeight="1">
      <c r="A984" s="149"/>
      <c r="B984" s="150"/>
      <c r="C984" s="151"/>
    </row>
    <row r="985" spans="1:3" ht="14.25" customHeight="1">
      <c r="A985" s="149"/>
      <c r="B985" s="150"/>
      <c r="C985" s="151"/>
    </row>
    <row r="986" spans="1:3" ht="14.25" customHeight="1">
      <c r="A986" s="149"/>
      <c r="B986" s="150"/>
      <c r="C986" s="151"/>
    </row>
    <row r="987" spans="1:3" ht="14.25" customHeight="1">
      <c r="A987" s="149"/>
      <c r="B987" s="150"/>
      <c r="C987" s="151"/>
    </row>
    <row r="988" spans="1:3" ht="14.25" customHeight="1">
      <c r="A988" s="149"/>
      <c r="B988" s="150"/>
      <c r="C988" s="151"/>
    </row>
    <row r="989" spans="1:3" ht="14.25" customHeight="1">
      <c r="A989" s="149"/>
      <c r="B989" s="150"/>
      <c r="C989" s="151"/>
    </row>
    <row r="990" spans="1:3" ht="14.25" customHeight="1">
      <c r="A990" s="149"/>
      <c r="B990" s="150"/>
      <c r="C990" s="151"/>
    </row>
    <row r="991" spans="1:3" ht="14.25" customHeight="1">
      <c r="A991" s="149"/>
      <c r="B991" s="150"/>
      <c r="C991" s="151"/>
    </row>
    <row r="992" spans="1:3" ht="14.25" customHeight="1">
      <c r="A992" s="149"/>
      <c r="B992" s="150"/>
      <c r="C992" s="151"/>
    </row>
    <row r="993" spans="1:3" ht="14.25" customHeight="1">
      <c r="A993" s="149"/>
      <c r="B993" s="150"/>
      <c r="C993" s="151"/>
    </row>
    <row r="994" spans="1:3" ht="14.25" customHeight="1">
      <c r="A994" s="149"/>
      <c r="B994" s="150"/>
      <c r="C994" s="151"/>
    </row>
    <row r="995" spans="1:3" ht="14.25" customHeight="1">
      <c r="A995" s="149"/>
      <c r="B995" s="150"/>
      <c r="C995" s="151"/>
    </row>
    <row r="996" spans="1:3" ht="14.25" customHeight="1">
      <c r="A996" s="149"/>
      <c r="B996" s="150"/>
      <c r="C996" s="151"/>
    </row>
    <row r="997" spans="1:3" ht="14.25" customHeight="1">
      <c r="A997" s="149"/>
      <c r="B997" s="150"/>
      <c r="C997" s="151"/>
    </row>
    <row r="998" spans="1:3" ht="14.25" customHeight="1">
      <c r="A998" s="149"/>
      <c r="B998" s="150"/>
      <c r="C998" s="151"/>
    </row>
    <row r="999" spans="1:3" ht="14.25" customHeight="1">
      <c r="A999" s="149"/>
      <c r="B999" s="150"/>
      <c r="C999" s="151"/>
    </row>
    <row r="1000" spans="1:3" ht="14.25" customHeight="1">
      <c r="A1000" s="149"/>
      <c r="B1000" s="150"/>
      <c r="C1000" s="151"/>
    </row>
  </sheetData>
  <mergeCells count="11">
    <mergeCell ref="A154:B154"/>
    <mergeCell ref="A155:B155"/>
    <mergeCell ref="A156:B156"/>
    <mergeCell ref="A157:B157"/>
    <mergeCell ref="A147:B147"/>
    <mergeCell ref="A148:B148"/>
    <mergeCell ref="A149:B149"/>
    <mergeCell ref="A150:B150"/>
    <mergeCell ref="A151:B151"/>
    <mergeCell ref="A152:B152"/>
    <mergeCell ref="A153:B153"/>
  </mergeCells>
  <conditionalFormatting sqref="D4:O4">
    <cfRule type="containsBlanks" dxfId="420" priority="1">
      <formula>LEN(TRIM(D4))=0</formula>
    </cfRule>
  </conditionalFormatting>
  <conditionalFormatting sqref="D6:D8 E6:O7">
    <cfRule type="containsBlanks" dxfId="419" priority="2">
      <formula>LEN(TRIM(D6))=0</formula>
    </cfRule>
  </conditionalFormatting>
  <conditionalFormatting sqref="E8:O8">
    <cfRule type="containsBlanks" dxfId="418" priority="3">
      <formula>LEN(TRIM(E8))=0</formula>
    </cfRule>
  </conditionalFormatting>
  <conditionalFormatting sqref="D14:D18 E14:O14 E17:O17">
    <cfRule type="containsBlanks" dxfId="417" priority="4">
      <formula>LEN(TRIM(D14))=0</formula>
    </cfRule>
  </conditionalFormatting>
  <conditionalFormatting sqref="E15:O16 E18:O18">
    <cfRule type="containsBlanks" dxfId="416" priority="5">
      <formula>LEN(TRIM(E15))=0</formula>
    </cfRule>
  </conditionalFormatting>
  <conditionalFormatting sqref="D20">
    <cfRule type="containsBlanks" dxfId="415" priority="6">
      <formula>LEN(TRIM(D20))=0</formula>
    </cfRule>
  </conditionalFormatting>
  <conditionalFormatting sqref="E20:O20">
    <cfRule type="containsBlanks" dxfId="414" priority="7">
      <formula>LEN(TRIM(E20))=0</formula>
    </cfRule>
  </conditionalFormatting>
  <conditionalFormatting sqref="D29">
    <cfRule type="containsBlanks" dxfId="413" priority="8">
      <formula>LEN(TRIM(D29))=0</formula>
    </cfRule>
  </conditionalFormatting>
  <conditionalFormatting sqref="E29:O29">
    <cfRule type="containsBlanks" dxfId="412" priority="9">
      <formula>LEN(TRIM(E29))=0</formula>
    </cfRule>
  </conditionalFormatting>
  <conditionalFormatting sqref="D32:D35 E32:O34">
    <cfRule type="containsBlanks" dxfId="411" priority="10">
      <formula>LEN(TRIM(D32))=0</formula>
    </cfRule>
  </conditionalFormatting>
  <conditionalFormatting sqref="E35:O35">
    <cfRule type="containsBlanks" dxfId="410" priority="11">
      <formula>LEN(TRIM(E35))=0</formula>
    </cfRule>
  </conditionalFormatting>
  <conditionalFormatting sqref="D38:D51 E38:O41 E45:O51">
    <cfRule type="containsBlanks" dxfId="409" priority="12">
      <formula>LEN(TRIM(D38))=0</formula>
    </cfRule>
  </conditionalFormatting>
  <conditionalFormatting sqref="E42:O44">
    <cfRule type="containsBlanks" dxfId="408" priority="13">
      <formula>LEN(TRIM(E42))=0</formula>
    </cfRule>
  </conditionalFormatting>
  <conditionalFormatting sqref="D53:O53">
    <cfRule type="containsBlanks" dxfId="407" priority="14">
      <formula>LEN(TRIM(D53))=0</formula>
    </cfRule>
  </conditionalFormatting>
  <conditionalFormatting sqref="D55:D59 E55:O55">
    <cfRule type="containsBlanks" dxfId="406" priority="15">
      <formula>LEN(TRIM(D55))=0</formula>
    </cfRule>
  </conditionalFormatting>
  <conditionalFormatting sqref="E56:O59">
    <cfRule type="containsBlanks" dxfId="405" priority="16">
      <formula>LEN(TRIM(E56))=0</formula>
    </cfRule>
  </conditionalFormatting>
  <conditionalFormatting sqref="D62:O63">
    <cfRule type="containsBlanks" dxfId="404" priority="17">
      <formula>LEN(TRIM(D62))=0</formula>
    </cfRule>
  </conditionalFormatting>
  <conditionalFormatting sqref="D67:D69 E69:O69">
    <cfRule type="containsBlanks" dxfId="403" priority="18">
      <formula>LEN(TRIM(D67))=0</formula>
    </cfRule>
  </conditionalFormatting>
  <conditionalFormatting sqref="E67:O68">
    <cfRule type="containsBlanks" dxfId="402" priority="19">
      <formula>LEN(TRIM(E67))=0</formula>
    </cfRule>
  </conditionalFormatting>
  <conditionalFormatting sqref="D71:D72">
    <cfRule type="containsBlanks" dxfId="401" priority="20">
      <formula>LEN(TRIM(D71))=0</formula>
    </cfRule>
  </conditionalFormatting>
  <conditionalFormatting sqref="E71:O72">
    <cfRule type="containsBlanks" dxfId="400" priority="21">
      <formula>LEN(TRIM(E71))=0</formula>
    </cfRule>
  </conditionalFormatting>
  <conditionalFormatting sqref="D74:D78 E76:O76 E78:O78">
    <cfRule type="containsBlanks" dxfId="399" priority="22">
      <formula>LEN(TRIM(D74))=0</formula>
    </cfRule>
  </conditionalFormatting>
  <conditionalFormatting sqref="E74:O75 E77:O77">
    <cfRule type="containsBlanks" dxfId="398" priority="23">
      <formula>LEN(TRIM(E74))=0</formula>
    </cfRule>
  </conditionalFormatting>
  <conditionalFormatting sqref="D81">
    <cfRule type="containsBlanks" dxfId="397" priority="24">
      <formula>LEN(TRIM(D81))=0</formula>
    </cfRule>
  </conditionalFormatting>
  <conditionalFormatting sqref="E81:O81">
    <cfRule type="containsBlanks" dxfId="396" priority="25">
      <formula>LEN(TRIM(E81))=0</formula>
    </cfRule>
  </conditionalFormatting>
  <conditionalFormatting sqref="D84">
    <cfRule type="containsBlanks" dxfId="395" priority="26">
      <formula>LEN(TRIM(D84))=0</formula>
    </cfRule>
  </conditionalFormatting>
  <conditionalFormatting sqref="E84:O84">
    <cfRule type="containsBlanks" dxfId="394" priority="27">
      <formula>LEN(TRIM(E84))=0</formula>
    </cfRule>
  </conditionalFormatting>
  <conditionalFormatting sqref="D89">
    <cfRule type="containsBlanks" dxfId="393" priority="28">
      <formula>LEN(TRIM(D89))=0</formula>
    </cfRule>
  </conditionalFormatting>
  <conditionalFormatting sqref="E89:O89">
    <cfRule type="containsBlanks" dxfId="392" priority="29">
      <formula>LEN(TRIM(E89))=0</formula>
    </cfRule>
  </conditionalFormatting>
  <conditionalFormatting sqref="D92">
    <cfRule type="containsBlanks" dxfId="391" priority="30">
      <formula>LEN(TRIM(D92))=0</formula>
    </cfRule>
  </conditionalFormatting>
  <conditionalFormatting sqref="E92:O92">
    <cfRule type="containsBlanks" dxfId="390" priority="31">
      <formula>LEN(TRIM(E92))=0</formula>
    </cfRule>
  </conditionalFormatting>
  <conditionalFormatting sqref="D95:D106 E95:O95 E106:O106">
    <cfRule type="containsBlanks" dxfId="389" priority="32">
      <formula>LEN(TRIM(D95))=0</formula>
    </cfRule>
  </conditionalFormatting>
  <conditionalFormatting sqref="E96:O105">
    <cfRule type="containsBlanks" dxfId="388" priority="33">
      <formula>LEN(TRIM(E96))=0</formula>
    </cfRule>
  </conditionalFormatting>
  <conditionalFormatting sqref="D108:M109 N109:O109">
    <cfRule type="containsBlanks" dxfId="387" priority="34">
      <formula>LEN(TRIM(D108))=0</formula>
    </cfRule>
  </conditionalFormatting>
  <conditionalFormatting sqref="N108:O108">
    <cfRule type="containsBlanks" dxfId="386" priority="35">
      <formula>LEN(TRIM(N108))=0</formula>
    </cfRule>
  </conditionalFormatting>
  <conditionalFormatting sqref="D111:D116 E111:O111">
    <cfRule type="containsBlanks" dxfId="385" priority="36">
      <formula>LEN(TRIM(D111))=0</formula>
    </cfRule>
  </conditionalFormatting>
  <conditionalFormatting sqref="E112:O116">
    <cfRule type="containsBlanks" dxfId="384" priority="37">
      <formula>LEN(TRIM(E112))=0</formula>
    </cfRule>
  </conditionalFormatting>
  <conditionalFormatting sqref="D118:D122">
    <cfRule type="containsBlanks" dxfId="383" priority="38">
      <formula>LEN(TRIM(D118))=0</formula>
    </cfRule>
  </conditionalFormatting>
  <conditionalFormatting sqref="E118:O122">
    <cfRule type="containsBlanks" dxfId="382" priority="39">
      <formula>LEN(TRIM(E118))=0</formula>
    </cfRule>
  </conditionalFormatting>
  <conditionalFormatting sqref="D124:D125">
    <cfRule type="containsBlanks" dxfId="381" priority="40">
      <formula>LEN(TRIM(D124))=0</formula>
    </cfRule>
  </conditionalFormatting>
  <conditionalFormatting sqref="E124:O125">
    <cfRule type="containsBlanks" dxfId="380" priority="41">
      <formula>LEN(TRIM(E124))=0</formula>
    </cfRule>
  </conditionalFormatting>
  <conditionalFormatting sqref="D128:D130">
    <cfRule type="containsBlanks" dxfId="379" priority="42">
      <formula>LEN(TRIM(D128))=0</formula>
    </cfRule>
  </conditionalFormatting>
  <conditionalFormatting sqref="E128:O130">
    <cfRule type="containsBlanks" dxfId="378" priority="43">
      <formula>LEN(TRIM(E128))=0</formula>
    </cfRule>
  </conditionalFormatting>
  <conditionalFormatting sqref="D133:D135">
    <cfRule type="containsBlanks" dxfId="377" priority="44">
      <formula>LEN(TRIM(D133))=0</formula>
    </cfRule>
  </conditionalFormatting>
  <conditionalFormatting sqref="E133:O135">
    <cfRule type="containsBlanks" dxfId="376" priority="45">
      <formula>LEN(TRIM(E133))=0</formula>
    </cfRule>
  </conditionalFormatting>
  <conditionalFormatting sqref="D138">
    <cfRule type="containsBlanks" dxfId="375" priority="46">
      <formula>LEN(TRIM(D138))=0</formula>
    </cfRule>
  </conditionalFormatting>
  <conditionalFormatting sqref="E138:O138">
    <cfRule type="containsBlanks" dxfId="374" priority="47">
      <formula>LEN(TRIM(E138))=0</formula>
    </cfRule>
  </conditionalFormatting>
  <conditionalFormatting sqref="D141">
    <cfRule type="containsBlanks" dxfId="373" priority="48">
      <formula>LEN(TRIM(D141))=0</formula>
    </cfRule>
  </conditionalFormatting>
  <conditionalFormatting sqref="E141:O141">
    <cfRule type="containsBlanks" dxfId="372" priority="49">
      <formula>LEN(TRIM(E141))=0</formula>
    </cfRule>
  </conditionalFormatting>
  <conditionalFormatting sqref="D146">
    <cfRule type="containsBlanks" dxfId="371" priority="50">
      <formula>LEN(TRIM(D146))=0</formula>
    </cfRule>
  </conditionalFormatting>
  <conditionalFormatting sqref="E146:O146">
    <cfRule type="containsBlanks" dxfId="370" priority="51">
      <formula>LEN(TRIM(E146))=0</formula>
    </cfRule>
  </conditionalFormatting>
  <conditionalFormatting sqref="P152">
    <cfRule type="containsBlanks" dxfId="369" priority="52">
      <formula>LEN(TRIM(P152))=0</formula>
    </cfRule>
  </conditionalFormatting>
  <conditionalFormatting sqref="P153">
    <cfRule type="containsBlanks" dxfId="368" priority="53">
      <formula>LEN(TRIM(P153))=0</formula>
    </cfRule>
  </conditionalFormatting>
  <conditionalFormatting sqref="P154">
    <cfRule type="containsBlanks" dxfId="367" priority="54">
      <formula>LEN(TRIM(P154))=0</formula>
    </cfRule>
  </conditionalFormatting>
  <conditionalFormatting sqref="P155">
    <cfRule type="containsBlanks" dxfId="366" priority="55">
      <formula>LEN(TRIM(P155))=0</formula>
    </cfRule>
  </conditionalFormatting>
  <conditionalFormatting sqref="P148">
    <cfRule type="containsBlanks" dxfId="365" priority="56">
      <formula>LEN(TRIM(P148))=0</formula>
    </cfRule>
  </conditionalFormatting>
  <conditionalFormatting sqref="P149">
    <cfRule type="containsBlanks" dxfId="364" priority="57">
      <formula>LEN(TRIM(P149))=0</formula>
    </cfRule>
  </conditionalFormatting>
  <conditionalFormatting sqref="P150">
    <cfRule type="containsBlanks" dxfId="363" priority="58">
      <formula>LEN(TRIM(P150))=0</formula>
    </cfRule>
  </conditionalFormatting>
  <conditionalFormatting sqref="P151">
    <cfRule type="containsBlanks" dxfId="362" priority="59">
      <formula>LEN(TRIM(P151))=0</formula>
    </cfRule>
  </conditionalFormatting>
  <conditionalFormatting sqref="P156">
    <cfRule type="containsBlanks" dxfId="361" priority="60">
      <formula>LEN(TRIM(P156))=0</formula>
    </cfRule>
  </conditionalFormatting>
  <dataValidations count="1">
    <dataValidation type="decimal" operator="greaterThanOrEqual" allowBlank="1" showInputMessage="1" showErrorMessage="1" prompt="Valor de la celda - La celda sólo permite importes positivos y sin centavos." sqref="P148:P156 D6:O8 D14:O18 D20:O20 D29:O29 D32:O35 D38:O51 D53:O53 D55:O59 D62:O63 D67:O69 D71:O72 D74:O78 D81:O81 D84:O84 D89:O89 D92:O92 D95:O106 D108:O109 D111:O116 D118:O122 D124:O125 D128:O130 D133:O135 D138:O138 D141:O141 D146:O146 D4:O4">
      <formula1>0</formula1>
    </dataValidation>
  </dataValidations>
  <printOptions horizontalCentered="1"/>
  <pageMargins left="0.70866141732283472" right="0.70866141732283472" top="1.0236220472440944" bottom="0.74803149606299213" header="0" footer="0"/>
  <pageSetup paperSize="5" orientation="portrait"/>
  <headerFooter>
    <oddHeader>&amp;CESTIMACIÓN DE INGRESOS BASE MENSUAL CLASIFICACIÓN POR RUBRO DE INGRESOS Ente público de &amp;F Ejercicio fiscal 2022</oddHeader>
    <oddFooter>&amp;RPágina &amp;P de</oddFooter>
  </headerFooter>
</worksheet>
</file>

<file path=xl/worksheets/sheet9.xml><?xml version="1.0" encoding="utf-8"?>
<worksheet xmlns="http://schemas.openxmlformats.org/spreadsheetml/2006/main" xmlns:r="http://schemas.openxmlformats.org/officeDocument/2006/relationships">
  <sheetPr>
    <tabColor theme="9"/>
    <pageSetUpPr fitToPage="1"/>
  </sheetPr>
  <dimension ref="A1:P3029"/>
  <sheetViews>
    <sheetView showGridLines="0" tabSelected="1"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 customHeight="1"/>
  <cols>
    <col min="1" max="1" width="5" customWidth="1"/>
    <col min="2" max="2" width="67.140625" customWidth="1"/>
    <col min="3" max="3" width="3" customWidth="1"/>
    <col min="4" max="14" width="17.42578125" customWidth="1"/>
    <col min="15" max="15" width="21.7109375" customWidth="1"/>
    <col min="16" max="16" width="17.42578125" customWidth="1"/>
  </cols>
  <sheetData>
    <row r="1" spans="1:16" ht="15" customHeight="1">
      <c r="A1" s="105" t="s">
        <v>2592</v>
      </c>
      <c r="B1" s="152" t="s">
        <v>2593</v>
      </c>
      <c r="C1" s="152" t="s">
        <v>2569</v>
      </c>
      <c r="D1" s="106" t="s">
        <v>2570</v>
      </c>
      <c r="E1" s="106" t="s">
        <v>2571</v>
      </c>
      <c r="F1" s="106" t="s">
        <v>2572</v>
      </c>
      <c r="G1" s="106" t="s">
        <v>2573</v>
      </c>
      <c r="H1" s="106" t="s">
        <v>2574</v>
      </c>
      <c r="I1" s="106" t="s">
        <v>2575</v>
      </c>
      <c r="J1" s="106" t="s">
        <v>2576</v>
      </c>
      <c r="K1" s="106" t="s">
        <v>2577</v>
      </c>
      <c r="L1" s="106" t="s">
        <v>2578</v>
      </c>
      <c r="M1" s="106" t="s">
        <v>2579</v>
      </c>
      <c r="N1" s="106" t="s">
        <v>2580</v>
      </c>
      <c r="O1" s="106" t="s">
        <v>2581</v>
      </c>
      <c r="P1" s="107" t="s">
        <v>2582</v>
      </c>
    </row>
    <row r="2" spans="1:16" ht="14.25" customHeight="1">
      <c r="A2" s="153">
        <v>1000</v>
      </c>
      <c r="B2" s="345" t="s">
        <v>1801</v>
      </c>
      <c r="C2" s="262"/>
      <c r="D2" s="154">
        <f t="shared" ref="D2:P2" si="0">D3+D35+D67+D130+D171+D232+D243</f>
        <v>1390971.33</v>
      </c>
      <c r="E2" s="111">
        <f t="shared" si="0"/>
        <v>1390971.33</v>
      </c>
      <c r="F2" s="111">
        <f t="shared" si="0"/>
        <v>1390971.33</v>
      </c>
      <c r="G2" s="111">
        <f t="shared" si="0"/>
        <v>1390971.33</v>
      </c>
      <c r="H2" s="111">
        <f t="shared" si="0"/>
        <v>1390971.33</v>
      </c>
      <c r="I2" s="111">
        <f t="shared" ref="I2:N2" si="1">I3+I35+J67+I130+I171+I232+I243</f>
        <v>1390971.33</v>
      </c>
      <c r="J2" s="111">
        <f t="shared" si="1"/>
        <v>1390971.33</v>
      </c>
      <c r="K2" s="111">
        <f t="shared" si="1"/>
        <v>1390971.33</v>
      </c>
      <c r="L2" s="111">
        <f t="shared" si="1"/>
        <v>1390971.33</v>
      </c>
      <c r="M2" s="111">
        <f t="shared" si="1"/>
        <v>1390971.33</v>
      </c>
      <c r="N2" s="111">
        <f t="shared" si="1"/>
        <v>1390971.33</v>
      </c>
      <c r="O2" s="111">
        <f>O3+O35+O67+O130+O171+O232+O243</f>
        <v>1390971.33</v>
      </c>
      <c r="P2" s="111">
        <f t="shared" si="0"/>
        <v>16691655.960000001</v>
      </c>
    </row>
    <row r="3" spans="1:16" ht="14.25" customHeight="1">
      <c r="A3" s="155">
        <v>1100</v>
      </c>
      <c r="B3" s="339" t="s">
        <v>1802</v>
      </c>
      <c r="C3" s="262"/>
      <c r="D3" s="156">
        <f t="shared" ref="D3:P3" si="2">SUM(D4:D34)</f>
        <v>870485</v>
      </c>
      <c r="E3" s="156">
        <f t="shared" si="2"/>
        <v>870485</v>
      </c>
      <c r="F3" s="156">
        <f t="shared" si="2"/>
        <v>870485</v>
      </c>
      <c r="G3" s="156">
        <f t="shared" si="2"/>
        <v>870485</v>
      </c>
      <c r="H3" s="156">
        <f t="shared" si="2"/>
        <v>870485</v>
      </c>
      <c r="I3" s="156">
        <f t="shared" si="2"/>
        <v>870485</v>
      </c>
      <c r="J3" s="156">
        <f t="shared" si="2"/>
        <v>870485</v>
      </c>
      <c r="K3" s="156">
        <f t="shared" si="2"/>
        <v>870485</v>
      </c>
      <c r="L3" s="156">
        <f t="shared" si="2"/>
        <v>870485</v>
      </c>
      <c r="M3" s="156">
        <f t="shared" si="2"/>
        <v>870485</v>
      </c>
      <c r="N3" s="156">
        <f t="shared" si="2"/>
        <v>870485</v>
      </c>
      <c r="O3" s="156">
        <f t="shared" si="2"/>
        <v>870485</v>
      </c>
      <c r="P3" s="156">
        <f t="shared" si="2"/>
        <v>10445820</v>
      </c>
    </row>
    <row r="4" spans="1:16" ht="14.25" customHeight="1">
      <c r="A4" s="340">
        <v>111</v>
      </c>
      <c r="B4" s="341" t="s">
        <v>1803</v>
      </c>
      <c r="C4" s="134">
        <v>11</v>
      </c>
      <c r="D4" s="119">
        <f>(SUMIF(Plantilla!$E$3:$E$4,C4,Plantilla!$H$3:$H$4))/12</f>
        <v>0</v>
      </c>
      <c r="E4" s="119">
        <f t="shared" ref="E4:O4" si="3">D4</f>
        <v>0</v>
      </c>
      <c r="F4" s="119">
        <f t="shared" si="3"/>
        <v>0</v>
      </c>
      <c r="G4" s="119">
        <f t="shared" si="3"/>
        <v>0</v>
      </c>
      <c r="H4" s="119">
        <f t="shared" si="3"/>
        <v>0</v>
      </c>
      <c r="I4" s="119">
        <f t="shared" si="3"/>
        <v>0</v>
      </c>
      <c r="J4" s="119">
        <f t="shared" si="3"/>
        <v>0</v>
      </c>
      <c r="K4" s="119">
        <f t="shared" si="3"/>
        <v>0</v>
      </c>
      <c r="L4" s="119">
        <f t="shared" si="3"/>
        <v>0</v>
      </c>
      <c r="M4" s="119">
        <f t="shared" si="3"/>
        <v>0</v>
      </c>
      <c r="N4" s="119">
        <f t="shared" si="3"/>
        <v>0</v>
      </c>
      <c r="O4" s="119">
        <f t="shared" si="3"/>
        <v>0</v>
      </c>
      <c r="P4" s="119">
        <f t="shared" ref="P4:P18" si="4">SUM(D4:O4)</f>
        <v>0</v>
      </c>
    </row>
    <row r="5" spans="1:16" ht="14.25" customHeight="1">
      <c r="A5" s="253"/>
      <c r="B5" s="254"/>
      <c r="C5" s="134">
        <v>12</v>
      </c>
      <c r="D5" s="119">
        <f>(SUMIF(Plantilla!$E$3:$E$4,C5,Plantilla!$H$3:$H$4))/12</f>
        <v>0</v>
      </c>
      <c r="E5" s="119">
        <f t="shared" ref="E5:O5" si="5">D5</f>
        <v>0</v>
      </c>
      <c r="F5" s="119">
        <f t="shared" si="5"/>
        <v>0</v>
      </c>
      <c r="G5" s="119">
        <f t="shared" si="5"/>
        <v>0</v>
      </c>
      <c r="H5" s="119">
        <f t="shared" si="5"/>
        <v>0</v>
      </c>
      <c r="I5" s="119">
        <f t="shared" si="5"/>
        <v>0</v>
      </c>
      <c r="J5" s="119">
        <f t="shared" si="5"/>
        <v>0</v>
      </c>
      <c r="K5" s="119">
        <f t="shared" si="5"/>
        <v>0</v>
      </c>
      <c r="L5" s="119">
        <f t="shared" si="5"/>
        <v>0</v>
      </c>
      <c r="M5" s="119">
        <f t="shared" si="5"/>
        <v>0</v>
      </c>
      <c r="N5" s="119">
        <f t="shared" si="5"/>
        <v>0</v>
      </c>
      <c r="O5" s="119">
        <f t="shared" si="5"/>
        <v>0</v>
      </c>
      <c r="P5" s="119">
        <f t="shared" si="4"/>
        <v>0</v>
      </c>
    </row>
    <row r="6" spans="1:16" ht="14.25" customHeight="1">
      <c r="A6" s="253"/>
      <c r="B6" s="254"/>
      <c r="C6" s="134">
        <v>13</v>
      </c>
      <c r="D6" s="119">
        <f>(SUMIF(Plantilla!$E$3:$E$4,C6,Plantilla!$H$3:$H$4))/12</f>
        <v>0</v>
      </c>
      <c r="E6" s="119">
        <f t="shared" ref="E6:O6" si="6">D6</f>
        <v>0</v>
      </c>
      <c r="F6" s="119">
        <f t="shared" si="6"/>
        <v>0</v>
      </c>
      <c r="G6" s="119">
        <f t="shared" si="6"/>
        <v>0</v>
      </c>
      <c r="H6" s="119">
        <f t="shared" si="6"/>
        <v>0</v>
      </c>
      <c r="I6" s="119">
        <f t="shared" si="6"/>
        <v>0</v>
      </c>
      <c r="J6" s="119">
        <f t="shared" si="6"/>
        <v>0</v>
      </c>
      <c r="K6" s="119">
        <f t="shared" si="6"/>
        <v>0</v>
      </c>
      <c r="L6" s="119">
        <f t="shared" si="6"/>
        <v>0</v>
      </c>
      <c r="M6" s="119">
        <f t="shared" si="6"/>
        <v>0</v>
      </c>
      <c r="N6" s="119">
        <f t="shared" si="6"/>
        <v>0</v>
      </c>
      <c r="O6" s="119">
        <f t="shared" si="6"/>
        <v>0</v>
      </c>
      <c r="P6" s="119">
        <f t="shared" si="4"/>
        <v>0</v>
      </c>
    </row>
    <row r="7" spans="1:16" ht="14.25" customHeight="1">
      <c r="A7" s="253"/>
      <c r="B7" s="254"/>
      <c r="C7" s="134">
        <v>14</v>
      </c>
      <c r="D7" s="119">
        <f>(SUMIF(Plantilla!$E$3:$E$4,C7,Plantilla!$H$3:$H$4))/12</f>
        <v>0</v>
      </c>
      <c r="E7" s="119">
        <f t="shared" ref="E7:O7" si="7">D7</f>
        <v>0</v>
      </c>
      <c r="F7" s="119">
        <f t="shared" si="7"/>
        <v>0</v>
      </c>
      <c r="G7" s="119">
        <f t="shared" si="7"/>
        <v>0</v>
      </c>
      <c r="H7" s="119">
        <f t="shared" si="7"/>
        <v>0</v>
      </c>
      <c r="I7" s="119">
        <f t="shared" si="7"/>
        <v>0</v>
      </c>
      <c r="J7" s="119">
        <f t="shared" si="7"/>
        <v>0</v>
      </c>
      <c r="K7" s="119">
        <f t="shared" si="7"/>
        <v>0</v>
      </c>
      <c r="L7" s="119">
        <f t="shared" si="7"/>
        <v>0</v>
      </c>
      <c r="M7" s="119">
        <f t="shared" si="7"/>
        <v>0</v>
      </c>
      <c r="N7" s="119">
        <f t="shared" si="7"/>
        <v>0</v>
      </c>
      <c r="O7" s="119">
        <f t="shared" si="7"/>
        <v>0</v>
      </c>
      <c r="P7" s="119">
        <f t="shared" si="4"/>
        <v>0</v>
      </c>
    </row>
    <row r="8" spans="1:16" ht="14.25" customHeight="1">
      <c r="A8" s="253"/>
      <c r="B8" s="254"/>
      <c r="C8" s="134">
        <v>15</v>
      </c>
      <c r="D8" s="119">
        <f>(SUMIF(Plantilla!$E$3:$E$4,C8,Plantilla!$H$3:$H$4))/12</f>
        <v>0</v>
      </c>
      <c r="E8" s="119">
        <f t="shared" ref="E8:O8" si="8">D8</f>
        <v>0</v>
      </c>
      <c r="F8" s="119">
        <f t="shared" si="8"/>
        <v>0</v>
      </c>
      <c r="G8" s="119">
        <f t="shared" si="8"/>
        <v>0</v>
      </c>
      <c r="H8" s="119">
        <f t="shared" si="8"/>
        <v>0</v>
      </c>
      <c r="I8" s="119">
        <f t="shared" si="8"/>
        <v>0</v>
      </c>
      <c r="J8" s="119">
        <f t="shared" si="8"/>
        <v>0</v>
      </c>
      <c r="K8" s="119">
        <f t="shared" si="8"/>
        <v>0</v>
      </c>
      <c r="L8" s="119">
        <f t="shared" si="8"/>
        <v>0</v>
      </c>
      <c r="M8" s="119">
        <f t="shared" si="8"/>
        <v>0</v>
      </c>
      <c r="N8" s="119">
        <f t="shared" si="8"/>
        <v>0</v>
      </c>
      <c r="O8" s="119">
        <f t="shared" si="8"/>
        <v>0</v>
      </c>
      <c r="P8" s="119">
        <f t="shared" si="4"/>
        <v>0</v>
      </c>
    </row>
    <row r="9" spans="1:16" ht="14.25" customHeight="1">
      <c r="A9" s="253"/>
      <c r="B9" s="254"/>
      <c r="C9" s="134">
        <v>16</v>
      </c>
      <c r="D9" s="119">
        <f>(SUMIF(Plantilla!$E$3:$E$4,C9,Plantilla!$H$3:$H$4))/12</f>
        <v>0</v>
      </c>
      <c r="E9" s="119">
        <f t="shared" ref="E9:O9" si="9">D9</f>
        <v>0</v>
      </c>
      <c r="F9" s="119">
        <f t="shared" si="9"/>
        <v>0</v>
      </c>
      <c r="G9" s="119">
        <f t="shared" si="9"/>
        <v>0</v>
      </c>
      <c r="H9" s="119">
        <f t="shared" si="9"/>
        <v>0</v>
      </c>
      <c r="I9" s="119">
        <f t="shared" si="9"/>
        <v>0</v>
      </c>
      <c r="J9" s="119">
        <f t="shared" si="9"/>
        <v>0</v>
      </c>
      <c r="K9" s="119">
        <f t="shared" si="9"/>
        <v>0</v>
      </c>
      <c r="L9" s="119">
        <f t="shared" si="9"/>
        <v>0</v>
      </c>
      <c r="M9" s="119">
        <f t="shared" si="9"/>
        <v>0</v>
      </c>
      <c r="N9" s="119">
        <f t="shared" si="9"/>
        <v>0</v>
      </c>
      <c r="O9" s="119">
        <f t="shared" si="9"/>
        <v>0</v>
      </c>
      <c r="P9" s="119">
        <f t="shared" si="4"/>
        <v>0</v>
      </c>
    </row>
    <row r="10" spans="1:16" ht="14.25" customHeight="1">
      <c r="A10" s="253"/>
      <c r="B10" s="254"/>
      <c r="C10" s="134">
        <v>17</v>
      </c>
      <c r="D10" s="119">
        <f>(SUMIF(Plantilla!$E$3:$E$4,C10,Plantilla!$H$3:$H$4))/12</f>
        <v>0</v>
      </c>
      <c r="E10" s="119">
        <f t="shared" ref="E10:O10" si="10">D10</f>
        <v>0</v>
      </c>
      <c r="F10" s="119">
        <f t="shared" si="10"/>
        <v>0</v>
      </c>
      <c r="G10" s="119">
        <f t="shared" si="10"/>
        <v>0</v>
      </c>
      <c r="H10" s="119">
        <f t="shared" si="10"/>
        <v>0</v>
      </c>
      <c r="I10" s="119">
        <f t="shared" si="10"/>
        <v>0</v>
      </c>
      <c r="J10" s="119">
        <f t="shared" si="10"/>
        <v>0</v>
      </c>
      <c r="K10" s="119">
        <f t="shared" si="10"/>
        <v>0</v>
      </c>
      <c r="L10" s="119">
        <f t="shared" si="10"/>
        <v>0</v>
      </c>
      <c r="M10" s="119">
        <f t="shared" si="10"/>
        <v>0</v>
      </c>
      <c r="N10" s="119">
        <f t="shared" si="10"/>
        <v>0</v>
      </c>
      <c r="O10" s="119">
        <f t="shared" si="10"/>
        <v>0</v>
      </c>
      <c r="P10" s="119">
        <f t="shared" si="4"/>
        <v>0</v>
      </c>
    </row>
    <row r="11" spans="1:16" ht="14.25" customHeight="1">
      <c r="A11" s="253"/>
      <c r="B11" s="254"/>
      <c r="C11" s="134">
        <v>25</v>
      </c>
      <c r="D11" s="119">
        <f>(SUMIF(Plantilla!$E$3:$E$4,C11,Plantilla!$H$3:$H$4))/12</f>
        <v>0</v>
      </c>
      <c r="E11" s="119">
        <f t="shared" ref="E11:O11" si="11">D11</f>
        <v>0</v>
      </c>
      <c r="F11" s="119">
        <f t="shared" si="11"/>
        <v>0</v>
      </c>
      <c r="G11" s="119">
        <f t="shared" si="11"/>
        <v>0</v>
      </c>
      <c r="H11" s="119">
        <f t="shared" si="11"/>
        <v>0</v>
      </c>
      <c r="I11" s="119">
        <f t="shared" si="11"/>
        <v>0</v>
      </c>
      <c r="J11" s="119">
        <f t="shared" si="11"/>
        <v>0</v>
      </c>
      <c r="K11" s="119">
        <f t="shared" si="11"/>
        <v>0</v>
      </c>
      <c r="L11" s="119">
        <f t="shared" si="11"/>
        <v>0</v>
      </c>
      <c r="M11" s="119">
        <f t="shared" si="11"/>
        <v>0</v>
      </c>
      <c r="N11" s="119">
        <f t="shared" si="11"/>
        <v>0</v>
      </c>
      <c r="O11" s="119">
        <f t="shared" si="11"/>
        <v>0</v>
      </c>
      <c r="P11" s="119">
        <f t="shared" si="4"/>
        <v>0</v>
      </c>
    </row>
    <row r="12" spans="1:16" ht="14.25" customHeight="1">
      <c r="A12" s="253"/>
      <c r="B12" s="254"/>
      <c r="C12" s="134">
        <v>26</v>
      </c>
      <c r="D12" s="119">
        <f>(SUMIF(Plantilla!$E$3:$E$4,C12,Plantilla!$H$3:$H$4))/12</f>
        <v>0</v>
      </c>
      <c r="E12" s="119">
        <f t="shared" ref="E12:O12" si="12">D12</f>
        <v>0</v>
      </c>
      <c r="F12" s="119">
        <f t="shared" si="12"/>
        <v>0</v>
      </c>
      <c r="G12" s="119">
        <f t="shared" si="12"/>
        <v>0</v>
      </c>
      <c r="H12" s="119">
        <f t="shared" si="12"/>
        <v>0</v>
      </c>
      <c r="I12" s="119">
        <f t="shared" si="12"/>
        <v>0</v>
      </c>
      <c r="J12" s="119">
        <f t="shared" si="12"/>
        <v>0</v>
      </c>
      <c r="K12" s="119">
        <f t="shared" si="12"/>
        <v>0</v>
      </c>
      <c r="L12" s="119">
        <f t="shared" si="12"/>
        <v>0</v>
      </c>
      <c r="M12" s="119">
        <f t="shared" si="12"/>
        <v>0</v>
      </c>
      <c r="N12" s="119">
        <f t="shared" si="12"/>
        <v>0</v>
      </c>
      <c r="O12" s="119">
        <f t="shared" si="12"/>
        <v>0</v>
      </c>
      <c r="P12" s="119">
        <f t="shared" si="4"/>
        <v>0</v>
      </c>
    </row>
    <row r="13" spans="1:16" ht="14.25" customHeight="1">
      <c r="A13" s="253"/>
      <c r="B13" s="254"/>
      <c r="C13" s="134">
        <v>27</v>
      </c>
      <c r="D13" s="119">
        <f>(SUMIF(Plantilla!$E$3:$E$4,C13,Plantilla!$H$3:$H$4))/12</f>
        <v>0</v>
      </c>
      <c r="E13" s="119">
        <f t="shared" ref="E13:O13" si="13">D13</f>
        <v>0</v>
      </c>
      <c r="F13" s="119">
        <f t="shared" si="13"/>
        <v>0</v>
      </c>
      <c r="G13" s="119">
        <f t="shared" si="13"/>
        <v>0</v>
      </c>
      <c r="H13" s="119">
        <f t="shared" si="13"/>
        <v>0</v>
      </c>
      <c r="I13" s="119">
        <f t="shared" si="13"/>
        <v>0</v>
      </c>
      <c r="J13" s="119">
        <f t="shared" si="13"/>
        <v>0</v>
      </c>
      <c r="K13" s="119">
        <f t="shared" si="13"/>
        <v>0</v>
      </c>
      <c r="L13" s="119">
        <f t="shared" si="13"/>
        <v>0</v>
      </c>
      <c r="M13" s="119">
        <f t="shared" si="13"/>
        <v>0</v>
      </c>
      <c r="N13" s="119">
        <f t="shared" si="13"/>
        <v>0</v>
      </c>
      <c r="O13" s="119">
        <f t="shared" si="13"/>
        <v>0</v>
      </c>
      <c r="P13" s="119">
        <f t="shared" si="4"/>
        <v>0</v>
      </c>
    </row>
    <row r="14" spans="1:16" ht="14.25" customHeight="1">
      <c r="A14" s="157">
        <v>112</v>
      </c>
      <c r="B14" s="158" t="s">
        <v>1804</v>
      </c>
      <c r="C14" s="159"/>
      <c r="D14" s="159"/>
      <c r="E14" s="159"/>
      <c r="F14" s="159"/>
      <c r="G14" s="159"/>
      <c r="H14" s="159"/>
      <c r="I14" s="159"/>
      <c r="J14" s="159"/>
      <c r="K14" s="159"/>
      <c r="L14" s="159"/>
      <c r="M14" s="159"/>
      <c r="N14" s="159"/>
      <c r="O14" s="159"/>
      <c r="P14" s="119">
        <f t="shared" si="4"/>
        <v>0</v>
      </c>
    </row>
    <row r="15" spans="1:16" ht="14.25" customHeight="1">
      <c r="A15" s="340">
        <v>113</v>
      </c>
      <c r="B15" s="341" t="s">
        <v>1805</v>
      </c>
      <c r="C15" s="134">
        <v>11</v>
      </c>
      <c r="D15" s="119">
        <f>(SUMIF(Plantilla!$E$5:$E$428,'COG-M'!C15,Plantilla!$H$5:$H$428))/12</f>
        <v>0</v>
      </c>
      <c r="E15" s="119">
        <f t="shared" ref="E15:O15" si="14">D15</f>
        <v>0</v>
      </c>
      <c r="F15" s="119">
        <f t="shared" si="14"/>
        <v>0</v>
      </c>
      <c r="G15" s="119">
        <f t="shared" si="14"/>
        <v>0</v>
      </c>
      <c r="H15" s="119">
        <f t="shared" si="14"/>
        <v>0</v>
      </c>
      <c r="I15" s="119">
        <f t="shared" si="14"/>
        <v>0</v>
      </c>
      <c r="J15" s="119">
        <f t="shared" si="14"/>
        <v>0</v>
      </c>
      <c r="K15" s="119">
        <f t="shared" si="14"/>
        <v>0</v>
      </c>
      <c r="L15" s="119">
        <f t="shared" si="14"/>
        <v>0</v>
      </c>
      <c r="M15" s="119">
        <f t="shared" si="14"/>
        <v>0</v>
      </c>
      <c r="N15" s="119">
        <f t="shared" si="14"/>
        <v>0</v>
      </c>
      <c r="O15" s="119">
        <f t="shared" si="14"/>
        <v>0</v>
      </c>
      <c r="P15" s="119">
        <f t="shared" si="4"/>
        <v>0</v>
      </c>
    </row>
    <row r="16" spans="1:16" ht="14.25" customHeight="1">
      <c r="A16" s="253"/>
      <c r="B16" s="254"/>
      <c r="C16" s="134">
        <v>12</v>
      </c>
      <c r="D16" s="119">
        <f>(SUMIF(Plantilla!$E$5:$E$428,'COG-M'!C16,Plantilla!$H$5:$H$428))/12</f>
        <v>0</v>
      </c>
      <c r="E16" s="119">
        <f t="shared" ref="E16:O16" si="15">D16</f>
        <v>0</v>
      </c>
      <c r="F16" s="119">
        <f t="shared" si="15"/>
        <v>0</v>
      </c>
      <c r="G16" s="119">
        <f t="shared" si="15"/>
        <v>0</v>
      </c>
      <c r="H16" s="119">
        <f t="shared" si="15"/>
        <v>0</v>
      </c>
      <c r="I16" s="119">
        <f t="shared" si="15"/>
        <v>0</v>
      </c>
      <c r="J16" s="119">
        <f t="shared" si="15"/>
        <v>0</v>
      </c>
      <c r="K16" s="119">
        <f t="shared" si="15"/>
        <v>0</v>
      </c>
      <c r="L16" s="119">
        <f t="shared" si="15"/>
        <v>0</v>
      </c>
      <c r="M16" s="119">
        <f t="shared" si="15"/>
        <v>0</v>
      </c>
      <c r="N16" s="119">
        <f t="shared" si="15"/>
        <v>0</v>
      </c>
      <c r="O16" s="119">
        <f t="shared" si="15"/>
        <v>0</v>
      </c>
      <c r="P16" s="119">
        <f t="shared" si="4"/>
        <v>0</v>
      </c>
    </row>
    <row r="17" spans="1:16" ht="14.25" customHeight="1">
      <c r="A17" s="253"/>
      <c r="B17" s="254"/>
      <c r="C17" s="134">
        <v>13</v>
      </c>
      <c r="D17" s="119">
        <f>(SUMIF(Plantilla!$E$5:$E$428,'COG-M'!C17,Plantilla!$H$5:$H$428))/12</f>
        <v>0</v>
      </c>
      <c r="E17" s="119">
        <f t="shared" ref="E17:O17" si="16">D17</f>
        <v>0</v>
      </c>
      <c r="F17" s="119">
        <f t="shared" si="16"/>
        <v>0</v>
      </c>
      <c r="G17" s="119">
        <f t="shared" si="16"/>
        <v>0</v>
      </c>
      <c r="H17" s="119">
        <f t="shared" si="16"/>
        <v>0</v>
      </c>
      <c r="I17" s="119">
        <f t="shared" si="16"/>
        <v>0</v>
      </c>
      <c r="J17" s="119">
        <f t="shared" si="16"/>
        <v>0</v>
      </c>
      <c r="K17" s="119">
        <f t="shared" si="16"/>
        <v>0</v>
      </c>
      <c r="L17" s="119">
        <f t="shared" si="16"/>
        <v>0</v>
      </c>
      <c r="M17" s="119">
        <f t="shared" si="16"/>
        <v>0</v>
      </c>
      <c r="N17" s="119">
        <f t="shared" si="16"/>
        <v>0</v>
      </c>
      <c r="O17" s="119">
        <f t="shared" si="16"/>
        <v>0</v>
      </c>
      <c r="P17" s="119">
        <f t="shared" si="4"/>
        <v>0</v>
      </c>
    </row>
    <row r="18" spans="1:16" ht="14.25" customHeight="1">
      <c r="A18" s="253"/>
      <c r="B18" s="254"/>
      <c r="C18" s="134">
        <v>14</v>
      </c>
      <c r="D18" s="119">
        <f>(SUMIF(Plantilla!$E$5:$E$428,'COG-M'!C18,Plantilla!$H$5:$H$428))/12</f>
        <v>0</v>
      </c>
      <c r="E18" s="119">
        <f t="shared" ref="E18:O18" si="17">D18</f>
        <v>0</v>
      </c>
      <c r="F18" s="119">
        <f t="shared" si="17"/>
        <v>0</v>
      </c>
      <c r="G18" s="119">
        <f t="shared" si="17"/>
        <v>0</v>
      </c>
      <c r="H18" s="119">
        <f t="shared" si="17"/>
        <v>0</v>
      </c>
      <c r="I18" s="119">
        <f t="shared" si="17"/>
        <v>0</v>
      </c>
      <c r="J18" s="119">
        <f t="shared" si="17"/>
        <v>0</v>
      </c>
      <c r="K18" s="119">
        <f t="shared" si="17"/>
        <v>0</v>
      </c>
      <c r="L18" s="119">
        <f t="shared" si="17"/>
        <v>0</v>
      </c>
      <c r="M18" s="119">
        <f t="shared" si="17"/>
        <v>0</v>
      </c>
      <c r="N18" s="119">
        <f t="shared" si="17"/>
        <v>0</v>
      </c>
      <c r="O18" s="119">
        <f t="shared" si="17"/>
        <v>0</v>
      </c>
      <c r="P18" s="119">
        <f t="shared" si="4"/>
        <v>0</v>
      </c>
    </row>
    <row r="19" spans="1:16" ht="14.25" customHeight="1">
      <c r="A19" s="253"/>
      <c r="B19" s="254"/>
      <c r="C19" s="134">
        <v>15</v>
      </c>
      <c r="D19" s="249">
        <f>I19</f>
        <v>870485</v>
      </c>
      <c r="E19" s="119">
        <f t="shared" ref="E19:O19" si="18">D19</f>
        <v>870485</v>
      </c>
      <c r="F19" s="119">
        <f t="shared" si="18"/>
        <v>870485</v>
      </c>
      <c r="G19" s="119">
        <f t="shared" si="18"/>
        <v>870485</v>
      </c>
      <c r="H19" s="119">
        <f t="shared" si="18"/>
        <v>870485</v>
      </c>
      <c r="I19" s="119">
        <v>870485</v>
      </c>
      <c r="J19" s="119">
        <f t="shared" si="18"/>
        <v>870485</v>
      </c>
      <c r="K19" s="119">
        <f t="shared" si="18"/>
        <v>870485</v>
      </c>
      <c r="L19" s="119">
        <f t="shared" si="18"/>
        <v>870485</v>
      </c>
      <c r="M19" s="119">
        <f t="shared" si="18"/>
        <v>870485</v>
      </c>
      <c r="N19" s="119">
        <f t="shared" si="18"/>
        <v>870485</v>
      </c>
      <c r="O19" s="119">
        <f t="shared" si="18"/>
        <v>870485</v>
      </c>
      <c r="P19" s="160">
        <v>10445820</v>
      </c>
    </row>
    <row r="20" spans="1:16" ht="14.25" customHeight="1">
      <c r="A20" s="253"/>
      <c r="B20" s="254"/>
      <c r="C20" s="134">
        <v>16</v>
      </c>
      <c r="D20" s="119">
        <f>(SUMIF(Plantilla!$E$5:$E$428,'COG-M'!C20,Plantilla!$H$5:$H$428))/12</f>
        <v>0</v>
      </c>
      <c r="E20" s="119">
        <f t="shared" ref="E20:O20" si="19">D20</f>
        <v>0</v>
      </c>
      <c r="F20" s="119">
        <f t="shared" si="19"/>
        <v>0</v>
      </c>
      <c r="G20" s="119">
        <f t="shared" si="19"/>
        <v>0</v>
      </c>
      <c r="H20" s="119">
        <f t="shared" si="19"/>
        <v>0</v>
      </c>
      <c r="I20" s="119">
        <f t="shared" si="19"/>
        <v>0</v>
      </c>
      <c r="J20" s="119">
        <f t="shared" si="19"/>
        <v>0</v>
      </c>
      <c r="K20" s="119">
        <f t="shared" si="19"/>
        <v>0</v>
      </c>
      <c r="L20" s="119">
        <f t="shared" si="19"/>
        <v>0</v>
      </c>
      <c r="M20" s="119">
        <f t="shared" si="19"/>
        <v>0</v>
      </c>
      <c r="N20" s="119">
        <f t="shared" si="19"/>
        <v>0</v>
      </c>
      <c r="O20" s="119">
        <f t="shared" si="19"/>
        <v>0</v>
      </c>
      <c r="P20" s="119">
        <f t="shared" ref="P20:P34" si="20">SUM(D20:O20)</f>
        <v>0</v>
      </c>
    </row>
    <row r="21" spans="1:16" ht="14.25" customHeight="1">
      <c r="A21" s="253"/>
      <c r="B21" s="254"/>
      <c r="C21" s="134">
        <v>17</v>
      </c>
      <c r="D21" s="119">
        <f>(SUMIF(Plantilla!$E$5:$E$428,'COG-M'!C21,Plantilla!$H$5:$H$428))/12</f>
        <v>0</v>
      </c>
      <c r="E21" s="119">
        <f t="shared" ref="E21:O21" si="21">D21</f>
        <v>0</v>
      </c>
      <c r="F21" s="119">
        <f t="shared" si="21"/>
        <v>0</v>
      </c>
      <c r="G21" s="119">
        <f t="shared" si="21"/>
        <v>0</v>
      </c>
      <c r="H21" s="119">
        <f t="shared" si="21"/>
        <v>0</v>
      </c>
      <c r="I21" s="119">
        <f t="shared" si="21"/>
        <v>0</v>
      </c>
      <c r="J21" s="119">
        <f t="shared" si="21"/>
        <v>0</v>
      </c>
      <c r="K21" s="119">
        <f t="shared" si="21"/>
        <v>0</v>
      </c>
      <c r="L21" s="119">
        <f t="shared" si="21"/>
        <v>0</v>
      </c>
      <c r="M21" s="119">
        <f t="shared" si="21"/>
        <v>0</v>
      </c>
      <c r="N21" s="119">
        <f t="shared" si="21"/>
        <v>0</v>
      </c>
      <c r="O21" s="119">
        <f t="shared" si="21"/>
        <v>0</v>
      </c>
      <c r="P21" s="119">
        <f t="shared" si="20"/>
        <v>0</v>
      </c>
    </row>
    <row r="22" spans="1:16" ht="14.25" customHeight="1">
      <c r="A22" s="253"/>
      <c r="B22" s="254"/>
      <c r="C22" s="134">
        <v>25</v>
      </c>
      <c r="D22" s="119">
        <f>(SUMIF(Plantilla!$E$5:$E$428,'COG-M'!C22,Plantilla!$H$5:$H$428))/12</f>
        <v>0</v>
      </c>
      <c r="E22" s="119">
        <f t="shared" ref="E22:O22" si="22">D22</f>
        <v>0</v>
      </c>
      <c r="F22" s="119">
        <f t="shared" si="22"/>
        <v>0</v>
      </c>
      <c r="G22" s="119">
        <f t="shared" si="22"/>
        <v>0</v>
      </c>
      <c r="H22" s="119">
        <f t="shared" si="22"/>
        <v>0</v>
      </c>
      <c r="I22" s="119">
        <f t="shared" si="22"/>
        <v>0</v>
      </c>
      <c r="J22" s="119">
        <f t="shared" si="22"/>
        <v>0</v>
      </c>
      <c r="K22" s="119">
        <f t="shared" si="22"/>
        <v>0</v>
      </c>
      <c r="L22" s="119">
        <f t="shared" si="22"/>
        <v>0</v>
      </c>
      <c r="M22" s="119">
        <f t="shared" si="22"/>
        <v>0</v>
      </c>
      <c r="N22" s="119"/>
      <c r="O22" s="119">
        <f t="shared" si="22"/>
        <v>0</v>
      </c>
      <c r="P22" s="119">
        <f t="shared" si="20"/>
        <v>0</v>
      </c>
    </row>
    <row r="23" spans="1:16" ht="14.25" customHeight="1">
      <c r="A23" s="253"/>
      <c r="B23" s="254"/>
      <c r="C23" s="134">
        <v>26</v>
      </c>
      <c r="D23" s="119">
        <f>(SUMIF(Plantilla!$E$5:$E$428,'COG-M'!C23,Plantilla!$H$5:$H$428))/12</f>
        <v>0</v>
      </c>
      <c r="E23" s="119">
        <f t="shared" ref="E23:O23" si="23">D23</f>
        <v>0</v>
      </c>
      <c r="F23" s="119">
        <f t="shared" si="23"/>
        <v>0</v>
      </c>
      <c r="G23" s="119">
        <f t="shared" si="23"/>
        <v>0</v>
      </c>
      <c r="H23" s="119">
        <f t="shared" si="23"/>
        <v>0</v>
      </c>
      <c r="I23" s="119">
        <f t="shared" si="23"/>
        <v>0</v>
      </c>
      <c r="J23" s="119">
        <f t="shared" si="23"/>
        <v>0</v>
      </c>
      <c r="K23" s="119">
        <f t="shared" si="23"/>
        <v>0</v>
      </c>
      <c r="L23" s="119">
        <f t="shared" si="23"/>
        <v>0</v>
      </c>
      <c r="M23" s="119">
        <f t="shared" si="23"/>
        <v>0</v>
      </c>
      <c r="N23" s="119">
        <f t="shared" si="23"/>
        <v>0</v>
      </c>
      <c r="O23" s="119">
        <f t="shared" si="23"/>
        <v>0</v>
      </c>
      <c r="P23" s="119">
        <f t="shared" si="20"/>
        <v>0</v>
      </c>
    </row>
    <row r="24" spans="1:16" ht="14.25" customHeight="1">
      <c r="A24" s="253"/>
      <c r="B24" s="254"/>
      <c r="C24" s="134">
        <v>27</v>
      </c>
      <c r="D24" s="119">
        <f>(SUMIF(Plantilla!$E$5:$E$428,'COG-M'!C24,Plantilla!$H$5:$H$428))/12</f>
        <v>0</v>
      </c>
      <c r="E24" s="119">
        <f t="shared" ref="E24:O24" si="24">D24</f>
        <v>0</v>
      </c>
      <c r="F24" s="119">
        <f t="shared" si="24"/>
        <v>0</v>
      </c>
      <c r="G24" s="119">
        <f t="shared" si="24"/>
        <v>0</v>
      </c>
      <c r="H24" s="119">
        <f t="shared" si="24"/>
        <v>0</v>
      </c>
      <c r="I24" s="119">
        <f t="shared" si="24"/>
        <v>0</v>
      </c>
      <c r="J24" s="119">
        <f t="shared" si="24"/>
        <v>0</v>
      </c>
      <c r="K24" s="119">
        <f t="shared" si="24"/>
        <v>0</v>
      </c>
      <c r="L24" s="119">
        <f t="shared" si="24"/>
        <v>0</v>
      </c>
      <c r="M24" s="119">
        <f t="shared" si="24"/>
        <v>0</v>
      </c>
      <c r="N24" s="119">
        <f t="shared" si="24"/>
        <v>0</v>
      </c>
      <c r="O24" s="119">
        <f t="shared" si="24"/>
        <v>0</v>
      </c>
      <c r="P24" s="119">
        <f t="shared" si="20"/>
        <v>0</v>
      </c>
    </row>
    <row r="25" spans="1:16" ht="14.25" customHeight="1">
      <c r="A25" s="340">
        <v>114</v>
      </c>
      <c r="B25" s="341" t="s">
        <v>1806</v>
      </c>
      <c r="C25" s="134">
        <v>11</v>
      </c>
      <c r="D25" s="119"/>
      <c r="E25" s="119"/>
      <c r="F25" s="119"/>
      <c r="G25" s="119"/>
      <c r="H25" s="119"/>
      <c r="I25" s="119"/>
      <c r="J25" s="119"/>
      <c r="K25" s="119"/>
      <c r="L25" s="119"/>
      <c r="M25" s="119"/>
      <c r="N25" s="119"/>
      <c r="O25" s="119"/>
      <c r="P25" s="119">
        <f t="shared" si="20"/>
        <v>0</v>
      </c>
    </row>
    <row r="26" spans="1:16" ht="14.25" customHeight="1">
      <c r="A26" s="253"/>
      <c r="B26" s="254"/>
      <c r="C26" s="134">
        <v>12</v>
      </c>
      <c r="D26" s="119"/>
      <c r="E26" s="119"/>
      <c r="F26" s="119"/>
      <c r="G26" s="119"/>
      <c r="H26" s="119"/>
      <c r="I26" s="119"/>
      <c r="J26" s="119"/>
      <c r="K26" s="119"/>
      <c r="L26" s="119"/>
      <c r="M26" s="119"/>
      <c r="N26" s="119"/>
      <c r="O26" s="119"/>
      <c r="P26" s="119">
        <f t="shared" si="20"/>
        <v>0</v>
      </c>
    </row>
    <row r="27" spans="1:16" ht="14.25" customHeight="1">
      <c r="A27" s="253"/>
      <c r="B27" s="254"/>
      <c r="C27" s="134">
        <v>13</v>
      </c>
      <c r="D27" s="119"/>
      <c r="E27" s="119"/>
      <c r="F27" s="119"/>
      <c r="G27" s="119"/>
      <c r="H27" s="119"/>
      <c r="I27" s="119"/>
      <c r="J27" s="119"/>
      <c r="K27" s="119"/>
      <c r="L27" s="119"/>
      <c r="M27" s="119"/>
      <c r="N27" s="119"/>
      <c r="O27" s="119"/>
      <c r="P27" s="119">
        <f t="shared" si="20"/>
        <v>0</v>
      </c>
    </row>
    <row r="28" spans="1:16" ht="14.25" customHeight="1">
      <c r="A28" s="253"/>
      <c r="B28" s="254"/>
      <c r="C28" s="134">
        <v>14</v>
      </c>
      <c r="D28" s="119"/>
      <c r="E28" s="119"/>
      <c r="F28" s="119"/>
      <c r="G28" s="119"/>
      <c r="H28" s="119"/>
      <c r="I28" s="119"/>
      <c r="J28" s="119"/>
      <c r="K28" s="119"/>
      <c r="L28" s="119"/>
      <c r="M28" s="119"/>
      <c r="N28" s="119"/>
      <c r="O28" s="119"/>
      <c r="P28" s="119">
        <f t="shared" si="20"/>
        <v>0</v>
      </c>
    </row>
    <row r="29" spans="1:16" ht="14.25" customHeight="1">
      <c r="A29" s="253"/>
      <c r="B29" s="254"/>
      <c r="C29" s="134">
        <v>15</v>
      </c>
      <c r="D29" s="119"/>
      <c r="E29" s="119"/>
      <c r="F29" s="119"/>
      <c r="G29" s="119"/>
      <c r="H29" s="119"/>
      <c r="I29" s="119"/>
      <c r="J29" s="119"/>
      <c r="K29" s="119"/>
      <c r="L29" s="119"/>
      <c r="M29" s="119"/>
      <c r="N29" s="119"/>
      <c r="O29" s="119"/>
      <c r="P29" s="119">
        <f t="shared" si="20"/>
        <v>0</v>
      </c>
    </row>
    <row r="30" spans="1:16" ht="14.25" customHeight="1">
      <c r="A30" s="253"/>
      <c r="B30" s="254"/>
      <c r="C30" s="134">
        <v>16</v>
      </c>
      <c r="D30" s="119"/>
      <c r="E30" s="119"/>
      <c r="F30" s="119"/>
      <c r="G30" s="119"/>
      <c r="H30" s="119"/>
      <c r="I30" s="119"/>
      <c r="J30" s="119"/>
      <c r="K30" s="119"/>
      <c r="L30" s="119"/>
      <c r="M30" s="119"/>
      <c r="N30" s="119"/>
      <c r="O30" s="119"/>
      <c r="P30" s="119">
        <f t="shared" si="20"/>
        <v>0</v>
      </c>
    </row>
    <row r="31" spans="1:16" ht="14.25" customHeight="1">
      <c r="A31" s="253"/>
      <c r="B31" s="254"/>
      <c r="C31" s="134">
        <v>17</v>
      </c>
      <c r="D31" s="119"/>
      <c r="E31" s="119"/>
      <c r="F31" s="119"/>
      <c r="G31" s="119"/>
      <c r="H31" s="119"/>
      <c r="I31" s="119"/>
      <c r="J31" s="119"/>
      <c r="K31" s="119"/>
      <c r="L31" s="119"/>
      <c r="M31" s="119"/>
      <c r="N31" s="119"/>
      <c r="O31" s="119"/>
      <c r="P31" s="119">
        <f t="shared" si="20"/>
        <v>0</v>
      </c>
    </row>
    <row r="32" spans="1:16" ht="14.25" customHeight="1">
      <c r="A32" s="253"/>
      <c r="B32" s="254"/>
      <c r="C32" s="134">
        <v>25</v>
      </c>
      <c r="D32" s="161"/>
      <c r="E32" s="161"/>
      <c r="F32" s="161"/>
      <c r="G32" s="161"/>
      <c r="H32" s="161"/>
      <c r="I32" s="161"/>
      <c r="J32" s="161"/>
      <c r="K32" s="161"/>
      <c r="L32" s="161"/>
      <c r="M32" s="161"/>
      <c r="N32" s="161"/>
      <c r="O32" s="161"/>
      <c r="P32" s="119">
        <f t="shared" si="20"/>
        <v>0</v>
      </c>
    </row>
    <row r="33" spans="1:16" ht="14.25" customHeight="1">
      <c r="A33" s="253"/>
      <c r="B33" s="254"/>
      <c r="C33" s="134">
        <v>26</v>
      </c>
      <c r="D33" s="161"/>
      <c r="E33" s="161"/>
      <c r="F33" s="161"/>
      <c r="G33" s="161"/>
      <c r="H33" s="161"/>
      <c r="I33" s="161"/>
      <c r="J33" s="161"/>
      <c r="K33" s="161"/>
      <c r="L33" s="161"/>
      <c r="M33" s="161"/>
      <c r="N33" s="161"/>
      <c r="O33" s="161"/>
      <c r="P33" s="119">
        <f t="shared" si="20"/>
        <v>0</v>
      </c>
    </row>
    <row r="34" spans="1:16" ht="14.25" customHeight="1">
      <c r="A34" s="255"/>
      <c r="B34" s="254"/>
      <c r="C34" s="134">
        <v>27</v>
      </c>
      <c r="D34" s="161"/>
      <c r="E34" s="161"/>
      <c r="F34" s="161"/>
      <c r="G34" s="161"/>
      <c r="H34" s="161"/>
      <c r="I34" s="161"/>
      <c r="J34" s="161"/>
      <c r="K34" s="161"/>
      <c r="L34" s="161"/>
      <c r="M34" s="161"/>
      <c r="N34" s="161"/>
      <c r="O34" s="161"/>
      <c r="P34" s="119">
        <f t="shared" si="20"/>
        <v>0</v>
      </c>
    </row>
    <row r="35" spans="1:16" ht="14.25" customHeight="1">
      <c r="A35" s="155">
        <v>1200</v>
      </c>
      <c r="B35" s="339" t="s">
        <v>1807</v>
      </c>
      <c r="C35" s="262"/>
      <c r="D35" s="156">
        <f t="shared" ref="D35:O35" si="25">SUM(D36:D66)</f>
        <v>370486.33</v>
      </c>
      <c r="E35" s="156">
        <f t="shared" si="25"/>
        <v>370486.33</v>
      </c>
      <c r="F35" s="156">
        <f t="shared" si="25"/>
        <v>370486.33</v>
      </c>
      <c r="G35" s="156">
        <f t="shared" si="25"/>
        <v>370486.33</v>
      </c>
      <c r="H35" s="156">
        <f t="shared" si="25"/>
        <v>370486.33</v>
      </c>
      <c r="I35" s="156">
        <f t="shared" si="25"/>
        <v>370486.33</v>
      </c>
      <c r="J35" s="156">
        <f t="shared" si="25"/>
        <v>370486.33</v>
      </c>
      <c r="K35" s="156">
        <f t="shared" si="25"/>
        <v>370486.33</v>
      </c>
      <c r="L35" s="156">
        <f t="shared" si="25"/>
        <v>370486.33</v>
      </c>
      <c r="M35" s="156">
        <f t="shared" si="25"/>
        <v>370486.33</v>
      </c>
      <c r="N35" s="156">
        <f t="shared" si="25"/>
        <v>370486.33</v>
      </c>
      <c r="O35" s="156">
        <f t="shared" si="25"/>
        <v>370486.33</v>
      </c>
      <c r="P35" s="162">
        <f>P50</f>
        <v>4445835.96</v>
      </c>
    </row>
    <row r="36" spans="1:16" ht="14.25" customHeight="1">
      <c r="A36" s="340">
        <v>121</v>
      </c>
      <c r="B36" s="341" t="s">
        <v>1808</v>
      </c>
      <c r="C36" s="134">
        <v>11</v>
      </c>
      <c r="D36" s="119"/>
      <c r="E36" s="119"/>
      <c r="F36" s="119"/>
      <c r="G36" s="119"/>
      <c r="H36" s="119"/>
      <c r="I36" s="119"/>
      <c r="J36" s="119"/>
      <c r="K36" s="119"/>
      <c r="L36" s="119"/>
      <c r="M36" s="119"/>
      <c r="N36" s="119"/>
      <c r="O36" s="119"/>
      <c r="P36" s="119">
        <f t="shared" ref="P36:P49" si="26">SUM(D36:O36)</f>
        <v>0</v>
      </c>
    </row>
    <row r="37" spans="1:16" ht="14.25" customHeight="1">
      <c r="A37" s="253"/>
      <c r="B37" s="254"/>
      <c r="C37" s="134">
        <v>12</v>
      </c>
      <c r="D37" s="119"/>
      <c r="E37" s="119"/>
      <c r="F37" s="119"/>
      <c r="G37" s="119"/>
      <c r="H37" s="119"/>
      <c r="I37" s="119"/>
      <c r="J37" s="119"/>
      <c r="K37" s="119"/>
      <c r="L37" s="119"/>
      <c r="M37" s="119"/>
      <c r="N37" s="119"/>
      <c r="O37" s="119"/>
      <c r="P37" s="119">
        <f t="shared" si="26"/>
        <v>0</v>
      </c>
    </row>
    <row r="38" spans="1:16" ht="14.25" customHeight="1">
      <c r="A38" s="253"/>
      <c r="B38" s="254"/>
      <c r="C38" s="134">
        <v>13</v>
      </c>
      <c r="D38" s="119"/>
      <c r="E38" s="119"/>
      <c r="F38" s="119"/>
      <c r="G38" s="119"/>
      <c r="H38" s="119"/>
      <c r="I38" s="119"/>
      <c r="J38" s="119"/>
      <c r="K38" s="119"/>
      <c r="L38" s="119"/>
      <c r="M38" s="119"/>
      <c r="N38" s="119"/>
      <c r="O38" s="119"/>
      <c r="P38" s="119">
        <f t="shared" si="26"/>
        <v>0</v>
      </c>
    </row>
    <row r="39" spans="1:16" ht="14.25" customHeight="1">
      <c r="A39" s="253"/>
      <c r="B39" s="254"/>
      <c r="C39" s="134">
        <v>14</v>
      </c>
      <c r="D39" s="119"/>
      <c r="E39" s="119"/>
      <c r="F39" s="119"/>
      <c r="G39" s="119"/>
      <c r="H39" s="119"/>
      <c r="I39" s="119"/>
      <c r="J39" s="119"/>
      <c r="K39" s="119"/>
      <c r="L39" s="119"/>
      <c r="M39" s="119"/>
      <c r="N39" s="119"/>
      <c r="O39" s="119"/>
      <c r="P39" s="119">
        <f t="shared" si="26"/>
        <v>0</v>
      </c>
    </row>
    <row r="40" spans="1:16" ht="14.25" customHeight="1">
      <c r="A40" s="253"/>
      <c r="B40" s="254"/>
      <c r="C40" s="134">
        <v>15</v>
      </c>
      <c r="D40" s="119"/>
      <c r="E40" s="119"/>
      <c r="F40" s="119"/>
      <c r="G40" s="119"/>
      <c r="H40" s="119"/>
      <c r="I40" s="119"/>
      <c r="J40" s="119"/>
      <c r="K40" s="119"/>
      <c r="L40" s="119"/>
      <c r="M40" s="119"/>
      <c r="N40" s="119"/>
      <c r="O40" s="119"/>
      <c r="P40" s="119">
        <f t="shared" si="26"/>
        <v>0</v>
      </c>
    </row>
    <row r="41" spans="1:16" ht="14.25" customHeight="1">
      <c r="A41" s="253"/>
      <c r="B41" s="254"/>
      <c r="C41" s="134">
        <v>16</v>
      </c>
      <c r="D41" s="119"/>
      <c r="E41" s="119"/>
      <c r="F41" s="119"/>
      <c r="G41" s="119"/>
      <c r="H41" s="119"/>
      <c r="I41" s="119"/>
      <c r="J41" s="119"/>
      <c r="K41" s="119"/>
      <c r="L41" s="119"/>
      <c r="M41" s="119"/>
      <c r="N41" s="119"/>
      <c r="O41" s="119"/>
      <c r="P41" s="119">
        <f t="shared" si="26"/>
        <v>0</v>
      </c>
    </row>
    <row r="42" spans="1:16" ht="14.25" customHeight="1">
      <c r="A42" s="253"/>
      <c r="B42" s="254"/>
      <c r="C42" s="134">
        <v>17</v>
      </c>
      <c r="D42" s="119"/>
      <c r="E42" s="119"/>
      <c r="F42" s="119"/>
      <c r="G42" s="119"/>
      <c r="H42" s="119"/>
      <c r="I42" s="119"/>
      <c r="J42" s="119"/>
      <c r="K42" s="119"/>
      <c r="L42" s="119"/>
      <c r="M42" s="119"/>
      <c r="N42" s="119"/>
      <c r="O42" s="119"/>
      <c r="P42" s="119">
        <f t="shared" si="26"/>
        <v>0</v>
      </c>
    </row>
    <row r="43" spans="1:16" ht="14.25" customHeight="1">
      <c r="A43" s="253"/>
      <c r="B43" s="254"/>
      <c r="C43" s="134">
        <v>25</v>
      </c>
      <c r="D43" s="119"/>
      <c r="E43" s="119"/>
      <c r="F43" s="119"/>
      <c r="G43" s="119"/>
      <c r="H43" s="119"/>
      <c r="I43" s="119"/>
      <c r="J43" s="119"/>
      <c r="K43" s="119"/>
      <c r="L43" s="119"/>
      <c r="M43" s="119"/>
      <c r="N43" s="119"/>
      <c r="O43" s="119"/>
      <c r="P43" s="119">
        <f t="shared" si="26"/>
        <v>0</v>
      </c>
    </row>
    <row r="44" spans="1:16" ht="14.25" customHeight="1">
      <c r="A44" s="253"/>
      <c r="B44" s="254"/>
      <c r="C44" s="134">
        <v>26</v>
      </c>
      <c r="D44" s="119"/>
      <c r="E44" s="119"/>
      <c r="F44" s="119"/>
      <c r="G44" s="119"/>
      <c r="H44" s="119"/>
      <c r="I44" s="119"/>
      <c r="J44" s="119"/>
      <c r="K44" s="119"/>
      <c r="L44" s="119"/>
      <c r="M44" s="119"/>
      <c r="N44" s="119"/>
      <c r="O44" s="119"/>
      <c r="P44" s="119">
        <f t="shared" si="26"/>
        <v>0</v>
      </c>
    </row>
    <row r="45" spans="1:16" ht="14.25" customHeight="1">
      <c r="A45" s="255"/>
      <c r="B45" s="256"/>
      <c r="C45" s="134">
        <v>27</v>
      </c>
      <c r="D45" s="119"/>
      <c r="E45" s="119"/>
      <c r="F45" s="119"/>
      <c r="G45" s="119"/>
      <c r="H45" s="119"/>
      <c r="I45" s="119"/>
      <c r="J45" s="119"/>
      <c r="K45" s="119"/>
      <c r="L45" s="119"/>
      <c r="M45" s="119"/>
      <c r="N45" s="119"/>
      <c r="O45" s="119"/>
      <c r="P45" s="119">
        <f t="shared" si="26"/>
        <v>0</v>
      </c>
    </row>
    <row r="46" spans="1:16" ht="14.25" customHeight="1">
      <c r="A46" s="340">
        <v>122</v>
      </c>
      <c r="B46" s="341" t="s">
        <v>1809</v>
      </c>
      <c r="C46" s="134">
        <v>11</v>
      </c>
      <c r="D46" s="119"/>
      <c r="E46" s="119"/>
      <c r="F46" s="119"/>
      <c r="G46" s="119"/>
      <c r="H46" s="119"/>
      <c r="I46" s="119"/>
      <c r="J46" s="119"/>
      <c r="K46" s="119"/>
      <c r="L46" s="119"/>
      <c r="M46" s="119"/>
      <c r="N46" s="119"/>
      <c r="O46" s="119"/>
      <c r="P46" s="119">
        <f t="shared" si="26"/>
        <v>0</v>
      </c>
    </row>
    <row r="47" spans="1:16" ht="14.25" customHeight="1">
      <c r="A47" s="253"/>
      <c r="B47" s="254"/>
      <c r="C47" s="134">
        <v>12</v>
      </c>
      <c r="D47" s="119"/>
      <c r="E47" s="119"/>
      <c r="F47" s="119"/>
      <c r="G47" s="119"/>
      <c r="H47" s="119"/>
      <c r="I47" s="119"/>
      <c r="J47" s="119"/>
      <c r="K47" s="119"/>
      <c r="L47" s="119"/>
      <c r="M47" s="119"/>
      <c r="N47" s="119"/>
      <c r="O47" s="119"/>
      <c r="P47" s="119">
        <f t="shared" si="26"/>
        <v>0</v>
      </c>
    </row>
    <row r="48" spans="1:16" ht="14.25" customHeight="1">
      <c r="A48" s="253"/>
      <c r="B48" s="254"/>
      <c r="C48" s="134">
        <v>13</v>
      </c>
      <c r="D48" s="119"/>
      <c r="E48" s="119"/>
      <c r="F48" s="119"/>
      <c r="G48" s="119"/>
      <c r="H48" s="119"/>
      <c r="I48" s="119"/>
      <c r="J48" s="119"/>
      <c r="K48" s="119"/>
      <c r="L48" s="119"/>
      <c r="M48" s="119"/>
      <c r="N48" s="119"/>
      <c r="O48" s="119"/>
      <c r="P48" s="119">
        <f t="shared" si="26"/>
        <v>0</v>
      </c>
    </row>
    <row r="49" spans="1:16" ht="14.25" customHeight="1">
      <c r="A49" s="253"/>
      <c r="B49" s="254"/>
      <c r="C49" s="134">
        <v>14</v>
      </c>
      <c r="D49" s="119"/>
      <c r="E49" s="119"/>
      <c r="F49" s="119"/>
      <c r="G49" s="119"/>
      <c r="H49" s="119"/>
      <c r="I49" s="119"/>
      <c r="J49" s="119"/>
      <c r="K49" s="119"/>
      <c r="L49" s="119"/>
      <c r="M49" s="119"/>
      <c r="N49" s="119"/>
      <c r="O49" s="119"/>
      <c r="P49" s="119">
        <f t="shared" si="26"/>
        <v>0</v>
      </c>
    </row>
    <row r="50" spans="1:16" ht="14.25" customHeight="1">
      <c r="A50" s="253"/>
      <c r="B50" s="254"/>
      <c r="C50" s="134">
        <v>15</v>
      </c>
      <c r="D50" s="249">
        <v>370486.33</v>
      </c>
      <c r="E50" s="249">
        <f>D50</f>
        <v>370486.33</v>
      </c>
      <c r="F50" s="249">
        <f t="shared" ref="F50:O50" si="27">E50</f>
        <v>370486.33</v>
      </c>
      <c r="G50" s="249">
        <f t="shared" si="27"/>
        <v>370486.33</v>
      </c>
      <c r="H50" s="249">
        <f t="shared" si="27"/>
        <v>370486.33</v>
      </c>
      <c r="I50" s="249">
        <f>H50</f>
        <v>370486.33</v>
      </c>
      <c r="J50" s="249">
        <f t="shared" si="27"/>
        <v>370486.33</v>
      </c>
      <c r="K50" s="249">
        <f t="shared" si="27"/>
        <v>370486.33</v>
      </c>
      <c r="L50" s="249">
        <f>K50</f>
        <v>370486.33</v>
      </c>
      <c r="M50" s="249">
        <f t="shared" si="27"/>
        <v>370486.33</v>
      </c>
      <c r="N50" s="249">
        <f t="shared" si="27"/>
        <v>370486.33</v>
      </c>
      <c r="O50" s="249">
        <f t="shared" si="27"/>
        <v>370486.33</v>
      </c>
      <c r="P50" s="160">
        <f>O50*12</f>
        <v>4445835.96</v>
      </c>
    </row>
    <row r="51" spans="1:16" ht="14.25" customHeight="1">
      <c r="A51" s="253"/>
      <c r="B51" s="254"/>
      <c r="C51" s="134">
        <v>16</v>
      </c>
      <c r="D51" s="119"/>
      <c r="E51" s="119"/>
      <c r="F51" s="119"/>
      <c r="G51" s="119"/>
      <c r="H51" s="119"/>
      <c r="I51" s="119"/>
      <c r="J51" s="119"/>
      <c r="K51" s="119"/>
      <c r="L51" s="119"/>
      <c r="M51" s="119"/>
      <c r="N51" s="119"/>
      <c r="O51" s="119"/>
      <c r="P51" s="119">
        <f t="shared" ref="P51:P66" si="28">SUM(D51:O51)</f>
        <v>0</v>
      </c>
    </row>
    <row r="52" spans="1:16" ht="14.25" customHeight="1">
      <c r="A52" s="253"/>
      <c r="B52" s="254"/>
      <c r="C52" s="134">
        <v>17</v>
      </c>
      <c r="D52" s="119"/>
      <c r="E52" s="119"/>
      <c r="F52" s="119"/>
      <c r="G52" s="119"/>
      <c r="H52" s="119"/>
      <c r="I52" s="119"/>
      <c r="J52" s="119"/>
      <c r="K52" s="119"/>
      <c r="L52" s="119"/>
      <c r="M52" s="119"/>
      <c r="N52" s="119"/>
      <c r="O52" s="119"/>
      <c r="P52" s="119">
        <f t="shared" si="28"/>
        <v>0</v>
      </c>
    </row>
    <row r="53" spans="1:16" ht="14.25" customHeight="1">
      <c r="A53" s="253"/>
      <c r="B53" s="254"/>
      <c r="C53" s="134">
        <v>25</v>
      </c>
      <c r="D53" s="119"/>
      <c r="E53" s="119"/>
      <c r="F53" s="119"/>
      <c r="G53" s="119"/>
      <c r="H53" s="119"/>
      <c r="I53" s="119"/>
      <c r="J53" s="119"/>
      <c r="K53" s="119"/>
      <c r="L53" s="119"/>
      <c r="M53" s="119"/>
      <c r="N53" s="119"/>
      <c r="O53" s="119"/>
      <c r="P53" s="119">
        <f t="shared" si="28"/>
        <v>0</v>
      </c>
    </row>
    <row r="54" spans="1:16" ht="14.25" customHeight="1">
      <c r="A54" s="253"/>
      <c r="B54" s="254"/>
      <c r="C54" s="134">
        <v>26</v>
      </c>
      <c r="D54" s="119"/>
      <c r="E54" s="119"/>
      <c r="F54" s="119"/>
      <c r="G54" s="119"/>
      <c r="H54" s="119"/>
      <c r="I54" s="119"/>
      <c r="J54" s="119"/>
      <c r="K54" s="119"/>
      <c r="L54" s="119"/>
      <c r="M54" s="119"/>
      <c r="N54" s="119"/>
      <c r="O54" s="119"/>
      <c r="P54" s="119">
        <f t="shared" si="28"/>
        <v>0</v>
      </c>
    </row>
    <row r="55" spans="1:16" ht="14.25" customHeight="1">
      <c r="A55" s="255"/>
      <c r="B55" s="256"/>
      <c r="C55" s="134">
        <v>27</v>
      </c>
      <c r="D55" s="119"/>
      <c r="E55" s="119"/>
      <c r="F55" s="119"/>
      <c r="G55" s="119"/>
      <c r="H55" s="119"/>
      <c r="I55" s="119"/>
      <c r="J55" s="119"/>
      <c r="K55" s="119"/>
      <c r="L55" s="119"/>
      <c r="M55" s="119"/>
      <c r="N55" s="119"/>
      <c r="O55" s="119"/>
      <c r="P55" s="119">
        <f t="shared" si="28"/>
        <v>0</v>
      </c>
    </row>
    <row r="56" spans="1:16" ht="14.25" customHeight="1">
      <c r="A56" s="340">
        <v>123</v>
      </c>
      <c r="B56" s="341" t="s">
        <v>1810</v>
      </c>
      <c r="C56" s="134">
        <v>11</v>
      </c>
      <c r="D56" s="119"/>
      <c r="E56" s="119"/>
      <c r="F56" s="119"/>
      <c r="G56" s="119"/>
      <c r="H56" s="119"/>
      <c r="I56" s="119"/>
      <c r="J56" s="119"/>
      <c r="K56" s="119"/>
      <c r="L56" s="119"/>
      <c r="M56" s="119"/>
      <c r="N56" s="119"/>
      <c r="O56" s="119"/>
      <c r="P56" s="119">
        <f t="shared" si="28"/>
        <v>0</v>
      </c>
    </row>
    <row r="57" spans="1:16" ht="14.25" customHeight="1">
      <c r="A57" s="253"/>
      <c r="B57" s="254"/>
      <c r="C57" s="134">
        <v>12</v>
      </c>
      <c r="D57" s="119"/>
      <c r="E57" s="119"/>
      <c r="F57" s="119"/>
      <c r="G57" s="119"/>
      <c r="H57" s="119"/>
      <c r="I57" s="119"/>
      <c r="J57" s="119"/>
      <c r="K57" s="119"/>
      <c r="L57" s="119"/>
      <c r="M57" s="119"/>
      <c r="N57" s="119"/>
      <c r="O57" s="119"/>
      <c r="P57" s="119">
        <f t="shared" si="28"/>
        <v>0</v>
      </c>
    </row>
    <row r="58" spans="1:16" ht="14.25" customHeight="1">
      <c r="A58" s="253"/>
      <c r="B58" s="254"/>
      <c r="C58" s="134">
        <v>13</v>
      </c>
      <c r="D58" s="119"/>
      <c r="E58" s="119"/>
      <c r="F58" s="119"/>
      <c r="G58" s="119"/>
      <c r="H58" s="119"/>
      <c r="I58" s="119"/>
      <c r="J58" s="119"/>
      <c r="K58" s="119"/>
      <c r="L58" s="119"/>
      <c r="M58" s="119"/>
      <c r="N58" s="119"/>
      <c r="O58" s="119"/>
      <c r="P58" s="119">
        <f t="shared" si="28"/>
        <v>0</v>
      </c>
    </row>
    <row r="59" spans="1:16" ht="14.25" customHeight="1">
      <c r="A59" s="253"/>
      <c r="B59" s="254"/>
      <c r="C59" s="134">
        <v>14</v>
      </c>
      <c r="D59" s="119"/>
      <c r="E59" s="119"/>
      <c r="F59" s="119"/>
      <c r="G59" s="119"/>
      <c r="H59" s="119"/>
      <c r="I59" s="119"/>
      <c r="J59" s="119"/>
      <c r="K59" s="119"/>
      <c r="L59" s="119"/>
      <c r="M59" s="119"/>
      <c r="N59" s="119"/>
      <c r="O59" s="119"/>
      <c r="P59" s="119">
        <f t="shared" si="28"/>
        <v>0</v>
      </c>
    </row>
    <row r="60" spans="1:16" ht="14.25" customHeight="1">
      <c r="A60" s="253"/>
      <c r="B60" s="254"/>
      <c r="C60" s="134">
        <v>15</v>
      </c>
      <c r="D60" s="119"/>
      <c r="E60" s="119"/>
      <c r="F60" s="119"/>
      <c r="G60" s="119"/>
      <c r="H60" s="119"/>
      <c r="I60" s="119"/>
      <c r="J60" s="119"/>
      <c r="K60" s="119"/>
      <c r="L60" s="119"/>
      <c r="M60" s="119"/>
      <c r="N60" s="119"/>
      <c r="O60" s="119"/>
      <c r="P60" s="119">
        <f t="shared" si="28"/>
        <v>0</v>
      </c>
    </row>
    <row r="61" spans="1:16" ht="14.25" customHeight="1">
      <c r="A61" s="253"/>
      <c r="B61" s="254"/>
      <c r="C61" s="134">
        <v>16</v>
      </c>
      <c r="D61" s="119"/>
      <c r="E61" s="119"/>
      <c r="F61" s="119"/>
      <c r="G61" s="119"/>
      <c r="H61" s="119"/>
      <c r="I61" s="119"/>
      <c r="J61" s="119"/>
      <c r="K61" s="119"/>
      <c r="L61" s="119"/>
      <c r="M61" s="119"/>
      <c r="N61" s="119"/>
      <c r="O61" s="119"/>
      <c r="P61" s="119">
        <f t="shared" si="28"/>
        <v>0</v>
      </c>
    </row>
    <row r="62" spans="1:16" ht="14.25" customHeight="1">
      <c r="A62" s="253"/>
      <c r="B62" s="254"/>
      <c r="C62" s="134">
        <v>17</v>
      </c>
      <c r="D62" s="119"/>
      <c r="E62" s="119"/>
      <c r="F62" s="119"/>
      <c r="G62" s="119"/>
      <c r="H62" s="119"/>
      <c r="I62" s="119"/>
      <c r="J62" s="119"/>
      <c r="K62" s="119"/>
      <c r="L62" s="119"/>
      <c r="M62" s="119"/>
      <c r="N62" s="119"/>
      <c r="O62" s="119"/>
      <c r="P62" s="119">
        <f t="shared" si="28"/>
        <v>0</v>
      </c>
    </row>
    <row r="63" spans="1:16" ht="14.25" customHeight="1">
      <c r="A63" s="253"/>
      <c r="B63" s="254"/>
      <c r="C63" s="134">
        <v>25</v>
      </c>
      <c r="D63" s="119"/>
      <c r="E63" s="119"/>
      <c r="F63" s="119"/>
      <c r="G63" s="119"/>
      <c r="H63" s="119"/>
      <c r="I63" s="119"/>
      <c r="J63" s="119"/>
      <c r="K63" s="119"/>
      <c r="L63" s="119"/>
      <c r="M63" s="119"/>
      <c r="N63" s="119"/>
      <c r="O63" s="119"/>
      <c r="P63" s="119">
        <f t="shared" si="28"/>
        <v>0</v>
      </c>
    </row>
    <row r="64" spans="1:16" ht="14.25" customHeight="1">
      <c r="A64" s="253"/>
      <c r="B64" s="254"/>
      <c r="C64" s="134">
        <v>26</v>
      </c>
      <c r="D64" s="119"/>
      <c r="E64" s="119"/>
      <c r="F64" s="119"/>
      <c r="G64" s="119"/>
      <c r="H64" s="119"/>
      <c r="I64" s="119"/>
      <c r="J64" s="119"/>
      <c r="K64" s="119"/>
      <c r="L64" s="119"/>
      <c r="M64" s="119"/>
      <c r="N64" s="119"/>
      <c r="O64" s="119"/>
      <c r="P64" s="119">
        <f t="shared" si="28"/>
        <v>0</v>
      </c>
    </row>
    <row r="65" spans="1:16" ht="14.25" customHeight="1">
      <c r="A65" s="255"/>
      <c r="B65" s="256"/>
      <c r="C65" s="134">
        <v>27</v>
      </c>
      <c r="D65" s="119"/>
      <c r="E65" s="119"/>
      <c r="F65" s="119"/>
      <c r="G65" s="119"/>
      <c r="H65" s="119"/>
      <c r="I65" s="119"/>
      <c r="J65" s="119"/>
      <c r="K65" s="119"/>
      <c r="L65" s="119"/>
      <c r="M65" s="119"/>
      <c r="N65" s="119"/>
      <c r="O65" s="119"/>
      <c r="P65" s="119">
        <f t="shared" si="28"/>
        <v>0</v>
      </c>
    </row>
    <row r="66" spans="1:16" ht="14.25" customHeight="1">
      <c r="A66" s="157">
        <v>124</v>
      </c>
      <c r="B66" s="158" t="s">
        <v>1811</v>
      </c>
      <c r="C66" s="159"/>
      <c r="D66" s="159"/>
      <c r="E66" s="159"/>
      <c r="F66" s="159"/>
      <c r="G66" s="159"/>
      <c r="H66" s="159"/>
      <c r="I66" s="159"/>
      <c r="J66" s="159"/>
      <c r="K66" s="159"/>
      <c r="L66" s="159"/>
      <c r="M66" s="159"/>
      <c r="N66" s="159"/>
      <c r="O66" s="159"/>
      <c r="P66" s="119">
        <f t="shared" si="28"/>
        <v>0</v>
      </c>
    </row>
    <row r="67" spans="1:16" ht="14.25" customHeight="1">
      <c r="A67" s="155">
        <v>1300</v>
      </c>
      <c r="B67" s="339" t="s">
        <v>1812</v>
      </c>
      <c r="C67" s="262"/>
      <c r="D67" s="156">
        <f>P67/12</f>
        <v>150000</v>
      </c>
      <c r="E67" s="156">
        <f>D67</f>
        <v>150000</v>
      </c>
      <c r="F67" s="156">
        <f t="shared" ref="F67:G67" si="29">E67</f>
        <v>150000</v>
      </c>
      <c r="G67" s="156">
        <f t="shared" si="29"/>
        <v>150000</v>
      </c>
      <c r="H67" s="156">
        <f>G67</f>
        <v>150000</v>
      </c>
      <c r="I67" s="248">
        <f>H67</f>
        <v>150000</v>
      </c>
      <c r="J67" s="156">
        <f>G67</f>
        <v>150000</v>
      </c>
      <c r="K67" s="156">
        <f>H67</f>
        <v>150000</v>
      </c>
      <c r="L67" s="156">
        <f>J67</f>
        <v>150000</v>
      </c>
      <c r="M67" s="156">
        <f>K67</f>
        <v>150000</v>
      </c>
      <c r="N67" s="156">
        <f>L67</f>
        <v>150000</v>
      </c>
      <c r="O67" s="156">
        <f>M67</f>
        <v>150000</v>
      </c>
      <c r="P67" s="156">
        <f>SUM(P68:P129)</f>
        <v>1800000</v>
      </c>
    </row>
    <row r="68" spans="1:16" ht="14.25" customHeight="1">
      <c r="A68" s="340">
        <v>131</v>
      </c>
      <c r="B68" s="341" t="s">
        <v>1813</v>
      </c>
      <c r="C68" s="134">
        <v>11</v>
      </c>
      <c r="D68" s="119"/>
      <c r="E68" s="119"/>
      <c r="F68" s="119"/>
      <c r="G68" s="119"/>
      <c r="H68" s="119"/>
      <c r="I68" s="119"/>
      <c r="J68" s="119"/>
      <c r="K68" s="119"/>
      <c r="L68" s="119"/>
      <c r="M68" s="119"/>
      <c r="N68" s="119"/>
      <c r="O68" s="119"/>
      <c r="P68" s="119">
        <f t="shared" ref="P68:P129" si="30">SUM(D68:O68)</f>
        <v>0</v>
      </c>
    </row>
    <row r="69" spans="1:16" ht="14.25" customHeight="1">
      <c r="A69" s="253"/>
      <c r="B69" s="254"/>
      <c r="C69" s="134">
        <v>12</v>
      </c>
      <c r="D69" s="119"/>
      <c r="E69" s="119"/>
      <c r="F69" s="119"/>
      <c r="G69" s="119"/>
      <c r="H69" s="119"/>
      <c r="I69" s="119"/>
      <c r="J69" s="119"/>
      <c r="K69" s="119"/>
      <c r="L69" s="119"/>
      <c r="M69" s="119"/>
      <c r="N69" s="119"/>
      <c r="O69" s="119"/>
      <c r="P69" s="119">
        <f t="shared" si="30"/>
        <v>0</v>
      </c>
    </row>
    <row r="70" spans="1:16" ht="14.25" customHeight="1">
      <c r="A70" s="253"/>
      <c r="B70" s="254"/>
      <c r="C70" s="134">
        <v>13</v>
      </c>
      <c r="D70" s="119"/>
      <c r="E70" s="119"/>
      <c r="F70" s="119"/>
      <c r="G70" s="119"/>
      <c r="H70" s="119"/>
      <c r="I70" s="119"/>
      <c r="J70" s="119"/>
      <c r="K70" s="119"/>
      <c r="L70" s="119"/>
      <c r="M70" s="119"/>
      <c r="N70" s="119"/>
      <c r="O70" s="119"/>
      <c r="P70" s="119">
        <f t="shared" si="30"/>
        <v>0</v>
      </c>
    </row>
    <row r="71" spans="1:16" ht="14.25" customHeight="1">
      <c r="A71" s="253"/>
      <c r="B71" s="254"/>
      <c r="C71" s="134">
        <v>14</v>
      </c>
      <c r="D71" s="119"/>
      <c r="E71" s="119"/>
      <c r="F71" s="119"/>
      <c r="G71" s="119"/>
      <c r="H71" s="119"/>
      <c r="I71" s="119"/>
      <c r="J71" s="119"/>
      <c r="K71" s="119"/>
      <c r="L71" s="119"/>
      <c r="M71" s="119"/>
      <c r="N71" s="119"/>
      <c r="O71" s="119"/>
      <c r="P71" s="119">
        <f t="shared" si="30"/>
        <v>0</v>
      </c>
    </row>
    <row r="72" spans="1:16" ht="14.25" customHeight="1">
      <c r="A72" s="253"/>
      <c r="B72" s="254"/>
      <c r="C72" s="134">
        <v>15</v>
      </c>
      <c r="D72" s="119"/>
      <c r="E72" s="119"/>
      <c r="F72" s="119"/>
      <c r="G72" s="119"/>
      <c r="H72" s="119"/>
      <c r="I72" s="119"/>
      <c r="J72" s="119"/>
      <c r="K72" s="119"/>
      <c r="L72" s="119"/>
      <c r="M72" s="119"/>
      <c r="N72" s="119"/>
      <c r="O72" s="119"/>
      <c r="P72" s="119">
        <f t="shared" si="30"/>
        <v>0</v>
      </c>
    </row>
    <row r="73" spans="1:16" ht="14.25" customHeight="1">
      <c r="A73" s="253"/>
      <c r="B73" s="254"/>
      <c r="C73" s="134">
        <v>16</v>
      </c>
      <c r="D73" s="119"/>
      <c r="E73" s="119"/>
      <c r="F73" s="119"/>
      <c r="G73" s="119"/>
      <c r="H73" s="119"/>
      <c r="I73" s="119"/>
      <c r="J73" s="119"/>
      <c r="K73" s="119"/>
      <c r="L73" s="119"/>
      <c r="M73" s="119"/>
      <c r="N73" s="119"/>
      <c r="O73" s="119"/>
      <c r="P73" s="119">
        <f t="shared" si="30"/>
        <v>0</v>
      </c>
    </row>
    <row r="74" spans="1:16" ht="14.25" customHeight="1">
      <c r="A74" s="253"/>
      <c r="B74" s="254"/>
      <c r="C74" s="134">
        <v>17</v>
      </c>
      <c r="D74" s="119"/>
      <c r="E74" s="119"/>
      <c r="F74" s="119"/>
      <c r="G74" s="119"/>
      <c r="H74" s="119"/>
      <c r="I74" s="119"/>
      <c r="J74" s="119"/>
      <c r="K74" s="119"/>
      <c r="L74" s="119"/>
      <c r="M74" s="119"/>
      <c r="N74" s="119"/>
      <c r="O74" s="119"/>
      <c r="P74" s="119">
        <f t="shared" si="30"/>
        <v>0</v>
      </c>
    </row>
    <row r="75" spans="1:16" ht="14.25" customHeight="1">
      <c r="A75" s="253"/>
      <c r="B75" s="254"/>
      <c r="C75" s="134">
        <v>25</v>
      </c>
      <c r="D75" s="119"/>
      <c r="E75" s="119"/>
      <c r="F75" s="119"/>
      <c r="G75" s="119"/>
      <c r="H75" s="119"/>
      <c r="I75" s="119"/>
      <c r="J75" s="119"/>
      <c r="K75" s="119"/>
      <c r="L75" s="119"/>
      <c r="M75" s="119"/>
      <c r="N75" s="119"/>
      <c r="O75" s="119"/>
      <c r="P75" s="119">
        <f t="shared" si="30"/>
        <v>0</v>
      </c>
    </row>
    <row r="76" spans="1:16" ht="14.25" customHeight="1">
      <c r="A76" s="253"/>
      <c r="B76" s="254"/>
      <c r="C76" s="134">
        <v>26</v>
      </c>
      <c r="D76" s="119"/>
      <c r="E76" s="119"/>
      <c r="F76" s="119"/>
      <c r="G76" s="119"/>
      <c r="H76" s="119"/>
      <c r="I76" s="119"/>
      <c r="J76" s="119"/>
      <c r="K76" s="119"/>
      <c r="L76" s="119"/>
      <c r="M76" s="119"/>
      <c r="N76" s="119"/>
      <c r="O76" s="119"/>
      <c r="P76" s="119">
        <f t="shared" si="30"/>
        <v>0</v>
      </c>
    </row>
    <row r="77" spans="1:16" ht="14.25" customHeight="1">
      <c r="A77" s="255"/>
      <c r="B77" s="256"/>
      <c r="C77" s="134">
        <v>27</v>
      </c>
      <c r="D77" s="119"/>
      <c r="E77" s="119"/>
      <c r="F77" s="119"/>
      <c r="G77" s="119"/>
      <c r="H77" s="119"/>
      <c r="I77" s="119"/>
      <c r="J77" s="119"/>
      <c r="K77" s="119"/>
      <c r="L77" s="119"/>
      <c r="M77" s="119"/>
      <c r="N77" s="119"/>
      <c r="O77" s="119"/>
      <c r="P77" s="119">
        <f t="shared" si="30"/>
        <v>0</v>
      </c>
    </row>
    <row r="78" spans="1:16" ht="14.25" customHeight="1">
      <c r="A78" s="340">
        <v>132</v>
      </c>
      <c r="B78" s="341" t="s">
        <v>1814</v>
      </c>
      <c r="C78" s="134">
        <v>11</v>
      </c>
      <c r="D78" s="119"/>
      <c r="E78" s="119"/>
      <c r="F78" s="119"/>
      <c r="G78" s="119"/>
      <c r="H78" s="119"/>
      <c r="I78" s="119"/>
      <c r="J78" s="119"/>
      <c r="K78" s="119"/>
      <c r="L78" s="119"/>
      <c r="M78" s="119"/>
      <c r="N78" s="119"/>
      <c r="O78" s="119"/>
      <c r="P78" s="119">
        <f>SUM(D78:O78)</f>
        <v>0</v>
      </c>
    </row>
    <row r="79" spans="1:16" ht="14.25" customHeight="1">
      <c r="A79" s="253"/>
      <c r="B79" s="254"/>
      <c r="C79" s="134">
        <v>12</v>
      </c>
      <c r="D79" s="119"/>
      <c r="E79" s="119"/>
      <c r="F79" s="119"/>
      <c r="G79" s="119"/>
      <c r="H79" s="119"/>
      <c r="I79" s="119"/>
      <c r="J79" s="119"/>
      <c r="K79" s="119"/>
      <c r="L79" s="119"/>
      <c r="M79" s="119"/>
      <c r="N79" s="119"/>
      <c r="O79" s="119"/>
      <c r="P79" s="119">
        <f t="shared" si="30"/>
        <v>0</v>
      </c>
    </row>
    <row r="80" spans="1:16" ht="14.25" customHeight="1">
      <c r="A80" s="253"/>
      <c r="B80" s="254"/>
      <c r="C80" s="134">
        <v>13</v>
      </c>
      <c r="D80" s="119"/>
      <c r="E80" s="119"/>
      <c r="F80" s="119"/>
      <c r="G80" s="119"/>
      <c r="H80" s="119"/>
      <c r="I80" s="119"/>
      <c r="J80" s="119"/>
      <c r="K80" s="119"/>
      <c r="L80" s="119"/>
      <c r="M80" s="119"/>
      <c r="N80" s="119"/>
      <c r="O80" s="119"/>
      <c r="P80" s="119">
        <f t="shared" si="30"/>
        <v>0</v>
      </c>
    </row>
    <row r="81" spans="1:16" ht="14.25" customHeight="1">
      <c r="A81" s="253"/>
      <c r="B81" s="254"/>
      <c r="C81" s="134">
        <v>14</v>
      </c>
      <c r="D81" s="119"/>
      <c r="E81" s="119"/>
      <c r="F81" s="119"/>
      <c r="G81" s="119"/>
      <c r="H81" s="119"/>
      <c r="I81" s="119"/>
      <c r="J81" s="119"/>
      <c r="K81" s="119"/>
      <c r="L81" s="119"/>
      <c r="M81" s="119"/>
      <c r="N81" s="119"/>
      <c r="O81" s="119"/>
      <c r="P81" s="119">
        <f t="shared" si="30"/>
        <v>0</v>
      </c>
    </row>
    <row r="82" spans="1:16" ht="14.25" customHeight="1">
      <c r="A82" s="253"/>
      <c r="B82" s="254"/>
      <c r="C82" s="134">
        <v>15</v>
      </c>
      <c r="D82" s="119"/>
      <c r="E82" s="119"/>
      <c r="F82" s="119"/>
      <c r="G82" s="119"/>
      <c r="H82" s="119"/>
      <c r="I82" s="119"/>
      <c r="J82" s="119"/>
      <c r="K82" s="119"/>
      <c r="L82" s="119"/>
      <c r="M82" s="119"/>
      <c r="N82" s="119"/>
      <c r="O82" s="119"/>
      <c r="P82" s="119">
        <f t="shared" si="30"/>
        <v>0</v>
      </c>
    </row>
    <row r="83" spans="1:16" ht="14.25" customHeight="1">
      <c r="A83" s="253"/>
      <c r="B83" s="254"/>
      <c r="C83" s="134">
        <v>16</v>
      </c>
      <c r="D83" s="119"/>
      <c r="E83" s="119"/>
      <c r="F83" s="119"/>
      <c r="G83" s="119"/>
      <c r="H83" s="119"/>
      <c r="I83" s="119"/>
      <c r="J83" s="119"/>
      <c r="K83" s="119"/>
      <c r="L83" s="119"/>
      <c r="M83" s="119"/>
      <c r="N83" s="119"/>
      <c r="O83" s="119"/>
      <c r="P83" s="119">
        <f t="shared" si="30"/>
        <v>0</v>
      </c>
    </row>
    <row r="84" spans="1:16" ht="14.25" customHeight="1">
      <c r="A84" s="253"/>
      <c r="B84" s="254"/>
      <c r="C84" s="134">
        <v>17</v>
      </c>
      <c r="D84" s="119"/>
      <c r="E84" s="119"/>
      <c r="F84" s="119"/>
      <c r="G84" s="119"/>
      <c r="H84" s="119"/>
      <c r="I84" s="119"/>
      <c r="J84" s="119"/>
      <c r="K84" s="119"/>
      <c r="L84" s="119"/>
      <c r="M84" s="119"/>
      <c r="N84" s="119"/>
      <c r="O84" s="119"/>
      <c r="P84" s="119">
        <f>SUM(D84:O84)</f>
        <v>0</v>
      </c>
    </row>
    <row r="85" spans="1:16" ht="14.25" customHeight="1">
      <c r="A85" s="253"/>
      <c r="B85" s="254"/>
      <c r="C85" s="134">
        <v>25</v>
      </c>
      <c r="D85" s="119"/>
      <c r="E85" s="119"/>
      <c r="F85" s="119"/>
      <c r="G85" s="119"/>
      <c r="H85" s="119"/>
      <c r="I85" s="119"/>
      <c r="J85" s="119"/>
      <c r="K85" s="119"/>
      <c r="L85" s="119"/>
      <c r="M85" s="119"/>
      <c r="N85" s="119"/>
      <c r="O85" s="119"/>
      <c r="P85" s="119">
        <f t="shared" si="30"/>
        <v>0</v>
      </c>
    </row>
    <row r="86" spans="1:16" ht="14.25" customHeight="1">
      <c r="A86" s="253"/>
      <c r="B86" s="254"/>
      <c r="C86" s="134">
        <v>26</v>
      </c>
      <c r="D86" s="119"/>
      <c r="E86" s="119"/>
      <c r="F86" s="119"/>
      <c r="G86" s="119"/>
      <c r="H86" s="119"/>
      <c r="I86" s="119"/>
      <c r="J86" s="119"/>
      <c r="K86" s="119"/>
      <c r="L86" s="119"/>
      <c r="M86" s="119"/>
      <c r="N86" s="119"/>
      <c r="O86" s="119"/>
      <c r="P86" s="119">
        <f t="shared" si="30"/>
        <v>0</v>
      </c>
    </row>
    <row r="87" spans="1:16" ht="14.25" customHeight="1">
      <c r="A87" s="255"/>
      <c r="B87" s="256"/>
      <c r="C87" s="134">
        <v>27</v>
      </c>
      <c r="D87" s="119"/>
      <c r="E87" s="119"/>
      <c r="F87" s="119"/>
      <c r="G87" s="119"/>
      <c r="H87" s="119"/>
      <c r="I87" s="119"/>
      <c r="J87" s="119"/>
      <c r="K87" s="119"/>
      <c r="L87" s="119"/>
      <c r="M87" s="119"/>
      <c r="N87" s="119"/>
      <c r="O87" s="119"/>
      <c r="P87" s="119">
        <f t="shared" si="30"/>
        <v>0</v>
      </c>
    </row>
    <row r="88" spans="1:16" ht="14.25" customHeight="1">
      <c r="A88" s="340">
        <v>133</v>
      </c>
      <c r="B88" s="341" t="s">
        <v>1815</v>
      </c>
      <c r="C88" s="134">
        <v>11</v>
      </c>
      <c r="D88" s="119">
        <f>D67</f>
        <v>150000</v>
      </c>
      <c r="E88" s="160">
        <f>E67</f>
        <v>150000</v>
      </c>
      <c r="F88" s="160">
        <f t="shared" ref="F88:O88" si="31">F67</f>
        <v>150000</v>
      </c>
      <c r="G88" s="160">
        <f t="shared" si="31"/>
        <v>150000</v>
      </c>
      <c r="H88" s="160">
        <f>H67</f>
        <v>150000</v>
      </c>
      <c r="I88" s="160">
        <f t="shared" si="31"/>
        <v>150000</v>
      </c>
      <c r="J88" s="160">
        <f t="shared" si="31"/>
        <v>150000</v>
      </c>
      <c r="K88" s="160">
        <f>K67</f>
        <v>150000</v>
      </c>
      <c r="L88" s="160">
        <f t="shared" si="31"/>
        <v>150000</v>
      </c>
      <c r="M88" s="160">
        <f t="shared" si="31"/>
        <v>150000</v>
      </c>
      <c r="N88" s="160">
        <f>N67</f>
        <v>150000</v>
      </c>
      <c r="O88" s="160">
        <f t="shared" si="31"/>
        <v>150000</v>
      </c>
      <c r="P88" s="119">
        <v>1800000</v>
      </c>
    </row>
    <row r="89" spans="1:16" ht="14.25" customHeight="1">
      <c r="A89" s="253"/>
      <c r="B89" s="254"/>
      <c r="C89" s="134">
        <v>12</v>
      </c>
      <c r="D89" s="119"/>
      <c r="E89" s="119"/>
      <c r="F89" s="119"/>
      <c r="G89" s="119"/>
      <c r="H89" s="119"/>
      <c r="I89" s="119"/>
      <c r="J89" s="119"/>
      <c r="K89" s="119"/>
      <c r="L89" s="119"/>
      <c r="M89" s="119"/>
      <c r="N89" s="119"/>
      <c r="O89" s="119"/>
      <c r="P89" s="119">
        <f t="shared" si="30"/>
        <v>0</v>
      </c>
    </row>
    <row r="90" spans="1:16" ht="14.25" customHeight="1">
      <c r="A90" s="253"/>
      <c r="B90" s="254"/>
      <c r="C90" s="134">
        <v>13</v>
      </c>
      <c r="D90" s="119"/>
      <c r="E90" s="119"/>
      <c r="F90" s="119"/>
      <c r="G90" s="119"/>
      <c r="H90" s="119"/>
      <c r="I90" s="119"/>
      <c r="J90" s="119"/>
      <c r="K90" s="119"/>
      <c r="L90" s="119"/>
      <c r="M90" s="119"/>
      <c r="N90" s="119"/>
      <c r="O90" s="119"/>
      <c r="P90" s="119">
        <f t="shared" si="30"/>
        <v>0</v>
      </c>
    </row>
    <row r="91" spans="1:16" ht="14.25" customHeight="1">
      <c r="A91" s="253"/>
      <c r="B91" s="254"/>
      <c r="C91" s="134">
        <v>14</v>
      </c>
      <c r="D91" s="119"/>
      <c r="E91" s="119"/>
      <c r="F91" s="119"/>
      <c r="G91" s="119"/>
      <c r="H91" s="119"/>
      <c r="I91" s="119"/>
      <c r="J91" s="119"/>
      <c r="K91" s="119"/>
      <c r="L91" s="119"/>
      <c r="M91" s="119"/>
      <c r="N91" s="119"/>
      <c r="O91" s="119"/>
      <c r="P91" s="119">
        <f t="shared" si="30"/>
        <v>0</v>
      </c>
    </row>
    <row r="92" spans="1:16" ht="14.25" customHeight="1">
      <c r="A92" s="253"/>
      <c r="B92" s="254"/>
      <c r="C92" s="134">
        <v>15</v>
      </c>
      <c r="D92" s="119"/>
      <c r="E92" s="119"/>
      <c r="F92" s="119"/>
      <c r="G92" s="119"/>
      <c r="H92" s="119"/>
      <c r="I92" s="119"/>
      <c r="J92" s="119"/>
      <c r="K92" s="119"/>
      <c r="L92" s="119"/>
      <c r="M92" s="119"/>
      <c r="N92" s="119"/>
      <c r="O92" s="119"/>
      <c r="P92" s="119">
        <f t="shared" si="30"/>
        <v>0</v>
      </c>
    </row>
    <row r="93" spans="1:16" ht="14.25" customHeight="1">
      <c r="A93" s="253"/>
      <c r="B93" s="254"/>
      <c r="C93" s="134">
        <v>16</v>
      </c>
      <c r="D93" s="119"/>
      <c r="E93" s="119"/>
      <c r="F93" s="119"/>
      <c r="G93" s="119"/>
      <c r="H93" s="119"/>
      <c r="I93" s="119"/>
      <c r="J93" s="119"/>
      <c r="K93" s="119"/>
      <c r="L93" s="119"/>
      <c r="M93" s="119"/>
      <c r="N93" s="119"/>
      <c r="O93" s="119"/>
      <c r="P93" s="119">
        <f t="shared" si="30"/>
        <v>0</v>
      </c>
    </row>
    <row r="94" spans="1:16" ht="14.25" customHeight="1">
      <c r="A94" s="253"/>
      <c r="B94" s="254"/>
      <c r="C94" s="134">
        <v>17</v>
      </c>
      <c r="D94" s="119"/>
      <c r="E94" s="119"/>
      <c r="F94" s="119"/>
      <c r="G94" s="119"/>
      <c r="H94" s="119"/>
      <c r="I94" s="119"/>
      <c r="J94" s="119"/>
      <c r="K94" s="119"/>
      <c r="L94" s="119"/>
      <c r="M94" s="119"/>
      <c r="N94" s="119"/>
      <c r="O94" s="119"/>
      <c r="P94" s="119">
        <f t="shared" si="30"/>
        <v>0</v>
      </c>
    </row>
    <row r="95" spans="1:16" ht="14.25" customHeight="1">
      <c r="A95" s="253"/>
      <c r="B95" s="254"/>
      <c r="C95" s="134">
        <v>25</v>
      </c>
      <c r="D95" s="119"/>
      <c r="E95" s="119"/>
      <c r="F95" s="119"/>
      <c r="G95" s="119"/>
      <c r="H95" s="119"/>
      <c r="I95" s="119"/>
      <c r="J95" s="119"/>
      <c r="K95" s="119"/>
      <c r="L95" s="119"/>
      <c r="M95" s="119"/>
      <c r="N95" s="119"/>
      <c r="O95" s="119"/>
      <c r="P95" s="119">
        <f t="shared" si="30"/>
        <v>0</v>
      </c>
    </row>
    <row r="96" spans="1:16" ht="14.25" customHeight="1">
      <c r="A96" s="253"/>
      <c r="B96" s="254"/>
      <c r="C96" s="134">
        <v>26</v>
      </c>
      <c r="D96" s="119"/>
      <c r="E96" s="119"/>
      <c r="F96" s="119"/>
      <c r="G96" s="119"/>
      <c r="H96" s="119"/>
      <c r="I96" s="119"/>
      <c r="J96" s="119"/>
      <c r="K96" s="119"/>
      <c r="L96" s="119"/>
      <c r="M96" s="119"/>
      <c r="N96" s="119"/>
      <c r="O96" s="119"/>
      <c r="P96" s="119">
        <f t="shared" si="30"/>
        <v>0</v>
      </c>
    </row>
    <row r="97" spans="1:16" ht="14.25" customHeight="1">
      <c r="A97" s="255"/>
      <c r="B97" s="256"/>
      <c r="C97" s="134">
        <v>27</v>
      </c>
      <c r="D97" s="119"/>
      <c r="E97" s="119"/>
      <c r="F97" s="119"/>
      <c r="G97" s="119"/>
      <c r="H97" s="119"/>
      <c r="I97" s="119"/>
      <c r="J97" s="119"/>
      <c r="K97" s="119"/>
      <c r="L97" s="119"/>
      <c r="M97" s="119"/>
      <c r="N97" s="119"/>
      <c r="O97" s="119"/>
      <c r="P97" s="119">
        <f t="shared" si="30"/>
        <v>0</v>
      </c>
    </row>
    <row r="98" spans="1:16" ht="14.25" customHeight="1">
      <c r="A98" s="340">
        <v>134</v>
      </c>
      <c r="B98" s="341" t="s">
        <v>1816</v>
      </c>
      <c r="C98" s="134">
        <v>11</v>
      </c>
      <c r="D98" s="119"/>
      <c r="E98" s="119"/>
      <c r="F98" s="119"/>
      <c r="G98" s="119"/>
      <c r="H98" s="119"/>
      <c r="I98" s="119"/>
      <c r="J98" s="119"/>
      <c r="K98" s="119"/>
      <c r="L98" s="119"/>
      <c r="M98" s="119"/>
      <c r="N98" s="119"/>
      <c r="O98" s="119"/>
      <c r="P98" s="119">
        <f t="shared" si="30"/>
        <v>0</v>
      </c>
    </row>
    <row r="99" spans="1:16" ht="14.25" customHeight="1">
      <c r="A99" s="253"/>
      <c r="B99" s="254"/>
      <c r="C99" s="134">
        <v>12</v>
      </c>
      <c r="D99" s="119"/>
      <c r="E99" s="119"/>
      <c r="F99" s="119"/>
      <c r="G99" s="119"/>
      <c r="H99" s="119"/>
      <c r="I99" s="119"/>
      <c r="J99" s="119"/>
      <c r="K99" s="119"/>
      <c r="L99" s="119"/>
      <c r="M99" s="119"/>
      <c r="N99" s="119"/>
      <c r="O99" s="119"/>
      <c r="P99" s="119">
        <f t="shared" si="30"/>
        <v>0</v>
      </c>
    </row>
    <row r="100" spans="1:16" ht="14.25" customHeight="1">
      <c r="A100" s="253"/>
      <c r="B100" s="254"/>
      <c r="C100" s="134">
        <v>13</v>
      </c>
      <c r="D100" s="119"/>
      <c r="E100" s="119"/>
      <c r="F100" s="119"/>
      <c r="G100" s="119"/>
      <c r="H100" s="119"/>
      <c r="I100" s="119"/>
      <c r="J100" s="119"/>
      <c r="K100" s="119"/>
      <c r="L100" s="119"/>
      <c r="M100" s="119"/>
      <c r="N100" s="119"/>
      <c r="O100" s="119"/>
      <c r="P100" s="119">
        <f t="shared" si="30"/>
        <v>0</v>
      </c>
    </row>
    <row r="101" spans="1:16" ht="14.25" customHeight="1">
      <c r="A101" s="253"/>
      <c r="B101" s="254"/>
      <c r="C101" s="134">
        <v>14</v>
      </c>
      <c r="D101" s="119"/>
      <c r="E101" s="119"/>
      <c r="F101" s="119"/>
      <c r="G101" s="119"/>
      <c r="H101" s="119"/>
      <c r="I101" s="119"/>
      <c r="J101" s="119"/>
      <c r="K101" s="119"/>
      <c r="L101" s="119"/>
      <c r="M101" s="119"/>
      <c r="N101" s="119"/>
      <c r="O101" s="119"/>
      <c r="P101" s="119">
        <f t="shared" si="30"/>
        <v>0</v>
      </c>
    </row>
    <row r="102" spans="1:16" ht="14.25" customHeight="1">
      <c r="A102" s="253"/>
      <c r="B102" s="254"/>
      <c r="C102" s="134">
        <v>15</v>
      </c>
      <c r="D102" s="119"/>
      <c r="E102" s="119"/>
      <c r="F102" s="119"/>
      <c r="G102" s="119"/>
      <c r="H102" s="119"/>
      <c r="I102" s="119"/>
      <c r="J102" s="119"/>
      <c r="K102" s="119"/>
      <c r="L102" s="119"/>
      <c r="M102" s="119"/>
      <c r="N102" s="119"/>
      <c r="O102" s="119"/>
      <c r="P102" s="119">
        <f t="shared" si="30"/>
        <v>0</v>
      </c>
    </row>
    <row r="103" spans="1:16" ht="14.25" customHeight="1">
      <c r="A103" s="253"/>
      <c r="B103" s="254"/>
      <c r="C103" s="134">
        <v>16</v>
      </c>
      <c r="D103" s="119"/>
      <c r="E103" s="119"/>
      <c r="F103" s="119"/>
      <c r="G103" s="119"/>
      <c r="H103" s="119"/>
      <c r="I103" s="119"/>
      <c r="J103" s="119"/>
      <c r="K103" s="119"/>
      <c r="L103" s="119"/>
      <c r="M103" s="119"/>
      <c r="N103" s="119"/>
      <c r="O103" s="119"/>
      <c r="P103" s="119">
        <f t="shared" si="30"/>
        <v>0</v>
      </c>
    </row>
    <row r="104" spans="1:16" ht="14.25" customHeight="1">
      <c r="A104" s="253"/>
      <c r="B104" s="254"/>
      <c r="C104" s="134">
        <v>17</v>
      </c>
      <c r="D104" s="119"/>
      <c r="E104" s="119"/>
      <c r="F104" s="119"/>
      <c r="G104" s="119"/>
      <c r="H104" s="119"/>
      <c r="I104" s="119"/>
      <c r="J104" s="119"/>
      <c r="K104" s="119"/>
      <c r="L104" s="119"/>
      <c r="M104" s="119"/>
      <c r="N104" s="119"/>
      <c r="O104" s="119"/>
      <c r="P104" s="119">
        <f t="shared" si="30"/>
        <v>0</v>
      </c>
    </row>
    <row r="105" spans="1:16" ht="14.25" customHeight="1">
      <c r="A105" s="253"/>
      <c r="B105" s="254"/>
      <c r="C105" s="134">
        <v>25</v>
      </c>
      <c r="D105" s="119"/>
      <c r="E105" s="119"/>
      <c r="F105" s="119"/>
      <c r="G105" s="119"/>
      <c r="H105" s="119"/>
      <c r="I105" s="119"/>
      <c r="J105" s="119"/>
      <c r="K105" s="119"/>
      <c r="L105" s="119"/>
      <c r="M105" s="119"/>
      <c r="N105" s="119"/>
      <c r="O105" s="119"/>
      <c r="P105" s="119">
        <f t="shared" si="30"/>
        <v>0</v>
      </c>
    </row>
    <row r="106" spans="1:16" ht="14.25" customHeight="1">
      <c r="A106" s="253"/>
      <c r="B106" s="254"/>
      <c r="C106" s="134">
        <v>26</v>
      </c>
      <c r="D106" s="119"/>
      <c r="E106" s="119"/>
      <c r="F106" s="119"/>
      <c r="G106" s="119"/>
      <c r="H106" s="119"/>
      <c r="I106" s="119"/>
      <c r="J106" s="119"/>
      <c r="K106" s="119"/>
      <c r="L106" s="119"/>
      <c r="M106" s="119"/>
      <c r="N106" s="119"/>
      <c r="O106" s="119"/>
      <c r="P106" s="119">
        <f t="shared" si="30"/>
        <v>0</v>
      </c>
    </row>
    <row r="107" spans="1:16" ht="14.25" customHeight="1">
      <c r="A107" s="255"/>
      <c r="B107" s="256"/>
      <c r="C107" s="134">
        <v>27</v>
      </c>
      <c r="D107" s="119"/>
      <c r="E107" s="119"/>
      <c r="F107" s="119"/>
      <c r="G107" s="119"/>
      <c r="H107" s="119"/>
      <c r="I107" s="119"/>
      <c r="J107" s="119"/>
      <c r="K107" s="119"/>
      <c r="L107" s="119"/>
      <c r="M107" s="119"/>
      <c r="N107" s="119"/>
      <c r="O107" s="119"/>
      <c r="P107" s="119">
        <f t="shared" si="30"/>
        <v>0</v>
      </c>
    </row>
    <row r="108" spans="1:16" ht="14.25" customHeight="1">
      <c r="A108" s="157">
        <v>135</v>
      </c>
      <c r="B108" s="158" t="s">
        <v>1817</v>
      </c>
      <c r="C108" s="159"/>
      <c r="D108" s="159"/>
      <c r="E108" s="159"/>
      <c r="F108" s="159"/>
      <c r="G108" s="159"/>
      <c r="H108" s="159"/>
      <c r="I108" s="159"/>
      <c r="J108" s="159"/>
      <c r="K108" s="159"/>
      <c r="L108" s="159"/>
      <c r="M108" s="159"/>
      <c r="N108" s="159"/>
      <c r="O108" s="159"/>
      <c r="P108" s="119">
        <f t="shared" si="30"/>
        <v>0</v>
      </c>
    </row>
    <row r="109" spans="1:16" ht="14.25" customHeight="1">
      <c r="A109" s="157">
        <v>136</v>
      </c>
      <c r="B109" s="158" t="s">
        <v>1818</v>
      </c>
      <c r="C109" s="159"/>
      <c r="D109" s="159"/>
      <c r="E109" s="159"/>
      <c r="F109" s="159"/>
      <c r="G109" s="159"/>
      <c r="H109" s="159"/>
      <c r="I109" s="159"/>
      <c r="J109" s="159"/>
      <c r="K109" s="159"/>
      <c r="L109" s="159"/>
      <c r="M109" s="159"/>
      <c r="N109" s="159"/>
      <c r="O109" s="159"/>
      <c r="P109" s="119">
        <f t="shared" si="30"/>
        <v>0</v>
      </c>
    </row>
    <row r="110" spans="1:16" ht="14.25" customHeight="1">
      <c r="A110" s="340">
        <v>137</v>
      </c>
      <c r="B110" s="341" t="s">
        <v>1819</v>
      </c>
      <c r="C110" s="134">
        <v>11</v>
      </c>
      <c r="D110" s="119"/>
      <c r="E110" s="119"/>
      <c r="F110" s="119"/>
      <c r="G110" s="119"/>
      <c r="H110" s="119"/>
      <c r="I110" s="119"/>
      <c r="J110" s="119"/>
      <c r="K110" s="119"/>
      <c r="L110" s="119"/>
      <c r="M110" s="119"/>
      <c r="N110" s="119"/>
      <c r="O110" s="119"/>
      <c r="P110" s="119">
        <f t="shared" si="30"/>
        <v>0</v>
      </c>
    </row>
    <row r="111" spans="1:16" ht="14.25" customHeight="1">
      <c r="A111" s="253"/>
      <c r="B111" s="254"/>
      <c r="C111" s="134">
        <v>12</v>
      </c>
      <c r="D111" s="119"/>
      <c r="E111" s="119"/>
      <c r="F111" s="119"/>
      <c r="G111" s="119"/>
      <c r="H111" s="119"/>
      <c r="I111" s="119"/>
      <c r="J111" s="119"/>
      <c r="K111" s="119"/>
      <c r="L111" s="119"/>
      <c r="M111" s="119"/>
      <c r="N111" s="119"/>
      <c r="O111" s="119"/>
      <c r="P111" s="119">
        <f t="shared" si="30"/>
        <v>0</v>
      </c>
    </row>
    <row r="112" spans="1:16" ht="14.25" customHeight="1">
      <c r="A112" s="253"/>
      <c r="B112" s="254"/>
      <c r="C112" s="134">
        <v>13</v>
      </c>
      <c r="D112" s="119"/>
      <c r="E112" s="119"/>
      <c r="F112" s="119"/>
      <c r="G112" s="119"/>
      <c r="H112" s="119"/>
      <c r="I112" s="119"/>
      <c r="J112" s="119"/>
      <c r="K112" s="119"/>
      <c r="L112" s="119"/>
      <c r="M112" s="119"/>
      <c r="N112" s="119"/>
      <c r="O112" s="119"/>
      <c r="P112" s="119">
        <f t="shared" si="30"/>
        <v>0</v>
      </c>
    </row>
    <row r="113" spans="1:16" ht="14.25" customHeight="1">
      <c r="A113" s="253"/>
      <c r="B113" s="254"/>
      <c r="C113" s="134">
        <v>14</v>
      </c>
      <c r="D113" s="119"/>
      <c r="E113" s="119"/>
      <c r="F113" s="119"/>
      <c r="G113" s="119"/>
      <c r="H113" s="119"/>
      <c r="I113" s="119"/>
      <c r="J113" s="119"/>
      <c r="K113" s="119"/>
      <c r="L113" s="119"/>
      <c r="M113" s="119"/>
      <c r="N113" s="119"/>
      <c r="O113" s="119"/>
      <c r="P113" s="119">
        <f t="shared" si="30"/>
        <v>0</v>
      </c>
    </row>
    <row r="114" spans="1:16" ht="14.25" customHeight="1">
      <c r="A114" s="253"/>
      <c r="B114" s="254"/>
      <c r="C114" s="134">
        <v>15</v>
      </c>
      <c r="D114" s="119"/>
      <c r="E114" s="119"/>
      <c r="F114" s="119"/>
      <c r="G114" s="119"/>
      <c r="H114" s="119"/>
      <c r="I114" s="119"/>
      <c r="J114" s="119"/>
      <c r="K114" s="119"/>
      <c r="L114" s="119"/>
      <c r="M114" s="119"/>
      <c r="N114" s="119"/>
      <c r="O114" s="119"/>
      <c r="P114" s="119">
        <f t="shared" si="30"/>
        <v>0</v>
      </c>
    </row>
    <row r="115" spans="1:16" ht="14.25" customHeight="1">
      <c r="A115" s="253"/>
      <c r="B115" s="254"/>
      <c r="C115" s="134">
        <v>16</v>
      </c>
      <c r="D115" s="119"/>
      <c r="E115" s="119"/>
      <c r="F115" s="119"/>
      <c r="G115" s="119"/>
      <c r="H115" s="119"/>
      <c r="I115" s="119"/>
      <c r="J115" s="119"/>
      <c r="K115" s="119"/>
      <c r="L115" s="119"/>
      <c r="M115" s="119"/>
      <c r="N115" s="119"/>
      <c r="O115" s="119"/>
      <c r="P115" s="119">
        <f t="shared" si="30"/>
        <v>0</v>
      </c>
    </row>
    <row r="116" spans="1:16" ht="14.25" customHeight="1">
      <c r="A116" s="253"/>
      <c r="B116" s="254"/>
      <c r="C116" s="134">
        <v>17</v>
      </c>
      <c r="D116" s="119"/>
      <c r="E116" s="119"/>
      <c r="F116" s="119"/>
      <c r="G116" s="119"/>
      <c r="H116" s="119"/>
      <c r="I116" s="119"/>
      <c r="J116" s="119"/>
      <c r="K116" s="119"/>
      <c r="L116" s="119"/>
      <c r="M116" s="119"/>
      <c r="N116" s="119"/>
      <c r="O116" s="119"/>
      <c r="P116" s="119">
        <f t="shared" si="30"/>
        <v>0</v>
      </c>
    </row>
    <row r="117" spans="1:16" ht="14.25" customHeight="1">
      <c r="A117" s="253"/>
      <c r="B117" s="254"/>
      <c r="C117" s="134">
        <v>25</v>
      </c>
      <c r="D117" s="119"/>
      <c r="E117" s="119"/>
      <c r="F117" s="119"/>
      <c r="G117" s="119"/>
      <c r="H117" s="119"/>
      <c r="I117" s="119"/>
      <c r="J117" s="119"/>
      <c r="K117" s="119"/>
      <c r="L117" s="119"/>
      <c r="M117" s="119"/>
      <c r="N117" s="119"/>
      <c r="O117" s="119"/>
      <c r="P117" s="119">
        <f t="shared" si="30"/>
        <v>0</v>
      </c>
    </row>
    <row r="118" spans="1:16" ht="14.25" customHeight="1">
      <c r="A118" s="253"/>
      <c r="B118" s="254"/>
      <c r="C118" s="134">
        <v>26</v>
      </c>
      <c r="D118" s="119"/>
      <c r="E118" s="119"/>
      <c r="F118" s="119"/>
      <c r="G118" s="119"/>
      <c r="H118" s="119"/>
      <c r="I118" s="119"/>
      <c r="J118" s="119"/>
      <c r="K118" s="119"/>
      <c r="L118" s="119"/>
      <c r="M118" s="119"/>
      <c r="N118" s="119"/>
      <c r="O118" s="119"/>
      <c r="P118" s="119">
        <f t="shared" si="30"/>
        <v>0</v>
      </c>
    </row>
    <row r="119" spans="1:16" ht="14.25" customHeight="1">
      <c r="A119" s="255"/>
      <c r="B119" s="256"/>
      <c r="C119" s="134">
        <v>27</v>
      </c>
      <c r="D119" s="119"/>
      <c r="E119" s="119"/>
      <c r="F119" s="119"/>
      <c r="G119" s="119"/>
      <c r="H119" s="119"/>
      <c r="I119" s="119"/>
      <c r="J119" s="119"/>
      <c r="K119" s="119"/>
      <c r="L119" s="119"/>
      <c r="M119" s="119"/>
      <c r="N119" s="119"/>
      <c r="O119" s="119"/>
      <c r="P119" s="119">
        <f t="shared" si="30"/>
        <v>0</v>
      </c>
    </row>
    <row r="120" spans="1:16" ht="15" customHeight="1">
      <c r="A120" s="340">
        <v>138</v>
      </c>
      <c r="B120" s="341" t="s">
        <v>1820</v>
      </c>
      <c r="C120" s="134">
        <v>11</v>
      </c>
      <c r="D120" s="119"/>
      <c r="E120" s="119"/>
      <c r="F120" s="119"/>
      <c r="G120" s="119"/>
      <c r="H120" s="119"/>
      <c r="I120" s="119"/>
      <c r="J120" s="119"/>
      <c r="K120" s="119"/>
      <c r="L120" s="119"/>
      <c r="M120" s="119"/>
      <c r="N120" s="119"/>
      <c r="O120" s="119"/>
      <c r="P120" s="119">
        <f t="shared" si="30"/>
        <v>0</v>
      </c>
    </row>
    <row r="121" spans="1:16" ht="14.25" customHeight="1">
      <c r="A121" s="253"/>
      <c r="B121" s="254"/>
      <c r="C121" s="134">
        <v>12</v>
      </c>
      <c r="D121" s="119"/>
      <c r="E121" s="119"/>
      <c r="F121" s="119"/>
      <c r="G121" s="119"/>
      <c r="H121" s="119"/>
      <c r="I121" s="119"/>
      <c r="J121" s="119"/>
      <c r="K121" s="119"/>
      <c r="L121" s="119"/>
      <c r="M121" s="119"/>
      <c r="N121" s="119"/>
      <c r="O121" s="119"/>
      <c r="P121" s="119">
        <f t="shared" si="30"/>
        <v>0</v>
      </c>
    </row>
    <row r="122" spans="1:16" ht="14.25" customHeight="1">
      <c r="A122" s="253"/>
      <c r="B122" s="254"/>
      <c r="C122" s="134">
        <v>13</v>
      </c>
      <c r="D122" s="119"/>
      <c r="E122" s="119"/>
      <c r="F122" s="119"/>
      <c r="G122" s="119"/>
      <c r="H122" s="119"/>
      <c r="I122" s="119"/>
      <c r="J122" s="119"/>
      <c r="K122" s="119"/>
      <c r="L122" s="119"/>
      <c r="M122" s="119"/>
      <c r="N122" s="119"/>
      <c r="O122" s="119"/>
      <c r="P122" s="119">
        <f t="shared" si="30"/>
        <v>0</v>
      </c>
    </row>
    <row r="123" spans="1:16" ht="14.25" customHeight="1">
      <c r="A123" s="253"/>
      <c r="B123" s="254"/>
      <c r="C123" s="134">
        <v>14</v>
      </c>
      <c r="D123" s="119"/>
      <c r="E123" s="119"/>
      <c r="F123" s="119"/>
      <c r="G123" s="119"/>
      <c r="H123" s="119"/>
      <c r="I123" s="119"/>
      <c r="J123" s="119"/>
      <c r="K123" s="119"/>
      <c r="L123" s="119"/>
      <c r="M123" s="119">
        <v>0</v>
      </c>
      <c r="N123" s="119"/>
      <c r="O123" s="119"/>
      <c r="P123" s="119">
        <f t="shared" si="30"/>
        <v>0</v>
      </c>
    </row>
    <row r="124" spans="1:16" ht="14.25" customHeight="1">
      <c r="A124" s="253"/>
      <c r="B124" s="254"/>
      <c r="C124" s="134">
        <v>15</v>
      </c>
      <c r="D124" s="119"/>
      <c r="E124" s="119"/>
      <c r="F124" s="119"/>
      <c r="G124" s="119"/>
      <c r="H124" s="119"/>
      <c r="I124" s="119"/>
      <c r="J124" s="119"/>
      <c r="K124" s="119"/>
      <c r="L124" s="119"/>
      <c r="M124" s="119"/>
      <c r="N124" s="119"/>
      <c r="O124" s="119"/>
      <c r="P124" s="119">
        <f t="shared" si="30"/>
        <v>0</v>
      </c>
    </row>
    <row r="125" spans="1:16" ht="14.25" customHeight="1">
      <c r="A125" s="253"/>
      <c r="B125" s="254"/>
      <c r="C125" s="134">
        <v>16</v>
      </c>
      <c r="D125" s="119"/>
      <c r="E125" s="119"/>
      <c r="F125" s="119"/>
      <c r="G125" s="119"/>
      <c r="H125" s="119"/>
      <c r="I125" s="119"/>
      <c r="J125" s="119"/>
      <c r="K125" s="119"/>
      <c r="L125" s="119"/>
      <c r="M125" s="119"/>
      <c r="N125" s="119"/>
      <c r="O125" s="119"/>
      <c r="P125" s="119">
        <f t="shared" si="30"/>
        <v>0</v>
      </c>
    </row>
    <row r="126" spans="1:16" ht="14.25" customHeight="1">
      <c r="A126" s="253"/>
      <c r="B126" s="254"/>
      <c r="C126" s="134">
        <v>17</v>
      </c>
      <c r="D126" s="119"/>
      <c r="E126" s="119"/>
      <c r="F126" s="119"/>
      <c r="G126" s="119"/>
      <c r="H126" s="119"/>
      <c r="I126" s="119"/>
      <c r="J126" s="119"/>
      <c r="K126" s="119"/>
      <c r="L126" s="119"/>
      <c r="M126" s="119"/>
      <c r="N126" s="119"/>
      <c r="O126" s="119"/>
      <c r="P126" s="119">
        <f t="shared" si="30"/>
        <v>0</v>
      </c>
    </row>
    <row r="127" spans="1:16" ht="14.25" customHeight="1">
      <c r="A127" s="253"/>
      <c r="B127" s="254"/>
      <c r="C127" s="134">
        <v>25</v>
      </c>
      <c r="D127" s="161"/>
      <c r="E127" s="161"/>
      <c r="F127" s="161"/>
      <c r="G127" s="161"/>
      <c r="H127" s="161"/>
      <c r="I127" s="161"/>
      <c r="J127" s="161"/>
      <c r="K127" s="161"/>
      <c r="L127" s="161"/>
      <c r="M127" s="161"/>
      <c r="N127" s="161"/>
      <c r="O127" s="161"/>
      <c r="P127" s="119">
        <f t="shared" si="30"/>
        <v>0</v>
      </c>
    </row>
    <row r="128" spans="1:16" ht="14.25" customHeight="1">
      <c r="A128" s="253"/>
      <c r="B128" s="254"/>
      <c r="C128" s="134">
        <v>26</v>
      </c>
      <c r="D128" s="161"/>
      <c r="E128" s="161"/>
      <c r="F128" s="161"/>
      <c r="G128" s="161"/>
      <c r="H128" s="161"/>
      <c r="I128" s="161"/>
      <c r="J128" s="161"/>
      <c r="K128" s="161"/>
      <c r="L128" s="161"/>
      <c r="M128" s="161"/>
      <c r="N128" s="161"/>
      <c r="O128" s="161"/>
      <c r="P128" s="119">
        <f t="shared" si="30"/>
        <v>0</v>
      </c>
    </row>
    <row r="129" spans="1:16" ht="14.25" customHeight="1">
      <c r="A129" s="255"/>
      <c r="B129" s="256"/>
      <c r="C129" s="134">
        <v>27</v>
      </c>
      <c r="D129" s="161"/>
      <c r="E129" s="161"/>
      <c r="F129" s="161"/>
      <c r="G129" s="161"/>
      <c r="H129" s="161"/>
      <c r="I129" s="161"/>
      <c r="J129" s="161"/>
      <c r="K129" s="161"/>
      <c r="L129" s="161"/>
      <c r="M129" s="161"/>
      <c r="N129" s="161"/>
      <c r="O129" s="161"/>
      <c r="P129" s="119">
        <f t="shared" si="30"/>
        <v>0</v>
      </c>
    </row>
    <row r="130" spans="1:16" ht="14.25" customHeight="1">
      <c r="A130" s="155">
        <v>1400</v>
      </c>
      <c r="B130" s="339" t="s">
        <v>1821</v>
      </c>
      <c r="C130" s="262"/>
      <c r="D130" s="156"/>
      <c r="E130" s="156"/>
      <c r="F130" s="156"/>
      <c r="G130" s="156"/>
      <c r="H130" s="156"/>
      <c r="I130" s="156"/>
      <c r="J130" s="156"/>
      <c r="K130" s="156">
        <f t="shared" ref="K130:P130" si="32">SUM(K131:K170)</f>
        <v>0</v>
      </c>
      <c r="L130" s="156">
        <f t="shared" si="32"/>
        <v>0</v>
      </c>
      <c r="M130" s="156">
        <f t="shared" si="32"/>
        <v>0</v>
      </c>
      <c r="N130" s="156">
        <f t="shared" si="32"/>
        <v>0</v>
      </c>
      <c r="O130" s="156">
        <f t="shared" si="32"/>
        <v>0</v>
      </c>
      <c r="P130" s="156">
        <f t="shared" si="32"/>
        <v>0</v>
      </c>
    </row>
    <row r="131" spans="1:16" ht="14.25" customHeight="1">
      <c r="A131" s="340">
        <v>141</v>
      </c>
      <c r="B131" s="341" t="s">
        <v>1822</v>
      </c>
      <c r="C131" s="134">
        <v>11</v>
      </c>
      <c r="D131" s="119"/>
      <c r="E131" s="119"/>
      <c r="F131" s="119"/>
      <c r="G131" s="119"/>
      <c r="H131" s="119"/>
      <c r="I131" s="119"/>
      <c r="J131" s="119"/>
      <c r="K131" s="119"/>
      <c r="L131" s="119"/>
      <c r="M131" s="119"/>
      <c r="N131" s="119"/>
      <c r="O131" s="119"/>
      <c r="P131" s="119"/>
    </row>
    <row r="132" spans="1:16" ht="14.25" customHeight="1">
      <c r="A132" s="253"/>
      <c r="B132" s="254"/>
      <c r="C132" s="134">
        <v>12</v>
      </c>
      <c r="D132" s="119"/>
      <c r="E132" s="119"/>
      <c r="F132" s="119"/>
      <c r="G132" s="119"/>
      <c r="H132" s="119"/>
      <c r="I132" s="119"/>
      <c r="J132" s="119"/>
      <c r="K132" s="119"/>
      <c r="L132" s="119"/>
      <c r="M132" s="119"/>
      <c r="N132" s="119"/>
      <c r="O132" s="119"/>
      <c r="P132" s="119">
        <f t="shared" ref="P132:P170" si="33">SUM(D132:O132)</f>
        <v>0</v>
      </c>
    </row>
    <row r="133" spans="1:16" ht="14.25" customHeight="1">
      <c r="A133" s="253"/>
      <c r="B133" s="254"/>
      <c r="C133" s="134">
        <v>13</v>
      </c>
      <c r="D133" s="119"/>
      <c r="E133" s="119"/>
      <c r="F133" s="119"/>
      <c r="G133" s="119"/>
      <c r="H133" s="119"/>
      <c r="I133" s="119"/>
      <c r="J133" s="119"/>
      <c r="K133" s="119"/>
      <c r="L133" s="119"/>
      <c r="M133" s="119"/>
      <c r="N133" s="119"/>
      <c r="O133" s="119"/>
      <c r="P133" s="119">
        <f t="shared" si="33"/>
        <v>0</v>
      </c>
    </row>
    <row r="134" spans="1:16" ht="14.25" customHeight="1">
      <c r="A134" s="253"/>
      <c r="B134" s="254"/>
      <c r="C134" s="134">
        <v>14</v>
      </c>
      <c r="D134" s="119"/>
      <c r="E134" s="119"/>
      <c r="F134" s="119"/>
      <c r="G134" s="119"/>
      <c r="H134" s="119"/>
      <c r="I134" s="119"/>
      <c r="J134" s="119"/>
      <c r="K134" s="119"/>
      <c r="L134" s="119"/>
      <c r="M134" s="119"/>
      <c r="N134" s="119"/>
      <c r="O134" s="119"/>
      <c r="P134" s="119">
        <f t="shared" si="33"/>
        <v>0</v>
      </c>
    </row>
    <row r="135" spans="1:16" ht="14.25" customHeight="1">
      <c r="A135" s="253"/>
      <c r="B135" s="254"/>
      <c r="C135" s="134">
        <v>15</v>
      </c>
      <c r="D135" s="119"/>
      <c r="E135" s="119"/>
      <c r="F135" s="119"/>
      <c r="G135" s="119"/>
      <c r="H135" s="119"/>
      <c r="I135" s="119"/>
      <c r="J135" s="119"/>
      <c r="K135" s="119"/>
      <c r="L135" s="119"/>
      <c r="M135" s="119"/>
      <c r="N135" s="119"/>
      <c r="O135" s="119"/>
      <c r="P135" s="119">
        <f t="shared" si="33"/>
        <v>0</v>
      </c>
    </row>
    <row r="136" spans="1:16" ht="14.25" customHeight="1">
      <c r="A136" s="253"/>
      <c r="B136" s="254"/>
      <c r="C136" s="134">
        <v>16</v>
      </c>
      <c r="D136" s="119"/>
      <c r="E136" s="119"/>
      <c r="F136" s="119"/>
      <c r="G136" s="119"/>
      <c r="H136" s="119"/>
      <c r="I136" s="119"/>
      <c r="J136" s="119"/>
      <c r="K136" s="119"/>
      <c r="L136" s="119"/>
      <c r="M136" s="119"/>
      <c r="N136" s="119"/>
      <c r="O136" s="119"/>
      <c r="P136" s="119">
        <f t="shared" si="33"/>
        <v>0</v>
      </c>
    </row>
    <row r="137" spans="1:16" ht="14.25" customHeight="1">
      <c r="A137" s="253"/>
      <c r="B137" s="254"/>
      <c r="C137" s="134">
        <v>17</v>
      </c>
      <c r="D137" s="119"/>
      <c r="E137" s="119"/>
      <c r="F137" s="119"/>
      <c r="G137" s="119"/>
      <c r="H137" s="119"/>
      <c r="I137" s="119"/>
      <c r="J137" s="119"/>
      <c r="K137" s="119"/>
      <c r="L137" s="119"/>
      <c r="M137" s="119"/>
      <c r="N137" s="119"/>
      <c r="O137" s="119"/>
      <c r="P137" s="119">
        <f t="shared" si="33"/>
        <v>0</v>
      </c>
    </row>
    <row r="138" spans="1:16" ht="14.25" customHeight="1">
      <c r="A138" s="253"/>
      <c r="B138" s="254"/>
      <c r="C138" s="134">
        <v>25</v>
      </c>
      <c r="D138" s="119"/>
      <c r="E138" s="119"/>
      <c r="F138" s="119"/>
      <c r="G138" s="119"/>
      <c r="H138" s="119"/>
      <c r="I138" s="119"/>
      <c r="J138" s="119"/>
      <c r="K138" s="119"/>
      <c r="L138" s="119"/>
      <c r="M138" s="119"/>
      <c r="N138" s="119"/>
      <c r="O138" s="119"/>
      <c r="P138" s="119">
        <f t="shared" si="33"/>
        <v>0</v>
      </c>
    </row>
    <row r="139" spans="1:16" ht="14.25" customHeight="1">
      <c r="A139" s="253"/>
      <c r="B139" s="254"/>
      <c r="C139" s="134">
        <v>26</v>
      </c>
      <c r="D139" s="119"/>
      <c r="E139" s="119"/>
      <c r="F139" s="119"/>
      <c r="G139" s="119"/>
      <c r="H139" s="119"/>
      <c r="I139" s="119"/>
      <c r="J139" s="119"/>
      <c r="K139" s="119"/>
      <c r="L139" s="119"/>
      <c r="M139" s="119"/>
      <c r="N139" s="119"/>
      <c r="O139" s="119"/>
      <c r="P139" s="119">
        <f t="shared" si="33"/>
        <v>0</v>
      </c>
    </row>
    <row r="140" spans="1:16" ht="14.25" customHeight="1">
      <c r="A140" s="255"/>
      <c r="B140" s="256"/>
      <c r="C140" s="134">
        <v>27</v>
      </c>
      <c r="D140" s="119"/>
      <c r="E140" s="119"/>
      <c r="F140" s="119"/>
      <c r="G140" s="119"/>
      <c r="H140" s="119"/>
      <c r="I140" s="119"/>
      <c r="J140" s="119"/>
      <c r="K140" s="119"/>
      <c r="L140" s="119"/>
      <c r="M140" s="119"/>
      <c r="N140" s="119"/>
      <c r="O140" s="119"/>
      <c r="P140" s="119">
        <f t="shared" si="33"/>
        <v>0</v>
      </c>
    </row>
    <row r="141" spans="1:16" ht="14.25" customHeight="1">
      <c r="A141" s="340">
        <v>142</v>
      </c>
      <c r="B141" s="341" t="s">
        <v>1823</v>
      </c>
      <c r="C141" s="134">
        <v>11</v>
      </c>
      <c r="D141" s="119"/>
      <c r="E141" s="119"/>
      <c r="F141" s="119"/>
      <c r="G141" s="119"/>
      <c r="H141" s="119"/>
      <c r="I141" s="119"/>
      <c r="J141" s="119"/>
      <c r="K141" s="119"/>
      <c r="L141" s="119"/>
      <c r="M141" s="119"/>
      <c r="N141" s="119"/>
      <c r="O141" s="119"/>
      <c r="P141" s="119">
        <f t="shared" si="33"/>
        <v>0</v>
      </c>
    </row>
    <row r="142" spans="1:16" ht="14.25" customHeight="1">
      <c r="A142" s="253"/>
      <c r="B142" s="254"/>
      <c r="C142" s="134">
        <v>12</v>
      </c>
      <c r="D142" s="119"/>
      <c r="E142" s="119"/>
      <c r="F142" s="119"/>
      <c r="G142" s="119"/>
      <c r="H142" s="119"/>
      <c r="I142" s="119"/>
      <c r="J142" s="119"/>
      <c r="K142" s="119"/>
      <c r="L142" s="119"/>
      <c r="M142" s="119"/>
      <c r="N142" s="119"/>
      <c r="O142" s="119"/>
      <c r="P142" s="119">
        <f t="shared" si="33"/>
        <v>0</v>
      </c>
    </row>
    <row r="143" spans="1:16" ht="14.25" customHeight="1">
      <c r="A143" s="253"/>
      <c r="B143" s="254"/>
      <c r="C143" s="134">
        <v>13</v>
      </c>
      <c r="D143" s="119"/>
      <c r="E143" s="119"/>
      <c r="F143" s="119"/>
      <c r="G143" s="119"/>
      <c r="H143" s="119"/>
      <c r="I143" s="119"/>
      <c r="J143" s="119"/>
      <c r="K143" s="119"/>
      <c r="L143" s="119"/>
      <c r="M143" s="119"/>
      <c r="N143" s="119"/>
      <c r="O143" s="119"/>
      <c r="P143" s="119">
        <f t="shared" si="33"/>
        <v>0</v>
      </c>
    </row>
    <row r="144" spans="1:16" ht="14.25" customHeight="1">
      <c r="A144" s="253"/>
      <c r="B144" s="254"/>
      <c r="C144" s="134">
        <v>14</v>
      </c>
      <c r="D144" s="119"/>
      <c r="E144" s="119"/>
      <c r="F144" s="119"/>
      <c r="G144" s="119"/>
      <c r="H144" s="119"/>
      <c r="I144" s="119"/>
      <c r="J144" s="119"/>
      <c r="K144" s="119"/>
      <c r="L144" s="119"/>
      <c r="M144" s="119"/>
      <c r="N144" s="119"/>
      <c r="O144" s="119"/>
      <c r="P144" s="119">
        <f t="shared" si="33"/>
        <v>0</v>
      </c>
    </row>
    <row r="145" spans="1:16" ht="14.25" customHeight="1">
      <c r="A145" s="253"/>
      <c r="B145" s="254"/>
      <c r="C145" s="134">
        <v>15</v>
      </c>
      <c r="D145" s="119"/>
      <c r="E145" s="119"/>
      <c r="F145" s="119"/>
      <c r="G145" s="119"/>
      <c r="H145" s="119"/>
      <c r="I145" s="119"/>
      <c r="J145" s="119"/>
      <c r="K145" s="119"/>
      <c r="L145" s="119"/>
      <c r="M145" s="119"/>
      <c r="N145" s="119"/>
      <c r="O145" s="119"/>
      <c r="P145" s="119">
        <f t="shared" si="33"/>
        <v>0</v>
      </c>
    </row>
    <row r="146" spans="1:16" ht="14.25" customHeight="1">
      <c r="A146" s="253"/>
      <c r="B146" s="254"/>
      <c r="C146" s="134">
        <v>16</v>
      </c>
      <c r="D146" s="119"/>
      <c r="E146" s="119"/>
      <c r="F146" s="119"/>
      <c r="G146" s="119"/>
      <c r="H146" s="119"/>
      <c r="I146" s="119"/>
      <c r="J146" s="119"/>
      <c r="K146" s="119"/>
      <c r="L146" s="119"/>
      <c r="M146" s="119"/>
      <c r="N146" s="119"/>
      <c r="O146" s="119"/>
      <c r="P146" s="119">
        <f t="shared" si="33"/>
        <v>0</v>
      </c>
    </row>
    <row r="147" spans="1:16" ht="14.25" customHeight="1">
      <c r="A147" s="253"/>
      <c r="B147" s="254"/>
      <c r="C147" s="134">
        <v>17</v>
      </c>
      <c r="D147" s="119"/>
      <c r="E147" s="119"/>
      <c r="F147" s="119"/>
      <c r="G147" s="119"/>
      <c r="H147" s="119"/>
      <c r="I147" s="119"/>
      <c r="J147" s="119"/>
      <c r="K147" s="119"/>
      <c r="L147" s="119"/>
      <c r="M147" s="119"/>
      <c r="N147" s="119"/>
      <c r="O147" s="119"/>
      <c r="P147" s="119">
        <f t="shared" si="33"/>
        <v>0</v>
      </c>
    </row>
    <row r="148" spans="1:16" ht="14.25" customHeight="1">
      <c r="A148" s="253"/>
      <c r="B148" s="254"/>
      <c r="C148" s="134">
        <v>25</v>
      </c>
      <c r="D148" s="119"/>
      <c r="E148" s="119"/>
      <c r="F148" s="119"/>
      <c r="G148" s="119"/>
      <c r="H148" s="119"/>
      <c r="I148" s="119"/>
      <c r="J148" s="119"/>
      <c r="K148" s="119"/>
      <c r="L148" s="119"/>
      <c r="M148" s="119"/>
      <c r="N148" s="119"/>
      <c r="O148" s="119"/>
      <c r="P148" s="119">
        <f t="shared" si="33"/>
        <v>0</v>
      </c>
    </row>
    <row r="149" spans="1:16" ht="14.25" customHeight="1">
      <c r="A149" s="253"/>
      <c r="B149" s="254"/>
      <c r="C149" s="134">
        <v>26</v>
      </c>
      <c r="D149" s="119"/>
      <c r="E149" s="119"/>
      <c r="F149" s="119"/>
      <c r="G149" s="119"/>
      <c r="H149" s="119"/>
      <c r="I149" s="119"/>
      <c r="J149" s="119"/>
      <c r="K149" s="119"/>
      <c r="L149" s="119"/>
      <c r="M149" s="119"/>
      <c r="N149" s="119"/>
      <c r="O149" s="119"/>
      <c r="P149" s="119">
        <f t="shared" si="33"/>
        <v>0</v>
      </c>
    </row>
    <row r="150" spans="1:16" ht="14.25" customHeight="1">
      <c r="A150" s="255"/>
      <c r="B150" s="256"/>
      <c r="C150" s="134">
        <v>27</v>
      </c>
      <c r="D150" s="119"/>
      <c r="E150" s="119"/>
      <c r="F150" s="119"/>
      <c r="G150" s="119"/>
      <c r="H150" s="119"/>
      <c r="I150" s="119"/>
      <c r="J150" s="119"/>
      <c r="K150" s="119"/>
      <c r="L150" s="119"/>
      <c r="M150" s="119"/>
      <c r="N150" s="119"/>
      <c r="O150" s="119"/>
      <c r="P150" s="119">
        <f t="shared" si="33"/>
        <v>0</v>
      </c>
    </row>
    <row r="151" spans="1:16" ht="14.25" customHeight="1">
      <c r="A151" s="340">
        <v>143</v>
      </c>
      <c r="B151" s="341" t="s">
        <v>1824</v>
      </c>
      <c r="C151" s="134">
        <v>11</v>
      </c>
      <c r="D151" s="119"/>
      <c r="E151" s="119"/>
      <c r="F151" s="119"/>
      <c r="G151" s="119"/>
      <c r="H151" s="119"/>
      <c r="I151" s="119"/>
      <c r="J151" s="119"/>
      <c r="K151" s="119"/>
      <c r="L151" s="119"/>
      <c r="M151" s="119"/>
      <c r="N151" s="119"/>
      <c r="O151" s="119"/>
      <c r="P151" s="119"/>
    </row>
    <row r="152" spans="1:16" ht="14.25" customHeight="1">
      <c r="A152" s="253"/>
      <c r="B152" s="254"/>
      <c r="C152" s="134">
        <v>12</v>
      </c>
      <c r="D152" s="119"/>
      <c r="E152" s="119"/>
      <c r="F152" s="119"/>
      <c r="G152" s="119"/>
      <c r="H152" s="119"/>
      <c r="I152" s="119"/>
      <c r="J152" s="119"/>
      <c r="K152" s="119"/>
      <c r="L152" s="119"/>
      <c r="M152" s="119"/>
      <c r="N152" s="119"/>
      <c r="O152" s="119"/>
      <c r="P152" s="119">
        <f t="shared" si="33"/>
        <v>0</v>
      </c>
    </row>
    <row r="153" spans="1:16" ht="14.25" customHeight="1">
      <c r="A153" s="253"/>
      <c r="B153" s="254"/>
      <c r="C153" s="134">
        <v>13</v>
      </c>
      <c r="D153" s="119"/>
      <c r="E153" s="119"/>
      <c r="F153" s="119"/>
      <c r="G153" s="119"/>
      <c r="H153" s="119"/>
      <c r="I153" s="119"/>
      <c r="J153" s="119"/>
      <c r="K153" s="119"/>
      <c r="L153" s="119"/>
      <c r="M153" s="119"/>
      <c r="N153" s="119"/>
      <c r="O153" s="119"/>
      <c r="P153" s="119">
        <f t="shared" si="33"/>
        <v>0</v>
      </c>
    </row>
    <row r="154" spans="1:16" ht="14.25" customHeight="1">
      <c r="A154" s="253"/>
      <c r="B154" s="254"/>
      <c r="C154" s="134">
        <v>14</v>
      </c>
      <c r="D154" s="119"/>
      <c r="E154" s="119"/>
      <c r="F154" s="119"/>
      <c r="G154" s="119"/>
      <c r="H154" s="119"/>
      <c r="I154" s="119"/>
      <c r="J154" s="119"/>
      <c r="K154" s="119"/>
      <c r="L154" s="119"/>
      <c r="M154" s="119"/>
      <c r="N154" s="119"/>
      <c r="O154" s="119"/>
      <c r="P154" s="119">
        <f t="shared" si="33"/>
        <v>0</v>
      </c>
    </row>
    <row r="155" spans="1:16" ht="14.25" customHeight="1">
      <c r="A155" s="253"/>
      <c r="B155" s="254"/>
      <c r="C155" s="134">
        <v>15</v>
      </c>
      <c r="D155" s="119"/>
      <c r="E155" s="119"/>
      <c r="F155" s="119"/>
      <c r="G155" s="119"/>
      <c r="H155" s="119"/>
      <c r="I155" s="119"/>
      <c r="J155" s="119"/>
      <c r="K155" s="119"/>
      <c r="L155" s="119"/>
      <c r="M155" s="119"/>
      <c r="N155" s="119"/>
      <c r="O155" s="119"/>
      <c r="P155" s="119">
        <f t="shared" si="33"/>
        <v>0</v>
      </c>
    </row>
    <row r="156" spans="1:16" ht="14.25" customHeight="1">
      <c r="A156" s="253"/>
      <c r="B156" s="254"/>
      <c r="C156" s="134">
        <v>16</v>
      </c>
      <c r="D156" s="119"/>
      <c r="E156" s="119"/>
      <c r="F156" s="119"/>
      <c r="G156" s="119"/>
      <c r="H156" s="119"/>
      <c r="I156" s="119"/>
      <c r="J156" s="119"/>
      <c r="K156" s="119"/>
      <c r="L156" s="119"/>
      <c r="M156" s="119"/>
      <c r="N156" s="119"/>
      <c r="O156" s="119"/>
      <c r="P156" s="119">
        <f t="shared" si="33"/>
        <v>0</v>
      </c>
    </row>
    <row r="157" spans="1:16" ht="14.25" customHeight="1">
      <c r="A157" s="253"/>
      <c r="B157" s="254"/>
      <c r="C157" s="134">
        <v>17</v>
      </c>
      <c r="D157" s="119"/>
      <c r="E157" s="119"/>
      <c r="F157" s="119"/>
      <c r="G157" s="119"/>
      <c r="H157" s="119"/>
      <c r="I157" s="119"/>
      <c r="J157" s="119"/>
      <c r="K157" s="119"/>
      <c r="L157" s="119"/>
      <c r="M157" s="119"/>
      <c r="N157" s="119"/>
      <c r="O157" s="119"/>
      <c r="P157" s="119">
        <f t="shared" si="33"/>
        <v>0</v>
      </c>
    </row>
    <row r="158" spans="1:16" ht="14.25" customHeight="1">
      <c r="A158" s="253"/>
      <c r="B158" s="254"/>
      <c r="C158" s="134">
        <v>25</v>
      </c>
      <c r="D158" s="119"/>
      <c r="E158" s="119"/>
      <c r="F158" s="119"/>
      <c r="G158" s="119"/>
      <c r="H158" s="119"/>
      <c r="I158" s="119"/>
      <c r="J158" s="119"/>
      <c r="K158" s="119"/>
      <c r="L158" s="119"/>
      <c r="M158" s="119"/>
      <c r="N158" s="119"/>
      <c r="O158" s="119"/>
      <c r="P158" s="119">
        <f t="shared" si="33"/>
        <v>0</v>
      </c>
    </row>
    <row r="159" spans="1:16" ht="14.25" customHeight="1">
      <c r="A159" s="253"/>
      <c r="B159" s="254"/>
      <c r="C159" s="134">
        <v>26</v>
      </c>
      <c r="D159" s="119"/>
      <c r="E159" s="119"/>
      <c r="F159" s="119"/>
      <c r="G159" s="119"/>
      <c r="H159" s="119"/>
      <c r="I159" s="119"/>
      <c r="J159" s="119"/>
      <c r="K159" s="119"/>
      <c r="L159" s="119"/>
      <c r="M159" s="119"/>
      <c r="N159" s="119"/>
      <c r="O159" s="119"/>
      <c r="P159" s="119">
        <f t="shared" si="33"/>
        <v>0</v>
      </c>
    </row>
    <row r="160" spans="1:16" ht="14.25" customHeight="1">
      <c r="A160" s="255"/>
      <c r="B160" s="256"/>
      <c r="C160" s="134">
        <v>27</v>
      </c>
      <c r="D160" s="119"/>
      <c r="E160" s="119"/>
      <c r="F160" s="119"/>
      <c r="G160" s="119"/>
      <c r="H160" s="119"/>
      <c r="I160" s="119"/>
      <c r="J160" s="119"/>
      <c r="K160" s="119"/>
      <c r="L160" s="119"/>
      <c r="M160" s="119"/>
      <c r="N160" s="119"/>
      <c r="O160" s="119"/>
      <c r="P160" s="119">
        <f t="shared" si="33"/>
        <v>0</v>
      </c>
    </row>
    <row r="161" spans="1:16" ht="14.25" customHeight="1">
      <c r="A161" s="340">
        <v>144</v>
      </c>
      <c r="B161" s="341" t="s">
        <v>1825</v>
      </c>
      <c r="C161" s="134">
        <v>11</v>
      </c>
      <c r="D161" s="119"/>
      <c r="E161" s="119"/>
      <c r="F161" s="119"/>
      <c r="G161" s="119"/>
      <c r="H161" s="119"/>
      <c r="I161" s="119"/>
      <c r="J161" s="119"/>
      <c r="K161" s="119"/>
      <c r="L161" s="119"/>
      <c r="M161" s="119"/>
      <c r="N161" s="119"/>
      <c r="O161" s="119"/>
      <c r="P161" s="119">
        <f t="shared" si="33"/>
        <v>0</v>
      </c>
    </row>
    <row r="162" spans="1:16" ht="14.25" customHeight="1">
      <c r="A162" s="253"/>
      <c r="B162" s="254"/>
      <c r="C162" s="134">
        <v>12</v>
      </c>
      <c r="D162" s="119"/>
      <c r="E162" s="119"/>
      <c r="F162" s="119"/>
      <c r="G162" s="119"/>
      <c r="H162" s="119"/>
      <c r="I162" s="119"/>
      <c r="J162" s="119"/>
      <c r="K162" s="119"/>
      <c r="L162" s="119"/>
      <c r="M162" s="119"/>
      <c r="N162" s="119"/>
      <c r="O162" s="119"/>
      <c r="P162" s="119">
        <f t="shared" si="33"/>
        <v>0</v>
      </c>
    </row>
    <row r="163" spans="1:16" ht="14.25" customHeight="1">
      <c r="A163" s="253"/>
      <c r="B163" s="254"/>
      <c r="C163" s="134">
        <v>13</v>
      </c>
      <c r="D163" s="119"/>
      <c r="E163" s="119"/>
      <c r="F163" s="119"/>
      <c r="G163" s="119"/>
      <c r="H163" s="119"/>
      <c r="I163" s="119"/>
      <c r="J163" s="119"/>
      <c r="K163" s="119"/>
      <c r="L163" s="119"/>
      <c r="M163" s="119"/>
      <c r="N163" s="119"/>
      <c r="O163" s="119"/>
      <c r="P163" s="119">
        <f t="shared" si="33"/>
        <v>0</v>
      </c>
    </row>
    <row r="164" spans="1:16" ht="14.25" customHeight="1">
      <c r="A164" s="253"/>
      <c r="B164" s="254"/>
      <c r="C164" s="134">
        <v>14</v>
      </c>
      <c r="D164" s="119"/>
      <c r="E164" s="119"/>
      <c r="F164" s="119"/>
      <c r="G164" s="119"/>
      <c r="H164" s="119"/>
      <c r="I164" s="119"/>
      <c r="J164" s="119"/>
      <c r="K164" s="119"/>
      <c r="L164" s="119"/>
      <c r="M164" s="119"/>
      <c r="N164" s="119"/>
      <c r="O164" s="119"/>
      <c r="P164" s="119">
        <f t="shared" si="33"/>
        <v>0</v>
      </c>
    </row>
    <row r="165" spans="1:16" ht="14.25" customHeight="1">
      <c r="A165" s="253"/>
      <c r="B165" s="254"/>
      <c r="C165" s="134">
        <v>15</v>
      </c>
      <c r="D165" s="119"/>
      <c r="E165" s="119"/>
      <c r="F165" s="119"/>
      <c r="G165" s="119"/>
      <c r="H165" s="119"/>
      <c r="I165" s="119"/>
      <c r="J165" s="119"/>
      <c r="K165" s="119"/>
      <c r="L165" s="119"/>
      <c r="M165" s="119"/>
      <c r="N165" s="119"/>
      <c r="O165" s="119"/>
      <c r="P165" s="119">
        <f t="shared" si="33"/>
        <v>0</v>
      </c>
    </row>
    <row r="166" spans="1:16" ht="14.25" customHeight="1">
      <c r="A166" s="253"/>
      <c r="B166" s="254"/>
      <c r="C166" s="134">
        <v>16</v>
      </c>
      <c r="D166" s="119"/>
      <c r="E166" s="119"/>
      <c r="F166" s="119"/>
      <c r="G166" s="119"/>
      <c r="H166" s="119"/>
      <c r="I166" s="119"/>
      <c r="J166" s="119"/>
      <c r="K166" s="119"/>
      <c r="L166" s="119"/>
      <c r="M166" s="119"/>
      <c r="N166" s="119"/>
      <c r="O166" s="119"/>
      <c r="P166" s="119">
        <f t="shared" si="33"/>
        <v>0</v>
      </c>
    </row>
    <row r="167" spans="1:16" ht="14.25" customHeight="1">
      <c r="A167" s="253"/>
      <c r="B167" s="254"/>
      <c r="C167" s="134">
        <v>17</v>
      </c>
      <c r="D167" s="119"/>
      <c r="E167" s="119"/>
      <c r="F167" s="119"/>
      <c r="G167" s="119"/>
      <c r="H167" s="119"/>
      <c r="I167" s="119"/>
      <c r="J167" s="119"/>
      <c r="K167" s="119"/>
      <c r="L167" s="119"/>
      <c r="M167" s="119"/>
      <c r="N167" s="119"/>
      <c r="O167" s="119"/>
      <c r="P167" s="119">
        <f t="shared" si="33"/>
        <v>0</v>
      </c>
    </row>
    <row r="168" spans="1:16" ht="14.25" customHeight="1">
      <c r="A168" s="253"/>
      <c r="B168" s="254"/>
      <c r="C168" s="134">
        <v>25</v>
      </c>
      <c r="D168" s="161"/>
      <c r="E168" s="161"/>
      <c r="F168" s="161"/>
      <c r="G168" s="161"/>
      <c r="H168" s="161"/>
      <c r="I168" s="161"/>
      <c r="J168" s="161"/>
      <c r="K168" s="161"/>
      <c r="L168" s="161"/>
      <c r="M168" s="161"/>
      <c r="N168" s="161"/>
      <c r="O168" s="161"/>
      <c r="P168" s="119">
        <f t="shared" si="33"/>
        <v>0</v>
      </c>
    </row>
    <row r="169" spans="1:16" ht="14.25" customHeight="1">
      <c r="A169" s="253"/>
      <c r="B169" s="254"/>
      <c r="C169" s="134">
        <v>26</v>
      </c>
      <c r="D169" s="161"/>
      <c r="E169" s="161"/>
      <c r="F169" s="161"/>
      <c r="G169" s="161"/>
      <c r="H169" s="161"/>
      <c r="I169" s="161"/>
      <c r="J169" s="161"/>
      <c r="K169" s="161"/>
      <c r="L169" s="161"/>
      <c r="M169" s="161"/>
      <c r="N169" s="161"/>
      <c r="O169" s="161"/>
      <c r="P169" s="119">
        <f t="shared" si="33"/>
        <v>0</v>
      </c>
    </row>
    <row r="170" spans="1:16" ht="14.25" customHeight="1">
      <c r="A170" s="255"/>
      <c r="B170" s="256"/>
      <c r="C170" s="134">
        <v>27</v>
      </c>
      <c r="D170" s="161"/>
      <c r="E170" s="161"/>
      <c r="F170" s="161"/>
      <c r="G170" s="161"/>
      <c r="H170" s="161"/>
      <c r="I170" s="161"/>
      <c r="J170" s="161"/>
      <c r="K170" s="161"/>
      <c r="L170" s="161"/>
      <c r="M170" s="161"/>
      <c r="N170" s="161"/>
      <c r="O170" s="161"/>
      <c r="P170" s="119">
        <f t="shared" si="33"/>
        <v>0</v>
      </c>
    </row>
    <row r="171" spans="1:16" ht="14.25" customHeight="1">
      <c r="A171" s="155">
        <v>1500</v>
      </c>
      <c r="B171" s="339" t="s">
        <v>1826</v>
      </c>
      <c r="C171" s="262"/>
      <c r="D171" s="156">
        <f t="shared" ref="D171:P171" si="34">SUM(D172:D231)</f>
        <v>0</v>
      </c>
      <c r="E171" s="156">
        <f t="shared" si="34"/>
        <v>0</v>
      </c>
      <c r="F171" s="156">
        <f t="shared" si="34"/>
        <v>0</v>
      </c>
      <c r="G171" s="156">
        <f t="shared" si="34"/>
        <v>0</v>
      </c>
      <c r="H171" s="156">
        <f t="shared" si="34"/>
        <v>0</v>
      </c>
      <c r="I171" s="156">
        <f t="shared" si="34"/>
        <v>0</v>
      </c>
      <c r="J171" s="156">
        <f t="shared" si="34"/>
        <v>0</v>
      </c>
      <c r="K171" s="156">
        <f t="shared" si="34"/>
        <v>0</v>
      </c>
      <c r="L171" s="156">
        <f t="shared" si="34"/>
        <v>0</v>
      </c>
      <c r="M171" s="156">
        <f t="shared" si="34"/>
        <v>0</v>
      </c>
      <c r="N171" s="156">
        <f t="shared" si="34"/>
        <v>0</v>
      </c>
      <c r="O171" s="156">
        <f t="shared" si="34"/>
        <v>0</v>
      </c>
      <c r="P171" s="156">
        <f t="shared" si="34"/>
        <v>0</v>
      </c>
    </row>
    <row r="172" spans="1:16" ht="14.25" customHeight="1">
      <c r="A172" s="340">
        <v>151</v>
      </c>
      <c r="B172" s="341" t="s">
        <v>1827</v>
      </c>
      <c r="C172" s="134">
        <v>11</v>
      </c>
      <c r="D172" s="119"/>
      <c r="E172" s="119"/>
      <c r="F172" s="119"/>
      <c r="G172" s="119"/>
      <c r="H172" s="119"/>
      <c r="I172" s="119"/>
      <c r="J172" s="119"/>
      <c r="K172" s="119"/>
      <c r="L172" s="119"/>
      <c r="M172" s="119"/>
      <c r="N172" s="119"/>
      <c r="O172" s="119"/>
      <c r="P172" s="119">
        <f t="shared" ref="P172:P231" si="35">SUM(D172:O172)</f>
        <v>0</v>
      </c>
    </row>
    <row r="173" spans="1:16" ht="14.25" customHeight="1">
      <c r="A173" s="253"/>
      <c r="B173" s="254"/>
      <c r="C173" s="134">
        <v>12</v>
      </c>
      <c r="D173" s="119"/>
      <c r="E173" s="119"/>
      <c r="F173" s="119"/>
      <c r="G173" s="119"/>
      <c r="H173" s="119"/>
      <c r="I173" s="119"/>
      <c r="J173" s="119"/>
      <c r="K173" s="119"/>
      <c r="L173" s="119"/>
      <c r="M173" s="119"/>
      <c r="N173" s="119"/>
      <c r="O173" s="119"/>
      <c r="P173" s="119">
        <f t="shared" si="35"/>
        <v>0</v>
      </c>
    </row>
    <row r="174" spans="1:16" ht="14.25" customHeight="1">
      <c r="A174" s="253"/>
      <c r="B174" s="254"/>
      <c r="C174" s="134">
        <v>13</v>
      </c>
      <c r="D174" s="119"/>
      <c r="E174" s="119"/>
      <c r="F174" s="119"/>
      <c r="G174" s="119"/>
      <c r="H174" s="119"/>
      <c r="I174" s="119"/>
      <c r="J174" s="119"/>
      <c r="K174" s="119"/>
      <c r="L174" s="119"/>
      <c r="M174" s="119"/>
      <c r="N174" s="119"/>
      <c r="O174" s="119"/>
      <c r="P174" s="119">
        <f t="shared" si="35"/>
        <v>0</v>
      </c>
    </row>
    <row r="175" spans="1:16" ht="14.25" customHeight="1">
      <c r="A175" s="253"/>
      <c r="B175" s="254"/>
      <c r="C175" s="134">
        <v>14</v>
      </c>
      <c r="D175" s="119"/>
      <c r="E175" s="119"/>
      <c r="F175" s="119"/>
      <c r="G175" s="119"/>
      <c r="H175" s="119"/>
      <c r="I175" s="119"/>
      <c r="J175" s="119"/>
      <c r="K175" s="119"/>
      <c r="L175" s="119"/>
      <c r="M175" s="119"/>
      <c r="N175" s="119"/>
      <c r="O175" s="119"/>
      <c r="P175" s="119">
        <f t="shared" si="35"/>
        <v>0</v>
      </c>
    </row>
    <row r="176" spans="1:16" ht="14.25" customHeight="1">
      <c r="A176" s="253"/>
      <c r="B176" s="254"/>
      <c r="C176" s="134">
        <v>15</v>
      </c>
      <c r="D176" s="119"/>
      <c r="E176" s="119"/>
      <c r="F176" s="119"/>
      <c r="G176" s="119"/>
      <c r="H176" s="119"/>
      <c r="I176" s="119"/>
      <c r="J176" s="119"/>
      <c r="K176" s="119"/>
      <c r="L176" s="119"/>
      <c r="M176" s="119"/>
      <c r="N176" s="119"/>
      <c r="O176" s="119"/>
      <c r="P176" s="119">
        <f t="shared" si="35"/>
        <v>0</v>
      </c>
    </row>
    <row r="177" spans="1:16" ht="14.25" customHeight="1">
      <c r="A177" s="253"/>
      <c r="B177" s="254"/>
      <c r="C177" s="134">
        <v>16</v>
      </c>
      <c r="D177" s="119"/>
      <c r="E177" s="119"/>
      <c r="F177" s="119"/>
      <c r="G177" s="119"/>
      <c r="H177" s="119"/>
      <c r="I177" s="119"/>
      <c r="J177" s="119"/>
      <c r="K177" s="119"/>
      <c r="L177" s="119"/>
      <c r="M177" s="119"/>
      <c r="N177" s="119"/>
      <c r="O177" s="119"/>
      <c r="P177" s="119">
        <f t="shared" si="35"/>
        <v>0</v>
      </c>
    </row>
    <row r="178" spans="1:16" ht="14.25" customHeight="1">
      <c r="A178" s="253"/>
      <c r="B178" s="254"/>
      <c r="C178" s="134">
        <v>17</v>
      </c>
      <c r="D178" s="119"/>
      <c r="E178" s="119"/>
      <c r="F178" s="119"/>
      <c r="G178" s="119"/>
      <c r="H178" s="119"/>
      <c r="I178" s="119"/>
      <c r="J178" s="119"/>
      <c r="K178" s="119"/>
      <c r="L178" s="119"/>
      <c r="M178" s="119"/>
      <c r="N178" s="119"/>
      <c r="O178" s="119"/>
      <c r="P178" s="119">
        <f t="shared" si="35"/>
        <v>0</v>
      </c>
    </row>
    <row r="179" spans="1:16" ht="14.25" customHeight="1">
      <c r="A179" s="253"/>
      <c r="B179" s="254"/>
      <c r="C179" s="134">
        <v>25</v>
      </c>
      <c r="D179" s="119"/>
      <c r="E179" s="119"/>
      <c r="F179" s="119"/>
      <c r="G179" s="119"/>
      <c r="H179" s="119"/>
      <c r="I179" s="119"/>
      <c r="J179" s="119"/>
      <c r="K179" s="119"/>
      <c r="L179" s="119"/>
      <c r="M179" s="119"/>
      <c r="N179" s="119"/>
      <c r="O179" s="119"/>
      <c r="P179" s="119">
        <f t="shared" si="35"/>
        <v>0</v>
      </c>
    </row>
    <row r="180" spans="1:16" ht="14.25" customHeight="1">
      <c r="A180" s="253"/>
      <c r="B180" s="254"/>
      <c r="C180" s="134">
        <v>26</v>
      </c>
      <c r="D180" s="119"/>
      <c r="E180" s="119"/>
      <c r="F180" s="119"/>
      <c r="G180" s="119"/>
      <c r="H180" s="119"/>
      <c r="I180" s="119"/>
      <c r="J180" s="119"/>
      <c r="K180" s="119"/>
      <c r="L180" s="119"/>
      <c r="M180" s="119"/>
      <c r="N180" s="119"/>
      <c r="O180" s="119"/>
      <c r="P180" s="119">
        <f t="shared" si="35"/>
        <v>0</v>
      </c>
    </row>
    <row r="181" spans="1:16" ht="14.25" customHeight="1">
      <c r="A181" s="255"/>
      <c r="B181" s="256"/>
      <c r="C181" s="134">
        <v>27</v>
      </c>
      <c r="D181" s="119"/>
      <c r="E181" s="119"/>
      <c r="F181" s="119"/>
      <c r="G181" s="119"/>
      <c r="H181" s="119"/>
      <c r="I181" s="119"/>
      <c r="J181" s="119"/>
      <c r="K181" s="119"/>
      <c r="L181" s="119"/>
      <c r="M181" s="119"/>
      <c r="N181" s="119"/>
      <c r="O181" s="119"/>
      <c r="P181" s="119">
        <f t="shared" si="35"/>
        <v>0</v>
      </c>
    </row>
    <row r="182" spans="1:16" ht="14.25" customHeight="1">
      <c r="A182" s="340">
        <v>152</v>
      </c>
      <c r="B182" s="341" t="s">
        <v>1828</v>
      </c>
      <c r="C182" s="134">
        <v>11</v>
      </c>
      <c r="D182" s="119"/>
      <c r="E182" s="119"/>
      <c r="F182" s="119"/>
      <c r="G182" s="119"/>
      <c r="H182" s="119"/>
      <c r="I182" s="119"/>
      <c r="J182" s="119"/>
      <c r="K182" s="119"/>
      <c r="L182" s="119"/>
      <c r="M182" s="119"/>
      <c r="N182" s="119"/>
      <c r="O182" s="119"/>
      <c r="P182" s="119">
        <f t="shared" si="35"/>
        <v>0</v>
      </c>
    </row>
    <row r="183" spans="1:16" ht="14.25" customHeight="1">
      <c r="A183" s="253"/>
      <c r="B183" s="254"/>
      <c r="C183" s="134">
        <v>12</v>
      </c>
      <c r="D183" s="119"/>
      <c r="E183" s="119"/>
      <c r="F183" s="119"/>
      <c r="G183" s="119"/>
      <c r="H183" s="119"/>
      <c r="I183" s="119"/>
      <c r="J183" s="119"/>
      <c r="K183" s="119"/>
      <c r="L183" s="119"/>
      <c r="M183" s="119"/>
      <c r="N183" s="119"/>
      <c r="O183" s="119"/>
      <c r="P183" s="119">
        <f t="shared" si="35"/>
        <v>0</v>
      </c>
    </row>
    <row r="184" spans="1:16" ht="14.25" customHeight="1">
      <c r="A184" s="253"/>
      <c r="B184" s="254"/>
      <c r="C184" s="134">
        <v>13</v>
      </c>
      <c r="D184" s="119"/>
      <c r="E184" s="119"/>
      <c r="F184" s="119"/>
      <c r="G184" s="119"/>
      <c r="H184" s="119"/>
      <c r="I184" s="119"/>
      <c r="J184" s="119"/>
      <c r="K184" s="119"/>
      <c r="L184" s="119"/>
      <c r="M184" s="119"/>
      <c r="N184" s="119"/>
      <c r="O184" s="119"/>
      <c r="P184" s="119">
        <f t="shared" si="35"/>
        <v>0</v>
      </c>
    </row>
    <row r="185" spans="1:16" ht="14.25" customHeight="1">
      <c r="A185" s="253"/>
      <c r="B185" s="254"/>
      <c r="C185" s="134">
        <v>14</v>
      </c>
      <c r="D185" s="119"/>
      <c r="E185" s="119"/>
      <c r="F185" s="119"/>
      <c r="G185" s="119"/>
      <c r="H185" s="119"/>
      <c r="I185" s="119"/>
      <c r="J185" s="119"/>
      <c r="K185" s="119"/>
      <c r="L185" s="119"/>
      <c r="M185" s="119"/>
      <c r="N185" s="119"/>
      <c r="O185" s="119"/>
      <c r="P185" s="119">
        <f t="shared" si="35"/>
        <v>0</v>
      </c>
    </row>
    <row r="186" spans="1:16" ht="14.25" customHeight="1">
      <c r="A186" s="253"/>
      <c r="B186" s="254"/>
      <c r="C186" s="134">
        <v>15</v>
      </c>
      <c r="D186" s="119"/>
      <c r="E186" s="119"/>
      <c r="F186" s="119"/>
      <c r="G186" s="119"/>
      <c r="H186" s="119"/>
      <c r="I186" s="119"/>
      <c r="J186" s="119"/>
      <c r="K186" s="119"/>
      <c r="L186" s="119"/>
      <c r="M186" s="119"/>
      <c r="N186" s="119"/>
      <c r="O186" s="119"/>
      <c r="P186" s="119">
        <f t="shared" si="35"/>
        <v>0</v>
      </c>
    </row>
    <row r="187" spans="1:16" ht="14.25" customHeight="1">
      <c r="A187" s="253"/>
      <c r="B187" s="254"/>
      <c r="C187" s="134">
        <v>16</v>
      </c>
      <c r="D187" s="119"/>
      <c r="E187" s="119"/>
      <c r="F187" s="119"/>
      <c r="G187" s="119"/>
      <c r="H187" s="119"/>
      <c r="I187" s="119"/>
      <c r="J187" s="119"/>
      <c r="K187" s="119"/>
      <c r="L187" s="119"/>
      <c r="M187" s="119"/>
      <c r="N187" s="119"/>
      <c r="O187" s="119"/>
      <c r="P187" s="119">
        <f t="shared" si="35"/>
        <v>0</v>
      </c>
    </row>
    <row r="188" spans="1:16" ht="14.25" customHeight="1">
      <c r="A188" s="253"/>
      <c r="B188" s="254"/>
      <c r="C188" s="134">
        <v>17</v>
      </c>
      <c r="D188" s="119"/>
      <c r="E188" s="119"/>
      <c r="F188" s="119"/>
      <c r="G188" s="119"/>
      <c r="H188" s="119"/>
      <c r="I188" s="119"/>
      <c r="J188" s="119"/>
      <c r="K188" s="119"/>
      <c r="L188" s="119"/>
      <c r="M188" s="119"/>
      <c r="N188" s="119"/>
      <c r="O188" s="119"/>
      <c r="P188" s="119">
        <f t="shared" si="35"/>
        <v>0</v>
      </c>
    </row>
    <row r="189" spans="1:16" ht="14.25" customHeight="1">
      <c r="A189" s="253"/>
      <c r="B189" s="254"/>
      <c r="C189" s="134">
        <v>25</v>
      </c>
      <c r="D189" s="119"/>
      <c r="E189" s="119"/>
      <c r="F189" s="119"/>
      <c r="G189" s="119"/>
      <c r="H189" s="119"/>
      <c r="I189" s="119"/>
      <c r="J189" s="119"/>
      <c r="K189" s="119"/>
      <c r="L189" s="119"/>
      <c r="M189" s="119"/>
      <c r="N189" s="119"/>
      <c r="O189" s="119"/>
      <c r="P189" s="119">
        <f t="shared" si="35"/>
        <v>0</v>
      </c>
    </row>
    <row r="190" spans="1:16" ht="14.25" customHeight="1">
      <c r="A190" s="253"/>
      <c r="B190" s="254"/>
      <c r="C190" s="134">
        <v>26</v>
      </c>
      <c r="D190" s="119"/>
      <c r="E190" s="119"/>
      <c r="F190" s="119"/>
      <c r="G190" s="119"/>
      <c r="H190" s="119"/>
      <c r="I190" s="119"/>
      <c r="J190" s="119"/>
      <c r="K190" s="119"/>
      <c r="L190" s="119"/>
      <c r="M190" s="119"/>
      <c r="N190" s="119"/>
      <c r="O190" s="119"/>
      <c r="P190" s="119">
        <f t="shared" si="35"/>
        <v>0</v>
      </c>
    </row>
    <row r="191" spans="1:16" ht="14.25" customHeight="1">
      <c r="A191" s="255"/>
      <c r="B191" s="256"/>
      <c r="C191" s="134">
        <v>27</v>
      </c>
      <c r="D191" s="119"/>
      <c r="E191" s="119"/>
      <c r="F191" s="119"/>
      <c r="G191" s="119"/>
      <c r="H191" s="119"/>
      <c r="I191" s="119"/>
      <c r="J191" s="119"/>
      <c r="K191" s="119"/>
      <c r="L191" s="119"/>
      <c r="M191" s="119"/>
      <c r="N191" s="119"/>
      <c r="O191" s="119"/>
      <c r="P191" s="119">
        <f t="shared" si="35"/>
        <v>0</v>
      </c>
    </row>
    <row r="192" spans="1:16" ht="14.25" customHeight="1">
      <c r="A192" s="340">
        <v>153</v>
      </c>
      <c r="B192" s="341" t="s">
        <v>1829</v>
      </c>
      <c r="C192" s="134">
        <v>11</v>
      </c>
      <c r="D192" s="119"/>
      <c r="E192" s="119"/>
      <c r="F192" s="119"/>
      <c r="G192" s="119"/>
      <c r="H192" s="119"/>
      <c r="I192" s="119"/>
      <c r="J192" s="119"/>
      <c r="K192" s="119"/>
      <c r="L192" s="119"/>
      <c r="M192" s="119"/>
      <c r="N192" s="119"/>
      <c r="O192" s="119"/>
      <c r="P192" s="119">
        <f t="shared" si="35"/>
        <v>0</v>
      </c>
    </row>
    <row r="193" spans="1:16" ht="14.25" customHeight="1">
      <c r="A193" s="253"/>
      <c r="B193" s="254"/>
      <c r="C193" s="134">
        <v>12</v>
      </c>
      <c r="D193" s="119"/>
      <c r="E193" s="119"/>
      <c r="F193" s="119"/>
      <c r="G193" s="119"/>
      <c r="H193" s="119"/>
      <c r="I193" s="119"/>
      <c r="J193" s="119"/>
      <c r="K193" s="119"/>
      <c r="L193" s="119"/>
      <c r="M193" s="119"/>
      <c r="N193" s="119"/>
      <c r="O193" s="119"/>
      <c r="P193" s="119">
        <f t="shared" si="35"/>
        <v>0</v>
      </c>
    </row>
    <row r="194" spans="1:16" ht="14.25" customHeight="1">
      <c r="A194" s="253"/>
      <c r="B194" s="254"/>
      <c r="C194" s="134">
        <v>13</v>
      </c>
      <c r="D194" s="119"/>
      <c r="E194" s="119"/>
      <c r="F194" s="119"/>
      <c r="G194" s="119"/>
      <c r="H194" s="119"/>
      <c r="I194" s="119"/>
      <c r="J194" s="119"/>
      <c r="K194" s="119"/>
      <c r="L194" s="119"/>
      <c r="M194" s="119"/>
      <c r="N194" s="119"/>
      <c r="O194" s="119"/>
      <c r="P194" s="119">
        <f t="shared" si="35"/>
        <v>0</v>
      </c>
    </row>
    <row r="195" spans="1:16" ht="14.25" customHeight="1">
      <c r="A195" s="253"/>
      <c r="B195" s="254"/>
      <c r="C195" s="134">
        <v>14</v>
      </c>
      <c r="D195" s="119"/>
      <c r="E195" s="119"/>
      <c r="F195" s="119"/>
      <c r="G195" s="119"/>
      <c r="H195" s="119"/>
      <c r="I195" s="119"/>
      <c r="J195" s="119"/>
      <c r="K195" s="119"/>
      <c r="L195" s="119"/>
      <c r="M195" s="119"/>
      <c r="N195" s="119"/>
      <c r="O195" s="119"/>
      <c r="P195" s="119">
        <f t="shared" si="35"/>
        <v>0</v>
      </c>
    </row>
    <row r="196" spans="1:16" ht="14.25" customHeight="1">
      <c r="A196" s="253"/>
      <c r="B196" s="254"/>
      <c r="C196" s="134">
        <v>15</v>
      </c>
      <c r="D196" s="119"/>
      <c r="E196" s="119"/>
      <c r="F196" s="119"/>
      <c r="G196" s="119"/>
      <c r="H196" s="119"/>
      <c r="I196" s="119"/>
      <c r="J196" s="119"/>
      <c r="K196" s="119"/>
      <c r="L196" s="119"/>
      <c r="M196" s="119"/>
      <c r="N196" s="119"/>
      <c r="O196" s="119"/>
      <c r="P196" s="119">
        <f t="shared" si="35"/>
        <v>0</v>
      </c>
    </row>
    <row r="197" spans="1:16" ht="14.25" customHeight="1">
      <c r="A197" s="253"/>
      <c r="B197" s="254"/>
      <c r="C197" s="134">
        <v>16</v>
      </c>
      <c r="D197" s="119"/>
      <c r="E197" s="119"/>
      <c r="F197" s="119"/>
      <c r="G197" s="119"/>
      <c r="H197" s="119"/>
      <c r="I197" s="119"/>
      <c r="J197" s="119"/>
      <c r="K197" s="119"/>
      <c r="L197" s="119"/>
      <c r="M197" s="119"/>
      <c r="N197" s="119"/>
      <c r="O197" s="119"/>
      <c r="P197" s="119">
        <f t="shared" si="35"/>
        <v>0</v>
      </c>
    </row>
    <row r="198" spans="1:16" ht="14.25" customHeight="1">
      <c r="A198" s="253"/>
      <c r="B198" s="254"/>
      <c r="C198" s="134">
        <v>17</v>
      </c>
      <c r="D198" s="119"/>
      <c r="E198" s="119"/>
      <c r="F198" s="119"/>
      <c r="G198" s="119"/>
      <c r="H198" s="119"/>
      <c r="I198" s="119"/>
      <c r="J198" s="119"/>
      <c r="K198" s="119"/>
      <c r="L198" s="119"/>
      <c r="M198" s="119"/>
      <c r="N198" s="119"/>
      <c r="O198" s="119"/>
      <c r="P198" s="119">
        <f t="shared" si="35"/>
        <v>0</v>
      </c>
    </row>
    <row r="199" spans="1:16" ht="14.25" customHeight="1">
      <c r="A199" s="253"/>
      <c r="B199" s="254"/>
      <c r="C199" s="134">
        <v>25</v>
      </c>
      <c r="D199" s="119"/>
      <c r="E199" s="119"/>
      <c r="F199" s="119"/>
      <c r="G199" s="119"/>
      <c r="H199" s="119"/>
      <c r="I199" s="119"/>
      <c r="J199" s="119"/>
      <c r="K199" s="119"/>
      <c r="L199" s="119"/>
      <c r="M199" s="119"/>
      <c r="N199" s="119"/>
      <c r="O199" s="119"/>
      <c r="P199" s="119">
        <f t="shared" si="35"/>
        <v>0</v>
      </c>
    </row>
    <row r="200" spans="1:16" ht="14.25" customHeight="1">
      <c r="A200" s="253"/>
      <c r="B200" s="254"/>
      <c r="C200" s="134">
        <v>26</v>
      </c>
      <c r="D200" s="119"/>
      <c r="E200" s="119"/>
      <c r="F200" s="119"/>
      <c r="G200" s="119"/>
      <c r="H200" s="119"/>
      <c r="I200" s="119"/>
      <c r="J200" s="119"/>
      <c r="K200" s="119"/>
      <c r="L200" s="119"/>
      <c r="M200" s="119"/>
      <c r="N200" s="119"/>
      <c r="O200" s="119"/>
      <c r="P200" s="119">
        <f t="shared" si="35"/>
        <v>0</v>
      </c>
    </row>
    <row r="201" spans="1:16" ht="14.25" customHeight="1">
      <c r="A201" s="255"/>
      <c r="B201" s="256"/>
      <c r="C201" s="134">
        <v>27</v>
      </c>
      <c r="D201" s="119"/>
      <c r="E201" s="119"/>
      <c r="F201" s="119"/>
      <c r="G201" s="119"/>
      <c r="H201" s="119"/>
      <c r="I201" s="119"/>
      <c r="J201" s="119"/>
      <c r="K201" s="119"/>
      <c r="L201" s="119"/>
      <c r="M201" s="119"/>
      <c r="N201" s="119"/>
      <c r="O201" s="119"/>
      <c r="P201" s="119">
        <f t="shared" si="35"/>
        <v>0</v>
      </c>
    </row>
    <row r="202" spans="1:16" ht="14.25" customHeight="1">
      <c r="A202" s="340">
        <v>154</v>
      </c>
      <c r="B202" s="341" t="s">
        <v>1830</v>
      </c>
      <c r="C202" s="134">
        <v>11</v>
      </c>
      <c r="D202" s="119"/>
      <c r="E202" s="119"/>
      <c r="F202" s="119"/>
      <c r="G202" s="119"/>
      <c r="H202" s="119"/>
      <c r="I202" s="119"/>
      <c r="J202" s="119"/>
      <c r="K202" s="119"/>
      <c r="L202" s="119"/>
      <c r="M202" s="119"/>
      <c r="N202" s="119"/>
      <c r="O202" s="119"/>
      <c r="P202" s="119">
        <f t="shared" si="35"/>
        <v>0</v>
      </c>
    </row>
    <row r="203" spans="1:16" ht="14.25" customHeight="1">
      <c r="A203" s="253"/>
      <c r="B203" s="254"/>
      <c r="C203" s="134">
        <v>12</v>
      </c>
      <c r="D203" s="119"/>
      <c r="E203" s="119"/>
      <c r="F203" s="119"/>
      <c r="G203" s="119"/>
      <c r="H203" s="119"/>
      <c r="I203" s="119"/>
      <c r="J203" s="119"/>
      <c r="K203" s="119"/>
      <c r="L203" s="119"/>
      <c r="M203" s="119"/>
      <c r="N203" s="119"/>
      <c r="O203" s="119"/>
      <c r="P203" s="119">
        <f t="shared" si="35"/>
        <v>0</v>
      </c>
    </row>
    <row r="204" spans="1:16" ht="14.25" customHeight="1">
      <c r="A204" s="253"/>
      <c r="B204" s="254"/>
      <c r="C204" s="134">
        <v>13</v>
      </c>
      <c r="D204" s="119"/>
      <c r="E204" s="119"/>
      <c r="F204" s="119"/>
      <c r="G204" s="119"/>
      <c r="H204" s="119"/>
      <c r="I204" s="119"/>
      <c r="J204" s="119"/>
      <c r="K204" s="119"/>
      <c r="L204" s="119"/>
      <c r="M204" s="119"/>
      <c r="N204" s="119"/>
      <c r="O204" s="119"/>
      <c r="P204" s="119">
        <f t="shared" si="35"/>
        <v>0</v>
      </c>
    </row>
    <row r="205" spans="1:16" ht="14.25" customHeight="1">
      <c r="A205" s="253"/>
      <c r="B205" s="254"/>
      <c r="C205" s="134">
        <v>14</v>
      </c>
      <c r="D205" s="119"/>
      <c r="E205" s="119"/>
      <c r="F205" s="119"/>
      <c r="G205" s="119"/>
      <c r="H205" s="119"/>
      <c r="I205" s="119"/>
      <c r="J205" s="119"/>
      <c r="K205" s="119"/>
      <c r="L205" s="119"/>
      <c r="M205" s="119"/>
      <c r="N205" s="119"/>
      <c r="O205" s="119"/>
      <c r="P205" s="119">
        <f t="shared" si="35"/>
        <v>0</v>
      </c>
    </row>
    <row r="206" spans="1:16" ht="14.25" customHeight="1">
      <c r="A206" s="253"/>
      <c r="B206" s="254"/>
      <c r="C206" s="134">
        <v>15</v>
      </c>
      <c r="D206" s="119"/>
      <c r="E206" s="119"/>
      <c r="F206" s="119"/>
      <c r="G206" s="119"/>
      <c r="H206" s="119"/>
      <c r="I206" s="119"/>
      <c r="J206" s="119"/>
      <c r="K206" s="119"/>
      <c r="L206" s="119"/>
      <c r="M206" s="119"/>
      <c r="N206" s="119"/>
      <c r="O206" s="119"/>
      <c r="P206" s="119">
        <f t="shared" si="35"/>
        <v>0</v>
      </c>
    </row>
    <row r="207" spans="1:16" ht="14.25" customHeight="1">
      <c r="A207" s="253"/>
      <c r="B207" s="254"/>
      <c r="C207" s="134">
        <v>16</v>
      </c>
      <c r="D207" s="119"/>
      <c r="E207" s="119"/>
      <c r="F207" s="119"/>
      <c r="G207" s="119"/>
      <c r="H207" s="119"/>
      <c r="I207" s="119"/>
      <c r="J207" s="119"/>
      <c r="K207" s="119"/>
      <c r="L207" s="119"/>
      <c r="M207" s="119"/>
      <c r="N207" s="119"/>
      <c r="O207" s="119"/>
      <c r="P207" s="119">
        <f t="shared" si="35"/>
        <v>0</v>
      </c>
    </row>
    <row r="208" spans="1:16" ht="14.25" customHeight="1">
      <c r="A208" s="253"/>
      <c r="B208" s="254"/>
      <c r="C208" s="134">
        <v>17</v>
      </c>
      <c r="D208" s="119"/>
      <c r="E208" s="119"/>
      <c r="F208" s="119"/>
      <c r="G208" s="119"/>
      <c r="H208" s="119"/>
      <c r="I208" s="119"/>
      <c r="J208" s="119"/>
      <c r="K208" s="119"/>
      <c r="L208" s="119"/>
      <c r="M208" s="119"/>
      <c r="N208" s="119"/>
      <c r="O208" s="119"/>
      <c r="P208" s="119">
        <f t="shared" si="35"/>
        <v>0</v>
      </c>
    </row>
    <row r="209" spans="1:16" ht="14.25" customHeight="1">
      <c r="A209" s="253"/>
      <c r="B209" s="254"/>
      <c r="C209" s="134">
        <v>25</v>
      </c>
      <c r="D209" s="119"/>
      <c r="E209" s="119"/>
      <c r="F209" s="119"/>
      <c r="G209" s="119"/>
      <c r="H209" s="119"/>
      <c r="I209" s="119"/>
      <c r="J209" s="119"/>
      <c r="K209" s="119"/>
      <c r="L209" s="119"/>
      <c r="M209" s="119"/>
      <c r="N209" s="119"/>
      <c r="O209" s="119"/>
      <c r="P209" s="119">
        <f t="shared" si="35"/>
        <v>0</v>
      </c>
    </row>
    <row r="210" spans="1:16" ht="14.25" customHeight="1">
      <c r="A210" s="253"/>
      <c r="B210" s="254"/>
      <c r="C210" s="134">
        <v>26</v>
      </c>
      <c r="D210" s="119"/>
      <c r="E210" s="119"/>
      <c r="F210" s="119"/>
      <c r="G210" s="119"/>
      <c r="H210" s="119"/>
      <c r="I210" s="119"/>
      <c r="J210" s="119"/>
      <c r="K210" s="119"/>
      <c r="L210" s="119"/>
      <c r="M210" s="119"/>
      <c r="N210" s="119"/>
      <c r="O210" s="119"/>
      <c r="P210" s="119">
        <f t="shared" si="35"/>
        <v>0</v>
      </c>
    </row>
    <row r="211" spans="1:16" ht="14.25" customHeight="1">
      <c r="A211" s="255"/>
      <c r="B211" s="256"/>
      <c r="C211" s="134">
        <v>27</v>
      </c>
      <c r="D211" s="119"/>
      <c r="E211" s="119"/>
      <c r="F211" s="119"/>
      <c r="G211" s="119"/>
      <c r="H211" s="119"/>
      <c r="I211" s="119"/>
      <c r="J211" s="119"/>
      <c r="K211" s="119"/>
      <c r="L211" s="119"/>
      <c r="M211" s="119"/>
      <c r="N211" s="119"/>
      <c r="O211" s="119"/>
      <c r="P211" s="119">
        <f t="shared" si="35"/>
        <v>0</v>
      </c>
    </row>
    <row r="212" spans="1:16" ht="14.25" customHeight="1">
      <c r="A212" s="340">
        <v>155</v>
      </c>
      <c r="B212" s="341" t="s">
        <v>1831</v>
      </c>
      <c r="C212" s="134">
        <v>11</v>
      </c>
      <c r="D212" s="119"/>
      <c r="E212" s="119"/>
      <c r="F212" s="119"/>
      <c r="G212" s="119"/>
      <c r="H212" s="119"/>
      <c r="I212" s="119"/>
      <c r="J212" s="119"/>
      <c r="K212" s="119"/>
      <c r="L212" s="119"/>
      <c r="M212" s="119"/>
      <c r="N212" s="119"/>
      <c r="O212" s="119"/>
      <c r="P212" s="119">
        <f t="shared" si="35"/>
        <v>0</v>
      </c>
    </row>
    <row r="213" spans="1:16" ht="14.25" customHeight="1">
      <c r="A213" s="253"/>
      <c r="B213" s="254"/>
      <c r="C213" s="134">
        <v>12</v>
      </c>
      <c r="D213" s="119"/>
      <c r="E213" s="119"/>
      <c r="F213" s="119"/>
      <c r="G213" s="119"/>
      <c r="H213" s="119"/>
      <c r="I213" s="119"/>
      <c r="J213" s="119"/>
      <c r="K213" s="119"/>
      <c r="L213" s="119"/>
      <c r="M213" s="119"/>
      <c r="N213" s="119"/>
      <c r="O213" s="119"/>
      <c r="P213" s="119">
        <f t="shared" si="35"/>
        <v>0</v>
      </c>
    </row>
    <row r="214" spans="1:16" ht="14.25" customHeight="1">
      <c r="A214" s="253"/>
      <c r="B214" s="254"/>
      <c r="C214" s="134">
        <v>13</v>
      </c>
      <c r="D214" s="119"/>
      <c r="E214" s="119"/>
      <c r="F214" s="119"/>
      <c r="G214" s="119"/>
      <c r="H214" s="119"/>
      <c r="I214" s="119"/>
      <c r="J214" s="119"/>
      <c r="K214" s="119"/>
      <c r="L214" s="119"/>
      <c r="M214" s="119"/>
      <c r="N214" s="119"/>
      <c r="O214" s="119"/>
      <c r="P214" s="119">
        <f t="shared" si="35"/>
        <v>0</v>
      </c>
    </row>
    <row r="215" spans="1:16" ht="14.25" customHeight="1">
      <c r="A215" s="253"/>
      <c r="B215" s="254"/>
      <c r="C215" s="134">
        <v>14</v>
      </c>
      <c r="D215" s="119"/>
      <c r="E215" s="119"/>
      <c r="F215" s="119"/>
      <c r="G215" s="119"/>
      <c r="H215" s="119"/>
      <c r="I215" s="119"/>
      <c r="J215" s="119"/>
      <c r="K215" s="119"/>
      <c r="L215" s="119"/>
      <c r="M215" s="119"/>
      <c r="N215" s="119"/>
      <c r="O215" s="119"/>
      <c r="P215" s="119">
        <f t="shared" si="35"/>
        <v>0</v>
      </c>
    </row>
    <row r="216" spans="1:16" ht="14.25" customHeight="1">
      <c r="A216" s="253"/>
      <c r="B216" s="254"/>
      <c r="C216" s="134">
        <v>15</v>
      </c>
      <c r="D216" s="119"/>
      <c r="E216" s="119"/>
      <c r="F216" s="119"/>
      <c r="G216" s="119"/>
      <c r="H216" s="119"/>
      <c r="I216" s="119"/>
      <c r="J216" s="119"/>
      <c r="K216" s="119"/>
      <c r="L216" s="119"/>
      <c r="M216" s="119"/>
      <c r="N216" s="119"/>
      <c r="O216" s="119"/>
      <c r="P216" s="119">
        <f t="shared" si="35"/>
        <v>0</v>
      </c>
    </row>
    <row r="217" spans="1:16" ht="14.25" customHeight="1">
      <c r="A217" s="253"/>
      <c r="B217" s="254"/>
      <c r="C217" s="134">
        <v>16</v>
      </c>
      <c r="D217" s="119"/>
      <c r="E217" s="119"/>
      <c r="F217" s="119"/>
      <c r="G217" s="119"/>
      <c r="H217" s="119"/>
      <c r="I217" s="119"/>
      <c r="J217" s="119"/>
      <c r="K217" s="119"/>
      <c r="L217" s="119"/>
      <c r="M217" s="119"/>
      <c r="N217" s="119"/>
      <c r="O217" s="119"/>
      <c r="P217" s="119">
        <f t="shared" si="35"/>
        <v>0</v>
      </c>
    </row>
    <row r="218" spans="1:16" ht="14.25" customHeight="1">
      <c r="A218" s="253"/>
      <c r="B218" s="254"/>
      <c r="C218" s="134">
        <v>17</v>
      </c>
      <c r="D218" s="119"/>
      <c r="E218" s="119"/>
      <c r="F218" s="119"/>
      <c r="G218" s="119"/>
      <c r="H218" s="119"/>
      <c r="I218" s="119"/>
      <c r="J218" s="119"/>
      <c r="K218" s="119"/>
      <c r="L218" s="119"/>
      <c r="M218" s="119"/>
      <c r="N218" s="119"/>
      <c r="O218" s="119"/>
      <c r="P218" s="119">
        <f t="shared" si="35"/>
        <v>0</v>
      </c>
    </row>
    <row r="219" spans="1:16" ht="14.25" customHeight="1">
      <c r="A219" s="253"/>
      <c r="B219" s="254"/>
      <c r="C219" s="134">
        <v>25</v>
      </c>
      <c r="D219" s="119"/>
      <c r="E219" s="119"/>
      <c r="F219" s="119"/>
      <c r="G219" s="119"/>
      <c r="H219" s="119"/>
      <c r="I219" s="119"/>
      <c r="J219" s="119"/>
      <c r="K219" s="119"/>
      <c r="L219" s="119"/>
      <c r="M219" s="119"/>
      <c r="N219" s="119"/>
      <c r="O219" s="119"/>
      <c r="P219" s="119">
        <f t="shared" si="35"/>
        <v>0</v>
      </c>
    </row>
    <row r="220" spans="1:16" ht="14.25" customHeight="1">
      <c r="A220" s="253"/>
      <c r="B220" s="254"/>
      <c r="C220" s="134">
        <v>26</v>
      </c>
      <c r="D220" s="119"/>
      <c r="E220" s="119"/>
      <c r="F220" s="119"/>
      <c r="G220" s="119"/>
      <c r="H220" s="119"/>
      <c r="I220" s="119"/>
      <c r="J220" s="119"/>
      <c r="K220" s="119"/>
      <c r="L220" s="119"/>
      <c r="M220" s="119"/>
      <c r="N220" s="119"/>
      <c r="O220" s="119"/>
      <c r="P220" s="119">
        <f t="shared" si="35"/>
        <v>0</v>
      </c>
    </row>
    <row r="221" spans="1:16" ht="14.25" customHeight="1">
      <c r="A221" s="255"/>
      <c r="B221" s="256"/>
      <c r="C221" s="134">
        <v>27</v>
      </c>
      <c r="D221" s="119"/>
      <c r="E221" s="119"/>
      <c r="F221" s="119"/>
      <c r="G221" s="119"/>
      <c r="H221" s="119"/>
      <c r="I221" s="119"/>
      <c r="J221" s="119"/>
      <c r="K221" s="119"/>
      <c r="L221" s="119"/>
      <c r="M221" s="119"/>
      <c r="N221" s="119"/>
      <c r="O221" s="119"/>
      <c r="P221" s="119">
        <f t="shared" si="35"/>
        <v>0</v>
      </c>
    </row>
    <row r="222" spans="1:16" ht="14.25" customHeight="1">
      <c r="A222" s="340">
        <v>159</v>
      </c>
      <c r="B222" s="341" t="s">
        <v>1832</v>
      </c>
      <c r="C222" s="134">
        <v>11</v>
      </c>
      <c r="D222" s="119"/>
      <c r="E222" s="119"/>
      <c r="F222" s="119"/>
      <c r="G222" s="119"/>
      <c r="H222" s="119"/>
      <c r="I222" s="119"/>
      <c r="J222" s="119"/>
      <c r="K222" s="119"/>
      <c r="L222" s="119"/>
      <c r="M222" s="119"/>
      <c r="N222" s="119"/>
      <c r="O222" s="119"/>
      <c r="P222" s="119">
        <f t="shared" si="35"/>
        <v>0</v>
      </c>
    </row>
    <row r="223" spans="1:16" ht="14.25" customHeight="1">
      <c r="A223" s="253"/>
      <c r="B223" s="254"/>
      <c r="C223" s="134">
        <v>12</v>
      </c>
      <c r="D223" s="119"/>
      <c r="E223" s="119"/>
      <c r="F223" s="119"/>
      <c r="G223" s="119"/>
      <c r="H223" s="119"/>
      <c r="I223" s="119"/>
      <c r="J223" s="119"/>
      <c r="K223" s="119"/>
      <c r="L223" s="119"/>
      <c r="M223" s="119"/>
      <c r="N223" s="119"/>
      <c r="O223" s="119"/>
      <c r="P223" s="119">
        <f t="shared" si="35"/>
        <v>0</v>
      </c>
    </row>
    <row r="224" spans="1:16" ht="14.25" customHeight="1">
      <c r="A224" s="253"/>
      <c r="B224" s="254"/>
      <c r="C224" s="134">
        <v>13</v>
      </c>
      <c r="D224" s="119"/>
      <c r="E224" s="119"/>
      <c r="F224" s="119"/>
      <c r="G224" s="119"/>
      <c r="H224" s="119"/>
      <c r="I224" s="119"/>
      <c r="J224" s="119"/>
      <c r="K224" s="119"/>
      <c r="L224" s="119"/>
      <c r="M224" s="119"/>
      <c r="N224" s="119"/>
      <c r="O224" s="119"/>
      <c r="P224" s="119">
        <f t="shared" si="35"/>
        <v>0</v>
      </c>
    </row>
    <row r="225" spans="1:16" ht="14.25" customHeight="1">
      <c r="A225" s="253"/>
      <c r="B225" s="254"/>
      <c r="C225" s="134">
        <v>14</v>
      </c>
      <c r="D225" s="119"/>
      <c r="E225" s="119"/>
      <c r="F225" s="119"/>
      <c r="G225" s="119"/>
      <c r="H225" s="119"/>
      <c r="I225" s="119"/>
      <c r="J225" s="119"/>
      <c r="K225" s="119"/>
      <c r="L225" s="119"/>
      <c r="M225" s="119"/>
      <c r="N225" s="119"/>
      <c r="O225" s="119"/>
      <c r="P225" s="119">
        <f t="shared" si="35"/>
        <v>0</v>
      </c>
    </row>
    <row r="226" spans="1:16" ht="14.25" customHeight="1">
      <c r="A226" s="253"/>
      <c r="B226" s="254"/>
      <c r="C226" s="134">
        <v>15</v>
      </c>
      <c r="D226" s="119"/>
      <c r="E226" s="119"/>
      <c r="F226" s="119"/>
      <c r="G226" s="119"/>
      <c r="H226" s="119"/>
      <c r="I226" s="119"/>
      <c r="J226" s="119"/>
      <c r="K226" s="119"/>
      <c r="L226" s="119"/>
      <c r="M226" s="119"/>
      <c r="N226" s="119"/>
      <c r="O226" s="119"/>
      <c r="P226" s="119"/>
    </row>
    <row r="227" spans="1:16" ht="14.25" customHeight="1">
      <c r="A227" s="253"/>
      <c r="B227" s="254"/>
      <c r="C227" s="134">
        <v>16</v>
      </c>
      <c r="D227" s="119"/>
      <c r="E227" s="119"/>
      <c r="F227" s="119"/>
      <c r="G227" s="119"/>
      <c r="H227" s="119"/>
      <c r="I227" s="119"/>
      <c r="J227" s="119"/>
      <c r="K227" s="119"/>
      <c r="L227" s="119"/>
      <c r="M227" s="119"/>
      <c r="N227" s="119"/>
      <c r="O227" s="119"/>
      <c r="P227" s="119">
        <f t="shared" si="35"/>
        <v>0</v>
      </c>
    </row>
    <row r="228" spans="1:16" ht="14.25" customHeight="1">
      <c r="A228" s="253"/>
      <c r="B228" s="254"/>
      <c r="C228" s="134">
        <v>17</v>
      </c>
      <c r="D228" s="119"/>
      <c r="E228" s="119"/>
      <c r="F228" s="119"/>
      <c r="G228" s="119"/>
      <c r="H228" s="119"/>
      <c r="I228" s="119"/>
      <c r="J228" s="119"/>
      <c r="K228" s="119"/>
      <c r="L228" s="119"/>
      <c r="M228" s="119"/>
      <c r="N228" s="119"/>
      <c r="O228" s="119"/>
      <c r="P228" s="119">
        <f t="shared" si="35"/>
        <v>0</v>
      </c>
    </row>
    <row r="229" spans="1:16" ht="14.25" customHeight="1">
      <c r="A229" s="253"/>
      <c r="B229" s="254"/>
      <c r="C229" s="134">
        <v>25</v>
      </c>
      <c r="D229" s="161"/>
      <c r="E229" s="161"/>
      <c r="F229" s="161"/>
      <c r="G229" s="161"/>
      <c r="H229" s="161"/>
      <c r="I229" s="161"/>
      <c r="J229" s="161"/>
      <c r="K229" s="161"/>
      <c r="L229" s="161"/>
      <c r="M229" s="161"/>
      <c r="N229" s="161"/>
      <c r="O229" s="161"/>
      <c r="P229" s="119">
        <f t="shared" si="35"/>
        <v>0</v>
      </c>
    </row>
    <row r="230" spans="1:16" ht="14.25" customHeight="1">
      <c r="A230" s="253"/>
      <c r="B230" s="254"/>
      <c r="C230" s="134">
        <v>26</v>
      </c>
      <c r="D230" s="161"/>
      <c r="E230" s="161"/>
      <c r="F230" s="161"/>
      <c r="G230" s="161"/>
      <c r="H230" s="161"/>
      <c r="I230" s="161"/>
      <c r="J230" s="161"/>
      <c r="K230" s="161"/>
      <c r="L230" s="161"/>
      <c r="M230" s="161"/>
      <c r="N230" s="161"/>
      <c r="O230" s="161"/>
      <c r="P230" s="119">
        <f t="shared" si="35"/>
        <v>0</v>
      </c>
    </row>
    <row r="231" spans="1:16" ht="14.25" customHeight="1">
      <c r="A231" s="255"/>
      <c r="B231" s="256"/>
      <c r="C231" s="134">
        <v>27</v>
      </c>
      <c r="D231" s="161"/>
      <c r="E231" s="161"/>
      <c r="F231" s="161"/>
      <c r="G231" s="161"/>
      <c r="H231" s="161"/>
      <c r="I231" s="161"/>
      <c r="J231" s="161"/>
      <c r="K231" s="161"/>
      <c r="L231" s="161"/>
      <c r="M231" s="161"/>
      <c r="N231" s="161"/>
      <c r="O231" s="161"/>
      <c r="P231" s="119">
        <f t="shared" si="35"/>
        <v>0</v>
      </c>
    </row>
    <row r="232" spans="1:16" ht="14.25" customHeight="1">
      <c r="A232" s="155">
        <v>1600</v>
      </c>
      <c r="B232" s="339" t="s">
        <v>1833</v>
      </c>
      <c r="C232" s="262"/>
      <c r="D232" s="156">
        <f t="shared" ref="D232:P232" si="36">SUM(D233:D242)</f>
        <v>0</v>
      </c>
      <c r="E232" s="156">
        <f t="shared" si="36"/>
        <v>0</v>
      </c>
      <c r="F232" s="156">
        <f t="shared" si="36"/>
        <v>0</v>
      </c>
      <c r="G232" s="156">
        <f t="shared" si="36"/>
        <v>0</v>
      </c>
      <c r="H232" s="156">
        <f t="shared" si="36"/>
        <v>0</v>
      </c>
      <c r="I232" s="156">
        <f t="shared" si="36"/>
        <v>0</v>
      </c>
      <c r="J232" s="156">
        <f t="shared" si="36"/>
        <v>0</v>
      </c>
      <c r="K232" s="156">
        <f t="shared" si="36"/>
        <v>0</v>
      </c>
      <c r="L232" s="156">
        <f t="shared" si="36"/>
        <v>0</v>
      </c>
      <c r="M232" s="156">
        <f t="shared" si="36"/>
        <v>0</v>
      </c>
      <c r="N232" s="156">
        <f t="shared" si="36"/>
        <v>0</v>
      </c>
      <c r="O232" s="156">
        <f t="shared" si="36"/>
        <v>0</v>
      </c>
      <c r="P232" s="156">
        <f t="shared" si="36"/>
        <v>0</v>
      </c>
    </row>
    <row r="233" spans="1:16" ht="14.25" customHeight="1">
      <c r="A233" s="340">
        <v>161</v>
      </c>
      <c r="B233" s="341" t="s">
        <v>1834</v>
      </c>
      <c r="C233" s="134">
        <v>11</v>
      </c>
      <c r="D233" s="119"/>
      <c r="E233" s="119"/>
      <c r="F233" s="119"/>
      <c r="G233" s="119"/>
      <c r="H233" s="119"/>
      <c r="I233" s="119"/>
      <c r="J233" s="119"/>
      <c r="K233" s="119"/>
      <c r="L233" s="119"/>
      <c r="M233" s="119"/>
      <c r="N233" s="119"/>
      <c r="O233" s="119"/>
      <c r="P233" s="119">
        <f t="shared" ref="P233:P242" si="37">SUM(D233:O233)</f>
        <v>0</v>
      </c>
    </row>
    <row r="234" spans="1:16" ht="14.25" customHeight="1">
      <c r="A234" s="253"/>
      <c r="B234" s="254"/>
      <c r="C234" s="134">
        <v>12</v>
      </c>
      <c r="D234" s="119"/>
      <c r="E234" s="119"/>
      <c r="F234" s="119"/>
      <c r="G234" s="119"/>
      <c r="H234" s="119"/>
      <c r="I234" s="119"/>
      <c r="J234" s="119"/>
      <c r="K234" s="119"/>
      <c r="L234" s="119"/>
      <c r="M234" s="119"/>
      <c r="N234" s="119"/>
      <c r="O234" s="119"/>
      <c r="P234" s="119">
        <f t="shared" si="37"/>
        <v>0</v>
      </c>
    </row>
    <row r="235" spans="1:16" ht="14.25" customHeight="1">
      <c r="A235" s="253"/>
      <c r="B235" s="254"/>
      <c r="C235" s="134">
        <v>13</v>
      </c>
      <c r="D235" s="119"/>
      <c r="E235" s="119"/>
      <c r="F235" s="119"/>
      <c r="G235" s="119"/>
      <c r="H235" s="119"/>
      <c r="I235" s="119"/>
      <c r="J235" s="119"/>
      <c r="K235" s="119"/>
      <c r="L235" s="119"/>
      <c r="M235" s="119"/>
      <c r="N235" s="119"/>
      <c r="O235" s="119"/>
      <c r="P235" s="119">
        <f t="shared" si="37"/>
        <v>0</v>
      </c>
    </row>
    <row r="236" spans="1:16" ht="14.25" customHeight="1">
      <c r="A236" s="253"/>
      <c r="B236" s="254"/>
      <c r="C236" s="134">
        <v>14</v>
      </c>
      <c r="D236" s="119"/>
      <c r="E236" s="119"/>
      <c r="F236" s="119"/>
      <c r="G236" s="119"/>
      <c r="H236" s="119"/>
      <c r="I236" s="119"/>
      <c r="J236" s="119"/>
      <c r="K236" s="119"/>
      <c r="L236" s="119"/>
      <c r="M236" s="119"/>
      <c r="N236" s="119"/>
      <c r="O236" s="119"/>
      <c r="P236" s="119">
        <f t="shared" si="37"/>
        <v>0</v>
      </c>
    </row>
    <row r="237" spans="1:16" ht="14.25" customHeight="1">
      <c r="A237" s="253"/>
      <c r="B237" s="254"/>
      <c r="C237" s="134">
        <v>15</v>
      </c>
      <c r="D237" s="119"/>
      <c r="E237" s="119"/>
      <c r="F237" s="119"/>
      <c r="G237" s="119"/>
      <c r="H237" s="119"/>
      <c r="I237" s="119"/>
      <c r="J237" s="119"/>
      <c r="K237" s="119"/>
      <c r="L237" s="119"/>
      <c r="M237" s="119"/>
      <c r="N237" s="119"/>
      <c r="O237" s="119"/>
      <c r="P237" s="119">
        <f t="shared" si="37"/>
        <v>0</v>
      </c>
    </row>
    <row r="238" spans="1:16" ht="14.25" customHeight="1">
      <c r="A238" s="253"/>
      <c r="B238" s="254"/>
      <c r="C238" s="134">
        <v>16</v>
      </c>
      <c r="D238" s="119"/>
      <c r="E238" s="119"/>
      <c r="F238" s="119"/>
      <c r="G238" s="119"/>
      <c r="H238" s="119"/>
      <c r="I238" s="119"/>
      <c r="J238" s="119"/>
      <c r="K238" s="119"/>
      <c r="L238" s="119"/>
      <c r="M238" s="119"/>
      <c r="N238" s="119"/>
      <c r="O238" s="119"/>
      <c r="P238" s="119">
        <f t="shared" si="37"/>
        <v>0</v>
      </c>
    </row>
    <row r="239" spans="1:16" ht="14.25" customHeight="1">
      <c r="A239" s="253"/>
      <c r="B239" s="254"/>
      <c r="C239" s="134">
        <v>17</v>
      </c>
      <c r="D239" s="119"/>
      <c r="E239" s="119"/>
      <c r="F239" s="119"/>
      <c r="G239" s="119"/>
      <c r="H239" s="119"/>
      <c r="I239" s="119"/>
      <c r="J239" s="119"/>
      <c r="K239" s="119"/>
      <c r="L239" s="119"/>
      <c r="M239" s="119"/>
      <c r="N239" s="119"/>
      <c r="O239" s="119"/>
      <c r="P239" s="119">
        <f t="shared" si="37"/>
        <v>0</v>
      </c>
    </row>
    <row r="240" spans="1:16" ht="14.25" customHeight="1">
      <c r="A240" s="253"/>
      <c r="B240" s="254"/>
      <c r="C240" s="134">
        <v>25</v>
      </c>
      <c r="D240" s="119"/>
      <c r="E240" s="119"/>
      <c r="F240" s="119"/>
      <c r="G240" s="119"/>
      <c r="H240" s="119"/>
      <c r="I240" s="119"/>
      <c r="J240" s="119"/>
      <c r="K240" s="119"/>
      <c r="L240" s="119"/>
      <c r="M240" s="119"/>
      <c r="N240" s="119"/>
      <c r="O240" s="119"/>
      <c r="P240" s="119">
        <f t="shared" si="37"/>
        <v>0</v>
      </c>
    </row>
    <row r="241" spans="1:16" ht="14.25" customHeight="1">
      <c r="A241" s="253"/>
      <c r="B241" s="254"/>
      <c r="C241" s="134">
        <v>26</v>
      </c>
      <c r="D241" s="161"/>
      <c r="E241" s="161"/>
      <c r="F241" s="161"/>
      <c r="G241" s="161"/>
      <c r="H241" s="161"/>
      <c r="I241" s="161"/>
      <c r="J241" s="161"/>
      <c r="K241" s="161"/>
      <c r="L241" s="161"/>
      <c r="M241" s="161"/>
      <c r="N241" s="161"/>
      <c r="O241" s="161"/>
      <c r="P241" s="119">
        <f t="shared" si="37"/>
        <v>0</v>
      </c>
    </row>
    <row r="242" spans="1:16" ht="14.25" customHeight="1">
      <c r="A242" s="255"/>
      <c r="B242" s="256"/>
      <c r="C242" s="134">
        <v>27</v>
      </c>
      <c r="D242" s="161"/>
      <c r="E242" s="161"/>
      <c r="F242" s="161"/>
      <c r="G242" s="161"/>
      <c r="H242" s="161"/>
      <c r="I242" s="161"/>
      <c r="J242" s="161"/>
      <c r="K242" s="161"/>
      <c r="L242" s="161"/>
      <c r="M242" s="161"/>
      <c r="N242" s="161"/>
      <c r="O242" s="161"/>
      <c r="P242" s="119">
        <f t="shared" si="37"/>
        <v>0</v>
      </c>
    </row>
    <row r="243" spans="1:16" ht="14.25" customHeight="1">
      <c r="A243" s="155">
        <v>1700</v>
      </c>
      <c r="B243" s="339" t="s">
        <v>1835</v>
      </c>
      <c r="C243" s="262"/>
      <c r="D243" s="156">
        <f t="shared" ref="D243:P243" si="38">SUM(D244:D263)</f>
        <v>0</v>
      </c>
      <c r="E243" s="156">
        <f t="shared" si="38"/>
        <v>0</v>
      </c>
      <c r="F243" s="156">
        <f t="shared" si="38"/>
        <v>0</v>
      </c>
      <c r="G243" s="156">
        <f t="shared" si="38"/>
        <v>0</v>
      </c>
      <c r="H243" s="156">
        <f t="shared" si="38"/>
        <v>0</v>
      </c>
      <c r="I243" s="156">
        <f t="shared" si="38"/>
        <v>0</v>
      </c>
      <c r="J243" s="156">
        <f t="shared" si="38"/>
        <v>0</v>
      </c>
      <c r="K243" s="156">
        <f t="shared" si="38"/>
        <v>0</v>
      </c>
      <c r="L243" s="156">
        <f t="shared" si="38"/>
        <v>0</v>
      </c>
      <c r="M243" s="156">
        <f t="shared" si="38"/>
        <v>0</v>
      </c>
      <c r="N243" s="156">
        <f t="shared" si="38"/>
        <v>0</v>
      </c>
      <c r="O243" s="156">
        <f t="shared" si="38"/>
        <v>0</v>
      </c>
      <c r="P243" s="156">
        <f t="shared" si="38"/>
        <v>0</v>
      </c>
    </row>
    <row r="244" spans="1:16" ht="14.25" customHeight="1">
      <c r="A244" s="340">
        <v>171</v>
      </c>
      <c r="B244" s="341" t="s">
        <v>1836</v>
      </c>
      <c r="C244" s="134">
        <v>11</v>
      </c>
      <c r="D244" s="119"/>
      <c r="E244" s="119"/>
      <c r="F244" s="119"/>
      <c r="G244" s="119"/>
      <c r="H244" s="119"/>
      <c r="I244" s="119"/>
      <c r="J244" s="119"/>
      <c r="K244" s="119"/>
      <c r="L244" s="119"/>
      <c r="M244" s="119"/>
      <c r="N244" s="119"/>
      <c r="O244" s="119"/>
      <c r="P244" s="119">
        <f t="shared" ref="P244:P263" si="39">SUM(D244:O244)</f>
        <v>0</v>
      </c>
    </row>
    <row r="245" spans="1:16" ht="14.25" customHeight="1">
      <c r="A245" s="253"/>
      <c r="B245" s="254"/>
      <c r="C245" s="134">
        <v>12</v>
      </c>
      <c r="D245" s="119"/>
      <c r="E245" s="119"/>
      <c r="F245" s="119"/>
      <c r="G245" s="119"/>
      <c r="H245" s="119"/>
      <c r="I245" s="119"/>
      <c r="J245" s="119"/>
      <c r="K245" s="119"/>
      <c r="L245" s="119"/>
      <c r="M245" s="119"/>
      <c r="N245" s="119"/>
      <c r="O245" s="119"/>
      <c r="P245" s="119">
        <f t="shared" si="39"/>
        <v>0</v>
      </c>
    </row>
    <row r="246" spans="1:16" ht="14.25" customHeight="1">
      <c r="A246" s="253"/>
      <c r="B246" s="254"/>
      <c r="C246" s="134">
        <v>13</v>
      </c>
      <c r="D246" s="119"/>
      <c r="E246" s="119"/>
      <c r="F246" s="119"/>
      <c r="G246" s="119"/>
      <c r="H246" s="119"/>
      <c r="I246" s="119"/>
      <c r="J246" s="119"/>
      <c r="K246" s="119"/>
      <c r="L246" s="119"/>
      <c r="M246" s="119"/>
      <c r="N246" s="119"/>
      <c r="O246" s="119"/>
      <c r="P246" s="119">
        <f t="shared" si="39"/>
        <v>0</v>
      </c>
    </row>
    <row r="247" spans="1:16" ht="14.25" customHeight="1">
      <c r="A247" s="253"/>
      <c r="B247" s="254"/>
      <c r="C247" s="134">
        <v>14</v>
      </c>
      <c r="D247" s="119"/>
      <c r="E247" s="119"/>
      <c r="F247" s="119"/>
      <c r="G247" s="119"/>
      <c r="H247" s="119"/>
      <c r="I247" s="119"/>
      <c r="J247" s="119"/>
      <c r="K247" s="119"/>
      <c r="L247" s="119"/>
      <c r="M247" s="119"/>
      <c r="N247" s="119"/>
      <c r="O247" s="119"/>
      <c r="P247" s="119">
        <f t="shared" si="39"/>
        <v>0</v>
      </c>
    </row>
    <row r="248" spans="1:16" ht="14.25" customHeight="1">
      <c r="A248" s="253"/>
      <c r="B248" s="254"/>
      <c r="C248" s="134">
        <v>15</v>
      </c>
      <c r="D248" s="119"/>
      <c r="E248" s="119"/>
      <c r="F248" s="119"/>
      <c r="G248" s="119"/>
      <c r="H248" s="119"/>
      <c r="I248" s="119"/>
      <c r="J248" s="119"/>
      <c r="K248" s="119"/>
      <c r="L248" s="119"/>
      <c r="M248" s="119"/>
      <c r="N248" s="119"/>
      <c r="O248" s="119"/>
      <c r="P248" s="119">
        <f t="shared" si="39"/>
        <v>0</v>
      </c>
    </row>
    <row r="249" spans="1:16" ht="14.25" customHeight="1">
      <c r="A249" s="253"/>
      <c r="B249" s="254"/>
      <c r="C249" s="134">
        <v>16</v>
      </c>
      <c r="D249" s="119"/>
      <c r="E249" s="119"/>
      <c r="F249" s="119"/>
      <c r="G249" s="119"/>
      <c r="H249" s="119"/>
      <c r="I249" s="119"/>
      <c r="J249" s="119"/>
      <c r="K249" s="119"/>
      <c r="L249" s="119"/>
      <c r="M249" s="119"/>
      <c r="N249" s="119"/>
      <c r="O249" s="119"/>
      <c r="P249" s="119">
        <f t="shared" si="39"/>
        <v>0</v>
      </c>
    </row>
    <row r="250" spans="1:16" ht="14.25" customHeight="1">
      <c r="A250" s="253"/>
      <c r="B250" s="254"/>
      <c r="C250" s="134">
        <v>17</v>
      </c>
      <c r="D250" s="119"/>
      <c r="E250" s="119"/>
      <c r="F250" s="119"/>
      <c r="G250" s="119"/>
      <c r="H250" s="119"/>
      <c r="I250" s="119"/>
      <c r="J250" s="119"/>
      <c r="K250" s="119"/>
      <c r="L250" s="119"/>
      <c r="M250" s="119"/>
      <c r="N250" s="119"/>
      <c r="O250" s="119"/>
      <c r="P250" s="119">
        <f t="shared" si="39"/>
        <v>0</v>
      </c>
    </row>
    <row r="251" spans="1:16" ht="14.25" customHeight="1">
      <c r="A251" s="253"/>
      <c r="B251" s="254"/>
      <c r="C251" s="134">
        <v>25</v>
      </c>
      <c r="D251" s="119"/>
      <c r="E251" s="119"/>
      <c r="F251" s="119"/>
      <c r="G251" s="119"/>
      <c r="H251" s="119"/>
      <c r="I251" s="119"/>
      <c r="J251" s="119"/>
      <c r="K251" s="119"/>
      <c r="L251" s="119"/>
      <c r="M251" s="119"/>
      <c r="N251" s="119"/>
      <c r="O251" s="119"/>
      <c r="P251" s="119">
        <f t="shared" si="39"/>
        <v>0</v>
      </c>
    </row>
    <row r="252" spans="1:16" ht="14.25" customHeight="1">
      <c r="A252" s="253"/>
      <c r="B252" s="254"/>
      <c r="C252" s="134">
        <v>26</v>
      </c>
      <c r="D252" s="119"/>
      <c r="E252" s="119"/>
      <c r="F252" s="119"/>
      <c r="G252" s="119"/>
      <c r="H252" s="119"/>
      <c r="I252" s="119"/>
      <c r="J252" s="119"/>
      <c r="K252" s="119"/>
      <c r="L252" s="119"/>
      <c r="M252" s="119"/>
      <c r="N252" s="119"/>
      <c r="O252" s="119"/>
      <c r="P252" s="119">
        <f t="shared" si="39"/>
        <v>0</v>
      </c>
    </row>
    <row r="253" spans="1:16" ht="14.25" customHeight="1">
      <c r="A253" s="255"/>
      <c r="B253" s="256"/>
      <c r="C253" s="134">
        <v>27</v>
      </c>
      <c r="D253" s="119"/>
      <c r="E253" s="119"/>
      <c r="F253" s="119"/>
      <c r="G253" s="119"/>
      <c r="H253" s="119"/>
      <c r="I253" s="119"/>
      <c r="J253" s="119"/>
      <c r="K253" s="119"/>
      <c r="L253" s="119"/>
      <c r="M253" s="119"/>
      <c r="N253" s="119"/>
      <c r="O253" s="119"/>
      <c r="P253" s="119">
        <f t="shared" si="39"/>
        <v>0</v>
      </c>
    </row>
    <row r="254" spans="1:16" ht="14.25" customHeight="1">
      <c r="A254" s="340">
        <v>172</v>
      </c>
      <c r="B254" s="341" t="s">
        <v>1837</v>
      </c>
      <c r="C254" s="134">
        <v>11</v>
      </c>
      <c r="D254" s="119"/>
      <c r="E254" s="119"/>
      <c r="F254" s="119"/>
      <c r="G254" s="119"/>
      <c r="H254" s="119"/>
      <c r="I254" s="119"/>
      <c r="J254" s="119"/>
      <c r="K254" s="119"/>
      <c r="L254" s="119"/>
      <c r="M254" s="119"/>
      <c r="N254" s="119"/>
      <c r="O254" s="119"/>
      <c r="P254" s="119">
        <f t="shared" si="39"/>
        <v>0</v>
      </c>
    </row>
    <row r="255" spans="1:16" ht="14.25" customHeight="1">
      <c r="A255" s="253"/>
      <c r="B255" s="254"/>
      <c r="C255" s="134">
        <v>12</v>
      </c>
      <c r="D255" s="119"/>
      <c r="E255" s="119"/>
      <c r="F255" s="119"/>
      <c r="G255" s="119"/>
      <c r="H255" s="119"/>
      <c r="I255" s="119"/>
      <c r="J255" s="119"/>
      <c r="K255" s="119"/>
      <c r="L255" s="119"/>
      <c r="M255" s="119"/>
      <c r="N255" s="119"/>
      <c r="O255" s="119"/>
      <c r="P255" s="119">
        <f t="shared" si="39"/>
        <v>0</v>
      </c>
    </row>
    <row r="256" spans="1:16" ht="14.25" customHeight="1">
      <c r="A256" s="253"/>
      <c r="B256" s="254"/>
      <c r="C256" s="134">
        <v>13</v>
      </c>
      <c r="D256" s="119"/>
      <c r="E256" s="119"/>
      <c r="F256" s="119"/>
      <c r="G256" s="119"/>
      <c r="H256" s="119"/>
      <c r="I256" s="119"/>
      <c r="J256" s="119"/>
      <c r="K256" s="119"/>
      <c r="L256" s="119"/>
      <c r="M256" s="119"/>
      <c r="N256" s="119"/>
      <c r="O256" s="119"/>
      <c r="P256" s="119">
        <f t="shared" si="39"/>
        <v>0</v>
      </c>
    </row>
    <row r="257" spans="1:16" ht="14.25" customHeight="1">
      <c r="A257" s="253"/>
      <c r="B257" s="254"/>
      <c r="C257" s="134">
        <v>14</v>
      </c>
      <c r="D257" s="119"/>
      <c r="E257" s="119"/>
      <c r="F257" s="119"/>
      <c r="G257" s="119"/>
      <c r="H257" s="119"/>
      <c r="I257" s="119"/>
      <c r="J257" s="119"/>
      <c r="K257" s="119"/>
      <c r="L257" s="119"/>
      <c r="M257" s="119"/>
      <c r="N257" s="119"/>
      <c r="O257" s="119"/>
      <c r="P257" s="119">
        <f t="shared" si="39"/>
        <v>0</v>
      </c>
    </row>
    <row r="258" spans="1:16" ht="14.25" customHeight="1">
      <c r="A258" s="253"/>
      <c r="B258" s="254"/>
      <c r="C258" s="134">
        <v>15</v>
      </c>
      <c r="D258" s="119"/>
      <c r="E258" s="119"/>
      <c r="F258" s="119"/>
      <c r="G258" s="119"/>
      <c r="H258" s="119"/>
      <c r="I258" s="119"/>
      <c r="J258" s="119"/>
      <c r="K258" s="119"/>
      <c r="L258" s="119"/>
      <c r="M258" s="119"/>
      <c r="N258" s="119"/>
      <c r="O258" s="119"/>
      <c r="P258" s="119">
        <f t="shared" si="39"/>
        <v>0</v>
      </c>
    </row>
    <row r="259" spans="1:16" ht="14.25" customHeight="1">
      <c r="A259" s="253"/>
      <c r="B259" s="254"/>
      <c r="C259" s="134">
        <v>16</v>
      </c>
      <c r="D259" s="119"/>
      <c r="E259" s="119"/>
      <c r="F259" s="119"/>
      <c r="G259" s="119"/>
      <c r="H259" s="119"/>
      <c r="I259" s="119"/>
      <c r="J259" s="119"/>
      <c r="K259" s="119"/>
      <c r="L259" s="119"/>
      <c r="M259" s="119"/>
      <c r="N259" s="119"/>
      <c r="O259" s="119"/>
      <c r="P259" s="119">
        <f t="shared" si="39"/>
        <v>0</v>
      </c>
    </row>
    <row r="260" spans="1:16" ht="14.25" customHeight="1">
      <c r="A260" s="253"/>
      <c r="B260" s="254"/>
      <c r="C260" s="134">
        <v>17</v>
      </c>
      <c r="D260" s="119"/>
      <c r="E260" s="119"/>
      <c r="F260" s="119"/>
      <c r="G260" s="119"/>
      <c r="H260" s="119"/>
      <c r="I260" s="119"/>
      <c r="J260" s="119"/>
      <c r="K260" s="119"/>
      <c r="L260" s="119"/>
      <c r="M260" s="119"/>
      <c r="N260" s="119"/>
      <c r="O260" s="119"/>
      <c r="P260" s="119">
        <f t="shared" si="39"/>
        <v>0</v>
      </c>
    </row>
    <row r="261" spans="1:16" ht="14.25" customHeight="1">
      <c r="A261" s="253"/>
      <c r="B261" s="254"/>
      <c r="C261" s="134">
        <v>25</v>
      </c>
      <c r="D261" s="161"/>
      <c r="E261" s="119"/>
      <c r="F261" s="119"/>
      <c r="G261" s="119"/>
      <c r="H261" s="119"/>
      <c r="I261" s="119"/>
      <c r="J261" s="119"/>
      <c r="K261" s="119"/>
      <c r="L261" s="119"/>
      <c r="M261" s="119"/>
      <c r="N261" s="119"/>
      <c r="O261" s="119"/>
      <c r="P261" s="119">
        <f t="shared" si="39"/>
        <v>0</v>
      </c>
    </row>
    <row r="262" spans="1:16" ht="14.25" customHeight="1">
      <c r="A262" s="253"/>
      <c r="B262" s="254"/>
      <c r="C262" s="134">
        <v>26</v>
      </c>
      <c r="D262" s="161"/>
      <c r="E262" s="119"/>
      <c r="F262" s="119"/>
      <c r="G262" s="119"/>
      <c r="H262" s="119"/>
      <c r="I262" s="119"/>
      <c r="J262" s="119"/>
      <c r="K262" s="119"/>
      <c r="L262" s="119"/>
      <c r="M262" s="119"/>
      <c r="N262" s="119"/>
      <c r="O262" s="119"/>
      <c r="P262" s="119">
        <f t="shared" si="39"/>
        <v>0</v>
      </c>
    </row>
    <row r="263" spans="1:16" ht="14.25" customHeight="1">
      <c r="A263" s="253"/>
      <c r="B263" s="256"/>
      <c r="C263" s="134">
        <v>27</v>
      </c>
      <c r="D263" s="161"/>
      <c r="E263" s="119"/>
      <c r="F263" s="119"/>
      <c r="G263" s="119"/>
      <c r="H263" s="119"/>
      <c r="I263" s="119"/>
      <c r="J263" s="119"/>
      <c r="K263" s="119"/>
      <c r="L263" s="119"/>
      <c r="M263" s="119"/>
      <c r="N263" s="119"/>
      <c r="O263" s="119"/>
      <c r="P263" s="119">
        <f t="shared" si="39"/>
        <v>0</v>
      </c>
    </row>
    <row r="264" spans="1:16" ht="14.25" customHeight="1">
      <c r="A264" s="163">
        <v>2000</v>
      </c>
      <c r="B264" s="345" t="s">
        <v>1838</v>
      </c>
      <c r="C264" s="262"/>
      <c r="D264" s="164">
        <f t="shared" ref="D264:P264" si="40">D265+D346+D377+D387+D478+D549+D570+D621+D652</f>
        <v>455569.00000000006</v>
      </c>
      <c r="E264" s="165">
        <f t="shared" si="40"/>
        <v>455569.00000000006</v>
      </c>
      <c r="F264" s="165">
        <f t="shared" si="40"/>
        <v>455569.00000000006</v>
      </c>
      <c r="G264" s="165">
        <f t="shared" si="40"/>
        <v>455569.00000000006</v>
      </c>
      <c r="H264" s="165">
        <f t="shared" si="40"/>
        <v>455569.00000000006</v>
      </c>
      <c r="I264" s="165">
        <f t="shared" si="40"/>
        <v>455569.00000000006</v>
      </c>
      <c r="J264" s="165">
        <f t="shared" si="40"/>
        <v>455569.00000000006</v>
      </c>
      <c r="K264" s="165">
        <f t="shared" si="40"/>
        <v>455569.00000000006</v>
      </c>
      <c r="L264" s="165">
        <f t="shared" si="40"/>
        <v>455569.00000000006</v>
      </c>
      <c r="M264" s="165">
        <f t="shared" si="40"/>
        <v>455569.00000000006</v>
      </c>
      <c r="N264" s="165">
        <f t="shared" si="40"/>
        <v>455569.00000000006</v>
      </c>
      <c r="O264" s="165">
        <f t="shared" si="40"/>
        <v>455569.00000000006</v>
      </c>
      <c r="P264" s="166">
        <f t="shared" si="40"/>
        <v>5466828</v>
      </c>
    </row>
    <row r="265" spans="1:16" ht="30" customHeight="1">
      <c r="A265" s="155">
        <v>2100</v>
      </c>
      <c r="B265" s="339" t="s">
        <v>1839</v>
      </c>
      <c r="C265" s="262"/>
      <c r="D265" s="156">
        <f t="shared" ref="D265:P265" si="41">SUM(D266:D345)</f>
        <v>59153.333333333336</v>
      </c>
      <c r="E265" s="156">
        <f t="shared" si="41"/>
        <v>59153.333333333336</v>
      </c>
      <c r="F265" s="156">
        <f t="shared" si="41"/>
        <v>59153.333333333336</v>
      </c>
      <c r="G265" s="156">
        <f t="shared" si="41"/>
        <v>59153.333333333336</v>
      </c>
      <c r="H265" s="156">
        <f t="shared" si="41"/>
        <v>59153.333333333336</v>
      </c>
      <c r="I265" s="156">
        <f t="shared" si="41"/>
        <v>59153.333333333336</v>
      </c>
      <c r="J265" s="156">
        <f t="shared" si="41"/>
        <v>59153.333333333336</v>
      </c>
      <c r="K265" s="156">
        <f t="shared" si="41"/>
        <v>59153.333333333336</v>
      </c>
      <c r="L265" s="156">
        <f t="shared" si="41"/>
        <v>59153.333333333336</v>
      </c>
      <c r="M265" s="156">
        <f t="shared" si="41"/>
        <v>59153.333333333336</v>
      </c>
      <c r="N265" s="156">
        <f t="shared" si="41"/>
        <v>59153.333333333336</v>
      </c>
      <c r="O265" s="156">
        <f t="shared" si="41"/>
        <v>59153.333333333336</v>
      </c>
      <c r="P265" s="156">
        <f t="shared" si="41"/>
        <v>709840</v>
      </c>
    </row>
    <row r="266" spans="1:16" ht="14.25" customHeight="1">
      <c r="A266" s="340">
        <v>211</v>
      </c>
      <c r="B266" s="341" t="s">
        <v>1840</v>
      </c>
      <c r="C266" s="134">
        <v>11</v>
      </c>
      <c r="D266" s="119">
        <v>12640</v>
      </c>
      <c r="E266" s="119">
        <v>12640</v>
      </c>
      <c r="F266" s="119">
        <v>12640</v>
      </c>
      <c r="G266" s="119">
        <v>12640</v>
      </c>
      <c r="H266" s="119">
        <v>12640</v>
      </c>
      <c r="I266" s="119">
        <v>12640</v>
      </c>
      <c r="J266" s="119">
        <v>12640</v>
      </c>
      <c r="K266" s="119">
        <v>12640</v>
      </c>
      <c r="L266" s="119">
        <v>12640</v>
      </c>
      <c r="M266" s="119">
        <v>12640</v>
      </c>
      <c r="N266" s="119">
        <v>12640</v>
      </c>
      <c r="O266" s="119">
        <v>12640</v>
      </c>
      <c r="P266" s="120">
        <f t="shared" ref="P266:P345" si="42">SUM(D266:O266)</f>
        <v>151680</v>
      </c>
    </row>
    <row r="267" spans="1:16" ht="14.25" customHeight="1">
      <c r="A267" s="253"/>
      <c r="B267" s="254"/>
      <c r="C267" s="134">
        <v>12</v>
      </c>
      <c r="D267" s="119"/>
      <c r="E267" s="119"/>
      <c r="F267" s="119"/>
      <c r="G267" s="119"/>
      <c r="H267" s="119"/>
      <c r="I267" s="119"/>
      <c r="J267" s="119"/>
      <c r="K267" s="119"/>
      <c r="L267" s="119"/>
      <c r="M267" s="119"/>
      <c r="N267" s="119"/>
      <c r="O267" s="119"/>
      <c r="P267" s="120"/>
    </row>
    <row r="268" spans="1:16" ht="14.25" customHeight="1">
      <c r="A268" s="253"/>
      <c r="B268" s="254"/>
      <c r="C268" s="134">
        <v>13</v>
      </c>
      <c r="D268" s="119"/>
      <c r="E268" s="119"/>
      <c r="F268" s="119"/>
      <c r="G268" s="119"/>
      <c r="H268" s="119"/>
      <c r="I268" s="119"/>
      <c r="J268" s="119"/>
      <c r="K268" s="119"/>
      <c r="L268" s="119"/>
      <c r="M268" s="119"/>
      <c r="N268" s="119"/>
      <c r="O268" s="119"/>
      <c r="P268" s="120">
        <f t="shared" si="42"/>
        <v>0</v>
      </c>
    </row>
    <row r="269" spans="1:16" ht="14.25" customHeight="1">
      <c r="A269" s="253"/>
      <c r="B269" s="254"/>
      <c r="C269" s="134">
        <v>14</v>
      </c>
      <c r="D269" s="119"/>
      <c r="E269" s="119"/>
      <c r="F269" s="119"/>
      <c r="G269" s="119"/>
      <c r="H269" s="119"/>
      <c r="I269" s="119"/>
      <c r="J269" s="119"/>
      <c r="K269" s="119"/>
      <c r="L269" s="119"/>
      <c r="M269" s="119"/>
      <c r="N269" s="119"/>
      <c r="O269" s="119"/>
      <c r="P269" s="120">
        <f t="shared" si="42"/>
        <v>0</v>
      </c>
    </row>
    <row r="270" spans="1:16" ht="14.25" customHeight="1">
      <c r="A270" s="253"/>
      <c r="B270" s="254"/>
      <c r="C270" s="134">
        <v>15</v>
      </c>
      <c r="D270" s="119"/>
      <c r="E270" s="119"/>
      <c r="F270" s="119"/>
      <c r="G270" s="119"/>
      <c r="H270" s="119"/>
      <c r="I270" s="119"/>
      <c r="J270" s="119"/>
      <c r="K270" s="119"/>
      <c r="L270" s="119"/>
      <c r="M270" s="119"/>
      <c r="N270" s="119"/>
      <c r="O270" s="119"/>
      <c r="P270" s="120">
        <f t="shared" si="42"/>
        <v>0</v>
      </c>
    </row>
    <row r="271" spans="1:16" ht="14.25" customHeight="1">
      <c r="A271" s="253"/>
      <c r="B271" s="254"/>
      <c r="C271" s="134">
        <v>16</v>
      </c>
      <c r="D271" s="119"/>
      <c r="E271" s="119"/>
      <c r="F271" s="119"/>
      <c r="G271" s="119"/>
      <c r="H271" s="119"/>
      <c r="I271" s="119"/>
      <c r="J271" s="119"/>
      <c r="K271" s="119"/>
      <c r="L271" s="119"/>
      <c r="M271" s="119"/>
      <c r="N271" s="119"/>
      <c r="O271" s="119"/>
      <c r="P271" s="120">
        <f t="shared" si="42"/>
        <v>0</v>
      </c>
    </row>
    <row r="272" spans="1:16" ht="14.25" customHeight="1">
      <c r="A272" s="253"/>
      <c r="B272" s="254"/>
      <c r="C272" s="134">
        <v>17</v>
      </c>
      <c r="D272" s="119"/>
      <c r="E272" s="119"/>
      <c r="F272" s="119"/>
      <c r="G272" s="119"/>
      <c r="H272" s="119"/>
      <c r="I272" s="119"/>
      <c r="J272" s="119"/>
      <c r="K272" s="119"/>
      <c r="L272" s="119"/>
      <c r="M272" s="119"/>
      <c r="N272" s="119"/>
      <c r="O272" s="119"/>
      <c r="P272" s="120">
        <f t="shared" si="42"/>
        <v>0</v>
      </c>
    </row>
    <row r="273" spans="1:16" ht="14.25" customHeight="1">
      <c r="A273" s="253"/>
      <c r="B273" s="254"/>
      <c r="C273" s="134">
        <v>25</v>
      </c>
      <c r="D273" s="119"/>
      <c r="E273" s="119"/>
      <c r="F273" s="119"/>
      <c r="G273" s="119"/>
      <c r="H273" s="119"/>
      <c r="I273" s="119"/>
      <c r="J273" s="119"/>
      <c r="K273" s="119"/>
      <c r="L273" s="119"/>
      <c r="M273" s="119"/>
      <c r="N273" s="119"/>
      <c r="O273" s="119"/>
      <c r="P273" s="120">
        <f t="shared" si="42"/>
        <v>0</v>
      </c>
    </row>
    <row r="274" spans="1:16" ht="14.25" customHeight="1">
      <c r="A274" s="253"/>
      <c r="B274" s="254"/>
      <c r="C274" s="134">
        <v>26</v>
      </c>
      <c r="D274" s="119"/>
      <c r="E274" s="119"/>
      <c r="F274" s="119"/>
      <c r="G274" s="119"/>
      <c r="H274" s="119"/>
      <c r="I274" s="119"/>
      <c r="J274" s="119"/>
      <c r="K274" s="119"/>
      <c r="L274" s="119"/>
      <c r="M274" s="119"/>
      <c r="N274" s="119"/>
      <c r="O274" s="119"/>
      <c r="P274" s="120">
        <f t="shared" si="42"/>
        <v>0</v>
      </c>
    </row>
    <row r="275" spans="1:16" ht="14.25" customHeight="1">
      <c r="A275" s="255"/>
      <c r="B275" s="256"/>
      <c r="C275" s="134">
        <v>27</v>
      </c>
      <c r="D275" s="119"/>
      <c r="E275" s="119"/>
      <c r="F275" s="119"/>
      <c r="G275" s="119"/>
      <c r="H275" s="119"/>
      <c r="I275" s="119"/>
      <c r="J275" s="119"/>
      <c r="K275" s="119"/>
      <c r="L275" s="119"/>
      <c r="M275" s="119"/>
      <c r="N275" s="119"/>
      <c r="O275" s="119"/>
      <c r="P275" s="120">
        <f t="shared" si="42"/>
        <v>0</v>
      </c>
    </row>
    <row r="276" spans="1:16" ht="14.25" customHeight="1">
      <c r="A276" s="340">
        <v>212</v>
      </c>
      <c r="B276" s="341" t="s">
        <v>1841</v>
      </c>
      <c r="C276" s="134">
        <v>11</v>
      </c>
      <c r="D276" s="119">
        <v>1100</v>
      </c>
      <c r="E276" s="119">
        <v>1100</v>
      </c>
      <c r="F276" s="119">
        <v>1100</v>
      </c>
      <c r="G276" s="119">
        <v>1100</v>
      </c>
      <c r="H276" s="119">
        <v>1100</v>
      </c>
      <c r="I276" s="119">
        <v>1100</v>
      </c>
      <c r="J276" s="119">
        <v>1100</v>
      </c>
      <c r="K276" s="119">
        <v>1100</v>
      </c>
      <c r="L276" s="119">
        <v>1100</v>
      </c>
      <c r="M276" s="119">
        <v>1100</v>
      </c>
      <c r="N276" s="119">
        <v>1100</v>
      </c>
      <c r="O276" s="119">
        <v>1100</v>
      </c>
      <c r="P276" s="120">
        <f t="shared" si="42"/>
        <v>13200</v>
      </c>
    </row>
    <row r="277" spans="1:16" ht="14.25" customHeight="1">
      <c r="A277" s="253"/>
      <c r="B277" s="254"/>
      <c r="C277" s="134">
        <v>12</v>
      </c>
      <c r="D277" s="119"/>
      <c r="E277" s="119"/>
      <c r="F277" s="119"/>
      <c r="G277" s="119"/>
      <c r="H277" s="119"/>
      <c r="I277" s="119"/>
      <c r="J277" s="119"/>
      <c r="K277" s="119"/>
      <c r="L277" s="119"/>
      <c r="M277" s="119"/>
      <c r="N277" s="119"/>
      <c r="O277" s="119"/>
      <c r="P277" s="120">
        <f t="shared" si="42"/>
        <v>0</v>
      </c>
    </row>
    <row r="278" spans="1:16" ht="14.25" customHeight="1">
      <c r="A278" s="253"/>
      <c r="B278" s="254"/>
      <c r="C278" s="134">
        <v>13</v>
      </c>
      <c r="D278" s="119"/>
      <c r="E278" s="119"/>
      <c r="F278" s="119"/>
      <c r="G278" s="119"/>
      <c r="H278" s="119"/>
      <c r="I278" s="119"/>
      <c r="J278" s="119"/>
      <c r="K278" s="119"/>
      <c r="L278" s="119"/>
      <c r="M278" s="119"/>
      <c r="N278" s="119"/>
      <c r="O278" s="119"/>
      <c r="P278" s="120">
        <f t="shared" si="42"/>
        <v>0</v>
      </c>
    </row>
    <row r="279" spans="1:16" ht="14.25" customHeight="1">
      <c r="A279" s="253"/>
      <c r="B279" s="254"/>
      <c r="C279" s="134">
        <v>14</v>
      </c>
      <c r="D279" s="119"/>
      <c r="E279" s="119"/>
      <c r="F279" s="119"/>
      <c r="G279" s="119"/>
      <c r="H279" s="119"/>
      <c r="I279" s="119"/>
      <c r="J279" s="119"/>
      <c r="K279" s="119"/>
      <c r="L279" s="119"/>
      <c r="M279" s="119"/>
      <c r="N279" s="119"/>
      <c r="O279" s="119"/>
      <c r="P279" s="120">
        <f t="shared" si="42"/>
        <v>0</v>
      </c>
    </row>
    <row r="280" spans="1:16" ht="14.25" customHeight="1">
      <c r="A280" s="253"/>
      <c r="B280" s="254"/>
      <c r="C280" s="134">
        <v>15</v>
      </c>
      <c r="D280" s="119"/>
      <c r="E280" s="119"/>
      <c r="F280" s="119"/>
      <c r="G280" s="119"/>
      <c r="H280" s="119"/>
      <c r="I280" s="119"/>
      <c r="J280" s="119"/>
      <c r="K280" s="119"/>
      <c r="L280" s="119"/>
      <c r="M280" s="119"/>
      <c r="N280" s="119"/>
      <c r="O280" s="119"/>
      <c r="P280" s="120">
        <f t="shared" si="42"/>
        <v>0</v>
      </c>
    </row>
    <row r="281" spans="1:16" ht="14.25" customHeight="1">
      <c r="A281" s="253"/>
      <c r="B281" s="254"/>
      <c r="C281" s="134">
        <v>16</v>
      </c>
      <c r="D281" s="119"/>
      <c r="E281" s="119"/>
      <c r="F281" s="119"/>
      <c r="G281" s="119"/>
      <c r="H281" s="119"/>
      <c r="I281" s="119"/>
      <c r="J281" s="119"/>
      <c r="K281" s="119"/>
      <c r="L281" s="119"/>
      <c r="M281" s="119"/>
      <c r="N281" s="119"/>
      <c r="O281" s="119"/>
      <c r="P281" s="120">
        <f t="shared" si="42"/>
        <v>0</v>
      </c>
    </row>
    <row r="282" spans="1:16" ht="14.25" customHeight="1">
      <c r="A282" s="253"/>
      <c r="B282" s="254"/>
      <c r="C282" s="134">
        <v>17</v>
      </c>
      <c r="D282" s="119"/>
      <c r="E282" s="119"/>
      <c r="F282" s="119"/>
      <c r="G282" s="119"/>
      <c r="H282" s="119"/>
      <c r="I282" s="119"/>
      <c r="J282" s="119"/>
      <c r="K282" s="119"/>
      <c r="L282" s="119"/>
      <c r="M282" s="119"/>
      <c r="N282" s="119"/>
      <c r="O282" s="119"/>
      <c r="P282" s="120">
        <f t="shared" si="42"/>
        <v>0</v>
      </c>
    </row>
    <row r="283" spans="1:16" ht="14.25" customHeight="1">
      <c r="A283" s="253"/>
      <c r="B283" s="254"/>
      <c r="C283" s="134">
        <v>25</v>
      </c>
      <c r="D283" s="119"/>
      <c r="E283" s="119"/>
      <c r="F283" s="119"/>
      <c r="G283" s="119"/>
      <c r="H283" s="119"/>
      <c r="I283" s="119"/>
      <c r="J283" s="119"/>
      <c r="K283" s="119"/>
      <c r="L283" s="119"/>
      <c r="M283" s="119"/>
      <c r="N283" s="119"/>
      <c r="O283" s="119"/>
      <c r="P283" s="120">
        <f t="shared" si="42"/>
        <v>0</v>
      </c>
    </row>
    <row r="284" spans="1:16" ht="14.25" customHeight="1">
      <c r="A284" s="253"/>
      <c r="B284" s="254"/>
      <c r="C284" s="134">
        <v>26</v>
      </c>
      <c r="D284" s="119"/>
      <c r="E284" s="119"/>
      <c r="F284" s="119"/>
      <c r="G284" s="119"/>
      <c r="H284" s="119"/>
      <c r="I284" s="119"/>
      <c r="J284" s="119"/>
      <c r="K284" s="119"/>
      <c r="L284" s="119"/>
      <c r="M284" s="119"/>
      <c r="N284" s="119"/>
      <c r="O284" s="119"/>
      <c r="P284" s="120">
        <f t="shared" si="42"/>
        <v>0</v>
      </c>
    </row>
    <row r="285" spans="1:16" ht="14.25" customHeight="1">
      <c r="A285" s="255"/>
      <c r="B285" s="256"/>
      <c r="C285" s="134">
        <v>27</v>
      </c>
      <c r="D285" s="119"/>
      <c r="E285" s="119"/>
      <c r="F285" s="119"/>
      <c r="G285" s="119"/>
      <c r="H285" s="119"/>
      <c r="I285" s="119"/>
      <c r="J285" s="119"/>
      <c r="K285" s="119"/>
      <c r="L285" s="119"/>
      <c r="M285" s="119"/>
      <c r="N285" s="119"/>
      <c r="O285" s="119"/>
      <c r="P285" s="120">
        <f t="shared" si="42"/>
        <v>0</v>
      </c>
    </row>
    <row r="286" spans="1:16" ht="14.25" customHeight="1">
      <c r="A286" s="340">
        <v>213</v>
      </c>
      <c r="B286" s="341" t="s">
        <v>1842</v>
      </c>
      <c r="C286" s="134">
        <v>11</v>
      </c>
      <c r="D286" s="119"/>
      <c r="E286" s="119"/>
      <c r="F286" s="119"/>
      <c r="G286" s="119"/>
      <c r="H286" s="119"/>
      <c r="I286" s="119"/>
      <c r="J286" s="119"/>
      <c r="K286" s="119"/>
      <c r="L286" s="119"/>
      <c r="M286" s="119"/>
      <c r="N286" s="119"/>
      <c r="O286" s="119"/>
      <c r="P286" s="120">
        <f t="shared" si="42"/>
        <v>0</v>
      </c>
    </row>
    <row r="287" spans="1:16" ht="14.25" customHeight="1">
      <c r="A287" s="253"/>
      <c r="B287" s="254"/>
      <c r="C287" s="134">
        <v>12</v>
      </c>
      <c r="D287" s="119"/>
      <c r="E287" s="119"/>
      <c r="F287" s="119"/>
      <c r="G287" s="119"/>
      <c r="H287" s="119"/>
      <c r="I287" s="119"/>
      <c r="J287" s="119"/>
      <c r="K287" s="119"/>
      <c r="L287" s="119"/>
      <c r="M287" s="119"/>
      <c r="N287" s="119"/>
      <c r="O287" s="119"/>
      <c r="P287" s="120">
        <f t="shared" si="42"/>
        <v>0</v>
      </c>
    </row>
    <row r="288" spans="1:16" ht="14.25" customHeight="1">
      <c r="A288" s="253"/>
      <c r="B288" s="254"/>
      <c r="C288" s="134">
        <v>13</v>
      </c>
      <c r="D288" s="119"/>
      <c r="E288" s="119"/>
      <c r="F288" s="119"/>
      <c r="G288" s="119"/>
      <c r="H288" s="119"/>
      <c r="I288" s="119"/>
      <c r="J288" s="119"/>
      <c r="K288" s="119"/>
      <c r="L288" s="119"/>
      <c r="M288" s="119"/>
      <c r="N288" s="119"/>
      <c r="O288" s="119"/>
      <c r="P288" s="120">
        <f t="shared" si="42"/>
        <v>0</v>
      </c>
    </row>
    <row r="289" spans="1:16" ht="14.25" customHeight="1">
      <c r="A289" s="253"/>
      <c r="B289" s="254"/>
      <c r="C289" s="134">
        <v>14</v>
      </c>
      <c r="D289" s="119"/>
      <c r="E289" s="119"/>
      <c r="F289" s="119"/>
      <c r="G289" s="119"/>
      <c r="H289" s="119"/>
      <c r="I289" s="119"/>
      <c r="J289" s="119"/>
      <c r="K289" s="119"/>
      <c r="L289" s="119"/>
      <c r="M289" s="119"/>
      <c r="N289" s="119"/>
      <c r="O289" s="119"/>
      <c r="P289" s="120">
        <f t="shared" si="42"/>
        <v>0</v>
      </c>
    </row>
    <row r="290" spans="1:16" ht="14.25" customHeight="1">
      <c r="A290" s="253"/>
      <c r="B290" s="254"/>
      <c r="C290" s="134">
        <v>15</v>
      </c>
      <c r="D290" s="119"/>
      <c r="E290" s="119"/>
      <c r="F290" s="119"/>
      <c r="G290" s="119"/>
      <c r="H290" s="119"/>
      <c r="I290" s="119"/>
      <c r="J290" s="119"/>
      <c r="K290" s="119"/>
      <c r="L290" s="119"/>
      <c r="M290" s="119"/>
      <c r="N290" s="119"/>
      <c r="O290" s="119"/>
      <c r="P290" s="120">
        <f t="shared" si="42"/>
        <v>0</v>
      </c>
    </row>
    <row r="291" spans="1:16" ht="14.25" customHeight="1">
      <c r="A291" s="253"/>
      <c r="B291" s="254"/>
      <c r="C291" s="134">
        <v>16</v>
      </c>
      <c r="D291" s="119"/>
      <c r="E291" s="119"/>
      <c r="F291" s="119"/>
      <c r="G291" s="119"/>
      <c r="H291" s="119"/>
      <c r="I291" s="119"/>
      <c r="J291" s="119"/>
      <c r="K291" s="119"/>
      <c r="L291" s="119"/>
      <c r="M291" s="119"/>
      <c r="N291" s="119"/>
      <c r="O291" s="119"/>
      <c r="P291" s="120">
        <f t="shared" si="42"/>
        <v>0</v>
      </c>
    </row>
    <row r="292" spans="1:16" ht="14.25" customHeight="1">
      <c r="A292" s="253"/>
      <c r="B292" s="254"/>
      <c r="C292" s="134">
        <v>17</v>
      </c>
      <c r="D292" s="119"/>
      <c r="E292" s="119"/>
      <c r="F292" s="119"/>
      <c r="G292" s="119"/>
      <c r="H292" s="119"/>
      <c r="I292" s="119"/>
      <c r="J292" s="119"/>
      <c r="K292" s="119"/>
      <c r="L292" s="119"/>
      <c r="M292" s="119"/>
      <c r="N292" s="119"/>
      <c r="O292" s="119"/>
      <c r="P292" s="120">
        <f t="shared" si="42"/>
        <v>0</v>
      </c>
    </row>
    <row r="293" spans="1:16" ht="14.25" customHeight="1">
      <c r="A293" s="253"/>
      <c r="B293" s="254"/>
      <c r="C293" s="134">
        <v>25</v>
      </c>
      <c r="D293" s="119"/>
      <c r="E293" s="119"/>
      <c r="F293" s="119"/>
      <c r="G293" s="119"/>
      <c r="H293" s="119"/>
      <c r="I293" s="119"/>
      <c r="J293" s="119"/>
      <c r="K293" s="119"/>
      <c r="L293" s="119"/>
      <c r="M293" s="119"/>
      <c r="N293" s="119"/>
      <c r="O293" s="119"/>
      <c r="P293" s="120">
        <f t="shared" si="42"/>
        <v>0</v>
      </c>
    </row>
    <row r="294" spans="1:16" ht="14.25" customHeight="1">
      <c r="A294" s="253"/>
      <c r="B294" s="254"/>
      <c r="C294" s="134">
        <v>26</v>
      </c>
      <c r="D294" s="119"/>
      <c r="E294" s="119"/>
      <c r="F294" s="119"/>
      <c r="G294" s="119"/>
      <c r="H294" s="119"/>
      <c r="I294" s="119"/>
      <c r="J294" s="119"/>
      <c r="K294" s="119"/>
      <c r="L294" s="119"/>
      <c r="M294" s="119"/>
      <c r="N294" s="119"/>
      <c r="O294" s="119"/>
      <c r="P294" s="120">
        <f t="shared" si="42"/>
        <v>0</v>
      </c>
    </row>
    <row r="295" spans="1:16" ht="14.25" customHeight="1">
      <c r="A295" s="255"/>
      <c r="B295" s="256"/>
      <c r="C295" s="134">
        <v>27</v>
      </c>
      <c r="D295" s="119"/>
      <c r="E295" s="119"/>
      <c r="F295" s="119"/>
      <c r="G295" s="119"/>
      <c r="H295" s="119"/>
      <c r="I295" s="119"/>
      <c r="J295" s="119"/>
      <c r="K295" s="119"/>
      <c r="L295" s="119"/>
      <c r="M295" s="119"/>
      <c r="N295" s="119"/>
      <c r="O295" s="119"/>
      <c r="P295" s="120">
        <f t="shared" si="42"/>
        <v>0</v>
      </c>
    </row>
    <row r="296" spans="1:16" ht="15" customHeight="1">
      <c r="A296" s="340">
        <v>214</v>
      </c>
      <c r="B296" s="341" t="s">
        <v>1843</v>
      </c>
      <c r="C296" s="134">
        <v>11</v>
      </c>
      <c r="D296" s="119">
        <v>5300</v>
      </c>
      <c r="E296" s="119">
        <v>5300</v>
      </c>
      <c r="F296" s="119">
        <v>5300</v>
      </c>
      <c r="G296" s="119">
        <v>5300</v>
      </c>
      <c r="H296" s="119">
        <v>5300</v>
      </c>
      <c r="I296" s="119">
        <v>5300</v>
      </c>
      <c r="J296" s="119">
        <v>5300</v>
      </c>
      <c r="K296" s="119">
        <v>5300</v>
      </c>
      <c r="L296" s="119">
        <v>5300</v>
      </c>
      <c r="M296" s="119">
        <v>5300</v>
      </c>
      <c r="N296" s="119">
        <v>5300</v>
      </c>
      <c r="O296" s="119">
        <v>5300</v>
      </c>
      <c r="P296" s="120">
        <f t="shared" si="42"/>
        <v>63600</v>
      </c>
    </row>
    <row r="297" spans="1:16" ht="14.25" customHeight="1">
      <c r="A297" s="253"/>
      <c r="B297" s="254"/>
      <c r="C297" s="134">
        <v>12</v>
      </c>
      <c r="D297" s="119"/>
      <c r="E297" s="119"/>
      <c r="F297" s="119"/>
      <c r="G297" s="119"/>
      <c r="H297" s="119"/>
      <c r="I297" s="119"/>
      <c r="J297" s="119"/>
      <c r="K297" s="119"/>
      <c r="L297" s="119"/>
      <c r="M297" s="119"/>
      <c r="N297" s="119"/>
      <c r="O297" s="119"/>
      <c r="P297" s="120">
        <f t="shared" si="42"/>
        <v>0</v>
      </c>
    </row>
    <row r="298" spans="1:16" ht="14.25" customHeight="1">
      <c r="A298" s="253"/>
      <c r="B298" s="254"/>
      <c r="C298" s="134">
        <v>13</v>
      </c>
      <c r="D298" s="119"/>
      <c r="E298" s="119"/>
      <c r="F298" s="119"/>
      <c r="G298" s="119"/>
      <c r="H298" s="119"/>
      <c r="I298" s="119"/>
      <c r="J298" s="119"/>
      <c r="K298" s="119"/>
      <c r="L298" s="119"/>
      <c r="M298" s="119"/>
      <c r="N298" s="119"/>
      <c r="O298" s="119"/>
      <c r="P298" s="120">
        <f t="shared" si="42"/>
        <v>0</v>
      </c>
    </row>
    <row r="299" spans="1:16" ht="14.25" customHeight="1">
      <c r="A299" s="253"/>
      <c r="B299" s="254"/>
      <c r="C299" s="134">
        <v>14</v>
      </c>
      <c r="D299" s="119"/>
      <c r="E299" s="119"/>
      <c r="F299" s="119"/>
      <c r="G299" s="119"/>
      <c r="H299" s="119"/>
      <c r="I299" s="119"/>
      <c r="J299" s="119"/>
      <c r="K299" s="119"/>
      <c r="L299" s="119"/>
      <c r="M299" s="119"/>
      <c r="N299" s="119"/>
      <c r="O299" s="119"/>
      <c r="P299" s="120">
        <f t="shared" si="42"/>
        <v>0</v>
      </c>
    </row>
    <row r="300" spans="1:16" ht="14.25" customHeight="1">
      <c r="A300" s="253"/>
      <c r="B300" s="254"/>
      <c r="C300" s="134">
        <v>15</v>
      </c>
      <c r="D300" s="119"/>
      <c r="E300" s="119"/>
      <c r="F300" s="119"/>
      <c r="G300" s="119"/>
      <c r="H300" s="119"/>
      <c r="I300" s="119"/>
      <c r="J300" s="119"/>
      <c r="K300" s="119"/>
      <c r="L300" s="119"/>
      <c r="M300" s="119"/>
      <c r="N300" s="119"/>
      <c r="O300" s="119"/>
      <c r="P300" s="120">
        <f t="shared" si="42"/>
        <v>0</v>
      </c>
    </row>
    <row r="301" spans="1:16" ht="14.25" customHeight="1">
      <c r="A301" s="253"/>
      <c r="B301" s="254"/>
      <c r="C301" s="134">
        <v>16</v>
      </c>
      <c r="D301" s="119"/>
      <c r="E301" s="119"/>
      <c r="F301" s="119"/>
      <c r="G301" s="119"/>
      <c r="H301" s="119"/>
      <c r="I301" s="119"/>
      <c r="J301" s="119"/>
      <c r="K301" s="119"/>
      <c r="L301" s="119"/>
      <c r="M301" s="119"/>
      <c r="N301" s="119"/>
      <c r="O301" s="119"/>
      <c r="P301" s="120">
        <f t="shared" si="42"/>
        <v>0</v>
      </c>
    </row>
    <row r="302" spans="1:16" ht="14.25" customHeight="1">
      <c r="A302" s="253"/>
      <c r="B302" s="254"/>
      <c r="C302" s="134">
        <v>17</v>
      </c>
      <c r="D302" s="119"/>
      <c r="E302" s="119"/>
      <c r="F302" s="119"/>
      <c r="G302" s="119"/>
      <c r="H302" s="119"/>
      <c r="I302" s="119"/>
      <c r="J302" s="119"/>
      <c r="K302" s="119"/>
      <c r="L302" s="119"/>
      <c r="M302" s="119"/>
      <c r="N302" s="119"/>
      <c r="O302" s="119"/>
      <c r="P302" s="120">
        <f t="shared" si="42"/>
        <v>0</v>
      </c>
    </row>
    <row r="303" spans="1:16" ht="14.25" customHeight="1">
      <c r="A303" s="253"/>
      <c r="B303" s="254"/>
      <c r="C303" s="134">
        <v>25</v>
      </c>
      <c r="D303" s="119"/>
      <c r="E303" s="119"/>
      <c r="F303" s="119"/>
      <c r="G303" s="119"/>
      <c r="H303" s="119"/>
      <c r="I303" s="119"/>
      <c r="J303" s="119"/>
      <c r="K303" s="119"/>
      <c r="L303" s="119"/>
      <c r="M303" s="119"/>
      <c r="N303" s="119"/>
      <c r="O303" s="119"/>
      <c r="P303" s="120">
        <f t="shared" si="42"/>
        <v>0</v>
      </c>
    </row>
    <row r="304" spans="1:16" ht="14.25" customHeight="1">
      <c r="A304" s="253"/>
      <c r="B304" s="254"/>
      <c r="C304" s="134">
        <v>26</v>
      </c>
      <c r="D304" s="119"/>
      <c r="E304" s="119"/>
      <c r="F304" s="119"/>
      <c r="G304" s="119"/>
      <c r="H304" s="119"/>
      <c r="I304" s="119"/>
      <c r="J304" s="119"/>
      <c r="K304" s="119"/>
      <c r="L304" s="119"/>
      <c r="M304" s="119"/>
      <c r="N304" s="119"/>
      <c r="O304" s="119"/>
      <c r="P304" s="120">
        <f t="shared" si="42"/>
        <v>0</v>
      </c>
    </row>
    <row r="305" spans="1:16" ht="14.25" customHeight="1">
      <c r="A305" s="255"/>
      <c r="B305" s="256"/>
      <c r="C305" s="134">
        <v>27</v>
      </c>
      <c r="D305" s="119"/>
      <c r="E305" s="119"/>
      <c r="F305" s="119"/>
      <c r="G305" s="119"/>
      <c r="H305" s="119"/>
      <c r="I305" s="119"/>
      <c r="J305" s="119"/>
      <c r="K305" s="119"/>
      <c r="L305" s="119"/>
      <c r="M305" s="119"/>
      <c r="N305" s="119"/>
      <c r="O305" s="119"/>
      <c r="P305" s="120">
        <f t="shared" si="42"/>
        <v>0</v>
      </c>
    </row>
    <row r="306" spans="1:16" ht="14.25" customHeight="1">
      <c r="A306" s="340">
        <v>215</v>
      </c>
      <c r="B306" s="341" t="s">
        <v>1844</v>
      </c>
      <c r="C306" s="134">
        <v>11</v>
      </c>
      <c r="D306" s="119">
        <v>1050</v>
      </c>
      <c r="E306" s="119">
        <v>1050</v>
      </c>
      <c r="F306" s="119">
        <v>1050</v>
      </c>
      <c r="G306" s="119">
        <v>1050</v>
      </c>
      <c r="H306" s="119">
        <v>1050</v>
      </c>
      <c r="I306" s="119">
        <v>1050</v>
      </c>
      <c r="J306" s="119">
        <v>1050</v>
      </c>
      <c r="K306" s="119">
        <v>1050</v>
      </c>
      <c r="L306" s="119">
        <v>1050</v>
      </c>
      <c r="M306" s="119">
        <v>1050</v>
      </c>
      <c r="N306" s="119">
        <v>1050</v>
      </c>
      <c r="O306" s="119">
        <v>1050</v>
      </c>
      <c r="P306" s="120">
        <f t="shared" si="42"/>
        <v>12600</v>
      </c>
    </row>
    <row r="307" spans="1:16" ht="14.25" customHeight="1">
      <c r="A307" s="253"/>
      <c r="B307" s="254"/>
      <c r="C307" s="134">
        <v>12</v>
      </c>
      <c r="D307" s="119"/>
      <c r="E307" s="119"/>
      <c r="F307" s="119"/>
      <c r="G307" s="119"/>
      <c r="H307" s="119"/>
      <c r="I307" s="119"/>
      <c r="J307" s="119"/>
      <c r="K307" s="119"/>
      <c r="L307" s="119"/>
      <c r="M307" s="119"/>
      <c r="N307" s="119"/>
      <c r="O307" s="119"/>
      <c r="P307" s="120">
        <f t="shared" si="42"/>
        <v>0</v>
      </c>
    </row>
    <row r="308" spans="1:16" ht="14.25" customHeight="1">
      <c r="A308" s="253"/>
      <c r="B308" s="254"/>
      <c r="C308" s="134">
        <v>13</v>
      </c>
      <c r="D308" s="119"/>
      <c r="E308" s="119"/>
      <c r="F308" s="119"/>
      <c r="G308" s="119"/>
      <c r="H308" s="119"/>
      <c r="I308" s="119"/>
      <c r="J308" s="119"/>
      <c r="K308" s="119"/>
      <c r="L308" s="119"/>
      <c r="M308" s="119"/>
      <c r="N308" s="119"/>
      <c r="O308" s="119"/>
      <c r="P308" s="120">
        <f t="shared" si="42"/>
        <v>0</v>
      </c>
    </row>
    <row r="309" spans="1:16" ht="14.25" customHeight="1">
      <c r="A309" s="253"/>
      <c r="B309" s="254"/>
      <c r="C309" s="134">
        <v>14</v>
      </c>
      <c r="D309" s="119"/>
      <c r="E309" s="119"/>
      <c r="F309" s="119"/>
      <c r="G309" s="119"/>
      <c r="H309" s="119"/>
      <c r="I309" s="119"/>
      <c r="J309" s="119"/>
      <c r="K309" s="119"/>
      <c r="L309" s="119"/>
      <c r="M309" s="119"/>
      <c r="N309" s="119"/>
      <c r="O309" s="119"/>
      <c r="P309" s="120">
        <f t="shared" si="42"/>
        <v>0</v>
      </c>
    </row>
    <row r="310" spans="1:16" ht="14.25" customHeight="1">
      <c r="A310" s="253"/>
      <c r="B310" s="254"/>
      <c r="C310" s="134">
        <v>15</v>
      </c>
      <c r="D310" s="119"/>
      <c r="E310" s="119"/>
      <c r="F310" s="119"/>
      <c r="G310" s="119"/>
      <c r="H310" s="119"/>
      <c r="I310" s="119"/>
      <c r="J310" s="119"/>
      <c r="K310" s="119"/>
      <c r="L310" s="119"/>
      <c r="M310" s="119"/>
      <c r="N310" s="119"/>
      <c r="O310" s="119"/>
      <c r="P310" s="120">
        <f t="shared" si="42"/>
        <v>0</v>
      </c>
    </row>
    <row r="311" spans="1:16" ht="14.25" customHeight="1">
      <c r="A311" s="253"/>
      <c r="B311" s="254"/>
      <c r="C311" s="134">
        <v>16</v>
      </c>
      <c r="D311" s="119"/>
      <c r="E311" s="119"/>
      <c r="F311" s="119"/>
      <c r="G311" s="119"/>
      <c r="H311" s="119"/>
      <c r="I311" s="119"/>
      <c r="J311" s="119"/>
      <c r="K311" s="119"/>
      <c r="L311" s="119"/>
      <c r="M311" s="119"/>
      <c r="N311" s="119"/>
      <c r="O311" s="119"/>
      <c r="P311" s="120">
        <f t="shared" si="42"/>
        <v>0</v>
      </c>
    </row>
    <row r="312" spans="1:16" ht="14.25" customHeight="1">
      <c r="A312" s="253"/>
      <c r="B312" s="254"/>
      <c r="C312" s="134">
        <v>17</v>
      </c>
      <c r="D312" s="119"/>
      <c r="E312" s="119"/>
      <c r="F312" s="119"/>
      <c r="G312" s="119"/>
      <c r="H312" s="119"/>
      <c r="I312" s="119"/>
      <c r="J312" s="119"/>
      <c r="K312" s="119"/>
      <c r="L312" s="119"/>
      <c r="M312" s="119"/>
      <c r="N312" s="119"/>
      <c r="O312" s="119"/>
      <c r="P312" s="120">
        <f t="shared" si="42"/>
        <v>0</v>
      </c>
    </row>
    <row r="313" spans="1:16" ht="14.25" customHeight="1">
      <c r="A313" s="253"/>
      <c r="B313" s="254"/>
      <c r="C313" s="134">
        <v>25</v>
      </c>
      <c r="D313" s="119"/>
      <c r="E313" s="119"/>
      <c r="F313" s="119"/>
      <c r="G313" s="119"/>
      <c r="H313" s="119"/>
      <c r="I313" s="119"/>
      <c r="J313" s="119"/>
      <c r="K313" s="119"/>
      <c r="L313" s="119"/>
      <c r="M313" s="119"/>
      <c r="N313" s="119"/>
      <c r="O313" s="119"/>
      <c r="P313" s="120">
        <f t="shared" si="42"/>
        <v>0</v>
      </c>
    </row>
    <row r="314" spans="1:16" ht="14.25" customHeight="1">
      <c r="A314" s="253"/>
      <c r="B314" s="254"/>
      <c r="C314" s="134">
        <v>26</v>
      </c>
      <c r="D314" s="119"/>
      <c r="E314" s="119"/>
      <c r="F314" s="119"/>
      <c r="G314" s="119"/>
      <c r="H314" s="119"/>
      <c r="I314" s="119"/>
      <c r="J314" s="119"/>
      <c r="K314" s="119"/>
      <c r="L314" s="119"/>
      <c r="M314" s="119"/>
      <c r="N314" s="119"/>
      <c r="O314" s="119"/>
      <c r="P314" s="120">
        <f t="shared" si="42"/>
        <v>0</v>
      </c>
    </row>
    <row r="315" spans="1:16" ht="14.25" customHeight="1">
      <c r="A315" s="255"/>
      <c r="B315" s="256"/>
      <c r="C315" s="134">
        <v>27</v>
      </c>
      <c r="D315" s="119"/>
      <c r="E315" s="119"/>
      <c r="F315" s="119"/>
      <c r="G315" s="119"/>
      <c r="H315" s="119"/>
      <c r="I315" s="119"/>
      <c r="J315" s="119"/>
      <c r="K315" s="119"/>
      <c r="L315" s="119"/>
      <c r="M315" s="119"/>
      <c r="N315" s="119"/>
      <c r="O315" s="119"/>
      <c r="P315" s="120">
        <f t="shared" si="42"/>
        <v>0</v>
      </c>
    </row>
    <row r="316" spans="1:16" ht="14.25" customHeight="1">
      <c r="A316" s="340">
        <v>216</v>
      </c>
      <c r="B316" s="341" t="s">
        <v>1845</v>
      </c>
      <c r="C316" s="134">
        <v>11</v>
      </c>
      <c r="D316" s="119">
        <v>4375</v>
      </c>
      <c r="E316" s="119">
        <v>4375</v>
      </c>
      <c r="F316" s="119">
        <v>4375</v>
      </c>
      <c r="G316" s="119">
        <v>4375</v>
      </c>
      <c r="H316" s="119">
        <v>4375</v>
      </c>
      <c r="I316" s="119">
        <v>4375</v>
      </c>
      <c r="J316" s="119">
        <v>4375</v>
      </c>
      <c r="K316" s="119">
        <v>4375</v>
      </c>
      <c r="L316" s="119">
        <v>4375</v>
      </c>
      <c r="M316" s="119">
        <v>4375</v>
      </c>
      <c r="N316" s="119">
        <v>4375</v>
      </c>
      <c r="O316" s="119">
        <v>4375</v>
      </c>
      <c r="P316" s="120">
        <f t="shared" si="42"/>
        <v>52500</v>
      </c>
    </row>
    <row r="317" spans="1:16" ht="14.25" customHeight="1">
      <c r="A317" s="253"/>
      <c r="B317" s="254"/>
      <c r="C317" s="134">
        <v>12</v>
      </c>
      <c r="D317" s="119"/>
      <c r="E317" s="119"/>
      <c r="F317" s="119"/>
      <c r="G317" s="119"/>
      <c r="H317" s="119"/>
      <c r="I317" s="119"/>
      <c r="J317" s="119"/>
      <c r="K317" s="119"/>
      <c r="L317" s="119"/>
      <c r="M317" s="119"/>
      <c r="N317" s="119"/>
      <c r="O317" s="119"/>
      <c r="P317" s="120">
        <f t="shared" si="42"/>
        <v>0</v>
      </c>
    </row>
    <row r="318" spans="1:16" ht="14.25" customHeight="1">
      <c r="A318" s="253"/>
      <c r="B318" s="254"/>
      <c r="C318" s="134">
        <v>13</v>
      </c>
      <c r="D318" s="119"/>
      <c r="E318" s="119"/>
      <c r="F318" s="119"/>
      <c r="G318" s="119"/>
      <c r="H318" s="119"/>
      <c r="I318" s="119"/>
      <c r="J318" s="119"/>
      <c r="K318" s="119"/>
      <c r="L318" s="119"/>
      <c r="M318" s="119"/>
      <c r="N318" s="119"/>
      <c r="O318" s="119"/>
      <c r="P318" s="120">
        <f t="shared" si="42"/>
        <v>0</v>
      </c>
    </row>
    <row r="319" spans="1:16" ht="14.25" customHeight="1">
      <c r="A319" s="253"/>
      <c r="B319" s="254"/>
      <c r="C319" s="134">
        <v>14</v>
      </c>
      <c r="D319" s="119"/>
      <c r="E319" s="119"/>
      <c r="F319" s="119"/>
      <c r="G319" s="119"/>
      <c r="H319" s="119"/>
      <c r="I319" s="119"/>
      <c r="J319" s="119"/>
      <c r="K319" s="119"/>
      <c r="L319" s="119"/>
      <c r="M319" s="119"/>
      <c r="N319" s="119"/>
      <c r="O319" s="119"/>
      <c r="P319" s="120">
        <f t="shared" si="42"/>
        <v>0</v>
      </c>
    </row>
    <row r="320" spans="1:16" ht="14.25" customHeight="1">
      <c r="A320" s="253"/>
      <c r="B320" s="254"/>
      <c r="C320" s="134">
        <v>15</v>
      </c>
      <c r="D320" s="119"/>
      <c r="E320" s="119"/>
      <c r="F320" s="119"/>
      <c r="G320" s="119"/>
      <c r="H320" s="119"/>
      <c r="I320" s="119"/>
      <c r="J320" s="119"/>
      <c r="K320" s="119"/>
      <c r="L320" s="119"/>
      <c r="M320" s="119"/>
      <c r="N320" s="119"/>
      <c r="O320" s="119"/>
      <c r="P320" s="120">
        <f t="shared" si="42"/>
        <v>0</v>
      </c>
    </row>
    <row r="321" spans="1:16" ht="14.25" customHeight="1">
      <c r="A321" s="253"/>
      <c r="B321" s="254"/>
      <c r="C321" s="134">
        <v>16</v>
      </c>
      <c r="D321" s="119"/>
      <c r="E321" s="119"/>
      <c r="F321" s="119"/>
      <c r="G321" s="119"/>
      <c r="H321" s="119"/>
      <c r="I321" s="119"/>
      <c r="J321" s="119"/>
      <c r="K321" s="119"/>
      <c r="L321" s="119"/>
      <c r="M321" s="119"/>
      <c r="N321" s="119"/>
      <c r="O321" s="119"/>
      <c r="P321" s="120">
        <f t="shared" si="42"/>
        <v>0</v>
      </c>
    </row>
    <row r="322" spans="1:16" ht="14.25" customHeight="1">
      <c r="A322" s="253"/>
      <c r="B322" s="254"/>
      <c r="C322" s="134">
        <v>17</v>
      </c>
      <c r="D322" s="119"/>
      <c r="E322" s="119"/>
      <c r="F322" s="119"/>
      <c r="G322" s="119"/>
      <c r="H322" s="119"/>
      <c r="I322" s="119"/>
      <c r="J322" s="119"/>
      <c r="K322" s="119"/>
      <c r="L322" s="119"/>
      <c r="M322" s="119"/>
      <c r="N322" s="119"/>
      <c r="O322" s="119"/>
      <c r="P322" s="120">
        <f t="shared" si="42"/>
        <v>0</v>
      </c>
    </row>
    <row r="323" spans="1:16" ht="14.25" customHeight="1">
      <c r="A323" s="253"/>
      <c r="B323" s="254"/>
      <c r="C323" s="134">
        <v>25</v>
      </c>
      <c r="D323" s="119"/>
      <c r="E323" s="119"/>
      <c r="F323" s="119"/>
      <c r="G323" s="119"/>
      <c r="H323" s="119"/>
      <c r="I323" s="119"/>
      <c r="J323" s="119"/>
      <c r="K323" s="119"/>
      <c r="L323" s="119"/>
      <c r="M323" s="119"/>
      <c r="N323" s="119"/>
      <c r="O323" s="119"/>
      <c r="P323" s="120">
        <f t="shared" si="42"/>
        <v>0</v>
      </c>
    </row>
    <row r="324" spans="1:16" ht="14.25" customHeight="1">
      <c r="A324" s="253"/>
      <c r="B324" s="254"/>
      <c r="C324" s="134">
        <v>26</v>
      </c>
      <c r="D324" s="119"/>
      <c r="E324" s="119"/>
      <c r="F324" s="119"/>
      <c r="G324" s="119"/>
      <c r="H324" s="119"/>
      <c r="I324" s="119"/>
      <c r="J324" s="119"/>
      <c r="K324" s="119"/>
      <c r="L324" s="119"/>
      <c r="M324" s="119"/>
      <c r="N324" s="119"/>
      <c r="O324" s="119"/>
      <c r="P324" s="120">
        <f t="shared" si="42"/>
        <v>0</v>
      </c>
    </row>
    <row r="325" spans="1:16" ht="14.25" customHeight="1">
      <c r="A325" s="255"/>
      <c r="B325" s="256"/>
      <c r="C325" s="134">
        <v>27</v>
      </c>
      <c r="D325" s="119"/>
      <c r="E325" s="119"/>
      <c r="F325" s="119"/>
      <c r="G325" s="119"/>
      <c r="H325" s="119"/>
      <c r="I325" s="119"/>
      <c r="J325" s="119"/>
      <c r="K325" s="119"/>
      <c r="L325" s="119"/>
      <c r="M325" s="119"/>
      <c r="N325" s="119"/>
      <c r="O325" s="119"/>
      <c r="P325" s="120">
        <f t="shared" si="42"/>
        <v>0</v>
      </c>
    </row>
    <row r="326" spans="1:16" ht="14.25" customHeight="1">
      <c r="A326" s="340">
        <v>217</v>
      </c>
      <c r="B326" s="341" t="s">
        <v>1846</v>
      </c>
      <c r="C326" s="134">
        <v>11</v>
      </c>
      <c r="D326" s="119">
        <f>P326/12</f>
        <v>1355</v>
      </c>
      <c r="E326" s="160">
        <f>D326</f>
        <v>1355</v>
      </c>
      <c r="F326" s="160">
        <f t="shared" ref="F326:J326" si="43">E326</f>
        <v>1355</v>
      </c>
      <c r="G326" s="160">
        <f t="shared" si="43"/>
        <v>1355</v>
      </c>
      <c r="H326" s="160">
        <f>G326</f>
        <v>1355</v>
      </c>
      <c r="I326" s="160">
        <f t="shared" si="43"/>
        <v>1355</v>
      </c>
      <c r="J326" s="160">
        <f t="shared" si="43"/>
        <v>1355</v>
      </c>
      <c r="K326" s="160">
        <f>J326</f>
        <v>1355</v>
      </c>
      <c r="L326" s="160">
        <f>K326</f>
        <v>1355</v>
      </c>
      <c r="M326" s="160">
        <f t="shared" ref="M326:N326" si="44">L326</f>
        <v>1355</v>
      </c>
      <c r="N326" s="160">
        <f t="shared" si="44"/>
        <v>1355</v>
      </c>
      <c r="O326" s="160">
        <f>N326</f>
        <v>1355</v>
      </c>
      <c r="P326" s="120">
        <v>16260</v>
      </c>
    </row>
    <row r="327" spans="1:16" ht="14.25" customHeight="1">
      <c r="A327" s="253"/>
      <c r="B327" s="254"/>
      <c r="C327" s="134">
        <v>12</v>
      </c>
      <c r="D327" s="119"/>
      <c r="E327" s="119"/>
      <c r="F327" s="119"/>
      <c r="G327" s="119"/>
      <c r="H327" s="119"/>
      <c r="I327" s="119"/>
      <c r="J327" s="119"/>
      <c r="K327" s="119"/>
      <c r="L327" s="119"/>
      <c r="M327" s="119"/>
      <c r="N327" s="119"/>
      <c r="O327" s="119"/>
      <c r="P327" s="120">
        <f t="shared" si="42"/>
        <v>0</v>
      </c>
    </row>
    <row r="328" spans="1:16" ht="14.25" customHeight="1">
      <c r="A328" s="253"/>
      <c r="B328" s="254"/>
      <c r="C328" s="134">
        <v>13</v>
      </c>
      <c r="D328" s="119"/>
      <c r="E328" s="119"/>
      <c r="F328" s="119"/>
      <c r="G328" s="119"/>
      <c r="H328" s="119"/>
      <c r="I328" s="119"/>
      <c r="J328" s="119"/>
      <c r="K328" s="119"/>
      <c r="L328" s="119"/>
      <c r="M328" s="119"/>
      <c r="N328" s="119"/>
      <c r="O328" s="119"/>
      <c r="P328" s="120">
        <f t="shared" si="42"/>
        <v>0</v>
      </c>
    </row>
    <row r="329" spans="1:16" ht="14.25" customHeight="1">
      <c r="A329" s="253"/>
      <c r="B329" s="254"/>
      <c r="C329" s="134">
        <v>14</v>
      </c>
      <c r="D329" s="119"/>
      <c r="E329" s="119"/>
      <c r="F329" s="119"/>
      <c r="G329" s="119"/>
      <c r="H329" s="119"/>
      <c r="I329" s="119"/>
      <c r="J329" s="119"/>
      <c r="K329" s="119"/>
      <c r="L329" s="119"/>
      <c r="M329" s="119"/>
      <c r="N329" s="119"/>
      <c r="O329" s="119"/>
      <c r="P329" s="120">
        <f t="shared" si="42"/>
        <v>0</v>
      </c>
    </row>
    <row r="330" spans="1:16" ht="14.25" customHeight="1">
      <c r="A330" s="253"/>
      <c r="B330" s="254"/>
      <c r="C330" s="134">
        <v>15</v>
      </c>
      <c r="D330" s="119"/>
      <c r="E330" s="119"/>
      <c r="F330" s="119"/>
      <c r="G330" s="119"/>
      <c r="H330" s="119"/>
      <c r="I330" s="119"/>
      <c r="J330" s="119"/>
      <c r="K330" s="119"/>
      <c r="L330" s="119"/>
      <c r="M330" s="119"/>
      <c r="N330" s="119"/>
      <c r="O330" s="119"/>
      <c r="P330" s="120">
        <f t="shared" si="42"/>
        <v>0</v>
      </c>
    </row>
    <row r="331" spans="1:16" ht="14.25" customHeight="1">
      <c r="A331" s="253"/>
      <c r="B331" s="254"/>
      <c r="C331" s="134">
        <v>16</v>
      </c>
      <c r="D331" s="119"/>
      <c r="E331" s="119"/>
      <c r="F331" s="119"/>
      <c r="G331" s="119"/>
      <c r="H331" s="119"/>
      <c r="I331" s="119"/>
      <c r="J331" s="119"/>
      <c r="K331" s="119"/>
      <c r="L331" s="119"/>
      <c r="M331" s="119"/>
      <c r="N331" s="119"/>
      <c r="O331" s="119"/>
      <c r="P331" s="120">
        <f t="shared" si="42"/>
        <v>0</v>
      </c>
    </row>
    <row r="332" spans="1:16" ht="14.25" customHeight="1">
      <c r="A332" s="253"/>
      <c r="B332" s="254"/>
      <c r="C332" s="134">
        <v>17</v>
      </c>
      <c r="D332" s="119"/>
      <c r="E332" s="119"/>
      <c r="F332" s="119"/>
      <c r="G332" s="119"/>
      <c r="H332" s="119"/>
      <c r="I332" s="119"/>
      <c r="J332" s="119"/>
      <c r="K332" s="119"/>
      <c r="L332" s="119"/>
      <c r="M332" s="119"/>
      <c r="N332" s="119"/>
      <c r="O332" s="119"/>
      <c r="P332" s="120">
        <f t="shared" si="42"/>
        <v>0</v>
      </c>
    </row>
    <row r="333" spans="1:16" ht="14.25" customHeight="1">
      <c r="A333" s="253"/>
      <c r="B333" s="254"/>
      <c r="C333" s="134">
        <v>25</v>
      </c>
      <c r="D333" s="119"/>
      <c r="E333" s="119"/>
      <c r="F333" s="119"/>
      <c r="G333" s="119"/>
      <c r="H333" s="119"/>
      <c r="I333" s="119"/>
      <c r="J333" s="119"/>
      <c r="K333" s="119"/>
      <c r="L333" s="119"/>
      <c r="M333" s="119"/>
      <c r="N333" s="119"/>
      <c r="O333" s="119"/>
      <c r="P333" s="120">
        <f t="shared" si="42"/>
        <v>0</v>
      </c>
    </row>
    <row r="334" spans="1:16" ht="14.25" customHeight="1">
      <c r="A334" s="253"/>
      <c r="B334" s="254"/>
      <c r="C334" s="134">
        <v>26</v>
      </c>
      <c r="D334" s="119"/>
      <c r="E334" s="119"/>
      <c r="F334" s="119"/>
      <c r="G334" s="119"/>
      <c r="H334" s="119"/>
      <c r="I334" s="119"/>
      <c r="J334" s="119"/>
      <c r="K334" s="119"/>
      <c r="L334" s="119"/>
      <c r="M334" s="119"/>
      <c r="N334" s="119"/>
      <c r="O334" s="119"/>
      <c r="P334" s="120">
        <f t="shared" si="42"/>
        <v>0</v>
      </c>
    </row>
    <row r="335" spans="1:16" ht="14.25" customHeight="1">
      <c r="A335" s="255"/>
      <c r="B335" s="256"/>
      <c r="C335" s="134">
        <v>27</v>
      </c>
      <c r="D335" s="119"/>
      <c r="E335" s="119"/>
      <c r="F335" s="119"/>
      <c r="G335" s="119"/>
      <c r="H335" s="119"/>
      <c r="I335" s="119"/>
      <c r="J335" s="119"/>
      <c r="K335" s="119"/>
      <c r="L335" s="119"/>
      <c r="M335" s="119"/>
      <c r="N335" s="119"/>
      <c r="O335" s="119"/>
      <c r="P335" s="120">
        <f t="shared" si="42"/>
        <v>0</v>
      </c>
    </row>
    <row r="336" spans="1:16" ht="14.25" customHeight="1">
      <c r="A336" s="340">
        <v>218</v>
      </c>
      <c r="B336" s="341" t="s">
        <v>1847</v>
      </c>
      <c r="C336" s="134">
        <v>11</v>
      </c>
      <c r="D336" s="249">
        <f>P336/12</f>
        <v>33333.333333333336</v>
      </c>
      <c r="E336" s="119">
        <f>D336</f>
        <v>33333.333333333336</v>
      </c>
      <c r="F336" s="160">
        <f t="shared" ref="F336:N336" si="45">E336</f>
        <v>33333.333333333336</v>
      </c>
      <c r="G336" s="160">
        <f t="shared" si="45"/>
        <v>33333.333333333336</v>
      </c>
      <c r="H336" s="160">
        <f t="shared" si="45"/>
        <v>33333.333333333336</v>
      </c>
      <c r="I336" s="160">
        <f t="shared" si="45"/>
        <v>33333.333333333336</v>
      </c>
      <c r="J336" s="160">
        <f t="shared" si="45"/>
        <v>33333.333333333336</v>
      </c>
      <c r="K336" s="160">
        <f t="shared" si="45"/>
        <v>33333.333333333336</v>
      </c>
      <c r="L336" s="160">
        <f>K336</f>
        <v>33333.333333333336</v>
      </c>
      <c r="M336" s="160">
        <f t="shared" si="45"/>
        <v>33333.333333333336</v>
      </c>
      <c r="N336" s="160">
        <f t="shared" si="45"/>
        <v>33333.333333333336</v>
      </c>
      <c r="O336" s="160">
        <f>N336</f>
        <v>33333.333333333336</v>
      </c>
      <c r="P336" s="120">
        <v>400000</v>
      </c>
    </row>
    <row r="337" spans="1:16" ht="14.25" customHeight="1">
      <c r="A337" s="253"/>
      <c r="B337" s="254"/>
      <c r="C337" s="134">
        <v>12</v>
      </c>
      <c r="D337" s="119"/>
      <c r="E337" s="119"/>
      <c r="F337" s="119"/>
      <c r="G337" s="119"/>
      <c r="H337" s="119"/>
      <c r="I337" s="119"/>
      <c r="J337" s="119"/>
      <c r="K337" s="119"/>
      <c r="L337" s="119"/>
      <c r="M337" s="119"/>
      <c r="N337" s="119"/>
      <c r="O337" s="119"/>
      <c r="P337" s="120">
        <f t="shared" si="42"/>
        <v>0</v>
      </c>
    </row>
    <row r="338" spans="1:16" ht="14.25" customHeight="1">
      <c r="A338" s="253"/>
      <c r="B338" s="254"/>
      <c r="C338" s="134">
        <v>13</v>
      </c>
      <c r="D338" s="119"/>
      <c r="E338" s="119"/>
      <c r="F338" s="119"/>
      <c r="G338" s="119"/>
      <c r="H338" s="119"/>
      <c r="I338" s="119"/>
      <c r="J338" s="119"/>
      <c r="K338" s="119"/>
      <c r="L338" s="119"/>
      <c r="M338" s="119"/>
      <c r="N338" s="119"/>
      <c r="O338" s="119"/>
      <c r="P338" s="120">
        <f t="shared" si="42"/>
        <v>0</v>
      </c>
    </row>
    <row r="339" spans="1:16" ht="14.25" customHeight="1">
      <c r="A339" s="253"/>
      <c r="B339" s="254"/>
      <c r="C339" s="134">
        <v>14</v>
      </c>
      <c r="D339" s="119"/>
      <c r="E339" s="119"/>
      <c r="F339" s="119"/>
      <c r="G339" s="119"/>
      <c r="H339" s="119"/>
      <c r="I339" s="119"/>
      <c r="J339" s="119"/>
      <c r="K339" s="119"/>
      <c r="L339" s="119"/>
      <c r="M339" s="119"/>
      <c r="N339" s="119"/>
      <c r="O339" s="119"/>
      <c r="P339" s="120">
        <f t="shared" si="42"/>
        <v>0</v>
      </c>
    </row>
    <row r="340" spans="1:16" ht="14.25" customHeight="1">
      <c r="A340" s="253"/>
      <c r="B340" s="254"/>
      <c r="C340" s="134">
        <v>15</v>
      </c>
      <c r="D340" s="119"/>
      <c r="E340" s="119"/>
      <c r="F340" s="119"/>
      <c r="G340" s="119"/>
      <c r="H340" s="119"/>
      <c r="I340" s="119"/>
      <c r="J340" s="119"/>
      <c r="K340" s="119"/>
      <c r="L340" s="119"/>
      <c r="M340" s="119"/>
      <c r="N340" s="119"/>
      <c r="O340" s="119"/>
      <c r="P340" s="120">
        <f t="shared" si="42"/>
        <v>0</v>
      </c>
    </row>
    <row r="341" spans="1:16" ht="14.25" customHeight="1">
      <c r="A341" s="253"/>
      <c r="B341" s="254"/>
      <c r="C341" s="134">
        <v>16</v>
      </c>
      <c r="D341" s="119"/>
      <c r="E341" s="119"/>
      <c r="F341" s="119"/>
      <c r="G341" s="119"/>
      <c r="H341" s="119"/>
      <c r="I341" s="119"/>
      <c r="J341" s="119"/>
      <c r="K341" s="119"/>
      <c r="L341" s="119"/>
      <c r="M341" s="119"/>
      <c r="N341" s="119"/>
      <c r="O341" s="119"/>
      <c r="P341" s="120">
        <f t="shared" si="42"/>
        <v>0</v>
      </c>
    </row>
    <row r="342" spans="1:16" ht="14.25" customHeight="1">
      <c r="A342" s="253"/>
      <c r="B342" s="254"/>
      <c r="C342" s="134">
        <v>17</v>
      </c>
      <c r="D342" s="119"/>
      <c r="E342" s="119"/>
      <c r="F342" s="119"/>
      <c r="G342" s="119"/>
      <c r="H342" s="119"/>
      <c r="I342" s="119"/>
      <c r="J342" s="119"/>
      <c r="K342" s="119"/>
      <c r="L342" s="119"/>
      <c r="M342" s="119"/>
      <c r="N342" s="119"/>
      <c r="O342" s="119"/>
      <c r="P342" s="120">
        <f t="shared" si="42"/>
        <v>0</v>
      </c>
    </row>
    <row r="343" spans="1:16" ht="14.25" customHeight="1">
      <c r="A343" s="253"/>
      <c r="B343" s="254"/>
      <c r="C343" s="134">
        <v>25</v>
      </c>
      <c r="D343" s="161"/>
      <c r="E343" s="161"/>
      <c r="F343" s="161"/>
      <c r="G343" s="161"/>
      <c r="H343" s="161"/>
      <c r="I343" s="161"/>
      <c r="J343" s="161"/>
      <c r="K343" s="161"/>
      <c r="L343" s="161"/>
      <c r="M343" s="161"/>
      <c r="N343" s="161"/>
      <c r="O343" s="161"/>
      <c r="P343" s="120">
        <f t="shared" si="42"/>
        <v>0</v>
      </c>
    </row>
    <row r="344" spans="1:16" ht="14.25" customHeight="1">
      <c r="A344" s="253"/>
      <c r="B344" s="254"/>
      <c r="C344" s="134">
        <v>26</v>
      </c>
      <c r="D344" s="161"/>
      <c r="E344" s="161"/>
      <c r="F344" s="161"/>
      <c r="G344" s="161"/>
      <c r="H344" s="161"/>
      <c r="I344" s="161"/>
      <c r="J344" s="161"/>
      <c r="K344" s="161"/>
      <c r="L344" s="161"/>
      <c r="M344" s="161"/>
      <c r="N344" s="161"/>
      <c r="O344" s="161"/>
      <c r="P344" s="120">
        <f t="shared" si="42"/>
        <v>0</v>
      </c>
    </row>
    <row r="345" spans="1:16" ht="14.25" customHeight="1">
      <c r="A345" s="255"/>
      <c r="B345" s="256"/>
      <c r="C345" s="134">
        <v>27</v>
      </c>
      <c r="D345" s="161"/>
      <c r="E345" s="161"/>
      <c r="F345" s="161"/>
      <c r="G345" s="161"/>
      <c r="H345" s="161"/>
      <c r="I345" s="161"/>
      <c r="J345" s="161"/>
      <c r="K345" s="161"/>
      <c r="L345" s="161"/>
      <c r="M345" s="161"/>
      <c r="N345" s="161"/>
      <c r="O345" s="161"/>
      <c r="P345" s="120">
        <f t="shared" si="42"/>
        <v>0</v>
      </c>
    </row>
    <row r="346" spans="1:16" ht="14.25" customHeight="1">
      <c r="A346" s="155">
        <v>2200</v>
      </c>
      <c r="B346" s="339" t="s">
        <v>1848</v>
      </c>
      <c r="C346" s="262"/>
      <c r="D346" s="156">
        <f>O346</f>
        <v>10000</v>
      </c>
      <c r="E346" s="156">
        <f>D346</f>
        <v>10000</v>
      </c>
      <c r="F346" s="156">
        <f t="shared" ref="F346:N347" si="46">E346</f>
        <v>10000</v>
      </c>
      <c r="G346" s="156">
        <f t="shared" si="46"/>
        <v>10000</v>
      </c>
      <c r="H346" s="156">
        <f t="shared" si="46"/>
        <v>10000</v>
      </c>
      <c r="I346" s="156">
        <f t="shared" si="46"/>
        <v>10000</v>
      </c>
      <c r="J346" s="156">
        <f t="shared" si="46"/>
        <v>10000</v>
      </c>
      <c r="K346" s="156">
        <f t="shared" si="46"/>
        <v>10000</v>
      </c>
      <c r="L346" s="156">
        <f>K346</f>
        <v>10000</v>
      </c>
      <c r="M346" s="156">
        <f t="shared" si="46"/>
        <v>10000</v>
      </c>
      <c r="N346" s="156">
        <f t="shared" si="46"/>
        <v>10000</v>
      </c>
      <c r="O346" s="156">
        <f>P346/12</f>
        <v>10000</v>
      </c>
      <c r="P346" s="156">
        <f t="shared" ref="P346" si="47">SUM(P347:P376)</f>
        <v>120000</v>
      </c>
    </row>
    <row r="347" spans="1:16" ht="14.25" customHeight="1">
      <c r="A347" s="340">
        <v>221</v>
      </c>
      <c r="B347" s="341" t="s">
        <v>1849</v>
      </c>
      <c r="C347" s="134">
        <v>11</v>
      </c>
      <c r="D347" s="156">
        <f>D346</f>
        <v>10000</v>
      </c>
      <c r="E347" s="156">
        <f>D347</f>
        <v>10000</v>
      </c>
      <c r="F347" s="156">
        <f t="shared" si="46"/>
        <v>10000</v>
      </c>
      <c r="G347" s="156">
        <f t="shared" si="46"/>
        <v>10000</v>
      </c>
      <c r="H347" s="156">
        <f t="shared" si="46"/>
        <v>10000</v>
      </c>
      <c r="I347" s="156">
        <f t="shared" si="46"/>
        <v>10000</v>
      </c>
      <c r="J347" s="156">
        <f t="shared" si="46"/>
        <v>10000</v>
      </c>
      <c r="K347" s="156">
        <f t="shared" si="46"/>
        <v>10000</v>
      </c>
      <c r="L347" s="156">
        <f>K347</f>
        <v>10000</v>
      </c>
      <c r="M347" s="156">
        <f t="shared" si="46"/>
        <v>10000</v>
      </c>
      <c r="N347" s="156">
        <f t="shared" si="46"/>
        <v>10000</v>
      </c>
      <c r="O347" s="156">
        <f>P347/12</f>
        <v>10000</v>
      </c>
      <c r="P347" s="120">
        <v>120000</v>
      </c>
    </row>
    <row r="348" spans="1:16" ht="14.25" customHeight="1">
      <c r="A348" s="253"/>
      <c r="B348" s="254"/>
      <c r="C348" s="134">
        <v>12</v>
      </c>
      <c r="D348" s="119"/>
      <c r="E348" s="119"/>
      <c r="F348" s="119"/>
      <c r="G348" s="119"/>
      <c r="H348" s="119"/>
      <c r="I348" s="119"/>
      <c r="J348" s="119"/>
      <c r="K348" s="119"/>
      <c r="L348" s="119"/>
      <c r="M348" s="119"/>
      <c r="N348" s="119"/>
      <c r="O348" s="119"/>
      <c r="P348" s="120">
        <f t="shared" ref="P348:P376" si="48">SUM(D348:O348)</f>
        <v>0</v>
      </c>
    </row>
    <row r="349" spans="1:16" ht="14.25" customHeight="1">
      <c r="A349" s="253"/>
      <c r="B349" s="254"/>
      <c r="C349" s="134">
        <v>13</v>
      </c>
      <c r="D349" s="119"/>
      <c r="E349" s="119"/>
      <c r="F349" s="119"/>
      <c r="G349" s="119"/>
      <c r="H349" s="119"/>
      <c r="I349" s="119"/>
      <c r="J349" s="119"/>
      <c r="K349" s="119"/>
      <c r="L349" s="119"/>
      <c r="M349" s="119"/>
      <c r="N349" s="119"/>
      <c r="O349" s="119"/>
      <c r="P349" s="120">
        <f t="shared" si="48"/>
        <v>0</v>
      </c>
    </row>
    <row r="350" spans="1:16" ht="14.25" customHeight="1">
      <c r="A350" s="253"/>
      <c r="B350" s="254"/>
      <c r="C350" s="134">
        <v>14</v>
      </c>
      <c r="D350" s="119"/>
      <c r="E350" s="119"/>
      <c r="F350" s="119"/>
      <c r="G350" s="119"/>
      <c r="H350" s="119"/>
      <c r="I350" s="119"/>
      <c r="J350" s="119"/>
      <c r="K350" s="119"/>
      <c r="L350" s="119"/>
      <c r="M350" s="119"/>
      <c r="N350" s="119"/>
      <c r="O350" s="119"/>
      <c r="P350" s="120">
        <f t="shared" si="48"/>
        <v>0</v>
      </c>
    </row>
    <row r="351" spans="1:16" ht="14.25" customHeight="1">
      <c r="A351" s="253"/>
      <c r="B351" s="254"/>
      <c r="C351" s="134">
        <v>15</v>
      </c>
      <c r="D351" s="119"/>
      <c r="E351" s="119"/>
      <c r="F351" s="119"/>
      <c r="G351" s="119"/>
      <c r="H351" s="119"/>
      <c r="I351" s="119"/>
      <c r="J351" s="119"/>
      <c r="K351" s="119"/>
      <c r="L351" s="119"/>
      <c r="M351" s="119"/>
      <c r="N351" s="119"/>
      <c r="O351" s="119"/>
      <c r="P351" s="120">
        <f t="shared" si="48"/>
        <v>0</v>
      </c>
    </row>
    <row r="352" spans="1:16" ht="14.25" customHeight="1">
      <c r="A352" s="253"/>
      <c r="B352" s="254"/>
      <c r="C352" s="134">
        <v>16</v>
      </c>
      <c r="D352" s="119"/>
      <c r="E352" s="119"/>
      <c r="F352" s="119"/>
      <c r="G352" s="119"/>
      <c r="H352" s="119"/>
      <c r="I352" s="119"/>
      <c r="J352" s="119"/>
      <c r="K352" s="119"/>
      <c r="L352" s="119"/>
      <c r="M352" s="119"/>
      <c r="N352" s="119"/>
      <c r="O352" s="119"/>
      <c r="P352" s="120">
        <f t="shared" si="48"/>
        <v>0</v>
      </c>
    </row>
    <row r="353" spans="1:16" ht="14.25" customHeight="1">
      <c r="A353" s="253"/>
      <c r="B353" s="254"/>
      <c r="C353" s="134">
        <v>17</v>
      </c>
      <c r="D353" s="119"/>
      <c r="E353" s="119"/>
      <c r="F353" s="119"/>
      <c r="G353" s="119"/>
      <c r="H353" s="119"/>
      <c r="I353" s="119"/>
      <c r="J353" s="119"/>
      <c r="K353" s="119"/>
      <c r="L353" s="119"/>
      <c r="M353" s="119"/>
      <c r="N353" s="119"/>
      <c r="O353" s="119"/>
      <c r="P353" s="120">
        <f t="shared" si="48"/>
        <v>0</v>
      </c>
    </row>
    <row r="354" spans="1:16" ht="14.25" customHeight="1">
      <c r="A354" s="253"/>
      <c r="B354" s="254"/>
      <c r="C354" s="134">
        <v>25</v>
      </c>
      <c r="D354" s="119"/>
      <c r="E354" s="119"/>
      <c r="F354" s="119"/>
      <c r="G354" s="119"/>
      <c r="H354" s="119"/>
      <c r="I354" s="119"/>
      <c r="J354" s="119"/>
      <c r="K354" s="119"/>
      <c r="L354" s="119"/>
      <c r="M354" s="119"/>
      <c r="N354" s="119"/>
      <c r="O354" s="119"/>
      <c r="P354" s="120">
        <f t="shared" si="48"/>
        <v>0</v>
      </c>
    </row>
    <row r="355" spans="1:16" ht="14.25" customHeight="1">
      <c r="A355" s="253"/>
      <c r="B355" s="254"/>
      <c r="C355" s="134">
        <v>26</v>
      </c>
      <c r="D355" s="119"/>
      <c r="E355" s="119"/>
      <c r="F355" s="119"/>
      <c r="G355" s="119"/>
      <c r="H355" s="119"/>
      <c r="I355" s="119"/>
      <c r="J355" s="119"/>
      <c r="K355" s="119"/>
      <c r="L355" s="119"/>
      <c r="M355" s="119"/>
      <c r="N355" s="119"/>
      <c r="O355" s="119"/>
      <c r="P355" s="120">
        <f t="shared" si="48"/>
        <v>0</v>
      </c>
    </row>
    <row r="356" spans="1:16" ht="14.25" customHeight="1">
      <c r="A356" s="255"/>
      <c r="B356" s="256"/>
      <c r="C356" s="134">
        <v>27</v>
      </c>
      <c r="D356" s="119"/>
      <c r="E356" s="119"/>
      <c r="F356" s="119"/>
      <c r="G356" s="119"/>
      <c r="H356" s="119"/>
      <c r="I356" s="119"/>
      <c r="J356" s="119"/>
      <c r="K356" s="119"/>
      <c r="L356" s="119"/>
      <c r="M356" s="119"/>
      <c r="N356" s="119"/>
      <c r="O356" s="119"/>
      <c r="P356" s="120">
        <f t="shared" si="48"/>
        <v>0</v>
      </c>
    </row>
    <row r="357" spans="1:16" ht="14.25" customHeight="1">
      <c r="A357" s="340">
        <v>222</v>
      </c>
      <c r="B357" s="341" t="s">
        <v>1850</v>
      </c>
      <c r="C357" s="134">
        <v>11</v>
      </c>
      <c r="D357" s="119"/>
      <c r="E357" s="119"/>
      <c r="F357" s="119"/>
      <c r="G357" s="119"/>
      <c r="H357" s="119"/>
      <c r="I357" s="119"/>
      <c r="J357" s="119"/>
      <c r="K357" s="119"/>
      <c r="L357" s="119"/>
      <c r="M357" s="119"/>
      <c r="N357" s="119"/>
      <c r="O357" s="119"/>
      <c r="P357" s="120">
        <f t="shared" si="48"/>
        <v>0</v>
      </c>
    </row>
    <row r="358" spans="1:16" ht="14.25" customHeight="1">
      <c r="A358" s="253"/>
      <c r="B358" s="254"/>
      <c r="C358" s="134">
        <v>12</v>
      </c>
      <c r="D358" s="119"/>
      <c r="E358" s="119"/>
      <c r="F358" s="119"/>
      <c r="G358" s="119"/>
      <c r="H358" s="119"/>
      <c r="I358" s="119"/>
      <c r="J358" s="119"/>
      <c r="K358" s="119"/>
      <c r="L358" s="119"/>
      <c r="M358" s="119"/>
      <c r="N358" s="119"/>
      <c r="O358" s="119"/>
      <c r="P358" s="120">
        <f t="shared" si="48"/>
        <v>0</v>
      </c>
    </row>
    <row r="359" spans="1:16" ht="14.25" customHeight="1">
      <c r="A359" s="253"/>
      <c r="B359" s="254"/>
      <c r="C359" s="134">
        <v>13</v>
      </c>
      <c r="D359" s="119"/>
      <c r="E359" s="119"/>
      <c r="F359" s="119"/>
      <c r="G359" s="119"/>
      <c r="H359" s="119"/>
      <c r="I359" s="119"/>
      <c r="J359" s="119"/>
      <c r="K359" s="119"/>
      <c r="L359" s="119"/>
      <c r="M359" s="119"/>
      <c r="N359" s="119"/>
      <c r="O359" s="119"/>
      <c r="P359" s="120">
        <f t="shared" si="48"/>
        <v>0</v>
      </c>
    </row>
    <row r="360" spans="1:16" ht="14.25" customHeight="1">
      <c r="A360" s="253"/>
      <c r="B360" s="254"/>
      <c r="C360" s="134">
        <v>14</v>
      </c>
      <c r="D360" s="119"/>
      <c r="E360" s="119"/>
      <c r="F360" s="119"/>
      <c r="G360" s="119"/>
      <c r="H360" s="119"/>
      <c r="I360" s="119"/>
      <c r="J360" s="119"/>
      <c r="K360" s="119"/>
      <c r="L360" s="119"/>
      <c r="M360" s="119"/>
      <c r="N360" s="119"/>
      <c r="O360" s="119"/>
      <c r="P360" s="120">
        <f t="shared" si="48"/>
        <v>0</v>
      </c>
    </row>
    <row r="361" spans="1:16" ht="14.25" customHeight="1">
      <c r="A361" s="253"/>
      <c r="B361" s="254"/>
      <c r="C361" s="134">
        <v>15</v>
      </c>
      <c r="D361" s="119"/>
      <c r="E361" s="119"/>
      <c r="F361" s="119"/>
      <c r="G361" s="119"/>
      <c r="H361" s="119"/>
      <c r="I361" s="119"/>
      <c r="J361" s="119"/>
      <c r="K361" s="119"/>
      <c r="L361" s="119"/>
      <c r="M361" s="119"/>
      <c r="N361" s="119"/>
      <c r="O361" s="119"/>
      <c r="P361" s="120">
        <f t="shared" si="48"/>
        <v>0</v>
      </c>
    </row>
    <row r="362" spans="1:16" ht="14.25" customHeight="1">
      <c r="A362" s="253"/>
      <c r="B362" s="254"/>
      <c r="C362" s="134">
        <v>16</v>
      </c>
      <c r="D362" s="119"/>
      <c r="E362" s="119"/>
      <c r="F362" s="119"/>
      <c r="G362" s="119"/>
      <c r="H362" s="119"/>
      <c r="I362" s="119"/>
      <c r="J362" s="119"/>
      <c r="K362" s="119"/>
      <c r="L362" s="119"/>
      <c r="M362" s="119"/>
      <c r="N362" s="119"/>
      <c r="O362" s="119"/>
      <c r="P362" s="120">
        <f t="shared" si="48"/>
        <v>0</v>
      </c>
    </row>
    <row r="363" spans="1:16" ht="14.25" customHeight="1">
      <c r="A363" s="253"/>
      <c r="B363" s="254"/>
      <c r="C363" s="134">
        <v>17</v>
      </c>
      <c r="D363" s="119"/>
      <c r="E363" s="119"/>
      <c r="F363" s="119"/>
      <c r="G363" s="119"/>
      <c r="H363" s="119"/>
      <c r="I363" s="119"/>
      <c r="J363" s="119"/>
      <c r="K363" s="119"/>
      <c r="L363" s="119"/>
      <c r="M363" s="119"/>
      <c r="N363" s="119"/>
      <c r="O363" s="119"/>
      <c r="P363" s="120">
        <f t="shared" si="48"/>
        <v>0</v>
      </c>
    </row>
    <row r="364" spans="1:16" ht="14.25" customHeight="1">
      <c r="A364" s="253"/>
      <c r="B364" s="254"/>
      <c r="C364" s="134">
        <v>25</v>
      </c>
      <c r="D364" s="119"/>
      <c r="E364" s="119"/>
      <c r="F364" s="119"/>
      <c r="G364" s="119"/>
      <c r="H364" s="119"/>
      <c r="I364" s="119"/>
      <c r="J364" s="119"/>
      <c r="K364" s="119"/>
      <c r="L364" s="119"/>
      <c r="M364" s="119"/>
      <c r="N364" s="119"/>
      <c r="O364" s="119"/>
      <c r="P364" s="120">
        <f t="shared" si="48"/>
        <v>0</v>
      </c>
    </row>
    <row r="365" spans="1:16" ht="14.25" customHeight="1">
      <c r="A365" s="253"/>
      <c r="B365" s="254"/>
      <c r="C365" s="134">
        <v>26</v>
      </c>
      <c r="D365" s="119"/>
      <c r="E365" s="119"/>
      <c r="F365" s="119"/>
      <c r="G365" s="119"/>
      <c r="H365" s="119"/>
      <c r="I365" s="119"/>
      <c r="J365" s="119"/>
      <c r="K365" s="119"/>
      <c r="L365" s="119"/>
      <c r="M365" s="119"/>
      <c r="N365" s="119"/>
      <c r="O365" s="119"/>
      <c r="P365" s="120">
        <f t="shared" si="48"/>
        <v>0</v>
      </c>
    </row>
    <row r="366" spans="1:16" ht="14.25" customHeight="1">
      <c r="A366" s="255"/>
      <c r="B366" s="256"/>
      <c r="C366" s="134">
        <v>27</v>
      </c>
      <c r="D366" s="119"/>
      <c r="E366" s="119"/>
      <c r="F366" s="119"/>
      <c r="G366" s="119"/>
      <c r="H366" s="119"/>
      <c r="I366" s="119"/>
      <c r="J366" s="119"/>
      <c r="K366" s="119"/>
      <c r="L366" s="119"/>
      <c r="M366" s="119"/>
      <c r="N366" s="119"/>
      <c r="O366" s="119"/>
      <c r="P366" s="120">
        <f t="shared" si="48"/>
        <v>0</v>
      </c>
    </row>
    <row r="367" spans="1:16" ht="14.25" customHeight="1">
      <c r="A367" s="340">
        <v>223</v>
      </c>
      <c r="B367" s="341" t="s">
        <v>1851</v>
      </c>
      <c r="C367" s="134">
        <v>11</v>
      </c>
      <c r="D367" s="119"/>
      <c r="E367" s="119"/>
      <c r="F367" s="119"/>
      <c r="G367" s="119"/>
      <c r="H367" s="119"/>
      <c r="I367" s="119"/>
      <c r="J367" s="119"/>
      <c r="K367" s="119"/>
      <c r="L367" s="119"/>
      <c r="M367" s="119"/>
      <c r="N367" s="119"/>
      <c r="O367" s="119"/>
      <c r="P367" s="120">
        <f t="shared" si="48"/>
        <v>0</v>
      </c>
    </row>
    <row r="368" spans="1:16" ht="14.25" customHeight="1">
      <c r="A368" s="253"/>
      <c r="B368" s="254"/>
      <c r="C368" s="134">
        <v>12</v>
      </c>
      <c r="D368" s="119"/>
      <c r="E368" s="119"/>
      <c r="F368" s="119"/>
      <c r="G368" s="119"/>
      <c r="H368" s="119"/>
      <c r="I368" s="119"/>
      <c r="J368" s="119"/>
      <c r="K368" s="119"/>
      <c r="L368" s="119"/>
      <c r="M368" s="119"/>
      <c r="N368" s="119"/>
      <c r="O368" s="119"/>
      <c r="P368" s="120">
        <f t="shared" si="48"/>
        <v>0</v>
      </c>
    </row>
    <row r="369" spans="1:16" ht="14.25" customHeight="1">
      <c r="A369" s="253"/>
      <c r="B369" s="254"/>
      <c r="C369" s="134">
        <v>13</v>
      </c>
      <c r="D369" s="119"/>
      <c r="E369" s="119"/>
      <c r="F369" s="119"/>
      <c r="G369" s="119"/>
      <c r="H369" s="119"/>
      <c r="I369" s="119"/>
      <c r="J369" s="119"/>
      <c r="K369" s="119"/>
      <c r="L369" s="119"/>
      <c r="M369" s="119"/>
      <c r="N369" s="119"/>
      <c r="O369" s="119"/>
      <c r="P369" s="120">
        <f t="shared" si="48"/>
        <v>0</v>
      </c>
    </row>
    <row r="370" spans="1:16" ht="14.25" customHeight="1">
      <c r="A370" s="253"/>
      <c r="B370" s="254"/>
      <c r="C370" s="134">
        <v>14</v>
      </c>
      <c r="D370" s="119"/>
      <c r="E370" s="119"/>
      <c r="F370" s="119"/>
      <c r="G370" s="119"/>
      <c r="H370" s="119"/>
      <c r="I370" s="119"/>
      <c r="J370" s="119"/>
      <c r="K370" s="119"/>
      <c r="L370" s="119"/>
      <c r="M370" s="119"/>
      <c r="N370" s="119"/>
      <c r="O370" s="119"/>
      <c r="P370" s="120">
        <f t="shared" si="48"/>
        <v>0</v>
      </c>
    </row>
    <row r="371" spans="1:16" ht="14.25" customHeight="1">
      <c r="A371" s="253"/>
      <c r="B371" s="254"/>
      <c r="C371" s="134">
        <v>15</v>
      </c>
      <c r="D371" s="119"/>
      <c r="E371" s="119"/>
      <c r="F371" s="119"/>
      <c r="G371" s="119"/>
      <c r="H371" s="119"/>
      <c r="I371" s="119"/>
      <c r="J371" s="119"/>
      <c r="K371" s="119"/>
      <c r="L371" s="119"/>
      <c r="M371" s="119"/>
      <c r="N371" s="119"/>
      <c r="O371" s="119"/>
      <c r="P371" s="120">
        <f t="shared" si="48"/>
        <v>0</v>
      </c>
    </row>
    <row r="372" spans="1:16" ht="14.25" customHeight="1">
      <c r="A372" s="253"/>
      <c r="B372" s="254"/>
      <c r="C372" s="134">
        <v>16</v>
      </c>
      <c r="D372" s="119"/>
      <c r="E372" s="119"/>
      <c r="F372" s="119"/>
      <c r="G372" s="119"/>
      <c r="H372" s="119"/>
      <c r="I372" s="119"/>
      <c r="J372" s="119"/>
      <c r="K372" s="119"/>
      <c r="L372" s="119"/>
      <c r="M372" s="119"/>
      <c r="N372" s="119"/>
      <c r="O372" s="119"/>
      <c r="P372" s="120">
        <f t="shared" si="48"/>
        <v>0</v>
      </c>
    </row>
    <row r="373" spans="1:16" ht="14.25" customHeight="1">
      <c r="A373" s="253"/>
      <c r="B373" s="254"/>
      <c r="C373" s="134">
        <v>17</v>
      </c>
      <c r="D373" s="119"/>
      <c r="E373" s="119"/>
      <c r="F373" s="119"/>
      <c r="G373" s="119"/>
      <c r="H373" s="119"/>
      <c r="I373" s="119"/>
      <c r="J373" s="119"/>
      <c r="K373" s="119"/>
      <c r="L373" s="119"/>
      <c r="M373" s="119"/>
      <c r="N373" s="119"/>
      <c r="O373" s="119"/>
      <c r="P373" s="120">
        <f t="shared" si="48"/>
        <v>0</v>
      </c>
    </row>
    <row r="374" spans="1:16" ht="14.25" customHeight="1">
      <c r="A374" s="253"/>
      <c r="B374" s="254"/>
      <c r="C374" s="134">
        <v>25</v>
      </c>
      <c r="D374" s="161"/>
      <c r="E374" s="161"/>
      <c r="F374" s="161"/>
      <c r="G374" s="161"/>
      <c r="H374" s="161"/>
      <c r="I374" s="161"/>
      <c r="J374" s="161"/>
      <c r="K374" s="161"/>
      <c r="L374" s="161"/>
      <c r="M374" s="161"/>
      <c r="N374" s="161"/>
      <c r="O374" s="161"/>
      <c r="P374" s="120">
        <f t="shared" si="48"/>
        <v>0</v>
      </c>
    </row>
    <row r="375" spans="1:16" ht="14.25" customHeight="1">
      <c r="A375" s="253"/>
      <c r="B375" s="254"/>
      <c r="C375" s="134">
        <v>26</v>
      </c>
      <c r="D375" s="161"/>
      <c r="E375" s="161"/>
      <c r="F375" s="161"/>
      <c r="G375" s="161"/>
      <c r="H375" s="161"/>
      <c r="I375" s="161"/>
      <c r="J375" s="161"/>
      <c r="K375" s="161"/>
      <c r="L375" s="161"/>
      <c r="M375" s="161"/>
      <c r="N375" s="161"/>
      <c r="O375" s="161"/>
      <c r="P375" s="120">
        <f t="shared" si="48"/>
        <v>0</v>
      </c>
    </row>
    <row r="376" spans="1:16" ht="14.25" customHeight="1">
      <c r="A376" s="255"/>
      <c r="B376" s="256"/>
      <c r="C376" s="134">
        <v>27</v>
      </c>
      <c r="D376" s="161"/>
      <c r="E376" s="161"/>
      <c r="F376" s="161"/>
      <c r="G376" s="161"/>
      <c r="H376" s="161"/>
      <c r="I376" s="161"/>
      <c r="J376" s="161"/>
      <c r="K376" s="161"/>
      <c r="L376" s="161"/>
      <c r="M376" s="161"/>
      <c r="N376" s="161"/>
      <c r="O376" s="161"/>
      <c r="P376" s="120">
        <f t="shared" si="48"/>
        <v>0</v>
      </c>
    </row>
    <row r="377" spans="1:16" ht="14.25" customHeight="1">
      <c r="A377" s="155">
        <v>2300</v>
      </c>
      <c r="B377" s="339" t="s">
        <v>1852</v>
      </c>
      <c r="C377" s="262"/>
      <c r="D377" s="156">
        <f t="shared" ref="D377:P377" si="49">SUM(D378:D386)</f>
        <v>0</v>
      </c>
      <c r="E377" s="156">
        <f t="shared" si="49"/>
        <v>0</v>
      </c>
      <c r="F377" s="156">
        <f t="shared" si="49"/>
        <v>0</v>
      </c>
      <c r="G377" s="156">
        <f t="shared" si="49"/>
        <v>0</v>
      </c>
      <c r="H377" s="156">
        <f t="shared" si="49"/>
        <v>0</v>
      </c>
      <c r="I377" s="156">
        <f t="shared" si="49"/>
        <v>0</v>
      </c>
      <c r="J377" s="156">
        <f t="shared" si="49"/>
        <v>0</v>
      </c>
      <c r="K377" s="156">
        <f t="shared" si="49"/>
        <v>0</v>
      </c>
      <c r="L377" s="156">
        <f t="shared" si="49"/>
        <v>0</v>
      </c>
      <c r="M377" s="156">
        <f t="shared" si="49"/>
        <v>0</v>
      </c>
      <c r="N377" s="156">
        <f t="shared" si="49"/>
        <v>0</v>
      </c>
      <c r="O377" s="156">
        <f t="shared" si="49"/>
        <v>0</v>
      </c>
      <c r="P377" s="156">
        <f t="shared" si="49"/>
        <v>0</v>
      </c>
    </row>
    <row r="378" spans="1:16" ht="14.25" customHeight="1">
      <c r="A378" s="157">
        <v>231</v>
      </c>
      <c r="B378" s="158" t="s">
        <v>1853</v>
      </c>
      <c r="C378" s="159"/>
      <c r="D378" s="159"/>
      <c r="E378" s="159"/>
      <c r="F378" s="159"/>
      <c r="G378" s="159"/>
      <c r="H378" s="159"/>
      <c r="I378" s="159"/>
      <c r="J378" s="159"/>
      <c r="K378" s="159"/>
      <c r="L378" s="159"/>
      <c r="M378" s="159"/>
      <c r="N378" s="159"/>
      <c r="O378" s="159"/>
      <c r="P378" s="119">
        <f t="shared" ref="P378:P386" si="50">SUM(D378:O378)</f>
        <v>0</v>
      </c>
    </row>
    <row r="379" spans="1:16" ht="14.25" customHeight="1">
      <c r="A379" s="157">
        <v>232</v>
      </c>
      <c r="B379" s="158" t="s">
        <v>1854</v>
      </c>
      <c r="C379" s="159"/>
      <c r="D379" s="159"/>
      <c r="E379" s="159"/>
      <c r="F379" s="159"/>
      <c r="G379" s="159"/>
      <c r="H379" s="159"/>
      <c r="I379" s="159"/>
      <c r="J379" s="159"/>
      <c r="K379" s="159"/>
      <c r="L379" s="159"/>
      <c r="M379" s="159"/>
      <c r="N379" s="159"/>
      <c r="O379" s="159"/>
      <c r="P379" s="119">
        <f t="shared" si="50"/>
        <v>0</v>
      </c>
    </row>
    <row r="380" spans="1:16" ht="14.25" customHeight="1">
      <c r="A380" s="157">
        <v>233</v>
      </c>
      <c r="B380" s="158" t="s">
        <v>1855</v>
      </c>
      <c r="C380" s="159"/>
      <c r="D380" s="159"/>
      <c r="E380" s="159"/>
      <c r="F380" s="159"/>
      <c r="G380" s="159"/>
      <c r="H380" s="159"/>
      <c r="I380" s="159"/>
      <c r="J380" s="159"/>
      <c r="K380" s="159"/>
      <c r="L380" s="159"/>
      <c r="M380" s="159"/>
      <c r="N380" s="159"/>
      <c r="O380" s="159"/>
      <c r="P380" s="119">
        <f t="shared" si="50"/>
        <v>0</v>
      </c>
    </row>
    <row r="381" spans="1:16" ht="14.25" customHeight="1">
      <c r="A381" s="157">
        <v>234</v>
      </c>
      <c r="B381" s="158" t="s">
        <v>1856</v>
      </c>
      <c r="C381" s="159"/>
      <c r="D381" s="159"/>
      <c r="E381" s="159"/>
      <c r="F381" s="159"/>
      <c r="G381" s="159"/>
      <c r="H381" s="159"/>
      <c r="I381" s="159"/>
      <c r="J381" s="159"/>
      <c r="K381" s="159"/>
      <c r="L381" s="159"/>
      <c r="M381" s="159"/>
      <c r="N381" s="159"/>
      <c r="O381" s="159"/>
      <c r="P381" s="119">
        <f t="shared" si="50"/>
        <v>0</v>
      </c>
    </row>
    <row r="382" spans="1:16" ht="14.25" customHeight="1">
      <c r="A382" s="157">
        <v>235</v>
      </c>
      <c r="B382" s="158" t="s">
        <v>1857</v>
      </c>
      <c r="C382" s="159"/>
      <c r="D382" s="159"/>
      <c r="E382" s="159"/>
      <c r="F382" s="159"/>
      <c r="G382" s="159"/>
      <c r="H382" s="159"/>
      <c r="I382" s="159"/>
      <c r="J382" s="159"/>
      <c r="K382" s="159"/>
      <c r="L382" s="159"/>
      <c r="M382" s="159"/>
      <c r="N382" s="159"/>
      <c r="O382" s="159"/>
      <c r="P382" s="119">
        <f t="shared" si="50"/>
        <v>0</v>
      </c>
    </row>
    <row r="383" spans="1:16" ht="14.25" customHeight="1">
      <c r="A383" s="157">
        <v>236</v>
      </c>
      <c r="B383" s="158" t="s">
        <v>1858</v>
      </c>
      <c r="C383" s="159"/>
      <c r="D383" s="159"/>
      <c r="E383" s="159"/>
      <c r="F383" s="159"/>
      <c r="G383" s="159"/>
      <c r="H383" s="159"/>
      <c r="I383" s="159"/>
      <c r="J383" s="159"/>
      <c r="K383" s="159"/>
      <c r="L383" s="159"/>
      <c r="M383" s="159"/>
      <c r="N383" s="159"/>
      <c r="O383" s="159"/>
      <c r="P383" s="119">
        <f t="shared" si="50"/>
        <v>0</v>
      </c>
    </row>
    <row r="384" spans="1:16" ht="14.25" customHeight="1">
      <c r="A384" s="157">
        <v>237</v>
      </c>
      <c r="B384" s="158" t="s">
        <v>1859</v>
      </c>
      <c r="C384" s="159"/>
      <c r="D384" s="159"/>
      <c r="E384" s="159"/>
      <c r="F384" s="159"/>
      <c r="G384" s="159"/>
      <c r="H384" s="159"/>
      <c r="I384" s="159"/>
      <c r="J384" s="159"/>
      <c r="K384" s="159"/>
      <c r="L384" s="159"/>
      <c r="M384" s="159"/>
      <c r="N384" s="159"/>
      <c r="O384" s="159"/>
      <c r="P384" s="119">
        <f t="shared" si="50"/>
        <v>0</v>
      </c>
    </row>
    <row r="385" spans="1:16" ht="14.25" customHeight="1">
      <c r="A385" s="157">
        <v>238</v>
      </c>
      <c r="B385" s="158" t="s">
        <v>1860</v>
      </c>
      <c r="C385" s="159"/>
      <c r="D385" s="159"/>
      <c r="E385" s="159"/>
      <c r="F385" s="159"/>
      <c r="G385" s="159"/>
      <c r="H385" s="159"/>
      <c r="I385" s="159"/>
      <c r="J385" s="159"/>
      <c r="K385" s="159"/>
      <c r="L385" s="159"/>
      <c r="M385" s="159"/>
      <c r="N385" s="159"/>
      <c r="O385" s="159"/>
      <c r="P385" s="119">
        <f t="shared" si="50"/>
        <v>0</v>
      </c>
    </row>
    <row r="386" spans="1:16" ht="14.25" customHeight="1">
      <c r="A386" s="157">
        <v>239</v>
      </c>
      <c r="B386" s="158" t="s">
        <v>1861</v>
      </c>
      <c r="C386" s="159"/>
      <c r="D386" s="159"/>
      <c r="E386" s="159"/>
      <c r="F386" s="159"/>
      <c r="G386" s="159"/>
      <c r="H386" s="159"/>
      <c r="I386" s="159"/>
      <c r="J386" s="159"/>
      <c r="K386" s="159"/>
      <c r="L386" s="159"/>
      <c r="M386" s="159"/>
      <c r="N386" s="159"/>
      <c r="O386" s="159"/>
      <c r="P386" s="119">
        <f t="shared" si="50"/>
        <v>0</v>
      </c>
    </row>
    <row r="387" spans="1:16" ht="14.25" customHeight="1">
      <c r="A387" s="155">
        <v>2400</v>
      </c>
      <c r="B387" s="339" t="s">
        <v>1862</v>
      </c>
      <c r="C387" s="262"/>
      <c r="D387" s="156">
        <f t="shared" ref="D387:P387" si="51">SUM(D388:D477)</f>
        <v>50149</v>
      </c>
      <c r="E387" s="156">
        <f t="shared" si="51"/>
        <v>50149</v>
      </c>
      <c r="F387" s="156">
        <f t="shared" si="51"/>
        <v>50149</v>
      </c>
      <c r="G387" s="156">
        <f t="shared" si="51"/>
        <v>50149</v>
      </c>
      <c r="H387" s="156">
        <f t="shared" si="51"/>
        <v>50149</v>
      </c>
      <c r="I387" s="156">
        <f t="shared" si="51"/>
        <v>50149</v>
      </c>
      <c r="J387" s="156">
        <f t="shared" si="51"/>
        <v>50149</v>
      </c>
      <c r="K387" s="156">
        <f t="shared" si="51"/>
        <v>50149</v>
      </c>
      <c r="L387" s="156">
        <f t="shared" si="51"/>
        <v>50149</v>
      </c>
      <c r="M387" s="156">
        <f t="shared" si="51"/>
        <v>50149</v>
      </c>
      <c r="N387" s="156">
        <f t="shared" si="51"/>
        <v>50149</v>
      </c>
      <c r="O387" s="156">
        <f t="shared" si="51"/>
        <v>50149</v>
      </c>
      <c r="P387" s="156">
        <f t="shared" si="51"/>
        <v>601788</v>
      </c>
    </row>
    <row r="388" spans="1:16" ht="14.25" customHeight="1">
      <c r="A388" s="340">
        <v>241</v>
      </c>
      <c r="B388" s="341" t="s">
        <v>1863</v>
      </c>
      <c r="C388" s="134">
        <v>11</v>
      </c>
      <c r="D388" s="119">
        <f>O388</f>
        <v>8333.3333333333339</v>
      </c>
      <c r="E388" s="119">
        <f>D388</f>
        <v>8333.3333333333339</v>
      </c>
      <c r="F388" s="160">
        <f t="shared" ref="F388:N388" si="52">E388</f>
        <v>8333.3333333333339</v>
      </c>
      <c r="G388" s="160">
        <f t="shared" si="52"/>
        <v>8333.3333333333339</v>
      </c>
      <c r="H388" s="160">
        <f>G388</f>
        <v>8333.3333333333339</v>
      </c>
      <c r="I388" s="160">
        <f t="shared" si="52"/>
        <v>8333.3333333333339</v>
      </c>
      <c r="J388" s="160">
        <f t="shared" si="52"/>
        <v>8333.3333333333339</v>
      </c>
      <c r="K388" s="160">
        <f t="shared" si="52"/>
        <v>8333.3333333333339</v>
      </c>
      <c r="L388" s="160">
        <f t="shared" si="52"/>
        <v>8333.3333333333339</v>
      </c>
      <c r="M388" s="160">
        <f t="shared" si="52"/>
        <v>8333.3333333333339</v>
      </c>
      <c r="N388" s="160">
        <f t="shared" si="52"/>
        <v>8333.3333333333339</v>
      </c>
      <c r="O388" s="249">
        <f>P388/12</f>
        <v>8333.3333333333339</v>
      </c>
      <c r="P388" s="120">
        <v>100000</v>
      </c>
    </row>
    <row r="389" spans="1:16" ht="14.25" customHeight="1">
      <c r="A389" s="253"/>
      <c r="B389" s="254"/>
      <c r="C389" s="134">
        <v>12</v>
      </c>
      <c r="D389" s="119"/>
      <c r="E389" s="119"/>
      <c r="F389" s="119"/>
      <c r="G389" s="119"/>
      <c r="H389" s="119"/>
      <c r="I389" s="119"/>
      <c r="J389" s="119"/>
      <c r="K389" s="119"/>
      <c r="L389" s="119"/>
      <c r="M389" s="119"/>
      <c r="N389" s="119"/>
      <c r="O389" s="119"/>
      <c r="P389" s="120">
        <f t="shared" ref="P389:P477" si="53">SUM(D389:O389)</f>
        <v>0</v>
      </c>
    </row>
    <row r="390" spans="1:16" ht="14.25" customHeight="1">
      <c r="A390" s="253"/>
      <c r="B390" s="254"/>
      <c r="C390" s="134">
        <v>13</v>
      </c>
      <c r="D390" s="119"/>
      <c r="E390" s="119"/>
      <c r="F390" s="119"/>
      <c r="G390" s="119"/>
      <c r="H390" s="119"/>
      <c r="I390" s="119"/>
      <c r="J390" s="119"/>
      <c r="K390" s="119"/>
      <c r="L390" s="119"/>
      <c r="M390" s="119"/>
      <c r="N390" s="119"/>
      <c r="O390" s="119"/>
      <c r="P390" s="120">
        <f t="shared" si="53"/>
        <v>0</v>
      </c>
    </row>
    <row r="391" spans="1:16" ht="14.25" customHeight="1">
      <c r="A391" s="253"/>
      <c r="B391" s="254"/>
      <c r="C391" s="134">
        <v>14</v>
      </c>
      <c r="D391" s="119"/>
      <c r="E391" s="119"/>
      <c r="F391" s="119"/>
      <c r="G391" s="119"/>
      <c r="H391" s="119"/>
      <c r="I391" s="119"/>
      <c r="J391" s="119"/>
      <c r="K391" s="119"/>
      <c r="L391" s="119"/>
      <c r="M391" s="119"/>
      <c r="N391" s="119"/>
      <c r="O391" s="119"/>
      <c r="P391" s="120">
        <f t="shared" si="53"/>
        <v>0</v>
      </c>
    </row>
    <row r="392" spans="1:16" ht="14.25" customHeight="1">
      <c r="A392" s="253"/>
      <c r="B392" s="254"/>
      <c r="C392" s="134">
        <v>15</v>
      </c>
      <c r="D392" s="119"/>
      <c r="E392" s="119"/>
      <c r="F392" s="119"/>
      <c r="G392" s="119"/>
      <c r="H392" s="119"/>
      <c r="I392" s="119"/>
      <c r="J392" s="119"/>
      <c r="K392" s="119"/>
      <c r="L392" s="119"/>
      <c r="M392" s="119"/>
      <c r="N392" s="119"/>
      <c r="O392" s="119"/>
      <c r="P392" s="120">
        <f t="shared" si="53"/>
        <v>0</v>
      </c>
    </row>
    <row r="393" spans="1:16" ht="14.25" customHeight="1">
      <c r="A393" s="253"/>
      <c r="B393" s="254"/>
      <c r="C393" s="134">
        <v>16</v>
      </c>
      <c r="D393" s="119"/>
      <c r="E393" s="119"/>
      <c r="F393" s="119"/>
      <c r="G393" s="119"/>
      <c r="H393" s="119"/>
      <c r="I393" s="119"/>
      <c r="J393" s="119"/>
      <c r="K393" s="119"/>
      <c r="L393" s="119"/>
      <c r="M393" s="119"/>
      <c r="N393" s="119"/>
      <c r="O393" s="119"/>
      <c r="P393" s="120">
        <f t="shared" si="53"/>
        <v>0</v>
      </c>
    </row>
    <row r="394" spans="1:16" ht="14.25" customHeight="1">
      <c r="A394" s="253"/>
      <c r="B394" s="254"/>
      <c r="C394" s="134">
        <v>17</v>
      </c>
      <c r="D394" s="119"/>
      <c r="E394" s="119"/>
      <c r="F394" s="119"/>
      <c r="G394" s="119"/>
      <c r="H394" s="119"/>
      <c r="I394" s="119"/>
      <c r="J394" s="119"/>
      <c r="K394" s="119"/>
      <c r="L394" s="119"/>
      <c r="M394" s="119"/>
      <c r="N394" s="119"/>
      <c r="O394" s="119"/>
      <c r="P394" s="120">
        <f t="shared" si="53"/>
        <v>0</v>
      </c>
    </row>
    <row r="395" spans="1:16" ht="14.25" customHeight="1">
      <c r="A395" s="253"/>
      <c r="B395" s="254"/>
      <c r="C395" s="134">
        <v>25</v>
      </c>
      <c r="D395" s="119"/>
      <c r="E395" s="119"/>
      <c r="F395" s="119"/>
      <c r="G395" s="119"/>
      <c r="H395" s="119"/>
      <c r="I395" s="119"/>
      <c r="J395" s="119"/>
      <c r="K395" s="119"/>
      <c r="L395" s="119"/>
      <c r="M395" s="119"/>
      <c r="N395" s="119"/>
      <c r="O395" s="119"/>
      <c r="P395" s="120">
        <f t="shared" si="53"/>
        <v>0</v>
      </c>
    </row>
    <row r="396" spans="1:16" ht="14.25" customHeight="1">
      <c r="A396" s="253"/>
      <c r="B396" s="254"/>
      <c r="C396" s="134">
        <v>26</v>
      </c>
      <c r="D396" s="119"/>
      <c r="E396" s="119"/>
      <c r="F396" s="119"/>
      <c r="G396" s="119"/>
      <c r="H396" s="119"/>
      <c r="I396" s="119"/>
      <c r="J396" s="119"/>
      <c r="K396" s="119"/>
      <c r="L396" s="119"/>
      <c r="M396" s="119"/>
      <c r="N396" s="119"/>
      <c r="O396" s="119"/>
      <c r="P396" s="120">
        <f t="shared" si="53"/>
        <v>0</v>
      </c>
    </row>
    <row r="397" spans="1:16" ht="14.25" customHeight="1">
      <c r="A397" s="255"/>
      <c r="B397" s="256"/>
      <c r="C397" s="134">
        <v>27</v>
      </c>
      <c r="D397" s="119"/>
      <c r="E397" s="119"/>
      <c r="F397" s="119"/>
      <c r="G397" s="119"/>
      <c r="H397" s="119"/>
      <c r="I397" s="119"/>
      <c r="J397" s="119"/>
      <c r="K397" s="119"/>
      <c r="L397" s="119"/>
      <c r="M397" s="119"/>
      <c r="N397" s="119"/>
      <c r="O397" s="119"/>
      <c r="P397" s="120">
        <f t="shared" si="53"/>
        <v>0</v>
      </c>
    </row>
    <row r="398" spans="1:16" ht="14.25" customHeight="1">
      <c r="A398" s="340">
        <v>242</v>
      </c>
      <c r="B398" s="341" t="s">
        <v>1864</v>
      </c>
      <c r="C398" s="134">
        <v>11</v>
      </c>
      <c r="D398" s="119">
        <v>5269</v>
      </c>
      <c r="E398" s="119">
        <v>5269</v>
      </c>
      <c r="F398" s="119">
        <v>5269</v>
      </c>
      <c r="G398" s="119">
        <v>5269</v>
      </c>
      <c r="H398" s="119">
        <v>5269</v>
      </c>
      <c r="I398" s="119">
        <v>5269</v>
      </c>
      <c r="J398" s="119">
        <v>5269</v>
      </c>
      <c r="K398" s="119">
        <v>5269</v>
      </c>
      <c r="L398" s="119">
        <v>5269</v>
      </c>
      <c r="M398" s="119">
        <v>5269</v>
      </c>
      <c r="N398" s="119">
        <v>5269</v>
      </c>
      <c r="O398" s="119">
        <v>5269</v>
      </c>
      <c r="P398" s="120">
        <f t="shared" si="53"/>
        <v>63228</v>
      </c>
    </row>
    <row r="399" spans="1:16" ht="14.25" customHeight="1">
      <c r="A399" s="253"/>
      <c r="B399" s="254"/>
      <c r="C399" s="134">
        <v>12</v>
      </c>
      <c r="D399" s="119"/>
      <c r="E399" s="119"/>
      <c r="F399" s="119"/>
      <c r="G399" s="119"/>
      <c r="H399" s="119"/>
      <c r="I399" s="119"/>
      <c r="J399" s="119"/>
      <c r="K399" s="119"/>
      <c r="L399" s="119"/>
      <c r="M399" s="119"/>
      <c r="N399" s="119"/>
      <c r="O399" s="119"/>
      <c r="P399" s="120">
        <f t="shared" si="53"/>
        <v>0</v>
      </c>
    </row>
    <row r="400" spans="1:16" ht="14.25" customHeight="1">
      <c r="A400" s="253"/>
      <c r="B400" s="254"/>
      <c r="C400" s="134">
        <v>13</v>
      </c>
      <c r="D400" s="119"/>
      <c r="E400" s="119"/>
      <c r="F400" s="119"/>
      <c r="G400" s="119"/>
      <c r="H400" s="119"/>
      <c r="I400" s="119"/>
      <c r="J400" s="119"/>
      <c r="K400" s="119"/>
      <c r="L400" s="119"/>
      <c r="M400" s="119"/>
      <c r="N400" s="119"/>
      <c r="O400" s="119"/>
      <c r="P400" s="120">
        <f t="shared" si="53"/>
        <v>0</v>
      </c>
    </row>
    <row r="401" spans="1:16" ht="14.25" customHeight="1">
      <c r="A401" s="253"/>
      <c r="B401" s="254"/>
      <c r="C401" s="134">
        <v>14</v>
      </c>
      <c r="D401" s="119"/>
      <c r="E401" s="119"/>
      <c r="F401" s="119"/>
      <c r="G401" s="119"/>
      <c r="H401" s="119"/>
      <c r="I401" s="119"/>
      <c r="J401" s="119"/>
      <c r="K401" s="119"/>
      <c r="L401" s="119"/>
      <c r="M401" s="119"/>
      <c r="N401" s="119"/>
      <c r="O401" s="119"/>
      <c r="P401" s="120">
        <f t="shared" si="53"/>
        <v>0</v>
      </c>
    </row>
    <row r="402" spans="1:16" ht="14.25" customHeight="1">
      <c r="A402" s="253"/>
      <c r="B402" s="254"/>
      <c r="C402" s="134">
        <v>15</v>
      </c>
      <c r="D402" s="119"/>
      <c r="E402" s="119"/>
      <c r="F402" s="119"/>
      <c r="G402" s="119"/>
      <c r="H402" s="119"/>
      <c r="I402" s="119"/>
      <c r="J402" s="119"/>
      <c r="K402" s="119"/>
      <c r="L402" s="119"/>
      <c r="M402" s="119"/>
      <c r="N402" s="119"/>
      <c r="O402" s="119"/>
      <c r="P402" s="120">
        <f t="shared" si="53"/>
        <v>0</v>
      </c>
    </row>
    <row r="403" spans="1:16" ht="14.25" customHeight="1">
      <c r="A403" s="253"/>
      <c r="B403" s="254"/>
      <c r="C403" s="134">
        <v>16</v>
      </c>
      <c r="D403" s="119"/>
      <c r="E403" s="119"/>
      <c r="F403" s="119"/>
      <c r="G403" s="119"/>
      <c r="H403" s="119"/>
      <c r="I403" s="119"/>
      <c r="J403" s="119"/>
      <c r="K403" s="119"/>
      <c r="L403" s="119"/>
      <c r="M403" s="119"/>
      <c r="N403" s="119"/>
      <c r="O403" s="119"/>
      <c r="P403" s="120">
        <f t="shared" si="53"/>
        <v>0</v>
      </c>
    </row>
    <row r="404" spans="1:16" ht="14.25" customHeight="1">
      <c r="A404" s="253"/>
      <c r="B404" s="254"/>
      <c r="C404" s="134">
        <v>17</v>
      </c>
      <c r="D404" s="119"/>
      <c r="E404" s="119"/>
      <c r="F404" s="119"/>
      <c r="G404" s="119"/>
      <c r="H404" s="119"/>
      <c r="I404" s="119"/>
      <c r="J404" s="119"/>
      <c r="K404" s="119"/>
      <c r="L404" s="119"/>
      <c r="M404" s="119"/>
      <c r="N404" s="119"/>
      <c r="O404" s="119"/>
      <c r="P404" s="120">
        <f t="shared" si="53"/>
        <v>0</v>
      </c>
    </row>
    <row r="405" spans="1:16" ht="14.25" customHeight="1">
      <c r="A405" s="253"/>
      <c r="B405" s="254"/>
      <c r="C405" s="134">
        <v>25</v>
      </c>
      <c r="D405" s="119"/>
      <c r="E405" s="119"/>
      <c r="F405" s="119"/>
      <c r="G405" s="119"/>
      <c r="H405" s="119"/>
      <c r="I405" s="119"/>
      <c r="J405" s="119"/>
      <c r="K405" s="119"/>
      <c r="L405" s="119"/>
      <c r="M405" s="119"/>
      <c r="N405" s="119"/>
      <c r="O405" s="119"/>
      <c r="P405" s="120">
        <f t="shared" si="53"/>
        <v>0</v>
      </c>
    </row>
    <row r="406" spans="1:16" ht="14.25" customHeight="1">
      <c r="A406" s="253"/>
      <c r="B406" s="254"/>
      <c r="C406" s="134">
        <v>26</v>
      </c>
      <c r="D406" s="119"/>
      <c r="E406" s="119"/>
      <c r="F406" s="119"/>
      <c r="G406" s="119"/>
      <c r="H406" s="119"/>
      <c r="I406" s="119"/>
      <c r="J406" s="119"/>
      <c r="K406" s="119"/>
      <c r="L406" s="119"/>
      <c r="M406" s="119"/>
      <c r="N406" s="119"/>
      <c r="O406" s="119"/>
      <c r="P406" s="120">
        <f t="shared" si="53"/>
        <v>0</v>
      </c>
    </row>
    <row r="407" spans="1:16" ht="14.25" customHeight="1">
      <c r="A407" s="255"/>
      <c r="B407" s="256"/>
      <c r="C407" s="134">
        <v>27</v>
      </c>
      <c r="D407" s="119"/>
      <c r="E407" s="119"/>
      <c r="F407" s="119"/>
      <c r="G407" s="119"/>
      <c r="H407" s="119"/>
      <c r="I407" s="119"/>
      <c r="J407" s="119"/>
      <c r="K407" s="119"/>
      <c r="L407" s="119"/>
      <c r="M407" s="119"/>
      <c r="N407" s="119"/>
      <c r="O407" s="119"/>
      <c r="P407" s="120">
        <f t="shared" si="53"/>
        <v>0</v>
      </c>
    </row>
    <row r="408" spans="1:16" ht="14.25" customHeight="1">
      <c r="A408" s="340">
        <v>243</v>
      </c>
      <c r="B408" s="341" t="s">
        <v>1865</v>
      </c>
      <c r="C408" s="134">
        <v>11</v>
      </c>
      <c r="D408" s="119">
        <v>505</v>
      </c>
      <c r="E408" s="119">
        <v>505</v>
      </c>
      <c r="F408" s="119">
        <v>505</v>
      </c>
      <c r="G408" s="119">
        <v>505</v>
      </c>
      <c r="H408" s="119">
        <v>505</v>
      </c>
      <c r="I408" s="119">
        <v>505</v>
      </c>
      <c r="J408" s="119">
        <v>505</v>
      </c>
      <c r="K408" s="119">
        <v>505</v>
      </c>
      <c r="L408" s="119">
        <v>505</v>
      </c>
      <c r="M408" s="119">
        <v>505</v>
      </c>
      <c r="N408" s="119">
        <v>505</v>
      </c>
      <c r="O408" s="119">
        <v>505</v>
      </c>
      <c r="P408" s="120">
        <f t="shared" si="53"/>
        <v>6060</v>
      </c>
    </row>
    <row r="409" spans="1:16" ht="14.25" customHeight="1">
      <c r="A409" s="253"/>
      <c r="B409" s="254"/>
      <c r="C409" s="134">
        <v>12</v>
      </c>
      <c r="D409" s="119"/>
      <c r="E409" s="119"/>
      <c r="F409" s="119"/>
      <c r="G409" s="119"/>
      <c r="H409" s="119"/>
      <c r="I409" s="119"/>
      <c r="J409" s="119"/>
      <c r="K409" s="119"/>
      <c r="L409" s="119"/>
      <c r="M409" s="119"/>
      <c r="N409" s="119"/>
      <c r="O409" s="119"/>
      <c r="P409" s="120">
        <f t="shared" si="53"/>
        <v>0</v>
      </c>
    </row>
    <row r="410" spans="1:16" ht="14.25" customHeight="1">
      <c r="A410" s="253"/>
      <c r="B410" s="254"/>
      <c r="C410" s="134">
        <v>13</v>
      </c>
      <c r="D410" s="119"/>
      <c r="E410" s="119"/>
      <c r="F410" s="119"/>
      <c r="G410" s="119"/>
      <c r="H410" s="119"/>
      <c r="I410" s="119"/>
      <c r="J410" s="119"/>
      <c r="K410" s="119"/>
      <c r="L410" s="119"/>
      <c r="M410" s="119"/>
      <c r="N410" s="119"/>
      <c r="O410" s="119"/>
      <c r="P410" s="120">
        <f t="shared" si="53"/>
        <v>0</v>
      </c>
    </row>
    <row r="411" spans="1:16" ht="14.25" customHeight="1">
      <c r="A411" s="253"/>
      <c r="B411" s="254"/>
      <c r="C411" s="134">
        <v>14</v>
      </c>
      <c r="D411" s="119"/>
      <c r="E411" s="119"/>
      <c r="F411" s="119"/>
      <c r="G411" s="119"/>
      <c r="H411" s="119"/>
      <c r="I411" s="119"/>
      <c r="J411" s="119"/>
      <c r="K411" s="119"/>
      <c r="L411" s="119"/>
      <c r="M411" s="119"/>
      <c r="N411" s="119"/>
      <c r="O411" s="119"/>
      <c r="P411" s="120">
        <f t="shared" si="53"/>
        <v>0</v>
      </c>
    </row>
    <row r="412" spans="1:16" ht="14.25" customHeight="1">
      <c r="A412" s="253"/>
      <c r="B412" s="254"/>
      <c r="C412" s="134">
        <v>15</v>
      </c>
      <c r="D412" s="119"/>
      <c r="E412" s="119"/>
      <c r="F412" s="119"/>
      <c r="G412" s="119"/>
      <c r="H412" s="119"/>
      <c r="I412" s="119"/>
      <c r="J412" s="119"/>
      <c r="K412" s="119"/>
      <c r="L412" s="119"/>
      <c r="M412" s="119"/>
      <c r="N412" s="119"/>
      <c r="O412" s="119"/>
      <c r="P412" s="120">
        <f t="shared" si="53"/>
        <v>0</v>
      </c>
    </row>
    <row r="413" spans="1:16" ht="14.25" customHeight="1">
      <c r="A413" s="253"/>
      <c r="B413" s="254"/>
      <c r="C413" s="134">
        <v>16</v>
      </c>
      <c r="D413" s="119"/>
      <c r="E413" s="119"/>
      <c r="F413" s="119"/>
      <c r="G413" s="119"/>
      <c r="H413" s="119"/>
      <c r="I413" s="119"/>
      <c r="J413" s="119"/>
      <c r="K413" s="119"/>
      <c r="L413" s="119"/>
      <c r="M413" s="119"/>
      <c r="N413" s="119"/>
      <c r="O413" s="119"/>
      <c r="P413" s="120">
        <f t="shared" si="53"/>
        <v>0</v>
      </c>
    </row>
    <row r="414" spans="1:16" ht="14.25" customHeight="1">
      <c r="A414" s="253"/>
      <c r="B414" s="254"/>
      <c r="C414" s="134">
        <v>17</v>
      </c>
      <c r="D414" s="119"/>
      <c r="E414" s="119"/>
      <c r="F414" s="119"/>
      <c r="G414" s="119"/>
      <c r="H414" s="119"/>
      <c r="I414" s="119"/>
      <c r="J414" s="119"/>
      <c r="K414" s="119"/>
      <c r="L414" s="119"/>
      <c r="M414" s="119"/>
      <c r="N414" s="119"/>
      <c r="O414" s="119"/>
      <c r="P414" s="120">
        <f t="shared" si="53"/>
        <v>0</v>
      </c>
    </row>
    <row r="415" spans="1:16" ht="14.25" customHeight="1">
      <c r="A415" s="253"/>
      <c r="B415" s="254"/>
      <c r="C415" s="134">
        <v>25</v>
      </c>
      <c r="D415" s="119"/>
      <c r="E415" s="119"/>
      <c r="F415" s="119"/>
      <c r="G415" s="119"/>
      <c r="H415" s="119"/>
      <c r="I415" s="119"/>
      <c r="J415" s="119"/>
      <c r="K415" s="119"/>
      <c r="L415" s="119"/>
      <c r="M415" s="119"/>
      <c r="N415" s="119"/>
      <c r="O415" s="119"/>
      <c r="P415" s="120">
        <f t="shared" si="53"/>
        <v>0</v>
      </c>
    </row>
    <row r="416" spans="1:16" ht="14.25" customHeight="1">
      <c r="A416" s="253"/>
      <c r="B416" s="254"/>
      <c r="C416" s="134">
        <v>26</v>
      </c>
      <c r="D416" s="119"/>
      <c r="E416" s="119"/>
      <c r="F416" s="119"/>
      <c r="G416" s="119"/>
      <c r="H416" s="119"/>
      <c r="I416" s="119"/>
      <c r="J416" s="119"/>
      <c r="K416" s="119"/>
      <c r="L416" s="119"/>
      <c r="M416" s="119"/>
      <c r="N416" s="119"/>
      <c r="O416" s="119"/>
      <c r="P416" s="120">
        <f t="shared" si="53"/>
        <v>0</v>
      </c>
    </row>
    <row r="417" spans="1:16" ht="14.25" customHeight="1">
      <c r="A417" s="255"/>
      <c r="B417" s="256"/>
      <c r="C417" s="134">
        <v>27</v>
      </c>
      <c r="D417" s="119"/>
      <c r="E417" s="119"/>
      <c r="F417" s="119"/>
      <c r="G417" s="119"/>
      <c r="H417" s="119"/>
      <c r="I417" s="119"/>
      <c r="J417" s="119"/>
      <c r="K417" s="119"/>
      <c r="L417" s="119"/>
      <c r="M417" s="119"/>
      <c r="N417" s="119"/>
      <c r="O417" s="119"/>
      <c r="P417" s="120">
        <f t="shared" si="53"/>
        <v>0</v>
      </c>
    </row>
    <row r="418" spans="1:16" ht="14.25" customHeight="1">
      <c r="A418" s="340">
        <v>244</v>
      </c>
      <c r="B418" s="341" t="s">
        <v>1866</v>
      </c>
      <c r="C418" s="134">
        <v>11</v>
      </c>
      <c r="D418" s="119"/>
      <c r="E418" s="119"/>
      <c r="F418" s="119"/>
      <c r="G418" s="119"/>
      <c r="H418" s="119"/>
      <c r="I418" s="119"/>
      <c r="J418" s="119"/>
      <c r="K418" s="119"/>
      <c r="L418" s="119"/>
      <c r="M418" s="119"/>
      <c r="N418" s="119"/>
      <c r="O418" s="119"/>
      <c r="P418" s="120">
        <f t="shared" si="53"/>
        <v>0</v>
      </c>
    </row>
    <row r="419" spans="1:16" ht="14.25" customHeight="1">
      <c r="A419" s="253"/>
      <c r="B419" s="254"/>
      <c r="C419" s="134">
        <v>12</v>
      </c>
      <c r="D419" s="119"/>
      <c r="E419" s="119"/>
      <c r="F419" s="119"/>
      <c r="G419" s="119"/>
      <c r="H419" s="119"/>
      <c r="I419" s="119"/>
      <c r="J419" s="119"/>
      <c r="K419" s="119"/>
      <c r="L419" s="119"/>
      <c r="M419" s="119"/>
      <c r="N419" s="119"/>
      <c r="O419" s="119"/>
      <c r="P419" s="120">
        <f t="shared" si="53"/>
        <v>0</v>
      </c>
    </row>
    <row r="420" spans="1:16" ht="14.25" customHeight="1">
      <c r="A420" s="253"/>
      <c r="B420" s="254"/>
      <c r="C420" s="134">
        <v>13</v>
      </c>
      <c r="D420" s="119"/>
      <c r="E420" s="119"/>
      <c r="F420" s="119"/>
      <c r="G420" s="119"/>
      <c r="H420" s="119"/>
      <c r="I420" s="119"/>
      <c r="J420" s="119"/>
      <c r="K420" s="119"/>
      <c r="L420" s="119"/>
      <c r="M420" s="119"/>
      <c r="N420" s="119"/>
      <c r="O420" s="119"/>
      <c r="P420" s="120">
        <f t="shared" si="53"/>
        <v>0</v>
      </c>
    </row>
    <row r="421" spans="1:16" ht="14.25" customHeight="1">
      <c r="A421" s="253"/>
      <c r="B421" s="254"/>
      <c r="C421" s="134">
        <v>14</v>
      </c>
      <c r="D421" s="119"/>
      <c r="E421" s="119"/>
      <c r="F421" s="119"/>
      <c r="G421" s="119"/>
      <c r="H421" s="119"/>
      <c r="I421" s="119"/>
      <c r="J421" s="119"/>
      <c r="K421" s="119"/>
      <c r="L421" s="119"/>
      <c r="M421" s="119"/>
      <c r="N421" s="119"/>
      <c r="O421" s="119"/>
      <c r="P421" s="120">
        <f t="shared" si="53"/>
        <v>0</v>
      </c>
    </row>
    <row r="422" spans="1:16" ht="14.25" customHeight="1">
      <c r="A422" s="253"/>
      <c r="B422" s="254"/>
      <c r="C422" s="134">
        <v>15</v>
      </c>
      <c r="D422" s="119"/>
      <c r="E422" s="119"/>
      <c r="F422" s="119"/>
      <c r="G422" s="119"/>
      <c r="H422" s="119"/>
      <c r="I422" s="119"/>
      <c r="J422" s="119"/>
      <c r="K422" s="119"/>
      <c r="L422" s="119"/>
      <c r="M422" s="119"/>
      <c r="N422" s="119"/>
      <c r="O422" s="119"/>
      <c r="P422" s="120">
        <f t="shared" si="53"/>
        <v>0</v>
      </c>
    </row>
    <row r="423" spans="1:16" ht="14.25" customHeight="1">
      <c r="A423" s="253"/>
      <c r="B423" s="254"/>
      <c r="C423" s="134">
        <v>16</v>
      </c>
      <c r="D423" s="119"/>
      <c r="E423" s="119"/>
      <c r="F423" s="119"/>
      <c r="G423" s="119"/>
      <c r="H423" s="119"/>
      <c r="I423" s="119"/>
      <c r="J423" s="119"/>
      <c r="K423" s="119"/>
      <c r="L423" s="119"/>
      <c r="M423" s="119"/>
      <c r="N423" s="119"/>
      <c r="O423" s="119"/>
      <c r="P423" s="120">
        <f t="shared" si="53"/>
        <v>0</v>
      </c>
    </row>
    <row r="424" spans="1:16" ht="14.25" customHeight="1">
      <c r="A424" s="253"/>
      <c r="B424" s="254"/>
      <c r="C424" s="134">
        <v>17</v>
      </c>
      <c r="D424" s="119"/>
      <c r="E424" s="119"/>
      <c r="F424" s="119"/>
      <c r="G424" s="119"/>
      <c r="H424" s="119"/>
      <c r="I424" s="119"/>
      <c r="J424" s="119"/>
      <c r="K424" s="119"/>
      <c r="L424" s="119"/>
      <c r="M424" s="119"/>
      <c r="N424" s="119"/>
      <c r="O424" s="119"/>
      <c r="P424" s="120">
        <f t="shared" si="53"/>
        <v>0</v>
      </c>
    </row>
    <row r="425" spans="1:16" ht="14.25" customHeight="1">
      <c r="A425" s="253"/>
      <c r="B425" s="254"/>
      <c r="C425" s="134">
        <v>25</v>
      </c>
      <c r="D425" s="119"/>
      <c r="E425" s="119"/>
      <c r="F425" s="119"/>
      <c r="G425" s="119"/>
      <c r="H425" s="119"/>
      <c r="I425" s="119"/>
      <c r="J425" s="119"/>
      <c r="K425" s="119"/>
      <c r="L425" s="119"/>
      <c r="M425" s="119"/>
      <c r="N425" s="119"/>
      <c r="O425" s="119"/>
      <c r="P425" s="120">
        <f t="shared" si="53"/>
        <v>0</v>
      </c>
    </row>
    <row r="426" spans="1:16" ht="14.25" customHeight="1">
      <c r="A426" s="253"/>
      <c r="B426" s="254"/>
      <c r="C426" s="134">
        <v>26</v>
      </c>
      <c r="D426" s="119"/>
      <c r="E426" s="119"/>
      <c r="F426" s="119"/>
      <c r="G426" s="119"/>
      <c r="H426" s="119"/>
      <c r="I426" s="119"/>
      <c r="J426" s="119"/>
      <c r="K426" s="119"/>
      <c r="L426" s="119"/>
      <c r="M426" s="119"/>
      <c r="N426" s="119"/>
      <c r="O426" s="119"/>
      <c r="P426" s="120">
        <f t="shared" si="53"/>
        <v>0</v>
      </c>
    </row>
    <row r="427" spans="1:16" ht="14.25" customHeight="1">
      <c r="A427" s="255"/>
      <c r="B427" s="256"/>
      <c r="C427" s="134">
        <v>27</v>
      </c>
      <c r="D427" s="119"/>
      <c r="E427" s="119"/>
      <c r="F427" s="119"/>
      <c r="G427" s="119"/>
      <c r="H427" s="119"/>
      <c r="I427" s="119"/>
      <c r="J427" s="119"/>
      <c r="K427" s="119"/>
      <c r="L427" s="119"/>
      <c r="M427" s="119"/>
      <c r="N427" s="119"/>
      <c r="O427" s="119"/>
      <c r="P427" s="120">
        <f t="shared" si="53"/>
        <v>0</v>
      </c>
    </row>
    <row r="428" spans="1:16" ht="14.25" customHeight="1">
      <c r="A428" s="340">
        <v>245</v>
      </c>
      <c r="B428" s="341" t="s">
        <v>1867</v>
      </c>
      <c r="C428" s="134">
        <v>11</v>
      </c>
      <c r="D428" s="119"/>
      <c r="E428" s="119"/>
      <c r="F428" s="119"/>
      <c r="G428" s="119"/>
      <c r="H428" s="119"/>
      <c r="I428" s="119"/>
      <c r="J428" s="119"/>
      <c r="K428" s="119"/>
      <c r="L428" s="119"/>
      <c r="M428" s="119"/>
      <c r="N428" s="119"/>
      <c r="O428" s="119"/>
      <c r="P428" s="120">
        <f t="shared" si="53"/>
        <v>0</v>
      </c>
    </row>
    <row r="429" spans="1:16" ht="14.25" customHeight="1">
      <c r="A429" s="253"/>
      <c r="B429" s="254"/>
      <c r="C429" s="134">
        <v>12</v>
      </c>
      <c r="D429" s="119"/>
      <c r="E429" s="119"/>
      <c r="F429" s="119"/>
      <c r="G429" s="119"/>
      <c r="H429" s="119"/>
      <c r="I429" s="119"/>
      <c r="J429" s="119"/>
      <c r="K429" s="119"/>
      <c r="L429" s="119"/>
      <c r="M429" s="119"/>
      <c r="N429" s="119"/>
      <c r="O429" s="119"/>
      <c r="P429" s="120">
        <f t="shared" si="53"/>
        <v>0</v>
      </c>
    </row>
    <row r="430" spans="1:16" ht="14.25" customHeight="1">
      <c r="A430" s="253"/>
      <c r="B430" s="254"/>
      <c r="C430" s="134">
        <v>13</v>
      </c>
      <c r="D430" s="119"/>
      <c r="E430" s="119"/>
      <c r="F430" s="119"/>
      <c r="G430" s="119"/>
      <c r="H430" s="119"/>
      <c r="I430" s="119"/>
      <c r="J430" s="119"/>
      <c r="K430" s="119"/>
      <c r="L430" s="119"/>
      <c r="M430" s="119"/>
      <c r="N430" s="119"/>
      <c r="O430" s="119"/>
      <c r="P430" s="120">
        <f t="shared" si="53"/>
        <v>0</v>
      </c>
    </row>
    <row r="431" spans="1:16" ht="14.25" customHeight="1">
      <c r="A431" s="253"/>
      <c r="B431" s="254"/>
      <c r="C431" s="134">
        <v>14</v>
      </c>
      <c r="D431" s="119"/>
      <c r="E431" s="119"/>
      <c r="F431" s="119"/>
      <c r="G431" s="119"/>
      <c r="H431" s="119"/>
      <c r="I431" s="119"/>
      <c r="J431" s="119"/>
      <c r="K431" s="119"/>
      <c r="L431" s="119"/>
      <c r="M431" s="119"/>
      <c r="N431" s="119"/>
      <c r="O431" s="119"/>
      <c r="P431" s="120">
        <f t="shared" si="53"/>
        <v>0</v>
      </c>
    </row>
    <row r="432" spans="1:16" ht="14.25" customHeight="1">
      <c r="A432" s="253"/>
      <c r="B432" s="254"/>
      <c r="C432" s="134">
        <v>15</v>
      </c>
      <c r="D432" s="119"/>
      <c r="E432" s="119"/>
      <c r="F432" s="119"/>
      <c r="G432" s="119"/>
      <c r="H432" s="119"/>
      <c r="I432" s="119"/>
      <c r="J432" s="119"/>
      <c r="K432" s="119"/>
      <c r="L432" s="119"/>
      <c r="M432" s="119"/>
      <c r="N432" s="119"/>
      <c r="O432" s="119"/>
      <c r="P432" s="120">
        <f t="shared" si="53"/>
        <v>0</v>
      </c>
    </row>
    <row r="433" spans="1:16" ht="14.25" customHeight="1">
      <c r="A433" s="253"/>
      <c r="B433" s="254"/>
      <c r="C433" s="134">
        <v>16</v>
      </c>
      <c r="D433" s="119"/>
      <c r="E433" s="119"/>
      <c r="F433" s="119"/>
      <c r="G433" s="119"/>
      <c r="H433" s="119"/>
      <c r="I433" s="119"/>
      <c r="J433" s="119"/>
      <c r="K433" s="119"/>
      <c r="L433" s="119"/>
      <c r="M433" s="119"/>
      <c r="N433" s="119"/>
      <c r="O433" s="119"/>
      <c r="P433" s="120">
        <f t="shared" si="53"/>
        <v>0</v>
      </c>
    </row>
    <row r="434" spans="1:16" ht="14.25" customHeight="1">
      <c r="A434" s="253"/>
      <c r="B434" s="254"/>
      <c r="C434" s="134">
        <v>17</v>
      </c>
      <c r="D434" s="119"/>
      <c r="E434" s="119"/>
      <c r="F434" s="119"/>
      <c r="G434" s="119"/>
      <c r="H434" s="119"/>
      <c r="I434" s="119"/>
      <c r="J434" s="119"/>
      <c r="K434" s="119"/>
      <c r="L434" s="119"/>
      <c r="M434" s="119"/>
      <c r="N434" s="119"/>
      <c r="O434" s="119"/>
      <c r="P434" s="120">
        <f t="shared" si="53"/>
        <v>0</v>
      </c>
    </row>
    <row r="435" spans="1:16" ht="14.25" customHeight="1">
      <c r="A435" s="253"/>
      <c r="B435" s="254"/>
      <c r="C435" s="134">
        <v>25</v>
      </c>
      <c r="D435" s="119"/>
      <c r="E435" s="119"/>
      <c r="F435" s="119"/>
      <c r="G435" s="119"/>
      <c r="H435" s="119"/>
      <c r="I435" s="119"/>
      <c r="J435" s="119"/>
      <c r="K435" s="119"/>
      <c r="L435" s="119"/>
      <c r="M435" s="119"/>
      <c r="N435" s="119"/>
      <c r="O435" s="119"/>
      <c r="P435" s="120">
        <f t="shared" si="53"/>
        <v>0</v>
      </c>
    </row>
    <row r="436" spans="1:16" ht="14.25" customHeight="1">
      <c r="A436" s="253"/>
      <c r="B436" s="254"/>
      <c r="C436" s="134">
        <v>26</v>
      </c>
      <c r="D436" s="119"/>
      <c r="E436" s="119"/>
      <c r="F436" s="119"/>
      <c r="G436" s="119"/>
      <c r="H436" s="119"/>
      <c r="I436" s="119"/>
      <c r="J436" s="119"/>
      <c r="K436" s="119"/>
      <c r="L436" s="119"/>
      <c r="M436" s="119"/>
      <c r="N436" s="119"/>
      <c r="O436" s="119"/>
      <c r="P436" s="120">
        <f t="shared" si="53"/>
        <v>0</v>
      </c>
    </row>
    <row r="437" spans="1:16" ht="14.25" customHeight="1">
      <c r="A437" s="255"/>
      <c r="B437" s="256"/>
      <c r="C437" s="134">
        <v>27</v>
      </c>
      <c r="D437" s="119"/>
      <c r="E437" s="119"/>
      <c r="F437" s="119"/>
      <c r="G437" s="119"/>
      <c r="H437" s="119"/>
      <c r="I437" s="119"/>
      <c r="J437" s="119"/>
      <c r="K437" s="119"/>
      <c r="L437" s="119"/>
      <c r="M437" s="119"/>
      <c r="N437" s="119"/>
      <c r="O437" s="119"/>
      <c r="P437" s="120">
        <f t="shared" si="53"/>
        <v>0</v>
      </c>
    </row>
    <row r="438" spans="1:16" ht="14.25" customHeight="1">
      <c r="A438" s="340">
        <v>246</v>
      </c>
      <c r="B438" s="341" t="s">
        <v>1868</v>
      </c>
      <c r="C438" s="134">
        <v>11</v>
      </c>
      <c r="D438" s="119">
        <v>16459</v>
      </c>
      <c r="E438" s="119">
        <v>16459</v>
      </c>
      <c r="F438" s="119">
        <v>16459</v>
      </c>
      <c r="G438" s="119">
        <v>16459</v>
      </c>
      <c r="H438" s="119">
        <v>16459</v>
      </c>
      <c r="I438" s="119">
        <v>16459</v>
      </c>
      <c r="J438" s="119">
        <v>16459</v>
      </c>
      <c r="K438" s="119">
        <v>16459</v>
      </c>
      <c r="L438" s="119">
        <v>16459</v>
      </c>
      <c r="M438" s="119">
        <v>16459</v>
      </c>
      <c r="N438" s="119">
        <v>16459</v>
      </c>
      <c r="O438" s="119">
        <v>16459</v>
      </c>
      <c r="P438" s="120">
        <f t="shared" si="53"/>
        <v>197508</v>
      </c>
    </row>
    <row r="439" spans="1:16" ht="14.25" customHeight="1">
      <c r="A439" s="253"/>
      <c r="B439" s="254"/>
      <c r="C439" s="134">
        <v>12</v>
      </c>
      <c r="D439" s="119"/>
      <c r="E439" s="119"/>
      <c r="F439" s="119"/>
      <c r="G439" s="119"/>
      <c r="H439" s="119"/>
      <c r="I439" s="119"/>
      <c r="J439" s="119"/>
      <c r="K439" s="119"/>
      <c r="L439" s="119"/>
      <c r="M439" s="119"/>
      <c r="N439" s="119"/>
      <c r="O439" s="119"/>
      <c r="P439" s="120">
        <f t="shared" si="53"/>
        <v>0</v>
      </c>
    </row>
    <row r="440" spans="1:16" ht="14.25" customHeight="1">
      <c r="A440" s="253"/>
      <c r="B440" s="254"/>
      <c r="C440" s="134">
        <v>13</v>
      </c>
      <c r="D440" s="119"/>
      <c r="E440" s="119"/>
      <c r="F440" s="119"/>
      <c r="G440" s="119"/>
      <c r="H440" s="119"/>
      <c r="I440" s="119"/>
      <c r="J440" s="119"/>
      <c r="K440" s="119"/>
      <c r="L440" s="119"/>
      <c r="M440" s="119"/>
      <c r="N440" s="119"/>
      <c r="O440" s="119"/>
      <c r="P440" s="120">
        <f t="shared" si="53"/>
        <v>0</v>
      </c>
    </row>
    <row r="441" spans="1:16" ht="14.25" customHeight="1">
      <c r="A441" s="253"/>
      <c r="B441" s="254"/>
      <c r="C441" s="134">
        <v>14</v>
      </c>
      <c r="D441" s="119"/>
      <c r="E441" s="119"/>
      <c r="F441" s="119"/>
      <c r="G441" s="119"/>
      <c r="H441" s="119"/>
      <c r="I441" s="119"/>
      <c r="J441" s="119"/>
      <c r="K441" s="119"/>
      <c r="L441" s="119"/>
      <c r="M441" s="119"/>
      <c r="N441" s="119"/>
      <c r="O441" s="119"/>
      <c r="P441" s="120">
        <f t="shared" si="53"/>
        <v>0</v>
      </c>
    </row>
    <row r="442" spans="1:16" ht="14.25" customHeight="1">
      <c r="A442" s="253"/>
      <c r="B442" s="254"/>
      <c r="C442" s="134">
        <v>15</v>
      </c>
      <c r="D442" s="119"/>
      <c r="E442" s="119"/>
      <c r="F442" s="119"/>
      <c r="G442" s="119"/>
      <c r="H442" s="119"/>
      <c r="I442" s="119"/>
      <c r="J442" s="119"/>
      <c r="K442" s="119"/>
      <c r="L442" s="119"/>
      <c r="M442" s="119"/>
      <c r="N442" s="119"/>
      <c r="O442" s="119"/>
      <c r="P442" s="120">
        <f t="shared" si="53"/>
        <v>0</v>
      </c>
    </row>
    <row r="443" spans="1:16" ht="14.25" customHeight="1">
      <c r="A443" s="253"/>
      <c r="B443" s="254"/>
      <c r="C443" s="134">
        <v>16</v>
      </c>
      <c r="D443" s="119"/>
      <c r="E443" s="119"/>
      <c r="F443" s="119"/>
      <c r="G443" s="119"/>
      <c r="H443" s="119"/>
      <c r="I443" s="119"/>
      <c r="J443" s="119"/>
      <c r="K443" s="119"/>
      <c r="L443" s="119"/>
      <c r="M443" s="119"/>
      <c r="N443" s="119"/>
      <c r="O443" s="119"/>
      <c r="P443" s="120">
        <f t="shared" si="53"/>
        <v>0</v>
      </c>
    </row>
    <row r="444" spans="1:16" ht="14.25" customHeight="1">
      <c r="A444" s="253"/>
      <c r="B444" s="254"/>
      <c r="C444" s="134">
        <v>17</v>
      </c>
      <c r="D444" s="119"/>
      <c r="E444" s="119"/>
      <c r="F444" s="119"/>
      <c r="G444" s="119"/>
      <c r="H444" s="119"/>
      <c r="I444" s="119"/>
      <c r="J444" s="119"/>
      <c r="K444" s="119"/>
      <c r="L444" s="119"/>
      <c r="M444" s="119"/>
      <c r="N444" s="119"/>
      <c r="O444" s="119"/>
      <c r="P444" s="120">
        <f t="shared" si="53"/>
        <v>0</v>
      </c>
    </row>
    <row r="445" spans="1:16" ht="14.25" customHeight="1">
      <c r="A445" s="253"/>
      <c r="B445" s="254"/>
      <c r="C445" s="134">
        <v>25</v>
      </c>
      <c r="D445" s="119"/>
      <c r="E445" s="119"/>
      <c r="F445" s="119"/>
      <c r="G445" s="119"/>
      <c r="H445" s="119"/>
      <c r="I445" s="119"/>
      <c r="J445" s="119"/>
      <c r="K445" s="119"/>
      <c r="L445" s="119"/>
      <c r="M445" s="119"/>
      <c r="N445" s="119"/>
      <c r="O445" s="119"/>
      <c r="P445" s="120">
        <f t="shared" si="53"/>
        <v>0</v>
      </c>
    </row>
    <row r="446" spans="1:16" ht="14.25" customHeight="1">
      <c r="A446" s="253"/>
      <c r="B446" s="254"/>
      <c r="C446" s="134">
        <v>26</v>
      </c>
      <c r="D446" s="119"/>
      <c r="E446" s="119"/>
      <c r="F446" s="119"/>
      <c r="G446" s="119"/>
      <c r="H446" s="119"/>
      <c r="I446" s="119"/>
      <c r="J446" s="119"/>
      <c r="K446" s="119"/>
      <c r="L446" s="119"/>
      <c r="M446" s="119"/>
      <c r="N446" s="119"/>
      <c r="O446" s="119"/>
      <c r="P446" s="120">
        <f t="shared" si="53"/>
        <v>0</v>
      </c>
    </row>
    <row r="447" spans="1:16" ht="14.25" customHeight="1">
      <c r="A447" s="255"/>
      <c r="B447" s="256"/>
      <c r="C447" s="134">
        <v>27</v>
      </c>
      <c r="D447" s="119"/>
      <c r="E447" s="119"/>
      <c r="F447" s="119"/>
      <c r="G447" s="119"/>
      <c r="H447" s="119"/>
      <c r="I447" s="119"/>
      <c r="J447" s="119"/>
      <c r="K447" s="119"/>
      <c r="L447" s="119"/>
      <c r="M447" s="119"/>
      <c r="N447" s="119"/>
      <c r="O447" s="119"/>
      <c r="P447" s="120">
        <f t="shared" si="53"/>
        <v>0</v>
      </c>
    </row>
    <row r="448" spans="1:16" ht="14.25" customHeight="1">
      <c r="A448" s="340">
        <v>247</v>
      </c>
      <c r="B448" s="341" t="s">
        <v>1869</v>
      </c>
      <c r="C448" s="134">
        <v>11</v>
      </c>
      <c r="D448" s="119">
        <v>5788</v>
      </c>
      <c r="E448" s="119">
        <v>5788</v>
      </c>
      <c r="F448" s="119">
        <v>5788</v>
      </c>
      <c r="G448" s="119">
        <v>5788</v>
      </c>
      <c r="H448" s="119">
        <v>5788</v>
      </c>
      <c r="I448" s="119">
        <v>5788</v>
      </c>
      <c r="J448" s="119">
        <v>5788</v>
      </c>
      <c r="K448" s="119">
        <v>5788</v>
      </c>
      <c r="L448" s="119">
        <v>5788</v>
      </c>
      <c r="M448" s="119">
        <v>5788</v>
      </c>
      <c r="N448" s="119">
        <v>5788</v>
      </c>
      <c r="O448" s="119">
        <v>5788</v>
      </c>
      <c r="P448" s="120">
        <f t="shared" si="53"/>
        <v>69456</v>
      </c>
    </row>
    <row r="449" spans="1:16" ht="14.25" customHeight="1">
      <c r="A449" s="253"/>
      <c r="B449" s="254"/>
      <c r="C449" s="134">
        <v>12</v>
      </c>
      <c r="D449" s="119"/>
      <c r="E449" s="119"/>
      <c r="F449" s="119"/>
      <c r="G449" s="119"/>
      <c r="H449" s="119"/>
      <c r="I449" s="119"/>
      <c r="J449" s="119"/>
      <c r="K449" s="119"/>
      <c r="L449" s="119"/>
      <c r="M449" s="119"/>
      <c r="N449" s="119"/>
      <c r="O449" s="119"/>
      <c r="P449" s="120">
        <f t="shared" si="53"/>
        <v>0</v>
      </c>
    </row>
    <row r="450" spans="1:16" ht="14.25" customHeight="1">
      <c r="A450" s="253"/>
      <c r="B450" s="254"/>
      <c r="C450" s="134">
        <v>13</v>
      </c>
      <c r="D450" s="119"/>
      <c r="E450" s="119"/>
      <c r="F450" s="119"/>
      <c r="G450" s="119"/>
      <c r="H450" s="119"/>
      <c r="I450" s="119"/>
      <c r="J450" s="119"/>
      <c r="K450" s="119"/>
      <c r="L450" s="119"/>
      <c r="M450" s="119"/>
      <c r="N450" s="119"/>
      <c r="O450" s="119"/>
      <c r="P450" s="120">
        <f t="shared" si="53"/>
        <v>0</v>
      </c>
    </row>
    <row r="451" spans="1:16" ht="14.25" customHeight="1">
      <c r="A451" s="253"/>
      <c r="B451" s="254"/>
      <c r="C451" s="134">
        <v>14</v>
      </c>
      <c r="D451" s="119"/>
      <c r="E451" s="119"/>
      <c r="F451" s="119"/>
      <c r="G451" s="119"/>
      <c r="H451" s="119"/>
      <c r="I451" s="119"/>
      <c r="J451" s="119"/>
      <c r="K451" s="119"/>
      <c r="L451" s="119"/>
      <c r="M451" s="119"/>
      <c r="N451" s="119"/>
      <c r="O451" s="119"/>
      <c r="P451" s="120">
        <f t="shared" si="53"/>
        <v>0</v>
      </c>
    </row>
    <row r="452" spans="1:16" ht="14.25" customHeight="1">
      <c r="A452" s="253"/>
      <c r="B452" s="254"/>
      <c r="C452" s="134">
        <v>15</v>
      </c>
      <c r="D452" s="119"/>
      <c r="E452" s="119"/>
      <c r="F452" s="119"/>
      <c r="G452" s="119"/>
      <c r="H452" s="119"/>
      <c r="I452" s="119"/>
      <c r="J452" s="119"/>
      <c r="K452" s="119"/>
      <c r="L452" s="119"/>
      <c r="M452" s="119"/>
      <c r="N452" s="119"/>
      <c r="O452" s="119"/>
      <c r="P452" s="120">
        <f t="shared" si="53"/>
        <v>0</v>
      </c>
    </row>
    <row r="453" spans="1:16" ht="14.25" customHeight="1">
      <c r="A453" s="253"/>
      <c r="B453" s="254"/>
      <c r="C453" s="134">
        <v>16</v>
      </c>
      <c r="D453" s="119"/>
      <c r="E453" s="119"/>
      <c r="F453" s="119"/>
      <c r="G453" s="119"/>
      <c r="H453" s="119"/>
      <c r="I453" s="119"/>
      <c r="J453" s="119"/>
      <c r="K453" s="119"/>
      <c r="L453" s="119"/>
      <c r="M453" s="119"/>
      <c r="N453" s="119"/>
      <c r="O453" s="119"/>
      <c r="P453" s="120">
        <f t="shared" si="53"/>
        <v>0</v>
      </c>
    </row>
    <row r="454" spans="1:16" ht="14.25" customHeight="1">
      <c r="A454" s="253"/>
      <c r="B454" s="254"/>
      <c r="C454" s="134">
        <v>17</v>
      </c>
      <c r="D454" s="119"/>
      <c r="E454" s="119"/>
      <c r="F454" s="119"/>
      <c r="G454" s="119"/>
      <c r="H454" s="119"/>
      <c r="I454" s="119"/>
      <c r="J454" s="119"/>
      <c r="K454" s="119"/>
      <c r="L454" s="119"/>
      <c r="M454" s="119"/>
      <c r="N454" s="119"/>
      <c r="O454" s="119"/>
      <c r="P454" s="120">
        <f t="shared" si="53"/>
        <v>0</v>
      </c>
    </row>
    <row r="455" spans="1:16" ht="14.25" customHeight="1">
      <c r="A455" s="253"/>
      <c r="B455" s="254"/>
      <c r="C455" s="134">
        <v>25</v>
      </c>
      <c r="D455" s="119"/>
      <c r="E455" s="119"/>
      <c r="F455" s="119"/>
      <c r="G455" s="119"/>
      <c r="H455" s="119"/>
      <c r="I455" s="119"/>
      <c r="J455" s="119"/>
      <c r="K455" s="119"/>
      <c r="L455" s="119"/>
      <c r="M455" s="119"/>
      <c r="N455" s="119"/>
      <c r="O455" s="119"/>
      <c r="P455" s="120">
        <f t="shared" si="53"/>
        <v>0</v>
      </c>
    </row>
    <row r="456" spans="1:16" ht="14.25" customHeight="1">
      <c r="A456" s="253"/>
      <c r="B456" s="254"/>
      <c r="C456" s="134">
        <v>26</v>
      </c>
      <c r="D456" s="119"/>
      <c r="E456" s="119"/>
      <c r="F456" s="119"/>
      <c r="G456" s="119"/>
      <c r="H456" s="119"/>
      <c r="I456" s="119"/>
      <c r="J456" s="119"/>
      <c r="K456" s="119"/>
      <c r="L456" s="119"/>
      <c r="M456" s="119"/>
      <c r="N456" s="119"/>
      <c r="O456" s="119"/>
      <c r="P456" s="120">
        <f t="shared" si="53"/>
        <v>0</v>
      </c>
    </row>
    <row r="457" spans="1:16" ht="14.25" customHeight="1">
      <c r="A457" s="255"/>
      <c r="B457" s="256"/>
      <c r="C457" s="134">
        <v>27</v>
      </c>
      <c r="D457" s="119"/>
      <c r="E457" s="119"/>
      <c r="F457" s="119"/>
      <c r="G457" s="119"/>
      <c r="H457" s="119"/>
      <c r="I457" s="119"/>
      <c r="J457" s="119"/>
      <c r="K457" s="119"/>
      <c r="L457" s="119"/>
      <c r="M457" s="119"/>
      <c r="N457" s="119"/>
      <c r="O457" s="119"/>
      <c r="P457" s="120">
        <f t="shared" si="53"/>
        <v>0</v>
      </c>
    </row>
    <row r="458" spans="1:16" ht="14.25" customHeight="1">
      <c r="A458" s="340">
        <v>248</v>
      </c>
      <c r="B458" s="341" t="s">
        <v>1870</v>
      </c>
      <c r="C458" s="134">
        <v>11</v>
      </c>
      <c r="D458" s="119"/>
      <c r="E458" s="119"/>
      <c r="F458" s="119"/>
      <c r="G458" s="119"/>
      <c r="H458" s="119"/>
      <c r="I458" s="119"/>
      <c r="J458" s="119"/>
      <c r="K458" s="119"/>
      <c r="L458" s="119"/>
      <c r="M458" s="119"/>
      <c r="N458" s="119"/>
      <c r="O458" s="119"/>
      <c r="P458" s="120">
        <f t="shared" si="53"/>
        <v>0</v>
      </c>
    </row>
    <row r="459" spans="1:16" ht="14.25" customHeight="1">
      <c r="A459" s="253"/>
      <c r="B459" s="254"/>
      <c r="C459" s="134">
        <v>12</v>
      </c>
      <c r="D459" s="119">
        <v>12128</v>
      </c>
      <c r="E459" s="119">
        <v>12128</v>
      </c>
      <c r="F459" s="119">
        <v>12128</v>
      </c>
      <c r="G459" s="119">
        <v>12128</v>
      </c>
      <c r="H459" s="119">
        <v>12128</v>
      </c>
      <c r="I459" s="119">
        <v>12128</v>
      </c>
      <c r="J459" s="119">
        <v>12128</v>
      </c>
      <c r="K459" s="119">
        <v>12128</v>
      </c>
      <c r="L459" s="119">
        <v>12128</v>
      </c>
      <c r="M459" s="119">
        <v>12128</v>
      </c>
      <c r="N459" s="119">
        <v>12128</v>
      </c>
      <c r="O459" s="119">
        <v>12128</v>
      </c>
      <c r="P459" s="120">
        <f t="shared" si="53"/>
        <v>145536</v>
      </c>
    </row>
    <row r="460" spans="1:16" ht="14.25" customHeight="1">
      <c r="A460" s="253"/>
      <c r="B460" s="254"/>
      <c r="C460" s="134">
        <v>13</v>
      </c>
      <c r="D460" s="119"/>
      <c r="E460" s="119"/>
      <c r="F460" s="119"/>
      <c r="G460" s="119"/>
      <c r="H460" s="119"/>
      <c r="I460" s="119"/>
      <c r="J460" s="42"/>
      <c r="K460" s="119"/>
      <c r="L460" s="119"/>
      <c r="M460" s="119"/>
      <c r="N460" s="119"/>
      <c r="O460" s="119"/>
      <c r="P460" s="120">
        <f t="shared" si="53"/>
        <v>0</v>
      </c>
    </row>
    <row r="461" spans="1:16" ht="14.25" customHeight="1">
      <c r="A461" s="253"/>
      <c r="B461" s="254"/>
      <c r="C461" s="134">
        <v>14</v>
      </c>
      <c r="D461" s="119"/>
      <c r="E461" s="119"/>
      <c r="F461" s="119"/>
      <c r="G461" s="119"/>
      <c r="H461" s="119"/>
      <c r="I461" s="119"/>
      <c r="J461" s="119"/>
      <c r="K461" s="119"/>
      <c r="L461" s="119"/>
      <c r="M461" s="119"/>
      <c r="N461" s="119"/>
      <c r="O461" s="119"/>
      <c r="P461" s="120">
        <f t="shared" si="53"/>
        <v>0</v>
      </c>
    </row>
    <row r="462" spans="1:16" ht="14.25" customHeight="1">
      <c r="A462" s="253"/>
      <c r="B462" s="254"/>
      <c r="C462" s="134">
        <v>15</v>
      </c>
      <c r="D462" s="119"/>
      <c r="E462" s="119"/>
      <c r="F462" s="119"/>
      <c r="G462" s="119"/>
      <c r="H462" s="119"/>
      <c r="I462" s="119"/>
      <c r="J462" s="119"/>
      <c r="K462" s="119"/>
      <c r="L462" s="119"/>
      <c r="M462" s="119"/>
      <c r="N462" s="119"/>
      <c r="O462" s="119"/>
      <c r="P462" s="120">
        <f t="shared" si="53"/>
        <v>0</v>
      </c>
    </row>
    <row r="463" spans="1:16" ht="14.25" customHeight="1">
      <c r="A463" s="253"/>
      <c r="B463" s="254"/>
      <c r="C463" s="134">
        <v>16</v>
      </c>
      <c r="D463" s="119"/>
      <c r="E463" s="119"/>
      <c r="F463" s="119"/>
      <c r="G463" s="119"/>
      <c r="H463" s="119"/>
      <c r="I463" s="119"/>
      <c r="J463" s="119"/>
      <c r="K463" s="119"/>
      <c r="L463" s="119"/>
      <c r="M463" s="119"/>
      <c r="N463" s="119"/>
      <c r="O463" s="119"/>
      <c r="P463" s="120">
        <f t="shared" si="53"/>
        <v>0</v>
      </c>
    </row>
    <row r="464" spans="1:16" ht="14.25" customHeight="1">
      <c r="A464" s="253"/>
      <c r="B464" s="254"/>
      <c r="C464" s="134">
        <v>17</v>
      </c>
      <c r="D464" s="119"/>
      <c r="E464" s="119"/>
      <c r="F464" s="119"/>
      <c r="G464" s="119"/>
      <c r="H464" s="119"/>
      <c r="I464" s="119"/>
      <c r="J464" s="119"/>
      <c r="K464" s="119"/>
      <c r="L464" s="119"/>
      <c r="M464" s="119"/>
      <c r="N464" s="119"/>
      <c r="O464" s="119"/>
      <c r="P464" s="120">
        <f t="shared" si="53"/>
        <v>0</v>
      </c>
    </row>
    <row r="465" spans="1:16" ht="14.25" customHeight="1">
      <c r="A465" s="253"/>
      <c r="B465" s="254"/>
      <c r="C465" s="134">
        <v>25</v>
      </c>
      <c r="D465" s="119"/>
      <c r="E465" s="119"/>
      <c r="F465" s="119"/>
      <c r="G465" s="119"/>
      <c r="H465" s="119"/>
      <c r="I465" s="119"/>
      <c r="J465" s="119"/>
      <c r="K465" s="119"/>
      <c r="L465" s="119"/>
      <c r="M465" s="119"/>
      <c r="N465" s="119"/>
      <c r="O465" s="119"/>
      <c r="P465" s="120">
        <f t="shared" si="53"/>
        <v>0</v>
      </c>
    </row>
    <row r="466" spans="1:16" ht="14.25" customHeight="1">
      <c r="A466" s="253"/>
      <c r="B466" s="254"/>
      <c r="C466" s="134">
        <v>26</v>
      </c>
      <c r="D466" s="119"/>
      <c r="E466" s="119"/>
      <c r="F466" s="119"/>
      <c r="G466" s="119"/>
      <c r="H466" s="119"/>
      <c r="I466" s="119"/>
      <c r="J466" s="119"/>
      <c r="K466" s="119"/>
      <c r="L466" s="119"/>
      <c r="M466" s="119"/>
      <c r="N466" s="119"/>
      <c r="O466" s="119"/>
      <c r="P466" s="120">
        <f t="shared" si="53"/>
        <v>0</v>
      </c>
    </row>
    <row r="467" spans="1:16" ht="14.25" customHeight="1">
      <c r="A467" s="255"/>
      <c r="B467" s="256"/>
      <c r="C467" s="134">
        <v>27</v>
      </c>
      <c r="D467" s="119"/>
      <c r="E467" s="119"/>
      <c r="F467" s="119"/>
      <c r="G467" s="119"/>
      <c r="H467" s="119"/>
      <c r="I467" s="119"/>
      <c r="J467" s="119"/>
      <c r="K467" s="119"/>
      <c r="L467" s="119"/>
      <c r="M467" s="119"/>
      <c r="N467" s="119"/>
      <c r="O467" s="119"/>
      <c r="P467" s="120">
        <f t="shared" si="53"/>
        <v>0</v>
      </c>
    </row>
    <row r="468" spans="1:16" ht="14.25" customHeight="1">
      <c r="A468" s="340">
        <v>249</v>
      </c>
      <c r="B468" s="341" t="s">
        <v>1871</v>
      </c>
      <c r="C468" s="134">
        <v>11</v>
      </c>
      <c r="D468" s="119">
        <f>O468</f>
        <v>1666.6666666666667</v>
      </c>
      <c r="E468" s="119">
        <f>D468</f>
        <v>1666.6666666666667</v>
      </c>
      <c r="F468" s="160">
        <f t="shared" ref="F468:M468" si="54">E468</f>
        <v>1666.6666666666667</v>
      </c>
      <c r="G468" s="160">
        <f t="shared" si="54"/>
        <v>1666.6666666666667</v>
      </c>
      <c r="H468" s="160">
        <f t="shared" si="54"/>
        <v>1666.6666666666667</v>
      </c>
      <c r="I468" s="160">
        <f>H468</f>
        <v>1666.6666666666667</v>
      </c>
      <c r="J468" s="160">
        <f t="shared" si="54"/>
        <v>1666.6666666666667</v>
      </c>
      <c r="K468" s="160">
        <f>J468</f>
        <v>1666.6666666666667</v>
      </c>
      <c r="L468" s="160">
        <f t="shared" si="54"/>
        <v>1666.6666666666667</v>
      </c>
      <c r="M468" s="160">
        <f t="shared" si="54"/>
        <v>1666.6666666666667</v>
      </c>
      <c r="N468" s="160">
        <f>M468</f>
        <v>1666.6666666666667</v>
      </c>
      <c r="O468" s="249">
        <f>P468/12</f>
        <v>1666.6666666666667</v>
      </c>
      <c r="P468" s="120">
        <v>20000</v>
      </c>
    </row>
    <row r="469" spans="1:16" ht="14.25" customHeight="1">
      <c r="A469" s="253"/>
      <c r="B469" s="254"/>
      <c r="C469" s="134">
        <v>12</v>
      </c>
      <c r="D469" s="119"/>
      <c r="E469" s="119"/>
      <c r="F469" s="119"/>
      <c r="G469" s="119"/>
      <c r="H469" s="119"/>
      <c r="I469" s="119"/>
      <c r="J469" s="119"/>
      <c r="K469" s="119"/>
      <c r="L469" s="119"/>
      <c r="M469" s="119"/>
      <c r="N469" s="119"/>
      <c r="O469" s="119"/>
      <c r="P469" s="120">
        <f t="shared" si="53"/>
        <v>0</v>
      </c>
    </row>
    <row r="470" spans="1:16" ht="14.25" customHeight="1">
      <c r="A470" s="253"/>
      <c r="B470" s="254"/>
      <c r="C470" s="134">
        <v>13</v>
      </c>
      <c r="D470" s="119"/>
      <c r="E470" s="119"/>
      <c r="F470" s="119"/>
      <c r="G470" s="119"/>
      <c r="H470" s="119"/>
      <c r="I470" s="119"/>
      <c r="J470" s="119"/>
      <c r="K470" s="119"/>
      <c r="L470" s="119"/>
      <c r="M470" s="119"/>
      <c r="N470" s="119"/>
      <c r="O470" s="119"/>
      <c r="P470" s="120">
        <f t="shared" si="53"/>
        <v>0</v>
      </c>
    </row>
    <row r="471" spans="1:16" ht="14.25" customHeight="1">
      <c r="A471" s="253"/>
      <c r="B471" s="254"/>
      <c r="C471" s="134">
        <v>14</v>
      </c>
      <c r="D471" s="119"/>
      <c r="E471" s="119"/>
      <c r="F471" s="119"/>
      <c r="G471" s="119"/>
      <c r="H471" s="119"/>
      <c r="I471" s="119"/>
      <c r="J471" s="119"/>
      <c r="K471" s="119"/>
      <c r="L471" s="119"/>
      <c r="M471" s="119"/>
      <c r="N471" s="119"/>
      <c r="O471" s="119"/>
      <c r="P471" s="120">
        <f t="shared" si="53"/>
        <v>0</v>
      </c>
    </row>
    <row r="472" spans="1:16" ht="14.25" customHeight="1">
      <c r="A472" s="253"/>
      <c r="B472" s="254"/>
      <c r="C472" s="134">
        <v>15</v>
      </c>
      <c r="D472" s="119"/>
      <c r="E472" s="119"/>
      <c r="F472" s="119"/>
      <c r="G472" s="119"/>
      <c r="H472" s="119"/>
      <c r="I472" s="119"/>
      <c r="J472" s="119"/>
      <c r="K472" s="119"/>
      <c r="L472" s="119"/>
      <c r="M472" s="119"/>
      <c r="N472" s="119"/>
      <c r="O472" s="119"/>
      <c r="P472" s="120">
        <f t="shared" si="53"/>
        <v>0</v>
      </c>
    </row>
    <row r="473" spans="1:16" ht="14.25" customHeight="1">
      <c r="A473" s="253"/>
      <c r="B473" s="254"/>
      <c r="C473" s="134">
        <v>16</v>
      </c>
      <c r="D473" s="119"/>
      <c r="E473" s="119"/>
      <c r="F473" s="119"/>
      <c r="G473" s="119"/>
      <c r="H473" s="119"/>
      <c r="I473" s="119"/>
      <c r="J473" s="119"/>
      <c r="K473" s="119"/>
      <c r="L473" s="119"/>
      <c r="M473" s="119"/>
      <c r="N473" s="119"/>
      <c r="O473" s="119"/>
      <c r="P473" s="120">
        <f t="shared" si="53"/>
        <v>0</v>
      </c>
    </row>
    <row r="474" spans="1:16" ht="14.25" customHeight="1">
      <c r="A474" s="253"/>
      <c r="B474" s="254"/>
      <c r="C474" s="134">
        <v>17</v>
      </c>
      <c r="D474" s="119"/>
      <c r="E474" s="119"/>
      <c r="F474" s="119"/>
      <c r="G474" s="119"/>
      <c r="H474" s="119"/>
      <c r="I474" s="119"/>
      <c r="J474" s="119"/>
      <c r="K474" s="119"/>
      <c r="L474" s="119"/>
      <c r="M474" s="119"/>
      <c r="N474" s="119"/>
      <c r="O474" s="119"/>
      <c r="P474" s="120">
        <f t="shared" si="53"/>
        <v>0</v>
      </c>
    </row>
    <row r="475" spans="1:16" ht="14.25" customHeight="1">
      <c r="A475" s="253"/>
      <c r="B475" s="254"/>
      <c r="C475" s="134">
        <v>25</v>
      </c>
      <c r="D475" s="119"/>
      <c r="E475" s="119"/>
      <c r="F475" s="119"/>
      <c r="G475" s="119"/>
      <c r="H475" s="119"/>
      <c r="I475" s="119"/>
      <c r="J475" s="119"/>
      <c r="K475" s="119"/>
      <c r="L475" s="119"/>
      <c r="M475" s="119"/>
      <c r="N475" s="119"/>
      <c r="O475" s="119"/>
      <c r="P475" s="120">
        <f t="shared" si="53"/>
        <v>0</v>
      </c>
    </row>
    <row r="476" spans="1:16" ht="14.25" customHeight="1">
      <c r="A476" s="253"/>
      <c r="B476" s="254"/>
      <c r="C476" s="134">
        <v>26</v>
      </c>
      <c r="D476" s="119"/>
      <c r="E476" s="119"/>
      <c r="F476" s="119"/>
      <c r="G476" s="119"/>
      <c r="H476" s="119"/>
      <c r="I476" s="119"/>
      <c r="J476" s="119"/>
      <c r="K476" s="119"/>
      <c r="L476" s="119"/>
      <c r="M476" s="119"/>
      <c r="N476" s="119"/>
      <c r="O476" s="119"/>
      <c r="P476" s="120">
        <f t="shared" si="53"/>
        <v>0</v>
      </c>
    </row>
    <row r="477" spans="1:16" ht="14.25" customHeight="1">
      <c r="A477" s="255"/>
      <c r="B477" s="256"/>
      <c r="C477" s="134">
        <v>27</v>
      </c>
      <c r="D477" s="119"/>
      <c r="E477" s="119"/>
      <c r="F477" s="119"/>
      <c r="G477" s="119"/>
      <c r="H477" s="119"/>
      <c r="I477" s="119"/>
      <c r="J477" s="119"/>
      <c r="K477" s="119"/>
      <c r="L477" s="119"/>
      <c r="M477" s="119"/>
      <c r="N477" s="119"/>
      <c r="O477" s="119"/>
      <c r="P477" s="120">
        <f t="shared" si="53"/>
        <v>0</v>
      </c>
    </row>
    <row r="478" spans="1:16" ht="14.25" customHeight="1">
      <c r="A478" s="155">
        <v>2500</v>
      </c>
      <c r="B478" s="339" t="s">
        <v>1872</v>
      </c>
      <c r="C478" s="262"/>
      <c r="D478" s="156">
        <f t="shared" ref="D478:P478" si="55">SUM(D479:D548)</f>
        <v>59603</v>
      </c>
      <c r="E478" s="156">
        <f t="shared" si="55"/>
        <v>59603</v>
      </c>
      <c r="F478" s="156">
        <f t="shared" si="55"/>
        <v>59603</v>
      </c>
      <c r="G478" s="156">
        <f t="shared" si="55"/>
        <v>59603</v>
      </c>
      <c r="H478" s="156">
        <f t="shared" si="55"/>
        <v>59603</v>
      </c>
      <c r="I478" s="156">
        <f t="shared" si="55"/>
        <v>59603</v>
      </c>
      <c r="J478" s="156">
        <f t="shared" si="55"/>
        <v>59603</v>
      </c>
      <c r="K478" s="156">
        <f t="shared" si="55"/>
        <v>59603</v>
      </c>
      <c r="L478" s="156">
        <f t="shared" si="55"/>
        <v>59603</v>
      </c>
      <c r="M478" s="156">
        <f t="shared" si="55"/>
        <v>59603</v>
      </c>
      <c r="N478" s="156">
        <f t="shared" si="55"/>
        <v>59603</v>
      </c>
      <c r="O478" s="156">
        <f t="shared" si="55"/>
        <v>59603</v>
      </c>
      <c r="P478" s="156">
        <f t="shared" si="55"/>
        <v>715236</v>
      </c>
    </row>
    <row r="479" spans="1:16" ht="14.25" customHeight="1">
      <c r="A479" s="340">
        <v>251</v>
      </c>
      <c r="B479" s="341" t="s">
        <v>1873</v>
      </c>
      <c r="C479" s="134">
        <v>11</v>
      </c>
      <c r="D479" s="119"/>
      <c r="E479" s="119"/>
      <c r="F479" s="119"/>
      <c r="G479" s="119"/>
      <c r="H479" s="119"/>
      <c r="I479" s="119"/>
      <c r="J479" s="119"/>
      <c r="K479" s="119"/>
      <c r="L479" s="119"/>
      <c r="M479" s="119"/>
      <c r="N479" s="119"/>
      <c r="O479" s="119"/>
      <c r="P479" s="120">
        <f t="shared" ref="P479:P548" si="56">SUM(D479:O479)</f>
        <v>0</v>
      </c>
    </row>
    <row r="480" spans="1:16" ht="14.25" customHeight="1">
      <c r="A480" s="253"/>
      <c r="B480" s="254"/>
      <c r="C480" s="134">
        <v>12</v>
      </c>
      <c r="D480" s="119"/>
      <c r="E480" s="119"/>
      <c r="F480" s="119"/>
      <c r="G480" s="119"/>
      <c r="H480" s="119"/>
      <c r="I480" s="119"/>
      <c r="J480" s="119"/>
      <c r="K480" s="119"/>
      <c r="L480" s="119"/>
      <c r="M480" s="119"/>
      <c r="N480" s="119"/>
      <c r="O480" s="119"/>
      <c r="P480" s="120">
        <f t="shared" si="56"/>
        <v>0</v>
      </c>
    </row>
    <row r="481" spans="1:16" ht="14.25" customHeight="1">
      <c r="A481" s="253"/>
      <c r="B481" s="254"/>
      <c r="C481" s="134">
        <v>13</v>
      </c>
      <c r="D481" s="119"/>
      <c r="E481" s="119"/>
      <c r="F481" s="119"/>
      <c r="G481" s="119"/>
      <c r="H481" s="119"/>
      <c r="I481" s="119"/>
      <c r="J481" s="119"/>
      <c r="K481" s="119"/>
      <c r="L481" s="119"/>
      <c r="M481" s="119"/>
      <c r="N481" s="119"/>
      <c r="O481" s="119"/>
      <c r="P481" s="120">
        <f t="shared" si="56"/>
        <v>0</v>
      </c>
    </row>
    <row r="482" spans="1:16" ht="14.25" customHeight="1">
      <c r="A482" s="253"/>
      <c r="B482" s="254"/>
      <c r="C482" s="134">
        <v>14</v>
      </c>
      <c r="D482" s="119"/>
      <c r="E482" s="119"/>
      <c r="F482" s="119"/>
      <c r="G482" s="119"/>
      <c r="H482" s="119"/>
      <c r="I482" s="119"/>
      <c r="J482" s="119"/>
      <c r="K482" s="119"/>
      <c r="L482" s="119"/>
      <c r="M482" s="119"/>
      <c r="N482" s="119"/>
      <c r="O482" s="119"/>
      <c r="P482" s="120">
        <f t="shared" si="56"/>
        <v>0</v>
      </c>
    </row>
    <row r="483" spans="1:16" ht="14.25" customHeight="1">
      <c r="A483" s="253"/>
      <c r="B483" s="254"/>
      <c r="C483" s="134">
        <v>15</v>
      </c>
      <c r="D483" s="119"/>
      <c r="E483" s="119"/>
      <c r="F483" s="119"/>
      <c r="G483" s="119"/>
      <c r="H483" s="119"/>
      <c r="I483" s="119"/>
      <c r="J483" s="119"/>
      <c r="K483" s="119"/>
      <c r="L483" s="119"/>
      <c r="M483" s="119"/>
      <c r="N483" s="119"/>
      <c r="O483" s="119"/>
      <c r="P483" s="120">
        <f t="shared" si="56"/>
        <v>0</v>
      </c>
    </row>
    <row r="484" spans="1:16" ht="14.25" customHeight="1">
      <c r="A484" s="253"/>
      <c r="B484" s="254"/>
      <c r="C484" s="134">
        <v>16</v>
      </c>
      <c r="D484" s="119"/>
      <c r="E484" s="119"/>
      <c r="F484" s="119"/>
      <c r="G484" s="119"/>
      <c r="H484" s="119"/>
      <c r="I484" s="119"/>
      <c r="J484" s="119"/>
      <c r="K484" s="119"/>
      <c r="L484" s="119"/>
      <c r="M484" s="119"/>
      <c r="N484" s="119"/>
      <c r="O484" s="119"/>
      <c r="P484" s="120">
        <f t="shared" si="56"/>
        <v>0</v>
      </c>
    </row>
    <row r="485" spans="1:16" ht="14.25" customHeight="1">
      <c r="A485" s="253"/>
      <c r="B485" s="254"/>
      <c r="C485" s="134">
        <v>17</v>
      </c>
      <c r="D485" s="119"/>
      <c r="E485" s="119"/>
      <c r="F485" s="119"/>
      <c r="G485" s="119"/>
      <c r="H485" s="119"/>
      <c r="I485" s="119"/>
      <c r="J485" s="119"/>
      <c r="K485" s="119"/>
      <c r="L485" s="119"/>
      <c r="M485" s="119"/>
      <c r="N485" s="119"/>
      <c r="O485" s="119"/>
      <c r="P485" s="120">
        <f t="shared" si="56"/>
        <v>0</v>
      </c>
    </row>
    <row r="486" spans="1:16" ht="14.25" customHeight="1">
      <c r="A486" s="253"/>
      <c r="B486" s="254"/>
      <c r="C486" s="134">
        <v>25</v>
      </c>
      <c r="D486" s="119"/>
      <c r="E486" s="119"/>
      <c r="F486" s="119"/>
      <c r="G486" s="119"/>
      <c r="H486" s="119"/>
      <c r="I486" s="119"/>
      <c r="J486" s="119"/>
      <c r="K486" s="119"/>
      <c r="L486" s="119"/>
      <c r="M486" s="119"/>
      <c r="N486" s="119"/>
      <c r="O486" s="119"/>
      <c r="P486" s="120">
        <f t="shared" si="56"/>
        <v>0</v>
      </c>
    </row>
    <row r="487" spans="1:16" ht="14.25" customHeight="1">
      <c r="A487" s="253"/>
      <c r="B487" s="254"/>
      <c r="C487" s="134">
        <v>26</v>
      </c>
      <c r="D487" s="119"/>
      <c r="E487" s="119"/>
      <c r="F487" s="119"/>
      <c r="G487" s="119"/>
      <c r="H487" s="119"/>
      <c r="I487" s="119"/>
      <c r="J487" s="119"/>
      <c r="K487" s="119"/>
      <c r="L487" s="119"/>
      <c r="M487" s="119"/>
      <c r="N487" s="119"/>
      <c r="O487" s="119"/>
      <c r="P487" s="120">
        <f t="shared" si="56"/>
        <v>0</v>
      </c>
    </row>
    <row r="488" spans="1:16" ht="14.25" customHeight="1">
      <c r="A488" s="255"/>
      <c r="B488" s="256"/>
      <c r="C488" s="134">
        <v>27</v>
      </c>
      <c r="D488" s="119"/>
      <c r="E488" s="119"/>
      <c r="F488" s="119"/>
      <c r="G488" s="119"/>
      <c r="H488" s="119"/>
      <c r="I488" s="119"/>
      <c r="J488" s="119"/>
      <c r="K488" s="119"/>
      <c r="L488" s="119"/>
      <c r="M488" s="119"/>
      <c r="N488" s="119"/>
      <c r="O488" s="119"/>
      <c r="P488" s="120">
        <f t="shared" si="56"/>
        <v>0</v>
      </c>
    </row>
    <row r="489" spans="1:16" ht="14.25" customHeight="1">
      <c r="A489" s="340">
        <v>252</v>
      </c>
      <c r="B489" s="341" t="s">
        <v>1874</v>
      </c>
      <c r="C489" s="134">
        <v>11</v>
      </c>
      <c r="D489" s="119">
        <v>998</v>
      </c>
      <c r="E489" s="119">
        <v>998</v>
      </c>
      <c r="F489" s="119">
        <v>998</v>
      </c>
      <c r="G489" s="119">
        <v>998</v>
      </c>
      <c r="H489" s="119">
        <v>998</v>
      </c>
      <c r="I489" s="119">
        <v>998</v>
      </c>
      <c r="J489" s="119">
        <v>998</v>
      </c>
      <c r="K489" s="119">
        <v>998</v>
      </c>
      <c r="L489" s="119">
        <v>998</v>
      </c>
      <c r="M489" s="119">
        <v>998</v>
      </c>
      <c r="N489" s="119">
        <v>998</v>
      </c>
      <c r="O489" s="119">
        <v>998</v>
      </c>
      <c r="P489" s="120">
        <f t="shared" si="56"/>
        <v>11976</v>
      </c>
    </row>
    <row r="490" spans="1:16" ht="14.25" customHeight="1">
      <c r="A490" s="253"/>
      <c r="B490" s="254"/>
      <c r="C490" s="134">
        <v>12</v>
      </c>
      <c r="D490" s="119"/>
      <c r="E490" s="119"/>
      <c r="F490" s="119"/>
      <c r="G490" s="119"/>
      <c r="H490" s="119"/>
      <c r="I490" s="119"/>
      <c r="J490" s="119"/>
      <c r="K490" s="119"/>
      <c r="L490" s="119"/>
      <c r="M490" s="119"/>
      <c r="N490" s="119"/>
      <c r="O490" s="119"/>
      <c r="P490" s="120">
        <f t="shared" si="56"/>
        <v>0</v>
      </c>
    </row>
    <row r="491" spans="1:16" ht="14.25" customHeight="1">
      <c r="A491" s="253"/>
      <c r="B491" s="254"/>
      <c r="C491" s="134">
        <v>13</v>
      </c>
      <c r="D491" s="119"/>
      <c r="E491" s="119"/>
      <c r="F491" s="119"/>
      <c r="G491" s="119"/>
      <c r="H491" s="119"/>
      <c r="I491" s="119"/>
      <c r="J491" s="119"/>
      <c r="K491" s="119"/>
      <c r="L491" s="119"/>
      <c r="M491" s="119"/>
      <c r="N491" s="119"/>
      <c r="O491" s="119"/>
      <c r="P491" s="120">
        <f t="shared" si="56"/>
        <v>0</v>
      </c>
    </row>
    <row r="492" spans="1:16" ht="14.25" customHeight="1">
      <c r="A492" s="253"/>
      <c r="B492" s="254"/>
      <c r="C492" s="134">
        <v>14</v>
      </c>
      <c r="D492" s="119"/>
      <c r="E492" s="119"/>
      <c r="F492" s="119"/>
      <c r="G492" s="119"/>
      <c r="H492" s="119"/>
      <c r="I492" s="119"/>
      <c r="J492" s="119"/>
      <c r="K492" s="119"/>
      <c r="L492" s="119"/>
      <c r="M492" s="119"/>
      <c r="N492" s="119"/>
      <c r="O492" s="119"/>
      <c r="P492" s="120">
        <f t="shared" si="56"/>
        <v>0</v>
      </c>
    </row>
    <row r="493" spans="1:16" ht="14.25" customHeight="1">
      <c r="A493" s="253"/>
      <c r="B493" s="254"/>
      <c r="C493" s="134">
        <v>15</v>
      </c>
      <c r="D493" s="119"/>
      <c r="E493" s="119"/>
      <c r="F493" s="119"/>
      <c r="G493" s="119"/>
      <c r="H493" s="119"/>
      <c r="I493" s="119"/>
      <c r="J493" s="119"/>
      <c r="K493" s="119"/>
      <c r="L493" s="119"/>
      <c r="M493" s="119"/>
      <c r="N493" s="119"/>
      <c r="O493" s="119"/>
      <c r="P493" s="120">
        <f t="shared" si="56"/>
        <v>0</v>
      </c>
    </row>
    <row r="494" spans="1:16" ht="14.25" customHeight="1">
      <c r="A494" s="253"/>
      <c r="B494" s="254"/>
      <c r="C494" s="134">
        <v>16</v>
      </c>
      <c r="D494" s="119"/>
      <c r="E494" s="119"/>
      <c r="F494" s="119"/>
      <c r="G494" s="119"/>
      <c r="H494" s="119"/>
      <c r="I494" s="119"/>
      <c r="J494" s="119"/>
      <c r="K494" s="119"/>
      <c r="L494" s="119"/>
      <c r="M494" s="119"/>
      <c r="N494" s="119"/>
      <c r="O494" s="119"/>
      <c r="P494" s="120">
        <f t="shared" si="56"/>
        <v>0</v>
      </c>
    </row>
    <row r="495" spans="1:16" ht="14.25" customHeight="1">
      <c r="A495" s="253"/>
      <c r="B495" s="254"/>
      <c r="C495" s="134">
        <v>17</v>
      </c>
      <c r="D495" s="119"/>
      <c r="E495" s="119"/>
      <c r="F495" s="119"/>
      <c r="G495" s="119"/>
      <c r="H495" s="119"/>
      <c r="I495" s="119"/>
      <c r="J495" s="119"/>
      <c r="K495" s="119"/>
      <c r="L495" s="119"/>
      <c r="M495" s="119"/>
      <c r="N495" s="119"/>
      <c r="O495" s="119"/>
      <c r="P495" s="120">
        <f t="shared" si="56"/>
        <v>0</v>
      </c>
    </row>
    <row r="496" spans="1:16" ht="14.25" customHeight="1">
      <c r="A496" s="253"/>
      <c r="B496" s="254"/>
      <c r="C496" s="134">
        <v>25</v>
      </c>
      <c r="D496" s="119"/>
      <c r="E496" s="119"/>
      <c r="F496" s="119"/>
      <c r="G496" s="119"/>
      <c r="H496" s="119"/>
      <c r="I496" s="119"/>
      <c r="J496" s="119"/>
      <c r="K496" s="119"/>
      <c r="L496" s="119"/>
      <c r="M496" s="119"/>
      <c r="N496" s="119"/>
      <c r="O496" s="119"/>
      <c r="P496" s="120">
        <f t="shared" si="56"/>
        <v>0</v>
      </c>
    </row>
    <row r="497" spans="1:16" ht="14.25" customHeight="1">
      <c r="A497" s="253"/>
      <c r="B497" s="254"/>
      <c r="C497" s="134">
        <v>26</v>
      </c>
      <c r="D497" s="119"/>
      <c r="E497" s="119"/>
      <c r="F497" s="119"/>
      <c r="G497" s="119"/>
      <c r="H497" s="119"/>
      <c r="I497" s="119"/>
      <c r="J497" s="119"/>
      <c r="K497" s="119"/>
      <c r="L497" s="119"/>
      <c r="M497" s="119"/>
      <c r="N497" s="119"/>
      <c r="O497" s="119"/>
      <c r="P497" s="120">
        <f t="shared" si="56"/>
        <v>0</v>
      </c>
    </row>
    <row r="498" spans="1:16" ht="14.25" customHeight="1">
      <c r="A498" s="255"/>
      <c r="B498" s="256"/>
      <c r="C498" s="134">
        <v>27</v>
      </c>
      <c r="D498" s="119"/>
      <c r="E498" s="119"/>
      <c r="F498" s="119"/>
      <c r="G498" s="119"/>
      <c r="H498" s="119"/>
      <c r="I498" s="119"/>
      <c r="J498" s="119"/>
      <c r="K498" s="119"/>
      <c r="L498" s="119"/>
      <c r="M498" s="119"/>
      <c r="N498" s="119"/>
      <c r="O498" s="119"/>
      <c r="P498" s="120">
        <f t="shared" si="56"/>
        <v>0</v>
      </c>
    </row>
    <row r="499" spans="1:16" ht="14.25" customHeight="1">
      <c r="A499" s="340">
        <v>253</v>
      </c>
      <c r="B499" s="341" t="s">
        <v>1875</v>
      </c>
      <c r="C499" s="134">
        <v>11</v>
      </c>
      <c r="D499" s="119">
        <v>12000</v>
      </c>
      <c r="E499" s="119">
        <v>12000</v>
      </c>
      <c r="F499" s="119">
        <v>12000</v>
      </c>
      <c r="G499" s="119">
        <v>12000</v>
      </c>
      <c r="H499" s="119">
        <v>12000</v>
      </c>
      <c r="I499" s="119">
        <v>12000</v>
      </c>
      <c r="J499" s="119">
        <v>12000</v>
      </c>
      <c r="K499" s="119">
        <v>12000</v>
      </c>
      <c r="L499" s="119">
        <v>12000</v>
      </c>
      <c r="M499" s="119">
        <v>12000</v>
      </c>
      <c r="N499" s="119">
        <v>12000</v>
      </c>
      <c r="O499" s="119">
        <v>12000</v>
      </c>
      <c r="P499" s="120">
        <f t="shared" si="56"/>
        <v>144000</v>
      </c>
    </row>
    <row r="500" spans="1:16" ht="14.25" customHeight="1">
      <c r="A500" s="253"/>
      <c r="B500" s="254"/>
      <c r="C500" s="134">
        <v>12</v>
      </c>
      <c r="D500" s="119"/>
      <c r="E500" s="119"/>
      <c r="F500" s="119"/>
      <c r="G500" s="119"/>
      <c r="H500" s="119"/>
      <c r="I500" s="119"/>
      <c r="J500" s="119"/>
      <c r="K500" s="119"/>
      <c r="L500" s="119"/>
      <c r="M500" s="119"/>
      <c r="N500" s="119"/>
      <c r="O500" s="119"/>
      <c r="P500" s="120">
        <f t="shared" si="56"/>
        <v>0</v>
      </c>
    </row>
    <row r="501" spans="1:16" ht="14.25" customHeight="1">
      <c r="A501" s="253"/>
      <c r="B501" s="254"/>
      <c r="C501" s="134">
        <v>13</v>
      </c>
      <c r="D501" s="119"/>
      <c r="E501" s="119"/>
      <c r="F501" s="119"/>
      <c r="G501" s="119"/>
      <c r="H501" s="119"/>
      <c r="I501" s="119"/>
      <c r="J501" s="119"/>
      <c r="K501" s="119"/>
      <c r="L501" s="119"/>
      <c r="M501" s="119"/>
      <c r="N501" s="119"/>
      <c r="O501" s="119"/>
      <c r="P501" s="120">
        <f t="shared" si="56"/>
        <v>0</v>
      </c>
    </row>
    <row r="502" spans="1:16" ht="14.25" customHeight="1">
      <c r="A502" s="253"/>
      <c r="B502" s="254"/>
      <c r="C502" s="134">
        <v>14</v>
      </c>
      <c r="D502" s="119"/>
      <c r="E502" s="119"/>
      <c r="F502" s="119"/>
      <c r="G502" s="119"/>
      <c r="H502" s="119"/>
      <c r="I502" s="119"/>
      <c r="J502" s="119"/>
      <c r="K502" s="119"/>
      <c r="L502" s="119"/>
      <c r="M502" s="119"/>
      <c r="N502" s="119"/>
      <c r="O502" s="119"/>
      <c r="P502" s="120">
        <f t="shared" si="56"/>
        <v>0</v>
      </c>
    </row>
    <row r="503" spans="1:16" ht="14.25" customHeight="1">
      <c r="A503" s="253"/>
      <c r="B503" s="254"/>
      <c r="C503" s="134">
        <v>15</v>
      </c>
      <c r="D503" s="119"/>
      <c r="E503" s="119"/>
      <c r="F503" s="119"/>
      <c r="G503" s="119"/>
      <c r="H503" s="119"/>
      <c r="I503" s="119"/>
      <c r="J503" s="119"/>
      <c r="K503" s="119"/>
      <c r="L503" s="119"/>
      <c r="M503" s="119"/>
      <c r="N503" s="119"/>
      <c r="O503" s="119"/>
      <c r="P503" s="120">
        <f t="shared" si="56"/>
        <v>0</v>
      </c>
    </row>
    <row r="504" spans="1:16" ht="14.25" customHeight="1">
      <c r="A504" s="253"/>
      <c r="B504" s="254"/>
      <c r="C504" s="134">
        <v>16</v>
      </c>
      <c r="D504" s="119"/>
      <c r="E504" s="119"/>
      <c r="F504" s="119"/>
      <c r="G504" s="119"/>
      <c r="H504" s="119"/>
      <c r="I504" s="119"/>
      <c r="J504" s="119"/>
      <c r="K504" s="119"/>
      <c r="L504" s="119"/>
      <c r="M504" s="119"/>
      <c r="N504" s="119"/>
      <c r="O504" s="119"/>
      <c r="P504" s="120">
        <f t="shared" si="56"/>
        <v>0</v>
      </c>
    </row>
    <row r="505" spans="1:16" ht="14.25" customHeight="1">
      <c r="A505" s="253"/>
      <c r="B505" s="254"/>
      <c r="C505" s="134">
        <v>17</v>
      </c>
      <c r="D505" s="119"/>
      <c r="E505" s="119"/>
      <c r="F505" s="119"/>
      <c r="G505" s="119"/>
      <c r="H505" s="119"/>
      <c r="I505" s="119"/>
      <c r="J505" s="119"/>
      <c r="K505" s="119"/>
      <c r="L505" s="119"/>
      <c r="M505" s="119"/>
      <c r="N505" s="119"/>
      <c r="O505" s="119"/>
      <c r="P505" s="120">
        <f t="shared" si="56"/>
        <v>0</v>
      </c>
    </row>
    <row r="506" spans="1:16" ht="14.25" customHeight="1">
      <c r="A506" s="253"/>
      <c r="B506" s="254"/>
      <c r="C506" s="134">
        <v>25</v>
      </c>
      <c r="D506" s="119"/>
      <c r="E506" s="119"/>
      <c r="F506" s="119"/>
      <c r="G506" s="119"/>
      <c r="H506" s="119"/>
      <c r="I506" s="119"/>
      <c r="J506" s="119"/>
      <c r="K506" s="119"/>
      <c r="L506" s="119"/>
      <c r="M506" s="119"/>
      <c r="N506" s="119"/>
      <c r="O506" s="119"/>
      <c r="P506" s="120">
        <f t="shared" si="56"/>
        <v>0</v>
      </c>
    </row>
    <row r="507" spans="1:16" ht="14.25" customHeight="1">
      <c r="A507" s="253"/>
      <c r="B507" s="254"/>
      <c r="C507" s="134">
        <v>26</v>
      </c>
      <c r="D507" s="119"/>
      <c r="E507" s="119"/>
      <c r="F507" s="119"/>
      <c r="G507" s="119"/>
      <c r="H507" s="119"/>
      <c r="I507" s="119"/>
      <c r="J507" s="119"/>
      <c r="K507" s="119"/>
      <c r="L507" s="119"/>
      <c r="M507" s="119"/>
      <c r="N507" s="119"/>
      <c r="O507" s="119"/>
      <c r="P507" s="120">
        <f t="shared" si="56"/>
        <v>0</v>
      </c>
    </row>
    <row r="508" spans="1:16" ht="14.25" customHeight="1">
      <c r="A508" s="255"/>
      <c r="B508" s="256"/>
      <c r="C508" s="134">
        <v>27</v>
      </c>
      <c r="D508" s="119"/>
      <c r="E508" s="119"/>
      <c r="F508" s="119"/>
      <c r="G508" s="119"/>
      <c r="H508" s="119"/>
      <c r="I508" s="119"/>
      <c r="J508" s="119"/>
      <c r="K508" s="119"/>
      <c r="L508" s="119"/>
      <c r="M508" s="119"/>
      <c r="N508" s="119"/>
      <c r="O508" s="119"/>
      <c r="P508" s="120">
        <f t="shared" si="56"/>
        <v>0</v>
      </c>
    </row>
    <row r="509" spans="1:16" ht="14.25" customHeight="1">
      <c r="A509" s="340">
        <v>254</v>
      </c>
      <c r="B509" s="341" t="s">
        <v>1876</v>
      </c>
      <c r="C509" s="134">
        <v>11</v>
      </c>
      <c r="D509" s="119">
        <v>809</v>
      </c>
      <c r="E509" s="119">
        <v>809</v>
      </c>
      <c r="F509" s="119">
        <v>809</v>
      </c>
      <c r="G509" s="119">
        <v>809</v>
      </c>
      <c r="H509" s="119">
        <v>809</v>
      </c>
      <c r="I509" s="119">
        <v>809</v>
      </c>
      <c r="J509" s="119">
        <v>809</v>
      </c>
      <c r="K509" s="119">
        <v>809</v>
      </c>
      <c r="L509" s="119">
        <v>809</v>
      </c>
      <c r="M509" s="119">
        <v>809</v>
      </c>
      <c r="N509" s="119">
        <v>809</v>
      </c>
      <c r="O509" s="119">
        <v>809</v>
      </c>
      <c r="P509" s="120">
        <f t="shared" si="56"/>
        <v>9708</v>
      </c>
    </row>
    <row r="510" spans="1:16" ht="14.25" customHeight="1">
      <c r="A510" s="253"/>
      <c r="B510" s="254"/>
      <c r="C510" s="134">
        <v>12</v>
      </c>
      <c r="D510" s="119"/>
      <c r="E510" s="119"/>
      <c r="F510" s="119"/>
      <c r="G510" s="119"/>
      <c r="H510" s="119"/>
      <c r="I510" s="119"/>
      <c r="J510" s="119"/>
      <c r="K510" s="119"/>
      <c r="L510" s="119"/>
      <c r="M510" s="119"/>
      <c r="N510" s="119"/>
      <c r="O510" s="119"/>
      <c r="P510" s="120">
        <f t="shared" si="56"/>
        <v>0</v>
      </c>
    </row>
    <row r="511" spans="1:16" ht="14.25" customHeight="1">
      <c r="A511" s="253"/>
      <c r="B511" s="254"/>
      <c r="C511" s="134">
        <v>13</v>
      </c>
      <c r="D511" s="119"/>
      <c r="E511" s="119"/>
      <c r="F511" s="119"/>
      <c r="G511" s="119"/>
      <c r="H511" s="119"/>
      <c r="I511" s="119"/>
      <c r="J511" s="119"/>
      <c r="K511" s="119"/>
      <c r="L511" s="119"/>
      <c r="M511" s="119"/>
      <c r="N511" s="119"/>
      <c r="O511" s="119"/>
      <c r="P511" s="120">
        <f t="shared" si="56"/>
        <v>0</v>
      </c>
    </row>
    <row r="512" spans="1:16" ht="14.25" customHeight="1">
      <c r="A512" s="253"/>
      <c r="B512" s="254"/>
      <c r="C512" s="134">
        <v>14</v>
      </c>
      <c r="D512" s="119"/>
      <c r="E512" s="119"/>
      <c r="F512" s="119"/>
      <c r="G512" s="119"/>
      <c r="H512" s="119"/>
      <c r="I512" s="119"/>
      <c r="J512" s="119"/>
      <c r="K512" s="119"/>
      <c r="L512" s="119"/>
      <c r="M512" s="119"/>
      <c r="N512" s="119"/>
      <c r="O512" s="119"/>
      <c r="P512" s="120">
        <f t="shared" si="56"/>
        <v>0</v>
      </c>
    </row>
    <row r="513" spans="1:16" ht="14.25" customHeight="1">
      <c r="A513" s="253"/>
      <c r="B513" s="254"/>
      <c r="C513" s="134">
        <v>15</v>
      </c>
      <c r="D513" s="119"/>
      <c r="E513" s="119"/>
      <c r="F513" s="119"/>
      <c r="G513" s="119"/>
      <c r="H513" s="119"/>
      <c r="I513" s="119"/>
      <c r="J513" s="119"/>
      <c r="K513" s="119"/>
      <c r="L513" s="119"/>
      <c r="M513" s="119"/>
      <c r="N513" s="119"/>
      <c r="O513" s="119"/>
      <c r="P513" s="120">
        <f t="shared" si="56"/>
        <v>0</v>
      </c>
    </row>
    <row r="514" spans="1:16" ht="14.25" customHeight="1">
      <c r="A514" s="253"/>
      <c r="B514" s="254"/>
      <c r="C514" s="134">
        <v>16</v>
      </c>
      <c r="D514" s="119"/>
      <c r="E514" s="119"/>
      <c r="F514" s="119"/>
      <c r="G514" s="119"/>
      <c r="H514" s="119"/>
      <c r="I514" s="119"/>
      <c r="J514" s="119"/>
      <c r="K514" s="119"/>
      <c r="L514" s="119"/>
      <c r="M514" s="119"/>
      <c r="N514" s="119"/>
      <c r="O514" s="119"/>
      <c r="P514" s="120">
        <f t="shared" si="56"/>
        <v>0</v>
      </c>
    </row>
    <row r="515" spans="1:16" ht="14.25" customHeight="1">
      <c r="A515" s="253"/>
      <c r="B515" s="254"/>
      <c r="C515" s="134">
        <v>17</v>
      </c>
      <c r="D515" s="119"/>
      <c r="E515" s="119"/>
      <c r="F515" s="119"/>
      <c r="G515" s="119"/>
      <c r="H515" s="119"/>
      <c r="I515" s="119"/>
      <c r="J515" s="119"/>
      <c r="K515" s="119"/>
      <c r="L515" s="119"/>
      <c r="M515" s="119"/>
      <c r="N515" s="119"/>
      <c r="O515" s="119"/>
      <c r="P515" s="120">
        <f t="shared" si="56"/>
        <v>0</v>
      </c>
    </row>
    <row r="516" spans="1:16" ht="14.25" customHeight="1">
      <c r="A516" s="253"/>
      <c r="B516" s="254"/>
      <c r="C516" s="134">
        <v>25</v>
      </c>
      <c r="D516" s="119"/>
      <c r="E516" s="119"/>
      <c r="F516" s="119"/>
      <c r="G516" s="119"/>
      <c r="H516" s="119"/>
      <c r="I516" s="119"/>
      <c r="J516" s="119"/>
      <c r="K516" s="119"/>
      <c r="L516" s="119"/>
      <c r="M516" s="119"/>
      <c r="N516" s="119"/>
      <c r="O516" s="119"/>
      <c r="P516" s="120">
        <f t="shared" si="56"/>
        <v>0</v>
      </c>
    </row>
    <row r="517" spans="1:16" ht="14.25" customHeight="1">
      <c r="A517" s="253"/>
      <c r="B517" s="254"/>
      <c r="C517" s="134">
        <v>26</v>
      </c>
      <c r="D517" s="119"/>
      <c r="E517" s="119"/>
      <c r="F517" s="119"/>
      <c r="G517" s="119"/>
      <c r="H517" s="119"/>
      <c r="I517" s="119"/>
      <c r="J517" s="119"/>
      <c r="K517" s="119"/>
      <c r="L517" s="119"/>
      <c r="M517" s="119"/>
      <c r="N517" s="119"/>
      <c r="O517" s="119"/>
      <c r="P517" s="120">
        <f t="shared" si="56"/>
        <v>0</v>
      </c>
    </row>
    <row r="518" spans="1:16" ht="14.25" customHeight="1">
      <c r="A518" s="255"/>
      <c r="B518" s="256"/>
      <c r="C518" s="134">
        <v>27</v>
      </c>
      <c r="D518" s="119"/>
      <c r="E518" s="119"/>
      <c r="F518" s="119"/>
      <c r="G518" s="119"/>
      <c r="H518" s="119"/>
      <c r="I518" s="119"/>
      <c r="J518" s="119"/>
      <c r="K518" s="119"/>
      <c r="L518" s="119"/>
      <c r="M518" s="119"/>
      <c r="N518" s="119"/>
      <c r="O518" s="119"/>
      <c r="P518" s="120">
        <f t="shared" si="56"/>
        <v>0</v>
      </c>
    </row>
    <row r="519" spans="1:16" ht="14.25" customHeight="1">
      <c r="A519" s="340">
        <v>255</v>
      </c>
      <c r="B519" s="341" t="s">
        <v>1877</v>
      </c>
      <c r="C519" s="134">
        <v>11</v>
      </c>
      <c r="D519" s="119"/>
      <c r="E519" s="119"/>
      <c r="F519" s="119"/>
      <c r="G519" s="119"/>
      <c r="H519" s="119"/>
      <c r="I519" s="119"/>
      <c r="J519" s="119"/>
      <c r="K519" s="119"/>
      <c r="L519" s="119"/>
      <c r="M519" s="119"/>
      <c r="N519" s="119"/>
      <c r="O519" s="119"/>
      <c r="P519" s="120">
        <f t="shared" si="56"/>
        <v>0</v>
      </c>
    </row>
    <row r="520" spans="1:16" ht="14.25" customHeight="1">
      <c r="A520" s="253"/>
      <c r="B520" s="254"/>
      <c r="C520" s="134">
        <v>12</v>
      </c>
      <c r="D520" s="119"/>
      <c r="E520" s="119"/>
      <c r="F520" s="119"/>
      <c r="G520" s="119"/>
      <c r="H520" s="119"/>
      <c r="I520" s="119"/>
      <c r="J520" s="119"/>
      <c r="K520" s="119"/>
      <c r="L520" s="119"/>
      <c r="M520" s="119"/>
      <c r="N520" s="119"/>
      <c r="O520" s="119"/>
      <c r="P520" s="120">
        <f t="shared" si="56"/>
        <v>0</v>
      </c>
    </row>
    <row r="521" spans="1:16" ht="14.25" customHeight="1">
      <c r="A521" s="253"/>
      <c r="B521" s="254"/>
      <c r="C521" s="134">
        <v>13</v>
      </c>
      <c r="D521" s="119"/>
      <c r="E521" s="119"/>
      <c r="F521" s="119"/>
      <c r="G521" s="119"/>
      <c r="H521" s="119"/>
      <c r="I521" s="119"/>
      <c r="J521" s="119"/>
      <c r="K521" s="119"/>
      <c r="L521" s="119"/>
      <c r="M521" s="119"/>
      <c r="N521" s="119"/>
      <c r="O521" s="119"/>
      <c r="P521" s="120">
        <f t="shared" si="56"/>
        <v>0</v>
      </c>
    </row>
    <row r="522" spans="1:16" ht="14.25" customHeight="1">
      <c r="A522" s="253"/>
      <c r="B522" s="254"/>
      <c r="C522" s="134">
        <v>14</v>
      </c>
      <c r="D522" s="119"/>
      <c r="E522" s="119"/>
      <c r="F522" s="119"/>
      <c r="G522" s="119"/>
      <c r="H522" s="119"/>
      <c r="I522" s="119"/>
      <c r="J522" s="119"/>
      <c r="K522" s="119"/>
      <c r="L522" s="119"/>
      <c r="M522" s="119"/>
      <c r="N522" s="119"/>
      <c r="O522" s="119"/>
      <c r="P522" s="120">
        <f t="shared" si="56"/>
        <v>0</v>
      </c>
    </row>
    <row r="523" spans="1:16" ht="14.25" customHeight="1">
      <c r="A523" s="253"/>
      <c r="B523" s="254"/>
      <c r="C523" s="134">
        <v>15</v>
      </c>
      <c r="D523" s="119"/>
      <c r="E523" s="119"/>
      <c r="F523" s="119"/>
      <c r="G523" s="119"/>
      <c r="H523" s="119"/>
      <c r="I523" s="119"/>
      <c r="J523" s="119"/>
      <c r="K523" s="119"/>
      <c r="L523" s="119"/>
      <c r="M523" s="119"/>
      <c r="N523" s="119"/>
      <c r="O523" s="119"/>
      <c r="P523" s="120">
        <f t="shared" si="56"/>
        <v>0</v>
      </c>
    </row>
    <row r="524" spans="1:16" ht="14.25" customHeight="1">
      <c r="A524" s="253"/>
      <c r="B524" s="254"/>
      <c r="C524" s="134">
        <v>16</v>
      </c>
      <c r="D524" s="119"/>
      <c r="E524" s="119"/>
      <c r="F524" s="119"/>
      <c r="G524" s="119"/>
      <c r="H524" s="119"/>
      <c r="I524" s="119"/>
      <c r="J524" s="119"/>
      <c r="K524" s="119"/>
      <c r="L524" s="119"/>
      <c r="M524" s="119"/>
      <c r="N524" s="119"/>
      <c r="O524" s="119"/>
      <c r="P524" s="120">
        <f t="shared" si="56"/>
        <v>0</v>
      </c>
    </row>
    <row r="525" spans="1:16" ht="14.25" customHeight="1">
      <c r="A525" s="253"/>
      <c r="B525" s="254"/>
      <c r="C525" s="134">
        <v>17</v>
      </c>
      <c r="D525" s="119"/>
      <c r="E525" s="119"/>
      <c r="F525" s="119"/>
      <c r="G525" s="119"/>
      <c r="H525" s="119"/>
      <c r="I525" s="119"/>
      <c r="J525" s="119"/>
      <c r="K525" s="119"/>
      <c r="L525" s="119"/>
      <c r="M525" s="119"/>
      <c r="N525" s="119"/>
      <c r="O525" s="119"/>
      <c r="P525" s="120">
        <f t="shared" si="56"/>
        <v>0</v>
      </c>
    </row>
    <row r="526" spans="1:16" ht="14.25" customHeight="1">
      <c r="A526" s="253"/>
      <c r="B526" s="254"/>
      <c r="C526" s="134">
        <v>25</v>
      </c>
      <c r="D526" s="119"/>
      <c r="E526" s="119"/>
      <c r="F526" s="119"/>
      <c r="G526" s="119"/>
      <c r="H526" s="119"/>
      <c r="I526" s="119"/>
      <c r="J526" s="119"/>
      <c r="K526" s="119"/>
      <c r="L526" s="119"/>
      <c r="M526" s="119"/>
      <c r="N526" s="119"/>
      <c r="O526" s="119"/>
      <c r="P526" s="120">
        <f t="shared" si="56"/>
        <v>0</v>
      </c>
    </row>
    <row r="527" spans="1:16" ht="14.25" customHeight="1">
      <c r="A527" s="253"/>
      <c r="B527" s="254"/>
      <c r="C527" s="134">
        <v>26</v>
      </c>
      <c r="D527" s="119"/>
      <c r="E527" s="119"/>
      <c r="F527" s="119"/>
      <c r="G527" s="119"/>
      <c r="H527" s="119"/>
      <c r="I527" s="119"/>
      <c r="J527" s="119"/>
      <c r="K527" s="119"/>
      <c r="L527" s="119"/>
      <c r="M527" s="119"/>
      <c r="N527" s="119"/>
      <c r="O527" s="119"/>
      <c r="P527" s="120">
        <f t="shared" si="56"/>
        <v>0</v>
      </c>
    </row>
    <row r="528" spans="1:16" ht="14.25" customHeight="1">
      <c r="A528" s="255"/>
      <c r="B528" s="256"/>
      <c r="C528" s="134">
        <v>27</v>
      </c>
      <c r="D528" s="119"/>
      <c r="E528" s="119"/>
      <c r="F528" s="119"/>
      <c r="G528" s="119"/>
      <c r="H528" s="119"/>
      <c r="I528" s="119"/>
      <c r="J528" s="119"/>
      <c r="K528" s="119"/>
      <c r="L528" s="119"/>
      <c r="M528" s="119"/>
      <c r="N528" s="119"/>
      <c r="O528" s="119"/>
      <c r="P528" s="120">
        <f t="shared" si="56"/>
        <v>0</v>
      </c>
    </row>
    <row r="529" spans="1:16" ht="14.25" customHeight="1">
      <c r="A529" s="340">
        <v>256</v>
      </c>
      <c r="B529" s="341" t="s">
        <v>1878</v>
      </c>
      <c r="C529" s="134">
        <v>11</v>
      </c>
      <c r="D529" s="119"/>
      <c r="E529" s="119"/>
      <c r="F529" s="119"/>
      <c r="G529" s="119"/>
      <c r="H529" s="119"/>
      <c r="I529" s="119"/>
      <c r="J529" s="119"/>
      <c r="K529" s="119"/>
      <c r="L529" s="119"/>
      <c r="M529" s="119"/>
      <c r="N529" s="119"/>
      <c r="O529" s="119"/>
      <c r="P529" s="120">
        <f t="shared" si="56"/>
        <v>0</v>
      </c>
    </row>
    <row r="530" spans="1:16" ht="14.25" customHeight="1">
      <c r="A530" s="253"/>
      <c r="B530" s="254"/>
      <c r="C530" s="134">
        <v>12</v>
      </c>
      <c r="D530" s="119"/>
      <c r="E530" s="119"/>
      <c r="F530" s="119"/>
      <c r="G530" s="119"/>
      <c r="H530" s="119"/>
      <c r="I530" s="119"/>
      <c r="J530" s="119"/>
      <c r="K530" s="119"/>
      <c r="L530" s="119"/>
      <c r="M530" s="119"/>
      <c r="N530" s="119"/>
      <c r="O530" s="119"/>
      <c r="P530" s="120">
        <f t="shared" si="56"/>
        <v>0</v>
      </c>
    </row>
    <row r="531" spans="1:16" ht="14.25" customHeight="1">
      <c r="A531" s="253"/>
      <c r="B531" s="254"/>
      <c r="C531" s="134">
        <v>13</v>
      </c>
      <c r="D531" s="119"/>
      <c r="E531" s="119"/>
      <c r="F531" s="119"/>
      <c r="G531" s="119"/>
      <c r="H531" s="119"/>
      <c r="I531" s="119"/>
      <c r="J531" s="119"/>
      <c r="K531" s="119"/>
      <c r="L531" s="119"/>
      <c r="M531" s="119"/>
      <c r="N531" s="119"/>
      <c r="O531" s="119"/>
      <c r="P531" s="120">
        <f t="shared" si="56"/>
        <v>0</v>
      </c>
    </row>
    <row r="532" spans="1:16" ht="14.25" customHeight="1">
      <c r="A532" s="253"/>
      <c r="B532" s="254"/>
      <c r="C532" s="134">
        <v>14</v>
      </c>
      <c r="D532" s="119"/>
      <c r="E532" s="119"/>
      <c r="F532" s="119"/>
      <c r="G532" s="119"/>
      <c r="H532" s="119"/>
      <c r="I532" s="119"/>
      <c r="J532" s="119"/>
      <c r="K532" s="119"/>
      <c r="L532" s="119"/>
      <c r="M532" s="119"/>
      <c r="N532" s="119"/>
      <c r="O532" s="119"/>
      <c r="P532" s="120">
        <f t="shared" si="56"/>
        <v>0</v>
      </c>
    </row>
    <row r="533" spans="1:16" ht="14.25" customHeight="1">
      <c r="A533" s="253"/>
      <c r="B533" s="254"/>
      <c r="C533" s="134">
        <v>15</v>
      </c>
      <c r="D533" s="119"/>
      <c r="E533" s="119"/>
      <c r="F533" s="119"/>
      <c r="G533" s="119"/>
      <c r="H533" s="119"/>
      <c r="I533" s="119"/>
      <c r="J533" s="119"/>
      <c r="K533" s="119"/>
      <c r="L533" s="119"/>
      <c r="M533" s="119"/>
      <c r="N533" s="119"/>
      <c r="O533" s="119"/>
      <c r="P533" s="120">
        <f t="shared" si="56"/>
        <v>0</v>
      </c>
    </row>
    <row r="534" spans="1:16" ht="14.25" customHeight="1">
      <c r="A534" s="253"/>
      <c r="B534" s="254"/>
      <c r="C534" s="134">
        <v>16</v>
      </c>
      <c r="D534" s="119"/>
      <c r="E534" s="119"/>
      <c r="F534" s="119"/>
      <c r="G534" s="119"/>
      <c r="H534" s="119"/>
      <c r="I534" s="119"/>
      <c r="J534" s="119"/>
      <c r="K534" s="119"/>
      <c r="L534" s="119"/>
      <c r="M534" s="119"/>
      <c r="N534" s="119"/>
      <c r="O534" s="119"/>
      <c r="P534" s="120">
        <f t="shared" si="56"/>
        <v>0</v>
      </c>
    </row>
    <row r="535" spans="1:16" ht="14.25" customHeight="1">
      <c r="A535" s="253"/>
      <c r="B535" s="254"/>
      <c r="C535" s="134">
        <v>17</v>
      </c>
      <c r="D535" s="119"/>
      <c r="E535" s="119"/>
      <c r="F535" s="119"/>
      <c r="G535" s="119"/>
      <c r="H535" s="119"/>
      <c r="I535" s="119"/>
      <c r="J535" s="119"/>
      <c r="K535" s="119"/>
      <c r="L535" s="119"/>
      <c r="M535" s="119"/>
      <c r="N535" s="119"/>
      <c r="O535" s="119"/>
      <c r="P535" s="120">
        <f t="shared" si="56"/>
        <v>0</v>
      </c>
    </row>
    <row r="536" spans="1:16" ht="14.25" customHeight="1">
      <c r="A536" s="253"/>
      <c r="B536" s="254"/>
      <c r="C536" s="134">
        <v>25</v>
      </c>
      <c r="D536" s="119"/>
      <c r="E536" s="119"/>
      <c r="F536" s="119"/>
      <c r="G536" s="119"/>
      <c r="H536" s="119"/>
      <c r="I536" s="119"/>
      <c r="J536" s="119"/>
      <c r="K536" s="119"/>
      <c r="L536" s="119"/>
      <c r="M536" s="119"/>
      <c r="N536" s="119"/>
      <c r="O536" s="119"/>
      <c r="P536" s="120">
        <f t="shared" si="56"/>
        <v>0</v>
      </c>
    </row>
    <row r="537" spans="1:16" ht="14.25" customHeight="1">
      <c r="A537" s="253"/>
      <c r="B537" s="254"/>
      <c r="C537" s="134">
        <v>26</v>
      </c>
      <c r="D537" s="119"/>
      <c r="E537" s="119"/>
      <c r="F537" s="119"/>
      <c r="G537" s="119"/>
      <c r="H537" s="119"/>
      <c r="I537" s="119"/>
      <c r="J537" s="119"/>
      <c r="K537" s="119"/>
      <c r="L537" s="119"/>
      <c r="M537" s="119"/>
      <c r="N537" s="119"/>
      <c r="O537" s="119"/>
      <c r="P537" s="120">
        <f t="shared" si="56"/>
        <v>0</v>
      </c>
    </row>
    <row r="538" spans="1:16" ht="14.25" customHeight="1">
      <c r="A538" s="255"/>
      <c r="B538" s="256"/>
      <c r="C538" s="134">
        <v>27</v>
      </c>
      <c r="D538" s="119"/>
      <c r="E538" s="119"/>
      <c r="F538" s="119"/>
      <c r="G538" s="119"/>
      <c r="H538" s="119"/>
      <c r="I538" s="119"/>
      <c r="J538" s="119"/>
      <c r="K538" s="119"/>
      <c r="L538" s="119"/>
      <c r="M538" s="119"/>
      <c r="N538" s="119"/>
      <c r="O538" s="119"/>
      <c r="P538" s="120">
        <f t="shared" si="56"/>
        <v>0</v>
      </c>
    </row>
    <row r="539" spans="1:16" ht="14.25" customHeight="1">
      <c r="A539" s="340">
        <v>259</v>
      </c>
      <c r="B539" s="341" t="s">
        <v>1879</v>
      </c>
      <c r="C539" s="134">
        <v>11</v>
      </c>
      <c r="D539" s="119">
        <v>45796</v>
      </c>
      <c r="E539" s="119">
        <v>45796</v>
      </c>
      <c r="F539" s="119">
        <v>45796</v>
      </c>
      <c r="G539" s="119">
        <v>45796</v>
      </c>
      <c r="H539" s="119">
        <v>45796</v>
      </c>
      <c r="I539" s="119">
        <v>45796</v>
      </c>
      <c r="J539" s="119">
        <v>45796</v>
      </c>
      <c r="K539" s="119">
        <v>45796</v>
      </c>
      <c r="L539" s="119">
        <v>45796</v>
      </c>
      <c r="M539" s="119">
        <v>45796</v>
      </c>
      <c r="N539" s="119">
        <v>45796</v>
      </c>
      <c r="O539" s="119">
        <v>45796</v>
      </c>
      <c r="P539" s="120">
        <f t="shared" si="56"/>
        <v>549552</v>
      </c>
    </row>
    <row r="540" spans="1:16" ht="14.25" customHeight="1">
      <c r="A540" s="253"/>
      <c r="B540" s="254"/>
      <c r="C540" s="134">
        <v>12</v>
      </c>
      <c r="D540" s="119"/>
      <c r="E540" s="119"/>
      <c r="F540" s="119"/>
      <c r="G540" s="119"/>
      <c r="H540" s="119"/>
      <c r="I540" s="119"/>
      <c r="J540" s="119"/>
      <c r="K540" s="119"/>
      <c r="L540" s="119"/>
      <c r="M540" s="119"/>
      <c r="N540" s="119"/>
      <c r="O540" s="119"/>
      <c r="P540" s="120">
        <f t="shared" si="56"/>
        <v>0</v>
      </c>
    </row>
    <row r="541" spans="1:16" ht="14.25" customHeight="1">
      <c r="A541" s="253"/>
      <c r="B541" s="254"/>
      <c r="C541" s="134">
        <v>13</v>
      </c>
      <c r="D541" s="119"/>
      <c r="E541" s="119"/>
      <c r="F541" s="119"/>
      <c r="G541" s="119"/>
      <c r="H541" s="119"/>
      <c r="I541" s="119"/>
      <c r="J541" s="119"/>
      <c r="K541" s="119"/>
      <c r="L541" s="119"/>
      <c r="M541" s="119"/>
      <c r="N541" s="119"/>
      <c r="O541" s="119"/>
      <c r="P541" s="120">
        <f t="shared" si="56"/>
        <v>0</v>
      </c>
    </row>
    <row r="542" spans="1:16" ht="14.25" customHeight="1">
      <c r="A542" s="253"/>
      <c r="B542" s="254"/>
      <c r="C542" s="134">
        <v>14</v>
      </c>
      <c r="D542" s="119"/>
      <c r="E542" s="119"/>
      <c r="F542" s="119"/>
      <c r="G542" s="119"/>
      <c r="H542" s="119"/>
      <c r="I542" s="119"/>
      <c r="J542" s="119"/>
      <c r="K542" s="119"/>
      <c r="L542" s="119"/>
      <c r="M542" s="119"/>
      <c r="N542" s="119"/>
      <c r="O542" s="119"/>
      <c r="P542" s="120">
        <f t="shared" si="56"/>
        <v>0</v>
      </c>
    </row>
    <row r="543" spans="1:16" ht="14.25" customHeight="1">
      <c r="A543" s="253"/>
      <c r="B543" s="254"/>
      <c r="C543" s="134">
        <v>15</v>
      </c>
      <c r="D543" s="119"/>
      <c r="E543" s="119"/>
      <c r="F543" s="119"/>
      <c r="G543" s="119"/>
      <c r="H543" s="119"/>
      <c r="I543" s="119"/>
      <c r="J543" s="119"/>
      <c r="K543" s="119"/>
      <c r="L543" s="119"/>
      <c r="M543" s="119"/>
      <c r="N543" s="119"/>
      <c r="O543" s="119"/>
      <c r="P543" s="120">
        <f t="shared" si="56"/>
        <v>0</v>
      </c>
    </row>
    <row r="544" spans="1:16" ht="14.25" customHeight="1">
      <c r="A544" s="253"/>
      <c r="B544" s="254"/>
      <c r="C544" s="134">
        <v>16</v>
      </c>
      <c r="D544" s="119"/>
      <c r="E544" s="119"/>
      <c r="F544" s="119"/>
      <c r="G544" s="119"/>
      <c r="H544" s="119"/>
      <c r="I544" s="119"/>
      <c r="J544" s="119"/>
      <c r="K544" s="119"/>
      <c r="L544" s="119"/>
      <c r="M544" s="119"/>
      <c r="N544" s="119"/>
      <c r="O544" s="119"/>
      <c r="P544" s="120">
        <f t="shared" si="56"/>
        <v>0</v>
      </c>
    </row>
    <row r="545" spans="1:16" ht="14.25" customHeight="1">
      <c r="A545" s="253"/>
      <c r="B545" s="254"/>
      <c r="C545" s="134">
        <v>17</v>
      </c>
      <c r="D545" s="119"/>
      <c r="E545" s="119"/>
      <c r="F545" s="119"/>
      <c r="G545" s="119"/>
      <c r="H545" s="119"/>
      <c r="I545" s="119"/>
      <c r="J545" s="119"/>
      <c r="K545" s="119"/>
      <c r="L545" s="119"/>
      <c r="M545" s="119"/>
      <c r="N545" s="119"/>
      <c r="O545" s="119"/>
      <c r="P545" s="120">
        <f t="shared" si="56"/>
        <v>0</v>
      </c>
    </row>
    <row r="546" spans="1:16" ht="14.25" customHeight="1">
      <c r="A546" s="253"/>
      <c r="B546" s="254"/>
      <c r="C546" s="134">
        <v>25</v>
      </c>
      <c r="D546" s="161"/>
      <c r="E546" s="161"/>
      <c r="F546" s="161"/>
      <c r="G546" s="161"/>
      <c r="H546" s="161"/>
      <c r="I546" s="161"/>
      <c r="J546" s="161"/>
      <c r="K546" s="161"/>
      <c r="L546" s="161"/>
      <c r="M546" s="161"/>
      <c r="N546" s="161"/>
      <c r="O546" s="161"/>
      <c r="P546" s="120">
        <f t="shared" si="56"/>
        <v>0</v>
      </c>
    </row>
    <row r="547" spans="1:16" ht="14.25" customHeight="1">
      <c r="A547" s="253"/>
      <c r="B547" s="254"/>
      <c r="C547" s="134">
        <v>26</v>
      </c>
      <c r="D547" s="161"/>
      <c r="E547" s="161"/>
      <c r="F547" s="161"/>
      <c r="G547" s="161"/>
      <c r="H547" s="161"/>
      <c r="I547" s="161"/>
      <c r="J547" s="161"/>
      <c r="K547" s="161"/>
      <c r="L547" s="161"/>
      <c r="M547" s="161"/>
      <c r="N547" s="161"/>
      <c r="O547" s="161"/>
      <c r="P547" s="120">
        <f t="shared" si="56"/>
        <v>0</v>
      </c>
    </row>
    <row r="548" spans="1:16" ht="14.25" customHeight="1">
      <c r="A548" s="255"/>
      <c r="B548" s="256"/>
      <c r="C548" s="134">
        <v>27</v>
      </c>
      <c r="D548" s="161"/>
      <c r="E548" s="161"/>
      <c r="F548" s="161"/>
      <c r="G548" s="161"/>
      <c r="H548" s="161"/>
      <c r="I548" s="161"/>
      <c r="J548" s="161"/>
      <c r="K548" s="161"/>
      <c r="L548" s="161"/>
      <c r="M548" s="161"/>
      <c r="N548" s="161"/>
      <c r="O548" s="161"/>
      <c r="P548" s="120">
        <f t="shared" si="56"/>
        <v>0</v>
      </c>
    </row>
    <row r="549" spans="1:16" ht="14.25" customHeight="1">
      <c r="A549" s="155">
        <v>2600</v>
      </c>
      <c r="B549" s="339" t="s">
        <v>1880</v>
      </c>
      <c r="C549" s="262"/>
      <c r="D549" s="156">
        <f t="shared" ref="D549:P549" si="57">SUM(D550:D569)</f>
        <v>250000</v>
      </c>
      <c r="E549" s="156">
        <f t="shared" si="57"/>
        <v>250000</v>
      </c>
      <c r="F549" s="156">
        <f t="shared" si="57"/>
        <v>250000</v>
      </c>
      <c r="G549" s="156">
        <f t="shared" si="57"/>
        <v>250000</v>
      </c>
      <c r="H549" s="156">
        <f t="shared" si="57"/>
        <v>250000</v>
      </c>
      <c r="I549" s="156">
        <f t="shared" si="57"/>
        <v>250000</v>
      </c>
      <c r="J549" s="156">
        <f t="shared" si="57"/>
        <v>250000</v>
      </c>
      <c r="K549" s="156">
        <f t="shared" si="57"/>
        <v>250000</v>
      </c>
      <c r="L549" s="156">
        <f t="shared" si="57"/>
        <v>250000</v>
      </c>
      <c r="M549" s="156">
        <f t="shared" si="57"/>
        <v>250000</v>
      </c>
      <c r="N549" s="156">
        <f t="shared" si="57"/>
        <v>250000</v>
      </c>
      <c r="O549" s="156">
        <f t="shared" si="57"/>
        <v>250000</v>
      </c>
      <c r="P549" s="156">
        <f t="shared" si="57"/>
        <v>3000000</v>
      </c>
    </row>
    <row r="550" spans="1:16" ht="14.25" customHeight="1">
      <c r="A550" s="340">
        <v>261</v>
      </c>
      <c r="B550" s="342" t="s">
        <v>1881</v>
      </c>
      <c r="C550" s="134">
        <v>11</v>
      </c>
      <c r="D550" s="119">
        <v>250000</v>
      </c>
      <c r="E550" s="119">
        <v>250000</v>
      </c>
      <c r="F550" s="119">
        <v>250000</v>
      </c>
      <c r="G550" s="160">
        <v>250000</v>
      </c>
      <c r="H550" s="160">
        <v>250000</v>
      </c>
      <c r="I550" s="160">
        <v>250000</v>
      </c>
      <c r="J550" s="160">
        <v>250000</v>
      </c>
      <c r="K550" s="160">
        <v>250000</v>
      </c>
      <c r="L550" s="160">
        <v>250000</v>
      </c>
      <c r="M550" s="160">
        <v>250000</v>
      </c>
      <c r="N550" s="160">
        <v>250000</v>
      </c>
      <c r="O550" s="160">
        <v>250000</v>
      </c>
      <c r="P550" s="120">
        <f t="shared" ref="P550:P569" si="58">SUM(D550:O550)</f>
        <v>3000000</v>
      </c>
    </row>
    <row r="551" spans="1:16" ht="14.25" customHeight="1">
      <c r="A551" s="253"/>
      <c r="B551" s="343"/>
      <c r="C551" s="134">
        <v>12</v>
      </c>
      <c r="D551" s="119"/>
      <c r="E551" s="119"/>
      <c r="F551" s="119"/>
      <c r="G551" s="119"/>
      <c r="H551" s="119"/>
      <c r="I551" s="119"/>
      <c r="J551" s="119"/>
      <c r="K551" s="119"/>
      <c r="L551" s="119"/>
      <c r="M551" s="119"/>
      <c r="N551" s="119"/>
      <c r="O551" s="119"/>
      <c r="P551" s="120">
        <f t="shared" si="58"/>
        <v>0</v>
      </c>
    </row>
    <row r="552" spans="1:16" ht="14.25" customHeight="1">
      <c r="A552" s="253"/>
      <c r="B552" s="343"/>
      <c r="C552" s="134">
        <v>13</v>
      </c>
      <c r="D552" s="119"/>
      <c r="E552" s="119"/>
      <c r="F552" s="119"/>
      <c r="G552" s="119"/>
      <c r="H552" s="119"/>
      <c r="I552" s="119"/>
      <c r="J552" s="119"/>
      <c r="K552" s="119"/>
      <c r="L552" s="119"/>
      <c r="M552" s="119"/>
      <c r="N552" s="119"/>
      <c r="O552" s="119"/>
      <c r="P552" s="120">
        <f t="shared" si="58"/>
        <v>0</v>
      </c>
    </row>
    <row r="553" spans="1:16" ht="14.25" customHeight="1">
      <c r="A553" s="253"/>
      <c r="B553" s="343"/>
      <c r="C553" s="134">
        <v>14</v>
      </c>
      <c r="D553" s="119"/>
      <c r="E553" s="119"/>
      <c r="F553" s="119"/>
      <c r="G553" s="119"/>
      <c r="H553" s="119"/>
      <c r="I553" s="119"/>
      <c r="J553" s="119"/>
      <c r="K553" s="119"/>
      <c r="L553" s="119"/>
      <c r="M553" s="119"/>
      <c r="N553" s="119"/>
      <c r="O553" s="119"/>
      <c r="P553" s="120">
        <f t="shared" si="58"/>
        <v>0</v>
      </c>
    </row>
    <row r="554" spans="1:16" ht="14.25" customHeight="1">
      <c r="A554" s="253"/>
      <c r="B554" s="343"/>
      <c r="C554" s="134">
        <v>15</v>
      </c>
      <c r="D554" s="119"/>
      <c r="E554" s="119"/>
      <c r="F554" s="119"/>
      <c r="G554" s="119"/>
      <c r="H554" s="119"/>
      <c r="I554" s="119"/>
      <c r="J554" s="119"/>
      <c r="K554" s="119"/>
      <c r="L554" s="119"/>
      <c r="M554" s="119"/>
      <c r="N554" s="119"/>
      <c r="O554" s="119"/>
      <c r="P554" s="120">
        <f t="shared" si="58"/>
        <v>0</v>
      </c>
    </row>
    <row r="555" spans="1:16" ht="14.25" customHeight="1">
      <c r="A555" s="253"/>
      <c r="B555" s="343"/>
      <c r="C555" s="134">
        <v>16</v>
      </c>
      <c r="D555" s="119"/>
      <c r="E555" s="119"/>
      <c r="F555" s="119"/>
      <c r="G555" s="119"/>
      <c r="H555" s="119"/>
      <c r="I555" s="119"/>
      <c r="J555" s="119"/>
      <c r="K555" s="119"/>
      <c r="L555" s="119"/>
      <c r="M555" s="119"/>
      <c r="N555" s="119"/>
      <c r="O555" s="119"/>
      <c r="P555" s="120">
        <f t="shared" si="58"/>
        <v>0</v>
      </c>
    </row>
    <row r="556" spans="1:16" ht="14.25" customHeight="1">
      <c r="A556" s="253"/>
      <c r="B556" s="343"/>
      <c r="C556" s="134">
        <v>17</v>
      </c>
      <c r="D556" s="119"/>
      <c r="E556" s="119"/>
      <c r="F556" s="119"/>
      <c r="G556" s="119"/>
      <c r="H556" s="119"/>
      <c r="I556" s="119"/>
      <c r="J556" s="119"/>
      <c r="K556" s="119"/>
      <c r="L556" s="119"/>
      <c r="M556" s="119"/>
      <c r="N556" s="119"/>
      <c r="O556" s="119"/>
      <c r="P556" s="120">
        <f t="shared" si="58"/>
        <v>0</v>
      </c>
    </row>
    <row r="557" spans="1:16" ht="14.25" customHeight="1">
      <c r="A557" s="253"/>
      <c r="B557" s="343"/>
      <c r="C557" s="134">
        <v>25</v>
      </c>
      <c r="D557" s="119"/>
      <c r="E557" s="119"/>
      <c r="F557" s="119"/>
      <c r="G557" s="119"/>
      <c r="H557" s="119"/>
      <c r="I557" s="119"/>
      <c r="J557" s="119"/>
      <c r="K557" s="119"/>
      <c r="L557" s="119"/>
      <c r="M557" s="119"/>
      <c r="N557" s="119"/>
      <c r="O557" s="119"/>
      <c r="P557" s="120">
        <f t="shared" si="58"/>
        <v>0</v>
      </c>
    </row>
    <row r="558" spans="1:16" ht="14.25" customHeight="1">
      <c r="A558" s="253"/>
      <c r="B558" s="343"/>
      <c r="C558" s="134">
        <v>26</v>
      </c>
      <c r="D558" s="119"/>
      <c r="E558" s="119"/>
      <c r="F558" s="119"/>
      <c r="G558" s="119"/>
      <c r="H558" s="119"/>
      <c r="I558" s="119"/>
      <c r="J558" s="119"/>
      <c r="K558" s="119"/>
      <c r="L558" s="119"/>
      <c r="M558" s="119"/>
      <c r="N558" s="119"/>
      <c r="O558" s="119"/>
      <c r="P558" s="120">
        <f t="shared" si="58"/>
        <v>0</v>
      </c>
    </row>
    <row r="559" spans="1:16" ht="14.25" customHeight="1">
      <c r="A559" s="255"/>
      <c r="B559" s="344"/>
      <c r="C559" s="134">
        <v>27</v>
      </c>
      <c r="D559" s="119"/>
      <c r="E559" s="119"/>
      <c r="F559" s="119"/>
      <c r="G559" s="119"/>
      <c r="H559" s="119"/>
      <c r="I559" s="119"/>
      <c r="J559" s="119"/>
      <c r="K559" s="119"/>
      <c r="L559" s="119"/>
      <c r="M559" s="119"/>
      <c r="N559" s="119"/>
      <c r="O559" s="119"/>
      <c r="P559" s="120">
        <f t="shared" si="58"/>
        <v>0</v>
      </c>
    </row>
    <row r="560" spans="1:16" ht="14.25" customHeight="1">
      <c r="A560" s="340">
        <v>262</v>
      </c>
      <c r="B560" s="341" t="s">
        <v>1882</v>
      </c>
      <c r="C560" s="134">
        <v>11</v>
      </c>
      <c r="D560" s="119"/>
      <c r="E560" s="119"/>
      <c r="F560" s="119"/>
      <c r="G560" s="119"/>
      <c r="H560" s="119"/>
      <c r="I560" s="119"/>
      <c r="J560" s="119"/>
      <c r="K560" s="119"/>
      <c r="L560" s="119"/>
      <c r="M560" s="119"/>
      <c r="N560" s="119"/>
      <c r="O560" s="119"/>
      <c r="P560" s="120">
        <f t="shared" si="58"/>
        <v>0</v>
      </c>
    </row>
    <row r="561" spans="1:16" ht="14.25" customHeight="1">
      <c r="A561" s="253"/>
      <c r="B561" s="254"/>
      <c r="C561" s="134">
        <v>12</v>
      </c>
      <c r="D561" s="119"/>
      <c r="E561" s="119"/>
      <c r="F561" s="119"/>
      <c r="G561" s="119"/>
      <c r="H561" s="119"/>
      <c r="I561" s="119"/>
      <c r="J561" s="119"/>
      <c r="K561" s="119"/>
      <c r="L561" s="119"/>
      <c r="M561" s="119"/>
      <c r="N561" s="119"/>
      <c r="O561" s="119"/>
      <c r="P561" s="120">
        <f t="shared" si="58"/>
        <v>0</v>
      </c>
    </row>
    <row r="562" spans="1:16" ht="14.25" customHeight="1">
      <c r="A562" s="253"/>
      <c r="B562" s="254"/>
      <c r="C562" s="134">
        <v>13</v>
      </c>
      <c r="D562" s="119"/>
      <c r="E562" s="119"/>
      <c r="F562" s="119"/>
      <c r="G562" s="119"/>
      <c r="H562" s="119"/>
      <c r="I562" s="119"/>
      <c r="J562" s="119"/>
      <c r="K562" s="119"/>
      <c r="L562" s="119"/>
      <c r="M562" s="119"/>
      <c r="N562" s="119"/>
      <c r="O562" s="119"/>
      <c r="P562" s="120">
        <f t="shared" si="58"/>
        <v>0</v>
      </c>
    </row>
    <row r="563" spans="1:16" ht="14.25" customHeight="1">
      <c r="A563" s="253"/>
      <c r="B563" s="254"/>
      <c r="C563" s="134">
        <v>14</v>
      </c>
      <c r="D563" s="119"/>
      <c r="E563" s="119"/>
      <c r="F563" s="119"/>
      <c r="G563" s="119"/>
      <c r="H563" s="119"/>
      <c r="I563" s="119"/>
      <c r="J563" s="119"/>
      <c r="K563" s="119"/>
      <c r="L563" s="119"/>
      <c r="M563" s="119"/>
      <c r="N563" s="119"/>
      <c r="O563" s="119"/>
      <c r="P563" s="120">
        <f t="shared" si="58"/>
        <v>0</v>
      </c>
    </row>
    <row r="564" spans="1:16" ht="14.25" customHeight="1">
      <c r="A564" s="253"/>
      <c r="B564" s="254"/>
      <c r="C564" s="134">
        <v>15</v>
      </c>
      <c r="D564" s="119"/>
      <c r="E564" s="119"/>
      <c r="F564" s="119"/>
      <c r="G564" s="119"/>
      <c r="H564" s="119"/>
      <c r="I564" s="119"/>
      <c r="J564" s="119"/>
      <c r="K564" s="119"/>
      <c r="L564" s="119"/>
      <c r="M564" s="119"/>
      <c r="N564" s="119"/>
      <c r="O564" s="119"/>
      <c r="P564" s="120">
        <f t="shared" si="58"/>
        <v>0</v>
      </c>
    </row>
    <row r="565" spans="1:16" ht="14.25" customHeight="1">
      <c r="A565" s="253"/>
      <c r="B565" s="254"/>
      <c r="C565" s="134">
        <v>16</v>
      </c>
      <c r="D565" s="119"/>
      <c r="E565" s="119"/>
      <c r="F565" s="119"/>
      <c r="G565" s="119"/>
      <c r="H565" s="119"/>
      <c r="I565" s="119"/>
      <c r="J565" s="119"/>
      <c r="K565" s="119"/>
      <c r="L565" s="119"/>
      <c r="M565" s="119"/>
      <c r="N565" s="119"/>
      <c r="O565" s="119"/>
      <c r="P565" s="120">
        <f t="shared" si="58"/>
        <v>0</v>
      </c>
    </row>
    <row r="566" spans="1:16" ht="14.25" customHeight="1">
      <c r="A566" s="253"/>
      <c r="B566" s="254"/>
      <c r="C566" s="134">
        <v>17</v>
      </c>
      <c r="D566" s="119"/>
      <c r="E566" s="119"/>
      <c r="F566" s="119"/>
      <c r="G566" s="119"/>
      <c r="H566" s="119"/>
      <c r="I566" s="119"/>
      <c r="J566" s="119"/>
      <c r="K566" s="119"/>
      <c r="L566" s="119"/>
      <c r="M566" s="119"/>
      <c r="N566" s="119"/>
      <c r="O566" s="119"/>
      <c r="P566" s="120">
        <f t="shared" si="58"/>
        <v>0</v>
      </c>
    </row>
    <row r="567" spans="1:16" ht="14.25" customHeight="1">
      <c r="A567" s="253"/>
      <c r="B567" s="254"/>
      <c r="C567" s="134">
        <v>25</v>
      </c>
      <c r="D567" s="161"/>
      <c r="E567" s="161"/>
      <c r="F567" s="161"/>
      <c r="G567" s="161"/>
      <c r="H567" s="161"/>
      <c r="I567" s="161"/>
      <c r="J567" s="161"/>
      <c r="K567" s="161"/>
      <c r="L567" s="161"/>
      <c r="M567" s="161"/>
      <c r="N567" s="161"/>
      <c r="O567" s="161"/>
      <c r="P567" s="120">
        <f t="shared" si="58"/>
        <v>0</v>
      </c>
    </row>
    <row r="568" spans="1:16" ht="14.25" customHeight="1">
      <c r="A568" s="253"/>
      <c r="B568" s="254"/>
      <c r="C568" s="134">
        <v>26</v>
      </c>
      <c r="D568" s="161"/>
      <c r="E568" s="161"/>
      <c r="F568" s="161"/>
      <c r="G568" s="161"/>
      <c r="H568" s="161"/>
      <c r="I568" s="161"/>
      <c r="J568" s="161"/>
      <c r="K568" s="161"/>
      <c r="L568" s="161"/>
      <c r="M568" s="161"/>
      <c r="N568" s="161"/>
      <c r="O568" s="161"/>
      <c r="P568" s="120">
        <f t="shared" si="58"/>
        <v>0</v>
      </c>
    </row>
    <row r="569" spans="1:16" ht="14.25" customHeight="1">
      <c r="A569" s="255"/>
      <c r="B569" s="256"/>
      <c r="C569" s="134">
        <v>27</v>
      </c>
      <c r="D569" s="161"/>
      <c r="E569" s="161"/>
      <c r="F569" s="161"/>
      <c r="G569" s="161"/>
      <c r="H569" s="161"/>
      <c r="I569" s="161"/>
      <c r="J569" s="161"/>
      <c r="K569" s="161"/>
      <c r="L569" s="161"/>
      <c r="M569" s="161"/>
      <c r="N569" s="161"/>
      <c r="O569" s="161"/>
      <c r="P569" s="120">
        <f t="shared" si="58"/>
        <v>0</v>
      </c>
    </row>
    <row r="570" spans="1:16" ht="14.25" customHeight="1">
      <c r="A570" s="155">
        <v>2700</v>
      </c>
      <c r="B570" s="339" t="s">
        <v>1883</v>
      </c>
      <c r="C570" s="262"/>
      <c r="D570" s="156">
        <f t="shared" ref="D570:P570" si="59">SUM(D571:D620)</f>
        <v>6559</v>
      </c>
      <c r="E570" s="156">
        <f t="shared" si="59"/>
        <v>6559</v>
      </c>
      <c r="F570" s="156">
        <f t="shared" si="59"/>
        <v>6559</v>
      </c>
      <c r="G570" s="156">
        <f t="shared" si="59"/>
        <v>6559</v>
      </c>
      <c r="H570" s="156">
        <f t="shared" si="59"/>
        <v>6559</v>
      </c>
      <c r="I570" s="156">
        <f t="shared" si="59"/>
        <v>6559</v>
      </c>
      <c r="J570" s="156">
        <f t="shared" si="59"/>
        <v>6559</v>
      </c>
      <c r="K570" s="156">
        <f t="shared" si="59"/>
        <v>6559</v>
      </c>
      <c r="L570" s="156">
        <f t="shared" si="59"/>
        <v>6559</v>
      </c>
      <c r="M570" s="156">
        <f t="shared" si="59"/>
        <v>6559</v>
      </c>
      <c r="N570" s="156">
        <f t="shared" si="59"/>
        <v>6559</v>
      </c>
      <c r="O570" s="156">
        <f t="shared" si="59"/>
        <v>6559</v>
      </c>
      <c r="P570" s="156">
        <f t="shared" si="59"/>
        <v>78708</v>
      </c>
    </row>
    <row r="571" spans="1:16" ht="14.25" customHeight="1">
      <c r="A571" s="340">
        <v>271</v>
      </c>
      <c r="B571" s="341" t="s">
        <v>1884</v>
      </c>
      <c r="C571" s="134">
        <v>11</v>
      </c>
      <c r="D571" s="119">
        <v>4137</v>
      </c>
      <c r="E571" s="119">
        <v>4137</v>
      </c>
      <c r="F571" s="119">
        <v>4137</v>
      </c>
      <c r="G571" s="119">
        <v>4137</v>
      </c>
      <c r="H571" s="119">
        <v>4137</v>
      </c>
      <c r="I571" s="119">
        <v>4137</v>
      </c>
      <c r="J571" s="119">
        <v>4137</v>
      </c>
      <c r="K571" s="119">
        <v>4137</v>
      </c>
      <c r="L571" s="119">
        <v>4137</v>
      </c>
      <c r="M571" s="119">
        <v>4137</v>
      </c>
      <c r="N571" s="119">
        <v>4137</v>
      </c>
      <c r="O571" s="119">
        <v>4137</v>
      </c>
      <c r="P571" s="120">
        <f t="shared" ref="P571:P620" si="60">SUM(D571:O571)</f>
        <v>49644</v>
      </c>
    </row>
    <row r="572" spans="1:16" ht="14.25" customHeight="1">
      <c r="A572" s="253"/>
      <c r="B572" s="254"/>
      <c r="C572" s="134">
        <v>12</v>
      </c>
      <c r="D572" s="119"/>
      <c r="E572" s="119"/>
      <c r="F572" s="119"/>
      <c r="G572" s="119"/>
      <c r="H572" s="119"/>
      <c r="I572" s="119"/>
      <c r="J572" s="119"/>
      <c r="K572" s="119"/>
      <c r="L572" s="119"/>
      <c r="M572" s="119"/>
      <c r="N572" s="119"/>
      <c r="O572" s="119"/>
      <c r="P572" s="120">
        <f t="shared" si="60"/>
        <v>0</v>
      </c>
    </row>
    <row r="573" spans="1:16" ht="14.25" customHeight="1">
      <c r="A573" s="253"/>
      <c r="B573" s="254"/>
      <c r="C573" s="134">
        <v>13</v>
      </c>
      <c r="D573" s="119"/>
      <c r="E573" s="119"/>
      <c r="F573" s="119"/>
      <c r="G573" s="119"/>
      <c r="H573" s="119"/>
      <c r="I573" s="119"/>
      <c r="J573" s="119"/>
      <c r="K573" s="119"/>
      <c r="L573" s="119"/>
      <c r="M573" s="119"/>
      <c r="N573" s="119"/>
      <c r="O573" s="119"/>
      <c r="P573" s="120">
        <f t="shared" si="60"/>
        <v>0</v>
      </c>
    </row>
    <row r="574" spans="1:16" ht="14.25" customHeight="1">
      <c r="A574" s="253"/>
      <c r="B574" s="254"/>
      <c r="C574" s="134">
        <v>14</v>
      </c>
      <c r="D574" s="119"/>
      <c r="E574" s="119"/>
      <c r="F574" s="119"/>
      <c r="G574" s="119"/>
      <c r="H574" s="119"/>
      <c r="I574" s="119"/>
      <c r="J574" s="119"/>
      <c r="K574" s="119"/>
      <c r="L574" s="119"/>
      <c r="M574" s="119"/>
      <c r="N574" s="119"/>
      <c r="O574" s="119"/>
      <c r="P574" s="120">
        <f t="shared" si="60"/>
        <v>0</v>
      </c>
    </row>
    <row r="575" spans="1:16" ht="14.25" customHeight="1">
      <c r="A575" s="253"/>
      <c r="B575" s="254"/>
      <c r="C575" s="134">
        <v>15</v>
      </c>
      <c r="D575" s="119"/>
      <c r="E575" s="119"/>
      <c r="F575" s="119"/>
      <c r="G575" s="119"/>
      <c r="H575" s="119"/>
      <c r="I575" s="119"/>
      <c r="J575" s="119"/>
      <c r="K575" s="119"/>
      <c r="L575" s="119"/>
      <c r="M575" s="119"/>
      <c r="N575" s="119"/>
      <c r="O575" s="119"/>
      <c r="P575" s="120">
        <f t="shared" si="60"/>
        <v>0</v>
      </c>
    </row>
    <row r="576" spans="1:16" ht="14.25" customHeight="1">
      <c r="A576" s="253"/>
      <c r="B576" s="254"/>
      <c r="C576" s="134">
        <v>16</v>
      </c>
      <c r="D576" s="119"/>
      <c r="E576" s="119"/>
      <c r="F576" s="119"/>
      <c r="G576" s="119"/>
      <c r="H576" s="119"/>
      <c r="I576" s="119"/>
      <c r="J576" s="119"/>
      <c r="K576" s="119"/>
      <c r="L576" s="119"/>
      <c r="M576" s="119"/>
      <c r="N576" s="119"/>
      <c r="O576" s="119"/>
      <c r="P576" s="120">
        <f t="shared" si="60"/>
        <v>0</v>
      </c>
    </row>
    <row r="577" spans="1:16" ht="14.25" customHeight="1">
      <c r="A577" s="253"/>
      <c r="B577" s="254"/>
      <c r="C577" s="134">
        <v>17</v>
      </c>
      <c r="D577" s="119"/>
      <c r="E577" s="119"/>
      <c r="F577" s="119"/>
      <c r="G577" s="119"/>
      <c r="H577" s="119"/>
      <c r="I577" s="119"/>
      <c r="J577" s="119"/>
      <c r="K577" s="119"/>
      <c r="L577" s="119"/>
      <c r="M577" s="119"/>
      <c r="N577" s="119"/>
      <c r="O577" s="119"/>
      <c r="P577" s="120">
        <f t="shared" si="60"/>
        <v>0</v>
      </c>
    </row>
    <row r="578" spans="1:16" ht="14.25" customHeight="1">
      <c r="A578" s="253"/>
      <c r="B578" s="254"/>
      <c r="C578" s="134">
        <v>25</v>
      </c>
      <c r="D578" s="119"/>
      <c r="E578" s="119"/>
      <c r="F578" s="119"/>
      <c r="G578" s="119"/>
      <c r="H578" s="119"/>
      <c r="I578" s="119"/>
      <c r="J578" s="119"/>
      <c r="K578" s="119"/>
      <c r="L578" s="119"/>
      <c r="M578" s="119"/>
      <c r="N578" s="119"/>
      <c r="O578" s="119"/>
      <c r="P578" s="120">
        <f t="shared" si="60"/>
        <v>0</v>
      </c>
    </row>
    <row r="579" spans="1:16" ht="14.25" customHeight="1">
      <c r="A579" s="253"/>
      <c r="B579" s="254"/>
      <c r="C579" s="134">
        <v>26</v>
      </c>
      <c r="D579" s="119"/>
      <c r="E579" s="119"/>
      <c r="F579" s="119"/>
      <c r="G579" s="119"/>
      <c r="H579" s="119"/>
      <c r="I579" s="119"/>
      <c r="J579" s="119"/>
      <c r="K579" s="119"/>
      <c r="L579" s="119"/>
      <c r="M579" s="119"/>
      <c r="N579" s="119"/>
      <c r="O579" s="119"/>
      <c r="P579" s="120">
        <f t="shared" si="60"/>
        <v>0</v>
      </c>
    </row>
    <row r="580" spans="1:16" ht="14.25" customHeight="1">
      <c r="A580" s="255"/>
      <c r="B580" s="256"/>
      <c r="C580" s="134">
        <v>27</v>
      </c>
      <c r="D580" s="119"/>
      <c r="E580" s="119"/>
      <c r="F580" s="119"/>
      <c r="G580" s="119"/>
      <c r="H580" s="119"/>
      <c r="I580" s="119"/>
      <c r="J580" s="119"/>
      <c r="K580" s="119"/>
      <c r="L580" s="119"/>
      <c r="M580" s="119"/>
      <c r="N580" s="119"/>
      <c r="O580" s="119"/>
      <c r="P580" s="120">
        <f t="shared" si="60"/>
        <v>0</v>
      </c>
    </row>
    <row r="581" spans="1:16" ht="14.25" customHeight="1">
      <c r="A581" s="340">
        <v>272</v>
      </c>
      <c r="B581" s="341" t="s">
        <v>1885</v>
      </c>
      <c r="C581" s="134">
        <v>11</v>
      </c>
      <c r="D581" s="119">
        <v>203</v>
      </c>
      <c r="E581" s="119">
        <v>203</v>
      </c>
      <c r="F581" s="119">
        <v>203</v>
      </c>
      <c r="G581" s="119">
        <v>203</v>
      </c>
      <c r="H581" s="119">
        <v>203</v>
      </c>
      <c r="I581" s="119">
        <v>203</v>
      </c>
      <c r="J581" s="119">
        <v>203</v>
      </c>
      <c r="K581" s="119">
        <v>203</v>
      </c>
      <c r="L581" s="119">
        <v>203</v>
      </c>
      <c r="M581" s="119">
        <v>203</v>
      </c>
      <c r="N581" s="119">
        <v>203</v>
      </c>
      <c r="O581" s="119">
        <v>203</v>
      </c>
      <c r="P581" s="120">
        <f t="shared" si="60"/>
        <v>2436</v>
      </c>
    </row>
    <row r="582" spans="1:16" ht="14.25" customHeight="1">
      <c r="A582" s="253"/>
      <c r="B582" s="254"/>
      <c r="C582" s="134">
        <v>12</v>
      </c>
      <c r="D582" s="119"/>
      <c r="E582" s="119"/>
      <c r="F582" s="119"/>
      <c r="G582" s="119"/>
      <c r="H582" s="119"/>
      <c r="I582" s="119"/>
      <c r="J582" s="119"/>
      <c r="K582" s="119"/>
      <c r="L582" s="119"/>
      <c r="M582" s="119"/>
      <c r="N582" s="119"/>
      <c r="O582" s="119"/>
      <c r="P582" s="120">
        <f t="shared" si="60"/>
        <v>0</v>
      </c>
    </row>
    <row r="583" spans="1:16" ht="14.25" customHeight="1">
      <c r="A583" s="253"/>
      <c r="B583" s="254"/>
      <c r="C583" s="134">
        <v>13</v>
      </c>
      <c r="D583" s="119"/>
      <c r="E583" s="119"/>
      <c r="F583" s="119"/>
      <c r="G583" s="119"/>
      <c r="H583" s="119"/>
      <c r="I583" s="119"/>
      <c r="J583" s="119"/>
      <c r="K583" s="119"/>
      <c r="L583" s="119"/>
      <c r="M583" s="119"/>
      <c r="N583" s="119"/>
      <c r="O583" s="119"/>
      <c r="P583" s="120">
        <f t="shared" si="60"/>
        <v>0</v>
      </c>
    </row>
    <row r="584" spans="1:16" ht="14.25" customHeight="1">
      <c r="A584" s="253"/>
      <c r="B584" s="254"/>
      <c r="C584" s="134">
        <v>14</v>
      </c>
      <c r="D584" s="119"/>
      <c r="E584" s="119"/>
      <c r="F584" s="119"/>
      <c r="G584" s="119"/>
      <c r="H584" s="119"/>
      <c r="I584" s="119"/>
      <c r="J584" s="119"/>
      <c r="K584" s="119"/>
      <c r="L584" s="119"/>
      <c r="M584" s="119"/>
      <c r="N584" s="119"/>
      <c r="O584" s="119"/>
      <c r="P584" s="120">
        <f t="shared" si="60"/>
        <v>0</v>
      </c>
    </row>
    <row r="585" spans="1:16" ht="14.25" customHeight="1">
      <c r="A585" s="253"/>
      <c r="B585" s="254"/>
      <c r="C585" s="134">
        <v>15</v>
      </c>
      <c r="D585" s="119"/>
      <c r="E585" s="119"/>
      <c r="F585" s="119"/>
      <c r="G585" s="119"/>
      <c r="H585" s="119"/>
      <c r="I585" s="119"/>
      <c r="J585" s="119"/>
      <c r="K585" s="119"/>
      <c r="L585" s="119"/>
      <c r="M585" s="119"/>
      <c r="N585" s="119"/>
      <c r="O585" s="119"/>
      <c r="P585" s="120">
        <f t="shared" si="60"/>
        <v>0</v>
      </c>
    </row>
    <row r="586" spans="1:16" ht="14.25" customHeight="1">
      <c r="A586" s="253"/>
      <c r="B586" s="254"/>
      <c r="C586" s="134">
        <v>16</v>
      </c>
      <c r="D586" s="119"/>
      <c r="E586" s="119"/>
      <c r="F586" s="119"/>
      <c r="G586" s="119"/>
      <c r="H586" s="119"/>
      <c r="I586" s="119"/>
      <c r="J586" s="119"/>
      <c r="K586" s="119"/>
      <c r="L586" s="119"/>
      <c r="M586" s="119"/>
      <c r="N586" s="119"/>
      <c r="O586" s="119"/>
      <c r="P586" s="120">
        <f t="shared" si="60"/>
        <v>0</v>
      </c>
    </row>
    <row r="587" spans="1:16" ht="14.25" customHeight="1">
      <c r="A587" s="253"/>
      <c r="B587" s="254"/>
      <c r="C587" s="134">
        <v>17</v>
      </c>
      <c r="D587" s="119"/>
      <c r="E587" s="119"/>
      <c r="F587" s="119"/>
      <c r="G587" s="119"/>
      <c r="H587" s="119"/>
      <c r="I587" s="119"/>
      <c r="J587" s="119"/>
      <c r="K587" s="119"/>
      <c r="L587" s="119"/>
      <c r="M587" s="119"/>
      <c r="N587" s="119"/>
      <c r="O587" s="119"/>
      <c r="P587" s="120">
        <f t="shared" si="60"/>
        <v>0</v>
      </c>
    </row>
    <row r="588" spans="1:16" ht="14.25" customHeight="1">
      <c r="A588" s="253"/>
      <c r="B588" s="254"/>
      <c r="C588" s="134">
        <v>25</v>
      </c>
      <c r="D588" s="119"/>
      <c r="E588" s="119"/>
      <c r="F588" s="119"/>
      <c r="G588" s="119"/>
      <c r="H588" s="119"/>
      <c r="I588" s="119"/>
      <c r="J588" s="119"/>
      <c r="K588" s="119"/>
      <c r="L588" s="119"/>
      <c r="M588" s="119"/>
      <c r="N588" s="119"/>
      <c r="O588" s="119"/>
      <c r="P588" s="120">
        <f t="shared" si="60"/>
        <v>0</v>
      </c>
    </row>
    <row r="589" spans="1:16" ht="14.25" customHeight="1">
      <c r="A589" s="253"/>
      <c r="B589" s="254"/>
      <c r="C589" s="134">
        <v>26</v>
      </c>
      <c r="D589" s="119"/>
      <c r="E589" s="119"/>
      <c r="F589" s="119"/>
      <c r="G589" s="119"/>
      <c r="H589" s="119"/>
      <c r="I589" s="119"/>
      <c r="J589" s="119"/>
      <c r="K589" s="119"/>
      <c r="L589" s="119"/>
      <c r="M589" s="119"/>
      <c r="N589" s="119"/>
      <c r="O589" s="119"/>
      <c r="P589" s="120">
        <f t="shared" si="60"/>
        <v>0</v>
      </c>
    </row>
    <row r="590" spans="1:16" ht="14.25" customHeight="1">
      <c r="A590" s="255"/>
      <c r="B590" s="256"/>
      <c r="C590" s="134">
        <v>27</v>
      </c>
      <c r="D590" s="119"/>
      <c r="E590" s="119"/>
      <c r="F590" s="119"/>
      <c r="G590" s="119"/>
      <c r="H590" s="119"/>
      <c r="I590" s="119"/>
      <c r="J590" s="119"/>
      <c r="K590" s="119"/>
      <c r="L590" s="119"/>
      <c r="M590" s="119"/>
      <c r="N590" s="119"/>
      <c r="O590" s="119"/>
      <c r="P590" s="120">
        <f t="shared" si="60"/>
        <v>0</v>
      </c>
    </row>
    <row r="591" spans="1:16" ht="14.25" customHeight="1">
      <c r="A591" s="340">
        <v>273</v>
      </c>
      <c r="B591" s="341" t="s">
        <v>1886</v>
      </c>
      <c r="C591" s="134">
        <v>11</v>
      </c>
      <c r="D591" s="119">
        <v>2032</v>
      </c>
      <c r="E591" s="119">
        <v>2032</v>
      </c>
      <c r="F591" s="119">
        <v>2032</v>
      </c>
      <c r="G591" s="119">
        <v>2032</v>
      </c>
      <c r="H591" s="119">
        <v>2032</v>
      </c>
      <c r="I591" s="119">
        <v>2032</v>
      </c>
      <c r="J591" s="119">
        <v>2032</v>
      </c>
      <c r="K591" s="119">
        <v>2032</v>
      </c>
      <c r="L591" s="119">
        <v>2032</v>
      </c>
      <c r="M591" s="119">
        <v>2032</v>
      </c>
      <c r="N591" s="119">
        <v>2032</v>
      </c>
      <c r="O591" s="119">
        <v>2032</v>
      </c>
      <c r="P591" s="120">
        <f t="shared" si="60"/>
        <v>24384</v>
      </c>
    </row>
    <row r="592" spans="1:16" ht="14.25" customHeight="1">
      <c r="A592" s="253"/>
      <c r="B592" s="254"/>
      <c r="C592" s="134">
        <v>12</v>
      </c>
      <c r="D592" s="119"/>
      <c r="E592" s="119"/>
      <c r="F592" s="119"/>
      <c r="G592" s="119"/>
      <c r="H592" s="119"/>
      <c r="I592" s="119"/>
      <c r="J592" s="119"/>
      <c r="K592" s="119"/>
      <c r="L592" s="119"/>
      <c r="M592" s="119"/>
      <c r="N592" s="119"/>
      <c r="O592" s="119"/>
      <c r="P592" s="120">
        <f t="shared" si="60"/>
        <v>0</v>
      </c>
    </row>
    <row r="593" spans="1:16" ht="14.25" customHeight="1">
      <c r="A593" s="253"/>
      <c r="B593" s="254"/>
      <c r="C593" s="134">
        <v>13</v>
      </c>
      <c r="D593" s="119"/>
      <c r="E593" s="119"/>
      <c r="F593" s="119"/>
      <c r="G593" s="119"/>
      <c r="H593" s="119"/>
      <c r="I593" s="119"/>
      <c r="J593" s="119"/>
      <c r="K593" s="119"/>
      <c r="L593" s="119"/>
      <c r="M593" s="119"/>
      <c r="N593" s="119"/>
      <c r="O593" s="119"/>
      <c r="P593" s="120">
        <f t="shared" si="60"/>
        <v>0</v>
      </c>
    </row>
    <row r="594" spans="1:16" ht="14.25" customHeight="1">
      <c r="A594" s="253"/>
      <c r="B594" s="254"/>
      <c r="C594" s="134">
        <v>14</v>
      </c>
      <c r="D594" s="119"/>
      <c r="E594" s="119"/>
      <c r="F594" s="119"/>
      <c r="G594" s="119"/>
      <c r="H594" s="119"/>
      <c r="I594" s="119"/>
      <c r="J594" s="119"/>
      <c r="K594" s="119"/>
      <c r="L594" s="119"/>
      <c r="M594" s="119"/>
      <c r="N594" s="119"/>
      <c r="O594" s="119"/>
      <c r="P594" s="120">
        <f t="shared" si="60"/>
        <v>0</v>
      </c>
    </row>
    <row r="595" spans="1:16" ht="14.25" customHeight="1">
      <c r="A595" s="253"/>
      <c r="B595" s="254"/>
      <c r="C595" s="134">
        <v>15</v>
      </c>
      <c r="D595" s="119"/>
      <c r="E595" s="119"/>
      <c r="F595" s="119"/>
      <c r="G595" s="119"/>
      <c r="H595" s="119"/>
      <c r="I595" s="119"/>
      <c r="J595" s="119"/>
      <c r="K595" s="119"/>
      <c r="L595" s="119"/>
      <c r="M595" s="119"/>
      <c r="N595" s="119"/>
      <c r="O595" s="119"/>
      <c r="P595" s="120">
        <f t="shared" si="60"/>
        <v>0</v>
      </c>
    </row>
    <row r="596" spans="1:16" ht="14.25" customHeight="1">
      <c r="A596" s="253"/>
      <c r="B596" s="254"/>
      <c r="C596" s="134">
        <v>16</v>
      </c>
      <c r="D596" s="119"/>
      <c r="E596" s="119"/>
      <c r="F596" s="119"/>
      <c r="G596" s="119"/>
      <c r="H596" s="119"/>
      <c r="I596" s="119"/>
      <c r="J596" s="119"/>
      <c r="K596" s="119"/>
      <c r="L596" s="119"/>
      <c r="M596" s="119"/>
      <c r="N596" s="119"/>
      <c r="O596" s="119"/>
      <c r="P596" s="120">
        <f t="shared" si="60"/>
        <v>0</v>
      </c>
    </row>
    <row r="597" spans="1:16" ht="14.25" customHeight="1">
      <c r="A597" s="253"/>
      <c r="B597" s="254"/>
      <c r="C597" s="134">
        <v>17</v>
      </c>
      <c r="D597" s="119"/>
      <c r="E597" s="119"/>
      <c r="F597" s="119"/>
      <c r="G597" s="119"/>
      <c r="H597" s="119"/>
      <c r="I597" s="119"/>
      <c r="J597" s="119"/>
      <c r="K597" s="119"/>
      <c r="L597" s="119"/>
      <c r="M597" s="119"/>
      <c r="N597" s="119"/>
      <c r="O597" s="119"/>
      <c r="P597" s="120">
        <f t="shared" si="60"/>
        <v>0</v>
      </c>
    </row>
    <row r="598" spans="1:16" ht="14.25" customHeight="1">
      <c r="A598" s="253"/>
      <c r="B598" s="254"/>
      <c r="C598" s="134">
        <v>25</v>
      </c>
      <c r="D598" s="119"/>
      <c r="E598" s="119"/>
      <c r="F598" s="119"/>
      <c r="G598" s="119"/>
      <c r="H598" s="119"/>
      <c r="I598" s="119"/>
      <c r="J598" s="119"/>
      <c r="K598" s="119"/>
      <c r="L598" s="119"/>
      <c r="M598" s="119"/>
      <c r="N598" s="119"/>
      <c r="O598" s="119"/>
      <c r="P598" s="120">
        <f t="shared" si="60"/>
        <v>0</v>
      </c>
    </row>
    <row r="599" spans="1:16" ht="14.25" customHeight="1">
      <c r="A599" s="253"/>
      <c r="B599" s="254"/>
      <c r="C599" s="134">
        <v>26</v>
      </c>
      <c r="D599" s="119"/>
      <c r="E599" s="119"/>
      <c r="F599" s="119"/>
      <c r="G599" s="119"/>
      <c r="H599" s="119"/>
      <c r="I599" s="119"/>
      <c r="J599" s="119"/>
      <c r="K599" s="119"/>
      <c r="L599" s="119"/>
      <c r="M599" s="119"/>
      <c r="N599" s="119"/>
      <c r="O599" s="119"/>
      <c r="P599" s="120">
        <f t="shared" si="60"/>
        <v>0</v>
      </c>
    </row>
    <row r="600" spans="1:16" ht="14.25" customHeight="1">
      <c r="A600" s="255"/>
      <c r="B600" s="256"/>
      <c r="C600" s="134">
        <v>27</v>
      </c>
      <c r="D600" s="119"/>
      <c r="E600" s="119"/>
      <c r="F600" s="119"/>
      <c r="G600" s="119"/>
      <c r="H600" s="119"/>
      <c r="I600" s="119"/>
      <c r="J600" s="119"/>
      <c r="K600" s="119"/>
      <c r="L600" s="119"/>
      <c r="M600" s="119"/>
      <c r="N600" s="119"/>
      <c r="O600" s="119"/>
      <c r="P600" s="120">
        <f t="shared" si="60"/>
        <v>0</v>
      </c>
    </row>
    <row r="601" spans="1:16" ht="14.25" customHeight="1">
      <c r="A601" s="346">
        <v>274</v>
      </c>
      <c r="B601" s="341" t="s">
        <v>1887</v>
      </c>
      <c r="C601" s="134">
        <v>11</v>
      </c>
      <c r="D601" s="119">
        <v>85</v>
      </c>
      <c r="E601" s="119">
        <v>85</v>
      </c>
      <c r="F601" s="119">
        <v>85</v>
      </c>
      <c r="G601" s="119">
        <v>85</v>
      </c>
      <c r="H601" s="119">
        <v>85</v>
      </c>
      <c r="I601" s="119">
        <v>85</v>
      </c>
      <c r="J601" s="119">
        <v>85</v>
      </c>
      <c r="K601" s="119">
        <v>85</v>
      </c>
      <c r="L601" s="119">
        <v>85</v>
      </c>
      <c r="M601" s="119">
        <v>85</v>
      </c>
      <c r="N601" s="119">
        <v>85</v>
      </c>
      <c r="O601" s="119">
        <v>85</v>
      </c>
      <c r="P601" s="120">
        <f t="shared" si="60"/>
        <v>1020</v>
      </c>
    </row>
    <row r="602" spans="1:16" ht="14.25" customHeight="1">
      <c r="A602" s="253"/>
      <c r="B602" s="254"/>
      <c r="C602" s="134">
        <v>12</v>
      </c>
      <c r="D602" s="119"/>
      <c r="E602" s="119"/>
      <c r="F602" s="119"/>
      <c r="G602" s="119"/>
      <c r="H602" s="119"/>
      <c r="I602" s="119"/>
      <c r="J602" s="119"/>
      <c r="K602" s="119"/>
      <c r="L602" s="119"/>
      <c r="M602" s="119"/>
      <c r="N602" s="119"/>
      <c r="O602" s="119"/>
      <c r="P602" s="120">
        <f t="shared" si="60"/>
        <v>0</v>
      </c>
    </row>
    <row r="603" spans="1:16" ht="14.25" customHeight="1">
      <c r="A603" s="253"/>
      <c r="B603" s="254"/>
      <c r="C603" s="134">
        <v>13</v>
      </c>
      <c r="D603" s="119"/>
      <c r="E603" s="119"/>
      <c r="F603" s="119"/>
      <c r="G603" s="119"/>
      <c r="H603" s="119"/>
      <c r="I603" s="119"/>
      <c r="J603" s="119"/>
      <c r="K603" s="119"/>
      <c r="L603" s="119"/>
      <c r="M603" s="119"/>
      <c r="N603" s="119"/>
      <c r="O603" s="119"/>
      <c r="P603" s="120">
        <f t="shared" si="60"/>
        <v>0</v>
      </c>
    </row>
    <row r="604" spans="1:16" ht="14.25" customHeight="1">
      <c r="A604" s="253"/>
      <c r="B604" s="254"/>
      <c r="C604" s="134">
        <v>14</v>
      </c>
      <c r="D604" s="119"/>
      <c r="E604" s="119"/>
      <c r="F604" s="119"/>
      <c r="G604" s="119"/>
      <c r="H604" s="119"/>
      <c r="I604" s="119"/>
      <c r="J604" s="119"/>
      <c r="K604" s="119"/>
      <c r="L604" s="119"/>
      <c r="M604" s="119"/>
      <c r="N604" s="119"/>
      <c r="O604" s="119"/>
      <c r="P604" s="120">
        <f t="shared" si="60"/>
        <v>0</v>
      </c>
    </row>
    <row r="605" spans="1:16" ht="14.25" customHeight="1">
      <c r="A605" s="253"/>
      <c r="B605" s="254"/>
      <c r="C605" s="134">
        <v>15</v>
      </c>
      <c r="D605" s="119"/>
      <c r="E605" s="119"/>
      <c r="F605" s="119"/>
      <c r="G605" s="119"/>
      <c r="H605" s="119"/>
      <c r="I605" s="119"/>
      <c r="J605" s="119"/>
      <c r="K605" s="119"/>
      <c r="L605" s="119"/>
      <c r="M605" s="119"/>
      <c r="N605" s="119"/>
      <c r="O605" s="119"/>
      <c r="P605" s="120">
        <f t="shared" si="60"/>
        <v>0</v>
      </c>
    </row>
    <row r="606" spans="1:16" ht="14.25" customHeight="1">
      <c r="A606" s="253"/>
      <c r="B606" s="254"/>
      <c r="C606" s="134">
        <v>16</v>
      </c>
      <c r="D606" s="119"/>
      <c r="E606" s="119"/>
      <c r="F606" s="119"/>
      <c r="G606" s="119"/>
      <c r="H606" s="119"/>
      <c r="I606" s="119"/>
      <c r="J606" s="119"/>
      <c r="K606" s="119"/>
      <c r="L606" s="119"/>
      <c r="M606" s="119"/>
      <c r="N606" s="119"/>
      <c r="O606" s="119"/>
      <c r="P606" s="120">
        <f t="shared" si="60"/>
        <v>0</v>
      </c>
    </row>
    <row r="607" spans="1:16" ht="14.25" customHeight="1">
      <c r="A607" s="253"/>
      <c r="B607" s="254"/>
      <c r="C607" s="134">
        <v>17</v>
      </c>
      <c r="D607" s="119"/>
      <c r="E607" s="119"/>
      <c r="F607" s="119"/>
      <c r="G607" s="119"/>
      <c r="H607" s="119"/>
      <c r="I607" s="119"/>
      <c r="J607" s="119"/>
      <c r="K607" s="119"/>
      <c r="L607" s="119"/>
      <c r="M607" s="119"/>
      <c r="N607" s="119"/>
      <c r="O607" s="119"/>
      <c r="P607" s="120">
        <f t="shared" si="60"/>
        <v>0</v>
      </c>
    </row>
    <row r="608" spans="1:16" ht="14.25" customHeight="1">
      <c r="A608" s="253"/>
      <c r="B608" s="254"/>
      <c r="C608" s="134">
        <v>25</v>
      </c>
      <c r="D608" s="119"/>
      <c r="E608" s="119"/>
      <c r="F608" s="119"/>
      <c r="G608" s="119"/>
      <c r="H608" s="119"/>
      <c r="I608" s="119"/>
      <c r="J608" s="119"/>
      <c r="K608" s="119"/>
      <c r="L608" s="119"/>
      <c r="M608" s="119"/>
      <c r="N608" s="119"/>
      <c r="O608" s="119"/>
      <c r="P608" s="120">
        <f t="shared" si="60"/>
        <v>0</v>
      </c>
    </row>
    <row r="609" spans="1:16" ht="14.25" customHeight="1">
      <c r="A609" s="253"/>
      <c r="B609" s="254"/>
      <c r="C609" s="134">
        <v>26</v>
      </c>
      <c r="D609" s="119"/>
      <c r="E609" s="119"/>
      <c r="F609" s="119"/>
      <c r="G609" s="119"/>
      <c r="H609" s="119"/>
      <c r="I609" s="119"/>
      <c r="J609" s="119"/>
      <c r="K609" s="119"/>
      <c r="L609" s="119"/>
      <c r="M609" s="119"/>
      <c r="N609" s="119"/>
      <c r="O609" s="119"/>
      <c r="P609" s="120">
        <f t="shared" si="60"/>
        <v>0</v>
      </c>
    </row>
    <row r="610" spans="1:16" ht="14.25" customHeight="1">
      <c r="A610" s="255"/>
      <c r="B610" s="256"/>
      <c r="C610" s="134">
        <v>27</v>
      </c>
      <c r="D610" s="119"/>
      <c r="E610" s="119"/>
      <c r="F610" s="119"/>
      <c r="G610" s="119"/>
      <c r="H610" s="119"/>
      <c r="I610" s="119"/>
      <c r="J610" s="119"/>
      <c r="K610" s="119"/>
      <c r="L610" s="119"/>
      <c r="M610" s="119"/>
      <c r="N610" s="119"/>
      <c r="O610" s="119"/>
      <c r="P610" s="120">
        <f t="shared" si="60"/>
        <v>0</v>
      </c>
    </row>
    <row r="611" spans="1:16" ht="14.25" customHeight="1">
      <c r="A611" s="340">
        <v>275</v>
      </c>
      <c r="B611" s="341" t="s">
        <v>1888</v>
      </c>
      <c r="C611" s="134">
        <v>11</v>
      </c>
      <c r="D611" s="119">
        <v>102</v>
      </c>
      <c r="E611" s="119">
        <v>102</v>
      </c>
      <c r="F611" s="119">
        <v>102</v>
      </c>
      <c r="G611" s="119">
        <v>102</v>
      </c>
      <c r="H611" s="119">
        <v>102</v>
      </c>
      <c r="I611" s="119">
        <v>102</v>
      </c>
      <c r="J611" s="119">
        <v>102</v>
      </c>
      <c r="K611" s="119">
        <v>102</v>
      </c>
      <c r="L611" s="119">
        <v>102</v>
      </c>
      <c r="M611" s="119">
        <v>102</v>
      </c>
      <c r="N611" s="119">
        <v>102</v>
      </c>
      <c r="O611" s="119">
        <v>102</v>
      </c>
      <c r="P611" s="120">
        <f t="shared" si="60"/>
        <v>1224</v>
      </c>
    </row>
    <row r="612" spans="1:16" ht="14.25" customHeight="1">
      <c r="A612" s="253"/>
      <c r="B612" s="254"/>
      <c r="C612" s="134">
        <v>12</v>
      </c>
      <c r="D612" s="119"/>
      <c r="E612" s="119"/>
      <c r="F612" s="119"/>
      <c r="G612" s="119"/>
      <c r="H612" s="119"/>
      <c r="I612" s="119"/>
      <c r="J612" s="119"/>
      <c r="K612" s="119"/>
      <c r="L612" s="119"/>
      <c r="M612" s="119"/>
      <c r="N612" s="119"/>
      <c r="O612" s="119"/>
      <c r="P612" s="120">
        <f t="shared" si="60"/>
        <v>0</v>
      </c>
    </row>
    <row r="613" spans="1:16" ht="14.25" customHeight="1">
      <c r="A613" s="253"/>
      <c r="B613" s="254"/>
      <c r="C613" s="134">
        <v>13</v>
      </c>
      <c r="D613" s="119"/>
      <c r="E613" s="119"/>
      <c r="F613" s="119"/>
      <c r="G613" s="119"/>
      <c r="H613" s="119"/>
      <c r="I613" s="119"/>
      <c r="J613" s="119"/>
      <c r="K613" s="119"/>
      <c r="L613" s="119"/>
      <c r="M613" s="119"/>
      <c r="N613" s="119"/>
      <c r="O613" s="119"/>
      <c r="P613" s="120">
        <f t="shared" si="60"/>
        <v>0</v>
      </c>
    </row>
    <row r="614" spans="1:16" ht="14.25" customHeight="1">
      <c r="A614" s="253"/>
      <c r="B614" s="254"/>
      <c r="C614" s="134">
        <v>14</v>
      </c>
      <c r="D614" s="119"/>
      <c r="E614" s="119"/>
      <c r="F614" s="119"/>
      <c r="G614" s="119"/>
      <c r="H614" s="119"/>
      <c r="I614" s="119"/>
      <c r="J614" s="119"/>
      <c r="K614" s="119"/>
      <c r="L614" s="119"/>
      <c r="M614" s="119"/>
      <c r="N614" s="119"/>
      <c r="O614" s="119"/>
      <c r="P614" s="120">
        <f t="shared" si="60"/>
        <v>0</v>
      </c>
    </row>
    <row r="615" spans="1:16" ht="14.25" customHeight="1">
      <c r="A615" s="253"/>
      <c r="B615" s="254"/>
      <c r="C615" s="134">
        <v>15</v>
      </c>
      <c r="D615" s="119"/>
      <c r="E615" s="119"/>
      <c r="F615" s="119"/>
      <c r="G615" s="119"/>
      <c r="H615" s="119"/>
      <c r="I615" s="119"/>
      <c r="J615" s="119"/>
      <c r="K615" s="119"/>
      <c r="L615" s="119"/>
      <c r="M615" s="119"/>
      <c r="N615" s="119"/>
      <c r="O615" s="119"/>
      <c r="P615" s="120">
        <f t="shared" si="60"/>
        <v>0</v>
      </c>
    </row>
    <row r="616" spans="1:16" ht="14.25" customHeight="1">
      <c r="A616" s="253"/>
      <c r="B616" s="254"/>
      <c r="C616" s="134">
        <v>16</v>
      </c>
      <c r="D616" s="119"/>
      <c r="E616" s="119"/>
      <c r="F616" s="119"/>
      <c r="G616" s="119"/>
      <c r="H616" s="119"/>
      <c r="I616" s="119"/>
      <c r="J616" s="119"/>
      <c r="K616" s="119"/>
      <c r="L616" s="119"/>
      <c r="M616" s="119"/>
      <c r="N616" s="119"/>
      <c r="O616" s="119"/>
      <c r="P616" s="120">
        <f t="shared" si="60"/>
        <v>0</v>
      </c>
    </row>
    <row r="617" spans="1:16" ht="14.25" customHeight="1">
      <c r="A617" s="253"/>
      <c r="B617" s="254"/>
      <c r="C617" s="134">
        <v>17</v>
      </c>
      <c r="D617" s="119"/>
      <c r="E617" s="119"/>
      <c r="F617" s="119"/>
      <c r="G617" s="119"/>
      <c r="H617" s="119"/>
      <c r="I617" s="119"/>
      <c r="J617" s="119"/>
      <c r="K617" s="119"/>
      <c r="L617" s="119"/>
      <c r="M617" s="119"/>
      <c r="N617" s="119"/>
      <c r="O617" s="119"/>
      <c r="P617" s="120">
        <f t="shared" si="60"/>
        <v>0</v>
      </c>
    </row>
    <row r="618" spans="1:16" ht="14.25" customHeight="1">
      <c r="A618" s="253"/>
      <c r="B618" s="254"/>
      <c r="C618" s="134">
        <v>25</v>
      </c>
      <c r="D618" s="161"/>
      <c r="E618" s="161"/>
      <c r="F618" s="161"/>
      <c r="G618" s="161"/>
      <c r="H618" s="161"/>
      <c r="I618" s="161"/>
      <c r="J618" s="161"/>
      <c r="K618" s="161"/>
      <c r="L618" s="161"/>
      <c r="M618" s="161"/>
      <c r="N618" s="161"/>
      <c r="O618" s="161"/>
      <c r="P618" s="120">
        <f t="shared" si="60"/>
        <v>0</v>
      </c>
    </row>
    <row r="619" spans="1:16" ht="14.25" customHeight="1">
      <c r="A619" s="253"/>
      <c r="B619" s="254"/>
      <c r="C619" s="134">
        <v>26</v>
      </c>
      <c r="D619" s="161"/>
      <c r="E619" s="161"/>
      <c r="F619" s="161"/>
      <c r="G619" s="161"/>
      <c r="H619" s="161"/>
      <c r="I619" s="161"/>
      <c r="J619" s="161"/>
      <c r="K619" s="161"/>
      <c r="L619" s="161"/>
      <c r="M619" s="161"/>
      <c r="N619" s="161"/>
      <c r="O619" s="161"/>
      <c r="P619" s="120">
        <f t="shared" si="60"/>
        <v>0</v>
      </c>
    </row>
    <row r="620" spans="1:16" ht="14.25" customHeight="1">
      <c r="A620" s="255"/>
      <c r="B620" s="256"/>
      <c r="C620" s="134">
        <v>27</v>
      </c>
      <c r="D620" s="161"/>
      <c r="E620" s="161"/>
      <c r="F620" s="161"/>
      <c r="G620" s="161"/>
      <c r="H620" s="161"/>
      <c r="I620" s="161"/>
      <c r="J620" s="161"/>
      <c r="K620" s="161"/>
      <c r="L620" s="161"/>
      <c r="M620" s="161"/>
      <c r="N620" s="161"/>
      <c r="O620" s="161"/>
      <c r="P620" s="120">
        <f t="shared" si="60"/>
        <v>0</v>
      </c>
    </row>
    <row r="621" spans="1:16" ht="14.25" customHeight="1">
      <c r="A621" s="155">
        <v>2800</v>
      </c>
      <c r="B621" s="339" t="s">
        <v>1889</v>
      </c>
      <c r="C621" s="262"/>
      <c r="D621" s="156">
        <f t="shared" ref="D621:P621" si="61">SUM(D622:D651)</f>
        <v>210</v>
      </c>
      <c r="E621" s="156">
        <f t="shared" si="61"/>
        <v>210</v>
      </c>
      <c r="F621" s="156">
        <f t="shared" si="61"/>
        <v>210</v>
      </c>
      <c r="G621" s="156">
        <f t="shared" si="61"/>
        <v>210</v>
      </c>
      <c r="H621" s="156">
        <f t="shared" si="61"/>
        <v>210</v>
      </c>
      <c r="I621" s="156">
        <f t="shared" si="61"/>
        <v>210</v>
      </c>
      <c r="J621" s="156">
        <f t="shared" si="61"/>
        <v>210</v>
      </c>
      <c r="K621" s="156">
        <f t="shared" si="61"/>
        <v>210</v>
      </c>
      <c r="L621" s="156">
        <f t="shared" si="61"/>
        <v>210</v>
      </c>
      <c r="M621" s="156">
        <f t="shared" si="61"/>
        <v>210</v>
      </c>
      <c r="N621" s="156">
        <f t="shared" si="61"/>
        <v>210</v>
      </c>
      <c r="O621" s="156">
        <f t="shared" si="61"/>
        <v>210</v>
      </c>
      <c r="P621" s="156">
        <f t="shared" si="61"/>
        <v>2520</v>
      </c>
    </row>
    <row r="622" spans="1:16" ht="14.25" customHeight="1">
      <c r="A622" s="340">
        <v>281</v>
      </c>
      <c r="B622" s="341" t="s">
        <v>1890</v>
      </c>
      <c r="C622" s="134">
        <v>11</v>
      </c>
      <c r="D622" s="119"/>
      <c r="E622" s="119"/>
      <c r="F622" s="119"/>
      <c r="G622" s="119"/>
      <c r="H622" s="119"/>
      <c r="I622" s="119"/>
      <c r="J622" s="119"/>
      <c r="K622" s="119"/>
      <c r="L622" s="119"/>
      <c r="M622" s="119"/>
      <c r="N622" s="119"/>
      <c r="O622" s="119"/>
      <c r="P622" s="120">
        <f t="shared" ref="P622:P651" si="62">SUM(D622:O622)</f>
        <v>0</v>
      </c>
    </row>
    <row r="623" spans="1:16" ht="14.25" customHeight="1">
      <c r="A623" s="253"/>
      <c r="B623" s="254"/>
      <c r="C623" s="134">
        <v>12</v>
      </c>
      <c r="D623" s="119"/>
      <c r="E623" s="119"/>
      <c r="F623" s="119"/>
      <c r="G623" s="119"/>
      <c r="H623" s="119"/>
      <c r="I623" s="119"/>
      <c r="J623" s="119"/>
      <c r="K623" s="119"/>
      <c r="L623" s="119"/>
      <c r="M623" s="119"/>
      <c r="N623" s="119"/>
      <c r="O623" s="119"/>
      <c r="P623" s="120">
        <f t="shared" si="62"/>
        <v>0</v>
      </c>
    </row>
    <row r="624" spans="1:16" ht="14.25" customHeight="1">
      <c r="A624" s="253"/>
      <c r="B624" s="254"/>
      <c r="C624" s="134">
        <v>13</v>
      </c>
      <c r="D624" s="119"/>
      <c r="E624" s="119"/>
      <c r="F624" s="119"/>
      <c r="G624" s="119"/>
      <c r="H624" s="119"/>
      <c r="I624" s="119"/>
      <c r="J624" s="119"/>
      <c r="K624" s="119"/>
      <c r="L624" s="119"/>
      <c r="M624" s="119"/>
      <c r="N624" s="119"/>
      <c r="O624" s="119"/>
      <c r="P624" s="120">
        <f t="shared" si="62"/>
        <v>0</v>
      </c>
    </row>
    <row r="625" spans="1:16" ht="14.25" customHeight="1">
      <c r="A625" s="253"/>
      <c r="B625" s="254"/>
      <c r="C625" s="134">
        <v>14</v>
      </c>
      <c r="D625" s="119"/>
      <c r="E625" s="119"/>
      <c r="F625" s="119"/>
      <c r="G625" s="119"/>
      <c r="H625" s="119"/>
      <c r="I625" s="119"/>
      <c r="J625" s="119"/>
      <c r="K625" s="119"/>
      <c r="L625" s="119"/>
      <c r="M625" s="119"/>
      <c r="N625" s="119"/>
      <c r="O625" s="119"/>
      <c r="P625" s="120">
        <f t="shared" si="62"/>
        <v>0</v>
      </c>
    </row>
    <row r="626" spans="1:16" ht="14.25" customHeight="1">
      <c r="A626" s="253"/>
      <c r="B626" s="254"/>
      <c r="C626" s="134">
        <v>15</v>
      </c>
      <c r="D626" s="119"/>
      <c r="E626" s="119"/>
      <c r="F626" s="119"/>
      <c r="G626" s="119"/>
      <c r="H626" s="119"/>
      <c r="I626" s="119"/>
      <c r="J626" s="119"/>
      <c r="K626" s="119"/>
      <c r="L626" s="119"/>
      <c r="M626" s="119"/>
      <c r="N626" s="119"/>
      <c r="O626" s="119"/>
      <c r="P626" s="120">
        <f t="shared" si="62"/>
        <v>0</v>
      </c>
    </row>
    <row r="627" spans="1:16" ht="14.25" customHeight="1">
      <c r="A627" s="253"/>
      <c r="B627" s="254"/>
      <c r="C627" s="134">
        <v>16</v>
      </c>
      <c r="D627" s="119"/>
      <c r="E627" s="119"/>
      <c r="F627" s="119"/>
      <c r="G627" s="119"/>
      <c r="H627" s="119"/>
      <c r="I627" s="119"/>
      <c r="J627" s="119"/>
      <c r="K627" s="119"/>
      <c r="L627" s="119"/>
      <c r="M627" s="119"/>
      <c r="N627" s="119"/>
      <c r="O627" s="119"/>
      <c r="P627" s="120">
        <f t="shared" si="62"/>
        <v>0</v>
      </c>
    </row>
    <row r="628" spans="1:16" ht="14.25" customHeight="1">
      <c r="A628" s="253"/>
      <c r="B628" s="254"/>
      <c r="C628" s="134">
        <v>17</v>
      </c>
      <c r="D628" s="119"/>
      <c r="E628" s="119"/>
      <c r="F628" s="119"/>
      <c r="G628" s="119"/>
      <c r="H628" s="119"/>
      <c r="I628" s="119"/>
      <c r="J628" s="119"/>
      <c r="K628" s="119"/>
      <c r="L628" s="119"/>
      <c r="M628" s="119"/>
      <c r="N628" s="119"/>
      <c r="O628" s="119"/>
      <c r="P628" s="120">
        <f t="shared" si="62"/>
        <v>0</v>
      </c>
    </row>
    <row r="629" spans="1:16" ht="14.25" customHeight="1">
      <c r="A629" s="253"/>
      <c r="B629" s="254"/>
      <c r="C629" s="134">
        <v>25</v>
      </c>
      <c r="D629" s="119"/>
      <c r="E629" s="119"/>
      <c r="F629" s="119"/>
      <c r="G629" s="119"/>
      <c r="H629" s="119"/>
      <c r="I629" s="119"/>
      <c r="J629" s="119"/>
      <c r="K629" s="119"/>
      <c r="L629" s="119"/>
      <c r="M629" s="119"/>
      <c r="N629" s="119"/>
      <c r="O629" s="119"/>
      <c r="P629" s="120">
        <f t="shared" si="62"/>
        <v>0</v>
      </c>
    </row>
    <row r="630" spans="1:16" ht="14.25" customHeight="1">
      <c r="A630" s="253"/>
      <c r="B630" s="254"/>
      <c r="C630" s="134">
        <v>26</v>
      </c>
      <c r="D630" s="119"/>
      <c r="E630" s="119"/>
      <c r="F630" s="119"/>
      <c r="G630" s="119"/>
      <c r="H630" s="119"/>
      <c r="I630" s="119"/>
      <c r="J630" s="119"/>
      <c r="K630" s="119"/>
      <c r="L630" s="119"/>
      <c r="M630" s="119"/>
      <c r="N630" s="119"/>
      <c r="O630" s="119"/>
      <c r="P630" s="120">
        <f t="shared" si="62"/>
        <v>0</v>
      </c>
    </row>
    <row r="631" spans="1:16" ht="14.25" customHeight="1">
      <c r="A631" s="255"/>
      <c r="B631" s="256"/>
      <c r="C631" s="134">
        <v>27</v>
      </c>
      <c r="D631" s="119"/>
      <c r="E631" s="119"/>
      <c r="F631" s="119"/>
      <c r="G631" s="119"/>
      <c r="H631" s="119"/>
      <c r="I631" s="119"/>
      <c r="J631" s="119"/>
      <c r="K631" s="119"/>
      <c r="L631" s="119"/>
      <c r="M631" s="119"/>
      <c r="N631" s="119"/>
      <c r="O631" s="119"/>
      <c r="P631" s="120">
        <f t="shared" si="62"/>
        <v>0</v>
      </c>
    </row>
    <row r="632" spans="1:16" ht="14.25" customHeight="1">
      <c r="A632" s="340">
        <v>282</v>
      </c>
      <c r="B632" s="347" t="s">
        <v>1891</v>
      </c>
      <c r="C632" s="134">
        <v>11</v>
      </c>
      <c r="D632" s="119">
        <v>210</v>
      </c>
      <c r="E632" s="119">
        <v>210</v>
      </c>
      <c r="F632" s="119">
        <v>210</v>
      </c>
      <c r="G632" s="119">
        <v>210</v>
      </c>
      <c r="H632" s="119">
        <v>210</v>
      </c>
      <c r="I632" s="119">
        <v>210</v>
      </c>
      <c r="J632" s="119">
        <v>210</v>
      </c>
      <c r="K632" s="119">
        <v>210</v>
      </c>
      <c r="L632" s="119">
        <v>210</v>
      </c>
      <c r="M632" s="119">
        <v>210</v>
      </c>
      <c r="N632" s="119">
        <v>210</v>
      </c>
      <c r="O632" s="119">
        <v>210</v>
      </c>
      <c r="P632" s="120">
        <f t="shared" si="62"/>
        <v>2520</v>
      </c>
    </row>
    <row r="633" spans="1:16" ht="14.25" customHeight="1">
      <c r="A633" s="253"/>
      <c r="B633" s="348"/>
      <c r="C633" s="134">
        <v>12</v>
      </c>
      <c r="D633" s="119"/>
      <c r="E633" s="119"/>
      <c r="F633" s="119"/>
      <c r="G633" s="119"/>
      <c r="H633" s="119"/>
      <c r="I633" s="119"/>
      <c r="J633" s="119"/>
      <c r="K633" s="119"/>
      <c r="L633" s="119"/>
      <c r="M633" s="119"/>
      <c r="N633" s="119"/>
      <c r="O633" s="119"/>
      <c r="P633" s="120">
        <f t="shared" si="62"/>
        <v>0</v>
      </c>
    </row>
    <row r="634" spans="1:16" ht="14.25" customHeight="1">
      <c r="A634" s="253"/>
      <c r="B634" s="348"/>
      <c r="C634" s="134">
        <v>13</v>
      </c>
      <c r="D634" s="119"/>
      <c r="E634" s="119"/>
      <c r="F634" s="119"/>
      <c r="G634" s="119"/>
      <c r="H634" s="119"/>
      <c r="I634" s="119"/>
      <c r="J634" s="119"/>
      <c r="K634" s="119"/>
      <c r="L634" s="119"/>
      <c r="M634" s="119"/>
      <c r="N634" s="119"/>
      <c r="O634" s="119"/>
      <c r="P634" s="120">
        <f t="shared" si="62"/>
        <v>0</v>
      </c>
    </row>
    <row r="635" spans="1:16" ht="14.25" customHeight="1">
      <c r="A635" s="253"/>
      <c r="B635" s="348"/>
      <c r="C635" s="134">
        <v>14</v>
      </c>
      <c r="D635" s="119"/>
      <c r="E635" s="119"/>
      <c r="F635" s="119"/>
      <c r="G635" s="119"/>
      <c r="H635" s="119"/>
      <c r="I635" s="119"/>
      <c r="J635" s="119"/>
      <c r="K635" s="119"/>
      <c r="L635" s="119"/>
      <c r="M635" s="119"/>
      <c r="N635" s="119"/>
      <c r="O635" s="119"/>
      <c r="P635" s="120">
        <f t="shared" si="62"/>
        <v>0</v>
      </c>
    </row>
    <row r="636" spans="1:16" ht="14.25" customHeight="1">
      <c r="A636" s="253"/>
      <c r="B636" s="348"/>
      <c r="C636" s="134">
        <v>15</v>
      </c>
      <c r="D636" s="119"/>
      <c r="E636" s="119"/>
      <c r="F636" s="119"/>
      <c r="G636" s="119"/>
      <c r="H636" s="119"/>
      <c r="I636" s="119"/>
      <c r="J636" s="119"/>
      <c r="K636" s="119"/>
      <c r="L636" s="119"/>
      <c r="M636" s="119"/>
      <c r="N636" s="119"/>
      <c r="O636" s="119"/>
      <c r="P636" s="120">
        <f t="shared" si="62"/>
        <v>0</v>
      </c>
    </row>
    <row r="637" spans="1:16" ht="14.25" customHeight="1">
      <c r="A637" s="253"/>
      <c r="B637" s="348"/>
      <c r="C637" s="134">
        <v>16</v>
      </c>
      <c r="D637" s="119"/>
      <c r="E637" s="119"/>
      <c r="F637" s="119"/>
      <c r="G637" s="119"/>
      <c r="H637" s="119"/>
      <c r="I637" s="119"/>
      <c r="J637" s="119"/>
      <c r="K637" s="119"/>
      <c r="L637" s="119"/>
      <c r="M637" s="119"/>
      <c r="N637" s="119"/>
      <c r="O637" s="119"/>
      <c r="P637" s="120">
        <f t="shared" si="62"/>
        <v>0</v>
      </c>
    </row>
    <row r="638" spans="1:16" ht="14.25" customHeight="1">
      <c r="A638" s="253"/>
      <c r="B638" s="348"/>
      <c r="C638" s="134">
        <v>17</v>
      </c>
      <c r="D638" s="119"/>
      <c r="E638" s="119"/>
      <c r="F638" s="119"/>
      <c r="G638" s="119"/>
      <c r="H638" s="119"/>
      <c r="I638" s="119"/>
      <c r="J638" s="119"/>
      <c r="K638" s="119"/>
      <c r="L638" s="119"/>
      <c r="M638" s="119"/>
      <c r="N638" s="119"/>
      <c r="O638" s="119"/>
      <c r="P638" s="120">
        <f t="shared" si="62"/>
        <v>0</v>
      </c>
    </row>
    <row r="639" spans="1:16" ht="14.25" customHeight="1">
      <c r="A639" s="253"/>
      <c r="B639" s="348"/>
      <c r="C639" s="134">
        <v>25</v>
      </c>
      <c r="D639" s="119"/>
      <c r="E639" s="119"/>
      <c r="F639" s="119"/>
      <c r="G639" s="119"/>
      <c r="H639" s="119"/>
      <c r="I639" s="119"/>
      <c r="J639" s="119"/>
      <c r="K639" s="119"/>
      <c r="L639" s="119"/>
      <c r="M639" s="119"/>
      <c r="N639" s="119"/>
      <c r="O639" s="119"/>
      <c r="P639" s="120">
        <f t="shared" si="62"/>
        <v>0</v>
      </c>
    </row>
    <row r="640" spans="1:16" ht="14.25" customHeight="1">
      <c r="A640" s="253"/>
      <c r="B640" s="348"/>
      <c r="C640" s="134">
        <v>26</v>
      </c>
      <c r="D640" s="119"/>
      <c r="E640" s="119"/>
      <c r="F640" s="119"/>
      <c r="G640" s="119"/>
      <c r="H640" s="119"/>
      <c r="I640" s="119"/>
      <c r="J640" s="119"/>
      <c r="K640" s="119"/>
      <c r="L640" s="119"/>
      <c r="M640" s="119"/>
      <c r="N640" s="119"/>
      <c r="O640" s="119"/>
      <c r="P640" s="120">
        <f t="shared" si="62"/>
        <v>0</v>
      </c>
    </row>
    <row r="641" spans="1:16" ht="14.25" customHeight="1">
      <c r="A641" s="255"/>
      <c r="B641" s="349"/>
      <c r="C641" s="134">
        <v>27</v>
      </c>
      <c r="D641" s="119"/>
      <c r="E641" s="119"/>
      <c r="F641" s="119"/>
      <c r="G641" s="119"/>
      <c r="H641" s="119"/>
      <c r="I641" s="119"/>
      <c r="J641" s="119"/>
      <c r="K641" s="119"/>
      <c r="L641" s="119"/>
      <c r="M641" s="119"/>
      <c r="N641" s="119"/>
      <c r="O641" s="119"/>
      <c r="P641" s="120">
        <f t="shared" si="62"/>
        <v>0</v>
      </c>
    </row>
    <row r="642" spans="1:16" ht="14.25" customHeight="1">
      <c r="A642" s="340">
        <v>283</v>
      </c>
      <c r="B642" s="341" t="s">
        <v>1892</v>
      </c>
      <c r="C642" s="134">
        <v>11</v>
      </c>
      <c r="D642" s="119"/>
      <c r="E642" s="119"/>
      <c r="F642" s="119"/>
      <c r="G642" s="119"/>
      <c r="H642" s="119"/>
      <c r="I642" s="119"/>
      <c r="J642" s="119"/>
      <c r="K642" s="119"/>
      <c r="L642" s="119"/>
      <c r="M642" s="119"/>
      <c r="N642" s="119"/>
      <c r="O642" s="119"/>
      <c r="P642" s="120">
        <f t="shared" si="62"/>
        <v>0</v>
      </c>
    </row>
    <row r="643" spans="1:16" ht="14.25" customHeight="1">
      <c r="A643" s="253"/>
      <c r="B643" s="254"/>
      <c r="C643" s="134">
        <v>12</v>
      </c>
      <c r="D643" s="119"/>
      <c r="E643" s="119"/>
      <c r="F643" s="119"/>
      <c r="G643" s="119"/>
      <c r="H643" s="119"/>
      <c r="I643" s="119"/>
      <c r="J643" s="119"/>
      <c r="K643" s="119"/>
      <c r="L643" s="119"/>
      <c r="M643" s="119"/>
      <c r="N643" s="119"/>
      <c r="O643" s="119"/>
      <c r="P643" s="120">
        <f t="shared" si="62"/>
        <v>0</v>
      </c>
    </row>
    <row r="644" spans="1:16" ht="14.25" customHeight="1">
      <c r="A644" s="253"/>
      <c r="B644" s="254"/>
      <c r="C644" s="134">
        <v>13</v>
      </c>
      <c r="D644" s="119"/>
      <c r="E644" s="119"/>
      <c r="F644" s="119"/>
      <c r="G644" s="119"/>
      <c r="H644" s="119"/>
      <c r="I644" s="119"/>
      <c r="J644" s="119"/>
      <c r="K644" s="119"/>
      <c r="L644" s="119"/>
      <c r="M644" s="119"/>
      <c r="N644" s="119"/>
      <c r="O644" s="119"/>
      <c r="P644" s="120">
        <f t="shared" si="62"/>
        <v>0</v>
      </c>
    </row>
    <row r="645" spans="1:16" ht="14.25" customHeight="1">
      <c r="A645" s="253"/>
      <c r="B645" s="254"/>
      <c r="C645" s="134">
        <v>14</v>
      </c>
      <c r="D645" s="119"/>
      <c r="E645" s="119"/>
      <c r="F645" s="119"/>
      <c r="G645" s="119"/>
      <c r="H645" s="119"/>
      <c r="I645" s="119"/>
      <c r="J645" s="119"/>
      <c r="K645" s="119"/>
      <c r="L645" s="119"/>
      <c r="M645" s="119"/>
      <c r="N645" s="119"/>
      <c r="O645" s="119"/>
      <c r="P645" s="120">
        <f t="shared" si="62"/>
        <v>0</v>
      </c>
    </row>
    <row r="646" spans="1:16" ht="14.25" customHeight="1">
      <c r="A646" s="253"/>
      <c r="B646" s="254"/>
      <c r="C646" s="134">
        <v>15</v>
      </c>
      <c r="D646" s="119"/>
      <c r="E646" s="119"/>
      <c r="F646" s="119"/>
      <c r="G646" s="119"/>
      <c r="H646" s="119"/>
      <c r="I646" s="119"/>
      <c r="J646" s="119"/>
      <c r="K646" s="119"/>
      <c r="L646" s="119"/>
      <c r="M646" s="119"/>
      <c r="N646" s="119"/>
      <c r="O646" s="119"/>
      <c r="P646" s="120">
        <f t="shared" si="62"/>
        <v>0</v>
      </c>
    </row>
    <row r="647" spans="1:16" ht="14.25" customHeight="1">
      <c r="A647" s="253"/>
      <c r="B647" s="254"/>
      <c r="C647" s="134">
        <v>16</v>
      </c>
      <c r="D647" s="119"/>
      <c r="E647" s="119"/>
      <c r="F647" s="119"/>
      <c r="G647" s="119"/>
      <c r="H647" s="119"/>
      <c r="I647" s="119"/>
      <c r="J647" s="119"/>
      <c r="K647" s="119"/>
      <c r="L647" s="119"/>
      <c r="M647" s="119"/>
      <c r="N647" s="119"/>
      <c r="O647" s="119"/>
      <c r="P647" s="120">
        <f t="shared" si="62"/>
        <v>0</v>
      </c>
    </row>
    <row r="648" spans="1:16" ht="14.25" customHeight="1">
      <c r="A648" s="253"/>
      <c r="B648" s="254"/>
      <c r="C648" s="134">
        <v>17</v>
      </c>
      <c r="D648" s="119"/>
      <c r="E648" s="119"/>
      <c r="F648" s="119"/>
      <c r="G648" s="119"/>
      <c r="H648" s="119"/>
      <c r="I648" s="119"/>
      <c r="J648" s="119"/>
      <c r="K648" s="119"/>
      <c r="L648" s="119"/>
      <c r="M648" s="119"/>
      <c r="N648" s="119"/>
      <c r="O648" s="119"/>
      <c r="P648" s="120">
        <f t="shared" si="62"/>
        <v>0</v>
      </c>
    </row>
    <row r="649" spans="1:16" ht="14.25" customHeight="1">
      <c r="A649" s="253"/>
      <c r="B649" s="254"/>
      <c r="C649" s="134">
        <v>25</v>
      </c>
      <c r="D649" s="119"/>
      <c r="E649" s="119"/>
      <c r="F649" s="119"/>
      <c r="G649" s="119"/>
      <c r="H649" s="119"/>
      <c r="I649" s="119"/>
      <c r="J649" s="119"/>
      <c r="K649" s="119"/>
      <c r="L649" s="119"/>
      <c r="M649" s="119"/>
      <c r="N649" s="119"/>
      <c r="O649" s="119"/>
      <c r="P649" s="120">
        <f t="shared" si="62"/>
        <v>0</v>
      </c>
    </row>
    <row r="650" spans="1:16" ht="14.25" customHeight="1">
      <c r="A650" s="253"/>
      <c r="B650" s="254"/>
      <c r="C650" s="134">
        <v>26</v>
      </c>
      <c r="D650" s="119"/>
      <c r="E650" s="119"/>
      <c r="F650" s="119"/>
      <c r="G650" s="119"/>
      <c r="H650" s="119"/>
      <c r="I650" s="119"/>
      <c r="J650" s="119"/>
      <c r="K650" s="119"/>
      <c r="L650" s="119"/>
      <c r="M650" s="119"/>
      <c r="N650" s="119"/>
      <c r="O650" s="119"/>
      <c r="P650" s="120">
        <f t="shared" si="62"/>
        <v>0</v>
      </c>
    </row>
    <row r="651" spans="1:16" ht="14.25" customHeight="1">
      <c r="A651" s="255"/>
      <c r="B651" s="256"/>
      <c r="C651" s="134">
        <v>27</v>
      </c>
      <c r="D651" s="119"/>
      <c r="E651" s="119"/>
      <c r="F651" s="119"/>
      <c r="G651" s="119"/>
      <c r="H651" s="119"/>
      <c r="I651" s="119"/>
      <c r="J651" s="119"/>
      <c r="K651" s="119"/>
      <c r="L651" s="119"/>
      <c r="M651" s="119"/>
      <c r="N651" s="119"/>
      <c r="O651" s="119"/>
      <c r="P651" s="120">
        <f t="shared" si="62"/>
        <v>0</v>
      </c>
    </row>
    <row r="652" spans="1:16" ht="14.25" customHeight="1">
      <c r="A652" s="155">
        <v>2900</v>
      </c>
      <c r="B652" s="339" t="s">
        <v>1893</v>
      </c>
      <c r="C652" s="262"/>
      <c r="D652" s="156">
        <f t="shared" ref="D652:P652" si="63">SUM(D653:D742)</f>
        <v>19894.666666666668</v>
      </c>
      <c r="E652" s="156">
        <f t="shared" si="63"/>
        <v>19894.666666666668</v>
      </c>
      <c r="F652" s="156">
        <f t="shared" si="63"/>
        <v>19894.666666666668</v>
      </c>
      <c r="G652" s="156">
        <f t="shared" si="63"/>
        <v>19894.666666666668</v>
      </c>
      <c r="H652" s="156">
        <f t="shared" si="63"/>
        <v>19894.666666666668</v>
      </c>
      <c r="I652" s="156">
        <f t="shared" si="63"/>
        <v>19894.666666666668</v>
      </c>
      <c r="J652" s="156">
        <f t="shared" si="63"/>
        <v>19894.666666666668</v>
      </c>
      <c r="K652" s="156">
        <f t="shared" si="63"/>
        <v>19894.666666666668</v>
      </c>
      <c r="L652" s="156">
        <f t="shared" si="63"/>
        <v>19894.666666666668</v>
      </c>
      <c r="M652" s="156">
        <f t="shared" si="63"/>
        <v>19894.666666666668</v>
      </c>
      <c r="N652" s="156">
        <f t="shared" si="63"/>
        <v>19894.666666666668</v>
      </c>
      <c r="O652" s="156">
        <f t="shared" si="63"/>
        <v>19894.666666666668</v>
      </c>
      <c r="P652" s="156">
        <f t="shared" si="63"/>
        <v>238736</v>
      </c>
    </row>
    <row r="653" spans="1:16" ht="14.25" customHeight="1">
      <c r="A653" s="340">
        <v>291</v>
      </c>
      <c r="B653" s="341" t="s">
        <v>1894</v>
      </c>
      <c r="C653" s="134">
        <v>11</v>
      </c>
      <c r="D653" s="249">
        <f>P653/12</f>
        <v>4166.666666666667</v>
      </c>
      <c r="E653" s="119">
        <f>D653</f>
        <v>4166.666666666667</v>
      </c>
      <c r="F653" s="160">
        <f t="shared" ref="F653:O653" si="64">E653</f>
        <v>4166.666666666667</v>
      </c>
      <c r="G653" s="160">
        <f t="shared" si="64"/>
        <v>4166.666666666667</v>
      </c>
      <c r="H653" s="160">
        <f>G653</f>
        <v>4166.666666666667</v>
      </c>
      <c r="I653" s="160">
        <f t="shared" si="64"/>
        <v>4166.666666666667</v>
      </c>
      <c r="J653" s="160">
        <f t="shared" si="64"/>
        <v>4166.666666666667</v>
      </c>
      <c r="K653" s="160">
        <f>J653</f>
        <v>4166.666666666667</v>
      </c>
      <c r="L653" s="160">
        <f t="shared" si="64"/>
        <v>4166.666666666667</v>
      </c>
      <c r="M653" s="160">
        <f t="shared" si="64"/>
        <v>4166.666666666667</v>
      </c>
      <c r="N653" s="160">
        <f>M653</f>
        <v>4166.666666666667</v>
      </c>
      <c r="O653" s="160">
        <f t="shared" si="64"/>
        <v>4166.666666666667</v>
      </c>
      <c r="P653" s="120">
        <v>50000</v>
      </c>
    </row>
    <row r="654" spans="1:16" ht="14.25" customHeight="1">
      <c r="A654" s="253"/>
      <c r="B654" s="254"/>
      <c r="C654" s="134">
        <v>12</v>
      </c>
      <c r="D654" s="119"/>
      <c r="E654" s="119"/>
      <c r="F654" s="119"/>
      <c r="G654" s="119"/>
      <c r="H654" s="119"/>
      <c r="I654" s="119"/>
      <c r="J654" s="119"/>
      <c r="K654" s="119"/>
      <c r="L654" s="119"/>
      <c r="M654" s="119"/>
      <c r="N654" s="119"/>
      <c r="O654" s="119"/>
      <c r="P654" s="120">
        <f t="shared" ref="P654:P742" si="65">SUM(D654:O654)</f>
        <v>0</v>
      </c>
    </row>
    <row r="655" spans="1:16" ht="14.25" customHeight="1">
      <c r="A655" s="253"/>
      <c r="B655" s="254"/>
      <c r="C655" s="134">
        <v>13</v>
      </c>
      <c r="D655" s="119"/>
      <c r="E655" s="119"/>
      <c r="F655" s="119"/>
      <c r="G655" s="119"/>
      <c r="H655" s="119"/>
      <c r="I655" s="119"/>
      <c r="J655" s="119"/>
      <c r="K655" s="119"/>
      <c r="L655" s="119"/>
      <c r="M655" s="119"/>
      <c r="N655" s="119"/>
      <c r="O655" s="119"/>
      <c r="P655" s="120">
        <f t="shared" si="65"/>
        <v>0</v>
      </c>
    </row>
    <row r="656" spans="1:16" ht="14.25" customHeight="1">
      <c r="A656" s="253"/>
      <c r="B656" s="254"/>
      <c r="C656" s="134">
        <v>14</v>
      </c>
      <c r="D656" s="119"/>
      <c r="E656" s="119"/>
      <c r="F656" s="119"/>
      <c r="G656" s="119"/>
      <c r="H656" s="119"/>
      <c r="I656" s="119"/>
      <c r="J656" s="119"/>
      <c r="K656" s="119"/>
      <c r="L656" s="119"/>
      <c r="M656" s="119"/>
      <c r="N656" s="119"/>
      <c r="O656" s="119"/>
      <c r="P656" s="120">
        <f t="shared" si="65"/>
        <v>0</v>
      </c>
    </row>
    <row r="657" spans="1:16" ht="14.25" customHeight="1">
      <c r="A657" s="253"/>
      <c r="B657" s="254"/>
      <c r="C657" s="134">
        <v>15</v>
      </c>
      <c r="D657" s="119"/>
      <c r="E657" s="119"/>
      <c r="F657" s="119"/>
      <c r="G657" s="119"/>
      <c r="H657" s="119"/>
      <c r="I657" s="119"/>
      <c r="J657" s="119"/>
      <c r="K657" s="119"/>
      <c r="L657" s="119"/>
      <c r="M657" s="119"/>
      <c r="N657" s="119"/>
      <c r="O657" s="119"/>
      <c r="P657" s="120">
        <f t="shared" si="65"/>
        <v>0</v>
      </c>
    </row>
    <row r="658" spans="1:16" ht="14.25" customHeight="1">
      <c r="A658" s="253"/>
      <c r="B658" s="254"/>
      <c r="C658" s="134">
        <v>16</v>
      </c>
      <c r="D658" s="119"/>
      <c r="E658" s="119"/>
      <c r="F658" s="119"/>
      <c r="G658" s="119"/>
      <c r="H658" s="119"/>
      <c r="I658" s="119"/>
      <c r="J658" s="119"/>
      <c r="K658" s="119"/>
      <c r="L658" s="119"/>
      <c r="M658" s="119"/>
      <c r="N658" s="119"/>
      <c r="O658" s="119"/>
      <c r="P658" s="120">
        <f t="shared" si="65"/>
        <v>0</v>
      </c>
    </row>
    <row r="659" spans="1:16" ht="14.25" customHeight="1">
      <c r="A659" s="253"/>
      <c r="B659" s="254"/>
      <c r="C659" s="134">
        <v>17</v>
      </c>
      <c r="D659" s="119"/>
      <c r="E659" s="119"/>
      <c r="F659" s="119"/>
      <c r="G659" s="119"/>
      <c r="H659" s="119"/>
      <c r="I659" s="119"/>
      <c r="J659" s="119"/>
      <c r="K659" s="119"/>
      <c r="L659" s="119"/>
      <c r="M659" s="119"/>
      <c r="N659" s="119"/>
      <c r="O659" s="119"/>
      <c r="P659" s="120">
        <f t="shared" si="65"/>
        <v>0</v>
      </c>
    </row>
    <row r="660" spans="1:16" ht="14.25" customHeight="1">
      <c r="A660" s="253"/>
      <c r="B660" s="254"/>
      <c r="C660" s="134">
        <v>25</v>
      </c>
      <c r="D660" s="119"/>
      <c r="E660" s="119"/>
      <c r="F660" s="119"/>
      <c r="G660" s="119"/>
      <c r="H660" s="119"/>
      <c r="I660" s="119"/>
      <c r="J660" s="119"/>
      <c r="K660" s="119"/>
      <c r="L660" s="119"/>
      <c r="M660" s="119"/>
      <c r="N660" s="119"/>
      <c r="O660" s="119"/>
      <c r="P660" s="120">
        <f t="shared" si="65"/>
        <v>0</v>
      </c>
    </row>
    <row r="661" spans="1:16" ht="14.25" customHeight="1">
      <c r="A661" s="253"/>
      <c r="B661" s="254"/>
      <c r="C661" s="134">
        <v>26</v>
      </c>
      <c r="D661" s="119"/>
      <c r="E661" s="119"/>
      <c r="F661" s="119"/>
      <c r="G661" s="119"/>
      <c r="H661" s="119"/>
      <c r="I661" s="119"/>
      <c r="J661" s="119"/>
      <c r="K661" s="119"/>
      <c r="L661" s="119"/>
      <c r="M661" s="119"/>
      <c r="N661" s="119"/>
      <c r="O661" s="119"/>
      <c r="P661" s="120">
        <f t="shared" si="65"/>
        <v>0</v>
      </c>
    </row>
    <row r="662" spans="1:16" ht="14.25" customHeight="1">
      <c r="A662" s="255"/>
      <c r="B662" s="256"/>
      <c r="C662" s="134">
        <v>27</v>
      </c>
      <c r="D662" s="119"/>
      <c r="E662" s="119"/>
      <c r="F662" s="119"/>
      <c r="G662" s="119"/>
      <c r="H662" s="119"/>
      <c r="I662" s="119"/>
      <c r="J662" s="119"/>
      <c r="K662" s="119"/>
      <c r="L662" s="119"/>
      <c r="M662" s="119"/>
      <c r="N662" s="119"/>
      <c r="O662" s="119"/>
      <c r="P662" s="120">
        <f t="shared" si="65"/>
        <v>0</v>
      </c>
    </row>
    <row r="663" spans="1:16" ht="14.25" customHeight="1">
      <c r="A663" s="340">
        <v>292</v>
      </c>
      <c r="B663" s="341" t="s">
        <v>1895</v>
      </c>
      <c r="C663" s="134">
        <v>11</v>
      </c>
      <c r="D663" s="119">
        <v>809</v>
      </c>
      <c r="E663" s="119">
        <v>809</v>
      </c>
      <c r="F663" s="119">
        <v>809</v>
      </c>
      <c r="G663" s="119">
        <v>809</v>
      </c>
      <c r="H663" s="119">
        <v>809</v>
      </c>
      <c r="I663" s="119">
        <v>809</v>
      </c>
      <c r="J663" s="119">
        <v>809</v>
      </c>
      <c r="K663" s="119">
        <v>809</v>
      </c>
      <c r="L663" s="119">
        <v>809</v>
      </c>
      <c r="M663" s="119">
        <v>809</v>
      </c>
      <c r="N663" s="119">
        <v>809</v>
      </c>
      <c r="O663" s="119">
        <v>809</v>
      </c>
      <c r="P663" s="120">
        <f t="shared" si="65"/>
        <v>9708</v>
      </c>
    </row>
    <row r="664" spans="1:16" ht="14.25" customHeight="1">
      <c r="A664" s="253"/>
      <c r="B664" s="254"/>
      <c r="C664" s="134">
        <v>12</v>
      </c>
      <c r="D664" s="119"/>
      <c r="E664" s="119"/>
      <c r="F664" s="119"/>
      <c r="G664" s="119"/>
      <c r="H664" s="119"/>
      <c r="I664" s="119"/>
      <c r="J664" s="119"/>
      <c r="K664" s="119"/>
      <c r="L664" s="119"/>
      <c r="M664" s="119"/>
      <c r="N664" s="119"/>
      <c r="O664" s="119"/>
      <c r="P664" s="120">
        <f t="shared" si="65"/>
        <v>0</v>
      </c>
    </row>
    <row r="665" spans="1:16" ht="14.25" customHeight="1">
      <c r="A665" s="253"/>
      <c r="B665" s="254"/>
      <c r="C665" s="134">
        <v>13</v>
      </c>
      <c r="D665" s="119"/>
      <c r="E665" s="119"/>
      <c r="F665" s="119"/>
      <c r="G665" s="119"/>
      <c r="H665" s="119"/>
      <c r="I665" s="119"/>
      <c r="J665" s="119"/>
      <c r="K665" s="119"/>
      <c r="L665" s="119"/>
      <c r="M665" s="119"/>
      <c r="N665" s="119"/>
      <c r="O665" s="119"/>
      <c r="P665" s="120">
        <f t="shared" si="65"/>
        <v>0</v>
      </c>
    </row>
    <row r="666" spans="1:16" ht="14.25" customHeight="1">
      <c r="A666" s="253"/>
      <c r="B666" s="254"/>
      <c r="C666" s="134">
        <v>14</v>
      </c>
      <c r="D666" s="119"/>
      <c r="E666" s="119"/>
      <c r="F666" s="119"/>
      <c r="G666" s="119"/>
      <c r="H666" s="119"/>
      <c r="I666" s="119"/>
      <c r="J666" s="119"/>
      <c r="K666" s="119"/>
      <c r="L666" s="119"/>
      <c r="M666" s="119"/>
      <c r="N666" s="119"/>
      <c r="O666" s="119"/>
      <c r="P666" s="120">
        <f t="shared" si="65"/>
        <v>0</v>
      </c>
    </row>
    <row r="667" spans="1:16" ht="14.25" customHeight="1">
      <c r="A667" s="253"/>
      <c r="B667" s="254"/>
      <c r="C667" s="134">
        <v>15</v>
      </c>
      <c r="D667" s="119"/>
      <c r="E667" s="119"/>
      <c r="F667" s="119"/>
      <c r="G667" s="119"/>
      <c r="H667" s="119"/>
      <c r="I667" s="119"/>
      <c r="J667" s="119"/>
      <c r="K667" s="119"/>
      <c r="L667" s="119"/>
      <c r="M667" s="119"/>
      <c r="N667" s="119"/>
      <c r="O667" s="119"/>
      <c r="P667" s="120"/>
    </row>
    <row r="668" spans="1:16" ht="14.25" customHeight="1">
      <c r="A668" s="253"/>
      <c r="B668" s="254"/>
      <c r="C668" s="134">
        <v>16</v>
      </c>
      <c r="D668" s="119"/>
      <c r="E668" s="119"/>
      <c r="F668" s="119"/>
      <c r="G668" s="119"/>
      <c r="H668" s="119"/>
      <c r="I668" s="119"/>
      <c r="J668" s="119"/>
      <c r="K668" s="119"/>
      <c r="L668" s="119"/>
      <c r="M668" s="119"/>
      <c r="N668" s="119"/>
      <c r="O668" s="119"/>
      <c r="P668" s="120"/>
    </row>
    <row r="669" spans="1:16" ht="14.25" customHeight="1">
      <c r="A669" s="253"/>
      <c r="B669" s="254"/>
      <c r="C669" s="134">
        <v>17</v>
      </c>
      <c r="D669" s="119"/>
      <c r="E669" s="119"/>
      <c r="F669" s="119"/>
      <c r="G669" s="119"/>
      <c r="H669" s="119"/>
      <c r="I669" s="119"/>
      <c r="J669" s="119"/>
      <c r="K669" s="119"/>
      <c r="L669" s="119"/>
      <c r="M669" s="119"/>
      <c r="N669" s="119"/>
      <c r="O669" s="119"/>
      <c r="P669" s="120">
        <f t="shared" si="65"/>
        <v>0</v>
      </c>
    </row>
    <row r="670" spans="1:16" ht="14.25" customHeight="1">
      <c r="A670" s="167"/>
      <c r="B670" s="168"/>
      <c r="C670" s="134">
        <v>25</v>
      </c>
      <c r="D670" s="119"/>
      <c r="E670" s="119"/>
      <c r="F670" s="119"/>
      <c r="G670" s="119"/>
      <c r="H670" s="119"/>
      <c r="I670" s="119"/>
      <c r="J670" s="119"/>
      <c r="K670" s="119"/>
      <c r="L670" s="119"/>
      <c r="M670" s="119"/>
      <c r="N670" s="119"/>
      <c r="O670" s="119"/>
      <c r="P670" s="120">
        <f t="shared" si="65"/>
        <v>0</v>
      </c>
    </row>
    <row r="671" spans="1:16" ht="14.25" customHeight="1">
      <c r="A671" s="167"/>
      <c r="B671" s="168"/>
      <c r="C671" s="134">
        <v>26</v>
      </c>
      <c r="D671" s="119"/>
      <c r="E671" s="119"/>
      <c r="F671" s="119"/>
      <c r="G671" s="119"/>
      <c r="H671" s="119"/>
      <c r="I671" s="119"/>
      <c r="J671" s="119"/>
      <c r="K671" s="119"/>
      <c r="L671" s="119"/>
      <c r="M671" s="119"/>
      <c r="N671" s="119"/>
      <c r="O671" s="119"/>
      <c r="P671" s="120">
        <f t="shared" si="65"/>
        <v>0</v>
      </c>
    </row>
    <row r="672" spans="1:16" ht="14.25" customHeight="1">
      <c r="A672" s="167"/>
      <c r="B672" s="168"/>
      <c r="C672" s="134">
        <v>27</v>
      </c>
      <c r="D672" s="119"/>
      <c r="E672" s="119"/>
      <c r="F672" s="119"/>
      <c r="G672" s="119"/>
      <c r="H672" s="119"/>
      <c r="I672" s="119"/>
      <c r="J672" s="119"/>
      <c r="K672" s="119"/>
      <c r="L672" s="119"/>
      <c r="M672" s="119"/>
      <c r="N672" s="119"/>
      <c r="O672" s="119"/>
      <c r="P672" s="120">
        <f t="shared" si="65"/>
        <v>0</v>
      </c>
    </row>
    <row r="673" spans="1:16" ht="15" customHeight="1">
      <c r="A673" s="340">
        <v>293</v>
      </c>
      <c r="B673" s="341" t="s">
        <v>1896</v>
      </c>
      <c r="C673" s="134">
        <v>11</v>
      </c>
      <c r="D673" s="119">
        <v>1010</v>
      </c>
      <c r="E673" s="119">
        <v>1010</v>
      </c>
      <c r="F673" s="119">
        <v>1010</v>
      </c>
      <c r="G673" s="119">
        <v>1010</v>
      </c>
      <c r="H673" s="119">
        <v>1010</v>
      </c>
      <c r="I673" s="119">
        <v>1010</v>
      </c>
      <c r="J673" s="119">
        <v>1010</v>
      </c>
      <c r="K673" s="119">
        <v>1010</v>
      </c>
      <c r="L673" s="119">
        <v>1010</v>
      </c>
      <c r="M673" s="119">
        <v>1010</v>
      </c>
      <c r="N673" s="119">
        <v>1010</v>
      </c>
      <c r="O673" s="119">
        <v>1010</v>
      </c>
      <c r="P673" s="120">
        <f t="shared" si="65"/>
        <v>12120</v>
      </c>
    </row>
    <row r="674" spans="1:16" ht="14.25" customHeight="1">
      <c r="A674" s="253"/>
      <c r="B674" s="254"/>
      <c r="C674" s="134">
        <v>12</v>
      </c>
      <c r="D674" s="119"/>
      <c r="E674" s="119"/>
      <c r="F674" s="119"/>
      <c r="G674" s="119"/>
      <c r="H674" s="119"/>
      <c r="I674" s="119"/>
      <c r="J674" s="119"/>
      <c r="K674" s="119"/>
      <c r="L674" s="119"/>
      <c r="M674" s="119"/>
      <c r="N674" s="119"/>
      <c r="O674" s="119"/>
      <c r="P674" s="120">
        <f t="shared" si="65"/>
        <v>0</v>
      </c>
    </row>
    <row r="675" spans="1:16" ht="14.25" customHeight="1">
      <c r="A675" s="253"/>
      <c r="B675" s="254"/>
      <c r="C675" s="134">
        <v>13</v>
      </c>
      <c r="D675" s="119"/>
      <c r="E675" s="119"/>
      <c r="F675" s="119"/>
      <c r="G675" s="119"/>
      <c r="H675" s="119"/>
      <c r="I675" s="119"/>
      <c r="J675" s="119"/>
      <c r="K675" s="119"/>
      <c r="L675" s="119"/>
      <c r="M675" s="119"/>
      <c r="N675" s="119"/>
      <c r="O675" s="119"/>
      <c r="P675" s="120">
        <f t="shared" si="65"/>
        <v>0</v>
      </c>
    </row>
    <row r="676" spans="1:16" ht="14.25" customHeight="1">
      <c r="A676" s="253"/>
      <c r="B676" s="254"/>
      <c r="C676" s="134">
        <v>14</v>
      </c>
      <c r="D676" s="119"/>
      <c r="E676" s="119"/>
      <c r="F676" s="119"/>
      <c r="G676" s="119"/>
      <c r="H676" s="119"/>
      <c r="I676" s="119"/>
      <c r="J676" s="119"/>
      <c r="K676" s="119"/>
      <c r="L676" s="119"/>
      <c r="M676" s="119"/>
      <c r="N676" s="119"/>
      <c r="O676" s="119"/>
      <c r="P676" s="120">
        <f t="shared" si="65"/>
        <v>0</v>
      </c>
    </row>
    <row r="677" spans="1:16" ht="14.25" customHeight="1">
      <c r="A677" s="253"/>
      <c r="B677" s="254"/>
      <c r="C677" s="134">
        <v>15</v>
      </c>
      <c r="D677" s="119"/>
      <c r="E677" s="119"/>
      <c r="F677" s="119"/>
      <c r="G677" s="119"/>
      <c r="H677" s="119"/>
      <c r="I677" s="119"/>
      <c r="J677" s="119"/>
      <c r="K677" s="119"/>
      <c r="L677" s="119"/>
      <c r="M677" s="119"/>
      <c r="N677" s="119"/>
      <c r="O677" s="119"/>
      <c r="P677" s="120">
        <f t="shared" si="65"/>
        <v>0</v>
      </c>
    </row>
    <row r="678" spans="1:16" ht="14.25" customHeight="1">
      <c r="A678" s="253"/>
      <c r="B678" s="254"/>
      <c r="C678" s="134">
        <v>16</v>
      </c>
      <c r="D678" s="119"/>
      <c r="E678" s="119"/>
      <c r="F678" s="119"/>
      <c r="G678" s="119"/>
      <c r="H678" s="119"/>
      <c r="I678" s="119"/>
      <c r="J678" s="119"/>
      <c r="K678" s="119"/>
      <c r="L678" s="119"/>
      <c r="M678" s="119"/>
      <c r="N678" s="119"/>
      <c r="O678" s="119"/>
      <c r="P678" s="120">
        <f t="shared" si="65"/>
        <v>0</v>
      </c>
    </row>
    <row r="679" spans="1:16" ht="14.25" customHeight="1">
      <c r="A679" s="253"/>
      <c r="B679" s="254"/>
      <c r="C679" s="134">
        <v>17</v>
      </c>
      <c r="D679" s="119"/>
      <c r="E679" s="119"/>
      <c r="F679" s="119"/>
      <c r="G679" s="119"/>
      <c r="H679" s="119"/>
      <c r="I679" s="119"/>
      <c r="J679" s="119"/>
      <c r="K679" s="119"/>
      <c r="L679" s="119"/>
      <c r="M679" s="119"/>
      <c r="N679" s="119"/>
      <c r="O679" s="119"/>
      <c r="P679" s="120">
        <f t="shared" si="65"/>
        <v>0</v>
      </c>
    </row>
    <row r="680" spans="1:16" ht="14.25" customHeight="1">
      <c r="A680" s="253"/>
      <c r="B680" s="254"/>
      <c r="C680" s="134">
        <v>25</v>
      </c>
      <c r="D680" s="119"/>
      <c r="E680" s="119"/>
      <c r="F680" s="119"/>
      <c r="G680" s="119"/>
      <c r="H680" s="119"/>
      <c r="I680" s="119"/>
      <c r="J680" s="119"/>
      <c r="K680" s="119"/>
      <c r="L680" s="119"/>
      <c r="M680" s="119"/>
      <c r="N680" s="119"/>
      <c r="O680" s="119"/>
      <c r="P680" s="120">
        <f t="shared" si="65"/>
        <v>0</v>
      </c>
    </row>
    <row r="681" spans="1:16" ht="14.25" customHeight="1">
      <c r="A681" s="253"/>
      <c r="B681" s="254"/>
      <c r="C681" s="134">
        <v>26</v>
      </c>
      <c r="D681" s="119"/>
      <c r="E681" s="119"/>
      <c r="F681" s="119"/>
      <c r="G681" s="119"/>
      <c r="H681" s="119"/>
      <c r="I681" s="119"/>
      <c r="J681" s="119"/>
      <c r="K681" s="119"/>
      <c r="L681" s="119"/>
      <c r="M681" s="119"/>
      <c r="N681" s="119"/>
      <c r="O681" s="119"/>
      <c r="P681" s="120">
        <f t="shared" si="65"/>
        <v>0</v>
      </c>
    </row>
    <row r="682" spans="1:16" ht="14.25" customHeight="1">
      <c r="A682" s="255"/>
      <c r="B682" s="256"/>
      <c r="C682" s="134">
        <v>27</v>
      </c>
      <c r="D682" s="119"/>
      <c r="E682" s="119"/>
      <c r="F682" s="119"/>
      <c r="G682" s="119"/>
      <c r="H682" s="119"/>
      <c r="I682" s="119"/>
      <c r="J682" s="119"/>
      <c r="K682" s="119"/>
      <c r="L682" s="119"/>
      <c r="M682" s="119"/>
      <c r="N682" s="119"/>
      <c r="O682" s="119"/>
      <c r="P682" s="120">
        <f t="shared" si="65"/>
        <v>0</v>
      </c>
    </row>
    <row r="683" spans="1:16" ht="15" customHeight="1">
      <c r="A683" s="340">
        <v>294</v>
      </c>
      <c r="B683" s="341" t="s">
        <v>1897</v>
      </c>
      <c r="C683" s="134">
        <v>11</v>
      </c>
      <c r="D683" s="119">
        <v>1010</v>
      </c>
      <c r="E683" s="119">
        <v>1010</v>
      </c>
      <c r="F683" s="119">
        <v>1010</v>
      </c>
      <c r="G683" s="119">
        <v>1010</v>
      </c>
      <c r="H683" s="119">
        <v>1010</v>
      </c>
      <c r="I683" s="119">
        <v>1010</v>
      </c>
      <c r="J683" s="119">
        <v>1010</v>
      </c>
      <c r="K683" s="119">
        <v>1010</v>
      </c>
      <c r="L683" s="119">
        <v>1010</v>
      </c>
      <c r="M683" s="119">
        <v>1010</v>
      </c>
      <c r="N683" s="119">
        <v>1010</v>
      </c>
      <c r="O683" s="119">
        <v>1010</v>
      </c>
      <c r="P683" s="120">
        <f t="shared" si="65"/>
        <v>12120</v>
      </c>
    </row>
    <row r="684" spans="1:16" ht="14.25" customHeight="1">
      <c r="A684" s="253"/>
      <c r="B684" s="254"/>
      <c r="C684" s="134">
        <v>12</v>
      </c>
      <c r="D684" s="119"/>
      <c r="E684" s="119"/>
      <c r="F684" s="119"/>
      <c r="G684" s="119"/>
      <c r="H684" s="119"/>
      <c r="I684" s="119"/>
      <c r="J684" s="119"/>
      <c r="K684" s="119"/>
      <c r="L684" s="119"/>
      <c r="M684" s="119"/>
      <c r="N684" s="119"/>
      <c r="O684" s="119"/>
      <c r="P684" s="120">
        <f t="shared" si="65"/>
        <v>0</v>
      </c>
    </row>
    <row r="685" spans="1:16" ht="14.25" customHeight="1">
      <c r="A685" s="253"/>
      <c r="B685" s="254"/>
      <c r="C685" s="134">
        <v>13</v>
      </c>
      <c r="D685" s="119"/>
      <c r="E685" s="119"/>
      <c r="F685" s="119"/>
      <c r="G685" s="119"/>
      <c r="H685" s="119"/>
      <c r="I685" s="119"/>
      <c r="J685" s="119"/>
      <c r="K685" s="119"/>
      <c r="L685" s="119"/>
      <c r="M685" s="119"/>
      <c r="N685" s="119"/>
      <c r="O685" s="119"/>
      <c r="P685" s="120">
        <f t="shared" si="65"/>
        <v>0</v>
      </c>
    </row>
    <row r="686" spans="1:16" ht="14.25" customHeight="1">
      <c r="A686" s="253"/>
      <c r="B686" s="254"/>
      <c r="C686" s="134">
        <v>14</v>
      </c>
      <c r="D686" s="119"/>
      <c r="E686" s="119"/>
      <c r="F686" s="119"/>
      <c r="G686" s="119"/>
      <c r="H686" s="119"/>
      <c r="I686" s="119"/>
      <c r="J686" s="119"/>
      <c r="K686" s="119"/>
      <c r="L686" s="119"/>
      <c r="M686" s="119"/>
      <c r="N686" s="119"/>
      <c r="O686" s="119"/>
      <c r="P686" s="120">
        <f t="shared" si="65"/>
        <v>0</v>
      </c>
    </row>
    <row r="687" spans="1:16" ht="14.25" customHeight="1">
      <c r="A687" s="253"/>
      <c r="B687" s="254"/>
      <c r="C687" s="134">
        <v>15</v>
      </c>
      <c r="D687" s="119"/>
      <c r="E687" s="119"/>
      <c r="F687" s="119"/>
      <c r="G687" s="119"/>
      <c r="H687" s="119"/>
      <c r="I687" s="119"/>
      <c r="J687" s="119"/>
      <c r="K687" s="119"/>
      <c r="L687" s="119"/>
      <c r="M687" s="119"/>
      <c r="N687" s="119"/>
      <c r="O687" s="119"/>
      <c r="P687" s="120">
        <f t="shared" si="65"/>
        <v>0</v>
      </c>
    </row>
    <row r="688" spans="1:16" ht="14.25" customHeight="1">
      <c r="A688" s="253"/>
      <c r="B688" s="254"/>
      <c r="C688" s="134">
        <v>16</v>
      </c>
      <c r="D688" s="119"/>
      <c r="E688" s="119"/>
      <c r="F688" s="119"/>
      <c r="G688" s="119"/>
      <c r="H688" s="119"/>
      <c r="I688" s="119"/>
      <c r="J688" s="119"/>
      <c r="K688" s="119"/>
      <c r="L688" s="119"/>
      <c r="M688" s="119"/>
      <c r="N688" s="119"/>
      <c r="O688" s="119"/>
      <c r="P688" s="120">
        <f t="shared" si="65"/>
        <v>0</v>
      </c>
    </row>
    <row r="689" spans="1:16" ht="14.25" customHeight="1">
      <c r="A689" s="253"/>
      <c r="B689" s="254"/>
      <c r="C689" s="134">
        <v>17</v>
      </c>
      <c r="D689" s="119"/>
      <c r="E689" s="119"/>
      <c r="F689" s="119"/>
      <c r="G689" s="119"/>
      <c r="H689" s="119"/>
      <c r="I689" s="119"/>
      <c r="J689" s="119"/>
      <c r="K689" s="119"/>
      <c r="L689" s="119"/>
      <c r="M689" s="119"/>
      <c r="N689" s="119"/>
      <c r="O689" s="119"/>
      <c r="P689" s="120">
        <f t="shared" si="65"/>
        <v>0</v>
      </c>
    </row>
    <row r="690" spans="1:16" ht="14.25" customHeight="1">
      <c r="A690" s="253"/>
      <c r="B690" s="254"/>
      <c r="C690" s="134">
        <v>25</v>
      </c>
      <c r="D690" s="119"/>
      <c r="E690" s="119"/>
      <c r="F690" s="119"/>
      <c r="G690" s="119"/>
      <c r="H690" s="119"/>
      <c r="I690" s="119"/>
      <c r="J690" s="119"/>
      <c r="K690" s="119"/>
      <c r="L690" s="119"/>
      <c r="M690" s="119"/>
      <c r="N690" s="119"/>
      <c r="O690" s="119"/>
      <c r="P690" s="120">
        <f t="shared" si="65"/>
        <v>0</v>
      </c>
    </row>
    <row r="691" spans="1:16" ht="14.25" customHeight="1">
      <c r="A691" s="253"/>
      <c r="B691" s="254"/>
      <c r="C691" s="134">
        <v>26</v>
      </c>
      <c r="D691" s="119"/>
      <c r="E691" s="119"/>
      <c r="F691" s="119"/>
      <c r="G691" s="119"/>
      <c r="H691" s="119"/>
      <c r="I691" s="119"/>
      <c r="J691" s="119"/>
      <c r="K691" s="119"/>
      <c r="L691" s="119"/>
      <c r="M691" s="119"/>
      <c r="N691" s="119"/>
      <c r="O691" s="119"/>
      <c r="P691" s="120">
        <f t="shared" si="65"/>
        <v>0</v>
      </c>
    </row>
    <row r="692" spans="1:16" ht="14.25" customHeight="1">
      <c r="A692" s="255"/>
      <c r="B692" s="256"/>
      <c r="C692" s="134">
        <v>27</v>
      </c>
      <c r="D692" s="119"/>
      <c r="E692" s="119"/>
      <c r="F692" s="119"/>
      <c r="G692" s="119"/>
      <c r="H692" s="119"/>
      <c r="I692" s="119"/>
      <c r="J692" s="119"/>
      <c r="K692" s="119"/>
      <c r="L692" s="119"/>
      <c r="M692" s="119"/>
      <c r="N692" s="119"/>
      <c r="O692" s="119"/>
      <c r="P692" s="120">
        <f t="shared" si="65"/>
        <v>0</v>
      </c>
    </row>
    <row r="693" spans="1:16" ht="15" customHeight="1">
      <c r="A693" s="340">
        <v>295</v>
      </c>
      <c r="B693" s="341" t="s">
        <v>1898</v>
      </c>
      <c r="C693" s="134">
        <v>11</v>
      </c>
      <c r="D693" s="119">
        <v>459</v>
      </c>
      <c r="E693" s="119">
        <v>459</v>
      </c>
      <c r="F693" s="119">
        <v>459</v>
      </c>
      <c r="G693" s="119">
        <v>459</v>
      </c>
      <c r="H693" s="119">
        <v>459</v>
      </c>
      <c r="I693" s="119">
        <v>459</v>
      </c>
      <c r="J693" s="119">
        <v>459</v>
      </c>
      <c r="K693" s="119">
        <v>459</v>
      </c>
      <c r="L693" s="119">
        <v>459</v>
      </c>
      <c r="M693" s="119">
        <v>459</v>
      </c>
      <c r="N693" s="119">
        <v>459</v>
      </c>
      <c r="O693" s="119">
        <v>459</v>
      </c>
      <c r="P693" s="120">
        <f t="shared" si="65"/>
        <v>5508</v>
      </c>
    </row>
    <row r="694" spans="1:16" ht="14.25" customHeight="1">
      <c r="A694" s="253"/>
      <c r="B694" s="254"/>
      <c r="C694" s="134">
        <v>12</v>
      </c>
      <c r="D694" s="119"/>
      <c r="E694" s="119"/>
      <c r="F694" s="119"/>
      <c r="G694" s="119"/>
      <c r="H694" s="119"/>
      <c r="I694" s="119"/>
      <c r="J694" s="119"/>
      <c r="K694" s="119"/>
      <c r="L694" s="119"/>
      <c r="M694" s="119"/>
      <c r="N694" s="119"/>
      <c r="O694" s="119"/>
      <c r="P694" s="120">
        <f t="shared" si="65"/>
        <v>0</v>
      </c>
    </row>
    <row r="695" spans="1:16" ht="14.25" customHeight="1">
      <c r="A695" s="253"/>
      <c r="B695" s="254"/>
      <c r="C695" s="134">
        <v>13</v>
      </c>
      <c r="D695" s="119"/>
      <c r="E695" s="119"/>
      <c r="F695" s="119"/>
      <c r="G695" s="119"/>
      <c r="H695" s="119"/>
      <c r="I695" s="119"/>
      <c r="J695" s="119"/>
      <c r="K695" s="119"/>
      <c r="L695" s="119"/>
      <c r="M695" s="119"/>
      <c r="N695" s="119"/>
      <c r="O695" s="119"/>
      <c r="P695" s="120">
        <f t="shared" si="65"/>
        <v>0</v>
      </c>
    </row>
    <row r="696" spans="1:16" ht="14.25" customHeight="1">
      <c r="A696" s="253"/>
      <c r="B696" s="254"/>
      <c r="C696" s="134">
        <v>14</v>
      </c>
      <c r="D696" s="119"/>
      <c r="E696" s="119"/>
      <c r="F696" s="119"/>
      <c r="G696" s="119"/>
      <c r="H696" s="119"/>
      <c r="I696" s="119"/>
      <c r="J696" s="119"/>
      <c r="K696" s="119"/>
      <c r="L696" s="119"/>
      <c r="M696" s="119"/>
      <c r="N696" s="119"/>
      <c r="O696" s="119"/>
      <c r="P696" s="120">
        <f t="shared" si="65"/>
        <v>0</v>
      </c>
    </row>
    <row r="697" spans="1:16" ht="14.25" customHeight="1">
      <c r="A697" s="253"/>
      <c r="B697" s="254"/>
      <c r="C697" s="134">
        <v>15</v>
      </c>
      <c r="D697" s="119"/>
      <c r="E697" s="119"/>
      <c r="F697" s="119"/>
      <c r="G697" s="119"/>
      <c r="H697" s="119"/>
      <c r="I697" s="119"/>
      <c r="J697" s="119"/>
      <c r="K697" s="119"/>
      <c r="L697" s="119"/>
      <c r="M697" s="119"/>
      <c r="N697" s="119"/>
      <c r="O697" s="119"/>
      <c r="P697" s="120">
        <f t="shared" si="65"/>
        <v>0</v>
      </c>
    </row>
    <row r="698" spans="1:16" ht="14.25" customHeight="1">
      <c r="A698" s="253"/>
      <c r="B698" s="254"/>
      <c r="C698" s="134">
        <v>16</v>
      </c>
      <c r="D698" s="119"/>
      <c r="E698" s="119"/>
      <c r="F698" s="119"/>
      <c r="G698" s="119"/>
      <c r="H698" s="119"/>
      <c r="I698" s="119"/>
      <c r="J698" s="119"/>
      <c r="K698" s="119"/>
      <c r="L698" s="119"/>
      <c r="M698" s="119"/>
      <c r="N698" s="119"/>
      <c r="O698" s="119"/>
      <c r="P698" s="120">
        <f t="shared" si="65"/>
        <v>0</v>
      </c>
    </row>
    <row r="699" spans="1:16" ht="14.25" customHeight="1">
      <c r="A699" s="253"/>
      <c r="B699" s="254"/>
      <c r="C699" s="134">
        <v>17</v>
      </c>
      <c r="D699" s="119"/>
      <c r="E699" s="119"/>
      <c r="F699" s="119"/>
      <c r="G699" s="119"/>
      <c r="H699" s="119"/>
      <c r="I699" s="119"/>
      <c r="J699" s="119"/>
      <c r="K699" s="119"/>
      <c r="L699" s="119"/>
      <c r="M699" s="119"/>
      <c r="N699" s="119"/>
      <c r="O699" s="119"/>
      <c r="P699" s="120">
        <f t="shared" si="65"/>
        <v>0</v>
      </c>
    </row>
    <row r="700" spans="1:16" ht="14.25" customHeight="1">
      <c r="A700" s="253"/>
      <c r="B700" s="254"/>
      <c r="C700" s="134">
        <v>25</v>
      </c>
      <c r="D700" s="119"/>
      <c r="E700" s="119"/>
      <c r="F700" s="119"/>
      <c r="G700" s="119"/>
      <c r="H700" s="119"/>
      <c r="I700" s="119"/>
      <c r="J700" s="119"/>
      <c r="K700" s="119"/>
      <c r="L700" s="119"/>
      <c r="M700" s="119"/>
      <c r="N700" s="119"/>
      <c r="O700" s="119"/>
      <c r="P700" s="120">
        <f t="shared" si="65"/>
        <v>0</v>
      </c>
    </row>
    <row r="701" spans="1:16" ht="14.25" customHeight="1">
      <c r="A701" s="253"/>
      <c r="B701" s="254"/>
      <c r="C701" s="134">
        <v>26</v>
      </c>
      <c r="D701" s="119"/>
      <c r="E701" s="119"/>
      <c r="F701" s="119"/>
      <c r="G701" s="119"/>
      <c r="H701" s="119"/>
      <c r="I701" s="119"/>
      <c r="J701" s="119"/>
      <c r="K701" s="119"/>
      <c r="L701" s="119"/>
      <c r="M701" s="119"/>
      <c r="N701" s="119"/>
      <c r="O701" s="119"/>
      <c r="P701" s="120">
        <f t="shared" si="65"/>
        <v>0</v>
      </c>
    </row>
    <row r="702" spans="1:16" ht="14.25" customHeight="1">
      <c r="A702" s="255"/>
      <c r="B702" s="256"/>
      <c r="C702" s="134">
        <v>27</v>
      </c>
      <c r="D702" s="119"/>
      <c r="E702" s="119"/>
      <c r="F702" s="119"/>
      <c r="G702" s="119"/>
      <c r="H702" s="119"/>
      <c r="I702" s="119"/>
      <c r="J702" s="119"/>
      <c r="K702" s="119"/>
      <c r="L702" s="119"/>
      <c r="M702" s="119"/>
      <c r="N702" s="119"/>
      <c r="O702" s="119"/>
      <c r="P702" s="120">
        <f t="shared" si="65"/>
        <v>0</v>
      </c>
    </row>
    <row r="703" spans="1:16" ht="14.25" customHeight="1">
      <c r="A703" s="340">
        <v>296</v>
      </c>
      <c r="B703" s="341" t="s">
        <v>1899</v>
      </c>
      <c r="C703" s="134">
        <v>11</v>
      </c>
      <c r="D703" s="119">
        <v>10602</v>
      </c>
      <c r="E703" s="119">
        <v>10602</v>
      </c>
      <c r="F703" s="119">
        <v>10602</v>
      </c>
      <c r="G703" s="119">
        <v>10602</v>
      </c>
      <c r="H703" s="119">
        <v>10602</v>
      </c>
      <c r="I703" s="119">
        <v>10602</v>
      </c>
      <c r="J703" s="119">
        <v>10602</v>
      </c>
      <c r="K703" s="119">
        <v>10602</v>
      </c>
      <c r="L703" s="119">
        <v>10602</v>
      </c>
      <c r="M703" s="119">
        <v>10602</v>
      </c>
      <c r="N703" s="119">
        <v>10602</v>
      </c>
      <c r="O703" s="119">
        <v>10602</v>
      </c>
      <c r="P703" s="120">
        <f t="shared" si="65"/>
        <v>127224</v>
      </c>
    </row>
    <row r="704" spans="1:16" ht="14.25" customHeight="1">
      <c r="A704" s="253"/>
      <c r="B704" s="254"/>
      <c r="C704" s="134">
        <v>12</v>
      </c>
      <c r="D704" s="119"/>
      <c r="E704" s="119"/>
      <c r="F704" s="119"/>
      <c r="G704" s="119"/>
      <c r="H704" s="119"/>
      <c r="I704" s="119"/>
      <c r="J704" s="119"/>
      <c r="K704" s="119"/>
      <c r="L704" s="119"/>
      <c r="M704" s="119"/>
      <c r="N704" s="119"/>
      <c r="O704" s="119"/>
      <c r="P704" s="120">
        <f t="shared" si="65"/>
        <v>0</v>
      </c>
    </row>
    <row r="705" spans="1:16" ht="14.25" customHeight="1">
      <c r="A705" s="253"/>
      <c r="B705" s="254"/>
      <c r="C705" s="134">
        <v>13</v>
      </c>
      <c r="D705" s="119"/>
      <c r="E705" s="119"/>
      <c r="F705" s="119"/>
      <c r="G705" s="119"/>
      <c r="H705" s="119"/>
      <c r="I705" s="119"/>
      <c r="J705" s="119"/>
      <c r="K705" s="119"/>
      <c r="L705" s="119"/>
      <c r="M705" s="119"/>
      <c r="N705" s="119"/>
      <c r="O705" s="119"/>
      <c r="P705" s="120">
        <f t="shared" si="65"/>
        <v>0</v>
      </c>
    </row>
    <row r="706" spans="1:16" ht="14.25" customHeight="1">
      <c r="A706" s="253"/>
      <c r="B706" s="254"/>
      <c r="C706" s="134">
        <v>14</v>
      </c>
      <c r="D706" s="119"/>
      <c r="E706" s="119"/>
      <c r="F706" s="119"/>
      <c r="G706" s="119"/>
      <c r="H706" s="119"/>
      <c r="I706" s="119"/>
      <c r="J706" s="119"/>
      <c r="K706" s="119"/>
      <c r="L706" s="119"/>
      <c r="M706" s="119"/>
      <c r="N706" s="119"/>
      <c r="O706" s="119"/>
      <c r="P706" s="120">
        <f t="shared" si="65"/>
        <v>0</v>
      </c>
    </row>
    <row r="707" spans="1:16" ht="14.25" customHeight="1">
      <c r="A707" s="253"/>
      <c r="B707" s="254"/>
      <c r="C707" s="134">
        <v>15</v>
      </c>
      <c r="D707" s="119"/>
      <c r="E707" s="119"/>
      <c r="F707" s="119"/>
      <c r="G707" s="119"/>
      <c r="H707" s="119"/>
      <c r="I707" s="119"/>
      <c r="J707" s="119"/>
      <c r="K707" s="119"/>
      <c r="L707" s="119"/>
      <c r="M707" s="119"/>
      <c r="N707" s="119"/>
      <c r="O707" s="119"/>
      <c r="P707" s="120">
        <f t="shared" si="65"/>
        <v>0</v>
      </c>
    </row>
    <row r="708" spans="1:16" ht="14.25" customHeight="1">
      <c r="A708" s="253"/>
      <c r="B708" s="254"/>
      <c r="C708" s="134">
        <v>16</v>
      </c>
      <c r="D708" s="119"/>
      <c r="E708" s="119"/>
      <c r="F708" s="119"/>
      <c r="G708" s="119"/>
      <c r="H708" s="119"/>
      <c r="I708" s="119"/>
      <c r="J708" s="119"/>
      <c r="K708" s="119"/>
      <c r="L708" s="119"/>
      <c r="M708" s="119"/>
      <c r="N708" s="119"/>
      <c r="O708" s="119"/>
      <c r="P708" s="120">
        <f t="shared" si="65"/>
        <v>0</v>
      </c>
    </row>
    <row r="709" spans="1:16" ht="14.25" customHeight="1">
      <c r="A709" s="253"/>
      <c r="B709" s="254"/>
      <c r="C709" s="134">
        <v>17</v>
      </c>
      <c r="D709" s="119"/>
      <c r="E709" s="119"/>
      <c r="F709" s="119"/>
      <c r="G709" s="119"/>
      <c r="H709" s="119"/>
      <c r="I709" s="119"/>
      <c r="J709" s="119"/>
      <c r="K709" s="119"/>
      <c r="L709" s="119"/>
      <c r="M709" s="119"/>
      <c r="N709" s="119"/>
      <c r="O709" s="119"/>
      <c r="P709" s="120">
        <f t="shared" si="65"/>
        <v>0</v>
      </c>
    </row>
    <row r="710" spans="1:16" ht="14.25" customHeight="1">
      <c r="A710" s="253"/>
      <c r="B710" s="254"/>
      <c r="C710" s="134">
        <v>25</v>
      </c>
      <c r="D710" s="119"/>
      <c r="E710" s="119"/>
      <c r="F710" s="119"/>
      <c r="G710" s="119"/>
      <c r="H710" s="119"/>
      <c r="I710" s="119"/>
      <c r="J710" s="119"/>
      <c r="K710" s="119"/>
      <c r="L710" s="119"/>
      <c r="M710" s="119"/>
      <c r="N710" s="119"/>
      <c r="O710" s="119"/>
      <c r="P710" s="120">
        <f t="shared" si="65"/>
        <v>0</v>
      </c>
    </row>
    <row r="711" spans="1:16" ht="14.25" customHeight="1">
      <c r="A711" s="253"/>
      <c r="B711" s="254"/>
      <c r="C711" s="134">
        <v>26</v>
      </c>
      <c r="D711" s="119"/>
      <c r="E711" s="119"/>
      <c r="F711" s="119"/>
      <c r="G711" s="119"/>
      <c r="H711" s="119"/>
      <c r="I711" s="119"/>
      <c r="J711" s="119"/>
      <c r="K711" s="119"/>
      <c r="L711" s="119"/>
      <c r="M711" s="119"/>
      <c r="N711" s="119"/>
      <c r="O711" s="119"/>
      <c r="P711" s="120">
        <f t="shared" si="65"/>
        <v>0</v>
      </c>
    </row>
    <row r="712" spans="1:16" ht="14.25" customHeight="1">
      <c r="A712" s="255"/>
      <c r="B712" s="256"/>
      <c r="C712" s="134">
        <v>27</v>
      </c>
      <c r="D712" s="119"/>
      <c r="E712" s="119"/>
      <c r="F712" s="119"/>
      <c r="G712" s="119"/>
      <c r="H712" s="119"/>
      <c r="I712" s="119"/>
      <c r="J712" s="119"/>
      <c r="K712" s="119"/>
      <c r="L712" s="119"/>
      <c r="M712" s="119"/>
      <c r="N712" s="119"/>
      <c r="O712" s="119"/>
      <c r="P712" s="120">
        <f t="shared" si="65"/>
        <v>0</v>
      </c>
    </row>
    <row r="713" spans="1:16" ht="14.25" customHeight="1">
      <c r="A713" s="340">
        <v>297</v>
      </c>
      <c r="B713" s="341" t="s">
        <v>1900</v>
      </c>
      <c r="C713" s="134">
        <v>11</v>
      </c>
      <c r="D713" s="119">
        <v>263</v>
      </c>
      <c r="E713" s="119">
        <v>263</v>
      </c>
      <c r="F713" s="119">
        <v>263</v>
      </c>
      <c r="G713" s="119">
        <v>263</v>
      </c>
      <c r="H713" s="119">
        <v>263</v>
      </c>
      <c r="I713" s="119">
        <v>263</v>
      </c>
      <c r="J713" s="119">
        <v>263</v>
      </c>
      <c r="K713" s="119">
        <v>263</v>
      </c>
      <c r="L713" s="119">
        <v>263</v>
      </c>
      <c r="M713" s="119">
        <v>263</v>
      </c>
      <c r="N713" s="119">
        <v>263</v>
      </c>
      <c r="O713" s="119">
        <v>263</v>
      </c>
      <c r="P713" s="120">
        <f t="shared" si="65"/>
        <v>3156</v>
      </c>
    </row>
    <row r="714" spans="1:16" ht="14.25" customHeight="1">
      <c r="A714" s="253"/>
      <c r="B714" s="254"/>
      <c r="C714" s="134">
        <v>12</v>
      </c>
      <c r="D714" s="119"/>
      <c r="E714" s="119"/>
      <c r="F714" s="119"/>
      <c r="G714" s="119"/>
      <c r="H714" s="119"/>
      <c r="I714" s="119"/>
      <c r="J714" s="119"/>
      <c r="K714" s="119"/>
      <c r="L714" s="119"/>
      <c r="M714" s="119"/>
      <c r="N714" s="119"/>
      <c r="O714" s="119"/>
      <c r="P714" s="120">
        <f t="shared" si="65"/>
        <v>0</v>
      </c>
    </row>
    <row r="715" spans="1:16" ht="14.25" customHeight="1">
      <c r="A715" s="253"/>
      <c r="B715" s="254"/>
      <c r="C715" s="134">
        <v>13</v>
      </c>
      <c r="D715" s="119"/>
      <c r="E715" s="119"/>
      <c r="F715" s="119"/>
      <c r="G715" s="119"/>
      <c r="H715" s="119"/>
      <c r="I715" s="119"/>
      <c r="J715" s="119"/>
      <c r="K715" s="119"/>
      <c r="L715" s="119"/>
      <c r="M715" s="119"/>
      <c r="N715" s="119"/>
      <c r="O715" s="119"/>
      <c r="P715" s="120">
        <f t="shared" si="65"/>
        <v>0</v>
      </c>
    </row>
    <row r="716" spans="1:16" ht="14.25" customHeight="1">
      <c r="A716" s="253"/>
      <c r="B716" s="254"/>
      <c r="C716" s="134">
        <v>14</v>
      </c>
      <c r="D716" s="119"/>
      <c r="E716" s="119"/>
      <c r="F716" s="119"/>
      <c r="G716" s="119"/>
      <c r="H716" s="119"/>
      <c r="I716" s="119"/>
      <c r="J716" s="119"/>
      <c r="K716" s="119"/>
      <c r="L716" s="119"/>
      <c r="M716" s="119"/>
      <c r="N716" s="119"/>
      <c r="O716" s="119"/>
      <c r="P716" s="120">
        <f t="shared" si="65"/>
        <v>0</v>
      </c>
    </row>
    <row r="717" spans="1:16" ht="14.25" customHeight="1">
      <c r="A717" s="253"/>
      <c r="B717" s="254"/>
      <c r="C717" s="134">
        <v>15</v>
      </c>
      <c r="D717" s="119"/>
      <c r="E717" s="119"/>
      <c r="F717" s="119"/>
      <c r="G717" s="119"/>
      <c r="H717" s="119"/>
      <c r="I717" s="119"/>
      <c r="J717" s="119"/>
      <c r="K717" s="119"/>
      <c r="L717" s="119"/>
      <c r="M717" s="119"/>
      <c r="N717" s="119"/>
      <c r="O717" s="119"/>
      <c r="P717" s="120">
        <f t="shared" si="65"/>
        <v>0</v>
      </c>
    </row>
    <row r="718" spans="1:16" ht="14.25" customHeight="1">
      <c r="A718" s="253"/>
      <c r="B718" s="254"/>
      <c r="C718" s="134">
        <v>16</v>
      </c>
      <c r="D718" s="119"/>
      <c r="E718" s="119"/>
      <c r="F718" s="119"/>
      <c r="G718" s="119"/>
      <c r="H718" s="119"/>
      <c r="I718" s="119"/>
      <c r="J718" s="119"/>
      <c r="K718" s="119"/>
      <c r="L718" s="119"/>
      <c r="M718" s="119"/>
      <c r="N718" s="119"/>
      <c r="O718" s="119"/>
      <c r="P718" s="120">
        <f t="shared" si="65"/>
        <v>0</v>
      </c>
    </row>
    <row r="719" spans="1:16" ht="14.25" customHeight="1">
      <c r="A719" s="253"/>
      <c r="B719" s="254"/>
      <c r="C719" s="134">
        <v>17</v>
      </c>
      <c r="D719" s="119"/>
      <c r="E719" s="119"/>
      <c r="F719" s="119"/>
      <c r="G719" s="119"/>
      <c r="H719" s="119"/>
      <c r="I719" s="119"/>
      <c r="J719" s="119"/>
      <c r="K719" s="119"/>
      <c r="L719" s="119"/>
      <c r="M719" s="119"/>
      <c r="N719" s="119"/>
      <c r="O719" s="119"/>
      <c r="P719" s="120">
        <f t="shared" si="65"/>
        <v>0</v>
      </c>
    </row>
    <row r="720" spans="1:16" ht="14.25" customHeight="1">
      <c r="A720" s="253"/>
      <c r="B720" s="254"/>
      <c r="C720" s="134">
        <v>25</v>
      </c>
      <c r="D720" s="119"/>
      <c r="E720" s="119"/>
      <c r="F720" s="119"/>
      <c r="G720" s="119"/>
      <c r="H720" s="119"/>
      <c r="I720" s="119"/>
      <c r="J720" s="119"/>
      <c r="K720" s="119"/>
      <c r="L720" s="119"/>
      <c r="M720" s="119"/>
      <c r="N720" s="119"/>
      <c r="O720" s="119"/>
      <c r="P720" s="120">
        <f t="shared" si="65"/>
        <v>0</v>
      </c>
    </row>
    <row r="721" spans="1:16" ht="14.25" customHeight="1">
      <c r="A721" s="253"/>
      <c r="B721" s="254"/>
      <c r="C721" s="134">
        <v>26</v>
      </c>
      <c r="D721" s="119"/>
      <c r="E721" s="119"/>
      <c r="F721" s="119"/>
      <c r="G721" s="119"/>
      <c r="H721" s="119"/>
      <c r="I721" s="119"/>
      <c r="J721" s="119"/>
      <c r="K721" s="119"/>
      <c r="L721" s="119"/>
      <c r="M721" s="119"/>
      <c r="N721" s="119"/>
      <c r="O721" s="119"/>
      <c r="P721" s="120">
        <f t="shared" si="65"/>
        <v>0</v>
      </c>
    </row>
    <row r="722" spans="1:16" ht="14.25" customHeight="1">
      <c r="A722" s="255"/>
      <c r="B722" s="256"/>
      <c r="C722" s="134">
        <v>27</v>
      </c>
      <c r="D722" s="119"/>
      <c r="E722" s="119"/>
      <c r="F722" s="119"/>
      <c r="G722" s="119"/>
      <c r="H722" s="119"/>
      <c r="I722" s="119"/>
      <c r="J722" s="119"/>
      <c r="K722" s="119"/>
      <c r="L722" s="119"/>
      <c r="M722" s="119"/>
      <c r="N722" s="119"/>
      <c r="O722" s="119"/>
      <c r="P722" s="120">
        <f t="shared" si="65"/>
        <v>0</v>
      </c>
    </row>
    <row r="723" spans="1:16" ht="14.25" customHeight="1">
      <c r="A723" s="340">
        <v>298</v>
      </c>
      <c r="B723" s="341" t="s">
        <v>1901</v>
      </c>
      <c r="C723" s="134">
        <v>11</v>
      </c>
      <c r="D723" s="119"/>
      <c r="E723" s="119"/>
      <c r="F723" s="119"/>
      <c r="G723" s="119"/>
      <c r="H723" s="119"/>
      <c r="I723" s="119"/>
      <c r="J723" s="119"/>
      <c r="K723" s="119"/>
      <c r="L723" s="119"/>
      <c r="M723" s="119"/>
      <c r="N723" s="119"/>
      <c r="O723" s="119"/>
      <c r="P723" s="120">
        <f t="shared" si="65"/>
        <v>0</v>
      </c>
    </row>
    <row r="724" spans="1:16" ht="14.25" customHeight="1">
      <c r="A724" s="253"/>
      <c r="B724" s="254"/>
      <c r="C724" s="134">
        <v>12</v>
      </c>
      <c r="D724" s="119"/>
      <c r="E724" s="119"/>
      <c r="F724" s="119"/>
      <c r="G724" s="119"/>
      <c r="H724" s="119"/>
      <c r="I724" s="119"/>
      <c r="J724" s="119"/>
      <c r="K724" s="119"/>
      <c r="L724" s="119"/>
      <c r="M724" s="119"/>
      <c r="N724" s="119"/>
      <c r="O724" s="119"/>
      <c r="P724" s="120">
        <f t="shared" si="65"/>
        <v>0</v>
      </c>
    </row>
    <row r="725" spans="1:16" ht="14.25" customHeight="1">
      <c r="A725" s="253"/>
      <c r="B725" s="254"/>
      <c r="C725" s="134">
        <v>13</v>
      </c>
      <c r="D725" s="119"/>
      <c r="E725" s="119"/>
      <c r="F725" s="119"/>
      <c r="G725" s="119"/>
      <c r="H725" s="119"/>
      <c r="I725" s="119"/>
      <c r="J725" s="119"/>
      <c r="K725" s="119"/>
      <c r="L725" s="119"/>
      <c r="M725" s="119"/>
      <c r="N725" s="119"/>
      <c r="O725" s="119"/>
      <c r="P725" s="120">
        <f t="shared" si="65"/>
        <v>0</v>
      </c>
    </row>
    <row r="726" spans="1:16" ht="14.25" customHeight="1">
      <c r="A726" s="253"/>
      <c r="B726" s="254"/>
      <c r="C726" s="134">
        <v>14</v>
      </c>
      <c r="D726" s="119"/>
      <c r="E726" s="119"/>
      <c r="F726" s="119"/>
      <c r="G726" s="119"/>
      <c r="H726" s="119"/>
      <c r="I726" s="119"/>
      <c r="J726" s="119"/>
      <c r="K726" s="119"/>
      <c r="L726" s="119"/>
      <c r="M726" s="119"/>
      <c r="N726" s="119"/>
      <c r="O726" s="119"/>
      <c r="P726" s="120">
        <f t="shared" si="65"/>
        <v>0</v>
      </c>
    </row>
    <row r="727" spans="1:16" ht="14.25" customHeight="1">
      <c r="A727" s="253"/>
      <c r="B727" s="254"/>
      <c r="C727" s="134">
        <v>15</v>
      </c>
      <c r="D727" s="119">
        <v>1575</v>
      </c>
      <c r="E727" s="119">
        <v>1575</v>
      </c>
      <c r="F727" s="119">
        <v>1575</v>
      </c>
      <c r="G727" s="119">
        <v>1575</v>
      </c>
      <c r="H727" s="119">
        <v>1575</v>
      </c>
      <c r="I727" s="119">
        <v>1575</v>
      </c>
      <c r="J727" s="119">
        <v>1575</v>
      </c>
      <c r="K727" s="119">
        <v>1575</v>
      </c>
      <c r="L727" s="119">
        <v>1575</v>
      </c>
      <c r="M727" s="119">
        <v>1575</v>
      </c>
      <c r="N727" s="119">
        <v>1575</v>
      </c>
      <c r="O727" s="119">
        <v>1575</v>
      </c>
      <c r="P727" s="120">
        <f t="shared" si="65"/>
        <v>18900</v>
      </c>
    </row>
    <row r="728" spans="1:16" ht="14.25" customHeight="1">
      <c r="A728" s="253"/>
      <c r="B728" s="254"/>
      <c r="C728" s="134">
        <v>16</v>
      </c>
      <c r="D728" s="119"/>
      <c r="E728" s="119"/>
      <c r="F728" s="119"/>
      <c r="G728" s="119"/>
      <c r="H728" s="119"/>
      <c r="I728" s="119"/>
      <c r="J728" s="119"/>
      <c r="K728" s="119"/>
      <c r="L728" s="119"/>
      <c r="M728" s="119"/>
      <c r="N728" s="119"/>
      <c r="O728" s="119"/>
      <c r="P728" s="120">
        <f t="shared" si="65"/>
        <v>0</v>
      </c>
    </row>
    <row r="729" spans="1:16" ht="14.25" customHeight="1">
      <c r="A729" s="253"/>
      <c r="B729" s="254"/>
      <c r="C729" s="134">
        <v>17</v>
      </c>
      <c r="D729" s="119"/>
      <c r="E729" s="119"/>
      <c r="F729" s="119"/>
      <c r="G729" s="119"/>
      <c r="H729" s="119"/>
      <c r="I729" s="119"/>
      <c r="J729" s="119"/>
      <c r="K729" s="119"/>
      <c r="L729" s="119"/>
      <c r="M729" s="119"/>
      <c r="N729" s="119"/>
      <c r="O729" s="119"/>
      <c r="P729" s="120">
        <f t="shared" si="65"/>
        <v>0</v>
      </c>
    </row>
    <row r="730" spans="1:16" ht="14.25" customHeight="1">
      <c r="A730" s="253"/>
      <c r="B730" s="254"/>
      <c r="C730" s="134">
        <v>25</v>
      </c>
      <c r="D730" s="119"/>
      <c r="E730" s="119"/>
      <c r="F730" s="119"/>
      <c r="G730" s="119"/>
      <c r="H730" s="119"/>
      <c r="I730" s="119"/>
      <c r="J730" s="119"/>
      <c r="K730" s="119"/>
      <c r="L730" s="119"/>
      <c r="M730" s="119"/>
      <c r="N730" s="119"/>
      <c r="O730" s="119"/>
      <c r="P730" s="120">
        <f t="shared" si="65"/>
        <v>0</v>
      </c>
    </row>
    <row r="731" spans="1:16" ht="14.25" customHeight="1">
      <c r="A731" s="253"/>
      <c r="B731" s="254"/>
      <c r="C731" s="134">
        <v>26</v>
      </c>
      <c r="D731" s="119"/>
      <c r="E731" s="119"/>
      <c r="F731" s="119"/>
      <c r="G731" s="119"/>
      <c r="H731" s="119"/>
      <c r="I731" s="119"/>
      <c r="J731" s="119"/>
      <c r="K731" s="119"/>
      <c r="L731" s="119"/>
      <c r="M731" s="119"/>
      <c r="N731" s="119"/>
      <c r="O731" s="119"/>
      <c r="P731" s="120">
        <f t="shared" si="65"/>
        <v>0</v>
      </c>
    </row>
    <row r="732" spans="1:16" ht="14.25" customHeight="1">
      <c r="A732" s="255"/>
      <c r="B732" s="256"/>
      <c r="C732" s="134">
        <v>27</v>
      </c>
      <c r="D732" s="119"/>
      <c r="E732" s="119"/>
      <c r="F732" s="119"/>
      <c r="G732" s="119"/>
      <c r="H732" s="119"/>
      <c r="I732" s="119"/>
      <c r="J732" s="119"/>
      <c r="K732" s="119"/>
      <c r="L732" s="119"/>
      <c r="M732" s="119"/>
      <c r="N732" s="119"/>
      <c r="O732" s="119"/>
      <c r="P732" s="120">
        <f t="shared" si="65"/>
        <v>0</v>
      </c>
    </row>
    <row r="733" spans="1:16" ht="14.25" customHeight="1">
      <c r="A733" s="340">
        <v>299</v>
      </c>
      <c r="B733" s="341" t="s">
        <v>1902</v>
      </c>
      <c r="C733" s="134">
        <v>11</v>
      </c>
      <c r="D733" s="119"/>
      <c r="E733" s="119"/>
      <c r="F733" s="119"/>
      <c r="G733" s="119"/>
      <c r="H733" s="119"/>
      <c r="I733" s="119"/>
      <c r="J733" s="119"/>
      <c r="K733" s="119"/>
      <c r="L733" s="119"/>
      <c r="M733" s="119"/>
      <c r="N733" s="119"/>
      <c r="O733" s="119"/>
      <c r="P733" s="120">
        <f t="shared" si="65"/>
        <v>0</v>
      </c>
    </row>
    <row r="734" spans="1:16" ht="14.25" customHeight="1">
      <c r="A734" s="253"/>
      <c r="B734" s="254"/>
      <c r="C734" s="134">
        <v>12</v>
      </c>
      <c r="D734" s="119"/>
      <c r="E734" s="119"/>
      <c r="F734" s="119"/>
      <c r="G734" s="119"/>
      <c r="H734" s="119"/>
      <c r="I734" s="119"/>
      <c r="J734" s="119"/>
      <c r="K734" s="119"/>
      <c r="L734" s="119"/>
      <c r="M734" s="119"/>
      <c r="N734" s="119"/>
      <c r="O734" s="119"/>
      <c r="P734" s="120">
        <f t="shared" si="65"/>
        <v>0</v>
      </c>
    </row>
    <row r="735" spans="1:16" ht="14.25" customHeight="1">
      <c r="A735" s="253"/>
      <c r="B735" s="254"/>
      <c r="C735" s="134">
        <v>13</v>
      </c>
      <c r="D735" s="119"/>
      <c r="E735" s="119"/>
      <c r="F735" s="119"/>
      <c r="G735" s="119"/>
      <c r="H735" s="119"/>
      <c r="I735" s="119"/>
      <c r="J735" s="119"/>
      <c r="K735" s="119"/>
      <c r="L735" s="119"/>
      <c r="M735" s="119"/>
      <c r="N735" s="119"/>
      <c r="O735" s="119"/>
      <c r="P735" s="120">
        <f t="shared" si="65"/>
        <v>0</v>
      </c>
    </row>
    <row r="736" spans="1:16" ht="14.25" customHeight="1">
      <c r="A736" s="253"/>
      <c r="B736" s="254"/>
      <c r="C736" s="134">
        <v>14</v>
      </c>
      <c r="D736" s="119"/>
      <c r="E736" s="119"/>
      <c r="F736" s="119"/>
      <c r="G736" s="119"/>
      <c r="H736" s="119"/>
      <c r="I736" s="119"/>
      <c r="J736" s="119"/>
      <c r="K736" s="119"/>
      <c r="L736" s="119"/>
      <c r="M736" s="119"/>
      <c r="N736" s="119"/>
      <c r="O736" s="119"/>
      <c r="P736" s="120">
        <f t="shared" si="65"/>
        <v>0</v>
      </c>
    </row>
    <row r="737" spans="1:16" ht="14.25" customHeight="1">
      <c r="A737" s="253"/>
      <c r="B737" s="254"/>
      <c r="C737" s="134">
        <v>15</v>
      </c>
      <c r="D737" s="119"/>
      <c r="E737" s="119"/>
      <c r="F737" s="119"/>
      <c r="G737" s="119"/>
      <c r="H737" s="119"/>
      <c r="I737" s="119"/>
      <c r="J737" s="119"/>
      <c r="K737" s="119"/>
      <c r="L737" s="119"/>
      <c r="M737" s="119"/>
      <c r="N737" s="119"/>
      <c r="O737" s="119"/>
      <c r="P737" s="120">
        <f t="shared" si="65"/>
        <v>0</v>
      </c>
    </row>
    <row r="738" spans="1:16" ht="14.25" customHeight="1">
      <c r="A738" s="253"/>
      <c r="B738" s="254"/>
      <c r="C738" s="134">
        <v>16</v>
      </c>
      <c r="D738" s="119"/>
      <c r="E738" s="119"/>
      <c r="F738" s="119"/>
      <c r="G738" s="119"/>
      <c r="H738" s="119"/>
      <c r="I738" s="119"/>
      <c r="J738" s="119"/>
      <c r="K738" s="119"/>
      <c r="L738" s="119"/>
      <c r="M738" s="119"/>
      <c r="N738" s="119"/>
      <c r="O738" s="119"/>
      <c r="P738" s="120">
        <f t="shared" si="65"/>
        <v>0</v>
      </c>
    </row>
    <row r="739" spans="1:16" ht="14.25" customHeight="1">
      <c r="A739" s="253"/>
      <c r="B739" s="254"/>
      <c r="C739" s="134">
        <v>17</v>
      </c>
      <c r="D739" s="119"/>
      <c r="E739" s="119"/>
      <c r="F739" s="119"/>
      <c r="G739" s="119"/>
      <c r="H739" s="119"/>
      <c r="I739" s="119"/>
      <c r="J739" s="119"/>
      <c r="K739" s="119"/>
      <c r="L739" s="119"/>
      <c r="M739" s="119"/>
      <c r="N739" s="119"/>
      <c r="O739" s="119"/>
      <c r="P739" s="120">
        <f t="shared" si="65"/>
        <v>0</v>
      </c>
    </row>
    <row r="740" spans="1:16" ht="14.25" customHeight="1">
      <c r="A740" s="253"/>
      <c r="B740" s="254"/>
      <c r="C740" s="134">
        <v>25</v>
      </c>
      <c r="D740" s="161"/>
      <c r="E740" s="119"/>
      <c r="F740" s="119"/>
      <c r="G740" s="119"/>
      <c r="H740" s="119"/>
      <c r="I740" s="119"/>
      <c r="J740" s="119"/>
      <c r="K740" s="119"/>
      <c r="L740" s="119"/>
      <c r="M740" s="119"/>
      <c r="N740" s="119"/>
      <c r="O740" s="119"/>
      <c r="P740" s="120">
        <f t="shared" si="65"/>
        <v>0</v>
      </c>
    </row>
    <row r="741" spans="1:16" ht="14.25" customHeight="1">
      <c r="A741" s="253"/>
      <c r="B741" s="254"/>
      <c r="C741" s="134">
        <v>26</v>
      </c>
      <c r="D741" s="161"/>
      <c r="E741" s="119"/>
      <c r="F741" s="119"/>
      <c r="G741" s="119"/>
      <c r="H741" s="119"/>
      <c r="I741" s="119"/>
      <c r="J741" s="119"/>
      <c r="K741" s="119"/>
      <c r="L741" s="119"/>
      <c r="M741" s="119"/>
      <c r="N741" s="119"/>
      <c r="O741" s="119"/>
      <c r="P741" s="120">
        <f t="shared" si="65"/>
        <v>0</v>
      </c>
    </row>
    <row r="742" spans="1:16" ht="14.25" customHeight="1">
      <c r="A742" s="255"/>
      <c r="B742" s="256"/>
      <c r="C742" s="134">
        <v>27</v>
      </c>
      <c r="D742" s="161"/>
      <c r="E742" s="119"/>
      <c r="F742" s="119"/>
      <c r="G742" s="119"/>
      <c r="H742" s="119"/>
      <c r="I742" s="119"/>
      <c r="J742" s="119"/>
      <c r="K742" s="119"/>
      <c r="L742" s="119"/>
      <c r="M742" s="119"/>
      <c r="N742" s="119"/>
      <c r="O742" s="119"/>
      <c r="P742" s="120">
        <f t="shared" si="65"/>
        <v>0</v>
      </c>
    </row>
    <row r="743" spans="1:16" ht="14.25" customHeight="1">
      <c r="A743" s="163">
        <v>3000</v>
      </c>
      <c r="B743" s="345" t="s">
        <v>1903</v>
      </c>
      <c r="C743" s="262"/>
      <c r="D743" s="169">
        <f t="shared" ref="D743:P743" si="66">D744+D835+D926+D1017+D1108+D1199+D1270+D1361+D1412</f>
        <v>704429.33333333337</v>
      </c>
      <c r="E743" s="165">
        <f t="shared" si="66"/>
        <v>704429.33333333337</v>
      </c>
      <c r="F743" s="165">
        <f t="shared" si="66"/>
        <v>704429.33333333337</v>
      </c>
      <c r="G743" s="165">
        <f t="shared" si="66"/>
        <v>704429.33333333337</v>
      </c>
      <c r="H743" s="165">
        <f t="shared" si="66"/>
        <v>704429.33333333337</v>
      </c>
      <c r="I743" s="165">
        <f t="shared" si="66"/>
        <v>704429.33333333337</v>
      </c>
      <c r="J743" s="165">
        <f t="shared" si="66"/>
        <v>704429.33333333337</v>
      </c>
      <c r="K743" s="165">
        <f t="shared" si="66"/>
        <v>704429.33333333337</v>
      </c>
      <c r="L743" s="165">
        <f t="shared" si="66"/>
        <v>704429.33333333337</v>
      </c>
      <c r="M743" s="165">
        <f t="shared" si="66"/>
        <v>704429.33333333337</v>
      </c>
      <c r="N743" s="165">
        <f t="shared" si="66"/>
        <v>704429.33333333337</v>
      </c>
      <c r="O743" s="165">
        <f t="shared" si="66"/>
        <v>704429.33333333337</v>
      </c>
      <c r="P743" s="165">
        <f t="shared" si="66"/>
        <v>8453152</v>
      </c>
    </row>
    <row r="744" spans="1:16" ht="14.25" customHeight="1">
      <c r="A744" s="155">
        <v>3100</v>
      </c>
      <c r="B744" s="339" t="s">
        <v>1904</v>
      </c>
      <c r="C744" s="262"/>
      <c r="D744" s="156">
        <f t="shared" ref="D744:P744" si="67">SUM(D745:D834)</f>
        <v>523280</v>
      </c>
      <c r="E744" s="156">
        <f t="shared" si="67"/>
        <v>523280</v>
      </c>
      <c r="F744" s="156">
        <f t="shared" si="67"/>
        <v>523280</v>
      </c>
      <c r="G744" s="156">
        <f t="shared" si="67"/>
        <v>523280</v>
      </c>
      <c r="H744" s="156">
        <f t="shared" si="67"/>
        <v>523280</v>
      </c>
      <c r="I744" s="156">
        <f t="shared" si="67"/>
        <v>523280</v>
      </c>
      <c r="J744" s="156">
        <f t="shared" si="67"/>
        <v>523280</v>
      </c>
      <c r="K744" s="156">
        <f t="shared" si="67"/>
        <v>523280</v>
      </c>
      <c r="L744" s="156">
        <f t="shared" si="67"/>
        <v>523280</v>
      </c>
      <c r="M744" s="156">
        <f t="shared" si="67"/>
        <v>523280</v>
      </c>
      <c r="N744" s="156">
        <f t="shared" si="67"/>
        <v>523280</v>
      </c>
      <c r="O744" s="156">
        <f t="shared" si="67"/>
        <v>523280</v>
      </c>
      <c r="P744" s="156">
        <f t="shared" si="67"/>
        <v>6279360</v>
      </c>
    </row>
    <row r="745" spans="1:16" ht="14.25" customHeight="1">
      <c r="A745" s="340">
        <v>311</v>
      </c>
      <c r="B745" s="342" t="s">
        <v>1905</v>
      </c>
      <c r="C745" s="134">
        <v>11</v>
      </c>
      <c r="D745" s="119"/>
      <c r="E745" s="119"/>
      <c r="F745" s="119"/>
      <c r="G745" s="119"/>
      <c r="H745" s="119"/>
      <c r="I745" s="119"/>
      <c r="J745" s="119"/>
      <c r="K745" s="119"/>
      <c r="L745" s="119"/>
      <c r="M745" s="119"/>
      <c r="N745" s="119"/>
      <c r="O745" s="119"/>
      <c r="P745" s="120">
        <f t="shared" ref="P745:P834" si="68">SUM(D745:O745)</f>
        <v>0</v>
      </c>
    </row>
    <row r="746" spans="1:16" ht="14.25" customHeight="1">
      <c r="A746" s="253"/>
      <c r="B746" s="343"/>
      <c r="C746" s="134">
        <v>12</v>
      </c>
      <c r="D746" s="119"/>
      <c r="E746" s="119"/>
      <c r="F746" s="119"/>
      <c r="G746" s="119"/>
      <c r="H746" s="119"/>
      <c r="I746" s="119"/>
      <c r="J746" s="119"/>
      <c r="K746" s="119"/>
      <c r="L746" s="119"/>
      <c r="M746" s="119"/>
      <c r="N746" s="119"/>
      <c r="O746" s="119"/>
      <c r="P746" s="120">
        <f t="shared" si="68"/>
        <v>0</v>
      </c>
    </row>
    <row r="747" spans="1:16" ht="14.25" customHeight="1">
      <c r="A747" s="253"/>
      <c r="B747" s="343"/>
      <c r="C747" s="134">
        <v>13</v>
      </c>
      <c r="D747" s="119"/>
      <c r="E747" s="119"/>
      <c r="F747" s="119"/>
      <c r="G747" s="119"/>
      <c r="H747" s="119"/>
      <c r="I747" s="119"/>
      <c r="J747" s="119"/>
      <c r="K747" s="119"/>
      <c r="L747" s="119"/>
      <c r="M747" s="119"/>
      <c r="N747" s="119"/>
      <c r="O747" s="119"/>
      <c r="P747" s="120">
        <f t="shared" si="68"/>
        <v>0</v>
      </c>
    </row>
    <row r="748" spans="1:16" ht="14.25" customHeight="1">
      <c r="A748" s="253"/>
      <c r="B748" s="343"/>
      <c r="C748" s="134">
        <v>14</v>
      </c>
      <c r="D748" s="119"/>
      <c r="E748" s="119"/>
      <c r="F748" s="119"/>
      <c r="G748" s="119"/>
      <c r="H748" s="119"/>
      <c r="I748" s="119"/>
      <c r="J748" s="119"/>
      <c r="K748" s="119"/>
      <c r="L748" s="119"/>
      <c r="M748" s="119"/>
      <c r="N748" s="119"/>
      <c r="O748" s="119"/>
      <c r="P748" s="120">
        <f t="shared" si="68"/>
        <v>0</v>
      </c>
    </row>
    <row r="749" spans="1:16" ht="14.25" customHeight="1">
      <c r="A749" s="253"/>
      <c r="B749" s="343"/>
      <c r="C749" s="134">
        <v>15</v>
      </c>
      <c r="D749" s="119">
        <v>500000</v>
      </c>
      <c r="E749" s="160">
        <v>500000</v>
      </c>
      <c r="F749" s="160">
        <v>500000</v>
      </c>
      <c r="G749" s="160">
        <v>500000</v>
      </c>
      <c r="H749" s="160">
        <v>500000</v>
      </c>
      <c r="I749" s="160">
        <v>500000</v>
      </c>
      <c r="J749" s="160">
        <v>500000</v>
      </c>
      <c r="K749" s="160">
        <v>500000</v>
      </c>
      <c r="L749" s="160">
        <v>500000</v>
      </c>
      <c r="M749" s="160">
        <v>500000</v>
      </c>
      <c r="N749" s="160">
        <v>500000</v>
      </c>
      <c r="O749" s="160">
        <v>500000</v>
      </c>
      <c r="P749" s="120">
        <f t="shared" si="68"/>
        <v>6000000</v>
      </c>
    </row>
    <row r="750" spans="1:16" ht="14.25" customHeight="1">
      <c r="A750" s="253"/>
      <c r="B750" s="343"/>
      <c r="C750" s="134">
        <v>16</v>
      </c>
      <c r="D750" s="119"/>
      <c r="E750" s="119"/>
      <c r="F750" s="119"/>
      <c r="G750" s="119"/>
      <c r="H750" s="119"/>
      <c r="I750" s="119"/>
      <c r="J750" s="119"/>
      <c r="K750" s="119"/>
      <c r="L750" s="119"/>
      <c r="M750" s="119"/>
      <c r="N750" s="119"/>
      <c r="O750" s="119"/>
      <c r="P750" s="120">
        <f t="shared" si="68"/>
        <v>0</v>
      </c>
    </row>
    <row r="751" spans="1:16" ht="14.25" customHeight="1">
      <c r="A751" s="253"/>
      <c r="B751" s="343"/>
      <c r="C751" s="134">
        <v>17</v>
      </c>
      <c r="D751" s="119"/>
      <c r="E751" s="119"/>
      <c r="F751" s="119"/>
      <c r="G751" s="119"/>
      <c r="H751" s="119"/>
      <c r="I751" s="119"/>
      <c r="J751" s="119"/>
      <c r="K751" s="119"/>
      <c r="L751" s="119"/>
      <c r="M751" s="119"/>
      <c r="N751" s="119"/>
      <c r="O751" s="119"/>
      <c r="P751" s="120">
        <f t="shared" si="68"/>
        <v>0</v>
      </c>
    </row>
    <row r="752" spans="1:16" ht="14.25" customHeight="1">
      <c r="A752" s="253"/>
      <c r="B752" s="343"/>
      <c r="C752" s="134">
        <v>25</v>
      </c>
      <c r="D752" s="119"/>
      <c r="E752" s="119"/>
      <c r="F752" s="119"/>
      <c r="G752" s="119"/>
      <c r="H752" s="119"/>
      <c r="I752" s="119"/>
      <c r="J752" s="119"/>
      <c r="K752" s="119"/>
      <c r="L752" s="119"/>
      <c r="M752" s="119"/>
      <c r="N752" s="119"/>
      <c r="O752" s="119"/>
      <c r="P752" s="120">
        <f t="shared" si="68"/>
        <v>0</v>
      </c>
    </row>
    <row r="753" spans="1:16" ht="14.25" customHeight="1">
      <c r="A753" s="253"/>
      <c r="B753" s="343"/>
      <c r="C753" s="134">
        <v>26</v>
      </c>
      <c r="D753" s="119"/>
      <c r="E753" s="119"/>
      <c r="F753" s="119"/>
      <c r="G753" s="119"/>
      <c r="H753" s="119"/>
      <c r="I753" s="119"/>
      <c r="J753" s="119"/>
      <c r="K753" s="119"/>
      <c r="L753" s="119"/>
      <c r="M753" s="119"/>
      <c r="N753" s="119"/>
      <c r="O753" s="119"/>
      <c r="P753" s="120">
        <f t="shared" si="68"/>
        <v>0</v>
      </c>
    </row>
    <row r="754" spans="1:16" ht="14.25" customHeight="1">
      <c r="A754" s="255"/>
      <c r="B754" s="344"/>
      <c r="C754" s="134">
        <v>27</v>
      </c>
      <c r="D754" s="119"/>
      <c r="E754" s="119"/>
      <c r="F754" s="119"/>
      <c r="G754" s="119"/>
      <c r="H754" s="119"/>
      <c r="I754" s="119"/>
      <c r="J754" s="119"/>
      <c r="K754" s="119"/>
      <c r="L754" s="119"/>
      <c r="M754" s="119"/>
      <c r="N754" s="119"/>
      <c r="O754" s="119"/>
      <c r="P754" s="120">
        <f t="shared" si="68"/>
        <v>0</v>
      </c>
    </row>
    <row r="755" spans="1:16" ht="14.25" customHeight="1">
      <c r="A755" s="340">
        <v>312</v>
      </c>
      <c r="B755" s="342" t="s">
        <v>1906</v>
      </c>
      <c r="C755" s="134">
        <v>11</v>
      </c>
      <c r="D755" s="119"/>
      <c r="E755" s="119"/>
      <c r="F755" s="119"/>
      <c r="G755" s="119"/>
      <c r="H755" s="119"/>
      <c r="I755" s="119"/>
      <c r="J755" s="119"/>
      <c r="K755" s="119"/>
      <c r="L755" s="119"/>
      <c r="M755" s="119"/>
      <c r="N755" s="119"/>
      <c r="O755" s="119"/>
      <c r="P755" s="120">
        <f t="shared" si="68"/>
        <v>0</v>
      </c>
    </row>
    <row r="756" spans="1:16" ht="14.25" customHeight="1">
      <c r="A756" s="253"/>
      <c r="B756" s="343"/>
      <c r="C756" s="134">
        <v>12</v>
      </c>
      <c r="D756" s="119"/>
      <c r="E756" s="119"/>
      <c r="F756" s="119"/>
      <c r="G756" s="119"/>
      <c r="H756" s="119"/>
      <c r="I756" s="119"/>
      <c r="J756" s="119"/>
      <c r="K756" s="119"/>
      <c r="L756" s="119"/>
      <c r="M756" s="119"/>
      <c r="N756" s="119"/>
      <c r="O756" s="119"/>
      <c r="P756" s="120">
        <f t="shared" si="68"/>
        <v>0</v>
      </c>
    </row>
    <row r="757" spans="1:16" ht="14.25" customHeight="1">
      <c r="A757" s="253"/>
      <c r="B757" s="343"/>
      <c r="C757" s="134">
        <v>13</v>
      </c>
      <c r="D757" s="119"/>
      <c r="E757" s="119"/>
      <c r="F757" s="119"/>
      <c r="G757" s="119"/>
      <c r="H757" s="119"/>
      <c r="I757" s="119"/>
      <c r="J757" s="119"/>
      <c r="K757" s="119"/>
      <c r="L757" s="119"/>
      <c r="M757" s="119"/>
      <c r="N757" s="119"/>
      <c r="O757" s="119"/>
      <c r="P757" s="120">
        <f t="shared" si="68"/>
        <v>0</v>
      </c>
    </row>
    <row r="758" spans="1:16" ht="14.25" customHeight="1">
      <c r="A758" s="253"/>
      <c r="B758" s="343"/>
      <c r="C758" s="134">
        <v>14</v>
      </c>
      <c r="D758" s="119"/>
      <c r="E758" s="119"/>
      <c r="F758" s="119"/>
      <c r="G758" s="119"/>
      <c r="H758" s="119"/>
      <c r="I758" s="119"/>
      <c r="J758" s="119"/>
      <c r="K758" s="119"/>
      <c r="L758" s="119"/>
      <c r="M758" s="119"/>
      <c r="N758" s="119"/>
      <c r="O758" s="119"/>
      <c r="P758" s="120">
        <f t="shared" si="68"/>
        <v>0</v>
      </c>
    </row>
    <row r="759" spans="1:16" ht="14.25" customHeight="1">
      <c r="A759" s="253"/>
      <c r="B759" s="343"/>
      <c r="C759" s="134">
        <v>15</v>
      </c>
      <c r="D759" s="119">
        <v>2035</v>
      </c>
      <c r="E759" s="119">
        <v>2035</v>
      </c>
      <c r="F759" s="119">
        <v>2035</v>
      </c>
      <c r="G759" s="119">
        <v>2035</v>
      </c>
      <c r="H759" s="119">
        <v>2035</v>
      </c>
      <c r="I759" s="119">
        <v>2035</v>
      </c>
      <c r="J759" s="119">
        <v>2035</v>
      </c>
      <c r="K759" s="119">
        <v>2035</v>
      </c>
      <c r="L759" s="119">
        <v>2035</v>
      </c>
      <c r="M759" s="119">
        <v>2035</v>
      </c>
      <c r="N759" s="119">
        <v>2035</v>
      </c>
      <c r="O759" s="119">
        <v>2035</v>
      </c>
      <c r="P759" s="120">
        <f t="shared" si="68"/>
        <v>24420</v>
      </c>
    </row>
    <row r="760" spans="1:16" ht="14.25" customHeight="1">
      <c r="A760" s="253"/>
      <c r="B760" s="343"/>
      <c r="C760" s="134">
        <v>16</v>
      </c>
      <c r="D760" s="119"/>
      <c r="E760" s="119"/>
      <c r="F760" s="119"/>
      <c r="G760" s="119"/>
      <c r="H760" s="119"/>
      <c r="I760" s="119"/>
      <c r="J760" s="119"/>
      <c r="K760" s="119"/>
      <c r="L760" s="119"/>
      <c r="M760" s="119"/>
      <c r="N760" s="119"/>
      <c r="O760" s="119"/>
      <c r="P760" s="120">
        <f t="shared" si="68"/>
        <v>0</v>
      </c>
    </row>
    <row r="761" spans="1:16" ht="14.25" customHeight="1">
      <c r="A761" s="253"/>
      <c r="B761" s="343"/>
      <c r="C761" s="134">
        <v>17</v>
      </c>
      <c r="D761" s="119"/>
      <c r="E761" s="119"/>
      <c r="F761" s="119"/>
      <c r="G761" s="119"/>
      <c r="H761" s="119"/>
      <c r="I761" s="119"/>
      <c r="J761" s="119"/>
      <c r="K761" s="119"/>
      <c r="L761" s="119"/>
      <c r="M761" s="119"/>
      <c r="N761" s="119"/>
      <c r="O761" s="119"/>
      <c r="P761" s="120">
        <f t="shared" si="68"/>
        <v>0</v>
      </c>
    </row>
    <row r="762" spans="1:16" ht="14.25" customHeight="1">
      <c r="A762" s="253"/>
      <c r="B762" s="343"/>
      <c r="C762" s="134">
        <v>25</v>
      </c>
      <c r="D762" s="119"/>
      <c r="E762" s="119"/>
      <c r="F762" s="119"/>
      <c r="G762" s="119"/>
      <c r="H762" s="119"/>
      <c r="I762" s="119"/>
      <c r="J762" s="119"/>
      <c r="K762" s="119"/>
      <c r="L762" s="119"/>
      <c r="M762" s="119"/>
      <c r="N762" s="119"/>
      <c r="O762" s="119"/>
      <c r="P762" s="120">
        <f t="shared" si="68"/>
        <v>0</v>
      </c>
    </row>
    <row r="763" spans="1:16" ht="14.25" customHeight="1">
      <c r="A763" s="253"/>
      <c r="B763" s="343"/>
      <c r="C763" s="134">
        <v>26</v>
      </c>
      <c r="D763" s="119"/>
      <c r="E763" s="119"/>
      <c r="F763" s="119"/>
      <c r="G763" s="119"/>
      <c r="H763" s="119"/>
      <c r="I763" s="119"/>
      <c r="J763" s="119"/>
      <c r="K763" s="119"/>
      <c r="L763" s="119"/>
      <c r="M763" s="119"/>
      <c r="N763" s="119"/>
      <c r="O763" s="119"/>
      <c r="P763" s="120">
        <f t="shared" si="68"/>
        <v>0</v>
      </c>
    </row>
    <row r="764" spans="1:16" ht="14.25" customHeight="1">
      <c r="A764" s="255"/>
      <c r="B764" s="344"/>
      <c r="C764" s="134">
        <v>27</v>
      </c>
      <c r="D764" s="119"/>
      <c r="E764" s="119"/>
      <c r="F764" s="119"/>
      <c r="G764" s="119"/>
      <c r="H764" s="119"/>
      <c r="I764" s="119"/>
      <c r="J764" s="119"/>
      <c r="K764" s="119"/>
      <c r="L764" s="119"/>
      <c r="M764" s="119"/>
      <c r="N764" s="119"/>
      <c r="O764" s="119"/>
      <c r="P764" s="120">
        <f t="shared" si="68"/>
        <v>0</v>
      </c>
    </row>
    <row r="765" spans="1:16" ht="14.25" customHeight="1">
      <c r="A765" s="340">
        <v>313</v>
      </c>
      <c r="B765" s="341" t="s">
        <v>1907</v>
      </c>
      <c r="C765" s="134">
        <v>11</v>
      </c>
      <c r="D765" s="119"/>
      <c r="E765" s="119"/>
      <c r="F765" s="119"/>
      <c r="G765" s="119"/>
      <c r="H765" s="119"/>
      <c r="I765" s="119"/>
      <c r="J765" s="119"/>
      <c r="K765" s="119"/>
      <c r="L765" s="119"/>
      <c r="M765" s="119"/>
      <c r="N765" s="119"/>
      <c r="O765" s="119"/>
      <c r="P765" s="120">
        <f t="shared" si="68"/>
        <v>0</v>
      </c>
    </row>
    <row r="766" spans="1:16" ht="14.25" customHeight="1">
      <c r="A766" s="253"/>
      <c r="B766" s="254"/>
      <c r="C766" s="134">
        <v>12</v>
      </c>
      <c r="D766" s="119"/>
      <c r="E766" s="119"/>
      <c r="F766" s="119"/>
      <c r="G766" s="119"/>
      <c r="H766" s="119"/>
      <c r="I766" s="119"/>
      <c r="J766" s="119"/>
      <c r="K766" s="119"/>
      <c r="L766" s="119"/>
      <c r="M766" s="119"/>
      <c r="N766" s="119"/>
      <c r="O766" s="119"/>
      <c r="P766" s="120">
        <f t="shared" si="68"/>
        <v>0</v>
      </c>
    </row>
    <row r="767" spans="1:16" ht="14.25" customHeight="1">
      <c r="A767" s="253"/>
      <c r="B767" s="254"/>
      <c r="C767" s="134">
        <v>13</v>
      </c>
      <c r="D767" s="119"/>
      <c r="E767" s="119"/>
      <c r="F767" s="119"/>
      <c r="G767" s="119"/>
      <c r="H767" s="119"/>
      <c r="I767" s="119"/>
      <c r="J767" s="119"/>
      <c r="K767" s="119"/>
      <c r="L767" s="119"/>
      <c r="M767" s="119"/>
      <c r="N767" s="119"/>
      <c r="O767" s="119"/>
      <c r="P767" s="120">
        <f t="shared" si="68"/>
        <v>0</v>
      </c>
    </row>
    <row r="768" spans="1:16" ht="14.25" customHeight="1">
      <c r="A768" s="253"/>
      <c r="B768" s="254"/>
      <c r="C768" s="134">
        <v>14</v>
      </c>
      <c r="D768" s="119"/>
      <c r="E768" s="119"/>
      <c r="F768" s="119"/>
      <c r="G768" s="119"/>
      <c r="H768" s="119"/>
      <c r="I768" s="119"/>
      <c r="J768" s="119"/>
      <c r="K768" s="119"/>
      <c r="L768" s="119"/>
      <c r="M768" s="119"/>
      <c r="N768" s="119"/>
      <c r="O768" s="119"/>
      <c r="P768" s="120">
        <f t="shared" si="68"/>
        <v>0</v>
      </c>
    </row>
    <row r="769" spans="1:16" ht="14.25" customHeight="1">
      <c r="A769" s="253"/>
      <c r="B769" s="254"/>
      <c r="C769" s="134">
        <v>15</v>
      </c>
      <c r="D769" s="119"/>
      <c r="E769" s="119"/>
      <c r="F769" s="119"/>
      <c r="G769" s="119"/>
      <c r="H769" s="119"/>
      <c r="I769" s="119"/>
      <c r="J769" s="119"/>
      <c r="K769" s="119"/>
      <c r="L769" s="119"/>
      <c r="M769" s="119"/>
      <c r="N769" s="119"/>
      <c r="O769" s="119"/>
      <c r="P769" s="120">
        <f t="shared" si="68"/>
        <v>0</v>
      </c>
    </row>
    <row r="770" spans="1:16" ht="14.25" customHeight="1">
      <c r="A770" s="253"/>
      <c r="B770" s="254"/>
      <c r="C770" s="134">
        <v>16</v>
      </c>
      <c r="D770" s="119"/>
      <c r="E770" s="119"/>
      <c r="F770" s="119"/>
      <c r="G770" s="119"/>
      <c r="H770" s="119"/>
      <c r="I770" s="119"/>
      <c r="J770" s="119"/>
      <c r="K770" s="119"/>
      <c r="L770" s="119"/>
      <c r="M770" s="119"/>
      <c r="N770" s="119"/>
      <c r="O770" s="119"/>
      <c r="P770" s="120">
        <f t="shared" si="68"/>
        <v>0</v>
      </c>
    </row>
    <row r="771" spans="1:16" ht="14.25" customHeight="1">
      <c r="A771" s="253"/>
      <c r="B771" s="254"/>
      <c r="C771" s="134">
        <v>17</v>
      </c>
      <c r="D771" s="119"/>
      <c r="E771" s="119"/>
      <c r="F771" s="119"/>
      <c r="G771" s="119"/>
      <c r="H771" s="119"/>
      <c r="I771" s="119"/>
      <c r="J771" s="119"/>
      <c r="K771" s="119"/>
      <c r="L771" s="119"/>
      <c r="M771" s="119"/>
      <c r="N771" s="119"/>
      <c r="O771" s="119"/>
      <c r="P771" s="120">
        <f t="shared" si="68"/>
        <v>0</v>
      </c>
    </row>
    <row r="772" spans="1:16" ht="14.25" customHeight="1">
      <c r="A772" s="253"/>
      <c r="B772" s="254"/>
      <c r="C772" s="134">
        <v>25</v>
      </c>
      <c r="D772" s="119"/>
      <c r="E772" s="119"/>
      <c r="F772" s="119"/>
      <c r="G772" s="119"/>
      <c r="H772" s="119"/>
      <c r="I772" s="119"/>
      <c r="J772" s="119"/>
      <c r="K772" s="119"/>
      <c r="L772" s="119"/>
      <c r="M772" s="119"/>
      <c r="N772" s="119"/>
      <c r="O772" s="119"/>
      <c r="P772" s="120">
        <f t="shared" si="68"/>
        <v>0</v>
      </c>
    </row>
    <row r="773" spans="1:16" ht="14.25" customHeight="1">
      <c r="A773" s="253"/>
      <c r="B773" s="254"/>
      <c r="C773" s="134">
        <v>26</v>
      </c>
      <c r="D773" s="119"/>
      <c r="E773" s="119"/>
      <c r="F773" s="119"/>
      <c r="G773" s="119"/>
      <c r="H773" s="119"/>
      <c r="I773" s="119"/>
      <c r="J773" s="119"/>
      <c r="K773" s="119"/>
      <c r="L773" s="119"/>
      <c r="M773" s="119"/>
      <c r="N773" s="119"/>
      <c r="O773" s="119"/>
      <c r="P773" s="120">
        <f t="shared" si="68"/>
        <v>0</v>
      </c>
    </row>
    <row r="774" spans="1:16" ht="14.25" customHeight="1">
      <c r="A774" s="255"/>
      <c r="B774" s="256"/>
      <c r="C774" s="134">
        <v>27</v>
      </c>
      <c r="D774" s="119"/>
      <c r="E774" s="119"/>
      <c r="F774" s="119"/>
      <c r="G774" s="119"/>
      <c r="H774" s="119"/>
      <c r="I774" s="119"/>
      <c r="J774" s="119"/>
      <c r="K774" s="119"/>
      <c r="L774" s="119"/>
      <c r="M774" s="119"/>
      <c r="N774" s="119"/>
      <c r="O774" s="119"/>
      <c r="P774" s="120">
        <f t="shared" si="68"/>
        <v>0</v>
      </c>
    </row>
    <row r="775" spans="1:16" ht="14.25" customHeight="1">
      <c r="A775" s="340">
        <v>314</v>
      </c>
      <c r="B775" s="341" t="s">
        <v>1908</v>
      </c>
      <c r="C775" s="134">
        <v>11</v>
      </c>
      <c r="D775" s="119"/>
      <c r="E775" s="119"/>
      <c r="F775" s="119"/>
      <c r="G775" s="119"/>
      <c r="H775" s="119"/>
      <c r="I775" s="119"/>
      <c r="J775" s="119"/>
      <c r="K775" s="119"/>
      <c r="L775" s="119"/>
      <c r="M775" s="119"/>
      <c r="N775" s="119"/>
      <c r="O775" s="119"/>
      <c r="P775" s="120">
        <f t="shared" si="68"/>
        <v>0</v>
      </c>
    </row>
    <row r="776" spans="1:16" ht="14.25" customHeight="1">
      <c r="A776" s="253"/>
      <c r="B776" s="254"/>
      <c r="C776" s="134">
        <v>12</v>
      </c>
      <c r="D776" s="119"/>
      <c r="E776" s="119"/>
      <c r="F776" s="119"/>
      <c r="G776" s="119"/>
      <c r="H776" s="119"/>
      <c r="I776" s="119"/>
      <c r="J776" s="119"/>
      <c r="K776" s="119"/>
      <c r="L776" s="119"/>
      <c r="M776" s="119"/>
      <c r="N776" s="119"/>
      <c r="O776" s="119"/>
      <c r="P776" s="120">
        <f t="shared" si="68"/>
        <v>0</v>
      </c>
    </row>
    <row r="777" spans="1:16" ht="14.25" customHeight="1">
      <c r="A777" s="253"/>
      <c r="B777" s="254"/>
      <c r="C777" s="134">
        <v>13</v>
      </c>
      <c r="D777" s="119"/>
      <c r="E777" s="119"/>
      <c r="F777" s="119"/>
      <c r="G777" s="119"/>
      <c r="H777" s="119"/>
      <c r="I777" s="119"/>
      <c r="J777" s="119"/>
      <c r="K777" s="119"/>
      <c r="L777" s="119"/>
      <c r="M777" s="119"/>
      <c r="N777" s="119"/>
      <c r="O777" s="119"/>
      <c r="P777" s="120">
        <f t="shared" si="68"/>
        <v>0</v>
      </c>
    </row>
    <row r="778" spans="1:16" ht="14.25" customHeight="1">
      <c r="A778" s="253"/>
      <c r="B778" s="254"/>
      <c r="C778" s="134">
        <v>14</v>
      </c>
      <c r="D778" s="119"/>
      <c r="E778" s="119"/>
      <c r="F778" s="119"/>
      <c r="G778" s="119"/>
      <c r="H778" s="119"/>
      <c r="I778" s="119"/>
      <c r="J778" s="119"/>
      <c r="K778" s="119"/>
      <c r="L778" s="119"/>
      <c r="M778" s="119"/>
      <c r="N778" s="119"/>
      <c r="O778" s="119"/>
      <c r="P778" s="120">
        <f t="shared" si="68"/>
        <v>0</v>
      </c>
    </row>
    <row r="779" spans="1:16" ht="14.25" customHeight="1">
      <c r="A779" s="253"/>
      <c r="B779" s="254"/>
      <c r="C779" s="134">
        <v>15</v>
      </c>
      <c r="D779" s="119">
        <v>7245</v>
      </c>
      <c r="E779" s="119">
        <v>7245</v>
      </c>
      <c r="F779" s="119">
        <v>7245</v>
      </c>
      <c r="G779" s="119">
        <v>7245</v>
      </c>
      <c r="H779" s="119">
        <v>7245</v>
      </c>
      <c r="I779" s="119">
        <v>7245</v>
      </c>
      <c r="J779" s="119">
        <v>7245</v>
      </c>
      <c r="K779" s="119">
        <v>7245</v>
      </c>
      <c r="L779" s="119">
        <v>7245</v>
      </c>
      <c r="M779" s="119">
        <v>7245</v>
      </c>
      <c r="N779" s="119">
        <v>7245</v>
      </c>
      <c r="O779" s="119">
        <v>7245</v>
      </c>
      <c r="P779" s="120">
        <f t="shared" si="68"/>
        <v>86940</v>
      </c>
    </row>
    <row r="780" spans="1:16" ht="14.25" customHeight="1">
      <c r="A780" s="253"/>
      <c r="B780" s="254"/>
      <c r="C780" s="134">
        <v>16</v>
      </c>
      <c r="D780" s="119"/>
      <c r="E780" s="119"/>
      <c r="F780" s="119"/>
      <c r="G780" s="119"/>
      <c r="H780" s="119"/>
      <c r="I780" s="119"/>
      <c r="J780" s="119"/>
      <c r="K780" s="119"/>
      <c r="L780" s="119"/>
      <c r="M780" s="119"/>
      <c r="N780" s="119"/>
      <c r="O780" s="119"/>
      <c r="P780" s="120">
        <f t="shared" si="68"/>
        <v>0</v>
      </c>
    </row>
    <row r="781" spans="1:16" ht="14.25" customHeight="1">
      <c r="A781" s="253"/>
      <c r="B781" s="254"/>
      <c r="C781" s="134">
        <v>17</v>
      </c>
      <c r="D781" s="119"/>
      <c r="E781" s="119"/>
      <c r="F781" s="119"/>
      <c r="G781" s="119"/>
      <c r="H781" s="119"/>
      <c r="I781" s="119"/>
      <c r="J781" s="119"/>
      <c r="K781" s="119"/>
      <c r="L781" s="119"/>
      <c r="M781" s="119"/>
      <c r="N781" s="119"/>
      <c r="O781" s="119"/>
      <c r="P781" s="120">
        <f t="shared" si="68"/>
        <v>0</v>
      </c>
    </row>
    <row r="782" spans="1:16" ht="14.25" customHeight="1">
      <c r="A782" s="253"/>
      <c r="B782" s="254"/>
      <c r="C782" s="134">
        <v>25</v>
      </c>
      <c r="D782" s="119"/>
      <c r="E782" s="119"/>
      <c r="F782" s="119"/>
      <c r="G782" s="119"/>
      <c r="H782" s="119"/>
      <c r="I782" s="119"/>
      <c r="J782" s="119"/>
      <c r="K782" s="119"/>
      <c r="L782" s="119"/>
      <c r="M782" s="119"/>
      <c r="N782" s="119"/>
      <c r="O782" s="119"/>
      <c r="P782" s="120">
        <f t="shared" si="68"/>
        <v>0</v>
      </c>
    </row>
    <row r="783" spans="1:16" ht="14.25" customHeight="1">
      <c r="A783" s="253"/>
      <c r="B783" s="254"/>
      <c r="C783" s="134">
        <v>26</v>
      </c>
      <c r="D783" s="119"/>
      <c r="E783" s="119"/>
      <c r="F783" s="119"/>
      <c r="G783" s="119"/>
      <c r="H783" s="119"/>
      <c r="I783" s="119"/>
      <c r="J783" s="119"/>
      <c r="K783" s="119"/>
      <c r="L783" s="119"/>
      <c r="M783" s="119"/>
      <c r="N783" s="119"/>
      <c r="O783" s="119"/>
      <c r="P783" s="120">
        <f t="shared" si="68"/>
        <v>0</v>
      </c>
    </row>
    <row r="784" spans="1:16" ht="14.25" customHeight="1">
      <c r="A784" s="255"/>
      <c r="B784" s="256"/>
      <c r="C784" s="134">
        <v>27</v>
      </c>
      <c r="D784" s="119"/>
      <c r="E784" s="119"/>
      <c r="F784" s="119"/>
      <c r="G784" s="119"/>
      <c r="H784" s="119"/>
      <c r="I784" s="119"/>
      <c r="J784" s="119"/>
      <c r="K784" s="119"/>
      <c r="L784" s="119"/>
      <c r="M784" s="119"/>
      <c r="N784" s="119"/>
      <c r="O784" s="119"/>
      <c r="P784" s="120">
        <f t="shared" si="68"/>
        <v>0</v>
      </c>
    </row>
    <row r="785" spans="1:16" ht="14.25" customHeight="1">
      <c r="A785" s="340">
        <v>315</v>
      </c>
      <c r="B785" s="341" t="s">
        <v>1909</v>
      </c>
      <c r="C785" s="134">
        <v>11</v>
      </c>
      <c r="D785" s="119"/>
      <c r="E785" s="119"/>
      <c r="F785" s="119"/>
      <c r="G785" s="119"/>
      <c r="H785" s="119"/>
      <c r="I785" s="119"/>
      <c r="J785" s="119"/>
      <c r="K785" s="119"/>
      <c r="L785" s="119"/>
      <c r="M785" s="119"/>
      <c r="N785" s="119"/>
      <c r="O785" s="119"/>
      <c r="P785" s="120">
        <f t="shared" si="68"/>
        <v>0</v>
      </c>
    </row>
    <row r="786" spans="1:16" ht="14.25" customHeight="1">
      <c r="A786" s="253"/>
      <c r="B786" s="254"/>
      <c r="C786" s="134">
        <v>12</v>
      </c>
      <c r="D786" s="119"/>
      <c r="E786" s="119"/>
      <c r="F786" s="119"/>
      <c r="G786" s="119"/>
      <c r="H786" s="119"/>
      <c r="I786" s="119"/>
      <c r="J786" s="119"/>
      <c r="K786" s="119"/>
      <c r="L786" s="119"/>
      <c r="M786" s="119"/>
      <c r="N786" s="119"/>
      <c r="O786" s="119"/>
      <c r="P786" s="120">
        <f t="shared" si="68"/>
        <v>0</v>
      </c>
    </row>
    <row r="787" spans="1:16" ht="14.25" customHeight="1">
      <c r="A787" s="253"/>
      <c r="B787" s="254"/>
      <c r="C787" s="134">
        <v>13</v>
      </c>
      <c r="D787" s="119"/>
      <c r="E787" s="119"/>
      <c r="F787" s="119"/>
      <c r="G787" s="119"/>
      <c r="H787" s="119"/>
      <c r="I787" s="119"/>
      <c r="J787" s="119"/>
      <c r="K787" s="119"/>
      <c r="L787" s="119"/>
      <c r="M787" s="119"/>
      <c r="N787" s="119"/>
      <c r="O787" s="119"/>
      <c r="P787" s="120">
        <f t="shared" si="68"/>
        <v>0</v>
      </c>
    </row>
    <row r="788" spans="1:16" ht="14.25" customHeight="1">
      <c r="A788" s="253"/>
      <c r="B788" s="254"/>
      <c r="C788" s="134">
        <v>14</v>
      </c>
      <c r="D788" s="119"/>
      <c r="E788" s="119"/>
      <c r="F788" s="119"/>
      <c r="G788" s="119"/>
      <c r="H788" s="119"/>
      <c r="I788" s="119"/>
      <c r="J788" s="119"/>
      <c r="K788" s="119"/>
      <c r="L788" s="119"/>
      <c r="M788" s="119"/>
      <c r="N788" s="119"/>
      <c r="O788" s="119"/>
      <c r="P788" s="120">
        <f t="shared" si="68"/>
        <v>0</v>
      </c>
    </row>
    <row r="789" spans="1:16" ht="14.25" customHeight="1">
      <c r="A789" s="253"/>
      <c r="B789" s="254"/>
      <c r="C789" s="134">
        <v>15</v>
      </c>
      <c r="D789" s="119">
        <v>6000</v>
      </c>
      <c r="E789" s="119">
        <v>6000</v>
      </c>
      <c r="F789" s="119">
        <v>6000</v>
      </c>
      <c r="G789" s="119">
        <v>6000</v>
      </c>
      <c r="H789" s="119">
        <v>6000</v>
      </c>
      <c r="I789" s="119">
        <v>6000</v>
      </c>
      <c r="J789" s="119">
        <v>6000</v>
      </c>
      <c r="K789" s="119">
        <v>6000</v>
      </c>
      <c r="L789" s="119">
        <v>6000</v>
      </c>
      <c r="M789" s="119">
        <v>6000</v>
      </c>
      <c r="N789" s="119">
        <v>6000</v>
      </c>
      <c r="O789" s="119">
        <v>6000</v>
      </c>
      <c r="P789" s="120">
        <f t="shared" si="68"/>
        <v>72000</v>
      </c>
    </row>
    <row r="790" spans="1:16" ht="14.25" customHeight="1">
      <c r="A790" s="253"/>
      <c r="B790" s="254"/>
      <c r="C790" s="134">
        <v>16</v>
      </c>
      <c r="D790" s="119"/>
      <c r="E790" s="119"/>
      <c r="F790" s="119"/>
      <c r="G790" s="119"/>
      <c r="H790" s="119"/>
      <c r="I790" s="119"/>
      <c r="J790" s="119"/>
      <c r="K790" s="119"/>
      <c r="L790" s="119"/>
      <c r="M790" s="119"/>
      <c r="N790" s="119"/>
      <c r="O790" s="119"/>
      <c r="P790" s="120">
        <f t="shared" si="68"/>
        <v>0</v>
      </c>
    </row>
    <row r="791" spans="1:16" ht="14.25" customHeight="1">
      <c r="A791" s="253"/>
      <c r="B791" s="254"/>
      <c r="C791" s="134">
        <v>17</v>
      </c>
      <c r="D791" s="119"/>
      <c r="E791" s="119"/>
      <c r="F791" s="119"/>
      <c r="G791" s="119"/>
      <c r="H791" s="119"/>
      <c r="I791" s="119"/>
      <c r="J791" s="119"/>
      <c r="K791" s="119"/>
      <c r="L791" s="119"/>
      <c r="M791" s="119"/>
      <c r="N791" s="119"/>
      <c r="O791" s="119"/>
      <c r="P791" s="120">
        <f t="shared" si="68"/>
        <v>0</v>
      </c>
    </row>
    <row r="792" spans="1:16" ht="14.25" customHeight="1">
      <c r="A792" s="253"/>
      <c r="B792" s="254"/>
      <c r="C792" s="134">
        <v>25</v>
      </c>
      <c r="D792" s="119"/>
      <c r="E792" s="119"/>
      <c r="F792" s="119"/>
      <c r="G792" s="119"/>
      <c r="H792" s="119"/>
      <c r="I792" s="119"/>
      <c r="J792" s="119"/>
      <c r="K792" s="119"/>
      <c r="L792" s="119"/>
      <c r="M792" s="119"/>
      <c r="N792" s="119"/>
      <c r="O792" s="119"/>
      <c r="P792" s="120">
        <f t="shared" si="68"/>
        <v>0</v>
      </c>
    </row>
    <row r="793" spans="1:16" ht="14.25" customHeight="1">
      <c r="A793" s="253"/>
      <c r="B793" s="254"/>
      <c r="C793" s="134">
        <v>26</v>
      </c>
      <c r="D793" s="119"/>
      <c r="E793" s="119"/>
      <c r="F793" s="119"/>
      <c r="G793" s="119"/>
      <c r="H793" s="119"/>
      <c r="I793" s="119"/>
      <c r="J793" s="119"/>
      <c r="K793" s="119"/>
      <c r="L793" s="119"/>
      <c r="M793" s="119"/>
      <c r="N793" s="119"/>
      <c r="O793" s="119"/>
      <c r="P793" s="120">
        <f t="shared" si="68"/>
        <v>0</v>
      </c>
    </row>
    <row r="794" spans="1:16" ht="14.25" customHeight="1">
      <c r="A794" s="255"/>
      <c r="B794" s="256"/>
      <c r="C794" s="134">
        <v>27</v>
      </c>
      <c r="D794" s="119"/>
      <c r="E794" s="119"/>
      <c r="F794" s="119"/>
      <c r="G794" s="119"/>
      <c r="H794" s="119"/>
      <c r="I794" s="119"/>
      <c r="J794" s="119"/>
      <c r="K794" s="119"/>
      <c r="L794" s="119"/>
      <c r="M794" s="119"/>
      <c r="N794" s="119"/>
      <c r="O794" s="119"/>
      <c r="P794" s="120">
        <f t="shared" si="68"/>
        <v>0</v>
      </c>
    </row>
    <row r="795" spans="1:16" ht="14.25" customHeight="1">
      <c r="A795" s="340">
        <v>316</v>
      </c>
      <c r="B795" s="341" t="s">
        <v>1910</v>
      </c>
      <c r="C795" s="134">
        <v>11</v>
      </c>
      <c r="D795" s="119"/>
      <c r="E795" s="119"/>
      <c r="F795" s="119"/>
      <c r="G795" s="119"/>
      <c r="H795" s="119"/>
      <c r="I795" s="119"/>
      <c r="J795" s="119"/>
      <c r="K795" s="119"/>
      <c r="L795" s="119"/>
      <c r="M795" s="119"/>
      <c r="N795" s="119"/>
      <c r="O795" s="119"/>
      <c r="P795" s="120">
        <f t="shared" si="68"/>
        <v>0</v>
      </c>
    </row>
    <row r="796" spans="1:16" ht="14.25" customHeight="1">
      <c r="A796" s="253"/>
      <c r="B796" s="254"/>
      <c r="C796" s="134">
        <v>12</v>
      </c>
      <c r="D796" s="119"/>
      <c r="E796" s="119"/>
      <c r="F796" s="119"/>
      <c r="G796" s="119"/>
      <c r="H796" s="119"/>
      <c r="I796" s="119"/>
      <c r="J796" s="119"/>
      <c r="K796" s="119"/>
      <c r="L796" s="119"/>
      <c r="M796" s="119"/>
      <c r="N796" s="119"/>
      <c r="O796" s="119"/>
      <c r="P796" s="120">
        <f t="shared" si="68"/>
        <v>0</v>
      </c>
    </row>
    <row r="797" spans="1:16" ht="14.25" customHeight="1">
      <c r="A797" s="253"/>
      <c r="B797" s="254"/>
      <c r="C797" s="134">
        <v>13</v>
      </c>
      <c r="D797" s="119"/>
      <c r="E797" s="119"/>
      <c r="F797" s="119"/>
      <c r="G797" s="119"/>
      <c r="H797" s="119"/>
      <c r="I797" s="119"/>
      <c r="J797" s="119"/>
      <c r="K797" s="119"/>
      <c r="L797" s="119"/>
      <c r="M797" s="119"/>
      <c r="N797" s="119"/>
      <c r="O797" s="119"/>
      <c r="P797" s="120">
        <f t="shared" si="68"/>
        <v>0</v>
      </c>
    </row>
    <row r="798" spans="1:16" ht="14.25" customHeight="1">
      <c r="A798" s="253"/>
      <c r="B798" s="254"/>
      <c r="C798" s="134">
        <v>14</v>
      </c>
      <c r="D798" s="119"/>
      <c r="E798" s="119"/>
      <c r="F798" s="119"/>
      <c r="G798" s="119"/>
      <c r="H798" s="119"/>
      <c r="I798" s="119"/>
      <c r="J798" s="119"/>
      <c r="K798" s="119"/>
      <c r="L798" s="119"/>
      <c r="M798" s="119"/>
      <c r="N798" s="119"/>
      <c r="O798" s="119"/>
      <c r="P798" s="120">
        <f t="shared" si="68"/>
        <v>0</v>
      </c>
    </row>
    <row r="799" spans="1:16" ht="14.25" customHeight="1">
      <c r="A799" s="253"/>
      <c r="B799" s="254"/>
      <c r="C799" s="134">
        <v>15</v>
      </c>
      <c r="D799" s="119"/>
      <c r="E799" s="119"/>
      <c r="F799" s="119"/>
      <c r="G799" s="119"/>
      <c r="H799" s="119"/>
      <c r="I799" s="119"/>
      <c r="J799" s="119"/>
      <c r="K799" s="119"/>
      <c r="L799" s="119"/>
      <c r="M799" s="119"/>
      <c r="N799" s="119"/>
      <c r="O799" s="119"/>
      <c r="P799" s="120">
        <f t="shared" si="68"/>
        <v>0</v>
      </c>
    </row>
    <row r="800" spans="1:16" ht="14.25" customHeight="1">
      <c r="A800" s="253"/>
      <c r="B800" s="254"/>
      <c r="C800" s="134">
        <v>16</v>
      </c>
      <c r="D800" s="119"/>
      <c r="E800" s="119"/>
      <c r="F800" s="119"/>
      <c r="G800" s="119"/>
      <c r="H800" s="119"/>
      <c r="I800" s="119"/>
      <c r="J800" s="119"/>
      <c r="K800" s="119"/>
      <c r="L800" s="119"/>
      <c r="M800" s="119"/>
      <c r="N800" s="119"/>
      <c r="O800" s="119"/>
      <c r="P800" s="120">
        <f t="shared" si="68"/>
        <v>0</v>
      </c>
    </row>
    <row r="801" spans="1:16" ht="14.25" customHeight="1">
      <c r="A801" s="253"/>
      <c r="B801" s="254"/>
      <c r="C801" s="134">
        <v>17</v>
      </c>
      <c r="D801" s="119"/>
      <c r="E801" s="119"/>
      <c r="F801" s="119"/>
      <c r="G801" s="119"/>
      <c r="H801" s="119"/>
      <c r="I801" s="119"/>
      <c r="J801" s="119"/>
      <c r="K801" s="119"/>
      <c r="L801" s="119"/>
      <c r="M801" s="119"/>
      <c r="N801" s="119"/>
      <c r="O801" s="119"/>
      <c r="P801" s="120">
        <f t="shared" si="68"/>
        <v>0</v>
      </c>
    </row>
    <row r="802" spans="1:16" ht="14.25" customHeight="1">
      <c r="A802" s="253"/>
      <c r="B802" s="254"/>
      <c r="C802" s="134">
        <v>25</v>
      </c>
      <c r="D802" s="119"/>
      <c r="E802" s="119"/>
      <c r="F802" s="119"/>
      <c r="G802" s="119"/>
      <c r="H802" s="119"/>
      <c r="I802" s="119"/>
      <c r="J802" s="119"/>
      <c r="K802" s="119"/>
      <c r="L802" s="119"/>
      <c r="M802" s="119"/>
      <c r="N802" s="119"/>
      <c r="O802" s="119"/>
      <c r="P802" s="120">
        <f t="shared" si="68"/>
        <v>0</v>
      </c>
    </row>
    <row r="803" spans="1:16" ht="14.25" customHeight="1">
      <c r="A803" s="253"/>
      <c r="B803" s="254"/>
      <c r="C803" s="134">
        <v>26</v>
      </c>
      <c r="D803" s="119"/>
      <c r="E803" s="119"/>
      <c r="F803" s="119"/>
      <c r="G803" s="119"/>
      <c r="H803" s="119"/>
      <c r="I803" s="119"/>
      <c r="J803" s="119"/>
      <c r="K803" s="119"/>
      <c r="L803" s="119"/>
      <c r="M803" s="119"/>
      <c r="N803" s="119"/>
      <c r="O803" s="119"/>
      <c r="P803" s="120">
        <f t="shared" si="68"/>
        <v>0</v>
      </c>
    </row>
    <row r="804" spans="1:16" ht="14.25" customHeight="1">
      <c r="A804" s="255"/>
      <c r="B804" s="256"/>
      <c r="C804" s="134">
        <v>27</v>
      </c>
      <c r="D804" s="119"/>
      <c r="E804" s="119"/>
      <c r="F804" s="119"/>
      <c r="G804" s="119"/>
      <c r="H804" s="119"/>
      <c r="I804" s="119"/>
      <c r="J804" s="119"/>
      <c r="K804" s="119"/>
      <c r="L804" s="119"/>
      <c r="M804" s="119"/>
      <c r="N804" s="119"/>
      <c r="O804" s="119"/>
      <c r="P804" s="120">
        <f t="shared" si="68"/>
        <v>0</v>
      </c>
    </row>
    <row r="805" spans="1:16" ht="14.25" customHeight="1">
      <c r="A805" s="340">
        <v>317</v>
      </c>
      <c r="B805" s="341" t="s">
        <v>1911</v>
      </c>
      <c r="C805" s="134">
        <v>11</v>
      </c>
      <c r="D805" s="119"/>
      <c r="E805" s="119"/>
      <c r="F805" s="119"/>
      <c r="G805" s="119"/>
      <c r="H805" s="119"/>
      <c r="I805" s="119"/>
      <c r="J805" s="119"/>
      <c r="K805" s="119"/>
      <c r="L805" s="119"/>
      <c r="M805" s="119"/>
      <c r="N805" s="119"/>
      <c r="O805" s="119"/>
      <c r="P805" s="120">
        <f t="shared" si="68"/>
        <v>0</v>
      </c>
    </row>
    <row r="806" spans="1:16" ht="14.25" customHeight="1">
      <c r="A806" s="253"/>
      <c r="B806" s="254"/>
      <c r="C806" s="134">
        <v>12</v>
      </c>
      <c r="D806" s="119"/>
      <c r="E806" s="119"/>
      <c r="F806" s="119"/>
      <c r="G806" s="119"/>
      <c r="H806" s="119"/>
      <c r="I806" s="119"/>
      <c r="J806" s="119"/>
      <c r="K806" s="119"/>
      <c r="L806" s="119"/>
      <c r="M806" s="119"/>
      <c r="N806" s="119"/>
      <c r="O806" s="119"/>
      <c r="P806" s="120">
        <f t="shared" si="68"/>
        <v>0</v>
      </c>
    </row>
    <row r="807" spans="1:16" ht="14.25" customHeight="1">
      <c r="A807" s="253"/>
      <c r="B807" s="254"/>
      <c r="C807" s="134">
        <v>13</v>
      </c>
      <c r="D807" s="119"/>
      <c r="E807" s="119"/>
      <c r="F807" s="119"/>
      <c r="G807" s="119"/>
      <c r="H807" s="119"/>
      <c r="I807" s="119"/>
      <c r="J807" s="119"/>
      <c r="K807" s="119"/>
      <c r="L807" s="119"/>
      <c r="M807" s="119"/>
      <c r="N807" s="119"/>
      <c r="O807" s="119"/>
      <c r="P807" s="120">
        <f t="shared" si="68"/>
        <v>0</v>
      </c>
    </row>
    <row r="808" spans="1:16" ht="14.25" customHeight="1">
      <c r="A808" s="253"/>
      <c r="B808" s="254"/>
      <c r="C808" s="134">
        <v>14</v>
      </c>
      <c r="D808" s="119"/>
      <c r="E808" s="119"/>
      <c r="F808" s="119"/>
      <c r="G808" s="119"/>
      <c r="H808" s="119"/>
      <c r="I808" s="119"/>
      <c r="J808" s="119"/>
      <c r="K808" s="119"/>
      <c r="L808" s="119"/>
      <c r="M808" s="119"/>
      <c r="N808" s="119"/>
      <c r="O808" s="119"/>
      <c r="P808" s="120">
        <f t="shared" si="68"/>
        <v>0</v>
      </c>
    </row>
    <row r="809" spans="1:16" ht="14.25" customHeight="1">
      <c r="A809" s="253"/>
      <c r="B809" s="254"/>
      <c r="C809" s="134">
        <v>15</v>
      </c>
      <c r="D809" s="119">
        <v>8000</v>
      </c>
      <c r="E809" s="119">
        <v>8000</v>
      </c>
      <c r="F809" s="160">
        <v>8000</v>
      </c>
      <c r="G809" s="160">
        <v>8000</v>
      </c>
      <c r="H809" s="160">
        <v>8000</v>
      </c>
      <c r="I809" s="160">
        <v>8000</v>
      </c>
      <c r="J809" s="160">
        <v>8000</v>
      </c>
      <c r="K809" s="160">
        <v>8000</v>
      </c>
      <c r="L809" s="160">
        <v>8000</v>
      </c>
      <c r="M809" s="160">
        <v>8000</v>
      </c>
      <c r="N809" s="160">
        <v>8000</v>
      </c>
      <c r="O809" s="160">
        <v>8000</v>
      </c>
      <c r="P809" s="120">
        <f t="shared" si="68"/>
        <v>96000</v>
      </c>
    </row>
    <row r="810" spans="1:16" ht="14.25" customHeight="1">
      <c r="A810" s="253"/>
      <c r="B810" s="254"/>
      <c r="C810" s="134">
        <v>16</v>
      </c>
      <c r="D810" s="119"/>
      <c r="E810" s="119"/>
      <c r="F810" s="119"/>
      <c r="G810" s="119"/>
      <c r="H810" s="119"/>
      <c r="I810" s="119"/>
      <c r="J810" s="119"/>
      <c r="K810" s="119"/>
      <c r="L810" s="119"/>
      <c r="M810" s="119"/>
      <c r="N810" s="119"/>
      <c r="O810" s="119"/>
      <c r="P810" s="120">
        <f t="shared" si="68"/>
        <v>0</v>
      </c>
    </row>
    <row r="811" spans="1:16" ht="14.25" customHeight="1">
      <c r="A811" s="253"/>
      <c r="B811" s="254"/>
      <c r="C811" s="134">
        <v>17</v>
      </c>
      <c r="D811" s="119"/>
      <c r="E811" s="119"/>
      <c r="F811" s="119"/>
      <c r="G811" s="119"/>
      <c r="H811" s="119"/>
      <c r="I811" s="119"/>
      <c r="J811" s="119"/>
      <c r="K811" s="119"/>
      <c r="L811" s="119"/>
      <c r="M811" s="119"/>
      <c r="N811" s="119"/>
      <c r="O811" s="119"/>
      <c r="P811" s="120">
        <f t="shared" si="68"/>
        <v>0</v>
      </c>
    </row>
    <row r="812" spans="1:16" ht="14.25" customHeight="1">
      <c r="A812" s="253"/>
      <c r="B812" s="254"/>
      <c r="C812" s="134">
        <v>25</v>
      </c>
      <c r="D812" s="119"/>
      <c r="E812" s="119"/>
      <c r="F812" s="119"/>
      <c r="G812" s="119"/>
      <c r="H812" s="119"/>
      <c r="I812" s="119"/>
      <c r="J812" s="119"/>
      <c r="K812" s="119"/>
      <c r="L812" s="119"/>
      <c r="M812" s="119"/>
      <c r="N812" s="119"/>
      <c r="O812" s="119"/>
      <c r="P812" s="120">
        <f t="shared" si="68"/>
        <v>0</v>
      </c>
    </row>
    <row r="813" spans="1:16" ht="14.25" customHeight="1">
      <c r="A813" s="253"/>
      <c r="B813" s="254"/>
      <c r="C813" s="134">
        <v>26</v>
      </c>
      <c r="D813" s="119"/>
      <c r="E813" s="119"/>
      <c r="F813" s="119"/>
      <c r="G813" s="119"/>
      <c r="H813" s="119"/>
      <c r="I813" s="119"/>
      <c r="J813" s="119"/>
      <c r="K813" s="119"/>
      <c r="L813" s="119"/>
      <c r="M813" s="119"/>
      <c r="N813" s="119"/>
      <c r="O813" s="119"/>
      <c r="P813" s="120">
        <f t="shared" si="68"/>
        <v>0</v>
      </c>
    </row>
    <row r="814" spans="1:16" ht="14.25" customHeight="1">
      <c r="A814" s="255"/>
      <c r="B814" s="256"/>
      <c r="C814" s="134">
        <v>27</v>
      </c>
      <c r="D814" s="119"/>
      <c r="E814" s="119"/>
      <c r="F814" s="119"/>
      <c r="G814" s="119"/>
      <c r="H814" s="119"/>
      <c r="I814" s="119"/>
      <c r="J814" s="119"/>
      <c r="K814" s="119"/>
      <c r="L814" s="119"/>
      <c r="M814" s="119"/>
      <c r="N814" s="119"/>
      <c r="O814" s="119"/>
      <c r="P814" s="120">
        <f t="shared" si="68"/>
        <v>0</v>
      </c>
    </row>
    <row r="815" spans="1:16" ht="14.25" customHeight="1">
      <c r="A815" s="340">
        <v>318</v>
      </c>
      <c r="B815" s="341" t="s">
        <v>1912</v>
      </c>
      <c r="C815" s="134">
        <v>11</v>
      </c>
      <c r="D815" s="119"/>
      <c r="E815" s="119"/>
      <c r="F815" s="119"/>
      <c r="G815" s="119"/>
      <c r="H815" s="119"/>
      <c r="I815" s="119"/>
      <c r="J815" s="119"/>
      <c r="K815" s="119"/>
      <c r="L815" s="119"/>
      <c r="M815" s="119"/>
      <c r="N815" s="119"/>
      <c r="O815" s="119"/>
      <c r="P815" s="120">
        <f t="shared" si="68"/>
        <v>0</v>
      </c>
    </row>
    <row r="816" spans="1:16" ht="14.25" customHeight="1">
      <c r="A816" s="253"/>
      <c r="B816" s="254"/>
      <c r="C816" s="134">
        <v>12</v>
      </c>
      <c r="D816" s="119"/>
      <c r="E816" s="119"/>
      <c r="F816" s="119"/>
      <c r="G816" s="119"/>
      <c r="H816" s="119"/>
      <c r="I816" s="119"/>
      <c r="J816" s="119"/>
      <c r="K816" s="119"/>
      <c r="L816" s="119"/>
      <c r="M816" s="119"/>
      <c r="N816" s="119"/>
      <c r="O816" s="119"/>
      <c r="P816" s="120">
        <f t="shared" si="68"/>
        <v>0</v>
      </c>
    </row>
    <row r="817" spans="1:16" ht="14.25" customHeight="1">
      <c r="A817" s="253"/>
      <c r="B817" s="254"/>
      <c r="C817" s="134">
        <v>13</v>
      </c>
      <c r="D817" s="119"/>
      <c r="E817" s="119"/>
      <c r="F817" s="119"/>
      <c r="G817" s="119"/>
      <c r="H817" s="119"/>
      <c r="I817" s="119"/>
      <c r="J817" s="119"/>
      <c r="K817" s="119"/>
      <c r="L817" s="119"/>
      <c r="M817" s="119"/>
      <c r="N817" s="119"/>
      <c r="O817" s="119"/>
      <c r="P817" s="120">
        <f t="shared" si="68"/>
        <v>0</v>
      </c>
    </row>
    <row r="818" spans="1:16" ht="14.25" customHeight="1">
      <c r="A818" s="253"/>
      <c r="B818" s="254"/>
      <c r="C818" s="134">
        <v>14</v>
      </c>
      <c r="D818" s="119"/>
      <c r="E818" s="119"/>
      <c r="F818" s="119"/>
      <c r="G818" s="119"/>
      <c r="H818" s="119"/>
      <c r="I818" s="119"/>
      <c r="J818" s="119"/>
      <c r="K818" s="119"/>
      <c r="L818" s="119"/>
      <c r="M818" s="119"/>
      <c r="N818" s="119"/>
      <c r="O818" s="119"/>
      <c r="P818" s="120">
        <f t="shared" si="68"/>
        <v>0</v>
      </c>
    </row>
    <row r="819" spans="1:16" ht="14.25" customHeight="1">
      <c r="A819" s="253"/>
      <c r="B819" s="254"/>
      <c r="C819" s="134">
        <v>15</v>
      </c>
      <c r="D819" s="119"/>
      <c r="E819" s="119"/>
      <c r="F819" s="119"/>
      <c r="G819" s="119"/>
      <c r="H819" s="119"/>
      <c r="I819" s="119"/>
      <c r="J819" s="119"/>
      <c r="K819" s="119"/>
      <c r="L819" s="119"/>
      <c r="M819" s="119"/>
      <c r="N819" s="119"/>
      <c r="O819" s="119"/>
      <c r="P819" s="120">
        <f t="shared" si="68"/>
        <v>0</v>
      </c>
    </row>
    <row r="820" spans="1:16" ht="14.25" customHeight="1">
      <c r="A820" s="253"/>
      <c r="B820" s="254"/>
      <c r="C820" s="134">
        <v>16</v>
      </c>
      <c r="D820" s="119"/>
      <c r="E820" s="119"/>
      <c r="F820" s="119"/>
      <c r="G820" s="119"/>
      <c r="H820" s="119"/>
      <c r="I820" s="119"/>
      <c r="J820" s="119"/>
      <c r="K820" s="119"/>
      <c r="L820" s="119"/>
      <c r="M820" s="119"/>
      <c r="N820" s="119"/>
      <c r="O820" s="119"/>
      <c r="P820" s="120">
        <f t="shared" si="68"/>
        <v>0</v>
      </c>
    </row>
    <row r="821" spans="1:16" ht="14.25" customHeight="1">
      <c r="A821" s="253"/>
      <c r="B821" s="254"/>
      <c r="C821" s="134">
        <v>17</v>
      </c>
      <c r="D821" s="119"/>
      <c r="E821" s="119"/>
      <c r="F821" s="119"/>
      <c r="G821" s="119"/>
      <c r="H821" s="119"/>
      <c r="I821" s="119"/>
      <c r="J821" s="119"/>
      <c r="K821" s="119"/>
      <c r="L821" s="119"/>
      <c r="M821" s="119"/>
      <c r="N821" s="119"/>
      <c r="O821" s="119"/>
      <c r="P821" s="120">
        <f t="shared" si="68"/>
        <v>0</v>
      </c>
    </row>
    <row r="822" spans="1:16" ht="14.25" customHeight="1">
      <c r="A822" s="253"/>
      <c r="B822" s="254"/>
      <c r="C822" s="134">
        <v>25</v>
      </c>
      <c r="D822" s="119"/>
      <c r="E822" s="119"/>
      <c r="F822" s="119"/>
      <c r="G822" s="119"/>
      <c r="H822" s="119"/>
      <c r="I822" s="119"/>
      <c r="J822" s="119"/>
      <c r="K822" s="119"/>
      <c r="L822" s="119"/>
      <c r="M822" s="119"/>
      <c r="N822" s="119"/>
      <c r="O822" s="119"/>
      <c r="P822" s="120">
        <f t="shared" si="68"/>
        <v>0</v>
      </c>
    </row>
    <row r="823" spans="1:16" ht="14.25" customHeight="1">
      <c r="A823" s="253"/>
      <c r="B823" s="254"/>
      <c r="C823" s="134">
        <v>26</v>
      </c>
      <c r="D823" s="119"/>
      <c r="E823" s="119"/>
      <c r="F823" s="119"/>
      <c r="G823" s="119"/>
      <c r="H823" s="119"/>
      <c r="I823" s="119"/>
      <c r="J823" s="119"/>
      <c r="K823" s="119"/>
      <c r="L823" s="119"/>
      <c r="M823" s="119"/>
      <c r="N823" s="119"/>
      <c r="O823" s="119"/>
      <c r="P823" s="120">
        <f t="shared" si="68"/>
        <v>0</v>
      </c>
    </row>
    <row r="824" spans="1:16" ht="14.25" customHeight="1">
      <c r="A824" s="255"/>
      <c r="B824" s="256"/>
      <c r="C824" s="134">
        <v>27</v>
      </c>
      <c r="D824" s="119"/>
      <c r="E824" s="119"/>
      <c r="F824" s="119"/>
      <c r="G824" s="119"/>
      <c r="H824" s="119"/>
      <c r="I824" s="119"/>
      <c r="J824" s="119"/>
      <c r="K824" s="119"/>
      <c r="L824" s="119"/>
      <c r="M824" s="119"/>
      <c r="N824" s="119"/>
      <c r="O824" s="119"/>
      <c r="P824" s="120">
        <f t="shared" si="68"/>
        <v>0</v>
      </c>
    </row>
    <row r="825" spans="1:16" ht="14.25" customHeight="1">
      <c r="A825" s="340">
        <v>319</v>
      </c>
      <c r="B825" s="341" t="s">
        <v>1913</v>
      </c>
      <c r="C825" s="134">
        <v>11</v>
      </c>
      <c r="D825" s="119"/>
      <c r="E825" s="119"/>
      <c r="F825" s="119"/>
      <c r="G825" s="119"/>
      <c r="H825" s="119"/>
      <c r="I825" s="119"/>
      <c r="J825" s="119"/>
      <c r="K825" s="119"/>
      <c r="L825" s="119"/>
      <c r="M825" s="119"/>
      <c r="N825" s="119"/>
      <c r="O825" s="119"/>
      <c r="P825" s="120">
        <f t="shared" si="68"/>
        <v>0</v>
      </c>
    </row>
    <row r="826" spans="1:16" ht="14.25" customHeight="1">
      <c r="A826" s="253"/>
      <c r="B826" s="254"/>
      <c r="C826" s="134">
        <v>12</v>
      </c>
      <c r="D826" s="119"/>
      <c r="E826" s="119"/>
      <c r="F826" s="119"/>
      <c r="G826" s="119"/>
      <c r="H826" s="119"/>
      <c r="I826" s="119"/>
      <c r="J826" s="119"/>
      <c r="K826" s="119"/>
      <c r="L826" s="119"/>
      <c r="M826" s="119"/>
      <c r="N826" s="119"/>
      <c r="O826" s="119"/>
      <c r="P826" s="120">
        <f t="shared" si="68"/>
        <v>0</v>
      </c>
    </row>
    <row r="827" spans="1:16" ht="14.25" customHeight="1">
      <c r="A827" s="253"/>
      <c r="B827" s="254"/>
      <c r="C827" s="134">
        <v>13</v>
      </c>
      <c r="D827" s="119"/>
      <c r="E827" s="119"/>
      <c r="F827" s="119"/>
      <c r="G827" s="119"/>
      <c r="H827" s="119"/>
      <c r="I827" s="119"/>
      <c r="J827" s="119"/>
      <c r="K827" s="119"/>
      <c r="L827" s="119"/>
      <c r="M827" s="119"/>
      <c r="N827" s="119"/>
      <c r="O827" s="119"/>
      <c r="P827" s="120">
        <f t="shared" si="68"/>
        <v>0</v>
      </c>
    </row>
    <row r="828" spans="1:16" ht="14.25" customHeight="1">
      <c r="A828" s="253"/>
      <c r="B828" s="254"/>
      <c r="C828" s="134">
        <v>14</v>
      </c>
      <c r="D828" s="119"/>
      <c r="E828" s="119"/>
      <c r="F828" s="119"/>
      <c r="G828" s="119"/>
      <c r="H828" s="119"/>
      <c r="I828" s="119"/>
      <c r="J828" s="119"/>
      <c r="K828" s="119"/>
      <c r="L828" s="119"/>
      <c r="M828" s="119"/>
      <c r="N828" s="119"/>
      <c r="O828" s="119"/>
      <c r="P828" s="120">
        <f t="shared" si="68"/>
        <v>0</v>
      </c>
    </row>
    <row r="829" spans="1:16" ht="14.25" customHeight="1">
      <c r="A829" s="253"/>
      <c r="B829" s="254"/>
      <c r="C829" s="134">
        <v>15</v>
      </c>
      <c r="D829" s="119"/>
      <c r="E829" s="119"/>
      <c r="F829" s="119"/>
      <c r="G829" s="119"/>
      <c r="H829" s="119"/>
      <c r="I829" s="119"/>
      <c r="J829" s="119"/>
      <c r="K829" s="119"/>
      <c r="L829" s="119"/>
      <c r="M829" s="119"/>
      <c r="N829" s="119"/>
      <c r="O829" s="119"/>
      <c r="P829" s="120">
        <f t="shared" si="68"/>
        <v>0</v>
      </c>
    </row>
    <row r="830" spans="1:16" ht="14.25" customHeight="1">
      <c r="A830" s="253"/>
      <c r="B830" s="254"/>
      <c r="C830" s="134">
        <v>16</v>
      </c>
      <c r="D830" s="119"/>
      <c r="E830" s="119"/>
      <c r="F830" s="119"/>
      <c r="G830" s="119"/>
      <c r="H830" s="119"/>
      <c r="I830" s="119"/>
      <c r="J830" s="119"/>
      <c r="K830" s="119"/>
      <c r="L830" s="119"/>
      <c r="M830" s="119"/>
      <c r="N830" s="119"/>
      <c r="O830" s="119"/>
      <c r="P830" s="120">
        <f t="shared" si="68"/>
        <v>0</v>
      </c>
    </row>
    <row r="831" spans="1:16" ht="14.25" customHeight="1">
      <c r="A831" s="253"/>
      <c r="B831" s="254"/>
      <c r="C831" s="134">
        <v>17</v>
      </c>
      <c r="D831" s="119"/>
      <c r="E831" s="119"/>
      <c r="F831" s="119"/>
      <c r="G831" s="119"/>
      <c r="H831" s="119"/>
      <c r="I831" s="119"/>
      <c r="J831" s="119"/>
      <c r="K831" s="119"/>
      <c r="L831" s="119"/>
      <c r="M831" s="119"/>
      <c r="N831" s="119"/>
      <c r="O831" s="119"/>
      <c r="P831" s="120">
        <f t="shared" si="68"/>
        <v>0</v>
      </c>
    </row>
    <row r="832" spans="1:16" ht="14.25" customHeight="1">
      <c r="A832" s="253"/>
      <c r="B832" s="254"/>
      <c r="C832" s="134">
        <v>25</v>
      </c>
      <c r="D832" s="161"/>
      <c r="E832" s="161"/>
      <c r="F832" s="161"/>
      <c r="G832" s="161"/>
      <c r="H832" s="161"/>
      <c r="I832" s="161"/>
      <c r="J832" s="161"/>
      <c r="K832" s="161"/>
      <c r="L832" s="161"/>
      <c r="M832" s="161"/>
      <c r="N832" s="161"/>
      <c r="O832" s="161"/>
      <c r="P832" s="120">
        <f t="shared" si="68"/>
        <v>0</v>
      </c>
    </row>
    <row r="833" spans="1:16" ht="14.25" customHeight="1">
      <c r="A833" s="253"/>
      <c r="B833" s="254"/>
      <c r="C833" s="134">
        <v>26</v>
      </c>
      <c r="D833" s="161"/>
      <c r="E833" s="161"/>
      <c r="F833" s="161"/>
      <c r="G833" s="161"/>
      <c r="H833" s="161"/>
      <c r="I833" s="161"/>
      <c r="J833" s="161"/>
      <c r="K833" s="161"/>
      <c r="L833" s="161"/>
      <c r="M833" s="161"/>
      <c r="N833" s="161"/>
      <c r="O833" s="161"/>
      <c r="P833" s="120">
        <f t="shared" si="68"/>
        <v>0</v>
      </c>
    </row>
    <row r="834" spans="1:16" ht="14.25" customHeight="1">
      <c r="A834" s="255"/>
      <c r="B834" s="256"/>
      <c r="C834" s="134">
        <v>27</v>
      </c>
      <c r="D834" s="161"/>
      <c r="E834" s="161"/>
      <c r="F834" s="161"/>
      <c r="G834" s="161"/>
      <c r="H834" s="161"/>
      <c r="I834" s="161"/>
      <c r="J834" s="161"/>
      <c r="K834" s="161"/>
      <c r="L834" s="161"/>
      <c r="M834" s="161"/>
      <c r="N834" s="161"/>
      <c r="O834" s="161"/>
      <c r="P834" s="120">
        <f t="shared" si="68"/>
        <v>0</v>
      </c>
    </row>
    <row r="835" spans="1:16" ht="14.25" customHeight="1">
      <c r="A835" s="155">
        <v>3200</v>
      </c>
      <c r="B835" s="339" t="s">
        <v>1914</v>
      </c>
      <c r="C835" s="262"/>
      <c r="D835" s="156">
        <f t="shared" ref="D835:P835" si="69">SUM(D836:D925)</f>
        <v>10000</v>
      </c>
      <c r="E835" s="156">
        <f t="shared" si="69"/>
        <v>10000</v>
      </c>
      <c r="F835" s="156">
        <f t="shared" si="69"/>
        <v>10000</v>
      </c>
      <c r="G835" s="156">
        <f t="shared" si="69"/>
        <v>10000</v>
      </c>
      <c r="H835" s="156">
        <f t="shared" si="69"/>
        <v>10000</v>
      </c>
      <c r="I835" s="156">
        <f t="shared" si="69"/>
        <v>10000</v>
      </c>
      <c r="J835" s="156">
        <f t="shared" si="69"/>
        <v>10000</v>
      </c>
      <c r="K835" s="156">
        <f t="shared" si="69"/>
        <v>10000</v>
      </c>
      <c r="L835" s="156">
        <f t="shared" si="69"/>
        <v>10000</v>
      </c>
      <c r="M835" s="156">
        <f t="shared" si="69"/>
        <v>10000</v>
      </c>
      <c r="N835" s="156">
        <f t="shared" si="69"/>
        <v>10000</v>
      </c>
      <c r="O835" s="156">
        <f t="shared" si="69"/>
        <v>10000</v>
      </c>
      <c r="P835" s="156">
        <f t="shared" si="69"/>
        <v>120000</v>
      </c>
    </row>
    <row r="836" spans="1:16" ht="14.25" customHeight="1">
      <c r="A836" s="340">
        <v>321</v>
      </c>
      <c r="B836" s="341" t="s">
        <v>1915</v>
      </c>
      <c r="C836" s="134">
        <v>11</v>
      </c>
      <c r="D836" s="119"/>
      <c r="E836" s="119"/>
      <c r="F836" s="119"/>
      <c r="G836" s="119"/>
      <c r="H836" s="119"/>
      <c r="I836" s="119"/>
      <c r="J836" s="119"/>
      <c r="K836" s="119"/>
      <c r="L836" s="119"/>
      <c r="M836" s="119"/>
      <c r="N836" s="119"/>
      <c r="O836" s="119"/>
      <c r="P836" s="120">
        <f t="shared" ref="P836:P925" si="70">SUM(D836:O836)</f>
        <v>0</v>
      </c>
    </row>
    <row r="837" spans="1:16" ht="14.25" customHeight="1">
      <c r="A837" s="253"/>
      <c r="B837" s="254"/>
      <c r="C837" s="134">
        <v>12</v>
      </c>
      <c r="D837" s="119"/>
      <c r="E837" s="119"/>
      <c r="F837" s="119"/>
      <c r="G837" s="119"/>
      <c r="H837" s="119"/>
      <c r="I837" s="119"/>
      <c r="J837" s="119"/>
      <c r="K837" s="119"/>
      <c r="L837" s="119"/>
      <c r="M837" s="119"/>
      <c r="N837" s="119"/>
      <c r="O837" s="119"/>
      <c r="P837" s="120">
        <f t="shared" si="70"/>
        <v>0</v>
      </c>
    </row>
    <row r="838" spans="1:16" ht="14.25" customHeight="1">
      <c r="A838" s="253"/>
      <c r="B838" s="254"/>
      <c r="C838" s="134">
        <v>13</v>
      </c>
      <c r="D838" s="119"/>
      <c r="E838" s="119"/>
      <c r="F838" s="119"/>
      <c r="G838" s="119"/>
      <c r="H838" s="119"/>
      <c r="I838" s="119"/>
      <c r="J838" s="119"/>
      <c r="K838" s="119"/>
      <c r="L838" s="119"/>
      <c r="M838" s="119"/>
      <c r="N838" s="119"/>
      <c r="O838" s="119"/>
      <c r="P838" s="120">
        <f t="shared" si="70"/>
        <v>0</v>
      </c>
    </row>
    <row r="839" spans="1:16" ht="14.25" customHeight="1">
      <c r="A839" s="253"/>
      <c r="B839" s="254"/>
      <c r="C839" s="134">
        <v>14</v>
      </c>
      <c r="D839" s="119"/>
      <c r="E839" s="119"/>
      <c r="F839" s="119"/>
      <c r="G839" s="119"/>
      <c r="H839" s="119"/>
      <c r="I839" s="119"/>
      <c r="J839" s="119"/>
      <c r="K839" s="119"/>
      <c r="L839" s="119"/>
      <c r="M839" s="119"/>
      <c r="N839" s="119"/>
      <c r="O839" s="119"/>
      <c r="P839" s="120">
        <f t="shared" si="70"/>
        <v>0</v>
      </c>
    </row>
    <row r="840" spans="1:16" ht="14.25" customHeight="1">
      <c r="A840" s="253"/>
      <c r="B840" s="254"/>
      <c r="C840" s="134">
        <v>15</v>
      </c>
      <c r="D840" s="119"/>
      <c r="E840" s="119"/>
      <c r="F840" s="119"/>
      <c r="G840" s="119"/>
      <c r="H840" s="119"/>
      <c r="I840" s="119"/>
      <c r="J840" s="119"/>
      <c r="K840" s="119"/>
      <c r="L840" s="119"/>
      <c r="M840" s="119"/>
      <c r="N840" s="119"/>
      <c r="O840" s="119"/>
      <c r="P840" s="120">
        <f t="shared" si="70"/>
        <v>0</v>
      </c>
    </row>
    <row r="841" spans="1:16" ht="14.25" customHeight="1">
      <c r="A841" s="253"/>
      <c r="B841" s="254"/>
      <c r="C841" s="134">
        <v>16</v>
      </c>
      <c r="D841" s="119"/>
      <c r="E841" s="119"/>
      <c r="F841" s="119"/>
      <c r="G841" s="119"/>
      <c r="H841" s="119"/>
      <c r="I841" s="119"/>
      <c r="J841" s="119"/>
      <c r="K841" s="119"/>
      <c r="L841" s="119"/>
      <c r="M841" s="119"/>
      <c r="N841" s="119"/>
      <c r="O841" s="119"/>
      <c r="P841" s="120">
        <f t="shared" si="70"/>
        <v>0</v>
      </c>
    </row>
    <row r="842" spans="1:16" ht="14.25" customHeight="1">
      <c r="A842" s="253"/>
      <c r="B842" s="254"/>
      <c r="C842" s="134">
        <v>17</v>
      </c>
      <c r="D842" s="119"/>
      <c r="E842" s="119"/>
      <c r="F842" s="119"/>
      <c r="G842" s="119"/>
      <c r="H842" s="119"/>
      <c r="I842" s="119"/>
      <c r="J842" s="119"/>
      <c r="K842" s="119"/>
      <c r="L842" s="119"/>
      <c r="M842" s="119"/>
      <c r="N842" s="119"/>
      <c r="O842" s="119"/>
      <c r="P842" s="120">
        <f t="shared" si="70"/>
        <v>0</v>
      </c>
    </row>
    <row r="843" spans="1:16" ht="14.25" customHeight="1">
      <c r="A843" s="253"/>
      <c r="B843" s="254"/>
      <c r="C843" s="134">
        <v>25</v>
      </c>
      <c r="D843" s="119"/>
      <c r="E843" s="119"/>
      <c r="F843" s="119"/>
      <c r="G843" s="119"/>
      <c r="H843" s="119"/>
      <c r="I843" s="119"/>
      <c r="J843" s="119"/>
      <c r="K843" s="119"/>
      <c r="L843" s="119"/>
      <c r="M843" s="119"/>
      <c r="N843" s="119"/>
      <c r="O843" s="119"/>
      <c r="P843" s="120">
        <f t="shared" si="70"/>
        <v>0</v>
      </c>
    </row>
    <row r="844" spans="1:16" ht="14.25" customHeight="1">
      <c r="A844" s="253"/>
      <c r="B844" s="254"/>
      <c r="C844" s="134">
        <v>26</v>
      </c>
      <c r="D844" s="119"/>
      <c r="E844" s="119"/>
      <c r="F844" s="119"/>
      <c r="G844" s="119"/>
      <c r="H844" s="119"/>
      <c r="I844" s="119"/>
      <c r="J844" s="119"/>
      <c r="K844" s="119"/>
      <c r="L844" s="119"/>
      <c r="M844" s="119"/>
      <c r="N844" s="119"/>
      <c r="O844" s="119"/>
      <c r="P844" s="120">
        <f t="shared" si="70"/>
        <v>0</v>
      </c>
    </row>
    <row r="845" spans="1:16" ht="14.25" customHeight="1">
      <c r="A845" s="255"/>
      <c r="B845" s="256"/>
      <c r="C845" s="134">
        <v>27</v>
      </c>
      <c r="D845" s="119"/>
      <c r="E845" s="119"/>
      <c r="F845" s="119"/>
      <c r="G845" s="119"/>
      <c r="H845" s="119"/>
      <c r="I845" s="119"/>
      <c r="J845" s="119"/>
      <c r="K845" s="119"/>
      <c r="L845" s="119"/>
      <c r="M845" s="119"/>
      <c r="N845" s="119"/>
      <c r="O845" s="119"/>
      <c r="P845" s="120">
        <f t="shared" si="70"/>
        <v>0</v>
      </c>
    </row>
    <row r="846" spans="1:16" ht="14.25" customHeight="1">
      <c r="A846" s="340">
        <v>322</v>
      </c>
      <c r="B846" s="342" t="s">
        <v>1916</v>
      </c>
      <c r="C846" s="134">
        <v>11</v>
      </c>
      <c r="D846" s="119">
        <v>10000</v>
      </c>
      <c r="E846" s="160">
        <v>10000</v>
      </c>
      <c r="F846" s="160">
        <v>10000</v>
      </c>
      <c r="G846" s="160">
        <v>10000</v>
      </c>
      <c r="H846" s="160">
        <v>10000</v>
      </c>
      <c r="I846" s="160">
        <v>10000</v>
      </c>
      <c r="J846" s="160">
        <v>10000</v>
      </c>
      <c r="K846" s="160">
        <v>10000</v>
      </c>
      <c r="L846" s="160">
        <v>10000</v>
      </c>
      <c r="M846" s="160">
        <v>10000</v>
      </c>
      <c r="N846" s="160">
        <v>10000</v>
      </c>
      <c r="O846" s="160">
        <v>10000</v>
      </c>
      <c r="P846" s="120">
        <f t="shared" si="70"/>
        <v>120000</v>
      </c>
    </row>
    <row r="847" spans="1:16" ht="14.25" customHeight="1">
      <c r="A847" s="253"/>
      <c r="B847" s="343"/>
      <c r="C847" s="134">
        <v>12</v>
      </c>
      <c r="D847" s="119"/>
      <c r="E847" s="119"/>
      <c r="F847" s="119"/>
      <c r="G847" s="119"/>
      <c r="H847" s="119"/>
      <c r="I847" s="119"/>
      <c r="J847" s="119"/>
      <c r="K847" s="119"/>
      <c r="L847" s="119"/>
      <c r="M847" s="119"/>
      <c r="N847" s="119"/>
      <c r="O847" s="119"/>
      <c r="P847" s="120">
        <f t="shared" si="70"/>
        <v>0</v>
      </c>
    </row>
    <row r="848" spans="1:16" ht="14.25" customHeight="1">
      <c r="A848" s="253"/>
      <c r="B848" s="343"/>
      <c r="C848" s="134">
        <v>13</v>
      </c>
      <c r="D848" s="119"/>
      <c r="E848" s="119"/>
      <c r="F848" s="119"/>
      <c r="G848" s="119"/>
      <c r="H848" s="119"/>
      <c r="I848" s="119"/>
      <c r="J848" s="119"/>
      <c r="K848" s="119"/>
      <c r="L848" s="119"/>
      <c r="M848" s="119"/>
      <c r="N848" s="119"/>
      <c r="O848" s="119"/>
      <c r="P848" s="120">
        <f t="shared" si="70"/>
        <v>0</v>
      </c>
    </row>
    <row r="849" spans="1:16" ht="14.25" customHeight="1">
      <c r="A849" s="253"/>
      <c r="B849" s="343"/>
      <c r="C849" s="134">
        <v>14</v>
      </c>
      <c r="D849" s="119"/>
      <c r="E849" s="119"/>
      <c r="F849" s="119"/>
      <c r="G849" s="119"/>
      <c r="H849" s="119"/>
      <c r="I849" s="119"/>
      <c r="J849" s="119"/>
      <c r="K849" s="119"/>
      <c r="L849" s="119"/>
      <c r="M849" s="119"/>
      <c r="N849" s="119"/>
      <c r="O849" s="119"/>
      <c r="P849" s="120">
        <f t="shared" si="70"/>
        <v>0</v>
      </c>
    </row>
    <row r="850" spans="1:16" ht="14.25" customHeight="1">
      <c r="A850" s="253"/>
      <c r="B850" s="343"/>
      <c r="C850" s="134">
        <v>15</v>
      </c>
      <c r="D850" s="119"/>
      <c r="E850" s="119"/>
      <c r="F850" s="119"/>
      <c r="G850" s="119"/>
      <c r="H850" s="119"/>
      <c r="I850" s="119"/>
      <c r="J850" s="119"/>
      <c r="K850" s="119"/>
      <c r="L850" s="119"/>
      <c r="M850" s="119"/>
      <c r="N850" s="119"/>
      <c r="O850" s="119"/>
      <c r="P850" s="120">
        <f t="shared" si="70"/>
        <v>0</v>
      </c>
    </row>
    <row r="851" spans="1:16" ht="14.25" customHeight="1">
      <c r="A851" s="253"/>
      <c r="B851" s="343"/>
      <c r="C851" s="134">
        <v>16</v>
      </c>
      <c r="D851" s="119"/>
      <c r="E851" s="119"/>
      <c r="F851" s="119"/>
      <c r="G851" s="119"/>
      <c r="H851" s="119"/>
      <c r="I851" s="119"/>
      <c r="J851" s="119"/>
      <c r="K851" s="119"/>
      <c r="L851" s="119"/>
      <c r="M851" s="119"/>
      <c r="N851" s="119"/>
      <c r="O851" s="119"/>
      <c r="P851" s="120">
        <f t="shared" si="70"/>
        <v>0</v>
      </c>
    </row>
    <row r="852" spans="1:16" ht="14.25" customHeight="1">
      <c r="A852" s="253"/>
      <c r="B852" s="343"/>
      <c r="C852" s="134">
        <v>17</v>
      </c>
      <c r="D852" s="119"/>
      <c r="E852" s="119"/>
      <c r="F852" s="119"/>
      <c r="G852" s="119"/>
      <c r="H852" s="119"/>
      <c r="I852" s="119"/>
      <c r="J852" s="119"/>
      <c r="K852" s="119"/>
      <c r="L852" s="119"/>
      <c r="M852" s="119"/>
      <c r="N852" s="119"/>
      <c r="O852" s="119"/>
      <c r="P852" s="120">
        <f t="shared" si="70"/>
        <v>0</v>
      </c>
    </row>
    <row r="853" spans="1:16" ht="14.25" customHeight="1">
      <c r="A853" s="253"/>
      <c r="B853" s="343"/>
      <c r="C853" s="134">
        <v>25</v>
      </c>
      <c r="D853" s="119"/>
      <c r="E853" s="119"/>
      <c r="F853" s="119"/>
      <c r="G853" s="119"/>
      <c r="H853" s="119"/>
      <c r="I853" s="119"/>
      <c r="J853" s="119"/>
      <c r="K853" s="119"/>
      <c r="L853" s="119"/>
      <c r="M853" s="119"/>
      <c r="N853" s="119"/>
      <c r="O853" s="119"/>
      <c r="P853" s="120">
        <f t="shared" si="70"/>
        <v>0</v>
      </c>
    </row>
    <row r="854" spans="1:16" ht="14.25" customHeight="1">
      <c r="A854" s="253"/>
      <c r="B854" s="343"/>
      <c r="C854" s="134">
        <v>26</v>
      </c>
      <c r="D854" s="119"/>
      <c r="E854" s="119"/>
      <c r="F854" s="119"/>
      <c r="G854" s="119"/>
      <c r="H854" s="119"/>
      <c r="I854" s="119"/>
      <c r="J854" s="119"/>
      <c r="K854" s="119"/>
      <c r="L854" s="119"/>
      <c r="M854" s="119"/>
      <c r="N854" s="119"/>
      <c r="O854" s="119"/>
      <c r="P854" s="120">
        <f t="shared" si="70"/>
        <v>0</v>
      </c>
    </row>
    <row r="855" spans="1:16" ht="14.25" customHeight="1">
      <c r="A855" s="255"/>
      <c r="B855" s="344"/>
      <c r="C855" s="134">
        <v>27</v>
      </c>
      <c r="D855" s="119"/>
      <c r="E855" s="119"/>
      <c r="F855" s="119"/>
      <c r="G855" s="119"/>
      <c r="H855" s="119"/>
      <c r="I855" s="119"/>
      <c r="J855" s="119"/>
      <c r="K855" s="119"/>
      <c r="L855" s="119"/>
      <c r="M855" s="119"/>
      <c r="N855" s="119"/>
      <c r="O855" s="119"/>
      <c r="P855" s="120">
        <f t="shared" si="70"/>
        <v>0</v>
      </c>
    </row>
    <row r="856" spans="1:16" ht="15" customHeight="1">
      <c r="A856" s="340">
        <v>323</v>
      </c>
      <c r="B856" s="341" t="s">
        <v>1917</v>
      </c>
      <c r="C856" s="134">
        <v>11</v>
      </c>
      <c r="D856" s="119"/>
      <c r="E856" s="119"/>
      <c r="F856" s="119"/>
      <c r="G856" s="119"/>
      <c r="H856" s="119"/>
      <c r="I856" s="119"/>
      <c r="J856" s="119"/>
      <c r="K856" s="119"/>
      <c r="L856" s="119"/>
      <c r="M856" s="119"/>
      <c r="N856" s="119"/>
      <c r="O856" s="119"/>
      <c r="P856" s="120">
        <f t="shared" si="70"/>
        <v>0</v>
      </c>
    </row>
    <row r="857" spans="1:16" ht="14.25" customHeight="1">
      <c r="A857" s="253"/>
      <c r="B857" s="254"/>
      <c r="C857" s="134">
        <v>12</v>
      </c>
      <c r="D857" s="119"/>
      <c r="E857" s="119"/>
      <c r="F857" s="119"/>
      <c r="G857" s="119"/>
      <c r="H857" s="119"/>
      <c r="I857" s="119"/>
      <c r="J857" s="119"/>
      <c r="K857" s="119"/>
      <c r="L857" s="119"/>
      <c r="M857" s="119"/>
      <c r="N857" s="119"/>
      <c r="O857" s="119"/>
      <c r="P857" s="120">
        <f t="shared" si="70"/>
        <v>0</v>
      </c>
    </row>
    <row r="858" spans="1:16" ht="14.25" customHeight="1">
      <c r="A858" s="253"/>
      <c r="B858" s="254"/>
      <c r="C858" s="134">
        <v>13</v>
      </c>
      <c r="D858" s="119"/>
      <c r="E858" s="119"/>
      <c r="F858" s="119"/>
      <c r="G858" s="119"/>
      <c r="H858" s="119"/>
      <c r="I858" s="119"/>
      <c r="J858" s="119"/>
      <c r="K858" s="119"/>
      <c r="L858" s="119"/>
      <c r="M858" s="119"/>
      <c r="N858" s="119"/>
      <c r="O858" s="119"/>
      <c r="P858" s="120">
        <f t="shared" si="70"/>
        <v>0</v>
      </c>
    </row>
    <row r="859" spans="1:16" ht="14.25" customHeight="1">
      <c r="A859" s="253"/>
      <c r="B859" s="254"/>
      <c r="C859" s="134">
        <v>14</v>
      </c>
      <c r="D859" s="119"/>
      <c r="E859" s="119"/>
      <c r="F859" s="119"/>
      <c r="G859" s="119"/>
      <c r="H859" s="119"/>
      <c r="I859" s="119"/>
      <c r="J859" s="119"/>
      <c r="K859" s="119"/>
      <c r="L859" s="119"/>
      <c r="M859" s="119"/>
      <c r="N859" s="119"/>
      <c r="O859" s="119"/>
      <c r="P859" s="120">
        <f t="shared" si="70"/>
        <v>0</v>
      </c>
    </row>
    <row r="860" spans="1:16" ht="14.25" customHeight="1">
      <c r="A860" s="253"/>
      <c r="B860" s="254"/>
      <c r="C860" s="134">
        <v>15</v>
      </c>
      <c r="D860" s="119"/>
      <c r="E860" s="119"/>
      <c r="F860" s="119"/>
      <c r="G860" s="119"/>
      <c r="H860" s="119"/>
      <c r="I860" s="119"/>
      <c r="J860" s="119"/>
      <c r="K860" s="119"/>
      <c r="L860" s="119"/>
      <c r="M860" s="119"/>
      <c r="N860" s="119"/>
      <c r="O860" s="119"/>
      <c r="P860" s="120">
        <f t="shared" si="70"/>
        <v>0</v>
      </c>
    </row>
    <row r="861" spans="1:16" ht="14.25" customHeight="1">
      <c r="A861" s="253"/>
      <c r="B861" s="254"/>
      <c r="C861" s="134">
        <v>16</v>
      </c>
      <c r="D861" s="119"/>
      <c r="E861" s="119"/>
      <c r="F861" s="119"/>
      <c r="G861" s="119"/>
      <c r="H861" s="119"/>
      <c r="I861" s="119"/>
      <c r="J861" s="119"/>
      <c r="K861" s="119"/>
      <c r="L861" s="119"/>
      <c r="M861" s="119"/>
      <c r="N861" s="119"/>
      <c r="O861" s="119"/>
      <c r="P861" s="120">
        <f t="shared" si="70"/>
        <v>0</v>
      </c>
    </row>
    <row r="862" spans="1:16" ht="14.25" customHeight="1">
      <c r="A862" s="253"/>
      <c r="B862" s="254"/>
      <c r="C862" s="134">
        <v>17</v>
      </c>
      <c r="D862" s="119"/>
      <c r="E862" s="119"/>
      <c r="F862" s="119"/>
      <c r="G862" s="119"/>
      <c r="H862" s="119"/>
      <c r="I862" s="119"/>
      <c r="J862" s="119"/>
      <c r="K862" s="119"/>
      <c r="L862" s="119"/>
      <c r="M862" s="119"/>
      <c r="N862" s="119"/>
      <c r="O862" s="119"/>
      <c r="P862" s="120">
        <f t="shared" si="70"/>
        <v>0</v>
      </c>
    </row>
    <row r="863" spans="1:16" ht="14.25" customHeight="1">
      <c r="A863" s="253"/>
      <c r="B863" s="254"/>
      <c r="C863" s="134">
        <v>25</v>
      </c>
      <c r="D863" s="119"/>
      <c r="E863" s="119"/>
      <c r="F863" s="119"/>
      <c r="G863" s="119"/>
      <c r="H863" s="119"/>
      <c r="I863" s="119"/>
      <c r="J863" s="119"/>
      <c r="K863" s="119"/>
      <c r="L863" s="119"/>
      <c r="M863" s="119"/>
      <c r="N863" s="119"/>
      <c r="O863" s="119"/>
      <c r="P863" s="120">
        <f t="shared" si="70"/>
        <v>0</v>
      </c>
    </row>
    <row r="864" spans="1:16" ht="14.25" customHeight="1">
      <c r="A864" s="253"/>
      <c r="B864" s="254"/>
      <c r="C864" s="134">
        <v>26</v>
      </c>
      <c r="D864" s="119"/>
      <c r="E864" s="119"/>
      <c r="F864" s="119"/>
      <c r="G864" s="119"/>
      <c r="H864" s="119"/>
      <c r="I864" s="119"/>
      <c r="J864" s="119"/>
      <c r="K864" s="119"/>
      <c r="L864" s="119"/>
      <c r="M864" s="119"/>
      <c r="N864" s="119"/>
      <c r="O864" s="119"/>
      <c r="P864" s="120">
        <f t="shared" si="70"/>
        <v>0</v>
      </c>
    </row>
    <row r="865" spans="1:16" ht="14.25" customHeight="1">
      <c r="A865" s="255"/>
      <c r="B865" s="256"/>
      <c r="C865" s="134">
        <v>27</v>
      </c>
      <c r="D865" s="119"/>
      <c r="E865" s="119"/>
      <c r="F865" s="119"/>
      <c r="G865" s="119"/>
      <c r="H865" s="119"/>
      <c r="I865" s="119"/>
      <c r="J865" s="119"/>
      <c r="K865" s="119"/>
      <c r="L865" s="119"/>
      <c r="M865" s="119"/>
      <c r="N865" s="119"/>
      <c r="O865" s="119"/>
      <c r="P865" s="120">
        <f t="shared" si="70"/>
        <v>0</v>
      </c>
    </row>
    <row r="866" spans="1:16" ht="14.25" customHeight="1">
      <c r="A866" s="340">
        <v>324</v>
      </c>
      <c r="B866" s="341" t="s">
        <v>1918</v>
      </c>
      <c r="C866" s="134">
        <v>11</v>
      </c>
      <c r="D866" s="119"/>
      <c r="E866" s="119"/>
      <c r="F866" s="119"/>
      <c r="G866" s="119"/>
      <c r="H866" s="119"/>
      <c r="I866" s="119"/>
      <c r="J866" s="119"/>
      <c r="K866" s="119"/>
      <c r="L866" s="119"/>
      <c r="M866" s="119"/>
      <c r="N866" s="119"/>
      <c r="O866" s="119"/>
      <c r="P866" s="120">
        <f t="shared" si="70"/>
        <v>0</v>
      </c>
    </row>
    <row r="867" spans="1:16" ht="14.25" customHeight="1">
      <c r="A867" s="253"/>
      <c r="B867" s="254"/>
      <c r="C867" s="134">
        <v>12</v>
      </c>
      <c r="D867" s="119"/>
      <c r="E867" s="119"/>
      <c r="F867" s="119"/>
      <c r="G867" s="119"/>
      <c r="H867" s="119"/>
      <c r="I867" s="119"/>
      <c r="J867" s="119"/>
      <c r="K867" s="119"/>
      <c r="L867" s="119"/>
      <c r="M867" s="119"/>
      <c r="N867" s="119"/>
      <c r="O867" s="119"/>
      <c r="P867" s="120">
        <f t="shared" si="70"/>
        <v>0</v>
      </c>
    </row>
    <row r="868" spans="1:16" ht="14.25" customHeight="1">
      <c r="A868" s="253"/>
      <c r="B868" s="254"/>
      <c r="C868" s="134">
        <v>13</v>
      </c>
      <c r="D868" s="119"/>
      <c r="E868" s="119"/>
      <c r="F868" s="119"/>
      <c r="G868" s="119"/>
      <c r="H868" s="119"/>
      <c r="I868" s="119"/>
      <c r="J868" s="119"/>
      <c r="K868" s="119"/>
      <c r="L868" s="119"/>
      <c r="M868" s="119"/>
      <c r="N868" s="119"/>
      <c r="O868" s="119"/>
      <c r="P868" s="120">
        <f t="shared" si="70"/>
        <v>0</v>
      </c>
    </row>
    <row r="869" spans="1:16" ht="14.25" customHeight="1">
      <c r="A869" s="253"/>
      <c r="B869" s="254"/>
      <c r="C869" s="134">
        <v>14</v>
      </c>
      <c r="D869" s="119"/>
      <c r="E869" s="119"/>
      <c r="F869" s="119"/>
      <c r="G869" s="119"/>
      <c r="H869" s="119"/>
      <c r="I869" s="119"/>
      <c r="J869" s="119"/>
      <c r="K869" s="119"/>
      <c r="L869" s="119"/>
      <c r="M869" s="119"/>
      <c r="N869" s="119"/>
      <c r="O869" s="119"/>
      <c r="P869" s="120">
        <f t="shared" si="70"/>
        <v>0</v>
      </c>
    </row>
    <row r="870" spans="1:16" ht="14.25" customHeight="1">
      <c r="A870" s="253"/>
      <c r="B870" s="254"/>
      <c r="C870" s="134">
        <v>15</v>
      </c>
      <c r="D870" s="119"/>
      <c r="E870" s="119"/>
      <c r="F870" s="119"/>
      <c r="G870" s="119"/>
      <c r="H870" s="119"/>
      <c r="I870" s="119"/>
      <c r="J870" s="119"/>
      <c r="K870" s="119"/>
      <c r="L870" s="119"/>
      <c r="M870" s="119"/>
      <c r="N870" s="119"/>
      <c r="O870" s="119"/>
      <c r="P870" s="120">
        <f t="shared" si="70"/>
        <v>0</v>
      </c>
    </row>
    <row r="871" spans="1:16" ht="14.25" customHeight="1">
      <c r="A871" s="253"/>
      <c r="B871" s="254"/>
      <c r="C871" s="134">
        <v>16</v>
      </c>
      <c r="D871" s="119"/>
      <c r="E871" s="119"/>
      <c r="F871" s="119"/>
      <c r="G871" s="119"/>
      <c r="H871" s="119"/>
      <c r="I871" s="119"/>
      <c r="J871" s="119"/>
      <c r="K871" s="119"/>
      <c r="L871" s="119"/>
      <c r="M871" s="119"/>
      <c r="N871" s="119"/>
      <c r="O871" s="119"/>
      <c r="P871" s="120">
        <f t="shared" si="70"/>
        <v>0</v>
      </c>
    </row>
    <row r="872" spans="1:16" ht="14.25" customHeight="1">
      <c r="A872" s="253"/>
      <c r="B872" s="254"/>
      <c r="C872" s="134">
        <v>17</v>
      </c>
      <c r="D872" s="119"/>
      <c r="E872" s="119"/>
      <c r="F872" s="119"/>
      <c r="G872" s="119"/>
      <c r="H872" s="119"/>
      <c r="I872" s="119"/>
      <c r="J872" s="119"/>
      <c r="K872" s="119"/>
      <c r="L872" s="119"/>
      <c r="M872" s="119"/>
      <c r="N872" s="119"/>
      <c r="O872" s="119"/>
      <c r="P872" s="120">
        <f t="shared" si="70"/>
        <v>0</v>
      </c>
    </row>
    <row r="873" spans="1:16" ht="14.25" customHeight="1">
      <c r="A873" s="253"/>
      <c r="B873" s="254"/>
      <c r="C873" s="134">
        <v>25</v>
      </c>
      <c r="D873" s="119"/>
      <c r="E873" s="119"/>
      <c r="F873" s="119"/>
      <c r="G873" s="119"/>
      <c r="H873" s="119"/>
      <c r="I873" s="119"/>
      <c r="J873" s="119"/>
      <c r="K873" s="119"/>
      <c r="L873" s="119"/>
      <c r="M873" s="119"/>
      <c r="N873" s="119"/>
      <c r="O873" s="119"/>
      <c r="P873" s="120">
        <f t="shared" si="70"/>
        <v>0</v>
      </c>
    </row>
    <row r="874" spans="1:16" ht="14.25" customHeight="1">
      <c r="A874" s="253"/>
      <c r="B874" s="254"/>
      <c r="C874" s="134">
        <v>26</v>
      </c>
      <c r="D874" s="119"/>
      <c r="E874" s="119"/>
      <c r="F874" s="119"/>
      <c r="G874" s="119"/>
      <c r="H874" s="119"/>
      <c r="I874" s="119"/>
      <c r="J874" s="119"/>
      <c r="K874" s="119"/>
      <c r="L874" s="119"/>
      <c r="M874" s="119"/>
      <c r="N874" s="119"/>
      <c r="O874" s="119"/>
      <c r="P874" s="120">
        <f t="shared" si="70"/>
        <v>0</v>
      </c>
    </row>
    <row r="875" spans="1:16" ht="14.25" customHeight="1">
      <c r="A875" s="255"/>
      <c r="B875" s="256"/>
      <c r="C875" s="134">
        <v>27</v>
      </c>
      <c r="D875" s="119"/>
      <c r="E875" s="119"/>
      <c r="F875" s="119"/>
      <c r="G875" s="119"/>
      <c r="H875" s="119"/>
      <c r="I875" s="119"/>
      <c r="J875" s="119"/>
      <c r="K875" s="119"/>
      <c r="L875" s="119"/>
      <c r="M875" s="119"/>
      <c r="N875" s="119"/>
      <c r="O875" s="119"/>
      <c r="P875" s="120">
        <f t="shared" si="70"/>
        <v>0</v>
      </c>
    </row>
    <row r="876" spans="1:16" ht="14.25" customHeight="1">
      <c r="A876" s="340">
        <v>325</v>
      </c>
      <c r="B876" s="341" t="s">
        <v>1919</v>
      </c>
      <c r="C876" s="134">
        <v>11</v>
      </c>
      <c r="D876" s="119"/>
      <c r="E876" s="119"/>
      <c r="F876" s="119"/>
      <c r="G876" s="119"/>
      <c r="H876" s="119"/>
      <c r="I876" s="119"/>
      <c r="J876" s="119"/>
      <c r="K876" s="119"/>
      <c r="L876" s="119"/>
      <c r="M876" s="119"/>
      <c r="N876" s="119"/>
      <c r="O876" s="119"/>
      <c r="P876" s="120">
        <f t="shared" si="70"/>
        <v>0</v>
      </c>
    </row>
    <row r="877" spans="1:16" ht="14.25" customHeight="1">
      <c r="A877" s="253"/>
      <c r="B877" s="254"/>
      <c r="C877" s="134">
        <v>12</v>
      </c>
      <c r="D877" s="119"/>
      <c r="E877" s="119"/>
      <c r="F877" s="119"/>
      <c r="G877" s="119"/>
      <c r="H877" s="119"/>
      <c r="I877" s="119"/>
      <c r="J877" s="119"/>
      <c r="K877" s="119"/>
      <c r="L877" s="119"/>
      <c r="M877" s="119"/>
      <c r="N877" s="119"/>
      <c r="O877" s="119"/>
      <c r="P877" s="120">
        <f t="shared" si="70"/>
        <v>0</v>
      </c>
    </row>
    <row r="878" spans="1:16" ht="14.25" customHeight="1">
      <c r="A878" s="253"/>
      <c r="B878" s="254"/>
      <c r="C878" s="134">
        <v>13</v>
      </c>
      <c r="D878" s="119"/>
      <c r="E878" s="119"/>
      <c r="F878" s="119"/>
      <c r="G878" s="119"/>
      <c r="H878" s="119"/>
      <c r="I878" s="119"/>
      <c r="J878" s="119"/>
      <c r="K878" s="119"/>
      <c r="L878" s="119"/>
      <c r="M878" s="119"/>
      <c r="N878" s="119"/>
      <c r="O878" s="119"/>
      <c r="P878" s="120">
        <f t="shared" si="70"/>
        <v>0</v>
      </c>
    </row>
    <row r="879" spans="1:16" ht="14.25" customHeight="1">
      <c r="A879" s="253"/>
      <c r="B879" s="254"/>
      <c r="C879" s="134">
        <v>14</v>
      </c>
      <c r="D879" s="119"/>
      <c r="E879" s="119"/>
      <c r="F879" s="119"/>
      <c r="G879" s="119"/>
      <c r="H879" s="119"/>
      <c r="I879" s="119"/>
      <c r="J879" s="119"/>
      <c r="K879" s="119"/>
      <c r="L879" s="119"/>
      <c r="M879" s="119"/>
      <c r="N879" s="119"/>
      <c r="O879" s="119"/>
      <c r="P879" s="120">
        <f t="shared" si="70"/>
        <v>0</v>
      </c>
    </row>
    <row r="880" spans="1:16" ht="14.25" customHeight="1">
      <c r="A880" s="253"/>
      <c r="B880" s="254"/>
      <c r="C880" s="134">
        <v>15</v>
      </c>
      <c r="D880" s="119"/>
      <c r="E880" s="119"/>
      <c r="F880" s="119"/>
      <c r="G880" s="119"/>
      <c r="H880" s="119"/>
      <c r="I880" s="119"/>
      <c r="J880" s="119"/>
      <c r="K880" s="119"/>
      <c r="L880" s="119"/>
      <c r="M880" s="119"/>
      <c r="N880" s="119"/>
      <c r="O880" s="119"/>
      <c r="P880" s="120">
        <f t="shared" si="70"/>
        <v>0</v>
      </c>
    </row>
    <row r="881" spans="1:16" ht="14.25" customHeight="1">
      <c r="A881" s="253"/>
      <c r="B881" s="254"/>
      <c r="C881" s="134">
        <v>16</v>
      </c>
      <c r="D881" s="119"/>
      <c r="E881" s="119"/>
      <c r="F881" s="119"/>
      <c r="G881" s="119"/>
      <c r="H881" s="119"/>
      <c r="I881" s="119"/>
      <c r="J881" s="119"/>
      <c r="K881" s="119"/>
      <c r="L881" s="119"/>
      <c r="M881" s="119"/>
      <c r="N881" s="119"/>
      <c r="O881" s="119"/>
      <c r="P881" s="120">
        <f t="shared" si="70"/>
        <v>0</v>
      </c>
    </row>
    <row r="882" spans="1:16" ht="14.25" customHeight="1">
      <c r="A882" s="253"/>
      <c r="B882" s="254"/>
      <c r="C882" s="134">
        <v>17</v>
      </c>
      <c r="D882" s="119"/>
      <c r="E882" s="119"/>
      <c r="F882" s="119"/>
      <c r="G882" s="119"/>
      <c r="H882" s="119"/>
      <c r="I882" s="119"/>
      <c r="J882" s="119"/>
      <c r="K882" s="119"/>
      <c r="L882" s="119"/>
      <c r="M882" s="119"/>
      <c r="N882" s="119"/>
      <c r="O882" s="119"/>
      <c r="P882" s="120">
        <f t="shared" si="70"/>
        <v>0</v>
      </c>
    </row>
    <row r="883" spans="1:16" ht="14.25" customHeight="1">
      <c r="A883" s="253"/>
      <c r="B883" s="254"/>
      <c r="C883" s="134">
        <v>25</v>
      </c>
      <c r="D883" s="119"/>
      <c r="E883" s="119"/>
      <c r="F883" s="119"/>
      <c r="G883" s="119"/>
      <c r="H883" s="119"/>
      <c r="I883" s="119"/>
      <c r="J883" s="119"/>
      <c r="K883" s="119"/>
      <c r="L883" s="119"/>
      <c r="M883" s="119"/>
      <c r="N883" s="119"/>
      <c r="O883" s="119"/>
      <c r="P883" s="120">
        <f t="shared" si="70"/>
        <v>0</v>
      </c>
    </row>
    <row r="884" spans="1:16" ht="14.25" customHeight="1">
      <c r="A884" s="253"/>
      <c r="B884" s="254"/>
      <c r="C884" s="134">
        <v>26</v>
      </c>
      <c r="D884" s="119"/>
      <c r="E884" s="119"/>
      <c r="F884" s="119"/>
      <c r="G884" s="119"/>
      <c r="H884" s="119"/>
      <c r="I884" s="119"/>
      <c r="J884" s="119"/>
      <c r="K884" s="119"/>
      <c r="L884" s="119"/>
      <c r="M884" s="119"/>
      <c r="N884" s="119"/>
      <c r="O884" s="119"/>
      <c r="P884" s="120">
        <f t="shared" si="70"/>
        <v>0</v>
      </c>
    </row>
    <row r="885" spans="1:16" ht="14.25" customHeight="1">
      <c r="A885" s="255"/>
      <c r="B885" s="256"/>
      <c r="C885" s="134">
        <v>27</v>
      </c>
      <c r="D885" s="119"/>
      <c r="E885" s="119"/>
      <c r="F885" s="119"/>
      <c r="G885" s="119"/>
      <c r="H885" s="119"/>
      <c r="I885" s="119"/>
      <c r="J885" s="119"/>
      <c r="K885" s="119"/>
      <c r="L885" s="119"/>
      <c r="M885" s="119"/>
      <c r="N885" s="119"/>
      <c r="O885" s="119"/>
      <c r="P885" s="120">
        <f t="shared" si="70"/>
        <v>0</v>
      </c>
    </row>
    <row r="886" spans="1:16" ht="14.25" customHeight="1">
      <c r="A886" s="340">
        <v>326</v>
      </c>
      <c r="B886" s="341" t="s">
        <v>1920</v>
      </c>
      <c r="C886" s="134">
        <v>11</v>
      </c>
      <c r="D886" s="119"/>
      <c r="E886" s="119"/>
      <c r="F886" s="119"/>
      <c r="G886" s="119"/>
      <c r="H886" s="119"/>
      <c r="I886" s="119"/>
      <c r="J886" s="119"/>
      <c r="K886" s="119"/>
      <c r="L886" s="119"/>
      <c r="M886" s="119"/>
      <c r="N886" s="119"/>
      <c r="O886" s="119"/>
      <c r="P886" s="120">
        <f t="shared" si="70"/>
        <v>0</v>
      </c>
    </row>
    <row r="887" spans="1:16" ht="14.25" customHeight="1">
      <c r="A887" s="253"/>
      <c r="B887" s="254"/>
      <c r="C887" s="134">
        <v>12</v>
      </c>
      <c r="D887" s="119"/>
      <c r="E887" s="119"/>
      <c r="F887" s="119"/>
      <c r="G887" s="119"/>
      <c r="H887" s="119"/>
      <c r="I887" s="119"/>
      <c r="J887" s="119"/>
      <c r="K887" s="119"/>
      <c r="L887" s="119"/>
      <c r="M887" s="119"/>
      <c r="N887" s="119"/>
      <c r="O887" s="119"/>
      <c r="P887" s="120">
        <f t="shared" si="70"/>
        <v>0</v>
      </c>
    </row>
    <row r="888" spans="1:16" ht="14.25" customHeight="1">
      <c r="A888" s="253"/>
      <c r="B888" s="254"/>
      <c r="C888" s="134">
        <v>13</v>
      </c>
      <c r="D888" s="119"/>
      <c r="E888" s="119"/>
      <c r="F888" s="119"/>
      <c r="G888" s="119"/>
      <c r="H888" s="119"/>
      <c r="I888" s="119"/>
      <c r="J888" s="119"/>
      <c r="K888" s="119"/>
      <c r="L888" s="119"/>
      <c r="M888" s="119"/>
      <c r="N888" s="119"/>
      <c r="O888" s="119"/>
      <c r="P888" s="120">
        <f t="shared" si="70"/>
        <v>0</v>
      </c>
    </row>
    <row r="889" spans="1:16" ht="14.25" customHeight="1">
      <c r="A889" s="253"/>
      <c r="B889" s="254"/>
      <c r="C889" s="134">
        <v>14</v>
      </c>
      <c r="D889" s="119"/>
      <c r="E889" s="119"/>
      <c r="F889" s="119"/>
      <c r="G889" s="119"/>
      <c r="H889" s="119"/>
      <c r="I889" s="119"/>
      <c r="J889" s="119"/>
      <c r="K889" s="119"/>
      <c r="L889" s="119"/>
      <c r="M889" s="119"/>
      <c r="N889" s="119"/>
      <c r="O889" s="119"/>
      <c r="P889" s="120"/>
    </row>
    <row r="890" spans="1:16" ht="14.25" customHeight="1">
      <c r="A890" s="253"/>
      <c r="B890" s="254"/>
      <c r="C890" s="134">
        <v>15</v>
      </c>
      <c r="D890" s="119"/>
      <c r="E890" s="119"/>
      <c r="F890" s="119"/>
      <c r="G890" s="119"/>
      <c r="H890" s="119"/>
      <c r="I890" s="119"/>
      <c r="J890" s="119"/>
      <c r="K890" s="119"/>
      <c r="L890" s="119"/>
      <c r="M890" s="119"/>
      <c r="N890" s="119"/>
      <c r="O890" s="119"/>
      <c r="P890" s="120"/>
    </row>
    <row r="891" spans="1:16" ht="14.25" customHeight="1">
      <c r="A891" s="253"/>
      <c r="B891" s="254"/>
      <c r="C891" s="134">
        <v>16</v>
      </c>
      <c r="D891" s="119"/>
      <c r="E891" s="119"/>
      <c r="F891" s="119"/>
      <c r="G891" s="119"/>
      <c r="H891" s="119"/>
      <c r="I891" s="119"/>
      <c r="J891" s="119"/>
      <c r="K891" s="119"/>
      <c r="L891" s="119"/>
      <c r="M891" s="119"/>
      <c r="N891" s="119"/>
      <c r="O891" s="119"/>
      <c r="P891" s="120">
        <f t="shared" si="70"/>
        <v>0</v>
      </c>
    </row>
    <row r="892" spans="1:16" ht="14.25" customHeight="1">
      <c r="A892" s="253"/>
      <c r="B892" s="254"/>
      <c r="C892" s="134">
        <v>17</v>
      </c>
      <c r="D892" s="119"/>
      <c r="E892" s="119"/>
      <c r="F892" s="119"/>
      <c r="G892" s="119"/>
      <c r="H892" s="119"/>
      <c r="I892" s="119"/>
      <c r="J892" s="119"/>
      <c r="K892" s="119"/>
      <c r="L892" s="119"/>
      <c r="M892" s="119"/>
      <c r="N892" s="119"/>
      <c r="O892" s="119"/>
      <c r="P892" s="120">
        <f t="shared" si="70"/>
        <v>0</v>
      </c>
    </row>
    <row r="893" spans="1:16" ht="14.25" customHeight="1">
      <c r="A893" s="253"/>
      <c r="B893" s="254"/>
      <c r="C893" s="134">
        <v>25</v>
      </c>
      <c r="D893" s="119"/>
      <c r="E893" s="119"/>
      <c r="F893" s="119"/>
      <c r="G893" s="119"/>
      <c r="H893" s="119"/>
      <c r="I893" s="119"/>
      <c r="J893" s="119"/>
      <c r="K893" s="119"/>
      <c r="L893" s="119"/>
      <c r="M893" s="119"/>
      <c r="N893" s="119"/>
      <c r="O893" s="119"/>
      <c r="P893" s="120">
        <f t="shared" si="70"/>
        <v>0</v>
      </c>
    </row>
    <row r="894" spans="1:16" ht="14.25" customHeight="1">
      <c r="A894" s="253"/>
      <c r="B894" s="254"/>
      <c r="C894" s="134">
        <v>26</v>
      </c>
      <c r="D894" s="119"/>
      <c r="E894" s="119"/>
      <c r="F894" s="119"/>
      <c r="G894" s="119"/>
      <c r="H894" s="119"/>
      <c r="I894" s="119"/>
      <c r="J894" s="119"/>
      <c r="K894" s="119"/>
      <c r="L894" s="119"/>
      <c r="M894" s="119"/>
      <c r="N894" s="119"/>
      <c r="O894" s="119"/>
      <c r="P894" s="120">
        <f t="shared" si="70"/>
        <v>0</v>
      </c>
    </row>
    <row r="895" spans="1:16" ht="14.25" customHeight="1">
      <c r="A895" s="255"/>
      <c r="B895" s="256"/>
      <c r="C895" s="134">
        <v>27</v>
      </c>
      <c r="D895" s="119"/>
      <c r="E895" s="119"/>
      <c r="F895" s="119"/>
      <c r="G895" s="119"/>
      <c r="H895" s="119"/>
      <c r="I895" s="119"/>
      <c r="J895" s="119"/>
      <c r="K895" s="119"/>
      <c r="L895" s="119"/>
      <c r="M895" s="119"/>
      <c r="N895" s="119"/>
      <c r="O895" s="119"/>
      <c r="P895" s="120">
        <f t="shared" si="70"/>
        <v>0</v>
      </c>
    </row>
    <row r="896" spans="1:16" ht="14.25" customHeight="1">
      <c r="A896" s="340">
        <v>327</v>
      </c>
      <c r="B896" s="341" t="s">
        <v>1921</v>
      </c>
      <c r="C896" s="134">
        <v>11</v>
      </c>
      <c r="D896" s="119"/>
      <c r="E896" s="119"/>
      <c r="F896" s="119"/>
      <c r="G896" s="119"/>
      <c r="H896" s="119"/>
      <c r="I896" s="119"/>
      <c r="J896" s="119"/>
      <c r="K896" s="119"/>
      <c r="L896" s="119"/>
      <c r="M896" s="119"/>
      <c r="N896" s="119"/>
      <c r="O896" s="119"/>
      <c r="P896" s="120">
        <f t="shared" si="70"/>
        <v>0</v>
      </c>
    </row>
    <row r="897" spans="1:16" ht="14.25" customHeight="1">
      <c r="A897" s="253"/>
      <c r="B897" s="254"/>
      <c r="C897" s="134">
        <v>12</v>
      </c>
      <c r="D897" s="119"/>
      <c r="E897" s="119"/>
      <c r="F897" s="119"/>
      <c r="G897" s="119"/>
      <c r="H897" s="119"/>
      <c r="I897" s="119"/>
      <c r="J897" s="119"/>
      <c r="K897" s="119"/>
      <c r="L897" s="119"/>
      <c r="M897" s="119"/>
      <c r="N897" s="119"/>
      <c r="O897" s="119"/>
      <c r="P897" s="120">
        <f t="shared" si="70"/>
        <v>0</v>
      </c>
    </row>
    <row r="898" spans="1:16" ht="14.25" customHeight="1">
      <c r="A898" s="253"/>
      <c r="B898" s="254"/>
      <c r="C898" s="134">
        <v>13</v>
      </c>
      <c r="D898" s="119"/>
      <c r="E898" s="119"/>
      <c r="F898" s="119"/>
      <c r="G898" s="119"/>
      <c r="H898" s="119"/>
      <c r="I898" s="119"/>
      <c r="J898" s="119"/>
      <c r="K898" s="119"/>
      <c r="L898" s="119"/>
      <c r="M898" s="119"/>
      <c r="N898" s="119"/>
      <c r="O898" s="119"/>
      <c r="P898" s="120">
        <f t="shared" si="70"/>
        <v>0</v>
      </c>
    </row>
    <row r="899" spans="1:16" ht="14.25" customHeight="1">
      <c r="A899" s="253"/>
      <c r="B899" s="254"/>
      <c r="C899" s="134">
        <v>14</v>
      </c>
      <c r="D899" s="119"/>
      <c r="E899" s="119"/>
      <c r="F899" s="119"/>
      <c r="G899" s="119"/>
      <c r="H899" s="119"/>
      <c r="I899" s="119"/>
      <c r="J899" s="119"/>
      <c r="K899" s="119"/>
      <c r="L899" s="119"/>
      <c r="M899" s="119"/>
      <c r="N899" s="119"/>
      <c r="O899" s="119"/>
      <c r="P899" s="120">
        <f t="shared" si="70"/>
        <v>0</v>
      </c>
    </row>
    <row r="900" spans="1:16" ht="14.25" customHeight="1">
      <c r="A900" s="253"/>
      <c r="B900" s="254"/>
      <c r="C900" s="134">
        <v>15</v>
      </c>
      <c r="D900" s="119"/>
      <c r="E900" s="119"/>
      <c r="F900" s="119"/>
      <c r="G900" s="119"/>
      <c r="H900" s="119"/>
      <c r="I900" s="119"/>
      <c r="J900" s="119"/>
      <c r="K900" s="119"/>
      <c r="L900" s="119"/>
      <c r="M900" s="119"/>
      <c r="N900" s="119"/>
      <c r="O900" s="119"/>
      <c r="P900" s="120">
        <f t="shared" si="70"/>
        <v>0</v>
      </c>
    </row>
    <row r="901" spans="1:16" ht="14.25" customHeight="1">
      <c r="A901" s="253"/>
      <c r="B901" s="254"/>
      <c r="C901" s="134">
        <v>16</v>
      </c>
      <c r="D901" s="119"/>
      <c r="E901" s="119"/>
      <c r="F901" s="119"/>
      <c r="G901" s="119"/>
      <c r="H901" s="119"/>
      <c r="I901" s="119"/>
      <c r="J901" s="119"/>
      <c r="K901" s="119"/>
      <c r="L901" s="119"/>
      <c r="M901" s="119"/>
      <c r="N901" s="119"/>
      <c r="O901" s="119"/>
      <c r="P901" s="120">
        <f t="shared" si="70"/>
        <v>0</v>
      </c>
    </row>
    <row r="902" spans="1:16" ht="14.25" customHeight="1">
      <c r="A902" s="253"/>
      <c r="B902" s="254"/>
      <c r="C902" s="134">
        <v>17</v>
      </c>
      <c r="D902" s="119"/>
      <c r="E902" s="119"/>
      <c r="F902" s="119"/>
      <c r="G902" s="119"/>
      <c r="H902" s="119"/>
      <c r="I902" s="119"/>
      <c r="J902" s="119"/>
      <c r="K902" s="119"/>
      <c r="L902" s="119"/>
      <c r="M902" s="119"/>
      <c r="N902" s="119"/>
      <c r="O902" s="119"/>
      <c r="P902" s="120">
        <f t="shared" si="70"/>
        <v>0</v>
      </c>
    </row>
    <row r="903" spans="1:16" ht="14.25" customHeight="1">
      <c r="A903" s="253"/>
      <c r="B903" s="254"/>
      <c r="C903" s="134">
        <v>25</v>
      </c>
      <c r="D903" s="119"/>
      <c r="E903" s="119"/>
      <c r="F903" s="119"/>
      <c r="G903" s="119"/>
      <c r="H903" s="119"/>
      <c r="I903" s="119"/>
      <c r="J903" s="119"/>
      <c r="K903" s="119"/>
      <c r="L903" s="119"/>
      <c r="M903" s="119"/>
      <c r="N903" s="119"/>
      <c r="O903" s="119"/>
      <c r="P903" s="120">
        <f t="shared" si="70"/>
        <v>0</v>
      </c>
    </row>
    <row r="904" spans="1:16" ht="14.25" customHeight="1">
      <c r="A904" s="253"/>
      <c r="B904" s="254"/>
      <c r="C904" s="134">
        <v>26</v>
      </c>
      <c r="D904" s="119"/>
      <c r="E904" s="119"/>
      <c r="F904" s="119"/>
      <c r="G904" s="119"/>
      <c r="H904" s="119"/>
      <c r="I904" s="119"/>
      <c r="J904" s="119"/>
      <c r="K904" s="119"/>
      <c r="L904" s="119"/>
      <c r="M904" s="119"/>
      <c r="N904" s="119"/>
      <c r="O904" s="119"/>
      <c r="P904" s="120">
        <f t="shared" si="70"/>
        <v>0</v>
      </c>
    </row>
    <row r="905" spans="1:16" ht="14.25" customHeight="1">
      <c r="A905" s="255"/>
      <c r="B905" s="256"/>
      <c r="C905" s="134">
        <v>27</v>
      </c>
      <c r="D905" s="119"/>
      <c r="E905" s="119"/>
      <c r="F905" s="119"/>
      <c r="G905" s="119"/>
      <c r="H905" s="119"/>
      <c r="I905" s="119"/>
      <c r="J905" s="119"/>
      <c r="K905" s="119"/>
      <c r="L905" s="119"/>
      <c r="M905" s="119"/>
      <c r="N905" s="119"/>
      <c r="O905" s="119"/>
      <c r="P905" s="120">
        <f t="shared" si="70"/>
        <v>0</v>
      </c>
    </row>
    <row r="906" spans="1:16" ht="14.25" customHeight="1">
      <c r="A906" s="340">
        <v>328</v>
      </c>
      <c r="B906" s="341" t="s">
        <v>1922</v>
      </c>
      <c r="C906" s="134">
        <v>11</v>
      </c>
      <c r="D906" s="119"/>
      <c r="E906" s="119"/>
      <c r="F906" s="119"/>
      <c r="G906" s="119"/>
      <c r="H906" s="119"/>
      <c r="I906" s="119"/>
      <c r="J906" s="119"/>
      <c r="K906" s="119"/>
      <c r="L906" s="119"/>
      <c r="M906" s="119"/>
      <c r="N906" s="119"/>
      <c r="O906" s="119"/>
      <c r="P906" s="120">
        <f t="shared" si="70"/>
        <v>0</v>
      </c>
    </row>
    <row r="907" spans="1:16" ht="14.25" customHeight="1">
      <c r="A907" s="253"/>
      <c r="B907" s="254"/>
      <c r="C907" s="134">
        <v>12</v>
      </c>
      <c r="D907" s="119"/>
      <c r="E907" s="119"/>
      <c r="F907" s="119"/>
      <c r="G907" s="119"/>
      <c r="H907" s="119"/>
      <c r="I907" s="119"/>
      <c r="J907" s="119"/>
      <c r="K907" s="119"/>
      <c r="L907" s="119"/>
      <c r="M907" s="119"/>
      <c r="N907" s="119"/>
      <c r="O907" s="119"/>
      <c r="P907" s="120">
        <f t="shared" si="70"/>
        <v>0</v>
      </c>
    </row>
    <row r="908" spans="1:16" ht="14.25" customHeight="1">
      <c r="A908" s="253"/>
      <c r="B908" s="254"/>
      <c r="C908" s="134">
        <v>13</v>
      </c>
      <c r="D908" s="119"/>
      <c r="E908" s="119"/>
      <c r="F908" s="119"/>
      <c r="G908" s="119"/>
      <c r="H908" s="119"/>
      <c r="I908" s="119"/>
      <c r="J908" s="119"/>
      <c r="K908" s="119"/>
      <c r="L908" s="119"/>
      <c r="M908" s="119"/>
      <c r="N908" s="119"/>
      <c r="O908" s="119"/>
      <c r="P908" s="120">
        <f t="shared" si="70"/>
        <v>0</v>
      </c>
    </row>
    <row r="909" spans="1:16" ht="14.25" customHeight="1">
      <c r="A909" s="253"/>
      <c r="B909" s="254"/>
      <c r="C909" s="134">
        <v>14</v>
      </c>
      <c r="D909" s="119"/>
      <c r="E909" s="119"/>
      <c r="F909" s="119"/>
      <c r="G909" s="119"/>
      <c r="H909" s="119"/>
      <c r="I909" s="119"/>
      <c r="J909" s="119"/>
      <c r="K909" s="119"/>
      <c r="L909" s="119"/>
      <c r="M909" s="119"/>
      <c r="N909" s="119"/>
      <c r="O909" s="119"/>
      <c r="P909" s="120">
        <f t="shared" si="70"/>
        <v>0</v>
      </c>
    </row>
    <row r="910" spans="1:16" ht="14.25" customHeight="1">
      <c r="A910" s="253"/>
      <c r="B910" s="254"/>
      <c r="C910" s="134">
        <v>15</v>
      </c>
      <c r="D910" s="119"/>
      <c r="E910" s="119"/>
      <c r="F910" s="119"/>
      <c r="G910" s="119"/>
      <c r="H910" s="119"/>
      <c r="I910" s="119"/>
      <c r="J910" s="119"/>
      <c r="K910" s="119"/>
      <c r="L910" s="119"/>
      <c r="M910" s="119"/>
      <c r="N910" s="119"/>
      <c r="O910" s="119"/>
      <c r="P910" s="120">
        <f t="shared" si="70"/>
        <v>0</v>
      </c>
    </row>
    <row r="911" spans="1:16" ht="14.25" customHeight="1">
      <c r="A911" s="253"/>
      <c r="B911" s="254"/>
      <c r="C911" s="134">
        <v>16</v>
      </c>
      <c r="D911" s="119"/>
      <c r="E911" s="119"/>
      <c r="F911" s="119"/>
      <c r="G911" s="119"/>
      <c r="H911" s="119"/>
      <c r="I911" s="119"/>
      <c r="J911" s="119"/>
      <c r="K911" s="119"/>
      <c r="L911" s="119"/>
      <c r="M911" s="119"/>
      <c r="N911" s="119"/>
      <c r="O911" s="119"/>
      <c r="P911" s="120">
        <f t="shared" si="70"/>
        <v>0</v>
      </c>
    </row>
    <row r="912" spans="1:16" ht="14.25" customHeight="1">
      <c r="A912" s="253"/>
      <c r="B912" s="254"/>
      <c r="C912" s="134">
        <v>17</v>
      </c>
      <c r="D912" s="119"/>
      <c r="E912" s="119"/>
      <c r="F912" s="119"/>
      <c r="G912" s="119"/>
      <c r="H912" s="119"/>
      <c r="I912" s="119"/>
      <c r="J912" s="119"/>
      <c r="K912" s="119"/>
      <c r="L912" s="119"/>
      <c r="M912" s="119"/>
      <c r="N912" s="119"/>
      <c r="O912" s="119"/>
      <c r="P912" s="120">
        <f t="shared" si="70"/>
        <v>0</v>
      </c>
    </row>
    <row r="913" spans="1:16" ht="14.25" customHeight="1">
      <c r="A913" s="253"/>
      <c r="B913" s="254"/>
      <c r="C913" s="134">
        <v>25</v>
      </c>
      <c r="D913" s="119"/>
      <c r="E913" s="119"/>
      <c r="F913" s="119"/>
      <c r="G913" s="119"/>
      <c r="H913" s="119"/>
      <c r="I913" s="119"/>
      <c r="J913" s="119"/>
      <c r="K913" s="119"/>
      <c r="L913" s="119"/>
      <c r="M913" s="119"/>
      <c r="N913" s="119"/>
      <c r="O913" s="119"/>
      <c r="P913" s="120">
        <f t="shared" si="70"/>
        <v>0</v>
      </c>
    </row>
    <row r="914" spans="1:16" ht="14.25" customHeight="1">
      <c r="A914" s="253"/>
      <c r="B914" s="254"/>
      <c r="C914" s="134">
        <v>26</v>
      </c>
      <c r="D914" s="119"/>
      <c r="E914" s="119"/>
      <c r="F914" s="119"/>
      <c r="G914" s="119"/>
      <c r="H914" s="119"/>
      <c r="I914" s="119"/>
      <c r="J914" s="119"/>
      <c r="K914" s="119"/>
      <c r="L914" s="119"/>
      <c r="M914" s="119"/>
      <c r="N914" s="119"/>
      <c r="O914" s="119"/>
      <c r="P914" s="120">
        <f t="shared" si="70"/>
        <v>0</v>
      </c>
    </row>
    <row r="915" spans="1:16" ht="14.25" customHeight="1">
      <c r="A915" s="255"/>
      <c r="B915" s="256"/>
      <c r="C915" s="134">
        <v>27</v>
      </c>
      <c r="D915" s="119"/>
      <c r="E915" s="119"/>
      <c r="F915" s="119"/>
      <c r="G915" s="119"/>
      <c r="H915" s="119"/>
      <c r="I915" s="119"/>
      <c r="J915" s="119"/>
      <c r="K915" s="119"/>
      <c r="L915" s="119"/>
      <c r="M915" s="119"/>
      <c r="N915" s="119"/>
      <c r="O915" s="119"/>
      <c r="P915" s="120">
        <f t="shared" si="70"/>
        <v>0</v>
      </c>
    </row>
    <row r="916" spans="1:16" ht="14.25" customHeight="1">
      <c r="A916" s="340">
        <v>329</v>
      </c>
      <c r="B916" s="341" t="s">
        <v>1923</v>
      </c>
      <c r="C916" s="134">
        <v>11</v>
      </c>
      <c r="D916" s="119"/>
      <c r="E916" s="119"/>
      <c r="F916" s="119"/>
      <c r="G916" s="119"/>
      <c r="H916" s="119"/>
      <c r="I916" s="119"/>
      <c r="J916" s="119"/>
      <c r="K916" s="119"/>
      <c r="L916" s="119"/>
      <c r="M916" s="119"/>
      <c r="N916" s="119"/>
      <c r="O916" s="119"/>
      <c r="P916" s="120">
        <f t="shared" si="70"/>
        <v>0</v>
      </c>
    </row>
    <row r="917" spans="1:16" ht="14.25" customHeight="1">
      <c r="A917" s="253"/>
      <c r="B917" s="254"/>
      <c r="C917" s="134">
        <v>12</v>
      </c>
      <c r="D917" s="119"/>
      <c r="E917" s="119"/>
      <c r="F917" s="119"/>
      <c r="G917" s="119"/>
      <c r="H917" s="119"/>
      <c r="I917" s="119"/>
      <c r="J917" s="119"/>
      <c r="K917" s="119"/>
      <c r="L917" s="119"/>
      <c r="M917" s="119"/>
      <c r="N917" s="119"/>
      <c r="O917" s="119"/>
      <c r="P917" s="120">
        <f t="shared" si="70"/>
        <v>0</v>
      </c>
    </row>
    <row r="918" spans="1:16" ht="14.25" customHeight="1">
      <c r="A918" s="253"/>
      <c r="B918" s="254"/>
      <c r="C918" s="134">
        <v>13</v>
      </c>
      <c r="D918" s="119"/>
      <c r="E918" s="119"/>
      <c r="F918" s="119"/>
      <c r="G918" s="119"/>
      <c r="H918" s="119"/>
      <c r="I918" s="119"/>
      <c r="J918" s="119"/>
      <c r="K918" s="119"/>
      <c r="L918" s="119"/>
      <c r="M918" s="119"/>
      <c r="N918" s="119"/>
      <c r="O918" s="119"/>
      <c r="P918" s="120">
        <f t="shared" si="70"/>
        <v>0</v>
      </c>
    </row>
    <row r="919" spans="1:16" ht="14.25" customHeight="1">
      <c r="A919" s="253"/>
      <c r="B919" s="254"/>
      <c r="C919" s="134">
        <v>14</v>
      </c>
      <c r="D919" s="119"/>
      <c r="E919" s="119"/>
      <c r="F919" s="119"/>
      <c r="G919" s="119"/>
      <c r="H919" s="119"/>
      <c r="I919" s="119"/>
      <c r="J919" s="119"/>
      <c r="K919" s="119"/>
      <c r="L919" s="119"/>
      <c r="M919" s="119"/>
      <c r="N919" s="119"/>
      <c r="O919" s="119"/>
      <c r="P919" s="120">
        <f t="shared" si="70"/>
        <v>0</v>
      </c>
    </row>
    <row r="920" spans="1:16" ht="14.25" customHeight="1">
      <c r="A920" s="253"/>
      <c r="B920" s="254"/>
      <c r="C920" s="134">
        <v>15</v>
      </c>
      <c r="D920" s="119"/>
      <c r="E920" s="119"/>
      <c r="F920" s="119"/>
      <c r="G920" s="119"/>
      <c r="H920" s="119"/>
      <c r="I920" s="119"/>
      <c r="J920" s="119"/>
      <c r="K920" s="119"/>
      <c r="L920" s="119"/>
      <c r="M920" s="119"/>
      <c r="N920" s="119"/>
      <c r="O920" s="119"/>
      <c r="P920" s="120">
        <f t="shared" si="70"/>
        <v>0</v>
      </c>
    </row>
    <row r="921" spans="1:16" ht="14.25" customHeight="1">
      <c r="A921" s="253"/>
      <c r="B921" s="254"/>
      <c r="C921" s="134">
        <v>16</v>
      </c>
      <c r="D921" s="119"/>
      <c r="E921" s="119"/>
      <c r="F921" s="119"/>
      <c r="G921" s="119"/>
      <c r="H921" s="119"/>
      <c r="I921" s="119"/>
      <c r="J921" s="119"/>
      <c r="K921" s="119"/>
      <c r="L921" s="119"/>
      <c r="M921" s="119"/>
      <c r="N921" s="119"/>
      <c r="O921" s="119"/>
      <c r="P921" s="120">
        <f t="shared" si="70"/>
        <v>0</v>
      </c>
    </row>
    <row r="922" spans="1:16" ht="14.25" customHeight="1">
      <c r="A922" s="253"/>
      <c r="B922" s="254"/>
      <c r="C922" s="134">
        <v>17</v>
      </c>
      <c r="D922" s="119"/>
      <c r="E922" s="119"/>
      <c r="F922" s="119"/>
      <c r="G922" s="119"/>
      <c r="H922" s="119"/>
      <c r="I922" s="119"/>
      <c r="J922" s="119"/>
      <c r="K922" s="119"/>
      <c r="L922" s="119"/>
      <c r="M922" s="119"/>
      <c r="N922" s="119"/>
      <c r="O922" s="119"/>
      <c r="P922" s="120">
        <f t="shared" si="70"/>
        <v>0</v>
      </c>
    </row>
    <row r="923" spans="1:16" ht="14.25" customHeight="1">
      <c r="A923" s="253"/>
      <c r="B923" s="254"/>
      <c r="C923" s="134">
        <v>25</v>
      </c>
      <c r="D923" s="161"/>
      <c r="E923" s="161"/>
      <c r="F923" s="161"/>
      <c r="G923" s="161"/>
      <c r="H923" s="161"/>
      <c r="I923" s="161"/>
      <c r="J923" s="161"/>
      <c r="K923" s="161"/>
      <c r="L923" s="161"/>
      <c r="M923" s="161"/>
      <c r="N923" s="161"/>
      <c r="O923" s="161"/>
      <c r="P923" s="120">
        <f t="shared" si="70"/>
        <v>0</v>
      </c>
    </row>
    <row r="924" spans="1:16" ht="14.25" customHeight="1">
      <c r="A924" s="253"/>
      <c r="B924" s="254"/>
      <c r="C924" s="134">
        <v>26</v>
      </c>
      <c r="D924" s="161"/>
      <c r="E924" s="161"/>
      <c r="F924" s="161"/>
      <c r="G924" s="161"/>
      <c r="H924" s="161"/>
      <c r="I924" s="161"/>
      <c r="J924" s="161"/>
      <c r="K924" s="161"/>
      <c r="L924" s="161"/>
      <c r="M924" s="161"/>
      <c r="N924" s="161"/>
      <c r="O924" s="161"/>
      <c r="P924" s="120">
        <f t="shared" si="70"/>
        <v>0</v>
      </c>
    </row>
    <row r="925" spans="1:16" ht="14.25" customHeight="1">
      <c r="A925" s="255"/>
      <c r="B925" s="256"/>
      <c r="C925" s="134">
        <v>27</v>
      </c>
      <c r="D925" s="161"/>
      <c r="E925" s="161"/>
      <c r="F925" s="161"/>
      <c r="G925" s="161"/>
      <c r="H925" s="161"/>
      <c r="I925" s="161"/>
      <c r="J925" s="161"/>
      <c r="K925" s="161"/>
      <c r="L925" s="161"/>
      <c r="M925" s="161"/>
      <c r="N925" s="161"/>
      <c r="O925" s="161"/>
      <c r="P925" s="120">
        <f t="shared" si="70"/>
        <v>0</v>
      </c>
    </row>
    <row r="926" spans="1:16" ht="14.25" customHeight="1">
      <c r="A926" s="155">
        <v>3300</v>
      </c>
      <c r="B926" s="339" t="s">
        <v>1924</v>
      </c>
      <c r="C926" s="262"/>
      <c r="D926" s="156">
        <f t="shared" ref="D926:P926" si="71">SUM(D927:D1016)</f>
        <v>4000</v>
      </c>
      <c r="E926" s="156">
        <f t="shared" si="71"/>
        <v>4000</v>
      </c>
      <c r="F926" s="156">
        <f t="shared" si="71"/>
        <v>4000</v>
      </c>
      <c r="G926" s="156">
        <f t="shared" si="71"/>
        <v>4000</v>
      </c>
      <c r="H926" s="156">
        <f t="shared" si="71"/>
        <v>4000</v>
      </c>
      <c r="I926" s="156">
        <f t="shared" si="71"/>
        <v>4000</v>
      </c>
      <c r="J926" s="156">
        <f t="shared" si="71"/>
        <v>4000</v>
      </c>
      <c r="K926" s="156">
        <f t="shared" si="71"/>
        <v>4000</v>
      </c>
      <c r="L926" s="156">
        <f t="shared" si="71"/>
        <v>4000</v>
      </c>
      <c r="M926" s="156">
        <f t="shared" si="71"/>
        <v>4000</v>
      </c>
      <c r="N926" s="156">
        <f t="shared" si="71"/>
        <v>4000</v>
      </c>
      <c r="O926" s="156">
        <f t="shared" si="71"/>
        <v>4000</v>
      </c>
      <c r="P926" s="156">
        <f t="shared" si="71"/>
        <v>48000</v>
      </c>
    </row>
    <row r="927" spans="1:16" ht="14.25" customHeight="1">
      <c r="A927" s="340">
        <v>331</v>
      </c>
      <c r="B927" s="342" t="s">
        <v>1925</v>
      </c>
      <c r="C927" s="134">
        <v>11</v>
      </c>
      <c r="D927" s="119"/>
      <c r="E927" s="119"/>
      <c r="F927" s="119"/>
      <c r="G927" s="119"/>
      <c r="H927" s="119"/>
      <c r="I927" s="119"/>
      <c r="J927" s="119"/>
      <c r="K927" s="119"/>
      <c r="L927" s="119"/>
      <c r="M927" s="119"/>
      <c r="N927" s="119"/>
      <c r="O927" s="119"/>
      <c r="P927" s="120">
        <f t="shared" ref="P927:P1016" si="72">SUM(D927:O927)</f>
        <v>0</v>
      </c>
    </row>
    <row r="928" spans="1:16" ht="14.25" customHeight="1">
      <c r="A928" s="253"/>
      <c r="B928" s="343"/>
      <c r="C928" s="134">
        <v>12</v>
      </c>
      <c r="D928" s="119"/>
      <c r="E928" s="119"/>
      <c r="F928" s="119"/>
      <c r="G928" s="119"/>
      <c r="H928" s="119"/>
      <c r="I928" s="119"/>
      <c r="J928" s="119"/>
      <c r="K928" s="119"/>
      <c r="L928" s="119"/>
      <c r="M928" s="119"/>
      <c r="N928" s="119"/>
      <c r="O928" s="119"/>
      <c r="P928" s="120">
        <f t="shared" si="72"/>
        <v>0</v>
      </c>
    </row>
    <row r="929" spans="1:16" ht="14.25" customHeight="1">
      <c r="A929" s="253"/>
      <c r="B929" s="343"/>
      <c r="C929" s="134">
        <v>13</v>
      </c>
      <c r="D929" s="119"/>
      <c r="E929" s="119"/>
      <c r="F929" s="119"/>
      <c r="G929" s="119"/>
      <c r="H929" s="119"/>
      <c r="I929" s="119"/>
      <c r="J929" s="119"/>
      <c r="K929" s="119"/>
      <c r="L929" s="119"/>
      <c r="M929" s="119"/>
      <c r="N929" s="119"/>
      <c r="O929" s="119"/>
      <c r="P929" s="120">
        <f t="shared" si="72"/>
        <v>0</v>
      </c>
    </row>
    <row r="930" spans="1:16" ht="14.25" customHeight="1">
      <c r="A930" s="253"/>
      <c r="B930" s="343"/>
      <c r="C930" s="134">
        <v>14</v>
      </c>
      <c r="D930" s="119"/>
      <c r="E930" s="119"/>
      <c r="F930" s="119"/>
      <c r="G930" s="119"/>
      <c r="H930" s="119"/>
      <c r="I930" s="119"/>
      <c r="J930" s="119"/>
      <c r="K930" s="119"/>
      <c r="L930" s="119"/>
      <c r="M930" s="119"/>
      <c r="N930" s="119"/>
      <c r="O930" s="119"/>
      <c r="P930" s="120">
        <f t="shared" si="72"/>
        <v>0</v>
      </c>
    </row>
    <row r="931" spans="1:16" ht="14.25" customHeight="1">
      <c r="A931" s="253"/>
      <c r="B931" s="343"/>
      <c r="C931" s="134">
        <v>15</v>
      </c>
      <c r="D931" s="119"/>
      <c r="E931" s="119"/>
      <c r="F931" s="119"/>
      <c r="G931" s="119"/>
      <c r="H931" s="119"/>
      <c r="I931" s="119"/>
      <c r="J931" s="119"/>
      <c r="K931" s="119"/>
      <c r="L931" s="119"/>
      <c r="M931" s="119"/>
      <c r="N931" s="119"/>
      <c r="O931" s="119"/>
      <c r="P931" s="120">
        <f t="shared" si="72"/>
        <v>0</v>
      </c>
    </row>
    <row r="932" spans="1:16" ht="14.25" customHeight="1">
      <c r="A932" s="253"/>
      <c r="B932" s="343"/>
      <c r="C932" s="134">
        <v>16</v>
      </c>
      <c r="D932" s="119"/>
      <c r="E932" s="119"/>
      <c r="F932" s="119"/>
      <c r="G932" s="119"/>
      <c r="H932" s="119"/>
      <c r="I932" s="119"/>
      <c r="J932" s="119"/>
      <c r="K932" s="119"/>
      <c r="L932" s="119"/>
      <c r="M932" s="119"/>
      <c r="N932" s="119"/>
      <c r="O932" s="119"/>
      <c r="P932" s="120">
        <f t="shared" si="72"/>
        <v>0</v>
      </c>
    </row>
    <row r="933" spans="1:16" ht="14.25" customHeight="1">
      <c r="A933" s="253"/>
      <c r="B933" s="343"/>
      <c r="C933" s="134">
        <v>17</v>
      </c>
      <c r="D933" s="119"/>
      <c r="E933" s="119"/>
      <c r="F933" s="119"/>
      <c r="G933" s="119"/>
      <c r="H933" s="119"/>
      <c r="I933" s="119"/>
      <c r="J933" s="119"/>
      <c r="K933" s="119"/>
      <c r="L933" s="119"/>
      <c r="M933" s="119"/>
      <c r="N933" s="119"/>
      <c r="O933" s="119"/>
      <c r="P933" s="120">
        <f t="shared" si="72"/>
        <v>0</v>
      </c>
    </row>
    <row r="934" spans="1:16" ht="14.25" customHeight="1">
      <c r="A934" s="253"/>
      <c r="B934" s="343"/>
      <c r="C934" s="134">
        <v>25</v>
      </c>
      <c r="D934" s="119"/>
      <c r="E934" s="119"/>
      <c r="F934" s="119"/>
      <c r="G934" s="119"/>
      <c r="H934" s="119"/>
      <c r="I934" s="119"/>
      <c r="J934" s="119"/>
      <c r="K934" s="119"/>
      <c r="L934" s="119"/>
      <c r="M934" s="119"/>
      <c r="N934" s="119"/>
      <c r="O934" s="119"/>
      <c r="P934" s="120">
        <f t="shared" si="72"/>
        <v>0</v>
      </c>
    </row>
    <row r="935" spans="1:16" ht="14.25" customHeight="1">
      <c r="A935" s="253"/>
      <c r="B935" s="343"/>
      <c r="C935" s="134">
        <v>26</v>
      </c>
      <c r="D935" s="119"/>
      <c r="E935" s="119"/>
      <c r="F935" s="119"/>
      <c r="G935" s="119"/>
      <c r="H935" s="119"/>
      <c r="I935" s="119"/>
      <c r="J935" s="119"/>
      <c r="K935" s="119"/>
      <c r="L935" s="119"/>
      <c r="M935" s="119"/>
      <c r="N935" s="119"/>
      <c r="O935" s="119"/>
      <c r="P935" s="120">
        <f t="shared" si="72"/>
        <v>0</v>
      </c>
    </row>
    <row r="936" spans="1:16" ht="14.25" customHeight="1">
      <c r="A936" s="255"/>
      <c r="B936" s="344"/>
      <c r="C936" s="134">
        <v>27</v>
      </c>
      <c r="D936" s="119"/>
      <c r="E936" s="119"/>
      <c r="F936" s="119"/>
      <c r="G936" s="119"/>
      <c r="H936" s="119"/>
      <c r="I936" s="119"/>
      <c r="J936" s="119"/>
      <c r="K936" s="119"/>
      <c r="L936" s="119"/>
      <c r="M936" s="119"/>
      <c r="N936" s="119"/>
      <c r="O936" s="119"/>
      <c r="P936" s="120">
        <f t="shared" si="72"/>
        <v>0</v>
      </c>
    </row>
    <row r="937" spans="1:16" ht="14.25" customHeight="1">
      <c r="A937" s="340">
        <v>332</v>
      </c>
      <c r="B937" s="342" t="s">
        <v>1926</v>
      </c>
      <c r="C937" s="134">
        <v>11</v>
      </c>
      <c r="D937" s="119"/>
      <c r="E937" s="119"/>
      <c r="F937" s="119"/>
      <c r="G937" s="119"/>
      <c r="H937" s="119"/>
      <c r="I937" s="119"/>
      <c r="J937" s="119"/>
      <c r="K937" s="119"/>
      <c r="L937" s="119"/>
      <c r="M937" s="119"/>
      <c r="N937" s="119"/>
      <c r="O937" s="119"/>
      <c r="P937" s="120">
        <f t="shared" si="72"/>
        <v>0</v>
      </c>
    </row>
    <row r="938" spans="1:16" ht="14.25" customHeight="1">
      <c r="A938" s="253"/>
      <c r="B938" s="343"/>
      <c r="C938" s="134">
        <v>12</v>
      </c>
      <c r="D938" s="119"/>
      <c r="E938" s="119"/>
      <c r="F938" s="119"/>
      <c r="G938" s="119"/>
      <c r="H938" s="119"/>
      <c r="I938" s="119"/>
      <c r="J938" s="119"/>
      <c r="K938" s="119"/>
      <c r="L938" s="119"/>
      <c r="M938" s="119"/>
      <c r="N938" s="119"/>
      <c r="O938" s="119"/>
      <c r="P938" s="120">
        <f t="shared" si="72"/>
        <v>0</v>
      </c>
    </row>
    <row r="939" spans="1:16" ht="14.25" customHeight="1">
      <c r="A939" s="253"/>
      <c r="B939" s="343"/>
      <c r="C939" s="134">
        <v>13</v>
      </c>
      <c r="D939" s="119"/>
      <c r="E939" s="119"/>
      <c r="F939" s="119"/>
      <c r="G939" s="119"/>
      <c r="H939" s="119"/>
      <c r="I939" s="119"/>
      <c r="J939" s="119"/>
      <c r="K939" s="119"/>
      <c r="L939" s="119"/>
      <c r="M939" s="119"/>
      <c r="N939" s="119"/>
      <c r="O939" s="119"/>
      <c r="P939" s="120">
        <f t="shared" si="72"/>
        <v>0</v>
      </c>
    </row>
    <row r="940" spans="1:16" ht="14.25" customHeight="1">
      <c r="A940" s="253"/>
      <c r="B940" s="343"/>
      <c r="C940" s="134">
        <v>14</v>
      </c>
      <c r="D940" s="119"/>
      <c r="E940" s="119"/>
      <c r="F940" s="119"/>
      <c r="G940" s="119"/>
      <c r="H940" s="119"/>
      <c r="I940" s="119"/>
      <c r="J940" s="119"/>
      <c r="K940" s="119"/>
      <c r="L940" s="119"/>
      <c r="M940" s="119"/>
      <c r="N940" s="119"/>
      <c r="O940" s="119"/>
      <c r="P940" s="120">
        <f t="shared" si="72"/>
        <v>0</v>
      </c>
    </row>
    <row r="941" spans="1:16" ht="14.25" customHeight="1">
      <c r="A941" s="253"/>
      <c r="B941" s="343"/>
      <c r="C941" s="134">
        <v>15</v>
      </c>
      <c r="D941" s="119"/>
      <c r="E941" s="119"/>
      <c r="F941" s="119"/>
      <c r="G941" s="119"/>
      <c r="H941" s="119"/>
      <c r="I941" s="119"/>
      <c r="J941" s="119"/>
      <c r="K941" s="119"/>
      <c r="L941" s="119"/>
      <c r="M941" s="119"/>
      <c r="N941" s="119"/>
      <c r="O941" s="119"/>
      <c r="P941" s="120">
        <f t="shared" si="72"/>
        <v>0</v>
      </c>
    </row>
    <row r="942" spans="1:16" ht="14.25" customHeight="1">
      <c r="A942" s="253"/>
      <c r="B942" s="343"/>
      <c r="C942" s="134">
        <v>16</v>
      </c>
      <c r="D942" s="119"/>
      <c r="E942" s="119"/>
      <c r="F942" s="119"/>
      <c r="G942" s="119"/>
      <c r="H942" s="119"/>
      <c r="I942" s="119"/>
      <c r="J942" s="119"/>
      <c r="K942" s="119"/>
      <c r="L942" s="119"/>
      <c r="M942" s="119"/>
      <c r="N942" s="119"/>
      <c r="O942" s="119"/>
      <c r="P942" s="120">
        <f t="shared" si="72"/>
        <v>0</v>
      </c>
    </row>
    <row r="943" spans="1:16" ht="14.25" customHeight="1">
      <c r="A943" s="253"/>
      <c r="B943" s="343"/>
      <c r="C943" s="134">
        <v>17</v>
      </c>
      <c r="D943" s="119"/>
      <c r="E943" s="119"/>
      <c r="F943" s="119"/>
      <c r="G943" s="119"/>
      <c r="H943" s="119"/>
      <c r="I943" s="119"/>
      <c r="J943" s="119"/>
      <c r="K943" s="119"/>
      <c r="L943" s="119"/>
      <c r="M943" s="119"/>
      <c r="N943" s="119"/>
      <c r="O943" s="119"/>
      <c r="P943" s="120">
        <f t="shared" si="72"/>
        <v>0</v>
      </c>
    </row>
    <row r="944" spans="1:16" ht="14.25" customHeight="1">
      <c r="A944" s="253"/>
      <c r="B944" s="343"/>
      <c r="C944" s="134">
        <v>25</v>
      </c>
      <c r="D944" s="119"/>
      <c r="E944" s="119"/>
      <c r="F944" s="119"/>
      <c r="G944" s="119"/>
      <c r="H944" s="119"/>
      <c r="I944" s="119"/>
      <c r="J944" s="119"/>
      <c r="K944" s="119"/>
      <c r="L944" s="119"/>
      <c r="M944" s="119"/>
      <c r="N944" s="119"/>
      <c r="O944" s="119"/>
      <c r="P944" s="120">
        <f t="shared" si="72"/>
        <v>0</v>
      </c>
    </row>
    <row r="945" spans="1:16" ht="14.25" customHeight="1">
      <c r="A945" s="253"/>
      <c r="B945" s="343"/>
      <c r="C945" s="134">
        <v>26</v>
      </c>
      <c r="D945" s="119"/>
      <c r="E945" s="119"/>
      <c r="F945" s="119"/>
      <c r="G945" s="119"/>
      <c r="H945" s="119"/>
      <c r="I945" s="119"/>
      <c r="J945" s="119"/>
      <c r="K945" s="119"/>
      <c r="L945" s="119"/>
      <c r="M945" s="119"/>
      <c r="N945" s="119"/>
      <c r="O945" s="119"/>
      <c r="P945" s="120">
        <f t="shared" si="72"/>
        <v>0</v>
      </c>
    </row>
    <row r="946" spans="1:16" ht="14.25" customHeight="1">
      <c r="A946" s="255"/>
      <c r="B946" s="344"/>
      <c r="C946" s="134">
        <v>27</v>
      </c>
      <c r="D946" s="119"/>
      <c r="E946" s="119"/>
      <c r="F946" s="119"/>
      <c r="G946" s="119"/>
      <c r="H946" s="119"/>
      <c r="I946" s="119"/>
      <c r="J946" s="119"/>
      <c r="K946" s="119"/>
      <c r="L946" s="119"/>
      <c r="M946" s="119"/>
      <c r="N946" s="119"/>
      <c r="O946" s="119"/>
      <c r="P946" s="120">
        <f t="shared" si="72"/>
        <v>0</v>
      </c>
    </row>
    <row r="947" spans="1:16" ht="15" customHeight="1">
      <c r="A947" s="340">
        <v>333</v>
      </c>
      <c r="B947" s="341" t="s">
        <v>1927</v>
      </c>
      <c r="C947" s="134">
        <v>11</v>
      </c>
      <c r="D947" s="119"/>
      <c r="E947" s="119"/>
      <c r="F947" s="119"/>
      <c r="G947" s="119"/>
      <c r="H947" s="119"/>
      <c r="I947" s="119"/>
      <c r="J947" s="119"/>
      <c r="K947" s="119"/>
      <c r="L947" s="119"/>
      <c r="M947" s="119"/>
      <c r="N947" s="119"/>
      <c r="O947" s="119"/>
      <c r="P947" s="120">
        <f t="shared" si="72"/>
        <v>0</v>
      </c>
    </row>
    <row r="948" spans="1:16" ht="14.25" customHeight="1">
      <c r="A948" s="253"/>
      <c r="B948" s="254"/>
      <c r="C948" s="134">
        <v>12</v>
      </c>
      <c r="D948" s="119"/>
      <c r="E948" s="119"/>
      <c r="F948" s="119"/>
      <c r="G948" s="119"/>
      <c r="H948" s="119"/>
      <c r="I948" s="119"/>
      <c r="J948" s="119"/>
      <c r="K948" s="119"/>
      <c r="L948" s="119"/>
      <c r="M948" s="119"/>
      <c r="N948" s="119"/>
      <c r="O948" s="119"/>
      <c r="P948" s="120">
        <f t="shared" si="72"/>
        <v>0</v>
      </c>
    </row>
    <row r="949" spans="1:16" ht="14.25" customHeight="1">
      <c r="A949" s="253"/>
      <c r="B949" s="254"/>
      <c r="C949" s="134">
        <v>13</v>
      </c>
      <c r="D949" s="119"/>
      <c r="E949" s="119"/>
      <c r="F949" s="119"/>
      <c r="G949" s="119"/>
      <c r="H949" s="119"/>
      <c r="I949" s="119"/>
      <c r="J949" s="119"/>
      <c r="K949" s="119"/>
      <c r="L949" s="119"/>
      <c r="M949" s="119"/>
      <c r="N949" s="119"/>
      <c r="O949" s="119"/>
      <c r="P949" s="120">
        <f t="shared" si="72"/>
        <v>0</v>
      </c>
    </row>
    <row r="950" spans="1:16" ht="14.25" customHeight="1">
      <c r="A950" s="253"/>
      <c r="B950" s="254"/>
      <c r="C950" s="134">
        <v>14</v>
      </c>
      <c r="D950" s="119"/>
      <c r="E950" s="119"/>
      <c r="F950" s="119"/>
      <c r="G950" s="119"/>
      <c r="H950" s="119"/>
      <c r="I950" s="119"/>
      <c r="J950" s="119"/>
      <c r="K950" s="119"/>
      <c r="L950" s="119"/>
      <c r="M950" s="119"/>
      <c r="N950" s="119"/>
      <c r="O950" s="119"/>
      <c r="P950" s="120">
        <f t="shared" si="72"/>
        <v>0</v>
      </c>
    </row>
    <row r="951" spans="1:16" ht="14.25" customHeight="1">
      <c r="A951" s="253"/>
      <c r="B951" s="254"/>
      <c r="C951" s="134">
        <v>15</v>
      </c>
      <c r="D951" s="119"/>
      <c r="E951" s="119"/>
      <c r="F951" s="119"/>
      <c r="G951" s="119"/>
      <c r="H951" s="119"/>
      <c r="I951" s="119"/>
      <c r="J951" s="119"/>
      <c r="K951" s="119"/>
      <c r="L951" s="119"/>
      <c r="M951" s="119"/>
      <c r="N951" s="119"/>
      <c r="O951" s="119"/>
      <c r="P951" s="120">
        <f t="shared" si="72"/>
        <v>0</v>
      </c>
    </row>
    <row r="952" spans="1:16" ht="14.25" customHeight="1">
      <c r="A952" s="253"/>
      <c r="B952" s="254"/>
      <c r="C952" s="134">
        <v>16</v>
      </c>
      <c r="D952" s="119"/>
      <c r="E952" s="119"/>
      <c r="F952" s="119"/>
      <c r="G952" s="119"/>
      <c r="H952" s="119"/>
      <c r="I952" s="119"/>
      <c r="J952" s="119"/>
      <c r="K952" s="119"/>
      <c r="L952" s="119"/>
      <c r="M952" s="119"/>
      <c r="N952" s="119"/>
      <c r="O952" s="119"/>
      <c r="P952" s="120">
        <f t="shared" si="72"/>
        <v>0</v>
      </c>
    </row>
    <row r="953" spans="1:16" ht="14.25" customHeight="1">
      <c r="A953" s="253"/>
      <c r="B953" s="254"/>
      <c r="C953" s="134">
        <v>17</v>
      </c>
      <c r="D953" s="119"/>
      <c r="E953" s="119"/>
      <c r="F953" s="119"/>
      <c r="G953" s="119"/>
      <c r="H953" s="119"/>
      <c r="I953" s="119"/>
      <c r="J953" s="119"/>
      <c r="K953" s="119"/>
      <c r="L953" s="119"/>
      <c r="M953" s="119"/>
      <c r="N953" s="119"/>
      <c r="O953" s="119"/>
      <c r="P953" s="120">
        <f t="shared" si="72"/>
        <v>0</v>
      </c>
    </row>
    <row r="954" spans="1:16" ht="14.25" customHeight="1">
      <c r="A954" s="253"/>
      <c r="B954" s="254"/>
      <c r="C954" s="134">
        <v>25</v>
      </c>
      <c r="D954" s="119"/>
      <c r="E954" s="119"/>
      <c r="F954" s="119"/>
      <c r="G954" s="119"/>
      <c r="H954" s="119"/>
      <c r="I954" s="119"/>
      <c r="J954" s="119"/>
      <c r="K954" s="119"/>
      <c r="L954" s="119"/>
      <c r="M954" s="119"/>
      <c r="N954" s="119"/>
      <c r="O954" s="119"/>
      <c r="P954" s="120">
        <f t="shared" si="72"/>
        <v>0</v>
      </c>
    </row>
    <row r="955" spans="1:16" ht="14.25" customHeight="1">
      <c r="A955" s="253"/>
      <c r="B955" s="254"/>
      <c r="C955" s="134">
        <v>26</v>
      </c>
      <c r="D955" s="119"/>
      <c r="E955" s="119"/>
      <c r="F955" s="119"/>
      <c r="G955" s="119"/>
      <c r="H955" s="119"/>
      <c r="I955" s="119"/>
      <c r="J955" s="119"/>
      <c r="K955" s="119"/>
      <c r="L955" s="119"/>
      <c r="M955" s="119"/>
      <c r="N955" s="119"/>
      <c r="O955" s="119"/>
      <c r="P955" s="120">
        <f t="shared" si="72"/>
        <v>0</v>
      </c>
    </row>
    <row r="956" spans="1:16" ht="14.25" customHeight="1">
      <c r="A956" s="255"/>
      <c r="B956" s="256"/>
      <c r="C956" s="134">
        <v>27</v>
      </c>
      <c r="D956" s="119"/>
      <c r="E956" s="119"/>
      <c r="F956" s="119"/>
      <c r="G956" s="119"/>
      <c r="H956" s="119"/>
      <c r="I956" s="119"/>
      <c r="J956" s="119"/>
      <c r="K956" s="119"/>
      <c r="L956" s="119"/>
      <c r="M956" s="119"/>
      <c r="N956" s="119"/>
      <c r="O956" s="119"/>
      <c r="P956" s="120">
        <f t="shared" si="72"/>
        <v>0</v>
      </c>
    </row>
    <row r="957" spans="1:16" ht="14.25" customHeight="1">
      <c r="A957" s="340">
        <v>334</v>
      </c>
      <c r="B957" s="342" t="s">
        <v>1928</v>
      </c>
      <c r="C957" s="134">
        <v>11</v>
      </c>
      <c r="D957" s="119"/>
      <c r="E957" s="119"/>
      <c r="F957" s="119"/>
      <c r="G957" s="119"/>
      <c r="H957" s="119"/>
      <c r="I957" s="119"/>
      <c r="J957" s="119"/>
      <c r="K957" s="119"/>
      <c r="L957" s="119"/>
      <c r="M957" s="119"/>
      <c r="N957" s="119"/>
      <c r="O957" s="119"/>
      <c r="P957" s="120">
        <f t="shared" si="72"/>
        <v>0</v>
      </c>
    </row>
    <row r="958" spans="1:16" ht="14.25" customHeight="1">
      <c r="A958" s="253"/>
      <c r="B958" s="343"/>
      <c r="C958" s="134">
        <v>12</v>
      </c>
      <c r="D958" s="119"/>
      <c r="E958" s="119"/>
      <c r="F958" s="119"/>
      <c r="G958" s="119"/>
      <c r="H958" s="119"/>
      <c r="I958" s="119"/>
      <c r="J958" s="119"/>
      <c r="K958" s="119"/>
      <c r="L958" s="119"/>
      <c r="M958" s="119"/>
      <c r="N958" s="119"/>
      <c r="O958" s="119"/>
      <c r="P958" s="120">
        <f t="shared" si="72"/>
        <v>0</v>
      </c>
    </row>
    <row r="959" spans="1:16" ht="14.25" customHeight="1">
      <c r="A959" s="253"/>
      <c r="B959" s="343"/>
      <c r="C959" s="134">
        <v>13</v>
      </c>
      <c r="D959" s="119"/>
      <c r="E959" s="119"/>
      <c r="F959" s="119"/>
      <c r="G959" s="119"/>
      <c r="H959" s="119"/>
      <c r="I959" s="119"/>
      <c r="J959" s="119"/>
      <c r="K959" s="119"/>
      <c r="L959" s="119"/>
      <c r="M959" s="119"/>
      <c r="N959" s="119"/>
      <c r="O959" s="119"/>
      <c r="P959" s="120">
        <f t="shared" si="72"/>
        <v>0</v>
      </c>
    </row>
    <row r="960" spans="1:16" ht="14.25" customHeight="1">
      <c r="A960" s="253"/>
      <c r="B960" s="343"/>
      <c r="C960" s="134">
        <v>14</v>
      </c>
      <c r="D960" s="119"/>
      <c r="E960" s="119"/>
      <c r="F960" s="119"/>
      <c r="G960" s="119"/>
      <c r="H960" s="119"/>
      <c r="I960" s="119"/>
      <c r="J960" s="119"/>
      <c r="K960" s="119"/>
      <c r="L960" s="119"/>
      <c r="M960" s="119"/>
      <c r="N960" s="119"/>
      <c r="O960" s="119"/>
      <c r="P960" s="120">
        <f t="shared" si="72"/>
        <v>0</v>
      </c>
    </row>
    <row r="961" spans="1:16" ht="14.25" customHeight="1">
      <c r="A961" s="253"/>
      <c r="B961" s="343"/>
      <c r="C961" s="134">
        <v>15</v>
      </c>
      <c r="D961" s="119"/>
      <c r="E961" s="119"/>
      <c r="F961" s="119"/>
      <c r="G961" s="119"/>
      <c r="H961" s="119"/>
      <c r="I961" s="119"/>
      <c r="J961" s="119"/>
      <c r="K961" s="119"/>
      <c r="L961" s="119"/>
      <c r="M961" s="119"/>
      <c r="N961" s="119"/>
      <c r="O961" s="119"/>
      <c r="P961" s="120">
        <f t="shared" si="72"/>
        <v>0</v>
      </c>
    </row>
    <row r="962" spans="1:16" ht="14.25" customHeight="1">
      <c r="A962" s="253"/>
      <c r="B962" s="343"/>
      <c r="C962" s="134">
        <v>16</v>
      </c>
      <c r="D962" s="119">
        <v>4000</v>
      </c>
      <c r="E962" s="160">
        <v>4000</v>
      </c>
      <c r="F962" s="160">
        <v>4000</v>
      </c>
      <c r="G962" s="160">
        <v>4000</v>
      </c>
      <c r="H962" s="160">
        <v>4000</v>
      </c>
      <c r="I962" s="160">
        <v>4000</v>
      </c>
      <c r="J962" s="160">
        <v>4000</v>
      </c>
      <c r="K962" s="160">
        <v>4000</v>
      </c>
      <c r="L962" s="160">
        <v>4000</v>
      </c>
      <c r="M962" s="160">
        <v>4000</v>
      </c>
      <c r="N962" s="160">
        <v>4000</v>
      </c>
      <c r="O962" s="160">
        <v>4000</v>
      </c>
      <c r="P962" s="120">
        <f t="shared" si="72"/>
        <v>48000</v>
      </c>
    </row>
    <row r="963" spans="1:16" ht="14.25" customHeight="1">
      <c r="A963" s="253"/>
      <c r="B963" s="343"/>
      <c r="C963" s="134">
        <v>17</v>
      </c>
      <c r="D963" s="119"/>
      <c r="E963" s="119"/>
      <c r="F963" s="119"/>
      <c r="G963" s="119"/>
      <c r="H963" s="119"/>
      <c r="I963" s="119"/>
      <c r="J963" s="119"/>
      <c r="K963" s="119"/>
      <c r="L963" s="119"/>
      <c r="M963" s="119"/>
      <c r="N963" s="119"/>
      <c r="O963" s="119"/>
      <c r="P963" s="120">
        <f t="shared" si="72"/>
        <v>0</v>
      </c>
    </row>
    <row r="964" spans="1:16" ht="14.25" customHeight="1">
      <c r="A964" s="253"/>
      <c r="B964" s="343"/>
      <c r="C964" s="134">
        <v>25</v>
      </c>
      <c r="D964" s="119"/>
      <c r="E964" s="119"/>
      <c r="F964" s="119"/>
      <c r="G964" s="119"/>
      <c r="H964" s="119"/>
      <c r="I964" s="119"/>
      <c r="J964" s="119"/>
      <c r="K964" s="119"/>
      <c r="L964" s="119"/>
      <c r="M964" s="119"/>
      <c r="N964" s="119"/>
      <c r="O964" s="119"/>
      <c r="P964" s="120">
        <f t="shared" si="72"/>
        <v>0</v>
      </c>
    </row>
    <row r="965" spans="1:16" ht="14.25" customHeight="1">
      <c r="A965" s="253"/>
      <c r="B965" s="343"/>
      <c r="C965" s="134">
        <v>26</v>
      </c>
      <c r="D965" s="119"/>
      <c r="E965" s="119"/>
      <c r="F965" s="119"/>
      <c r="G965" s="119"/>
      <c r="H965" s="119"/>
      <c r="I965" s="119"/>
      <c r="J965" s="119"/>
      <c r="K965" s="119"/>
      <c r="L965" s="119"/>
      <c r="M965" s="119"/>
      <c r="N965" s="119"/>
      <c r="O965" s="119"/>
      <c r="P965" s="120">
        <f t="shared" si="72"/>
        <v>0</v>
      </c>
    </row>
    <row r="966" spans="1:16" ht="14.25" customHeight="1">
      <c r="A966" s="255"/>
      <c r="B966" s="344"/>
      <c r="C966" s="134">
        <v>27</v>
      </c>
      <c r="D966" s="119"/>
      <c r="E966" s="119"/>
      <c r="F966" s="119"/>
      <c r="G966" s="119"/>
      <c r="H966" s="119"/>
      <c r="I966" s="119"/>
      <c r="J966" s="119"/>
      <c r="K966" s="119"/>
      <c r="L966" s="119"/>
      <c r="M966" s="119"/>
      <c r="N966" s="119"/>
      <c r="O966" s="119"/>
      <c r="P966" s="120">
        <f t="shared" si="72"/>
        <v>0</v>
      </c>
    </row>
    <row r="967" spans="1:16" ht="14.25" customHeight="1">
      <c r="A967" s="340">
        <v>335</v>
      </c>
      <c r="B967" s="341" t="s">
        <v>1929</v>
      </c>
      <c r="C967" s="134">
        <v>11</v>
      </c>
      <c r="D967" s="119"/>
      <c r="E967" s="119"/>
      <c r="F967" s="119"/>
      <c r="G967" s="119"/>
      <c r="H967" s="119"/>
      <c r="I967" s="119"/>
      <c r="J967" s="119"/>
      <c r="K967" s="119"/>
      <c r="L967" s="119"/>
      <c r="M967" s="119"/>
      <c r="N967" s="119"/>
      <c r="O967" s="119"/>
      <c r="P967" s="120">
        <f t="shared" si="72"/>
        <v>0</v>
      </c>
    </row>
    <row r="968" spans="1:16" ht="14.25" customHeight="1">
      <c r="A968" s="253"/>
      <c r="B968" s="254"/>
      <c r="C968" s="134">
        <v>12</v>
      </c>
      <c r="D968" s="119"/>
      <c r="E968" s="119"/>
      <c r="F968" s="119"/>
      <c r="G968" s="119"/>
      <c r="H968" s="119"/>
      <c r="I968" s="119"/>
      <c r="J968" s="119"/>
      <c r="K968" s="119"/>
      <c r="L968" s="119"/>
      <c r="M968" s="119"/>
      <c r="N968" s="119"/>
      <c r="O968" s="119"/>
      <c r="P968" s="120">
        <f t="shared" si="72"/>
        <v>0</v>
      </c>
    </row>
    <row r="969" spans="1:16" ht="14.25" customHeight="1">
      <c r="A969" s="253"/>
      <c r="B969" s="254"/>
      <c r="C969" s="134">
        <v>13</v>
      </c>
      <c r="D969" s="119"/>
      <c r="E969" s="119"/>
      <c r="F969" s="119"/>
      <c r="G969" s="119"/>
      <c r="H969" s="119"/>
      <c r="I969" s="119"/>
      <c r="J969" s="119"/>
      <c r="K969" s="119"/>
      <c r="L969" s="119"/>
      <c r="M969" s="119"/>
      <c r="N969" s="119"/>
      <c r="O969" s="119"/>
      <c r="P969" s="120">
        <f t="shared" si="72"/>
        <v>0</v>
      </c>
    </row>
    <row r="970" spans="1:16" ht="14.25" customHeight="1">
      <c r="A970" s="253"/>
      <c r="B970" s="254"/>
      <c r="C970" s="134">
        <v>14</v>
      </c>
      <c r="D970" s="119"/>
      <c r="E970" s="119"/>
      <c r="F970" s="119"/>
      <c r="G970" s="119"/>
      <c r="H970" s="119"/>
      <c r="I970" s="119"/>
      <c r="J970" s="119"/>
      <c r="K970" s="119"/>
      <c r="L970" s="119"/>
      <c r="M970" s="119"/>
      <c r="N970" s="119"/>
      <c r="O970" s="119"/>
      <c r="P970" s="120">
        <f t="shared" si="72"/>
        <v>0</v>
      </c>
    </row>
    <row r="971" spans="1:16" ht="14.25" customHeight="1">
      <c r="A971" s="253"/>
      <c r="B971" s="254"/>
      <c r="C971" s="134">
        <v>15</v>
      </c>
      <c r="D971" s="119"/>
      <c r="E971" s="119"/>
      <c r="F971" s="119"/>
      <c r="G971" s="119"/>
      <c r="H971" s="119"/>
      <c r="I971" s="119"/>
      <c r="J971" s="119"/>
      <c r="K971" s="119"/>
      <c r="L971" s="119"/>
      <c r="M971" s="119"/>
      <c r="N971" s="119"/>
      <c r="O971" s="119"/>
      <c r="P971" s="120">
        <f t="shared" si="72"/>
        <v>0</v>
      </c>
    </row>
    <row r="972" spans="1:16" ht="14.25" customHeight="1">
      <c r="A972" s="253"/>
      <c r="B972" s="254"/>
      <c r="C972" s="134">
        <v>16</v>
      </c>
      <c r="D972" s="119"/>
      <c r="E972" s="119"/>
      <c r="F972" s="119"/>
      <c r="G972" s="119"/>
      <c r="H972" s="119"/>
      <c r="I972" s="119"/>
      <c r="J972" s="119"/>
      <c r="K972" s="119"/>
      <c r="L972" s="119"/>
      <c r="M972" s="119"/>
      <c r="N972" s="119"/>
      <c r="O972" s="119"/>
      <c r="P972" s="120">
        <f t="shared" si="72"/>
        <v>0</v>
      </c>
    </row>
    <row r="973" spans="1:16" ht="14.25" customHeight="1">
      <c r="A973" s="253"/>
      <c r="B973" s="254"/>
      <c r="C973" s="134">
        <v>17</v>
      </c>
      <c r="D973" s="119"/>
      <c r="E973" s="119"/>
      <c r="F973" s="119"/>
      <c r="G973" s="119"/>
      <c r="H973" s="119"/>
      <c r="I973" s="119"/>
      <c r="J973" s="119"/>
      <c r="K973" s="119"/>
      <c r="L973" s="119"/>
      <c r="M973" s="119"/>
      <c r="N973" s="119"/>
      <c r="O973" s="119"/>
      <c r="P973" s="120">
        <f t="shared" si="72"/>
        <v>0</v>
      </c>
    </row>
    <row r="974" spans="1:16" ht="14.25" customHeight="1">
      <c r="A974" s="253"/>
      <c r="B974" s="254"/>
      <c r="C974" s="134">
        <v>25</v>
      </c>
      <c r="D974" s="119"/>
      <c r="E974" s="119"/>
      <c r="F974" s="119"/>
      <c r="G974" s="119"/>
      <c r="H974" s="119"/>
      <c r="I974" s="119"/>
      <c r="J974" s="119"/>
      <c r="K974" s="119"/>
      <c r="L974" s="119"/>
      <c r="M974" s="119"/>
      <c r="N974" s="119"/>
      <c r="O974" s="119"/>
      <c r="P974" s="120">
        <f t="shared" si="72"/>
        <v>0</v>
      </c>
    </row>
    <row r="975" spans="1:16" ht="14.25" customHeight="1">
      <c r="A975" s="253"/>
      <c r="B975" s="254"/>
      <c r="C975" s="134">
        <v>26</v>
      </c>
      <c r="D975" s="119"/>
      <c r="E975" s="119"/>
      <c r="F975" s="119"/>
      <c r="G975" s="119"/>
      <c r="H975" s="119"/>
      <c r="I975" s="119"/>
      <c r="J975" s="119"/>
      <c r="K975" s="119"/>
      <c r="L975" s="119"/>
      <c r="M975" s="119"/>
      <c r="N975" s="119"/>
      <c r="O975" s="119"/>
      <c r="P975" s="120">
        <f t="shared" si="72"/>
        <v>0</v>
      </c>
    </row>
    <row r="976" spans="1:16" ht="14.25" customHeight="1">
      <c r="A976" s="255"/>
      <c r="B976" s="256"/>
      <c r="C976" s="134">
        <v>27</v>
      </c>
      <c r="D976" s="119"/>
      <c r="E976" s="119"/>
      <c r="F976" s="119"/>
      <c r="G976" s="119"/>
      <c r="H976" s="119"/>
      <c r="I976" s="119"/>
      <c r="J976" s="119"/>
      <c r="K976" s="119"/>
      <c r="L976" s="119"/>
      <c r="M976" s="119"/>
      <c r="N976" s="119"/>
      <c r="O976" s="119"/>
      <c r="P976" s="120">
        <f t="shared" si="72"/>
        <v>0</v>
      </c>
    </row>
    <row r="977" spans="1:16" ht="14.25" customHeight="1">
      <c r="A977" s="340">
        <v>336</v>
      </c>
      <c r="B977" s="342" t="s">
        <v>1930</v>
      </c>
      <c r="C977" s="134">
        <v>11</v>
      </c>
      <c r="D977" s="119"/>
      <c r="E977" s="119"/>
      <c r="F977" s="119"/>
      <c r="G977" s="119"/>
      <c r="H977" s="119"/>
      <c r="I977" s="119"/>
      <c r="J977" s="119"/>
      <c r="K977" s="119"/>
      <c r="L977" s="119"/>
      <c r="M977" s="119"/>
      <c r="N977" s="119"/>
      <c r="O977" s="119"/>
      <c r="P977" s="120">
        <f t="shared" si="72"/>
        <v>0</v>
      </c>
    </row>
    <row r="978" spans="1:16" ht="14.25" customHeight="1">
      <c r="A978" s="253"/>
      <c r="B978" s="343"/>
      <c r="C978" s="134">
        <v>12</v>
      </c>
      <c r="D978" s="119"/>
      <c r="E978" s="119"/>
      <c r="F978" s="119"/>
      <c r="G978" s="119"/>
      <c r="H978" s="119"/>
      <c r="I978" s="119"/>
      <c r="J978" s="119"/>
      <c r="K978" s="119"/>
      <c r="L978" s="119"/>
      <c r="M978" s="119"/>
      <c r="N978" s="119"/>
      <c r="O978" s="119"/>
      <c r="P978" s="120">
        <f t="shared" si="72"/>
        <v>0</v>
      </c>
    </row>
    <row r="979" spans="1:16" ht="14.25" customHeight="1">
      <c r="A979" s="253"/>
      <c r="B979" s="343"/>
      <c r="C979" s="134">
        <v>13</v>
      </c>
      <c r="D979" s="119"/>
      <c r="E979" s="119"/>
      <c r="F979" s="119"/>
      <c r="G979" s="119"/>
      <c r="H979" s="119"/>
      <c r="I979" s="119"/>
      <c r="J979" s="119"/>
      <c r="K979" s="119"/>
      <c r="L979" s="119"/>
      <c r="M979" s="119"/>
      <c r="N979" s="119"/>
      <c r="O979" s="119"/>
      <c r="P979" s="120">
        <f t="shared" si="72"/>
        <v>0</v>
      </c>
    </row>
    <row r="980" spans="1:16" ht="14.25" customHeight="1">
      <c r="A980" s="253"/>
      <c r="B980" s="343"/>
      <c r="C980" s="134">
        <v>14</v>
      </c>
      <c r="D980" s="119"/>
      <c r="E980" s="119"/>
      <c r="F980" s="119"/>
      <c r="G980" s="119"/>
      <c r="H980" s="119"/>
      <c r="I980" s="119"/>
      <c r="J980" s="119"/>
      <c r="K980" s="119"/>
      <c r="L980" s="119"/>
      <c r="M980" s="119"/>
      <c r="N980" s="119"/>
      <c r="O980" s="119"/>
      <c r="P980" s="120">
        <f t="shared" si="72"/>
        <v>0</v>
      </c>
    </row>
    <row r="981" spans="1:16" ht="14.25" customHeight="1">
      <c r="A981" s="253"/>
      <c r="B981" s="343"/>
      <c r="C981" s="134">
        <v>15</v>
      </c>
      <c r="D981" s="119"/>
      <c r="E981" s="119"/>
      <c r="F981" s="119"/>
      <c r="G981" s="119"/>
      <c r="H981" s="119"/>
      <c r="I981" s="119"/>
      <c r="J981" s="119"/>
      <c r="K981" s="119"/>
      <c r="L981" s="119"/>
      <c r="M981" s="119"/>
      <c r="N981" s="119"/>
      <c r="O981" s="119"/>
      <c r="P981" s="120">
        <f t="shared" si="72"/>
        <v>0</v>
      </c>
    </row>
    <row r="982" spans="1:16" ht="14.25" customHeight="1">
      <c r="A982" s="253"/>
      <c r="B982" s="343"/>
      <c r="C982" s="134">
        <v>16</v>
      </c>
      <c r="D982" s="119"/>
      <c r="E982" s="119"/>
      <c r="F982" s="119"/>
      <c r="G982" s="119"/>
      <c r="H982" s="119"/>
      <c r="I982" s="119"/>
      <c r="J982" s="119"/>
      <c r="K982" s="119"/>
      <c r="L982" s="119"/>
      <c r="M982" s="119"/>
      <c r="N982" s="119"/>
      <c r="O982" s="119"/>
      <c r="P982" s="120">
        <f t="shared" si="72"/>
        <v>0</v>
      </c>
    </row>
    <row r="983" spans="1:16" ht="14.25" customHeight="1">
      <c r="A983" s="253"/>
      <c r="B983" s="343"/>
      <c r="C983" s="134">
        <v>17</v>
      </c>
      <c r="D983" s="119"/>
      <c r="E983" s="119"/>
      <c r="F983" s="119"/>
      <c r="G983" s="119"/>
      <c r="H983" s="119"/>
      <c r="I983" s="119"/>
      <c r="J983" s="119"/>
      <c r="K983" s="119"/>
      <c r="L983" s="119"/>
      <c r="M983" s="119"/>
      <c r="N983" s="119"/>
      <c r="O983" s="119"/>
      <c r="P983" s="120">
        <f t="shared" si="72"/>
        <v>0</v>
      </c>
    </row>
    <row r="984" spans="1:16" ht="14.25" customHeight="1">
      <c r="A984" s="253"/>
      <c r="B984" s="343"/>
      <c r="C984" s="134">
        <v>25</v>
      </c>
      <c r="D984" s="119"/>
      <c r="E984" s="119"/>
      <c r="F984" s="119"/>
      <c r="G984" s="119"/>
      <c r="H984" s="119"/>
      <c r="I984" s="119"/>
      <c r="J984" s="119"/>
      <c r="K984" s="119"/>
      <c r="L984" s="119"/>
      <c r="M984" s="119"/>
      <c r="N984" s="119"/>
      <c r="O984" s="119"/>
      <c r="P984" s="120">
        <f t="shared" si="72"/>
        <v>0</v>
      </c>
    </row>
    <row r="985" spans="1:16" ht="14.25" customHeight="1">
      <c r="A985" s="253"/>
      <c r="B985" s="343"/>
      <c r="C985" s="134">
        <v>26</v>
      </c>
      <c r="D985" s="119"/>
      <c r="E985" s="119"/>
      <c r="F985" s="119"/>
      <c r="G985" s="119"/>
      <c r="H985" s="119"/>
      <c r="I985" s="119"/>
      <c r="J985" s="119"/>
      <c r="K985" s="119"/>
      <c r="L985" s="119"/>
      <c r="M985" s="119"/>
      <c r="N985" s="119"/>
      <c r="O985" s="119"/>
      <c r="P985" s="120">
        <f t="shared" si="72"/>
        <v>0</v>
      </c>
    </row>
    <row r="986" spans="1:16" ht="14.25" customHeight="1">
      <c r="A986" s="255"/>
      <c r="B986" s="344"/>
      <c r="C986" s="134">
        <v>27</v>
      </c>
      <c r="D986" s="119"/>
      <c r="E986" s="119"/>
      <c r="F986" s="119"/>
      <c r="G986" s="119"/>
      <c r="H986" s="119"/>
      <c r="I986" s="119"/>
      <c r="J986" s="119"/>
      <c r="K986" s="119"/>
      <c r="L986" s="119"/>
      <c r="M986" s="119"/>
      <c r="N986" s="119"/>
      <c r="O986" s="119"/>
      <c r="P986" s="120">
        <f t="shared" si="72"/>
        <v>0</v>
      </c>
    </row>
    <row r="987" spans="1:16" ht="14.25" customHeight="1">
      <c r="A987" s="340">
        <v>337</v>
      </c>
      <c r="B987" s="341" t="s">
        <v>1931</v>
      </c>
      <c r="C987" s="134">
        <v>11</v>
      </c>
      <c r="D987" s="119"/>
      <c r="E987" s="119"/>
      <c r="F987" s="119"/>
      <c r="G987" s="119"/>
      <c r="H987" s="119"/>
      <c r="I987" s="119"/>
      <c r="J987" s="119"/>
      <c r="K987" s="119"/>
      <c r="L987" s="119"/>
      <c r="M987" s="119"/>
      <c r="N987" s="119"/>
      <c r="O987" s="119"/>
      <c r="P987" s="120">
        <f t="shared" si="72"/>
        <v>0</v>
      </c>
    </row>
    <row r="988" spans="1:16" ht="14.25" customHeight="1">
      <c r="A988" s="253"/>
      <c r="B988" s="254"/>
      <c r="C988" s="134">
        <v>12</v>
      </c>
      <c r="D988" s="119"/>
      <c r="E988" s="119"/>
      <c r="F988" s="119"/>
      <c r="G988" s="119"/>
      <c r="H988" s="119"/>
      <c r="I988" s="119"/>
      <c r="J988" s="119"/>
      <c r="K988" s="119"/>
      <c r="L988" s="119"/>
      <c r="M988" s="119"/>
      <c r="N988" s="119"/>
      <c r="O988" s="119"/>
      <c r="P988" s="120">
        <f t="shared" si="72"/>
        <v>0</v>
      </c>
    </row>
    <row r="989" spans="1:16" ht="14.25" customHeight="1">
      <c r="A989" s="253"/>
      <c r="B989" s="254"/>
      <c r="C989" s="134">
        <v>13</v>
      </c>
      <c r="D989" s="119"/>
      <c r="E989" s="119"/>
      <c r="F989" s="119"/>
      <c r="G989" s="119"/>
      <c r="H989" s="119"/>
      <c r="I989" s="119"/>
      <c r="J989" s="119"/>
      <c r="K989" s="119"/>
      <c r="L989" s="119"/>
      <c r="M989" s="119"/>
      <c r="N989" s="119"/>
      <c r="O989" s="119"/>
      <c r="P989" s="120">
        <f t="shared" si="72"/>
        <v>0</v>
      </c>
    </row>
    <row r="990" spans="1:16" ht="14.25" customHeight="1">
      <c r="A990" s="253"/>
      <c r="B990" s="254"/>
      <c r="C990" s="134">
        <v>14</v>
      </c>
      <c r="D990" s="119"/>
      <c r="E990" s="119"/>
      <c r="F990" s="119"/>
      <c r="G990" s="119"/>
      <c r="H990" s="119"/>
      <c r="I990" s="119"/>
      <c r="J990" s="119"/>
      <c r="K990" s="119"/>
      <c r="L990" s="119"/>
      <c r="M990" s="119"/>
      <c r="N990" s="119"/>
      <c r="O990" s="119"/>
      <c r="P990" s="120">
        <f t="shared" si="72"/>
        <v>0</v>
      </c>
    </row>
    <row r="991" spans="1:16" ht="14.25" customHeight="1">
      <c r="A991" s="253"/>
      <c r="B991" s="254"/>
      <c r="C991" s="134">
        <v>15</v>
      </c>
      <c r="D991" s="119"/>
      <c r="E991" s="119"/>
      <c r="F991" s="119"/>
      <c r="G991" s="119"/>
      <c r="H991" s="119"/>
      <c r="I991" s="119"/>
      <c r="J991" s="119"/>
      <c r="K991" s="119"/>
      <c r="L991" s="119"/>
      <c r="M991" s="119"/>
      <c r="N991" s="119"/>
      <c r="O991" s="119"/>
      <c r="P991" s="120">
        <f t="shared" si="72"/>
        <v>0</v>
      </c>
    </row>
    <row r="992" spans="1:16" ht="14.25" customHeight="1">
      <c r="A992" s="253"/>
      <c r="B992" s="254"/>
      <c r="C992" s="134">
        <v>16</v>
      </c>
      <c r="D992" s="119"/>
      <c r="E992" s="119"/>
      <c r="F992" s="119"/>
      <c r="G992" s="119"/>
      <c r="H992" s="119"/>
      <c r="I992" s="119"/>
      <c r="J992" s="119"/>
      <c r="K992" s="119"/>
      <c r="L992" s="119"/>
      <c r="M992" s="119"/>
      <c r="N992" s="119"/>
      <c r="O992" s="119"/>
      <c r="P992" s="120">
        <f t="shared" si="72"/>
        <v>0</v>
      </c>
    </row>
    <row r="993" spans="1:16" ht="14.25" customHeight="1">
      <c r="A993" s="253"/>
      <c r="B993" s="254"/>
      <c r="C993" s="134">
        <v>17</v>
      </c>
      <c r="D993" s="119"/>
      <c r="E993" s="119"/>
      <c r="F993" s="119"/>
      <c r="G993" s="119"/>
      <c r="H993" s="119"/>
      <c r="I993" s="119"/>
      <c r="J993" s="119"/>
      <c r="K993" s="119"/>
      <c r="L993" s="119"/>
      <c r="M993" s="119"/>
      <c r="N993" s="119"/>
      <c r="O993" s="119"/>
      <c r="P993" s="120">
        <f t="shared" si="72"/>
        <v>0</v>
      </c>
    </row>
    <row r="994" spans="1:16" ht="14.25" customHeight="1">
      <c r="A994" s="253"/>
      <c r="B994" s="254"/>
      <c r="C994" s="134">
        <v>25</v>
      </c>
      <c r="D994" s="119"/>
      <c r="E994" s="119"/>
      <c r="F994" s="119"/>
      <c r="G994" s="119"/>
      <c r="H994" s="119"/>
      <c r="I994" s="119"/>
      <c r="J994" s="119"/>
      <c r="K994" s="119"/>
      <c r="L994" s="119"/>
      <c r="M994" s="119"/>
      <c r="N994" s="119"/>
      <c r="O994" s="119"/>
      <c r="P994" s="120">
        <f t="shared" si="72"/>
        <v>0</v>
      </c>
    </row>
    <row r="995" spans="1:16" ht="14.25" customHeight="1">
      <c r="A995" s="253"/>
      <c r="B995" s="254"/>
      <c r="C995" s="134">
        <v>26</v>
      </c>
      <c r="D995" s="119"/>
      <c r="E995" s="119"/>
      <c r="F995" s="119"/>
      <c r="G995" s="119"/>
      <c r="H995" s="119"/>
      <c r="I995" s="119"/>
      <c r="J995" s="119"/>
      <c r="K995" s="119"/>
      <c r="L995" s="119"/>
      <c r="M995" s="119"/>
      <c r="N995" s="119"/>
      <c r="O995" s="119"/>
      <c r="P995" s="120">
        <f t="shared" si="72"/>
        <v>0</v>
      </c>
    </row>
    <row r="996" spans="1:16" ht="14.25" customHeight="1">
      <c r="A996" s="255"/>
      <c r="B996" s="256"/>
      <c r="C996" s="134">
        <v>27</v>
      </c>
      <c r="D996" s="119"/>
      <c r="E996" s="119"/>
      <c r="F996" s="119"/>
      <c r="G996" s="119"/>
      <c r="H996" s="119"/>
      <c r="I996" s="119"/>
      <c r="J996" s="119"/>
      <c r="K996" s="119"/>
      <c r="L996" s="119"/>
      <c r="M996" s="119"/>
      <c r="N996" s="119"/>
      <c r="O996" s="119"/>
      <c r="P996" s="120">
        <f t="shared" si="72"/>
        <v>0</v>
      </c>
    </row>
    <row r="997" spans="1:16" ht="14.25" customHeight="1">
      <c r="A997" s="340">
        <v>338</v>
      </c>
      <c r="B997" s="341" t="s">
        <v>1932</v>
      </c>
      <c r="C997" s="134">
        <v>11</v>
      </c>
      <c r="D997" s="119"/>
      <c r="E997" s="119"/>
      <c r="F997" s="119"/>
      <c r="G997" s="119"/>
      <c r="H997" s="119"/>
      <c r="I997" s="119"/>
      <c r="J997" s="119"/>
      <c r="K997" s="119"/>
      <c r="L997" s="119"/>
      <c r="M997" s="119"/>
      <c r="N997" s="119"/>
      <c r="O997" s="119"/>
      <c r="P997" s="120">
        <f t="shared" si="72"/>
        <v>0</v>
      </c>
    </row>
    <row r="998" spans="1:16" ht="14.25" customHeight="1">
      <c r="A998" s="253"/>
      <c r="B998" s="254"/>
      <c r="C998" s="134">
        <v>12</v>
      </c>
      <c r="D998" s="119"/>
      <c r="E998" s="119"/>
      <c r="F998" s="119"/>
      <c r="G998" s="119"/>
      <c r="H998" s="119"/>
      <c r="I998" s="119"/>
      <c r="J998" s="119"/>
      <c r="K998" s="119"/>
      <c r="L998" s="119"/>
      <c r="M998" s="119"/>
      <c r="N998" s="119"/>
      <c r="O998" s="119"/>
      <c r="P998" s="120">
        <f t="shared" si="72"/>
        <v>0</v>
      </c>
    </row>
    <row r="999" spans="1:16" ht="14.25" customHeight="1">
      <c r="A999" s="253"/>
      <c r="B999" s="254"/>
      <c r="C999" s="134">
        <v>13</v>
      </c>
      <c r="D999" s="119"/>
      <c r="E999" s="119"/>
      <c r="F999" s="119"/>
      <c r="G999" s="119"/>
      <c r="H999" s="119"/>
      <c r="I999" s="119"/>
      <c r="J999" s="119"/>
      <c r="K999" s="119"/>
      <c r="L999" s="119"/>
      <c r="M999" s="119"/>
      <c r="N999" s="119"/>
      <c r="O999" s="119"/>
      <c r="P999" s="120">
        <f t="shared" si="72"/>
        <v>0</v>
      </c>
    </row>
    <row r="1000" spans="1:16" ht="14.25" customHeight="1">
      <c r="A1000" s="253"/>
      <c r="B1000" s="254"/>
      <c r="C1000" s="134">
        <v>14</v>
      </c>
      <c r="D1000" s="119"/>
      <c r="E1000" s="119"/>
      <c r="F1000" s="119"/>
      <c r="G1000" s="119"/>
      <c r="H1000" s="119"/>
      <c r="I1000" s="119"/>
      <c r="J1000" s="119"/>
      <c r="K1000" s="119"/>
      <c r="L1000" s="119"/>
      <c r="M1000" s="119"/>
      <c r="N1000" s="119"/>
      <c r="O1000" s="119"/>
      <c r="P1000" s="120">
        <f t="shared" si="72"/>
        <v>0</v>
      </c>
    </row>
    <row r="1001" spans="1:16" ht="14.25" customHeight="1">
      <c r="A1001" s="253"/>
      <c r="B1001" s="254"/>
      <c r="C1001" s="134">
        <v>15</v>
      </c>
      <c r="D1001" s="119"/>
      <c r="E1001" s="119"/>
      <c r="F1001" s="119"/>
      <c r="G1001" s="119"/>
      <c r="H1001" s="119"/>
      <c r="I1001" s="119"/>
      <c r="J1001" s="119"/>
      <c r="K1001" s="119"/>
      <c r="L1001" s="119"/>
      <c r="M1001" s="119"/>
      <c r="N1001" s="119"/>
      <c r="O1001" s="119"/>
      <c r="P1001" s="120">
        <f t="shared" si="72"/>
        <v>0</v>
      </c>
    </row>
    <row r="1002" spans="1:16" ht="14.25" customHeight="1">
      <c r="A1002" s="253"/>
      <c r="B1002" s="254"/>
      <c r="C1002" s="134">
        <v>16</v>
      </c>
      <c r="D1002" s="119"/>
      <c r="E1002" s="119"/>
      <c r="F1002" s="119"/>
      <c r="G1002" s="119"/>
      <c r="H1002" s="119"/>
      <c r="I1002" s="119"/>
      <c r="J1002" s="119"/>
      <c r="K1002" s="119"/>
      <c r="L1002" s="119"/>
      <c r="M1002" s="119"/>
      <c r="N1002" s="119"/>
      <c r="O1002" s="119"/>
      <c r="P1002" s="120">
        <f t="shared" si="72"/>
        <v>0</v>
      </c>
    </row>
    <row r="1003" spans="1:16" ht="14.25" customHeight="1">
      <c r="A1003" s="253"/>
      <c r="B1003" s="254"/>
      <c r="C1003" s="134">
        <v>17</v>
      </c>
      <c r="D1003" s="119"/>
      <c r="E1003" s="119"/>
      <c r="F1003" s="119"/>
      <c r="G1003" s="119"/>
      <c r="H1003" s="119"/>
      <c r="I1003" s="119"/>
      <c r="J1003" s="119"/>
      <c r="K1003" s="119"/>
      <c r="L1003" s="119"/>
      <c r="M1003" s="119"/>
      <c r="N1003" s="119"/>
      <c r="O1003" s="119"/>
      <c r="P1003" s="120">
        <f t="shared" si="72"/>
        <v>0</v>
      </c>
    </row>
    <row r="1004" spans="1:16" ht="14.25" customHeight="1">
      <c r="A1004" s="253"/>
      <c r="B1004" s="254"/>
      <c r="C1004" s="134">
        <v>25</v>
      </c>
      <c r="D1004" s="119"/>
      <c r="E1004" s="119"/>
      <c r="F1004" s="119"/>
      <c r="G1004" s="119"/>
      <c r="H1004" s="119"/>
      <c r="I1004" s="119"/>
      <c r="J1004" s="119"/>
      <c r="K1004" s="119"/>
      <c r="L1004" s="119"/>
      <c r="M1004" s="119"/>
      <c r="N1004" s="119"/>
      <c r="O1004" s="119"/>
      <c r="P1004" s="120">
        <f t="shared" si="72"/>
        <v>0</v>
      </c>
    </row>
    <row r="1005" spans="1:16" ht="14.25" customHeight="1">
      <c r="A1005" s="253"/>
      <c r="B1005" s="254"/>
      <c r="C1005" s="134">
        <v>26</v>
      </c>
      <c r="D1005" s="119"/>
      <c r="E1005" s="119"/>
      <c r="F1005" s="119"/>
      <c r="G1005" s="119"/>
      <c r="H1005" s="119"/>
      <c r="I1005" s="119"/>
      <c r="J1005" s="119"/>
      <c r="K1005" s="119"/>
      <c r="L1005" s="119"/>
      <c r="M1005" s="119"/>
      <c r="N1005" s="119"/>
      <c r="O1005" s="119"/>
      <c r="P1005" s="120">
        <f t="shared" si="72"/>
        <v>0</v>
      </c>
    </row>
    <row r="1006" spans="1:16" ht="14.25" customHeight="1">
      <c r="A1006" s="255"/>
      <c r="B1006" s="256"/>
      <c r="C1006" s="134">
        <v>27</v>
      </c>
      <c r="D1006" s="119"/>
      <c r="E1006" s="119"/>
      <c r="F1006" s="119"/>
      <c r="G1006" s="119"/>
      <c r="H1006" s="119"/>
      <c r="I1006" s="119"/>
      <c r="J1006" s="119"/>
      <c r="K1006" s="119"/>
      <c r="L1006" s="119"/>
      <c r="M1006" s="119"/>
      <c r="N1006" s="119"/>
      <c r="O1006" s="119"/>
      <c r="P1006" s="120">
        <f t="shared" si="72"/>
        <v>0</v>
      </c>
    </row>
    <row r="1007" spans="1:16" ht="14.25" customHeight="1">
      <c r="A1007" s="340">
        <v>339</v>
      </c>
      <c r="B1007" s="341" t="s">
        <v>1933</v>
      </c>
      <c r="C1007" s="134">
        <v>11</v>
      </c>
      <c r="D1007" s="119"/>
      <c r="E1007" s="119"/>
      <c r="F1007" s="119"/>
      <c r="G1007" s="119"/>
      <c r="H1007" s="119"/>
      <c r="I1007" s="119"/>
      <c r="J1007" s="119"/>
      <c r="K1007" s="119"/>
      <c r="L1007" s="119"/>
      <c r="M1007" s="119"/>
      <c r="N1007" s="119"/>
      <c r="O1007" s="119"/>
      <c r="P1007" s="120">
        <f t="shared" si="72"/>
        <v>0</v>
      </c>
    </row>
    <row r="1008" spans="1:16" ht="14.25" customHeight="1">
      <c r="A1008" s="253"/>
      <c r="B1008" s="254"/>
      <c r="C1008" s="134">
        <v>12</v>
      </c>
      <c r="D1008" s="119"/>
      <c r="E1008" s="119"/>
      <c r="F1008" s="119"/>
      <c r="G1008" s="119"/>
      <c r="H1008" s="119"/>
      <c r="I1008" s="119"/>
      <c r="J1008" s="119"/>
      <c r="K1008" s="119"/>
      <c r="L1008" s="119"/>
      <c r="M1008" s="119"/>
      <c r="N1008" s="119"/>
      <c r="O1008" s="119"/>
      <c r="P1008" s="120">
        <f t="shared" si="72"/>
        <v>0</v>
      </c>
    </row>
    <row r="1009" spans="1:16" ht="14.25" customHeight="1">
      <c r="A1009" s="253"/>
      <c r="B1009" s="254"/>
      <c r="C1009" s="134">
        <v>13</v>
      </c>
      <c r="D1009" s="119"/>
      <c r="E1009" s="119"/>
      <c r="F1009" s="119"/>
      <c r="G1009" s="119"/>
      <c r="H1009" s="119"/>
      <c r="I1009" s="119"/>
      <c r="J1009" s="119"/>
      <c r="K1009" s="119"/>
      <c r="L1009" s="119"/>
      <c r="M1009" s="119"/>
      <c r="N1009" s="119"/>
      <c r="O1009" s="119"/>
      <c r="P1009" s="120">
        <f t="shared" si="72"/>
        <v>0</v>
      </c>
    </row>
    <row r="1010" spans="1:16" ht="14.25" customHeight="1">
      <c r="A1010" s="253"/>
      <c r="B1010" s="254"/>
      <c r="C1010" s="134">
        <v>14</v>
      </c>
      <c r="D1010" s="119"/>
      <c r="E1010" s="119"/>
      <c r="F1010" s="119"/>
      <c r="G1010" s="119"/>
      <c r="H1010" s="119"/>
      <c r="I1010" s="119"/>
      <c r="J1010" s="119"/>
      <c r="K1010" s="119"/>
      <c r="L1010" s="119"/>
      <c r="M1010" s="119"/>
      <c r="N1010" s="119"/>
      <c r="O1010" s="119"/>
      <c r="P1010" s="120">
        <f t="shared" si="72"/>
        <v>0</v>
      </c>
    </row>
    <row r="1011" spans="1:16" ht="14.25" customHeight="1">
      <c r="A1011" s="253"/>
      <c r="B1011" s="254"/>
      <c r="C1011" s="134">
        <v>15</v>
      </c>
      <c r="D1011" s="119"/>
      <c r="E1011" s="119"/>
      <c r="F1011" s="119"/>
      <c r="G1011" s="119"/>
      <c r="H1011" s="119"/>
      <c r="I1011" s="119"/>
      <c r="J1011" s="119"/>
      <c r="K1011" s="119"/>
      <c r="L1011" s="119"/>
      <c r="M1011" s="119"/>
      <c r="N1011" s="119"/>
      <c r="O1011" s="119"/>
      <c r="P1011" s="120">
        <f t="shared" si="72"/>
        <v>0</v>
      </c>
    </row>
    <row r="1012" spans="1:16" ht="14.25" customHeight="1">
      <c r="A1012" s="253"/>
      <c r="B1012" s="254"/>
      <c r="C1012" s="134">
        <v>16</v>
      </c>
      <c r="D1012" s="119"/>
      <c r="E1012" s="119"/>
      <c r="F1012" s="119"/>
      <c r="G1012" s="119"/>
      <c r="H1012" s="119"/>
      <c r="I1012" s="119"/>
      <c r="J1012" s="119"/>
      <c r="K1012" s="119"/>
      <c r="L1012" s="119"/>
      <c r="M1012" s="119"/>
      <c r="N1012" s="119"/>
      <c r="O1012" s="119"/>
      <c r="P1012" s="120">
        <f t="shared" si="72"/>
        <v>0</v>
      </c>
    </row>
    <row r="1013" spans="1:16" ht="14.25" customHeight="1">
      <c r="A1013" s="253"/>
      <c r="B1013" s="254"/>
      <c r="C1013" s="134">
        <v>17</v>
      </c>
      <c r="D1013" s="119"/>
      <c r="E1013" s="119"/>
      <c r="F1013" s="119"/>
      <c r="G1013" s="119"/>
      <c r="H1013" s="119"/>
      <c r="I1013" s="119"/>
      <c r="J1013" s="119"/>
      <c r="K1013" s="119"/>
      <c r="L1013" s="119"/>
      <c r="M1013" s="119"/>
      <c r="N1013" s="119"/>
      <c r="O1013" s="119"/>
      <c r="P1013" s="120">
        <f t="shared" si="72"/>
        <v>0</v>
      </c>
    </row>
    <row r="1014" spans="1:16" ht="14.25" customHeight="1">
      <c r="A1014" s="253"/>
      <c r="B1014" s="254"/>
      <c r="C1014" s="134">
        <v>25</v>
      </c>
      <c r="D1014" s="161"/>
      <c r="E1014" s="161"/>
      <c r="F1014" s="161"/>
      <c r="G1014" s="161"/>
      <c r="H1014" s="161"/>
      <c r="I1014" s="161"/>
      <c r="J1014" s="161"/>
      <c r="K1014" s="161"/>
      <c r="L1014" s="161"/>
      <c r="M1014" s="161"/>
      <c r="N1014" s="161"/>
      <c r="O1014" s="161"/>
      <c r="P1014" s="120">
        <f t="shared" si="72"/>
        <v>0</v>
      </c>
    </row>
    <row r="1015" spans="1:16" ht="14.25" customHeight="1">
      <c r="A1015" s="253"/>
      <c r="B1015" s="254"/>
      <c r="C1015" s="134">
        <v>26</v>
      </c>
      <c r="D1015" s="161"/>
      <c r="E1015" s="161"/>
      <c r="F1015" s="161"/>
      <c r="G1015" s="161"/>
      <c r="H1015" s="161"/>
      <c r="I1015" s="161"/>
      <c r="J1015" s="161"/>
      <c r="K1015" s="161"/>
      <c r="L1015" s="161"/>
      <c r="M1015" s="161"/>
      <c r="N1015" s="161"/>
      <c r="O1015" s="161"/>
      <c r="P1015" s="120">
        <f t="shared" si="72"/>
        <v>0</v>
      </c>
    </row>
    <row r="1016" spans="1:16" ht="14.25" customHeight="1">
      <c r="A1016" s="255"/>
      <c r="B1016" s="256"/>
      <c r="C1016" s="134">
        <v>27</v>
      </c>
      <c r="D1016" s="161"/>
      <c r="E1016" s="161"/>
      <c r="F1016" s="161"/>
      <c r="G1016" s="161"/>
      <c r="H1016" s="161"/>
      <c r="I1016" s="161"/>
      <c r="J1016" s="161"/>
      <c r="K1016" s="161"/>
      <c r="L1016" s="161"/>
      <c r="M1016" s="161"/>
      <c r="N1016" s="161"/>
      <c r="O1016" s="161"/>
      <c r="P1016" s="120">
        <f t="shared" si="72"/>
        <v>0</v>
      </c>
    </row>
    <row r="1017" spans="1:16" ht="14.25" customHeight="1">
      <c r="A1017" s="155">
        <v>3400</v>
      </c>
      <c r="B1017" s="339" t="s">
        <v>1934</v>
      </c>
      <c r="C1017" s="262"/>
      <c r="D1017" s="156">
        <f t="shared" ref="D1017:P1017" si="73">SUM(D1018:D1107)</f>
        <v>19504</v>
      </c>
      <c r="E1017" s="156">
        <f t="shared" si="73"/>
        <v>19504</v>
      </c>
      <c r="F1017" s="156">
        <f t="shared" si="73"/>
        <v>19504</v>
      </c>
      <c r="G1017" s="156">
        <f t="shared" si="73"/>
        <v>19504</v>
      </c>
      <c r="H1017" s="156">
        <f t="shared" si="73"/>
        <v>19504</v>
      </c>
      <c r="I1017" s="156">
        <f t="shared" si="73"/>
        <v>19504</v>
      </c>
      <c r="J1017" s="156">
        <f t="shared" si="73"/>
        <v>19504</v>
      </c>
      <c r="K1017" s="156">
        <f t="shared" si="73"/>
        <v>19504</v>
      </c>
      <c r="L1017" s="156">
        <f t="shared" si="73"/>
        <v>19504</v>
      </c>
      <c r="M1017" s="156">
        <f t="shared" si="73"/>
        <v>19504</v>
      </c>
      <c r="N1017" s="156">
        <f t="shared" si="73"/>
        <v>19504</v>
      </c>
      <c r="O1017" s="156">
        <f t="shared" si="73"/>
        <v>19504</v>
      </c>
      <c r="P1017" s="156">
        <f t="shared" si="73"/>
        <v>234048</v>
      </c>
    </row>
    <row r="1018" spans="1:16" ht="14.25" customHeight="1">
      <c r="A1018" s="340">
        <v>341</v>
      </c>
      <c r="B1018" s="341" t="s">
        <v>1935</v>
      </c>
      <c r="C1018" s="134">
        <v>11</v>
      </c>
      <c r="D1018" s="119"/>
      <c r="E1018" s="119"/>
      <c r="F1018" s="119"/>
      <c r="G1018" s="119"/>
      <c r="H1018" s="119"/>
      <c r="I1018" s="119"/>
      <c r="J1018" s="119"/>
      <c r="K1018" s="119"/>
      <c r="L1018" s="119"/>
      <c r="M1018" s="119"/>
      <c r="N1018" s="119"/>
      <c r="O1018" s="119"/>
      <c r="P1018" s="120">
        <f t="shared" ref="P1018:P1107" si="74">SUM(D1018:O1018)</f>
        <v>0</v>
      </c>
    </row>
    <row r="1019" spans="1:16" ht="14.25" customHeight="1">
      <c r="A1019" s="253"/>
      <c r="B1019" s="254"/>
      <c r="C1019" s="134">
        <v>12</v>
      </c>
      <c r="D1019" s="119"/>
      <c r="E1019" s="119"/>
      <c r="F1019" s="119"/>
      <c r="G1019" s="119"/>
      <c r="H1019" s="119"/>
      <c r="I1019" s="119"/>
      <c r="J1019" s="119"/>
      <c r="K1019" s="119"/>
      <c r="L1019" s="119"/>
      <c r="M1019" s="119"/>
      <c r="N1019" s="119"/>
      <c r="O1019" s="119"/>
      <c r="P1019" s="120">
        <f t="shared" si="74"/>
        <v>0</v>
      </c>
    </row>
    <row r="1020" spans="1:16" ht="14.25" customHeight="1">
      <c r="A1020" s="253"/>
      <c r="B1020" s="254"/>
      <c r="C1020" s="134">
        <v>13</v>
      </c>
      <c r="D1020" s="119"/>
      <c r="E1020" s="119"/>
      <c r="F1020" s="119"/>
      <c r="G1020" s="119"/>
      <c r="H1020" s="119"/>
      <c r="I1020" s="119"/>
      <c r="J1020" s="119"/>
      <c r="K1020" s="119"/>
      <c r="L1020" s="119"/>
      <c r="M1020" s="119"/>
      <c r="N1020" s="119"/>
      <c r="O1020" s="119"/>
      <c r="P1020" s="120">
        <f t="shared" si="74"/>
        <v>0</v>
      </c>
    </row>
    <row r="1021" spans="1:16" ht="14.25" customHeight="1">
      <c r="A1021" s="253"/>
      <c r="B1021" s="254"/>
      <c r="C1021" s="134">
        <v>14</v>
      </c>
      <c r="D1021" s="119"/>
      <c r="E1021" s="119"/>
      <c r="F1021" s="119"/>
      <c r="G1021" s="119"/>
      <c r="H1021" s="119"/>
      <c r="I1021" s="119"/>
      <c r="J1021" s="119"/>
      <c r="K1021" s="119"/>
      <c r="L1021" s="119"/>
      <c r="M1021" s="119"/>
      <c r="N1021" s="119"/>
      <c r="O1021" s="119"/>
      <c r="P1021" s="120">
        <f t="shared" si="74"/>
        <v>0</v>
      </c>
    </row>
    <row r="1022" spans="1:16" ht="14.25" customHeight="1">
      <c r="A1022" s="253"/>
      <c r="B1022" s="254"/>
      <c r="C1022" s="134">
        <v>15</v>
      </c>
      <c r="D1022" s="119">
        <v>2000</v>
      </c>
      <c r="E1022" s="160">
        <v>2000</v>
      </c>
      <c r="F1022" s="160">
        <v>2000</v>
      </c>
      <c r="G1022" s="160">
        <v>2000</v>
      </c>
      <c r="H1022" s="160">
        <v>2000</v>
      </c>
      <c r="I1022" s="160">
        <v>2000</v>
      </c>
      <c r="J1022" s="160">
        <v>2000</v>
      </c>
      <c r="K1022" s="160">
        <v>2000</v>
      </c>
      <c r="L1022" s="160">
        <v>2000</v>
      </c>
      <c r="M1022" s="160">
        <v>2000</v>
      </c>
      <c r="N1022" s="160">
        <v>2000</v>
      </c>
      <c r="O1022" s="119">
        <f>P1022/12</f>
        <v>2000</v>
      </c>
      <c r="P1022" s="120">
        <f>2000*12</f>
        <v>24000</v>
      </c>
    </row>
    <row r="1023" spans="1:16" ht="14.25" customHeight="1">
      <c r="A1023" s="253"/>
      <c r="B1023" s="254"/>
      <c r="C1023" s="134">
        <v>16</v>
      </c>
      <c r="D1023" s="119"/>
      <c r="E1023" s="119"/>
      <c r="F1023" s="119"/>
      <c r="G1023" s="119"/>
      <c r="H1023" s="119"/>
      <c r="I1023" s="119"/>
      <c r="J1023" s="119"/>
      <c r="K1023" s="119"/>
      <c r="L1023" s="119"/>
      <c r="M1023" s="119"/>
      <c r="N1023" s="119"/>
      <c r="O1023" s="119"/>
      <c r="P1023" s="120">
        <f t="shared" si="74"/>
        <v>0</v>
      </c>
    </row>
    <row r="1024" spans="1:16" ht="14.25" customHeight="1">
      <c r="A1024" s="253"/>
      <c r="B1024" s="254"/>
      <c r="C1024" s="134">
        <v>17</v>
      </c>
      <c r="D1024" s="119"/>
      <c r="E1024" s="119"/>
      <c r="F1024" s="119"/>
      <c r="G1024" s="119"/>
      <c r="H1024" s="119"/>
      <c r="I1024" s="119"/>
      <c r="J1024" s="119"/>
      <c r="K1024" s="119"/>
      <c r="L1024" s="119"/>
      <c r="M1024" s="119"/>
      <c r="N1024" s="119"/>
      <c r="O1024" s="119"/>
      <c r="P1024" s="120">
        <f t="shared" si="74"/>
        <v>0</v>
      </c>
    </row>
    <row r="1025" spans="1:16" ht="14.25" customHeight="1">
      <c r="A1025" s="253"/>
      <c r="B1025" s="254"/>
      <c r="C1025" s="134">
        <v>25</v>
      </c>
      <c r="D1025" s="119"/>
      <c r="E1025" s="119"/>
      <c r="F1025" s="119"/>
      <c r="G1025" s="119"/>
      <c r="H1025" s="119"/>
      <c r="I1025" s="119"/>
      <c r="J1025" s="119"/>
      <c r="K1025" s="119"/>
      <c r="L1025" s="119"/>
      <c r="M1025" s="119"/>
      <c r="N1025" s="119"/>
      <c r="O1025" s="119"/>
      <c r="P1025" s="120">
        <f t="shared" si="74"/>
        <v>0</v>
      </c>
    </row>
    <row r="1026" spans="1:16" ht="14.25" customHeight="1">
      <c r="A1026" s="253"/>
      <c r="B1026" s="254"/>
      <c r="C1026" s="134">
        <v>26</v>
      </c>
      <c r="D1026" s="119"/>
      <c r="E1026" s="119"/>
      <c r="F1026" s="119"/>
      <c r="G1026" s="119"/>
      <c r="H1026" s="119"/>
      <c r="I1026" s="119"/>
      <c r="J1026" s="119"/>
      <c r="K1026" s="119"/>
      <c r="L1026" s="119"/>
      <c r="M1026" s="119"/>
      <c r="N1026" s="119"/>
      <c r="O1026" s="119"/>
      <c r="P1026" s="120">
        <f t="shared" si="74"/>
        <v>0</v>
      </c>
    </row>
    <row r="1027" spans="1:16" ht="14.25" customHeight="1">
      <c r="A1027" s="255"/>
      <c r="B1027" s="256"/>
      <c r="C1027" s="134">
        <v>27</v>
      </c>
      <c r="D1027" s="119"/>
      <c r="E1027" s="119"/>
      <c r="F1027" s="119"/>
      <c r="G1027" s="119"/>
      <c r="H1027" s="119"/>
      <c r="I1027" s="119"/>
      <c r="J1027" s="119"/>
      <c r="K1027" s="119"/>
      <c r="L1027" s="119"/>
      <c r="M1027" s="119"/>
      <c r="N1027" s="119"/>
      <c r="O1027" s="119"/>
      <c r="P1027" s="120">
        <f t="shared" si="74"/>
        <v>0</v>
      </c>
    </row>
    <row r="1028" spans="1:16" ht="14.25" customHeight="1">
      <c r="A1028" s="340">
        <v>342</v>
      </c>
      <c r="B1028" s="341" t="s">
        <v>1936</v>
      </c>
      <c r="C1028" s="134">
        <v>11</v>
      </c>
      <c r="D1028" s="119"/>
      <c r="E1028" s="119"/>
      <c r="F1028" s="119"/>
      <c r="G1028" s="119"/>
      <c r="H1028" s="119"/>
      <c r="I1028" s="119"/>
      <c r="J1028" s="119"/>
      <c r="K1028" s="119"/>
      <c r="L1028" s="119"/>
      <c r="M1028" s="119"/>
      <c r="N1028" s="119"/>
      <c r="O1028" s="119"/>
      <c r="P1028" s="120">
        <f t="shared" si="74"/>
        <v>0</v>
      </c>
    </row>
    <row r="1029" spans="1:16" ht="14.25" customHeight="1">
      <c r="A1029" s="253"/>
      <c r="B1029" s="254"/>
      <c r="C1029" s="134">
        <v>12</v>
      </c>
      <c r="D1029" s="119"/>
      <c r="E1029" s="119"/>
      <c r="F1029" s="119"/>
      <c r="G1029" s="119"/>
      <c r="H1029" s="119"/>
      <c r="I1029" s="119"/>
      <c r="J1029" s="119"/>
      <c r="K1029" s="119"/>
      <c r="L1029" s="119"/>
      <c r="M1029" s="119"/>
      <c r="N1029" s="119"/>
      <c r="O1029" s="119"/>
      <c r="P1029" s="120">
        <f t="shared" si="74"/>
        <v>0</v>
      </c>
    </row>
    <row r="1030" spans="1:16" ht="14.25" customHeight="1">
      <c r="A1030" s="253"/>
      <c r="B1030" s="254"/>
      <c r="C1030" s="134">
        <v>13</v>
      </c>
      <c r="D1030" s="119"/>
      <c r="E1030" s="119"/>
      <c r="F1030" s="119"/>
      <c r="G1030" s="119"/>
      <c r="H1030" s="119"/>
      <c r="I1030" s="119"/>
      <c r="J1030" s="119"/>
      <c r="K1030" s="119"/>
      <c r="L1030" s="119"/>
      <c r="M1030" s="119"/>
      <c r="N1030" s="119"/>
      <c r="O1030" s="119"/>
      <c r="P1030" s="120">
        <f t="shared" si="74"/>
        <v>0</v>
      </c>
    </row>
    <row r="1031" spans="1:16" ht="14.25" customHeight="1">
      <c r="A1031" s="253"/>
      <c r="B1031" s="254"/>
      <c r="C1031" s="134">
        <v>14</v>
      </c>
      <c r="D1031" s="119"/>
      <c r="E1031" s="119"/>
      <c r="F1031" s="119"/>
      <c r="G1031" s="119"/>
      <c r="H1031" s="119"/>
      <c r="I1031" s="119"/>
      <c r="J1031" s="119"/>
      <c r="K1031" s="119"/>
      <c r="L1031" s="119"/>
      <c r="M1031" s="119"/>
      <c r="N1031" s="119"/>
      <c r="O1031" s="119"/>
      <c r="P1031" s="120">
        <f t="shared" si="74"/>
        <v>0</v>
      </c>
    </row>
    <row r="1032" spans="1:16" ht="14.25" customHeight="1">
      <c r="A1032" s="253"/>
      <c r="B1032" s="254"/>
      <c r="C1032" s="134">
        <v>15</v>
      </c>
      <c r="D1032" s="119"/>
      <c r="E1032" s="119"/>
      <c r="F1032" s="119"/>
      <c r="G1032" s="119"/>
      <c r="H1032" s="119"/>
      <c r="I1032" s="119"/>
      <c r="J1032" s="119"/>
      <c r="K1032" s="119"/>
      <c r="L1032" s="119"/>
      <c r="M1032" s="119"/>
      <c r="N1032" s="119"/>
      <c r="O1032" s="119"/>
      <c r="P1032" s="120">
        <f t="shared" si="74"/>
        <v>0</v>
      </c>
    </row>
    <row r="1033" spans="1:16" ht="14.25" customHeight="1">
      <c r="A1033" s="253"/>
      <c r="B1033" s="254"/>
      <c r="C1033" s="134">
        <v>16</v>
      </c>
      <c r="D1033" s="119"/>
      <c r="E1033" s="119"/>
      <c r="F1033" s="119"/>
      <c r="G1033" s="119"/>
      <c r="H1033" s="119"/>
      <c r="I1033" s="119"/>
      <c r="J1033" s="119"/>
      <c r="K1033" s="119"/>
      <c r="L1033" s="119"/>
      <c r="M1033" s="119"/>
      <c r="N1033" s="119"/>
      <c r="O1033" s="119"/>
      <c r="P1033" s="120">
        <f t="shared" si="74"/>
        <v>0</v>
      </c>
    </row>
    <row r="1034" spans="1:16" ht="14.25" customHeight="1">
      <c r="A1034" s="253"/>
      <c r="B1034" s="254"/>
      <c r="C1034" s="134">
        <v>17</v>
      </c>
      <c r="D1034" s="119"/>
      <c r="E1034" s="119"/>
      <c r="F1034" s="119"/>
      <c r="G1034" s="119"/>
      <c r="H1034" s="119"/>
      <c r="I1034" s="119"/>
      <c r="J1034" s="119"/>
      <c r="K1034" s="119"/>
      <c r="L1034" s="119"/>
      <c r="M1034" s="119"/>
      <c r="N1034" s="119"/>
      <c r="O1034" s="119"/>
      <c r="P1034" s="120">
        <f t="shared" si="74"/>
        <v>0</v>
      </c>
    </row>
    <row r="1035" spans="1:16" ht="14.25" customHeight="1">
      <c r="A1035" s="253"/>
      <c r="B1035" s="254"/>
      <c r="C1035" s="134">
        <v>25</v>
      </c>
      <c r="D1035" s="119"/>
      <c r="E1035" s="119"/>
      <c r="F1035" s="119"/>
      <c r="G1035" s="119"/>
      <c r="H1035" s="119"/>
      <c r="I1035" s="119"/>
      <c r="J1035" s="119"/>
      <c r="K1035" s="119"/>
      <c r="L1035" s="119"/>
      <c r="M1035" s="119"/>
      <c r="N1035" s="119"/>
      <c r="O1035" s="119"/>
      <c r="P1035" s="120">
        <f t="shared" si="74"/>
        <v>0</v>
      </c>
    </row>
    <row r="1036" spans="1:16" ht="14.25" customHeight="1">
      <c r="A1036" s="253"/>
      <c r="B1036" s="254"/>
      <c r="C1036" s="134">
        <v>26</v>
      </c>
      <c r="D1036" s="119"/>
      <c r="E1036" s="119"/>
      <c r="F1036" s="119"/>
      <c r="G1036" s="119"/>
      <c r="H1036" s="119"/>
      <c r="I1036" s="119"/>
      <c r="J1036" s="119"/>
      <c r="K1036" s="119"/>
      <c r="L1036" s="119"/>
      <c r="M1036" s="119"/>
      <c r="N1036" s="119"/>
      <c r="O1036" s="119"/>
      <c r="P1036" s="120">
        <f t="shared" si="74"/>
        <v>0</v>
      </c>
    </row>
    <row r="1037" spans="1:16" ht="14.25" customHeight="1">
      <c r="A1037" s="255"/>
      <c r="B1037" s="256"/>
      <c r="C1037" s="134">
        <v>27</v>
      </c>
      <c r="D1037" s="119"/>
      <c r="E1037" s="119"/>
      <c r="F1037" s="119"/>
      <c r="G1037" s="119"/>
      <c r="H1037" s="119"/>
      <c r="I1037" s="119"/>
      <c r="J1037" s="119"/>
      <c r="K1037" s="119"/>
      <c r="L1037" s="119"/>
      <c r="M1037" s="119"/>
      <c r="N1037" s="119"/>
      <c r="O1037" s="119"/>
      <c r="P1037" s="120">
        <f t="shared" si="74"/>
        <v>0</v>
      </c>
    </row>
    <row r="1038" spans="1:16" ht="14.25" customHeight="1">
      <c r="A1038" s="340">
        <v>343</v>
      </c>
      <c r="B1038" s="341" t="s">
        <v>1937</v>
      </c>
      <c r="C1038" s="134">
        <v>11</v>
      </c>
      <c r="D1038" s="119"/>
      <c r="E1038" s="119"/>
      <c r="F1038" s="119"/>
      <c r="G1038" s="119"/>
      <c r="H1038" s="119"/>
      <c r="I1038" s="119"/>
      <c r="J1038" s="119"/>
      <c r="K1038" s="119"/>
      <c r="L1038" s="119"/>
      <c r="M1038" s="119"/>
      <c r="N1038" s="119"/>
      <c r="O1038" s="119"/>
      <c r="P1038" s="120">
        <f t="shared" si="74"/>
        <v>0</v>
      </c>
    </row>
    <row r="1039" spans="1:16" ht="14.25" customHeight="1">
      <c r="A1039" s="253"/>
      <c r="B1039" s="254"/>
      <c r="C1039" s="134">
        <v>12</v>
      </c>
      <c r="D1039" s="119"/>
      <c r="E1039" s="119"/>
      <c r="F1039" s="119"/>
      <c r="G1039" s="119"/>
      <c r="H1039" s="119"/>
      <c r="I1039" s="119"/>
      <c r="J1039" s="119"/>
      <c r="K1039" s="119"/>
      <c r="L1039" s="119"/>
      <c r="M1039" s="119"/>
      <c r="N1039" s="119"/>
      <c r="O1039" s="119"/>
      <c r="P1039" s="120">
        <f t="shared" si="74"/>
        <v>0</v>
      </c>
    </row>
    <row r="1040" spans="1:16" ht="14.25" customHeight="1">
      <c r="A1040" s="253"/>
      <c r="B1040" s="254"/>
      <c r="C1040" s="134">
        <v>13</v>
      </c>
      <c r="D1040" s="119"/>
      <c r="E1040" s="119"/>
      <c r="F1040" s="119"/>
      <c r="G1040" s="119"/>
      <c r="H1040" s="119"/>
      <c r="I1040" s="119"/>
      <c r="J1040" s="119"/>
      <c r="K1040" s="119"/>
      <c r="L1040" s="119"/>
      <c r="M1040" s="119"/>
      <c r="N1040" s="119"/>
      <c r="O1040" s="119"/>
      <c r="P1040" s="120">
        <f t="shared" si="74"/>
        <v>0</v>
      </c>
    </row>
    <row r="1041" spans="1:16" ht="14.25" customHeight="1">
      <c r="A1041" s="253"/>
      <c r="B1041" s="254"/>
      <c r="C1041" s="134">
        <v>14</v>
      </c>
      <c r="D1041" s="119"/>
      <c r="E1041" s="119"/>
      <c r="F1041" s="119"/>
      <c r="G1041" s="119"/>
      <c r="H1041" s="119"/>
      <c r="I1041" s="119"/>
      <c r="J1041" s="119"/>
      <c r="K1041" s="119"/>
      <c r="L1041" s="119"/>
      <c r="M1041" s="119"/>
      <c r="N1041" s="119"/>
      <c r="O1041" s="119"/>
      <c r="P1041" s="120">
        <f t="shared" si="74"/>
        <v>0</v>
      </c>
    </row>
    <row r="1042" spans="1:16" ht="14.25" customHeight="1">
      <c r="A1042" s="253"/>
      <c r="B1042" s="254"/>
      <c r="C1042" s="134">
        <v>15</v>
      </c>
      <c r="D1042" s="119"/>
      <c r="E1042" s="119"/>
      <c r="F1042" s="119"/>
      <c r="G1042" s="119"/>
      <c r="H1042" s="119"/>
      <c r="I1042" s="119"/>
      <c r="J1042" s="119"/>
      <c r="K1042" s="119"/>
      <c r="L1042" s="119"/>
      <c r="M1042" s="119"/>
      <c r="N1042" s="119"/>
      <c r="O1042" s="119"/>
      <c r="P1042" s="120">
        <f t="shared" si="74"/>
        <v>0</v>
      </c>
    </row>
    <row r="1043" spans="1:16" ht="14.25" customHeight="1">
      <c r="A1043" s="253"/>
      <c r="B1043" s="254"/>
      <c r="C1043" s="134">
        <v>16</v>
      </c>
      <c r="D1043" s="119"/>
      <c r="E1043" s="119"/>
      <c r="F1043" s="119"/>
      <c r="G1043" s="119"/>
      <c r="H1043" s="119"/>
      <c r="I1043" s="119"/>
      <c r="J1043" s="119"/>
      <c r="K1043" s="119"/>
      <c r="L1043" s="119"/>
      <c r="M1043" s="119"/>
      <c r="N1043" s="119"/>
      <c r="O1043" s="119"/>
      <c r="P1043" s="120">
        <f t="shared" si="74"/>
        <v>0</v>
      </c>
    </row>
    <row r="1044" spans="1:16" ht="14.25" customHeight="1">
      <c r="A1044" s="253"/>
      <c r="B1044" s="254"/>
      <c r="C1044" s="134">
        <v>17</v>
      </c>
      <c r="D1044" s="119"/>
      <c r="E1044" s="119"/>
      <c r="F1044" s="119"/>
      <c r="G1044" s="119"/>
      <c r="H1044" s="119"/>
      <c r="I1044" s="119"/>
      <c r="J1044" s="119"/>
      <c r="K1044" s="119"/>
      <c r="L1044" s="119"/>
      <c r="M1044" s="119"/>
      <c r="N1044" s="119"/>
      <c r="O1044" s="119"/>
      <c r="P1044" s="120">
        <f t="shared" si="74"/>
        <v>0</v>
      </c>
    </row>
    <row r="1045" spans="1:16" ht="14.25" customHeight="1">
      <c r="A1045" s="253"/>
      <c r="B1045" s="254"/>
      <c r="C1045" s="134">
        <v>25</v>
      </c>
      <c r="D1045" s="119"/>
      <c r="E1045" s="119"/>
      <c r="F1045" s="119"/>
      <c r="G1045" s="119"/>
      <c r="H1045" s="119"/>
      <c r="I1045" s="119"/>
      <c r="J1045" s="119"/>
      <c r="K1045" s="119"/>
      <c r="L1045" s="119"/>
      <c r="M1045" s="119"/>
      <c r="N1045" s="119"/>
      <c r="O1045" s="119"/>
      <c r="P1045" s="120">
        <f t="shared" si="74"/>
        <v>0</v>
      </c>
    </row>
    <row r="1046" spans="1:16" ht="14.25" customHeight="1">
      <c r="A1046" s="253"/>
      <c r="B1046" s="254"/>
      <c r="C1046" s="134">
        <v>26</v>
      </c>
      <c r="D1046" s="119"/>
      <c r="E1046" s="119"/>
      <c r="F1046" s="119"/>
      <c r="G1046" s="119"/>
      <c r="H1046" s="119"/>
      <c r="I1046" s="119"/>
      <c r="J1046" s="119"/>
      <c r="K1046" s="119"/>
      <c r="L1046" s="119"/>
      <c r="M1046" s="119"/>
      <c r="N1046" s="119"/>
      <c r="O1046" s="119"/>
      <c r="P1046" s="120">
        <f t="shared" si="74"/>
        <v>0</v>
      </c>
    </row>
    <row r="1047" spans="1:16" ht="14.25" customHeight="1">
      <c r="A1047" s="255"/>
      <c r="B1047" s="256"/>
      <c r="C1047" s="134">
        <v>27</v>
      </c>
      <c r="D1047" s="119"/>
      <c r="E1047" s="119"/>
      <c r="F1047" s="119"/>
      <c r="G1047" s="119"/>
      <c r="H1047" s="119"/>
      <c r="I1047" s="119"/>
      <c r="J1047" s="119"/>
      <c r="K1047" s="119"/>
      <c r="L1047" s="119"/>
      <c r="M1047" s="119"/>
      <c r="N1047" s="119"/>
      <c r="O1047" s="119"/>
      <c r="P1047" s="120">
        <f t="shared" si="74"/>
        <v>0</v>
      </c>
    </row>
    <row r="1048" spans="1:16" ht="14.25" customHeight="1">
      <c r="A1048" s="340">
        <v>344</v>
      </c>
      <c r="B1048" s="341" t="s">
        <v>1938</v>
      </c>
      <c r="C1048" s="134">
        <v>11</v>
      </c>
      <c r="D1048" s="119">
        <v>2021</v>
      </c>
      <c r="E1048" s="119">
        <v>2021</v>
      </c>
      <c r="F1048" s="119">
        <v>2021</v>
      </c>
      <c r="G1048" s="119">
        <v>2021</v>
      </c>
      <c r="H1048" s="119">
        <v>2021</v>
      </c>
      <c r="I1048" s="119">
        <v>2021</v>
      </c>
      <c r="J1048" s="119">
        <v>2021</v>
      </c>
      <c r="K1048" s="119">
        <v>2021</v>
      </c>
      <c r="L1048" s="119">
        <v>2021</v>
      </c>
      <c r="M1048" s="119">
        <v>2021</v>
      </c>
      <c r="N1048" s="119">
        <v>2021</v>
      </c>
      <c r="O1048" s="119">
        <v>2021</v>
      </c>
      <c r="P1048" s="120">
        <f t="shared" si="74"/>
        <v>24252</v>
      </c>
    </row>
    <row r="1049" spans="1:16" ht="14.25" customHeight="1">
      <c r="A1049" s="253"/>
      <c r="B1049" s="254"/>
      <c r="C1049" s="134">
        <v>12</v>
      </c>
      <c r="D1049" s="119"/>
      <c r="E1049" s="119"/>
      <c r="F1049" s="119"/>
      <c r="G1049" s="119"/>
      <c r="H1049" s="119"/>
      <c r="I1049" s="119"/>
      <c r="J1049" s="119"/>
      <c r="K1049" s="119"/>
      <c r="L1049" s="119"/>
      <c r="M1049" s="119"/>
      <c r="N1049" s="119"/>
      <c r="O1049" s="119"/>
      <c r="P1049" s="120">
        <f t="shared" si="74"/>
        <v>0</v>
      </c>
    </row>
    <row r="1050" spans="1:16" ht="14.25" customHeight="1">
      <c r="A1050" s="253"/>
      <c r="B1050" s="254"/>
      <c r="C1050" s="134">
        <v>13</v>
      </c>
      <c r="D1050" s="119"/>
      <c r="E1050" s="119"/>
      <c r="F1050" s="119"/>
      <c r="G1050" s="119"/>
      <c r="H1050" s="119"/>
      <c r="I1050" s="119"/>
      <c r="J1050" s="119"/>
      <c r="K1050" s="119"/>
      <c r="L1050" s="119"/>
      <c r="M1050" s="119"/>
      <c r="N1050" s="119"/>
      <c r="O1050" s="119"/>
      <c r="P1050" s="120">
        <f t="shared" si="74"/>
        <v>0</v>
      </c>
    </row>
    <row r="1051" spans="1:16" ht="14.25" customHeight="1">
      <c r="A1051" s="253"/>
      <c r="B1051" s="254"/>
      <c r="C1051" s="134">
        <v>14</v>
      </c>
      <c r="D1051" s="119"/>
      <c r="E1051" s="119"/>
      <c r="F1051" s="119"/>
      <c r="G1051" s="119"/>
      <c r="H1051" s="119"/>
      <c r="I1051" s="119"/>
      <c r="J1051" s="119"/>
      <c r="K1051" s="119"/>
      <c r="L1051" s="119"/>
      <c r="M1051" s="119"/>
      <c r="N1051" s="119"/>
      <c r="O1051" s="119"/>
      <c r="P1051" s="120">
        <f t="shared" si="74"/>
        <v>0</v>
      </c>
    </row>
    <row r="1052" spans="1:16" ht="14.25" customHeight="1">
      <c r="A1052" s="253"/>
      <c r="B1052" s="254"/>
      <c r="C1052" s="134">
        <v>15</v>
      </c>
      <c r="D1052" s="119"/>
      <c r="E1052" s="119"/>
      <c r="F1052" s="119"/>
      <c r="G1052" s="119"/>
      <c r="H1052" s="119"/>
      <c r="I1052" s="119"/>
      <c r="J1052" s="119"/>
      <c r="K1052" s="119"/>
      <c r="L1052" s="119"/>
      <c r="M1052" s="119"/>
      <c r="N1052" s="119"/>
      <c r="O1052" s="119"/>
      <c r="P1052" s="120">
        <f t="shared" si="74"/>
        <v>0</v>
      </c>
    </row>
    <row r="1053" spans="1:16" ht="14.25" customHeight="1">
      <c r="A1053" s="253"/>
      <c r="B1053" s="254"/>
      <c r="C1053" s="134">
        <v>16</v>
      </c>
      <c r="D1053" s="119"/>
      <c r="E1053" s="119"/>
      <c r="F1053" s="119"/>
      <c r="G1053" s="119"/>
      <c r="H1053" s="119"/>
      <c r="I1053" s="119"/>
      <c r="J1053" s="119"/>
      <c r="K1053" s="119"/>
      <c r="L1053" s="119"/>
      <c r="M1053" s="119"/>
      <c r="N1053" s="119"/>
      <c r="O1053" s="119"/>
      <c r="P1053" s="120">
        <f t="shared" si="74"/>
        <v>0</v>
      </c>
    </row>
    <row r="1054" spans="1:16" ht="14.25" customHeight="1">
      <c r="A1054" s="253"/>
      <c r="B1054" s="254"/>
      <c r="C1054" s="134">
        <v>17</v>
      </c>
      <c r="D1054" s="119"/>
      <c r="E1054" s="119"/>
      <c r="F1054" s="119"/>
      <c r="G1054" s="119"/>
      <c r="H1054" s="119"/>
      <c r="I1054" s="119"/>
      <c r="J1054" s="119"/>
      <c r="K1054" s="119"/>
      <c r="L1054" s="119"/>
      <c r="M1054" s="119"/>
      <c r="N1054" s="119"/>
      <c r="O1054" s="119"/>
      <c r="P1054" s="120">
        <f t="shared" si="74"/>
        <v>0</v>
      </c>
    </row>
    <row r="1055" spans="1:16" ht="14.25" customHeight="1">
      <c r="A1055" s="253"/>
      <c r="B1055" s="254"/>
      <c r="C1055" s="134">
        <v>25</v>
      </c>
      <c r="D1055" s="119"/>
      <c r="E1055" s="119"/>
      <c r="F1055" s="119"/>
      <c r="G1055" s="119"/>
      <c r="H1055" s="119"/>
      <c r="I1055" s="119"/>
      <c r="J1055" s="119"/>
      <c r="K1055" s="119"/>
      <c r="L1055" s="119"/>
      <c r="M1055" s="119"/>
      <c r="N1055" s="119"/>
      <c r="O1055" s="119"/>
      <c r="P1055" s="120">
        <f t="shared" si="74"/>
        <v>0</v>
      </c>
    </row>
    <row r="1056" spans="1:16" ht="14.25" customHeight="1">
      <c r="A1056" s="253"/>
      <c r="B1056" s="254"/>
      <c r="C1056" s="134">
        <v>26</v>
      </c>
      <c r="D1056" s="119"/>
      <c r="E1056" s="119"/>
      <c r="F1056" s="119"/>
      <c r="G1056" s="119"/>
      <c r="H1056" s="119"/>
      <c r="I1056" s="119"/>
      <c r="J1056" s="119"/>
      <c r="K1056" s="119"/>
      <c r="L1056" s="119"/>
      <c r="M1056" s="119"/>
      <c r="N1056" s="119"/>
      <c r="O1056" s="119"/>
      <c r="P1056" s="120">
        <f t="shared" si="74"/>
        <v>0</v>
      </c>
    </row>
    <row r="1057" spans="1:16" ht="14.25" customHeight="1">
      <c r="A1057" s="255"/>
      <c r="B1057" s="256"/>
      <c r="C1057" s="134">
        <v>27</v>
      </c>
      <c r="D1057" s="119"/>
      <c r="E1057" s="119"/>
      <c r="F1057" s="119"/>
      <c r="G1057" s="119"/>
      <c r="H1057" s="119"/>
      <c r="I1057" s="119"/>
      <c r="J1057" s="119"/>
      <c r="K1057" s="119"/>
      <c r="L1057" s="119"/>
      <c r="M1057" s="119"/>
      <c r="N1057" s="119"/>
      <c r="O1057" s="119"/>
      <c r="P1057" s="120">
        <f t="shared" si="74"/>
        <v>0</v>
      </c>
    </row>
    <row r="1058" spans="1:16" ht="14.25" customHeight="1">
      <c r="A1058" s="340">
        <v>345</v>
      </c>
      <c r="B1058" s="341" t="s">
        <v>1939</v>
      </c>
      <c r="C1058" s="134">
        <v>11</v>
      </c>
      <c r="D1058" s="119"/>
      <c r="E1058" s="119"/>
      <c r="F1058" s="119"/>
      <c r="G1058" s="119"/>
      <c r="H1058" s="119"/>
      <c r="I1058" s="119"/>
      <c r="J1058" s="119"/>
      <c r="K1058" s="119"/>
      <c r="L1058" s="119"/>
      <c r="M1058" s="119"/>
      <c r="N1058" s="119"/>
      <c r="O1058" s="119"/>
      <c r="P1058" s="120">
        <f t="shared" si="74"/>
        <v>0</v>
      </c>
    </row>
    <row r="1059" spans="1:16" ht="14.25" customHeight="1">
      <c r="A1059" s="253"/>
      <c r="B1059" s="254"/>
      <c r="C1059" s="134">
        <v>12</v>
      </c>
      <c r="D1059" s="119"/>
      <c r="E1059" s="119"/>
      <c r="F1059" s="119"/>
      <c r="G1059" s="119"/>
      <c r="H1059" s="119"/>
      <c r="I1059" s="119"/>
      <c r="J1059" s="119"/>
      <c r="K1059" s="119"/>
      <c r="L1059" s="119"/>
      <c r="M1059" s="119"/>
      <c r="N1059" s="119"/>
      <c r="O1059" s="119"/>
      <c r="P1059" s="120">
        <f t="shared" si="74"/>
        <v>0</v>
      </c>
    </row>
    <row r="1060" spans="1:16" ht="14.25" customHeight="1">
      <c r="A1060" s="253"/>
      <c r="B1060" s="254"/>
      <c r="C1060" s="134">
        <v>13</v>
      </c>
      <c r="D1060" s="119"/>
      <c r="E1060" s="119"/>
      <c r="F1060" s="119"/>
      <c r="G1060" s="119"/>
      <c r="H1060" s="119"/>
      <c r="I1060" s="119"/>
      <c r="J1060" s="119"/>
      <c r="K1060" s="119"/>
      <c r="L1060" s="119"/>
      <c r="M1060" s="119"/>
      <c r="N1060" s="119"/>
      <c r="O1060" s="119"/>
      <c r="P1060" s="120">
        <f t="shared" si="74"/>
        <v>0</v>
      </c>
    </row>
    <row r="1061" spans="1:16" ht="14.25" customHeight="1">
      <c r="A1061" s="253"/>
      <c r="B1061" s="254"/>
      <c r="C1061" s="134">
        <v>14</v>
      </c>
      <c r="D1061" s="119"/>
      <c r="E1061" s="119"/>
      <c r="F1061" s="119"/>
      <c r="G1061" s="119"/>
      <c r="H1061" s="119"/>
      <c r="I1061" s="119"/>
      <c r="J1061" s="119"/>
      <c r="K1061" s="119"/>
      <c r="L1061" s="119"/>
      <c r="M1061" s="119"/>
      <c r="N1061" s="119"/>
      <c r="O1061" s="119"/>
      <c r="P1061" s="120">
        <f t="shared" si="74"/>
        <v>0</v>
      </c>
    </row>
    <row r="1062" spans="1:16" ht="14.25" customHeight="1">
      <c r="A1062" s="253"/>
      <c r="B1062" s="254"/>
      <c r="C1062" s="134">
        <v>15</v>
      </c>
      <c r="D1062" s="119">
        <v>15483</v>
      </c>
      <c r="E1062" s="119">
        <v>15483</v>
      </c>
      <c r="F1062" s="119">
        <v>15483</v>
      </c>
      <c r="G1062" s="119">
        <v>15483</v>
      </c>
      <c r="H1062" s="119">
        <v>15483</v>
      </c>
      <c r="I1062" s="119">
        <v>15483</v>
      </c>
      <c r="J1062" s="119">
        <v>15483</v>
      </c>
      <c r="K1062" s="119">
        <v>15483</v>
      </c>
      <c r="L1062" s="119">
        <v>15483</v>
      </c>
      <c r="M1062" s="119">
        <v>15483</v>
      </c>
      <c r="N1062" s="119">
        <v>15483</v>
      </c>
      <c r="O1062" s="119">
        <v>15483</v>
      </c>
      <c r="P1062" s="120">
        <f t="shared" si="74"/>
        <v>185796</v>
      </c>
    </row>
    <row r="1063" spans="1:16" ht="14.25" customHeight="1">
      <c r="A1063" s="253"/>
      <c r="B1063" s="254"/>
      <c r="C1063" s="134">
        <v>16</v>
      </c>
      <c r="D1063" s="119"/>
      <c r="E1063" s="119"/>
      <c r="F1063" s="119"/>
      <c r="G1063" s="119"/>
      <c r="H1063" s="119"/>
      <c r="I1063" s="119"/>
      <c r="J1063" s="119"/>
      <c r="K1063" s="119"/>
      <c r="L1063" s="119"/>
      <c r="M1063" s="119"/>
      <c r="N1063" s="119"/>
      <c r="O1063" s="119"/>
      <c r="P1063" s="120">
        <f t="shared" si="74"/>
        <v>0</v>
      </c>
    </row>
    <row r="1064" spans="1:16" ht="14.25" customHeight="1">
      <c r="A1064" s="253"/>
      <c r="B1064" s="254"/>
      <c r="C1064" s="134">
        <v>17</v>
      </c>
      <c r="D1064" s="119"/>
      <c r="E1064" s="119"/>
      <c r="F1064" s="119"/>
      <c r="G1064" s="119"/>
      <c r="H1064" s="119"/>
      <c r="I1064" s="119"/>
      <c r="J1064" s="119"/>
      <c r="K1064" s="119"/>
      <c r="L1064" s="119"/>
      <c r="M1064" s="119"/>
      <c r="N1064" s="119"/>
      <c r="O1064" s="119"/>
      <c r="P1064" s="120">
        <f t="shared" si="74"/>
        <v>0</v>
      </c>
    </row>
    <row r="1065" spans="1:16" ht="14.25" customHeight="1">
      <c r="A1065" s="253"/>
      <c r="B1065" s="254"/>
      <c r="C1065" s="134">
        <v>25</v>
      </c>
      <c r="D1065" s="119"/>
      <c r="E1065" s="119"/>
      <c r="F1065" s="119"/>
      <c r="G1065" s="119"/>
      <c r="H1065" s="119"/>
      <c r="I1065" s="119"/>
      <c r="J1065" s="119"/>
      <c r="K1065" s="119"/>
      <c r="L1065" s="119"/>
      <c r="M1065" s="119"/>
      <c r="N1065" s="119"/>
      <c r="O1065" s="119"/>
      <c r="P1065" s="120">
        <f t="shared" si="74"/>
        <v>0</v>
      </c>
    </row>
    <row r="1066" spans="1:16" ht="14.25" customHeight="1">
      <c r="A1066" s="253"/>
      <c r="B1066" s="254"/>
      <c r="C1066" s="134">
        <v>26</v>
      </c>
      <c r="D1066" s="119"/>
      <c r="E1066" s="119"/>
      <c r="F1066" s="119"/>
      <c r="G1066" s="119"/>
      <c r="H1066" s="119"/>
      <c r="I1066" s="119"/>
      <c r="J1066" s="119"/>
      <c r="K1066" s="119"/>
      <c r="L1066" s="119"/>
      <c r="M1066" s="119"/>
      <c r="N1066" s="119"/>
      <c r="O1066" s="119"/>
      <c r="P1066" s="120">
        <f t="shared" si="74"/>
        <v>0</v>
      </c>
    </row>
    <row r="1067" spans="1:16" ht="14.25" customHeight="1">
      <c r="A1067" s="255"/>
      <c r="B1067" s="256"/>
      <c r="C1067" s="134">
        <v>27</v>
      </c>
      <c r="D1067" s="119"/>
      <c r="E1067" s="119"/>
      <c r="F1067" s="119"/>
      <c r="G1067" s="119"/>
      <c r="H1067" s="119"/>
      <c r="I1067" s="119"/>
      <c r="J1067" s="119"/>
      <c r="K1067" s="119"/>
      <c r="L1067" s="119"/>
      <c r="M1067" s="119"/>
      <c r="N1067" s="119"/>
      <c r="O1067" s="119"/>
      <c r="P1067" s="120">
        <f t="shared" si="74"/>
        <v>0</v>
      </c>
    </row>
    <row r="1068" spans="1:16" ht="14.25" customHeight="1">
      <c r="A1068" s="340">
        <v>346</v>
      </c>
      <c r="B1068" s="341" t="s">
        <v>1940</v>
      </c>
      <c r="C1068" s="134">
        <v>11</v>
      </c>
      <c r="D1068" s="119"/>
      <c r="E1068" s="119"/>
      <c r="F1068" s="119"/>
      <c r="G1068" s="119"/>
      <c r="H1068" s="119"/>
      <c r="I1068" s="119"/>
      <c r="J1068" s="119"/>
      <c r="K1068" s="119"/>
      <c r="L1068" s="119"/>
      <c r="M1068" s="119"/>
      <c r="N1068" s="119"/>
      <c r="O1068" s="119"/>
      <c r="P1068" s="120">
        <f t="shared" si="74"/>
        <v>0</v>
      </c>
    </row>
    <row r="1069" spans="1:16" ht="14.25" customHeight="1">
      <c r="A1069" s="253"/>
      <c r="B1069" s="254"/>
      <c r="C1069" s="134">
        <v>12</v>
      </c>
      <c r="D1069" s="119"/>
      <c r="E1069" s="119"/>
      <c r="F1069" s="119"/>
      <c r="G1069" s="119"/>
      <c r="H1069" s="119"/>
      <c r="I1069" s="119"/>
      <c r="J1069" s="119"/>
      <c r="K1069" s="119"/>
      <c r="L1069" s="119"/>
      <c r="M1069" s="119"/>
      <c r="N1069" s="119"/>
      <c r="O1069" s="119"/>
      <c r="P1069" s="120">
        <f t="shared" si="74"/>
        <v>0</v>
      </c>
    </row>
    <row r="1070" spans="1:16" ht="14.25" customHeight="1">
      <c r="A1070" s="253"/>
      <c r="B1070" s="254"/>
      <c r="C1070" s="134">
        <v>13</v>
      </c>
      <c r="D1070" s="119"/>
      <c r="E1070" s="119"/>
      <c r="F1070" s="119"/>
      <c r="G1070" s="119"/>
      <c r="H1070" s="119"/>
      <c r="I1070" s="119"/>
      <c r="J1070" s="119"/>
      <c r="K1070" s="119"/>
      <c r="L1070" s="119"/>
      <c r="M1070" s="119"/>
      <c r="N1070" s="119"/>
      <c r="O1070" s="119"/>
      <c r="P1070" s="120">
        <f t="shared" si="74"/>
        <v>0</v>
      </c>
    </row>
    <row r="1071" spans="1:16" ht="14.25" customHeight="1">
      <c r="A1071" s="253"/>
      <c r="B1071" s="254"/>
      <c r="C1071" s="134">
        <v>14</v>
      </c>
      <c r="D1071" s="119"/>
      <c r="E1071" s="119"/>
      <c r="F1071" s="119"/>
      <c r="G1071" s="119"/>
      <c r="H1071" s="119"/>
      <c r="I1071" s="119"/>
      <c r="J1071" s="119"/>
      <c r="K1071" s="119"/>
      <c r="L1071" s="119"/>
      <c r="M1071" s="119"/>
      <c r="N1071" s="119"/>
      <c r="O1071" s="119"/>
      <c r="P1071" s="120">
        <f t="shared" si="74"/>
        <v>0</v>
      </c>
    </row>
    <row r="1072" spans="1:16" ht="14.25" customHeight="1">
      <c r="A1072" s="253"/>
      <c r="B1072" s="254"/>
      <c r="C1072" s="134">
        <v>15</v>
      </c>
      <c r="D1072" s="119"/>
      <c r="E1072" s="119"/>
      <c r="F1072" s="119"/>
      <c r="G1072" s="119"/>
      <c r="H1072" s="119"/>
      <c r="I1072" s="119"/>
      <c r="J1072" s="119"/>
      <c r="K1072" s="119"/>
      <c r="L1072" s="119"/>
      <c r="M1072" s="119"/>
      <c r="N1072" s="119"/>
      <c r="O1072" s="119"/>
      <c r="P1072" s="120">
        <f t="shared" si="74"/>
        <v>0</v>
      </c>
    </row>
    <row r="1073" spans="1:16" ht="14.25" customHeight="1">
      <c r="A1073" s="253"/>
      <c r="B1073" s="254"/>
      <c r="C1073" s="134">
        <v>16</v>
      </c>
      <c r="D1073" s="119"/>
      <c r="E1073" s="119"/>
      <c r="F1073" s="119"/>
      <c r="G1073" s="119"/>
      <c r="H1073" s="119"/>
      <c r="I1073" s="119"/>
      <c r="J1073" s="119"/>
      <c r="K1073" s="119"/>
      <c r="L1073" s="119"/>
      <c r="M1073" s="119"/>
      <c r="N1073" s="119"/>
      <c r="O1073" s="119"/>
      <c r="P1073" s="120">
        <f t="shared" si="74"/>
        <v>0</v>
      </c>
    </row>
    <row r="1074" spans="1:16" ht="14.25" customHeight="1">
      <c r="A1074" s="253"/>
      <c r="B1074" s="254"/>
      <c r="C1074" s="134">
        <v>17</v>
      </c>
      <c r="D1074" s="119"/>
      <c r="E1074" s="119"/>
      <c r="F1074" s="119"/>
      <c r="G1074" s="119"/>
      <c r="H1074" s="119"/>
      <c r="I1074" s="119"/>
      <c r="J1074" s="119"/>
      <c r="K1074" s="119"/>
      <c r="L1074" s="119"/>
      <c r="M1074" s="119"/>
      <c r="N1074" s="119"/>
      <c r="O1074" s="119"/>
      <c r="P1074" s="120">
        <f t="shared" si="74"/>
        <v>0</v>
      </c>
    </row>
    <row r="1075" spans="1:16" ht="14.25" customHeight="1">
      <c r="A1075" s="253"/>
      <c r="B1075" s="254"/>
      <c r="C1075" s="134">
        <v>25</v>
      </c>
      <c r="D1075" s="119"/>
      <c r="E1075" s="119"/>
      <c r="F1075" s="119"/>
      <c r="G1075" s="119"/>
      <c r="H1075" s="119"/>
      <c r="I1075" s="119"/>
      <c r="J1075" s="119"/>
      <c r="K1075" s="119"/>
      <c r="L1075" s="119"/>
      <c r="M1075" s="119"/>
      <c r="N1075" s="119"/>
      <c r="O1075" s="119"/>
      <c r="P1075" s="120">
        <f t="shared" si="74"/>
        <v>0</v>
      </c>
    </row>
    <row r="1076" spans="1:16" ht="14.25" customHeight="1">
      <c r="A1076" s="253"/>
      <c r="B1076" s="254"/>
      <c r="C1076" s="134">
        <v>26</v>
      </c>
      <c r="D1076" s="119"/>
      <c r="E1076" s="119"/>
      <c r="F1076" s="119"/>
      <c r="G1076" s="119"/>
      <c r="H1076" s="119"/>
      <c r="I1076" s="119"/>
      <c r="J1076" s="119"/>
      <c r="K1076" s="119"/>
      <c r="L1076" s="119"/>
      <c r="M1076" s="119"/>
      <c r="N1076" s="119"/>
      <c r="O1076" s="119"/>
      <c r="P1076" s="120">
        <f t="shared" si="74"/>
        <v>0</v>
      </c>
    </row>
    <row r="1077" spans="1:16" ht="14.25" customHeight="1">
      <c r="A1077" s="255"/>
      <c r="B1077" s="256"/>
      <c r="C1077" s="134">
        <v>27</v>
      </c>
      <c r="D1077" s="119"/>
      <c r="E1077" s="119"/>
      <c r="F1077" s="119"/>
      <c r="G1077" s="119"/>
      <c r="H1077" s="119"/>
      <c r="I1077" s="119"/>
      <c r="J1077" s="119"/>
      <c r="K1077" s="119"/>
      <c r="L1077" s="119"/>
      <c r="M1077" s="119"/>
      <c r="N1077" s="119"/>
      <c r="O1077" s="119"/>
      <c r="P1077" s="120">
        <f t="shared" si="74"/>
        <v>0</v>
      </c>
    </row>
    <row r="1078" spans="1:16" ht="14.25" customHeight="1">
      <c r="A1078" s="340">
        <v>347</v>
      </c>
      <c r="B1078" s="341" t="s">
        <v>1941</v>
      </c>
      <c r="C1078" s="134">
        <v>11</v>
      </c>
      <c r="D1078" s="119"/>
      <c r="E1078" s="119"/>
      <c r="F1078" s="119"/>
      <c r="G1078" s="119"/>
      <c r="H1078" s="119"/>
      <c r="I1078" s="119"/>
      <c r="J1078" s="119"/>
      <c r="K1078" s="119"/>
      <c r="L1078" s="119"/>
      <c r="M1078" s="119"/>
      <c r="N1078" s="119"/>
      <c r="O1078" s="119"/>
      <c r="P1078" s="120">
        <f t="shared" si="74"/>
        <v>0</v>
      </c>
    </row>
    <row r="1079" spans="1:16" ht="14.25" customHeight="1">
      <c r="A1079" s="253"/>
      <c r="B1079" s="254"/>
      <c r="C1079" s="134">
        <v>12</v>
      </c>
      <c r="D1079" s="119"/>
      <c r="E1079" s="119"/>
      <c r="F1079" s="119"/>
      <c r="G1079" s="119"/>
      <c r="H1079" s="119"/>
      <c r="I1079" s="119"/>
      <c r="J1079" s="119"/>
      <c r="K1079" s="119"/>
      <c r="L1079" s="119"/>
      <c r="M1079" s="119"/>
      <c r="N1079" s="119"/>
      <c r="O1079" s="119"/>
      <c r="P1079" s="120">
        <f t="shared" si="74"/>
        <v>0</v>
      </c>
    </row>
    <row r="1080" spans="1:16" ht="14.25" customHeight="1">
      <c r="A1080" s="253"/>
      <c r="B1080" s="254"/>
      <c r="C1080" s="134">
        <v>13</v>
      </c>
      <c r="D1080" s="119"/>
      <c r="E1080" s="119"/>
      <c r="F1080" s="119"/>
      <c r="G1080" s="119"/>
      <c r="H1080" s="119"/>
      <c r="I1080" s="119"/>
      <c r="J1080" s="119"/>
      <c r="K1080" s="119"/>
      <c r="L1080" s="119"/>
      <c r="M1080" s="119"/>
      <c r="N1080" s="119"/>
      <c r="O1080" s="119"/>
      <c r="P1080" s="120">
        <f t="shared" si="74"/>
        <v>0</v>
      </c>
    </row>
    <row r="1081" spans="1:16" ht="14.25" customHeight="1">
      <c r="A1081" s="253"/>
      <c r="B1081" s="254"/>
      <c r="C1081" s="134">
        <v>14</v>
      </c>
      <c r="D1081" s="119"/>
      <c r="E1081" s="119"/>
      <c r="F1081" s="119"/>
      <c r="G1081" s="119"/>
      <c r="H1081" s="119"/>
      <c r="I1081" s="119"/>
      <c r="J1081" s="119"/>
      <c r="K1081" s="119"/>
      <c r="L1081" s="119"/>
      <c r="M1081" s="119"/>
      <c r="N1081" s="119"/>
      <c r="O1081" s="119"/>
      <c r="P1081" s="120">
        <f t="shared" si="74"/>
        <v>0</v>
      </c>
    </row>
    <row r="1082" spans="1:16" ht="14.25" customHeight="1">
      <c r="A1082" s="253"/>
      <c r="B1082" s="254"/>
      <c r="C1082" s="134">
        <v>15</v>
      </c>
      <c r="D1082" s="119"/>
      <c r="E1082" s="119"/>
      <c r="F1082" s="119"/>
      <c r="G1082" s="119"/>
      <c r="H1082" s="119"/>
      <c r="I1082" s="119"/>
      <c r="J1082" s="119"/>
      <c r="K1082" s="119"/>
      <c r="L1082" s="119"/>
      <c r="M1082" s="119"/>
      <c r="N1082" s="119"/>
      <c r="O1082" s="119"/>
      <c r="P1082" s="120">
        <f t="shared" si="74"/>
        <v>0</v>
      </c>
    </row>
    <row r="1083" spans="1:16" ht="14.25" customHeight="1">
      <c r="A1083" s="253"/>
      <c r="B1083" s="254"/>
      <c r="C1083" s="134">
        <v>16</v>
      </c>
      <c r="D1083" s="119"/>
      <c r="E1083" s="119"/>
      <c r="F1083" s="119"/>
      <c r="G1083" s="119"/>
      <c r="H1083" s="119"/>
      <c r="I1083" s="119"/>
      <c r="J1083" s="119"/>
      <c r="K1083" s="119"/>
      <c r="L1083" s="119"/>
      <c r="M1083" s="119"/>
      <c r="N1083" s="119"/>
      <c r="O1083" s="119"/>
      <c r="P1083" s="120">
        <f t="shared" si="74"/>
        <v>0</v>
      </c>
    </row>
    <row r="1084" spans="1:16" ht="14.25" customHeight="1">
      <c r="A1084" s="253"/>
      <c r="B1084" s="254"/>
      <c r="C1084" s="134">
        <v>17</v>
      </c>
      <c r="D1084" s="119"/>
      <c r="E1084" s="119"/>
      <c r="F1084" s="119"/>
      <c r="G1084" s="119"/>
      <c r="H1084" s="119"/>
      <c r="I1084" s="119"/>
      <c r="J1084" s="119"/>
      <c r="K1084" s="119"/>
      <c r="L1084" s="119"/>
      <c r="M1084" s="119"/>
      <c r="N1084" s="119"/>
      <c r="O1084" s="119"/>
      <c r="P1084" s="120">
        <f t="shared" si="74"/>
        <v>0</v>
      </c>
    </row>
    <row r="1085" spans="1:16" ht="14.25" customHeight="1">
      <c r="A1085" s="253"/>
      <c r="B1085" s="254"/>
      <c r="C1085" s="134">
        <v>25</v>
      </c>
      <c r="D1085" s="119"/>
      <c r="E1085" s="119"/>
      <c r="F1085" s="119"/>
      <c r="G1085" s="119"/>
      <c r="H1085" s="119"/>
      <c r="I1085" s="119"/>
      <c r="J1085" s="119"/>
      <c r="K1085" s="119"/>
      <c r="L1085" s="119"/>
      <c r="M1085" s="119"/>
      <c r="N1085" s="119"/>
      <c r="O1085" s="119"/>
      <c r="P1085" s="120">
        <f t="shared" si="74"/>
        <v>0</v>
      </c>
    </row>
    <row r="1086" spans="1:16" ht="14.25" customHeight="1">
      <c r="A1086" s="253"/>
      <c r="B1086" s="254"/>
      <c r="C1086" s="134">
        <v>26</v>
      </c>
      <c r="D1086" s="119"/>
      <c r="E1086" s="119"/>
      <c r="F1086" s="119"/>
      <c r="G1086" s="119"/>
      <c r="H1086" s="119"/>
      <c r="I1086" s="119"/>
      <c r="J1086" s="119"/>
      <c r="K1086" s="119"/>
      <c r="L1086" s="119"/>
      <c r="M1086" s="119"/>
      <c r="N1086" s="119"/>
      <c r="O1086" s="119"/>
      <c r="P1086" s="120">
        <f t="shared" si="74"/>
        <v>0</v>
      </c>
    </row>
    <row r="1087" spans="1:16" ht="14.25" customHeight="1">
      <c r="A1087" s="255"/>
      <c r="B1087" s="256"/>
      <c r="C1087" s="134">
        <v>27</v>
      </c>
      <c r="D1087" s="119"/>
      <c r="E1087" s="119"/>
      <c r="F1087" s="119"/>
      <c r="G1087" s="119"/>
      <c r="H1087" s="119"/>
      <c r="I1087" s="119"/>
      <c r="J1087" s="119"/>
      <c r="K1087" s="119"/>
      <c r="L1087" s="119"/>
      <c r="M1087" s="119"/>
      <c r="N1087" s="119"/>
      <c r="O1087" s="119"/>
      <c r="P1087" s="120">
        <f t="shared" si="74"/>
        <v>0</v>
      </c>
    </row>
    <row r="1088" spans="1:16" ht="14.25" customHeight="1">
      <c r="A1088" s="340">
        <v>348</v>
      </c>
      <c r="B1088" s="341" t="s">
        <v>1942</v>
      </c>
      <c r="C1088" s="134">
        <v>11</v>
      </c>
      <c r="D1088" s="119"/>
      <c r="E1088" s="119"/>
      <c r="F1088" s="119"/>
      <c r="G1088" s="119"/>
      <c r="H1088" s="119"/>
      <c r="I1088" s="119"/>
      <c r="J1088" s="119"/>
      <c r="K1088" s="119"/>
      <c r="L1088" s="119"/>
      <c r="M1088" s="119"/>
      <c r="N1088" s="119"/>
      <c r="O1088" s="119"/>
      <c r="P1088" s="120">
        <f t="shared" si="74"/>
        <v>0</v>
      </c>
    </row>
    <row r="1089" spans="1:16" ht="14.25" customHeight="1">
      <c r="A1089" s="253"/>
      <c r="B1089" s="254"/>
      <c r="C1089" s="134">
        <v>12</v>
      </c>
      <c r="D1089" s="119"/>
      <c r="E1089" s="119"/>
      <c r="F1089" s="119"/>
      <c r="G1089" s="119"/>
      <c r="H1089" s="119"/>
      <c r="I1089" s="119"/>
      <c r="J1089" s="119"/>
      <c r="K1089" s="119"/>
      <c r="L1089" s="119"/>
      <c r="M1089" s="119"/>
      <c r="N1089" s="119"/>
      <c r="O1089" s="119"/>
      <c r="P1089" s="120">
        <f t="shared" si="74"/>
        <v>0</v>
      </c>
    </row>
    <row r="1090" spans="1:16" ht="14.25" customHeight="1">
      <c r="A1090" s="253"/>
      <c r="B1090" s="254"/>
      <c r="C1090" s="134">
        <v>13</v>
      </c>
      <c r="D1090" s="119"/>
      <c r="E1090" s="119"/>
      <c r="F1090" s="119"/>
      <c r="G1090" s="119"/>
      <c r="H1090" s="119"/>
      <c r="I1090" s="119"/>
      <c r="J1090" s="119"/>
      <c r="K1090" s="119"/>
      <c r="L1090" s="119"/>
      <c r="M1090" s="119"/>
      <c r="N1090" s="119"/>
      <c r="O1090" s="119"/>
      <c r="P1090" s="120">
        <f t="shared" si="74"/>
        <v>0</v>
      </c>
    </row>
    <row r="1091" spans="1:16" ht="14.25" customHeight="1">
      <c r="A1091" s="253"/>
      <c r="B1091" s="254"/>
      <c r="C1091" s="134">
        <v>14</v>
      </c>
      <c r="D1091" s="119"/>
      <c r="E1091" s="119"/>
      <c r="F1091" s="119"/>
      <c r="G1091" s="119"/>
      <c r="H1091" s="119"/>
      <c r="I1091" s="119"/>
      <c r="J1091" s="119"/>
      <c r="K1091" s="119"/>
      <c r="L1091" s="119"/>
      <c r="M1091" s="119"/>
      <c r="N1091" s="119"/>
      <c r="O1091" s="119"/>
      <c r="P1091" s="120">
        <f t="shared" si="74"/>
        <v>0</v>
      </c>
    </row>
    <row r="1092" spans="1:16" ht="14.25" customHeight="1">
      <c r="A1092" s="253"/>
      <c r="B1092" s="254"/>
      <c r="C1092" s="134">
        <v>15</v>
      </c>
      <c r="D1092" s="119"/>
      <c r="E1092" s="119"/>
      <c r="F1092" s="119"/>
      <c r="G1092" s="119"/>
      <c r="H1092" s="119"/>
      <c r="I1092" s="119"/>
      <c r="J1092" s="119"/>
      <c r="K1092" s="119"/>
      <c r="L1092" s="119"/>
      <c r="M1092" s="119"/>
      <c r="N1092" s="119"/>
      <c r="O1092" s="119"/>
      <c r="P1092" s="120">
        <f t="shared" si="74"/>
        <v>0</v>
      </c>
    </row>
    <row r="1093" spans="1:16" ht="14.25" customHeight="1">
      <c r="A1093" s="253"/>
      <c r="B1093" s="254"/>
      <c r="C1093" s="134">
        <v>16</v>
      </c>
      <c r="D1093" s="119"/>
      <c r="E1093" s="119"/>
      <c r="F1093" s="119"/>
      <c r="G1093" s="119"/>
      <c r="H1093" s="119"/>
      <c r="I1093" s="119"/>
      <c r="J1093" s="119"/>
      <c r="K1093" s="119"/>
      <c r="L1093" s="119"/>
      <c r="M1093" s="119"/>
      <c r="N1093" s="119"/>
      <c r="O1093" s="119"/>
      <c r="P1093" s="120">
        <f t="shared" si="74"/>
        <v>0</v>
      </c>
    </row>
    <row r="1094" spans="1:16" ht="14.25" customHeight="1">
      <c r="A1094" s="253"/>
      <c r="B1094" s="254"/>
      <c r="C1094" s="134">
        <v>17</v>
      </c>
      <c r="D1094" s="119"/>
      <c r="E1094" s="119"/>
      <c r="F1094" s="119"/>
      <c r="G1094" s="119"/>
      <c r="H1094" s="119"/>
      <c r="I1094" s="119"/>
      <c r="J1094" s="119"/>
      <c r="K1094" s="119"/>
      <c r="L1094" s="119"/>
      <c r="M1094" s="119"/>
      <c r="N1094" s="119"/>
      <c r="O1094" s="119"/>
      <c r="P1094" s="120">
        <f t="shared" si="74"/>
        <v>0</v>
      </c>
    </row>
    <row r="1095" spans="1:16" ht="14.25" customHeight="1">
      <c r="A1095" s="253"/>
      <c r="B1095" s="254"/>
      <c r="C1095" s="134">
        <v>25</v>
      </c>
      <c r="D1095" s="119"/>
      <c r="E1095" s="119"/>
      <c r="F1095" s="119"/>
      <c r="G1095" s="119"/>
      <c r="H1095" s="119"/>
      <c r="I1095" s="119"/>
      <c r="J1095" s="119"/>
      <c r="K1095" s="119"/>
      <c r="L1095" s="119"/>
      <c r="M1095" s="119"/>
      <c r="N1095" s="119"/>
      <c r="O1095" s="119"/>
      <c r="P1095" s="120">
        <f t="shared" si="74"/>
        <v>0</v>
      </c>
    </row>
    <row r="1096" spans="1:16" ht="14.25" customHeight="1">
      <c r="A1096" s="253"/>
      <c r="B1096" s="254"/>
      <c r="C1096" s="134">
        <v>26</v>
      </c>
      <c r="D1096" s="119"/>
      <c r="E1096" s="119"/>
      <c r="F1096" s="119"/>
      <c r="G1096" s="119"/>
      <c r="H1096" s="119"/>
      <c r="I1096" s="119"/>
      <c r="J1096" s="119"/>
      <c r="K1096" s="119"/>
      <c r="L1096" s="119"/>
      <c r="M1096" s="119"/>
      <c r="N1096" s="119"/>
      <c r="O1096" s="119"/>
      <c r="P1096" s="120">
        <f t="shared" si="74"/>
        <v>0</v>
      </c>
    </row>
    <row r="1097" spans="1:16" ht="14.25" customHeight="1">
      <c r="A1097" s="255"/>
      <c r="B1097" s="256"/>
      <c r="C1097" s="134">
        <v>27</v>
      </c>
      <c r="D1097" s="119"/>
      <c r="E1097" s="119"/>
      <c r="F1097" s="119"/>
      <c r="G1097" s="119"/>
      <c r="H1097" s="119"/>
      <c r="I1097" s="119"/>
      <c r="J1097" s="119"/>
      <c r="K1097" s="119"/>
      <c r="L1097" s="119"/>
      <c r="M1097" s="119"/>
      <c r="N1097" s="119"/>
      <c r="O1097" s="119"/>
      <c r="P1097" s="120">
        <f t="shared" si="74"/>
        <v>0</v>
      </c>
    </row>
    <row r="1098" spans="1:16" ht="14.25" customHeight="1">
      <c r="A1098" s="340">
        <v>349</v>
      </c>
      <c r="B1098" s="341" t="s">
        <v>1943</v>
      </c>
      <c r="C1098" s="134">
        <v>11</v>
      </c>
      <c r="D1098" s="119"/>
      <c r="E1098" s="119"/>
      <c r="F1098" s="119"/>
      <c r="G1098" s="119"/>
      <c r="H1098" s="119"/>
      <c r="I1098" s="119"/>
      <c r="J1098" s="119"/>
      <c r="K1098" s="119"/>
      <c r="L1098" s="119"/>
      <c r="M1098" s="119"/>
      <c r="N1098" s="119"/>
      <c r="O1098" s="119"/>
      <c r="P1098" s="120">
        <f t="shared" si="74"/>
        <v>0</v>
      </c>
    </row>
    <row r="1099" spans="1:16" ht="14.25" customHeight="1">
      <c r="A1099" s="253"/>
      <c r="B1099" s="254"/>
      <c r="C1099" s="134">
        <v>12</v>
      </c>
      <c r="D1099" s="119"/>
      <c r="E1099" s="119"/>
      <c r="F1099" s="119"/>
      <c r="G1099" s="119"/>
      <c r="H1099" s="119"/>
      <c r="I1099" s="119"/>
      <c r="J1099" s="119"/>
      <c r="K1099" s="119"/>
      <c r="L1099" s="119"/>
      <c r="M1099" s="119"/>
      <c r="N1099" s="119"/>
      <c r="O1099" s="119"/>
      <c r="P1099" s="120">
        <f t="shared" si="74"/>
        <v>0</v>
      </c>
    </row>
    <row r="1100" spans="1:16" ht="14.25" customHeight="1">
      <c r="A1100" s="253"/>
      <c r="B1100" s="254"/>
      <c r="C1100" s="134">
        <v>13</v>
      </c>
      <c r="D1100" s="119"/>
      <c r="E1100" s="119"/>
      <c r="F1100" s="119"/>
      <c r="G1100" s="119"/>
      <c r="H1100" s="119"/>
      <c r="I1100" s="119"/>
      <c r="J1100" s="119"/>
      <c r="K1100" s="119"/>
      <c r="L1100" s="119"/>
      <c r="M1100" s="119"/>
      <c r="N1100" s="119"/>
      <c r="O1100" s="119"/>
      <c r="P1100" s="120">
        <f t="shared" si="74"/>
        <v>0</v>
      </c>
    </row>
    <row r="1101" spans="1:16" ht="14.25" customHeight="1">
      <c r="A1101" s="253"/>
      <c r="B1101" s="254"/>
      <c r="C1101" s="134">
        <v>14</v>
      </c>
      <c r="D1101" s="119"/>
      <c r="E1101" s="119"/>
      <c r="F1101" s="119"/>
      <c r="G1101" s="119"/>
      <c r="H1101" s="119"/>
      <c r="I1101" s="119"/>
      <c r="J1101" s="119"/>
      <c r="K1101" s="119"/>
      <c r="L1101" s="119"/>
      <c r="M1101" s="119"/>
      <c r="N1101" s="119"/>
      <c r="O1101" s="119"/>
      <c r="P1101" s="120">
        <f t="shared" si="74"/>
        <v>0</v>
      </c>
    </row>
    <row r="1102" spans="1:16" ht="14.25" customHeight="1">
      <c r="A1102" s="253"/>
      <c r="B1102" s="254"/>
      <c r="C1102" s="134">
        <v>15</v>
      </c>
      <c r="D1102" s="119"/>
      <c r="E1102" s="119"/>
      <c r="F1102" s="119"/>
      <c r="G1102" s="119"/>
      <c r="H1102" s="119"/>
      <c r="I1102" s="119"/>
      <c r="J1102" s="119"/>
      <c r="K1102" s="119"/>
      <c r="L1102" s="119"/>
      <c r="M1102" s="119"/>
      <c r="N1102" s="119"/>
      <c r="O1102" s="119"/>
      <c r="P1102" s="120">
        <f t="shared" si="74"/>
        <v>0</v>
      </c>
    </row>
    <row r="1103" spans="1:16" ht="14.25" customHeight="1">
      <c r="A1103" s="253"/>
      <c r="B1103" s="254"/>
      <c r="C1103" s="134">
        <v>16</v>
      </c>
      <c r="D1103" s="119"/>
      <c r="E1103" s="119"/>
      <c r="F1103" s="119"/>
      <c r="G1103" s="119"/>
      <c r="H1103" s="119"/>
      <c r="I1103" s="119"/>
      <c r="J1103" s="119"/>
      <c r="K1103" s="119"/>
      <c r="L1103" s="119"/>
      <c r="M1103" s="119"/>
      <c r="N1103" s="119"/>
      <c r="O1103" s="119"/>
      <c r="P1103" s="120">
        <f t="shared" si="74"/>
        <v>0</v>
      </c>
    </row>
    <row r="1104" spans="1:16" ht="14.25" customHeight="1">
      <c r="A1104" s="253"/>
      <c r="B1104" s="254"/>
      <c r="C1104" s="134">
        <v>17</v>
      </c>
      <c r="D1104" s="119"/>
      <c r="E1104" s="119"/>
      <c r="F1104" s="119"/>
      <c r="G1104" s="119"/>
      <c r="H1104" s="119"/>
      <c r="I1104" s="119"/>
      <c r="J1104" s="119"/>
      <c r="K1104" s="119"/>
      <c r="L1104" s="119"/>
      <c r="M1104" s="119"/>
      <c r="N1104" s="119"/>
      <c r="O1104" s="119"/>
      <c r="P1104" s="120">
        <f t="shared" si="74"/>
        <v>0</v>
      </c>
    </row>
    <row r="1105" spans="1:16" ht="14.25" customHeight="1">
      <c r="A1105" s="253"/>
      <c r="B1105" s="254"/>
      <c r="C1105" s="134">
        <v>25</v>
      </c>
      <c r="D1105" s="161"/>
      <c r="E1105" s="161"/>
      <c r="F1105" s="161"/>
      <c r="G1105" s="161"/>
      <c r="H1105" s="161"/>
      <c r="I1105" s="161"/>
      <c r="J1105" s="161"/>
      <c r="K1105" s="161"/>
      <c r="L1105" s="161"/>
      <c r="M1105" s="161"/>
      <c r="N1105" s="161"/>
      <c r="O1105" s="161"/>
      <c r="P1105" s="120">
        <f t="shared" si="74"/>
        <v>0</v>
      </c>
    </row>
    <row r="1106" spans="1:16" ht="14.25" customHeight="1">
      <c r="A1106" s="253"/>
      <c r="B1106" s="254"/>
      <c r="C1106" s="134">
        <v>26</v>
      </c>
      <c r="D1106" s="161"/>
      <c r="E1106" s="161"/>
      <c r="F1106" s="161"/>
      <c r="G1106" s="161"/>
      <c r="H1106" s="161"/>
      <c r="I1106" s="161"/>
      <c r="J1106" s="161"/>
      <c r="K1106" s="161"/>
      <c r="L1106" s="161"/>
      <c r="M1106" s="161"/>
      <c r="N1106" s="161"/>
      <c r="O1106" s="161"/>
      <c r="P1106" s="120">
        <f t="shared" si="74"/>
        <v>0</v>
      </c>
    </row>
    <row r="1107" spans="1:16" ht="14.25" customHeight="1">
      <c r="A1107" s="255"/>
      <c r="B1107" s="256"/>
      <c r="C1107" s="134">
        <v>27</v>
      </c>
      <c r="D1107" s="161"/>
      <c r="E1107" s="161"/>
      <c r="F1107" s="161"/>
      <c r="G1107" s="161"/>
      <c r="H1107" s="161"/>
      <c r="I1107" s="161"/>
      <c r="J1107" s="161"/>
      <c r="K1107" s="161"/>
      <c r="L1107" s="161"/>
      <c r="M1107" s="161"/>
      <c r="N1107" s="161"/>
      <c r="O1107" s="161"/>
      <c r="P1107" s="120">
        <f t="shared" si="74"/>
        <v>0</v>
      </c>
    </row>
    <row r="1108" spans="1:16" ht="30" customHeight="1">
      <c r="A1108" s="155">
        <v>3500</v>
      </c>
      <c r="B1108" s="339" t="s">
        <v>1944</v>
      </c>
      <c r="C1108" s="262"/>
      <c r="D1108" s="156">
        <f t="shared" ref="D1108:P1108" si="75">SUM(D1109:D1198)</f>
        <v>28055</v>
      </c>
      <c r="E1108" s="156">
        <f t="shared" si="75"/>
        <v>28055</v>
      </c>
      <c r="F1108" s="156">
        <f t="shared" si="75"/>
        <v>28055</v>
      </c>
      <c r="G1108" s="156">
        <f t="shared" si="75"/>
        <v>28055</v>
      </c>
      <c r="H1108" s="156">
        <f t="shared" si="75"/>
        <v>28055</v>
      </c>
      <c r="I1108" s="156">
        <f t="shared" si="75"/>
        <v>28055</v>
      </c>
      <c r="J1108" s="156">
        <f t="shared" si="75"/>
        <v>28055</v>
      </c>
      <c r="K1108" s="156">
        <f t="shared" si="75"/>
        <v>28055</v>
      </c>
      <c r="L1108" s="156">
        <f t="shared" si="75"/>
        <v>28055</v>
      </c>
      <c r="M1108" s="156">
        <f t="shared" si="75"/>
        <v>28055</v>
      </c>
      <c r="N1108" s="156">
        <f t="shared" si="75"/>
        <v>28055</v>
      </c>
      <c r="O1108" s="156">
        <f t="shared" si="75"/>
        <v>28055</v>
      </c>
      <c r="P1108" s="156">
        <f t="shared" si="75"/>
        <v>336660</v>
      </c>
    </row>
    <row r="1109" spans="1:16" ht="14.25" customHeight="1">
      <c r="A1109" s="340">
        <v>351</v>
      </c>
      <c r="B1109" s="341" t="s">
        <v>1945</v>
      </c>
      <c r="C1109" s="134">
        <v>11</v>
      </c>
      <c r="D1109" s="119"/>
      <c r="E1109" s="119"/>
      <c r="F1109" s="119"/>
      <c r="G1109" s="119"/>
      <c r="H1109" s="119"/>
      <c r="I1109" s="119"/>
      <c r="J1109" s="119"/>
      <c r="K1109" s="119"/>
      <c r="L1109" s="119"/>
      <c r="M1109" s="119"/>
      <c r="N1109" s="119"/>
      <c r="O1109" s="119"/>
      <c r="P1109" s="120">
        <f t="shared" ref="P1109:P1198" si="76">SUM(D1109:O1109)</f>
        <v>0</v>
      </c>
    </row>
    <row r="1110" spans="1:16" ht="14.25" customHeight="1">
      <c r="A1110" s="253"/>
      <c r="B1110" s="254"/>
      <c r="C1110" s="134">
        <v>12</v>
      </c>
      <c r="D1110" s="119"/>
      <c r="E1110" s="119"/>
      <c r="F1110" s="119"/>
      <c r="G1110" s="119"/>
      <c r="H1110" s="119"/>
      <c r="I1110" s="119"/>
      <c r="J1110" s="119"/>
      <c r="K1110" s="119"/>
      <c r="L1110" s="119"/>
      <c r="M1110" s="119"/>
      <c r="N1110" s="119"/>
      <c r="O1110" s="119"/>
      <c r="P1110" s="120">
        <f t="shared" si="76"/>
        <v>0</v>
      </c>
    </row>
    <row r="1111" spans="1:16" ht="14.25" customHeight="1">
      <c r="A1111" s="253"/>
      <c r="B1111" s="254"/>
      <c r="C1111" s="134">
        <v>13</v>
      </c>
      <c r="D1111" s="119"/>
      <c r="E1111" s="119"/>
      <c r="F1111" s="119"/>
      <c r="G1111" s="119"/>
      <c r="H1111" s="119"/>
      <c r="I1111" s="119"/>
      <c r="J1111" s="119"/>
      <c r="K1111" s="119"/>
      <c r="L1111" s="119"/>
      <c r="M1111" s="119"/>
      <c r="N1111" s="119"/>
      <c r="O1111" s="119"/>
      <c r="P1111" s="120">
        <f t="shared" si="76"/>
        <v>0</v>
      </c>
    </row>
    <row r="1112" spans="1:16" ht="14.25" customHeight="1">
      <c r="A1112" s="253"/>
      <c r="B1112" s="254"/>
      <c r="C1112" s="134">
        <v>14</v>
      </c>
      <c r="D1112" s="119"/>
      <c r="E1112" s="119"/>
      <c r="F1112" s="119"/>
      <c r="G1112" s="119"/>
      <c r="H1112" s="119"/>
      <c r="I1112" s="119"/>
      <c r="J1112" s="119"/>
      <c r="K1112" s="119"/>
      <c r="L1112" s="119"/>
      <c r="M1112" s="119"/>
      <c r="N1112" s="119"/>
      <c r="O1112" s="119"/>
      <c r="P1112" s="120">
        <f t="shared" si="76"/>
        <v>0</v>
      </c>
    </row>
    <row r="1113" spans="1:16" ht="14.25" customHeight="1">
      <c r="A1113" s="253"/>
      <c r="B1113" s="254"/>
      <c r="C1113" s="134">
        <v>15</v>
      </c>
      <c r="D1113" s="119"/>
      <c r="E1113" s="119"/>
      <c r="F1113" s="119"/>
      <c r="G1113" s="119"/>
      <c r="H1113" s="119"/>
      <c r="I1113" s="119"/>
      <c r="J1113" s="119"/>
      <c r="K1113" s="119"/>
      <c r="L1113" s="119"/>
      <c r="M1113" s="119"/>
      <c r="N1113" s="119"/>
      <c r="O1113" s="119"/>
      <c r="P1113" s="120">
        <f t="shared" si="76"/>
        <v>0</v>
      </c>
    </row>
    <row r="1114" spans="1:16" ht="14.25" customHeight="1">
      <c r="A1114" s="253"/>
      <c r="B1114" s="254"/>
      <c r="C1114" s="134">
        <v>16</v>
      </c>
      <c r="D1114" s="119"/>
      <c r="E1114" s="119"/>
      <c r="F1114" s="119"/>
      <c r="G1114" s="119"/>
      <c r="H1114" s="119"/>
      <c r="I1114" s="119"/>
      <c r="J1114" s="119"/>
      <c r="K1114" s="119"/>
      <c r="L1114" s="119"/>
      <c r="M1114" s="119"/>
      <c r="N1114" s="119"/>
      <c r="O1114" s="119"/>
      <c r="P1114" s="120">
        <f t="shared" si="76"/>
        <v>0</v>
      </c>
    </row>
    <row r="1115" spans="1:16" ht="14.25" customHeight="1">
      <c r="A1115" s="253"/>
      <c r="B1115" s="254"/>
      <c r="C1115" s="134">
        <v>17</v>
      </c>
      <c r="D1115" s="119"/>
      <c r="E1115" s="119"/>
      <c r="F1115" s="119"/>
      <c r="G1115" s="119"/>
      <c r="H1115" s="119"/>
      <c r="I1115" s="119"/>
      <c r="J1115" s="119"/>
      <c r="K1115" s="119"/>
      <c r="L1115" s="119"/>
      <c r="M1115" s="119"/>
      <c r="N1115" s="119"/>
      <c r="O1115" s="119"/>
      <c r="P1115" s="120">
        <f t="shared" si="76"/>
        <v>0</v>
      </c>
    </row>
    <row r="1116" spans="1:16" ht="14.25" customHeight="1">
      <c r="A1116" s="253"/>
      <c r="B1116" s="254"/>
      <c r="C1116" s="134">
        <v>25</v>
      </c>
      <c r="D1116" s="119"/>
      <c r="E1116" s="119"/>
      <c r="F1116" s="119"/>
      <c r="G1116" s="119"/>
      <c r="H1116" s="119"/>
      <c r="I1116" s="119"/>
      <c r="J1116" s="119"/>
      <c r="K1116" s="119"/>
      <c r="L1116" s="119"/>
      <c r="M1116" s="119"/>
      <c r="N1116" s="119"/>
      <c r="O1116" s="119"/>
      <c r="P1116" s="120">
        <f t="shared" si="76"/>
        <v>0</v>
      </c>
    </row>
    <row r="1117" spans="1:16" ht="14.25" customHeight="1">
      <c r="A1117" s="253"/>
      <c r="B1117" s="254"/>
      <c r="C1117" s="134">
        <v>26</v>
      </c>
      <c r="D1117" s="119"/>
      <c r="E1117" s="119"/>
      <c r="F1117" s="119"/>
      <c r="G1117" s="119"/>
      <c r="H1117" s="119"/>
      <c r="I1117" s="119"/>
      <c r="J1117" s="119"/>
      <c r="K1117" s="119"/>
      <c r="L1117" s="119"/>
      <c r="M1117" s="119"/>
      <c r="N1117" s="119"/>
      <c r="O1117" s="119"/>
      <c r="P1117" s="120">
        <f t="shared" si="76"/>
        <v>0</v>
      </c>
    </row>
    <row r="1118" spans="1:16" ht="14.25" customHeight="1">
      <c r="A1118" s="255"/>
      <c r="B1118" s="256"/>
      <c r="C1118" s="134">
        <v>27</v>
      </c>
      <c r="D1118" s="119"/>
      <c r="E1118" s="119"/>
      <c r="F1118" s="119"/>
      <c r="G1118" s="119"/>
      <c r="H1118" s="119"/>
      <c r="I1118" s="119"/>
      <c r="J1118" s="119"/>
      <c r="K1118" s="119"/>
      <c r="L1118" s="119"/>
      <c r="M1118" s="119"/>
      <c r="N1118" s="119"/>
      <c r="O1118" s="119"/>
      <c r="P1118" s="120">
        <f t="shared" si="76"/>
        <v>0</v>
      </c>
    </row>
    <row r="1119" spans="1:16" ht="15" customHeight="1">
      <c r="A1119" s="340">
        <v>352</v>
      </c>
      <c r="B1119" s="341" t="s">
        <v>1946</v>
      </c>
      <c r="C1119" s="134">
        <v>11</v>
      </c>
      <c r="D1119" s="119"/>
      <c r="E1119" s="119"/>
      <c r="F1119" s="119"/>
      <c r="G1119" s="119"/>
      <c r="H1119" s="119"/>
      <c r="I1119" s="119"/>
      <c r="J1119" s="119"/>
      <c r="K1119" s="119"/>
      <c r="L1119" s="119"/>
      <c r="M1119" s="119"/>
      <c r="N1119" s="119"/>
      <c r="O1119" s="119"/>
      <c r="P1119" s="120">
        <f t="shared" si="76"/>
        <v>0</v>
      </c>
    </row>
    <row r="1120" spans="1:16" ht="15" customHeight="1">
      <c r="A1120" s="253"/>
      <c r="B1120" s="254"/>
      <c r="C1120" s="134">
        <v>12</v>
      </c>
      <c r="D1120" s="119"/>
      <c r="E1120" s="119"/>
      <c r="F1120" s="119"/>
      <c r="G1120" s="119"/>
      <c r="H1120" s="119"/>
      <c r="I1120" s="119"/>
      <c r="J1120" s="119"/>
      <c r="K1120" s="119"/>
      <c r="L1120" s="119"/>
      <c r="M1120" s="119"/>
      <c r="N1120" s="119"/>
      <c r="O1120" s="119"/>
      <c r="P1120" s="120">
        <f t="shared" si="76"/>
        <v>0</v>
      </c>
    </row>
    <row r="1121" spans="1:16" ht="15" customHeight="1">
      <c r="A1121" s="253"/>
      <c r="B1121" s="254"/>
      <c r="C1121" s="134">
        <v>13</v>
      </c>
      <c r="D1121" s="119"/>
      <c r="E1121" s="119"/>
      <c r="F1121" s="119"/>
      <c r="G1121" s="119"/>
      <c r="H1121" s="119"/>
      <c r="I1121" s="119"/>
      <c r="J1121" s="119"/>
      <c r="K1121" s="119"/>
      <c r="L1121" s="119"/>
      <c r="M1121" s="119"/>
      <c r="N1121" s="119"/>
      <c r="O1121" s="119"/>
      <c r="P1121" s="120">
        <f t="shared" si="76"/>
        <v>0</v>
      </c>
    </row>
    <row r="1122" spans="1:16" ht="14.25" customHeight="1">
      <c r="A1122" s="253"/>
      <c r="B1122" s="254"/>
      <c r="C1122" s="134">
        <v>14</v>
      </c>
      <c r="D1122" s="119"/>
      <c r="E1122" s="119"/>
      <c r="F1122" s="119"/>
      <c r="G1122" s="119"/>
      <c r="H1122" s="119"/>
      <c r="I1122" s="119"/>
      <c r="J1122" s="119"/>
      <c r="K1122" s="119"/>
      <c r="L1122" s="119"/>
      <c r="M1122" s="119"/>
      <c r="N1122" s="119"/>
      <c r="O1122" s="119"/>
      <c r="P1122" s="120">
        <f t="shared" si="76"/>
        <v>0</v>
      </c>
    </row>
    <row r="1123" spans="1:16" ht="14.25" customHeight="1">
      <c r="A1123" s="253"/>
      <c r="B1123" s="254"/>
      <c r="C1123" s="134">
        <v>15</v>
      </c>
      <c r="D1123" s="119">
        <v>960</v>
      </c>
      <c r="E1123" s="119">
        <v>960</v>
      </c>
      <c r="F1123" s="119">
        <v>960</v>
      </c>
      <c r="G1123" s="119">
        <v>960</v>
      </c>
      <c r="H1123" s="119">
        <v>960</v>
      </c>
      <c r="I1123" s="119">
        <v>960</v>
      </c>
      <c r="J1123" s="119">
        <v>960</v>
      </c>
      <c r="K1123" s="119">
        <v>960</v>
      </c>
      <c r="L1123" s="119">
        <v>960</v>
      </c>
      <c r="M1123" s="119">
        <v>960</v>
      </c>
      <c r="N1123" s="119">
        <v>960</v>
      </c>
      <c r="O1123" s="119">
        <v>960</v>
      </c>
      <c r="P1123" s="120">
        <f t="shared" si="76"/>
        <v>11520</v>
      </c>
    </row>
    <row r="1124" spans="1:16" ht="14.25" customHeight="1">
      <c r="A1124" s="253"/>
      <c r="B1124" s="254"/>
      <c r="C1124" s="134">
        <v>16</v>
      </c>
      <c r="D1124" s="119"/>
      <c r="E1124" s="119"/>
      <c r="F1124" s="119"/>
      <c r="G1124" s="119"/>
      <c r="H1124" s="119"/>
      <c r="I1124" s="119"/>
      <c r="J1124" s="119"/>
      <c r="K1124" s="119"/>
      <c r="L1124" s="119"/>
      <c r="M1124" s="119"/>
      <c r="N1124" s="119"/>
      <c r="O1124" s="119"/>
      <c r="P1124" s="120">
        <f t="shared" si="76"/>
        <v>0</v>
      </c>
    </row>
    <row r="1125" spans="1:16" ht="14.25" customHeight="1">
      <c r="A1125" s="253"/>
      <c r="B1125" s="254"/>
      <c r="C1125" s="134">
        <v>17</v>
      </c>
      <c r="D1125" s="119"/>
      <c r="E1125" s="119"/>
      <c r="F1125" s="119"/>
      <c r="G1125" s="119"/>
      <c r="H1125" s="119"/>
      <c r="I1125" s="119"/>
      <c r="J1125" s="119"/>
      <c r="K1125" s="119"/>
      <c r="L1125" s="119"/>
      <c r="M1125" s="119"/>
      <c r="N1125" s="119"/>
      <c r="O1125" s="119"/>
      <c r="P1125" s="120">
        <f t="shared" si="76"/>
        <v>0</v>
      </c>
    </row>
    <row r="1126" spans="1:16" ht="14.25" customHeight="1">
      <c r="A1126" s="253"/>
      <c r="B1126" s="254"/>
      <c r="C1126" s="134">
        <v>25</v>
      </c>
      <c r="D1126" s="119"/>
      <c r="E1126" s="119"/>
      <c r="F1126" s="119"/>
      <c r="G1126" s="119"/>
      <c r="H1126" s="119"/>
      <c r="I1126" s="119"/>
      <c r="J1126" s="119"/>
      <c r="K1126" s="119"/>
      <c r="L1126" s="119"/>
      <c r="M1126" s="119"/>
      <c r="N1126" s="119"/>
      <c r="O1126" s="119"/>
      <c r="P1126" s="120">
        <f t="shared" si="76"/>
        <v>0</v>
      </c>
    </row>
    <row r="1127" spans="1:16" ht="14.25" customHeight="1">
      <c r="A1127" s="253"/>
      <c r="B1127" s="254"/>
      <c r="C1127" s="134">
        <v>26</v>
      </c>
      <c r="D1127" s="119"/>
      <c r="E1127" s="119"/>
      <c r="F1127" s="119"/>
      <c r="G1127" s="119"/>
      <c r="H1127" s="119"/>
      <c r="I1127" s="119"/>
      <c r="J1127" s="119"/>
      <c r="K1127" s="119"/>
      <c r="L1127" s="119"/>
      <c r="M1127" s="119"/>
      <c r="N1127" s="119"/>
      <c r="O1127" s="119"/>
      <c r="P1127" s="120">
        <f t="shared" si="76"/>
        <v>0</v>
      </c>
    </row>
    <row r="1128" spans="1:16" ht="14.25" customHeight="1">
      <c r="A1128" s="255"/>
      <c r="B1128" s="256"/>
      <c r="C1128" s="134">
        <v>27</v>
      </c>
      <c r="D1128" s="119"/>
      <c r="E1128" s="119"/>
      <c r="F1128" s="119"/>
      <c r="G1128" s="119"/>
      <c r="H1128" s="119"/>
      <c r="I1128" s="119"/>
      <c r="J1128" s="119"/>
      <c r="K1128" s="119"/>
      <c r="L1128" s="119"/>
      <c r="M1128" s="119"/>
      <c r="N1128" s="119"/>
      <c r="O1128" s="119"/>
      <c r="P1128" s="120">
        <f t="shared" si="76"/>
        <v>0</v>
      </c>
    </row>
    <row r="1129" spans="1:16" ht="15" customHeight="1">
      <c r="A1129" s="340">
        <v>353</v>
      </c>
      <c r="B1129" s="341" t="s">
        <v>1947</v>
      </c>
      <c r="C1129" s="134">
        <v>11</v>
      </c>
      <c r="D1129" s="119"/>
      <c r="E1129" s="119"/>
      <c r="F1129" s="119"/>
      <c r="G1129" s="119"/>
      <c r="H1129" s="119"/>
      <c r="I1129" s="119"/>
      <c r="J1129" s="119"/>
      <c r="K1129" s="119"/>
      <c r="L1129" s="119"/>
      <c r="M1129" s="119"/>
      <c r="N1129" s="119"/>
      <c r="O1129" s="119"/>
      <c r="P1129" s="120">
        <f t="shared" si="76"/>
        <v>0</v>
      </c>
    </row>
    <row r="1130" spans="1:16" ht="14.25" customHeight="1">
      <c r="A1130" s="253"/>
      <c r="B1130" s="254"/>
      <c r="C1130" s="134">
        <v>12</v>
      </c>
      <c r="D1130" s="119"/>
      <c r="E1130" s="119"/>
      <c r="F1130" s="119"/>
      <c r="G1130" s="119"/>
      <c r="H1130" s="119"/>
      <c r="I1130" s="119"/>
      <c r="J1130" s="119"/>
      <c r="K1130" s="119"/>
      <c r="L1130" s="119"/>
      <c r="M1130" s="119"/>
      <c r="N1130" s="119"/>
      <c r="O1130" s="119"/>
      <c r="P1130" s="120">
        <f t="shared" si="76"/>
        <v>0</v>
      </c>
    </row>
    <row r="1131" spans="1:16" ht="14.25" customHeight="1">
      <c r="A1131" s="253"/>
      <c r="B1131" s="254"/>
      <c r="C1131" s="134">
        <v>13</v>
      </c>
      <c r="D1131" s="119"/>
      <c r="E1131" s="119"/>
      <c r="F1131" s="119"/>
      <c r="G1131" s="119"/>
      <c r="H1131" s="119"/>
      <c r="I1131" s="119"/>
      <c r="J1131" s="119"/>
      <c r="K1131" s="119"/>
      <c r="L1131" s="119"/>
      <c r="M1131" s="119"/>
      <c r="N1131" s="119"/>
      <c r="O1131" s="119"/>
      <c r="P1131" s="120">
        <f t="shared" si="76"/>
        <v>0</v>
      </c>
    </row>
    <row r="1132" spans="1:16" ht="14.25" customHeight="1">
      <c r="A1132" s="253"/>
      <c r="B1132" s="254"/>
      <c r="C1132" s="134">
        <v>14</v>
      </c>
      <c r="D1132" s="119"/>
      <c r="E1132" s="119"/>
      <c r="F1132" s="119"/>
      <c r="G1132" s="119"/>
      <c r="H1132" s="119"/>
      <c r="I1132" s="119"/>
      <c r="J1132" s="119"/>
      <c r="K1132" s="119"/>
      <c r="L1132" s="119"/>
      <c r="M1132" s="119"/>
      <c r="N1132" s="119"/>
      <c r="O1132" s="119"/>
      <c r="P1132" s="120">
        <f t="shared" si="76"/>
        <v>0</v>
      </c>
    </row>
    <row r="1133" spans="1:16" ht="14.25" customHeight="1">
      <c r="A1133" s="253"/>
      <c r="B1133" s="254"/>
      <c r="C1133" s="134">
        <v>15</v>
      </c>
      <c r="D1133" s="119">
        <v>2526</v>
      </c>
      <c r="E1133" s="119">
        <v>2526</v>
      </c>
      <c r="F1133" s="119">
        <v>2526</v>
      </c>
      <c r="G1133" s="119">
        <v>2526</v>
      </c>
      <c r="H1133" s="119">
        <v>2526</v>
      </c>
      <c r="I1133" s="119">
        <v>2526</v>
      </c>
      <c r="J1133" s="119">
        <v>2526</v>
      </c>
      <c r="K1133" s="119">
        <v>2526</v>
      </c>
      <c r="L1133" s="119">
        <v>2526</v>
      </c>
      <c r="M1133" s="119">
        <v>2526</v>
      </c>
      <c r="N1133" s="119">
        <v>2526</v>
      </c>
      <c r="O1133" s="119">
        <v>2526</v>
      </c>
      <c r="P1133" s="120">
        <f t="shared" si="76"/>
        <v>30312</v>
      </c>
    </row>
    <row r="1134" spans="1:16" ht="14.25" customHeight="1">
      <c r="A1134" s="253"/>
      <c r="B1134" s="254"/>
      <c r="C1134" s="134">
        <v>16</v>
      </c>
      <c r="D1134" s="119"/>
      <c r="E1134" s="119"/>
      <c r="F1134" s="119"/>
      <c r="G1134" s="119"/>
      <c r="H1134" s="119"/>
      <c r="I1134" s="119"/>
      <c r="J1134" s="119"/>
      <c r="K1134" s="119"/>
      <c r="L1134" s="119"/>
      <c r="M1134" s="119"/>
      <c r="N1134" s="119"/>
      <c r="O1134" s="119"/>
      <c r="P1134" s="120">
        <f t="shared" si="76"/>
        <v>0</v>
      </c>
    </row>
    <row r="1135" spans="1:16" ht="14.25" customHeight="1">
      <c r="A1135" s="253"/>
      <c r="B1135" s="254"/>
      <c r="C1135" s="134">
        <v>17</v>
      </c>
      <c r="D1135" s="119"/>
      <c r="E1135" s="119"/>
      <c r="F1135" s="119"/>
      <c r="G1135" s="119"/>
      <c r="H1135" s="119"/>
      <c r="I1135" s="119"/>
      <c r="J1135" s="119"/>
      <c r="K1135" s="119"/>
      <c r="L1135" s="119"/>
      <c r="M1135" s="119"/>
      <c r="N1135" s="119"/>
      <c r="O1135" s="119"/>
      <c r="P1135" s="120">
        <f t="shared" si="76"/>
        <v>0</v>
      </c>
    </row>
    <row r="1136" spans="1:16" ht="14.25" customHeight="1">
      <c r="A1136" s="253"/>
      <c r="B1136" s="254"/>
      <c r="C1136" s="134">
        <v>25</v>
      </c>
      <c r="D1136" s="119"/>
      <c r="E1136" s="119"/>
      <c r="F1136" s="119"/>
      <c r="G1136" s="119"/>
      <c r="H1136" s="119"/>
      <c r="I1136" s="119"/>
      <c r="J1136" s="119"/>
      <c r="K1136" s="119"/>
      <c r="L1136" s="119"/>
      <c r="M1136" s="119"/>
      <c r="N1136" s="119"/>
      <c r="O1136" s="119"/>
      <c r="P1136" s="120">
        <f t="shared" si="76"/>
        <v>0</v>
      </c>
    </row>
    <row r="1137" spans="1:16" ht="14.25" customHeight="1">
      <c r="A1137" s="253"/>
      <c r="B1137" s="254"/>
      <c r="C1137" s="134">
        <v>26</v>
      </c>
      <c r="D1137" s="119"/>
      <c r="E1137" s="119"/>
      <c r="F1137" s="119"/>
      <c r="G1137" s="119"/>
      <c r="H1137" s="119"/>
      <c r="I1137" s="119"/>
      <c r="J1137" s="119"/>
      <c r="K1137" s="119"/>
      <c r="L1137" s="119"/>
      <c r="M1137" s="119"/>
      <c r="N1137" s="119"/>
      <c r="O1137" s="119"/>
      <c r="P1137" s="120">
        <f t="shared" si="76"/>
        <v>0</v>
      </c>
    </row>
    <row r="1138" spans="1:16" ht="14.25" customHeight="1">
      <c r="A1138" s="255"/>
      <c r="B1138" s="256"/>
      <c r="C1138" s="134">
        <v>27</v>
      </c>
      <c r="D1138" s="119"/>
      <c r="E1138" s="119"/>
      <c r="F1138" s="119"/>
      <c r="G1138" s="119"/>
      <c r="H1138" s="119"/>
      <c r="I1138" s="119"/>
      <c r="J1138" s="119"/>
      <c r="K1138" s="119"/>
      <c r="L1138" s="119"/>
      <c r="M1138" s="119"/>
      <c r="N1138" s="119"/>
      <c r="O1138" s="119"/>
      <c r="P1138" s="120">
        <f t="shared" si="76"/>
        <v>0</v>
      </c>
    </row>
    <row r="1139" spans="1:16" ht="15" customHeight="1">
      <c r="A1139" s="340">
        <v>354</v>
      </c>
      <c r="B1139" s="341" t="s">
        <v>1948</v>
      </c>
      <c r="C1139" s="134">
        <v>11</v>
      </c>
      <c r="D1139" s="119"/>
      <c r="E1139" s="119"/>
      <c r="F1139" s="119"/>
      <c r="G1139" s="119"/>
      <c r="H1139" s="119"/>
      <c r="I1139" s="119"/>
      <c r="J1139" s="119"/>
      <c r="K1139" s="119"/>
      <c r="L1139" s="119"/>
      <c r="M1139" s="119"/>
      <c r="N1139" s="119"/>
      <c r="O1139" s="119"/>
      <c r="P1139" s="120">
        <f t="shared" si="76"/>
        <v>0</v>
      </c>
    </row>
    <row r="1140" spans="1:16" ht="14.25" customHeight="1">
      <c r="A1140" s="253"/>
      <c r="B1140" s="254"/>
      <c r="C1140" s="134">
        <v>12</v>
      </c>
      <c r="D1140" s="119"/>
      <c r="E1140" s="119"/>
      <c r="F1140" s="119"/>
      <c r="G1140" s="119"/>
      <c r="H1140" s="119"/>
      <c r="I1140" s="119"/>
      <c r="J1140" s="119"/>
      <c r="K1140" s="119"/>
      <c r="L1140" s="119"/>
      <c r="M1140" s="119"/>
      <c r="N1140" s="119"/>
      <c r="O1140" s="119"/>
      <c r="P1140" s="120">
        <f t="shared" si="76"/>
        <v>0</v>
      </c>
    </row>
    <row r="1141" spans="1:16" ht="14.25" customHeight="1">
      <c r="A1141" s="253"/>
      <c r="B1141" s="254"/>
      <c r="C1141" s="134">
        <v>13</v>
      </c>
      <c r="D1141" s="119"/>
      <c r="E1141" s="119"/>
      <c r="F1141" s="119"/>
      <c r="G1141" s="119"/>
      <c r="H1141" s="119"/>
      <c r="I1141" s="119"/>
      <c r="J1141" s="119"/>
      <c r="K1141" s="119"/>
      <c r="L1141" s="119"/>
      <c r="M1141" s="119"/>
      <c r="N1141" s="119"/>
      <c r="O1141" s="119"/>
      <c r="P1141" s="120">
        <f t="shared" si="76"/>
        <v>0</v>
      </c>
    </row>
    <row r="1142" spans="1:16" ht="14.25" customHeight="1">
      <c r="A1142" s="253"/>
      <c r="B1142" s="254"/>
      <c r="C1142" s="134">
        <v>14</v>
      </c>
      <c r="D1142" s="119"/>
      <c r="E1142" s="119"/>
      <c r="F1142" s="119"/>
      <c r="G1142" s="119"/>
      <c r="H1142" s="119"/>
      <c r="I1142" s="119"/>
      <c r="J1142" s="119"/>
      <c r="K1142" s="119"/>
      <c r="L1142" s="119"/>
      <c r="M1142" s="119"/>
      <c r="N1142" s="119"/>
      <c r="O1142" s="119"/>
      <c r="P1142" s="120">
        <f t="shared" si="76"/>
        <v>0</v>
      </c>
    </row>
    <row r="1143" spans="1:16" ht="14.25" customHeight="1">
      <c r="A1143" s="253"/>
      <c r="B1143" s="254"/>
      <c r="C1143" s="134">
        <v>15</v>
      </c>
      <c r="D1143" s="119"/>
      <c r="E1143" s="119"/>
      <c r="F1143" s="119"/>
      <c r="G1143" s="119"/>
      <c r="H1143" s="119"/>
      <c r="I1143" s="119"/>
      <c r="J1143" s="119"/>
      <c r="K1143" s="119"/>
      <c r="L1143" s="119"/>
      <c r="M1143" s="119"/>
      <c r="N1143" s="119"/>
      <c r="O1143" s="119"/>
      <c r="P1143" s="120">
        <f t="shared" si="76"/>
        <v>0</v>
      </c>
    </row>
    <row r="1144" spans="1:16" ht="14.25" customHeight="1">
      <c r="A1144" s="253"/>
      <c r="B1144" s="254"/>
      <c r="C1144" s="134">
        <v>16</v>
      </c>
      <c r="D1144" s="119"/>
      <c r="E1144" s="119"/>
      <c r="F1144" s="119"/>
      <c r="G1144" s="119"/>
      <c r="H1144" s="119"/>
      <c r="I1144" s="119"/>
      <c r="J1144" s="119"/>
      <c r="K1144" s="119"/>
      <c r="L1144" s="119"/>
      <c r="M1144" s="119"/>
      <c r="N1144" s="119"/>
      <c r="O1144" s="119"/>
      <c r="P1144" s="120">
        <f t="shared" si="76"/>
        <v>0</v>
      </c>
    </row>
    <row r="1145" spans="1:16" ht="14.25" customHeight="1">
      <c r="A1145" s="253"/>
      <c r="B1145" s="254"/>
      <c r="C1145" s="134">
        <v>17</v>
      </c>
      <c r="D1145" s="119"/>
      <c r="E1145" s="119"/>
      <c r="F1145" s="119"/>
      <c r="G1145" s="119"/>
      <c r="H1145" s="119"/>
      <c r="I1145" s="119"/>
      <c r="J1145" s="119"/>
      <c r="K1145" s="119"/>
      <c r="L1145" s="119"/>
      <c r="M1145" s="119"/>
      <c r="N1145" s="119"/>
      <c r="O1145" s="119"/>
      <c r="P1145" s="120">
        <f t="shared" si="76"/>
        <v>0</v>
      </c>
    </row>
    <row r="1146" spans="1:16" ht="14.25" customHeight="1">
      <c r="A1146" s="253"/>
      <c r="B1146" s="254"/>
      <c r="C1146" s="134">
        <v>25</v>
      </c>
      <c r="D1146" s="119"/>
      <c r="E1146" s="119"/>
      <c r="F1146" s="119"/>
      <c r="G1146" s="119"/>
      <c r="H1146" s="119"/>
      <c r="I1146" s="119"/>
      <c r="J1146" s="119"/>
      <c r="K1146" s="119"/>
      <c r="L1146" s="119"/>
      <c r="M1146" s="119"/>
      <c r="N1146" s="119"/>
      <c r="O1146" s="119"/>
      <c r="P1146" s="120">
        <f t="shared" si="76"/>
        <v>0</v>
      </c>
    </row>
    <row r="1147" spans="1:16" ht="14.25" customHeight="1">
      <c r="A1147" s="253"/>
      <c r="B1147" s="254"/>
      <c r="C1147" s="134">
        <v>26</v>
      </c>
      <c r="D1147" s="119"/>
      <c r="E1147" s="119"/>
      <c r="F1147" s="119"/>
      <c r="G1147" s="119"/>
      <c r="H1147" s="119"/>
      <c r="I1147" s="119"/>
      <c r="J1147" s="119"/>
      <c r="K1147" s="119"/>
      <c r="L1147" s="119"/>
      <c r="M1147" s="119"/>
      <c r="N1147" s="119"/>
      <c r="O1147" s="119"/>
      <c r="P1147" s="120">
        <f t="shared" si="76"/>
        <v>0</v>
      </c>
    </row>
    <row r="1148" spans="1:16" ht="14.25" customHeight="1">
      <c r="A1148" s="255"/>
      <c r="B1148" s="256"/>
      <c r="C1148" s="134">
        <v>27</v>
      </c>
      <c r="D1148" s="119"/>
      <c r="E1148" s="119"/>
      <c r="F1148" s="119"/>
      <c r="G1148" s="119"/>
      <c r="H1148" s="119"/>
      <c r="I1148" s="119"/>
      <c r="J1148" s="119"/>
      <c r="K1148" s="119"/>
      <c r="L1148" s="119"/>
      <c r="M1148" s="119"/>
      <c r="N1148" s="119"/>
      <c r="O1148" s="119"/>
      <c r="P1148" s="120">
        <f t="shared" si="76"/>
        <v>0</v>
      </c>
    </row>
    <row r="1149" spans="1:16" ht="14.25" customHeight="1">
      <c r="A1149" s="340">
        <v>355</v>
      </c>
      <c r="B1149" s="341" t="s">
        <v>1949</v>
      </c>
      <c r="C1149" s="134">
        <v>11</v>
      </c>
      <c r="D1149" s="119"/>
      <c r="E1149" s="119"/>
      <c r="F1149" s="119"/>
      <c r="G1149" s="119"/>
      <c r="H1149" s="119"/>
      <c r="I1149" s="119"/>
      <c r="J1149" s="119"/>
      <c r="K1149" s="119"/>
      <c r="L1149" s="119"/>
      <c r="M1149" s="119"/>
      <c r="N1149" s="119"/>
      <c r="O1149" s="119"/>
      <c r="P1149" s="120">
        <f t="shared" si="76"/>
        <v>0</v>
      </c>
    </row>
    <row r="1150" spans="1:16" ht="14.25" customHeight="1">
      <c r="A1150" s="253"/>
      <c r="B1150" s="254"/>
      <c r="C1150" s="134">
        <v>12</v>
      </c>
      <c r="D1150" s="119"/>
      <c r="E1150" s="119"/>
      <c r="F1150" s="119"/>
      <c r="G1150" s="119"/>
      <c r="H1150" s="119"/>
      <c r="I1150" s="119"/>
      <c r="J1150" s="119"/>
      <c r="K1150" s="119"/>
      <c r="L1150" s="119"/>
      <c r="M1150" s="119"/>
      <c r="N1150" s="119"/>
      <c r="O1150" s="119"/>
      <c r="P1150" s="120">
        <f t="shared" si="76"/>
        <v>0</v>
      </c>
    </row>
    <row r="1151" spans="1:16" ht="14.25" customHeight="1">
      <c r="A1151" s="253"/>
      <c r="B1151" s="254"/>
      <c r="C1151" s="134">
        <v>13</v>
      </c>
      <c r="D1151" s="119"/>
      <c r="E1151" s="119"/>
      <c r="F1151" s="119"/>
      <c r="G1151" s="119"/>
      <c r="H1151" s="119"/>
      <c r="I1151" s="119"/>
      <c r="J1151" s="119"/>
      <c r="K1151" s="119"/>
      <c r="L1151" s="119"/>
      <c r="M1151" s="119"/>
      <c r="N1151" s="119"/>
      <c r="O1151" s="119"/>
      <c r="P1151" s="120">
        <f t="shared" si="76"/>
        <v>0</v>
      </c>
    </row>
    <row r="1152" spans="1:16" ht="14.25" customHeight="1">
      <c r="A1152" s="253"/>
      <c r="B1152" s="254"/>
      <c r="C1152" s="134">
        <v>14</v>
      </c>
      <c r="D1152" s="119"/>
      <c r="E1152" s="119"/>
      <c r="F1152" s="119"/>
      <c r="G1152" s="119"/>
      <c r="H1152" s="119"/>
      <c r="I1152" s="119"/>
      <c r="J1152" s="119"/>
      <c r="K1152" s="119"/>
      <c r="L1152" s="119"/>
      <c r="M1152" s="119"/>
      <c r="N1152" s="119"/>
      <c r="O1152" s="119"/>
      <c r="P1152" s="120">
        <f t="shared" si="76"/>
        <v>0</v>
      </c>
    </row>
    <row r="1153" spans="1:16" ht="14.25" customHeight="1">
      <c r="A1153" s="253"/>
      <c r="B1153" s="254"/>
      <c r="C1153" s="134">
        <v>15</v>
      </c>
      <c r="D1153" s="119">
        <v>9153</v>
      </c>
      <c r="E1153" s="119">
        <v>9153</v>
      </c>
      <c r="F1153" s="119">
        <v>9153</v>
      </c>
      <c r="G1153" s="119">
        <v>9153</v>
      </c>
      <c r="H1153" s="119">
        <v>9153</v>
      </c>
      <c r="I1153" s="119">
        <v>9153</v>
      </c>
      <c r="J1153" s="119">
        <v>9153</v>
      </c>
      <c r="K1153" s="119">
        <v>9153</v>
      </c>
      <c r="L1153" s="119">
        <v>9153</v>
      </c>
      <c r="M1153" s="119">
        <v>9153</v>
      </c>
      <c r="N1153" s="119">
        <v>9153</v>
      </c>
      <c r="O1153" s="119">
        <v>9153</v>
      </c>
      <c r="P1153" s="120">
        <f t="shared" si="76"/>
        <v>109836</v>
      </c>
    </row>
    <row r="1154" spans="1:16" ht="14.25" customHeight="1">
      <c r="A1154" s="253"/>
      <c r="B1154" s="254"/>
      <c r="C1154" s="134">
        <v>16</v>
      </c>
      <c r="D1154" s="119"/>
      <c r="E1154" s="119"/>
      <c r="F1154" s="119"/>
      <c r="G1154" s="119"/>
      <c r="H1154" s="119"/>
      <c r="I1154" s="119"/>
      <c r="J1154" s="119"/>
      <c r="K1154" s="119"/>
      <c r="L1154" s="119"/>
      <c r="M1154" s="119"/>
      <c r="N1154" s="119"/>
      <c r="O1154" s="119"/>
      <c r="P1154" s="120">
        <f t="shared" si="76"/>
        <v>0</v>
      </c>
    </row>
    <row r="1155" spans="1:16" ht="14.25" customHeight="1">
      <c r="A1155" s="253"/>
      <c r="B1155" s="254"/>
      <c r="C1155" s="134">
        <v>17</v>
      </c>
      <c r="D1155" s="119"/>
      <c r="E1155" s="119"/>
      <c r="F1155" s="119"/>
      <c r="G1155" s="119"/>
      <c r="H1155" s="119"/>
      <c r="I1155" s="119"/>
      <c r="J1155" s="119"/>
      <c r="K1155" s="119"/>
      <c r="L1155" s="119"/>
      <c r="M1155" s="119"/>
      <c r="N1155" s="119"/>
      <c r="O1155" s="119"/>
      <c r="P1155" s="120">
        <f t="shared" si="76"/>
        <v>0</v>
      </c>
    </row>
    <row r="1156" spans="1:16" ht="14.25" customHeight="1">
      <c r="A1156" s="253"/>
      <c r="B1156" s="254"/>
      <c r="C1156" s="134">
        <v>25</v>
      </c>
      <c r="D1156" s="119"/>
      <c r="E1156" s="119"/>
      <c r="F1156" s="119"/>
      <c r="G1156" s="119"/>
      <c r="H1156" s="119"/>
      <c r="I1156" s="119"/>
      <c r="J1156" s="119"/>
      <c r="K1156" s="119"/>
      <c r="L1156" s="119"/>
      <c r="M1156" s="119"/>
      <c r="N1156" s="119"/>
      <c r="O1156" s="119"/>
      <c r="P1156" s="120">
        <f t="shared" si="76"/>
        <v>0</v>
      </c>
    </row>
    <row r="1157" spans="1:16" ht="14.25" customHeight="1">
      <c r="A1157" s="253"/>
      <c r="B1157" s="254"/>
      <c r="C1157" s="134">
        <v>26</v>
      </c>
      <c r="D1157" s="119"/>
      <c r="E1157" s="119"/>
      <c r="F1157" s="119"/>
      <c r="G1157" s="119"/>
      <c r="H1157" s="119"/>
      <c r="I1157" s="119"/>
      <c r="J1157" s="119"/>
      <c r="K1157" s="119"/>
      <c r="L1157" s="119"/>
      <c r="M1157" s="119"/>
      <c r="N1157" s="119"/>
      <c r="O1157" s="119"/>
      <c r="P1157" s="120">
        <f t="shared" si="76"/>
        <v>0</v>
      </c>
    </row>
    <row r="1158" spans="1:16" ht="14.25" customHeight="1">
      <c r="A1158" s="255"/>
      <c r="B1158" s="256"/>
      <c r="C1158" s="134">
        <v>27</v>
      </c>
      <c r="D1158" s="119"/>
      <c r="E1158" s="119"/>
      <c r="F1158" s="119"/>
      <c r="G1158" s="119"/>
      <c r="H1158" s="119"/>
      <c r="I1158" s="119"/>
      <c r="J1158" s="119"/>
      <c r="K1158" s="119"/>
      <c r="L1158" s="119"/>
      <c r="M1158" s="119"/>
      <c r="N1158" s="119"/>
      <c r="O1158" s="119"/>
      <c r="P1158" s="120">
        <f t="shared" si="76"/>
        <v>0</v>
      </c>
    </row>
    <row r="1159" spans="1:16" ht="14.25" customHeight="1">
      <c r="A1159" s="340">
        <v>356</v>
      </c>
      <c r="B1159" s="341" t="s">
        <v>1950</v>
      </c>
      <c r="C1159" s="134">
        <v>11</v>
      </c>
      <c r="D1159" s="119"/>
      <c r="E1159" s="119"/>
      <c r="F1159" s="119"/>
      <c r="G1159" s="119"/>
      <c r="H1159" s="119"/>
      <c r="I1159" s="119"/>
      <c r="J1159" s="119"/>
      <c r="K1159" s="119"/>
      <c r="L1159" s="119"/>
      <c r="M1159" s="119"/>
      <c r="N1159" s="119"/>
      <c r="O1159" s="119"/>
      <c r="P1159" s="120">
        <f t="shared" si="76"/>
        <v>0</v>
      </c>
    </row>
    <row r="1160" spans="1:16" ht="14.25" customHeight="1">
      <c r="A1160" s="253"/>
      <c r="B1160" s="254"/>
      <c r="C1160" s="134">
        <v>12</v>
      </c>
      <c r="D1160" s="119"/>
      <c r="E1160" s="119"/>
      <c r="F1160" s="119"/>
      <c r="G1160" s="119"/>
      <c r="H1160" s="119"/>
      <c r="I1160" s="119"/>
      <c r="J1160" s="119"/>
      <c r="K1160" s="119"/>
      <c r="L1160" s="119"/>
      <c r="M1160" s="119"/>
      <c r="N1160" s="119"/>
      <c r="O1160" s="119"/>
      <c r="P1160" s="120">
        <f t="shared" si="76"/>
        <v>0</v>
      </c>
    </row>
    <row r="1161" spans="1:16" ht="14.25" customHeight="1">
      <c r="A1161" s="253"/>
      <c r="B1161" s="254"/>
      <c r="C1161" s="134">
        <v>13</v>
      </c>
      <c r="D1161" s="119"/>
      <c r="E1161" s="119"/>
      <c r="F1161" s="119"/>
      <c r="G1161" s="119"/>
      <c r="H1161" s="119"/>
      <c r="I1161" s="119"/>
      <c r="J1161" s="119"/>
      <c r="K1161" s="119"/>
      <c r="L1161" s="119"/>
      <c r="M1161" s="119"/>
      <c r="N1161" s="119"/>
      <c r="O1161" s="119"/>
      <c r="P1161" s="120">
        <f t="shared" si="76"/>
        <v>0</v>
      </c>
    </row>
    <row r="1162" spans="1:16" ht="14.25" customHeight="1">
      <c r="A1162" s="253"/>
      <c r="B1162" s="254"/>
      <c r="C1162" s="134">
        <v>14</v>
      </c>
      <c r="D1162" s="119"/>
      <c r="E1162" s="119"/>
      <c r="F1162" s="119"/>
      <c r="G1162" s="119"/>
      <c r="H1162" s="119"/>
      <c r="I1162" s="119"/>
      <c r="J1162" s="119"/>
      <c r="K1162" s="119"/>
      <c r="L1162" s="119"/>
      <c r="M1162" s="119"/>
      <c r="N1162" s="119"/>
      <c r="O1162" s="119"/>
      <c r="P1162" s="120">
        <f t="shared" si="76"/>
        <v>0</v>
      </c>
    </row>
    <row r="1163" spans="1:16" ht="14.25" customHeight="1">
      <c r="A1163" s="253"/>
      <c r="B1163" s="254"/>
      <c r="C1163" s="134">
        <v>15</v>
      </c>
      <c r="D1163" s="119"/>
      <c r="E1163" s="119"/>
      <c r="F1163" s="119"/>
      <c r="G1163" s="119"/>
      <c r="H1163" s="119"/>
      <c r="I1163" s="119"/>
      <c r="J1163" s="119"/>
      <c r="K1163" s="119"/>
      <c r="L1163" s="119"/>
      <c r="M1163" s="119"/>
      <c r="N1163" s="119"/>
      <c r="O1163" s="119"/>
      <c r="P1163" s="120">
        <f t="shared" si="76"/>
        <v>0</v>
      </c>
    </row>
    <row r="1164" spans="1:16" ht="14.25" customHeight="1">
      <c r="A1164" s="253"/>
      <c r="B1164" s="254"/>
      <c r="C1164" s="134">
        <v>16</v>
      </c>
      <c r="D1164" s="119"/>
      <c r="E1164" s="119"/>
      <c r="F1164" s="119"/>
      <c r="G1164" s="119"/>
      <c r="H1164" s="119"/>
      <c r="I1164" s="119"/>
      <c r="J1164" s="119"/>
      <c r="K1164" s="119"/>
      <c r="L1164" s="119"/>
      <c r="M1164" s="119"/>
      <c r="N1164" s="119"/>
      <c r="O1164" s="119"/>
      <c r="P1164" s="120">
        <f t="shared" si="76"/>
        <v>0</v>
      </c>
    </row>
    <row r="1165" spans="1:16" ht="14.25" customHeight="1">
      <c r="A1165" s="253"/>
      <c r="B1165" s="254"/>
      <c r="C1165" s="134">
        <v>17</v>
      </c>
      <c r="D1165" s="119"/>
      <c r="E1165" s="119"/>
      <c r="F1165" s="119"/>
      <c r="G1165" s="119"/>
      <c r="H1165" s="119"/>
      <c r="I1165" s="119"/>
      <c r="J1165" s="119"/>
      <c r="K1165" s="119"/>
      <c r="L1165" s="119"/>
      <c r="M1165" s="119"/>
      <c r="N1165" s="119"/>
      <c r="O1165" s="119"/>
      <c r="P1165" s="120">
        <f t="shared" si="76"/>
        <v>0</v>
      </c>
    </row>
    <row r="1166" spans="1:16" ht="14.25" customHeight="1">
      <c r="A1166" s="253"/>
      <c r="B1166" s="254"/>
      <c r="C1166" s="134">
        <v>25</v>
      </c>
      <c r="D1166" s="119"/>
      <c r="E1166" s="119"/>
      <c r="F1166" s="119"/>
      <c r="G1166" s="119"/>
      <c r="H1166" s="119"/>
      <c r="I1166" s="119"/>
      <c r="J1166" s="119"/>
      <c r="K1166" s="119"/>
      <c r="L1166" s="119"/>
      <c r="M1166" s="119"/>
      <c r="N1166" s="119"/>
      <c r="O1166" s="119"/>
      <c r="P1166" s="120">
        <f t="shared" si="76"/>
        <v>0</v>
      </c>
    </row>
    <row r="1167" spans="1:16" ht="14.25" customHeight="1">
      <c r="A1167" s="253"/>
      <c r="B1167" s="254"/>
      <c r="C1167" s="134">
        <v>26</v>
      </c>
      <c r="D1167" s="119"/>
      <c r="E1167" s="119"/>
      <c r="F1167" s="119"/>
      <c r="G1167" s="119"/>
      <c r="H1167" s="119"/>
      <c r="I1167" s="119"/>
      <c r="J1167" s="119"/>
      <c r="K1167" s="119"/>
      <c r="L1167" s="119"/>
      <c r="M1167" s="119"/>
      <c r="N1167" s="119"/>
      <c r="O1167" s="119"/>
      <c r="P1167" s="120">
        <f t="shared" si="76"/>
        <v>0</v>
      </c>
    </row>
    <row r="1168" spans="1:16" ht="14.25" customHeight="1">
      <c r="A1168" s="255"/>
      <c r="B1168" s="256"/>
      <c r="C1168" s="134">
        <v>27</v>
      </c>
      <c r="D1168" s="119"/>
      <c r="E1168" s="119"/>
      <c r="F1168" s="119"/>
      <c r="G1168" s="119"/>
      <c r="H1168" s="119"/>
      <c r="I1168" s="119"/>
      <c r="J1168" s="119"/>
      <c r="K1168" s="119"/>
      <c r="L1168" s="119"/>
      <c r="M1168" s="119"/>
      <c r="N1168" s="119"/>
      <c r="O1168" s="119"/>
      <c r="P1168" s="120">
        <f t="shared" si="76"/>
        <v>0</v>
      </c>
    </row>
    <row r="1169" spans="1:16" ht="15" customHeight="1">
      <c r="A1169" s="340">
        <v>357</v>
      </c>
      <c r="B1169" s="341" t="s">
        <v>1951</v>
      </c>
      <c r="C1169" s="134">
        <v>11</v>
      </c>
      <c r="D1169" s="119"/>
      <c r="E1169" s="119"/>
      <c r="F1169" s="119"/>
      <c r="G1169" s="119"/>
      <c r="H1169" s="119"/>
      <c r="I1169" s="119"/>
      <c r="J1169" s="119"/>
      <c r="K1169" s="119"/>
      <c r="L1169" s="119"/>
      <c r="M1169" s="119"/>
      <c r="N1169" s="119"/>
      <c r="O1169" s="119"/>
      <c r="P1169" s="120">
        <f t="shared" si="76"/>
        <v>0</v>
      </c>
    </row>
    <row r="1170" spans="1:16" ht="14.25" customHeight="1">
      <c r="A1170" s="253"/>
      <c r="B1170" s="254"/>
      <c r="C1170" s="134">
        <v>12</v>
      </c>
      <c r="D1170" s="119"/>
      <c r="E1170" s="119"/>
      <c r="F1170" s="119"/>
      <c r="G1170" s="119"/>
      <c r="H1170" s="119"/>
      <c r="I1170" s="119"/>
      <c r="J1170" s="119"/>
      <c r="K1170" s="119"/>
      <c r="L1170" s="119"/>
      <c r="M1170" s="119"/>
      <c r="N1170" s="119"/>
      <c r="O1170" s="119"/>
      <c r="P1170" s="120">
        <f t="shared" si="76"/>
        <v>0</v>
      </c>
    </row>
    <row r="1171" spans="1:16" ht="14.25" customHeight="1">
      <c r="A1171" s="253"/>
      <c r="B1171" s="254"/>
      <c r="C1171" s="134">
        <v>13</v>
      </c>
      <c r="D1171" s="119"/>
      <c r="E1171" s="119"/>
      <c r="F1171" s="119"/>
      <c r="G1171" s="119"/>
      <c r="H1171" s="119"/>
      <c r="I1171" s="119"/>
      <c r="J1171" s="119"/>
      <c r="K1171" s="119"/>
      <c r="L1171" s="119"/>
      <c r="M1171" s="119"/>
      <c r="N1171" s="119"/>
      <c r="O1171" s="119"/>
      <c r="P1171" s="120">
        <f t="shared" si="76"/>
        <v>0</v>
      </c>
    </row>
    <row r="1172" spans="1:16" ht="14.25" customHeight="1">
      <c r="A1172" s="253"/>
      <c r="B1172" s="254"/>
      <c r="C1172" s="134">
        <v>14</v>
      </c>
      <c r="D1172" s="119"/>
      <c r="E1172" s="119"/>
      <c r="F1172" s="119"/>
      <c r="G1172" s="119"/>
      <c r="H1172" s="119"/>
      <c r="I1172" s="119"/>
      <c r="J1172" s="119"/>
      <c r="K1172" s="119"/>
      <c r="L1172" s="119"/>
      <c r="M1172" s="119"/>
      <c r="N1172" s="119"/>
      <c r="O1172" s="119"/>
      <c r="P1172" s="120">
        <f t="shared" si="76"/>
        <v>0</v>
      </c>
    </row>
    <row r="1173" spans="1:16" ht="14.25" customHeight="1">
      <c r="A1173" s="253"/>
      <c r="B1173" s="254"/>
      <c r="C1173" s="134">
        <v>15</v>
      </c>
      <c r="D1173" s="119">
        <v>11576</v>
      </c>
      <c r="E1173" s="119">
        <v>11576</v>
      </c>
      <c r="F1173" s="119">
        <v>11576</v>
      </c>
      <c r="G1173" s="119">
        <v>11576</v>
      </c>
      <c r="H1173" s="119">
        <v>11576</v>
      </c>
      <c r="I1173" s="119">
        <v>11576</v>
      </c>
      <c r="J1173" s="119">
        <v>11576</v>
      </c>
      <c r="K1173" s="119">
        <v>11576</v>
      </c>
      <c r="L1173" s="119">
        <v>11576</v>
      </c>
      <c r="M1173" s="119">
        <v>11576</v>
      </c>
      <c r="N1173" s="119">
        <v>11576</v>
      </c>
      <c r="O1173" s="119">
        <v>11576</v>
      </c>
      <c r="P1173" s="120">
        <f t="shared" si="76"/>
        <v>138912</v>
      </c>
    </row>
    <row r="1174" spans="1:16" ht="14.25" customHeight="1">
      <c r="A1174" s="253"/>
      <c r="B1174" s="254"/>
      <c r="C1174" s="134">
        <v>16</v>
      </c>
      <c r="D1174" s="119"/>
      <c r="E1174" s="119"/>
      <c r="F1174" s="119"/>
      <c r="G1174" s="119"/>
      <c r="H1174" s="119"/>
      <c r="I1174" s="119"/>
      <c r="J1174" s="119"/>
      <c r="K1174" s="119"/>
      <c r="L1174" s="119"/>
      <c r="M1174" s="119"/>
      <c r="N1174" s="119"/>
      <c r="O1174" s="119"/>
      <c r="P1174" s="120">
        <f t="shared" si="76"/>
        <v>0</v>
      </c>
    </row>
    <row r="1175" spans="1:16" ht="14.25" customHeight="1">
      <c r="A1175" s="253"/>
      <c r="B1175" s="254"/>
      <c r="C1175" s="134">
        <v>17</v>
      </c>
      <c r="D1175" s="119"/>
      <c r="E1175" s="119"/>
      <c r="F1175" s="119"/>
      <c r="G1175" s="119"/>
      <c r="H1175" s="119"/>
      <c r="I1175" s="119"/>
      <c r="J1175" s="119"/>
      <c r="K1175" s="119"/>
      <c r="L1175" s="119"/>
      <c r="M1175" s="119"/>
      <c r="N1175" s="119"/>
      <c r="O1175" s="119"/>
      <c r="P1175" s="120">
        <f t="shared" si="76"/>
        <v>0</v>
      </c>
    </row>
    <row r="1176" spans="1:16" ht="14.25" customHeight="1">
      <c r="A1176" s="253"/>
      <c r="B1176" s="254"/>
      <c r="C1176" s="134">
        <v>25</v>
      </c>
      <c r="D1176" s="119"/>
      <c r="E1176" s="119"/>
      <c r="F1176" s="119"/>
      <c r="G1176" s="119"/>
      <c r="H1176" s="119"/>
      <c r="I1176" s="119"/>
      <c r="J1176" s="119"/>
      <c r="K1176" s="119"/>
      <c r="L1176" s="119"/>
      <c r="M1176" s="119"/>
      <c r="N1176" s="119"/>
      <c r="O1176" s="119"/>
      <c r="P1176" s="120">
        <f t="shared" si="76"/>
        <v>0</v>
      </c>
    </row>
    <row r="1177" spans="1:16" ht="14.25" customHeight="1">
      <c r="A1177" s="253"/>
      <c r="B1177" s="254"/>
      <c r="C1177" s="134">
        <v>26</v>
      </c>
      <c r="D1177" s="119"/>
      <c r="E1177" s="119"/>
      <c r="F1177" s="119"/>
      <c r="G1177" s="119"/>
      <c r="H1177" s="119"/>
      <c r="I1177" s="119"/>
      <c r="J1177" s="119"/>
      <c r="K1177" s="119"/>
      <c r="L1177" s="119"/>
      <c r="M1177" s="119"/>
      <c r="N1177" s="119"/>
      <c r="O1177" s="119"/>
      <c r="P1177" s="120">
        <f t="shared" si="76"/>
        <v>0</v>
      </c>
    </row>
    <row r="1178" spans="1:16" ht="14.25" customHeight="1">
      <c r="A1178" s="255"/>
      <c r="B1178" s="256"/>
      <c r="C1178" s="134">
        <v>27</v>
      </c>
      <c r="D1178" s="119"/>
      <c r="E1178" s="119"/>
      <c r="F1178" s="119"/>
      <c r="G1178" s="119"/>
      <c r="H1178" s="119"/>
      <c r="I1178" s="119"/>
      <c r="J1178" s="119"/>
      <c r="K1178" s="119"/>
      <c r="L1178" s="119"/>
      <c r="M1178" s="119"/>
      <c r="N1178" s="119"/>
      <c r="O1178" s="119"/>
      <c r="P1178" s="120">
        <f t="shared" si="76"/>
        <v>0</v>
      </c>
    </row>
    <row r="1179" spans="1:16" ht="14.25" customHeight="1">
      <c r="A1179" s="340">
        <v>358</v>
      </c>
      <c r="B1179" s="341" t="s">
        <v>1952</v>
      </c>
      <c r="C1179" s="134">
        <v>11</v>
      </c>
      <c r="D1179" s="119"/>
      <c r="E1179" s="119"/>
      <c r="F1179" s="119"/>
      <c r="G1179" s="119"/>
      <c r="H1179" s="119"/>
      <c r="I1179" s="119"/>
      <c r="J1179" s="119"/>
      <c r="K1179" s="119"/>
      <c r="L1179" s="119"/>
      <c r="M1179" s="119"/>
      <c r="N1179" s="119"/>
      <c r="O1179" s="119"/>
      <c r="P1179" s="120">
        <f t="shared" si="76"/>
        <v>0</v>
      </c>
    </row>
    <row r="1180" spans="1:16" ht="14.25" customHeight="1">
      <c r="A1180" s="253"/>
      <c r="B1180" s="254"/>
      <c r="C1180" s="134">
        <v>12</v>
      </c>
      <c r="D1180" s="119"/>
      <c r="E1180" s="119"/>
      <c r="F1180" s="119"/>
      <c r="G1180" s="119"/>
      <c r="H1180" s="119"/>
      <c r="I1180" s="119"/>
      <c r="J1180" s="119"/>
      <c r="K1180" s="119"/>
      <c r="L1180" s="119"/>
      <c r="M1180" s="119"/>
      <c r="N1180" s="119"/>
      <c r="O1180" s="119"/>
      <c r="P1180" s="120">
        <f t="shared" si="76"/>
        <v>0</v>
      </c>
    </row>
    <row r="1181" spans="1:16" ht="14.25" customHeight="1">
      <c r="A1181" s="253"/>
      <c r="B1181" s="254"/>
      <c r="C1181" s="134">
        <v>13</v>
      </c>
      <c r="D1181" s="119"/>
      <c r="E1181" s="119"/>
      <c r="F1181" s="119"/>
      <c r="G1181" s="119"/>
      <c r="H1181" s="119"/>
      <c r="I1181" s="119"/>
      <c r="J1181" s="119"/>
      <c r="K1181" s="119"/>
      <c r="L1181" s="119"/>
      <c r="M1181" s="119"/>
      <c r="N1181" s="119"/>
      <c r="O1181" s="119"/>
      <c r="P1181" s="120">
        <f t="shared" si="76"/>
        <v>0</v>
      </c>
    </row>
    <row r="1182" spans="1:16" ht="14.25" customHeight="1">
      <c r="A1182" s="253"/>
      <c r="B1182" s="254"/>
      <c r="C1182" s="134">
        <v>14</v>
      </c>
      <c r="D1182" s="119"/>
      <c r="E1182" s="119"/>
      <c r="F1182" s="119"/>
      <c r="G1182" s="119"/>
      <c r="H1182" s="119"/>
      <c r="I1182" s="119"/>
      <c r="J1182" s="119"/>
      <c r="K1182" s="119"/>
      <c r="L1182" s="119"/>
      <c r="M1182" s="119"/>
      <c r="N1182" s="119"/>
      <c r="O1182" s="119"/>
      <c r="P1182" s="120">
        <f t="shared" si="76"/>
        <v>0</v>
      </c>
    </row>
    <row r="1183" spans="1:16" ht="14.25" customHeight="1">
      <c r="A1183" s="253"/>
      <c r="B1183" s="254"/>
      <c r="C1183" s="134">
        <v>15</v>
      </c>
      <c r="D1183" s="119">
        <v>3638</v>
      </c>
      <c r="E1183" s="119">
        <v>3638</v>
      </c>
      <c r="F1183" s="119">
        <v>3638</v>
      </c>
      <c r="G1183" s="119">
        <v>3638</v>
      </c>
      <c r="H1183" s="119">
        <v>3638</v>
      </c>
      <c r="I1183" s="119">
        <v>3638</v>
      </c>
      <c r="J1183" s="119">
        <v>3638</v>
      </c>
      <c r="K1183" s="119">
        <v>3638</v>
      </c>
      <c r="L1183" s="119">
        <v>3638</v>
      </c>
      <c r="M1183" s="119">
        <v>3638</v>
      </c>
      <c r="N1183" s="119">
        <v>3638</v>
      </c>
      <c r="O1183" s="119">
        <v>3638</v>
      </c>
      <c r="P1183" s="120">
        <f t="shared" si="76"/>
        <v>43656</v>
      </c>
    </row>
    <row r="1184" spans="1:16" ht="14.25" customHeight="1">
      <c r="A1184" s="253"/>
      <c r="B1184" s="254"/>
      <c r="C1184" s="134">
        <v>16</v>
      </c>
      <c r="D1184" s="119"/>
      <c r="E1184" s="119"/>
      <c r="F1184" s="119"/>
      <c r="G1184" s="119"/>
      <c r="H1184" s="119"/>
      <c r="I1184" s="119"/>
      <c r="J1184" s="119"/>
      <c r="K1184" s="119"/>
      <c r="L1184" s="119"/>
      <c r="M1184" s="119"/>
      <c r="N1184" s="119"/>
      <c r="O1184" s="119"/>
      <c r="P1184" s="120">
        <f t="shared" si="76"/>
        <v>0</v>
      </c>
    </row>
    <row r="1185" spans="1:16" ht="14.25" customHeight="1">
      <c r="A1185" s="253"/>
      <c r="B1185" s="254"/>
      <c r="C1185" s="134">
        <v>17</v>
      </c>
      <c r="D1185" s="119"/>
      <c r="E1185" s="119"/>
      <c r="F1185" s="119"/>
      <c r="G1185" s="119"/>
      <c r="H1185" s="119"/>
      <c r="I1185" s="119"/>
      <c r="J1185" s="119"/>
      <c r="K1185" s="119"/>
      <c r="L1185" s="119"/>
      <c r="M1185" s="119"/>
      <c r="N1185" s="119"/>
      <c r="O1185" s="119"/>
      <c r="P1185" s="120">
        <f t="shared" si="76"/>
        <v>0</v>
      </c>
    </row>
    <row r="1186" spans="1:16" ht="14.25" customHeight="1">
      <c r="A1186" s="253"/>
      <c r="B1186" s="254"/>
      <c r="C1186" s="134">
        <v>25</v>
      </c>
      <c r="D1186" s="119"/>
      <c r="E1186" s="119"/>
      <c r="F1186" s="119"/>
      <c r="G1186" s="119"/>
      <c r="H1186" s="119"/>
      <c r="I1186" s="119"/>
      <c r="J1186" s="119"/>
      <c r="K1186" s="119"/>
      <c r="L1186" s="119"/>
      <c r="M1186" s="119"/>
      <c r="N1186" s="119"/>
      <c r="O1186" s="119"/>
      <c r="P1186" s="120">
        <f t="shared" si="76"/>
        <v>0</v>
      </c>
    </row>
    <row r="1187" spans="1:16" ht="14.25" customHeight="1">
      <c r="A1187" s="253"/>
      <c r="B1187" s="254"/>
      <c r="C1187" s="134">
        <v>26</v>
      </c>
      <c r="D1187" s="119"/>
      <c r="E1187" s="119"/>
      <c r="F1187" s="119"/>
      <c r="G1187" s="119"/>
      <c r="H1187" s="119"/>
      <c r="I1187" s="119"/>
      <c r="J1187" s="119"/>
      <c r="K1187" s="119"/>
      <c r="L1187" s="119"/>
      <c r="M1187" s="119"/>
      <c r="N1187" s="119"/>
      <c r="O1187" s="119"/>
      <c r="P1187" s="120">
        <f t="shared" si="76"/>
        <v>0</v>
      </c>
    </row>
    <row r="1188" spans="1:16" ht="14.25" customHeight="1">
      <c r="A1188" s="255"/>
      <c r="B1188" s="256"/>
      <c r="C1188" s="134">
        <v>27</v>
      </c>
      <c r="D1188" s="119"/>
      <c r="E1188" s="119"/>
      <c r="F1188" s="119"/>
      <c r="G1188" s="119"/>
      <c r="H1188" s="119"/>
      <c r="I1188" s="119"/>
      <c r="J1188" s="119"/>
      <c r="K1188" s="119"/>
      <c r="L1188" s="119"/>
      <c r="M1188" s="119"/>
      <c r="N1188" s="119"/>
      <c r="O1188" s="119"/>
      <c r="P1188" s="120">
        <f t="shared" si="76"/>
        <v>0</v>
      </c>
    </row>
    <row r="1189" spans="1:16" ht="14.25" customHeight="1">
      <c r="A1189" s="340">
        <v>359</v>
      </c>
      <c r="B1189" s="341" t="s">
        <v>1953</v>
      </c>
      <c r="C1189" s="134">
        <v>11</v>
      </c>
      <c r="D1189" s="119"/>
      <c r="E1189" s="119"/>
      <c r="F1189" s="119"/>
      <c r="G1189" s="119"/>
      <c r="H1189" s="119"/>
      <c r="I1189" s="119"/>
      <c r="J1189" s="119"/>
      <c r="K1189" s="119"/>
      <c r="L1189" s="119"/>
      <c r="M1189" s="119"/>
      <c r="N1189" s="119"/>
      <c r="O1189" s="119"/>
      <c r="P1189" s="120">
        <f t="shared" si="76"/>
        <v>0</v>
      </c>
    </row>
    <row r="1190" spans="1:16" ht="14.25" customHeight="1">
      <c r="A1190" s="253"/>
      <c r="B1190" s="254"/>
      <c r="C1190" s="134">
        <v>12</v>
      </c>
      <c r="D1190" s="119"/>
      <c r="E1190" s="119"/>
      <c r="F1190" s="119"/>
      <c r="G1190" s="119"/>
      <c r="H1190" s="119"/>
      <c r="I1190" s="119"/>
      <c r="J1190" s="119"/>
      <c r="K1190" s="119"/>
      <c r="L1190" s="119"/>
      <c r="M1190" s="119"/>
      <c r="N1190" s="119"/>
      <c r="O1190" s="119"/>
      <c r="P1190" s="120">
        <f t="shared" si="76"/>
        <v>0</v>
      </c>
    </row>
    <row r="1191" spans="1:16" ht="14.25" customHeight="1">
      <c r="A1191" s="253"/>
      <c r="B1191" s="254"/>
      <c r="C1191" s="134">
        <v>13</v>
      </c>
      <c r="D1191" s="119"/>
      <c r="E1191" s="119"/>
      <c r="F1191" s="119"/>
      <c r="G1191" s="119"/>
      <c r="H1191" s="119"/>
      <c r="I1191" s="119"/>
      <c r="J1191" s="119"/>
      <c r="K1191" s="119"/>
      <c r="L1191" s="119"/>
      <c r="M1191" s="119"/>
      <c r="N1191" s="119"/>
      <c r="O1191" s="119"/>
      <c r="P1191" s="120">
        <f t="shared" si="76"/>
        <v>0</v>
      </c>
    </row>
    <row r="1192" spans="1:16" ht="14.25" customHeight="1">
      <c r="A1192" s="253"/>
      <c r="B1192" s="254"/>
      <c r="C1192" s="134">
        <v>14</v>
      </c>
      <c r="D1192" s="119"/>
      <c r="E1192" s="119"/>
      <c r="F1192" s="119"/>
      <c r="G1192" s="119"/>
      <c r="H1192" s="119"/>
      <c r="I1192" s="119"/>
      <c r="J1192" s="119"/>
      <c r="K1192" s="119"/>
      <c r="L1192" s="119"/>
      <c r="M1192" s="119"/>
      <c r="N1192" s="119"/>
      <c r="O1192" s="119"/>
      <c r="P1192" s="120">
        <f t="shared" si="76"/>
        <v>0</v>
      </c>
    </row>
    <row r="1193" spans="1:16" ht="14.25" customHeight="1">
      <c r="A1193" s="253"/>
      <c r="B1193" s="254"/>
      <c r="C1193" s="134">
        <v>15</v>
      </c>
      <c r="D1193" s="119">
        <v>202</v>
      </c>
      <c r="E1193" s="119">
        <v>202</v>
      </c>
      <c r="F1193" s="119">
        <v>202</v>
      </c>
      <c r="G1193" s="119">
        <v>202</v>
      </c>
      <c r="H1193" s="119">
        <v>202</v>
      </c>
      <c r="I1193" s="119">
        <v>202</v>
      </c>
      <c r="J1193" s="119">
        <v>202</v>
      </c>
      <c r="K1193" s="119">
        <v>202</v>
      </c>
      <c r="L1193" s="119">
        <v>202</v>
      </c>
      <c r="M1193" s="119">
        <v>202</v>
      </c>
      <c r="N1193" s="119">
        <v>202</v>
      </c>
      <c r="O1193" s="119">
        <v>202</v>
      </c>
      <c r="P1193" s="120">
        <f t="shared" si="76"/>
        <v>2424</v>
      </c>
    </row>
    <row r="1194" spans="1:16" ht="14.25" customHeight="1">
      <c r="A1194" s="253"/>
      <c r="B1194" s="254"/>
      <c r="C1194" s="134">
        <v>16</v>
      </c>
      <c r="D1194" s="119"/>
      <c r="E1194" s="119"/>
      <c r="F1194" s="119"/>
      <c r="G1194" s="119"/>
      <c r="H1194" s="119"/>
      <c r="I1194" s="119"/>
      <c r="J1194" s="119"/>
      <c r="K1194" s="119"/>
      <c r="L1194" s="119"/>
      <c r="M1194" s="119"/>
      <c r="N1194" s="119"/>
      <c r="O1194" s="119"/>
      <c r="P1194" s="120">
        <f t="shared" si="76"/>
        <v>0</v>
      </c>
    </row>
    <row r="1195" spans="1:16" ht="14.25" customHeight="1">
      <c r="A1195" s="253"/>
      <c r="B1195" s="254"/>
      <c r="C1195" s="134">
        <v>17</v>
      </c>
      <c r="D1195" s="119"/>
      <c r="E1195" s="119"/>
      <c r="F1195" s="119"/>
      <c r="G1195" s="119"/>
      <c r="H1195" s="119"/>
      <c r="I1195" s="119"/>
      <c r="J1195" s="119"/>
      <c r="K1195" s="119"/>
      <c r="L1195" s="119"/>
      <c r="M1195" s="119"/>
      <c r="N1195" s="119"/>
      <c r="O1195" s="119"/>
      <c r="P1195" s="120">
        <f t="shared" si="76"/>
        <v>0</v>
      </c>
    </row>
    <row r="1196" spans="1:16" ht="14.25" customHeight="1">
      <c r="A1196" s="253"/>
      <c r="B1196" s="254"/>
      <c r="C1196" s="134">
        <v>25</v>
      </c>
      <c r="D1196" s="161"/>
      <c r="E1196" s="161"/>
      <c r="F1196" s="161"/>
      <c r="G1196" s="161"/>
      <c r="H1196" s="161"/>
      <c r="I1196" s="161"/>
      <c r="J1196" s="161"/>
      <c r="K1196" s="161"/>
      <c r="L1196" s="161"/>
      <c r="M1196" s="161"/>
      <c r="N1196" s="161"/>
      <c r="O1196" s="161"/>
      <c r="P1196" s="120">
        <f t="shared" si="76"/>
        <v>0</v>
      </c>
    </row>
    <row r="1197" spans="1:16" ht="14.25" customHeight="1">
      <c r="A1197" s="253"/>
      <c r="B1197" s="254"/>
      <c r="C1197" s="134">
        <v>26</v>
      </c>
      <c r="D1197" s="161"/>
      <c r="E1197" s="161"/>
      <c r="F1197" s="161"/>
      <c r="G1197" s="161"/>
      <c r="H1197" s="161"/>
      <c r="I1197" s="161"/>
      <c r="J1197" s="161"/>
      <c r="K1197" s="161"/>
      <c r="L1197" s="161"/>
      <c r="M1197" s="161"/>
      <c r="N1197" s="161"/>
      <c r="O1197" s="161"/>
      <c r="P1197" s="120">
        <f t="shared" si="76"/>
        <v>0</v>
      </c>
    </row>
    <row r="1198" spans="1:16" ht="14.25" customHeight="1">
      <c r="A1198" s="255"/>
      <c r="B1198" s="256"/>
      <c r="C1198" s="134">
        <v>27</v>
      </c>
      <c r="D1198" s="161"/>
      <c r="E1198" s="161"/>
      <c r="F1198" s="161"/>
      <c r="G1198" s="161"/>
      <c r="H1198" s="161"/>
      <c r="I1198" s="161"/>
      <c r="J1198" s="161"/>
      <c r="K1198" s="161"/>
      <c r="L1198" s="161"/>
      <c r="M1198" s="161"/>
      <c r="N1198" s="161"/>
      <c r="O1198" s="161"/>
      <c r="P1198" s="120">
        <f t="shared" si="76"/>
        <v>0</v>
      </c>
    </row>
    <row r="1199" spans="1:16" ht="14.25" customHeight="1">
      <c r="A1199" s="155">
        <v>3600</v>
      </c>
      <c r="B1199" s="339" t="s">
        <v>1954</v>
      </c>
      <c r="C1199" s="262"/>
      <c r="D1199" s="156">
        <f t="shared" ref="D1199:P1199" si="77">SUM(D1200:D1269)</f>
        <v>2100</v>
      </c>
      <c r="E1199" s="156">
        <f t="shared" si="77"/>
        <v>2100</v>
      </c>
      <c r="F1199" s="156">
        <f t="shared" si="77"/>
        <v>2100</v>
      </c>
      <c r="G1199" s="156">
        <f t="shared" si="77"/>
        <v>2100</v>
      </c>
      <c r="H1199" s="156">
        <f t="shared" si="77"/>
        <v>2100</v>
      </c>
      <c r="I1199" s="156">
        <f t="shared" si="77"/>
        <v>2100</v>
      </c>
      <c r="J1199" s="156">
        <f t="shared" si="77"/>
        <v>2100</v>
      </c>
      <c r="K1199" s="156">
        <f t="shared" si="77"/>
        <v>2100</v>
      </c>
      <c r="L1199" s="156">
        <f t="shared" si="77"/>
        <v>2100</v>
      </c>
      <c r="M1199" s="156">
        <f t="shared" si="77"/>
        <v>2100</v>
      </c>
      <c r="N1199" s="156">
        <f t="shared" si="77"/>
        <v>2100</v>
      </c>
      <c r="O1199" s="156">
        <f t="shared" si="77"/>
        <v>2100</v>
      </c>
      <c r="P1199" s="156">
        <f t="shared" si="77"/>
        <v>25200</v>
      </c>
    </row>
    <row r="1200" spans="1:16" ht="15" customHeight="1">
      <c r="A1200" s="340">
        <v>361</v>
      </c>
      <c r="B1200" s="341" t="s">
        <v>1955</v>
      </c>
      <c r="C1200" s="134">
        <v>11</v>
      </c>
      <c r="D1200" s="119"/>
      <c r="E1200" s="119"/>
      <c r="F1200" s="119"/>
      <c r="G1200" s="119"/>
      <c r="H1200" s="119"/>
      <c r="I1200" s="119"/>
      <c r="J1200" s="119"/>
      <c r="K1200" s="119"/>
      <c r="L1200" s="119"/>
      <c r="M1200" s="119"/>
      <c r="N1200" s="119"/>
      <c r="O1200" s="119"/>
      <c r="P1200" s="120">
        <f t="shared" ref="P1200:P1269" si="78">SUM(D1200:O1200)</f>
        <v>0</v>
      </c>
    </row>
    <row r="1201" spans="1:16" ht="14.25" customHeight="1">
      <c r="A1201" s="253"/>
      <c r="B1201" s="254"/>
      <c r="C1201" s="134">
        <v>12</v>
      </c>
      <c r="D1201" s="119"/>
      <c r="E1201" s="119"/>
      <c r="F1201" s="119"/>
      <c r="G1201" s="119"/>
      <c r="H1201" s="119"/>
      <c r="I1201" s="119"/>
      <c r="J1201" s="119"/>
      <c r="K1201" s="119"/>
      <c r="L1201" s="119"/>
      <c r="M1201" s="119"/>
      <c r="N1201" s="119"/>
      <c r="O1201" s="119"/>
      <c r="P1201" s="120">
        <f t="shared" si="78"/>
        <v>0</v>
      </c>
    </row>
    <row r="1202" spans="1:16" ht="14.25" customHeight="1">
      <c r="A1202" s="253"/>
      <c r="B1202" s="254"/>
      <c r="C1202" s="134">
        <v>13</v>
      </c>
      <c r="D1202" s="119"/>
      <c r="E1202" s="119"/>
      <c r="F1202" s="119"/>
      <c r="G1202" s="119"/>
      <c r="H1202" s="119"/>
      <c r="I1202" s="119"/>
      <c r="J1202" s="119"/>
      <c r="K1202" s="119"/>
      <c r="L1202" s="119"/>
      <c r="M1202" s="119"/>
      <c r="N1202" s="119"/>
      <c r="O1202" s="119"/>
      <c r="P1202" s="120">
        <f t="shared" si="78"/>
        <v>0</v>
      </c>
    </row>
    <row r="1203" spans="1:16" ht="14.25" customHeight="1">
      <c r="A1203" s="253"/>
      <c r="B1203" s="254"/>
      <c r="C1203" s="134">
        <v>14</v>
      </c>
      <c r="D1203" s="119"/>
      <c r="E1203" s="119"/>
      <c r="F1203" s="119"/>
      <c r="G1203" s="119"/>
      <c r="H1203" s="119"/>
      <c r="I1203" s="119"/>
      <c r="J1203" s="119"/>
      <c r="K1203" s="119"/>
      <c r="L1203" s="119"/>
      <c r="M1203" s="119"/>
      <c r="N1203" s="119"/>
      <c r="O1203" s="119"/>
      <c r="P1203" s="120">
        <f t="shared" si="78"/>
        <v>0</v>
      </c>
    </row>
    <row r="1204" spans="1:16" ht="14.25" customHeight="1">
      <c r="A1204" s="253"/>
      <c r="B1204" s="254"/>
      <c r="C1204" s="134">
        <v>15</v>
      </c>
      <c r="D1204" s="119">
        <v>2000</v>
      </c>
      <c r="E1204" s="119">
        <v>2000</v>
      </c>
      <c r="F1204" s="119">
        <v>2000</v>
      </c>
      <c r="G1204" s="119">
        <v>2000</v>
      </c>
      <c r="H1204" s="119">
        <v>2000</v>
      </c>
      <c r="I1204" s="119">
        <v>2000</v>
      </c>
      <c r="J1204" s="119">
        <v>2000</v>
      </c>
      <c r="K1204" s="119">
        <v>2000</v>
      </c>
      <c r="L1204" s="119">
        <v>2000</v>
      </c>
      <c r="M1204" s="119">
        <v>2000</v>
      </c>
      <c r="N1204" s="119">
        <v>2000</v>
      </c>
      <c r="O1204" s="119">
        <v>2000</v>
      </c>
      <c r="P1204" s="120">
        <f t="shared" si="78"/>
        <v>24000</v>
      </c>
    </row>
    <row r="1205" spans="1:16" ht="14.25" customHeight="1">
      <c r="A1205" s="253"/>
      <c r="B1205" s="254"/>
      <c r="C1205" s="134">
        <v>16</v>
      </c>
      <c r="D1205" s="119"/>
      <c r="E1205" s="119"/>
      <c r="F1205" s="119"/>
      <c r="G1205" s="119"/>
      <c r="H1205" s="119"/>
      <c r="I1205" s="119"/>
      <c r="J1205" s="119"/>
      <c r="K1205" s="119"/>
      <c r="L1205" s="119"/>
      <c r="M1205" s="119"/>
      <c r="N1205" s="119"/>
      <c r="O1205" s="119"/>
      <c r="P1205" s="120">
        <f t="shared" si="78"/>
        <v>0</v>
      </c>
    </row>
    <row r="1206" spans="1:16" ht="14.25" customHeight="1">
      <c r="A1206" s="253"/>
      <c r="B1206" s="254"/>
      <c r="C1206" s="134">
        <v>17</v>
      </c>
      <c r="D1206" s="119"/>
      <c r="E1206" s="119"/>
      <c r="F1206" s="119"/>
      <c r="G1206" s="119"/>
      <c r="H1206" s="119"/>
      <c r="I1206" s="119"/>
      <c r="J1206" s="119"/>
      <c r="K1206" s="119"/>
      <c r="L1206" s="119"/>
      <c r="M1206" s="119"/>
      <c r="N1206" s="119"/>
      <c r="O1206" s="119"/>
      <c r="P1206" s="120">
        <f t="shared" si="78"/>
        <v>0</v>
      </c>
    </row>
    <row r="1207" spans="1:16" ht="14.25" customHeight="1">
      <c r="A1207" s="253"/>
      <c r="B1207" s="254"/>
      <c r="C1207" s="134">
        <v>25</v>
      </c>
      <c r="D1207" s="119"/>
      <c r="E1207" s="119"/>
      <c r="F1207" s="119"/>
      <c r="G1207" s="119"/>
      <c r="H1207" s="119"/>
      <c r="I1207" s="119"/>
      <c r="J1207" s="119"/>
      <c r="K1207" s="119"/>
      <c r="L1207" s="119"/>
      <c r="M1207" s="119"/>
      <c r="N1207" s="119"/>
      <c r="O1207" s="119"/>
      <c r="P1207" s="120">
        <f t="shared" si="78"/>
        <v>0</v>
      </c>
    </row>
    <row r="1208" spans="1:16" ht="14.25" customHeight="1">
      <c r="A1208" s="253"/>
      <c r="B1208" s="254"/>
      <c r="C1208" s="134">
        <v>26</v>
      </c>
      <c r="D1208" s="119"/>
      <c r="E1208" s="119"/>
      <c r="F1208" s="119"/>
      <c r="G1208" s="119"/>
      <c r="H1208" s="119"/>
      <c r="I1208" s="119"/>
      <c r="J1208" s="119"/>
      <c r="K1208" s="119"/>
      <c r="L1208" s="119"/>
      <c r="M1208" s="119"/>
      <c r="N1208" s="119"/>
      <c r="O1208" s="119"/>
      <c r="P1208" s="120">
        <f t="shared" si="78"/>
        <v>0</v>
      </c>
    </row>
    <row r="1209" spans="1:16" ht="14.25" customHeight="1">
      <c r="A1209" s="255"/>
      <c r="B1209" s="256"/>
      <c r="C1209" s="134">
        <v>27</v>
      </c>
      <c r="D1209" s="119"/>
      <c r="E1209" s="119"/>
      <c r="F1209" s="119"/>
      <c r="G1209" s="119"/>
      <c r="H1209" s="119"/>
      <c r="I1209" s="119"/>
      <c r="J1209" s="119"/>
      <c r="K1209" s="119"/>
      <c r="L1209" s="119"/>
      <c r="M1209" s="119"/>
      <c r="N1209" s="119"/>
      <c r="O1209" s="119"/>
      <c r="P1209" s="120">
        <f t="shared" si="78"/>
        <v>0</v>
      </c>
    </row>
    <row r="1210" spans="1:16" ht="15" customHeight="1">
      <c r="A1210" s="340">
        <v>362</v>
      </c>
      <c r="B1210" s="341" t="s">
        <v>1956</v>
      </c>
      <c r="C1210" s="134">
        <v>11</v>
      </c>
      <c r="D1210" s="119"/>
      <c r="E1210" s="119"/>
      <c r="F1210" s="119"/>
      <c r="G1210" s="119"/>
      <c r="H1210" s="119"/>
      <c r="I1210" s="119"/>
      <c r="J1210" s="119"/>
      <c r="K1210" s="119"/>
      <c r="L1210" s="119"/>
      <c r="M1210" s="119"/>
      <c r="N1210" s="119"/>
      <c r="O1210" s="119"/>
      <c r="P1210" s="120">
        <f t="shared" si="78"/>
        <v>0</v>
      </c>
    </row>
    <row r="1211" spans="1:16" ht="14.25" customHeight="1">
      <c r="A1211" s="253"/>
      <c r="B1211" s="254"/>
      <c r="C1211" s="134">
        <v>12</v>
      </c>
      <c r="D1211" s="119"/>
      <c r="E1211" s="119"/>
      <c r="F1211" s="119"/>
      <c r="G1211" s="119"/>
      <c r="H1211" s="119"/>
      <c r="I1211" s="119"/>
      <c r="J1211" s="119"/>
      <c r="K1211" s="119"/>
      <c r="L1211" s="119"/>
      <c r="M1211" s="119"/>
      <c r="N1211" s="119"/>
      <c r="O1211" s="119"/>
      <c r="P1211" s="120">
        <f t="shared" si="78"/>
        <v>0</v>
      </c>
    </row>
    <row r="1212" spans="1:16" ht="14.25" customHeight="1">
      <c r="A1212" s="253"/>
      <c r="B1212" s="254"/>
      <c r="C1212" s="134">
        <v>13</v>
      </c>
      <c r="D1212" s="119"/>
      <c r="E1212" s="119"/>
      <c r="F1212" s="119"/>
      <c r="G1212" s="119"/>
      <c r="H1212" s="119"/>
      <c r="I1212" s="119"/>
      <c r="J1212" s="119"/>
      <c r="K1212" s="119"/>
      <c r="L1212" s="119"/>
      <c r="M1212" s="119"/>
      <c r="N1212" s="119"/>
      <c r="O1212" s="119"/>
      <c r="P1212" s="120">
        <f t="shared" si="78"/>
        <v>0</v>
      </c>
    </row>
    <row r="1213" spans="1:16" ht="14.25" customHeight="1">
      <c r="A1213" s="253"/>
      <c r="B1213" s="254"/>
      <c r="C1213" s="134">
        <v>14</v>
      </c>
      <c r="D1213" s="119"/>
      <c r="E1213" s="119"/>
      <c r="F1213" s="119"/>
      <c r="G1213" s="119"/>
      <c r="H1213" s="119"/>
      <c r="I1213" s="119"/>
      <c r="J1213" s="119"/>
      <c r="K1213" s="119"/>
      <c r="L1213" s="119"/>
      <c r="M1213" s="119"/>
      <c r="N1213" s="119"/>
      <c r="O1213" s="119"/>
      <c r="P1213" s="120">
        <f t="shared" si="78"/>
        <v>0</v>
      </c>
    </row>
    <row r="1214" spans="1:16" ht="14.25" customHeight="1">
      <c r="A1214" s="253"/>
      <c r="B1214" s="254"/>
      <c r="C1214" s="134">
        <v>15</v>
      </c>
      <c r="D1214" s="119"/>
      <c r="E1214" s="119"/>
      <c r="F1214" s="119"/>
      <c r="G1214" s="119"/>
      <c r="H1214" s="119"/>
      <c r="I1214" s="119"/>
      <c r="J1214" s="119"/>
      <c r="K1214" s="119"/>
      <c r="L1214" s="119"/>
      <c r="M1214" s="119"/>
      <c r="N1214" s="119"/>
      <c r="O1214" s="119"/>
      <c r="P1214" s="120">
        <f t="shared" si="78"/>
        <v>0</v>
      </c>
    </row>
    <row r="1215" spans="1:16" ht="14.25" customHeight="1">
      <c r="A1215" s="253"/>
      <c r="B1215" s="254"/>
      <c r="C1215" s="134">
        <v>16</v>
      </c>
      <c r="D1215" s="119"/>
      <c r="E1215" s="119"/>
      <c r="F1215" s="119"/>
      <c r="G1215" s="119"/>
      <c r="H1215" s="119"/>
      <c r="I1215" s="119"/>
      <c r="J1215" s="119"/>
      <c r="K1215" s="119"/>
      <c r="L1215" s="119"/>
      <c r="M1215" s="119"/>
      <c r="N1215" s="119"/>
      <c r="O1215" s="119"/>
      <c r="P1215" s="120">
        <f t="shared" si="78"/>
        <v>0</v>
      </c>
    </row>
    <row r="1216" spans="1:16" ht="14.25" customHeight="1">
      <c r="A1216" s="253"/>
      <c r="B1216" s="254"/>
      <c r="C1216" s="134">
        <v>17</v>
      </c>
      <c r="D1216" s="119"/>
      <c r="E1216" s="119"/>
      <c r="F1216" s="119"/>
      <c r="G1216" s="119"/>
      <c r="H1216" s="119"/>
      <c r="I1216" s="119"/>
      <c r="J1216" s="119"/>
      <c r="K1216" s="119"/>
      <c r="L1216" s="119"/>
      <c r="M1216" s="119"/>
      <c r="N1216" s="119"/>
      <c r="O1216" s="119"/>
      <c r="P1216" s="120">
        <f t="shared" si="78"/>
        <v>0</v>
      </c>
    </row>
    <row r="1217" spans="1:16" ht="14.25" customHeight="1">
      <c r="A1217" s="253"/>
      <c r="B1217" s="254"/>
      <c r="C1217" s="134">
        <v>25</v>
      </c>
      <c r="D1217" s="119"/>
      <c r="E1217" s="119"/>
      <c r="F1217" s="119"/>
      <c r="G1217" s="119"/>
      <c r="H1217" s="119"/>
      <c r="I1217" s="119"/>
      <c r="J1217" s="119"/>
      <c r="K1217" s="119"/>
      <c r="L1217" s="119"/>
      <c r="M1217" s="119"/>
      <c r="N1217" s="119"/>
      <c r="O1217" s="119"/>
      <c r="P1217" s="120">
        <f t="shared" si="78"/>
        <v>0</v>
      </c>
    </row>
    <row r="1218" spans="1:16" ht="14.25" customHeight="1">
      <c r="A1218" s="253"/>
      <c r="B1218" s="254"/>
      <c r="C1218" s="134">
        <v>26</v>
      </c>
      <c r="D1218" s="119"/>
      <c r="E1218" s="119"/>
      <c r="F1218" s="119"/>
      <c r="G1218" s="119"/>
      <c r="H1218" s="119"/>
      <c r="I1218" s="119"/>
      <c r="J1218" s="119"/>
      <c r="K1218" s="119"/>
      <c r="L1218" s="119"/>
      <c r="M1218" s="119"/>
      <c r="N1218" s="119"/>
      <c r="O1218" s="119"/>
      <c r="P1218" s="120">
        <f t="shared" si="78"/>
        <v>0</v>
      </c>
    </row>
    <row r="1219" spans="1:16" ht="14.25" customHeight="1">
      <c r="A1219" s="255"/>
      <c r="B1219" s="256"/>
      <c r="C1219" s="134">
        <v>27</v>
      </c>
      <c r="D1219" s="119"/>
      <c r="E1219" s="119"/>
      <c r="F1219" s="119"/>
      <c r="G1219" s="119"/>
      <c r="H1219" s="119"/>
      <c r="I1219" s="119"/>
      <c r="J1219" s="119"/>
      <c r="K1219" s="119"/>
      <c r="L1219" s="119"/>
      <c r="M1219" s="119"/>
      <c r="N1219" s="119"/>
      <c r="O1219" s="119"/>
      <c r="P1219" s="120">
        <f t="shared" si="78"/>
        <v>0</v>
      </c>
    </row>
    <row r="1220" spans="1:16" ht="15" customHeight="1">
      <c r="A1220" s="340">
        <v>363</v>
      </c>
      <c r="B1220" s="341" t="s">
        <v>1957</v>
      </c>
      <c r="C1220" s="134">
        <v>11</v>
      </c>
      <c r="D1220" s="119"/>
      <c r="E1220" s="119"/>
      <c r="F1220" s="119"/>
      <c r="G1220" s="119"/>
      <c r="H1220" s="119"/>
      <c r="I1220" s="119"/>
      <c r="J1220" s="119"/>
      <c r="K1220" s="119"/>
      <c r="L1220" s="119"/>
      <c r="M1220" s="119"/>
      <c r="N1220" s="119"/>
      <c r="O1220" s="119"/>
      <c r="P1220" s="120">
        <f t="shared" si="78"/>
        <v>0</v>
      </c>
    </row>
    <row r="1221" spans="1:16" ht="14.25" customHeight="1">
      <c r="A1221" s="253"/>
      <c r="B1221" s="254"/>
      <c r="C1221" s="134">
        <v>12</v>
      </c>
      <c r="D1221" s="119"/>
      <c r="E1221" s="119"/>
      <c r="F1221" s="119"/>
      <c r="G1221" s="119"/>
      <c r="H1221" s="119"/>
      <c r="I1221" s="119"/>
      <c r="J1221" s="119"/>
      <c r="K1221" s="119"/>
      <c r="L1221" s="119"/>
      <c r="M1221" s="119"/>
      <c r="N1221" s="119"/>
      <c r="O1221" s="119"/>
      <c r="P1221" s="120">
        <f t="shared" si="78"/>
        <v>0</v>
      </c>
    </row>
    <row r="1222" spans="1:16" ht="14.25" customHeight="1">
      <c r="A1222" s="253"/>
      <c r="B1222" s="254"/>
      <c r="C1222" s="134">
        <v>13</v>
      </c>
      <c r="D1222" s="119"/>
      <c r="E1222" s="119"/>
      <c r="F1222" s="119"/>
      <c r="G1222" s="119"/>
      <c r="H1222" s="119"/>
      <c r="I1222" s="119"/>
      <c r="J1222" s="119"/>
      <c r="K1222" s="119"/>
      <c r="L1222" s="119"/>
      <c r="M1222" s="119"/>
      <c r="N1222" s="119"/>
      <c r="O1222" s="119"/>
      <c r="P1222" s="120">
        <f t="shared" si="78"/>
        <v>0</v>
      </c>
    </row>
    <row r="1223" spans="1:16" ht="14.25" customHeight="1">
      <c r="A1223" s="253"/>
      <c r="B1223" s="254"/>
      <c r="C1223" s="134">
        <v>14</v>
      </c>
      <c r="D1223" s="119"/>
      <c r="E1223" s="119"/>
      <c r="F1223" s="119"/>
      <c r="G1223" s="119"/>
      <c r="H1223" s="119"/>
      <c r="I1223" s="119"/>
      <c r="J1223" s="119"/>
      <c r="K1223" s="119"/>
      <c r="L1223" s="119"/>
      <c r="M1223" s="119"/>
      <c r="N1223" s="119"/>
      <c r="O1223" s="119"/>
      <c r="P1223" s="120">
        <f t="shared" si="78"/>
        <v>0</v>
      </c>
    </row>
    <row r="1224" spans="1:16" ht="14.25" customHeight="1">
      <c r="A1224" s="253"/>
      <c r="B1224" s="254"/>
      <c r="C1224" s="134">
        <v>15</v>
      </c>
      <c r="D1224" s="119"/>
      <c r="E1224" s="119"/>
      <c r="F1224" s="119"/>
      <c r="G1224" s="119"/>
      <c r="H1224" s="119"/>
      <c r="I1224" s="119"/>
      <c r="J1224" s="119"/>
      <c r="K1224" s="119"/>
      <c r="L1224" s="119"/>
      <c r="M1224" s="119"/>
      <c r="N1224" s="119"/>
      <c r="O1224" s="119"/>
      <c r="P1224" s="120">
        <f t="shared" si="78"/>
        <v>0</v>
      </c>
    </row>
    <row r="1225" spans="1:16" ht="14.25" customHeight="1">
      <c r="A1225" s="253"/>
      <c r="B1225" s="254"/>
      <c r="C1225" s="134">
        <v>16</v>
      </c>
      <c r="D1225" s="119"/>
      <c r="E1225" s="119"/>
      <c r="F1225" s="119"/>
      <c r="G1225" s="119"/>
      <c r="H1225" s="119"/>
      <c r="I1225" s="119"/>
      <c r="J1225" s="119"/>
      <c r="K1225" s="119"/>
      <c r="L1225" s="119"/>
      <c r="M1225" s="119"/>
      <c r="N1225" s="119"/>
      <c r="O1225" s="119"/>
      <c r="P1225" s="120">
        <f t="shared" si="78"/>
        <v>0</v>
      </c>
    </row>
    <row r="1226" spans="1:16" ht="14.25" customHeight="1">
      <c r="A1226" s="253"/>
      <c r="B1226" s="254"/>
      <c r="C1226" s="134">
        <v>17</v>
      </c>
      <c r="D1226" s="119"/>
      <c r="E1226" s="119"/>
      <c r="F1226" s="119"/>
      <c r="G1226" s="119"/>
      <c r="H1226" s="119"/>
      <c r="I1226" s="119"/>
      <c r="J1226" s="119"/>
      <c r="K1226" s="119"/>
      <c r="L1226" s="119"/>
      <c r="M1226" s="119"/>
      <c r="N1226" s="119"/>
      <c r="O1226" s="119"/>
      <c r="P1226" s="120">
        <f t="shared" si="78"/>
        <v>0</v>
      </c>
    </row>
    <row r="1227" spans="1:16" ht="14.25" customHeight="1">
      <c r="A1227" s="253"/>
      <c r="B1227" s="254"/>
      <c r="C1227" s="134">
        <v>25</v>
      </c>
      <c r="D1227" s="119"/>
      <c r="E1227" s="119"/>
      <c r="F1227" s="119"/>
      <c r="G1227" s="119"/>
      <c r="H1227" s="119"/>
      <c r="I1227" s="119"/>
      <c r="J1227" s="119"/>
      <c r="K1227" s="119"/>
      <c r="L1227" s="119"/>
      <c r="M1227" s="119"/>
      <c r="N1227" s="119"/>
      <c r="O1227" s="119"/>
      <c r="P1227" s="120">
        <f t="shared" si="78"/>
        <v>0</v>
      </c>
    </row>
    <row r="1228" spans="1:16" ht="14.25" customHeight="1">
      <c r="A1228" s="253"/>
      <c r="B1228" s="254"/>
      <c r="C1228" s="134">
        <v>26</v>
      </c>
      <c r="D1228" s="119"/>
      <c r="E1228" s="119"/>
      <c r="F1228" s="119"/>
      <c r="G1228" s="119"/>
      <c r="H1228" s="119"/>
      <c r="I1228" s="119"/>
      <c r="J1228" s="119"/>
      <c r="K1228" s="119"/>
      <c r="L1228" s="119"/>
      <c r="M1228" s="119"/>
      <c r="N1228" s="119"/>
      <c r="O1228" s="119"/>
      <c r="P1228" s="120">
        <f t="shared" si="78"/>
        <v>0</v>
      </c>
    </row>
    <row r="1229" spans="1:16" ht="14.25" customHeight="1">
      <c r="A1229" s="255"/>
      <c r="B1229" s="256"/>
      <c r="C1229" s="134">
        <v>27</v>
      </c>
      <c r="D1229" s="119"/>
      <c r="E1229" s="119"/>
      <c r="F1229" s="119"/>
      <c r="G1229" s="119"/>
      <c r="H1229" s="119"/>
      <c r="I1229" s="119"/>
      <c r="J1229" s="119"/>
      <c r="K1229" s="119"/>
      <c r="L1229" s="119"/>
      <c r="M1229" s="119"/>
      <c r="N1229" s="119"/>
      <c r="O1229" s="119"/>
      <c r="P1229" s="120">
        <f t="shared" si="78"/>
        <v>0</v>
      </c>
    </row>
    <row r="1230" spans="1:16" ht="14.25" customHeight="1">
      <c r="A1230" s="340">
        <v>364</v>
      </c>
      <c r="B1230" s="341" t="s">
        <v>1958</v>
      </c>
      <c r="C1230" s="134">
        <v>11</v>
      </c>
      <c r="D1230" s="119"/>
      <c r="E1230" s="119"/>
      <c r="F1230" s="119"/>
      <c r="G1230" s="119"/>
      <c r="H1230" s="119"/>
      <c r="I1230" s="119"/>
      <c r="J1230" s="119"/>
      <c r="K1230" s="119"/>
      <c r="L1230" s="119"/>
      <c r="M1230" s="119"/>
      <c r="N1230" s="119"/>
      <c r="O1230" s="119"/>
      <c r="P1230" s="120">
        <f t="shared" si="78"/>
        <v>0</v>
      </c>
    </row>
    <row r="1231" spans="1:16" ht="14.25" customHeight="1">
      <c r="A1231" s="253"/>
      <c r="B1231" s="254"/>
      <c r="C1231" s="134">
        <v>12</v>
      </c>
      <c r="D1231" s="119"/>
      <c r="E1231" s="119"/>
      <c r="F1231" s="119"/>
      <c r="G1231" s="119"/>
      <c r="H1231" s="119"/>
      <c r="I1231" s="119"/>
      <c r="J1231" s="119"/>
      <c r="K1231" s="119"/>
      <c r="L1231" s="119"/>
      <c r="M1231" s="119"/>
      <c r="N1231" s="119"/>
      <c r="O1231" s="119"/>
      <c r="P1231" s="120">
        <f t="shared" si="78"/>
        <v>0</v>
      </c>
    </row>
    <row r="1232" spans="1:16" ht="14.25" customHeight="1">
      <c r="A1232" s="253"/>
      <c r="B1232" s="254"/>
      <c r="C1232" s="134">
        <v>13</v>
      </c>
      <c r="D1232" s="119"/>
      <c r="E1232" s="119"/>
      <c r="F1232" s="119"/>
      <c r="G1232" s="119"/>
      <c r="H1232" s="119"/>
      <c r="I1232" s="119"/>
      <c r="J1232" s="119"/>
      <c r="K1232" s="119"/>
      <c r="L1232" s="119"/>
      <c r="M1232" s="119"/>
      <c r="N1232" s="119"/>
      <c r="O1232" s="119"/>
      <c r="P1232" s="120">
        <f t="shared" si="78"/>
        <v>0</v>
      </c>
    </row>
    <row r="1233" spans="1:16" ht="14.25" customHeight="1">
      <c r="A1233" s="253"/>
      <c r="B1233" s="254"/>
      <c r="C1233" s="134">
        <v>14</v>
      </c>
      <c r="D1233" s="119"/>
      <c r="E1233" s="119"/>
      <c r="F1233" s="119"/>
      <c r="G1233" s="119"/>
      <c r="H1233" s="119"/>
      <c r="I1233" s="119"/>
      <c r="J1233" s="119"/>
      <c r="K1233" s="119"/>
      <c r="L1233" s="119"/>
      <c r="M1233" s="119"/>
      <c r="N1233" s="119"/>
      <c r="O1233" s="119"/>
      <c r="P1233" s="120">
        <f t="shared" si="78"/>
        <v>0</v>
      </c>
    </row>
    <row r="1234" spans="1:16" ht="14.25" customHeight="1">
      <c r="A1234" s="253"/>
      <c r="B1234" s="254"/>
      <c r="C1234" s="134">
        <v>15</v>
      </c>
      <c r="D1234" s="119">
        <v>100</v>
      </c>
      <c r="E1234" s="119">
        <v>100</v>
      </c>
      <c r="F1234" s="119">
        <v>100</v>
      </c>
      <c r="G1234" s="119">
        <v>100</v>
      </c>
      <c r="H1234" s="119">
        <v>100</v>
      </c>
      <c r="I1234" s="119">
        <v>100</v>
      </c>
      <c r="J1234" s="119">
        <v>100</v>
      </c>
      <c r="K1234" s="119">
        <v>100</v>
      </c>
      <c r="L1234" s="119">
        <v>100</v>
      </c>
      <c r="M1234" s="119">
        <v>100</v>
      </c>
      <c r="N1234" s="119">
        <v>100</v>
      </c>
      <c r="O1234" s="119">
        <v>100</v>
      </c>
      <c r="P1234" s="120">
        <f t="shared" si="78"/>
        <v>1200</v>
      </c>
    </row>
    <row r="1235" spans="1:16" ht="14.25" customHeight="1">
      <c r="A1235" s="253"/>
      <c r="B1235" s="254"/>
      <c r="C1235" s="134">
        <v>16</v>
      </c>
      <c r="D1235" s="119"/>
      <c r="E1235" s="119"/>
      <c r="F1235" s="119"/>
      <c r="G1235" s="119"/>
      <c r="H1235" s="119"/>
      <c r="I1235" s="119"/>
      <c r="J1235" s="119"/>
      <c r="K1235" s="119"/>
      <c r="L1235" s="119"/>
      <c r="M1235" s="119"/>
      <c r="N1235" s="119"/>
      <c r="O1235" s="119"/>
      <c r="P1235" s="120">
        <f t="shared" si="78"/>
        <v>0</v>
      </c>
    </row>
    <row r="1236" spans="1:16" ht="14.25" customHeight="1">
      <c r="A1236" s="253"/>
      <c r="B1236" s="254"/>
      <c r="C1236" s="134">
        <v>17</v>
      </c>
      <c r="D1236" s="119"/>
      <c r="E1236" s="119"/>
      <c r="F1236" s="119"/>
      <c r="G1236" s="119"/>
      <c r="H1236" s="119"/>
      <c r="I1236" s="119"/>
      <c r="J1236" s="119"/>
      <c r="K1236" s="119"/>
      <c r="L1236" s="119"/>
      <c r="M1236" s="119"/>
      <c r="N1236" s="119"/>
      <c r="O1236" s="119"/>
      <c r="P1236" s="120">
        <f t="shared" si="78"/>
        <v>0</v>
      </c>
    </row>
    <row r="1237" spans="1:16" ht="14.25" customHeight="1">
      <c r="A1237" s="253"/>
      <c r="B1237" s="254"/>
      <c r="C1237" s="134">
        <v>25</v>
      </c>
      <c r="D1237" s="119"/>
      <c r="E1237" s="119"/>
      <c r="F1237" s="119"/>
      <c r="G1237" s="119"/>
      <c r="H1237" s="119"/>
      <c r="I1237" s="119"/>
      <c r="J1237" s="119"/>
      <c r="K1237" s="119"/>
      <c r="L1237" s="119"/>
      <c r="M1237" s="119"/>
      <c r="N1237" s="119"/>
      <c r="O1237" s="119"/>
      <c r="P1237" s="120">
        <f t="shared" si="78"/>
        <v>0</v>
      </c>
    </row>
    <row r="1238" spans="1:16" ht="14.25" customHeight="1">
      <c r="A1238" s="253"/>
      <c r="B1238" s="254"/>
      <c r="C1238" s="134">
        <v>26</v>
      </c>
      <c r="D1238" s="119"/>
      <c r="E1238" s="119"/>
      <c r="F1238" s="119"/>
      <c r="G1238" s="119"/>
      <c r="H1238" s="119"/>
      <c r="I1238" s="119"/>
      <c r="J1238" s="119"/>
      <c r="K1238" s="119"/>
      <c r="L1238" s="119"/>
      <c r="M1238" s="119"/>
      <c r="N1238" s="119"/>
      <c r="O1238" s="119"/>
      <c r="P1238" s="120">
        <f t="shared" si="78"/>
        <v>0</v>
      </c>
    </row>
    <row r="1239" spans="1:16" ht="14.25" customHeight="1">
      <c r="A1239" s="255"/>
      <c r="B1239" s="256"/>
      <c r="C1239" s="134">
        <v>27</v>
      </c>
      <c r="D1239" s="119"/>
      <c r="E1239" s="119"/>
      <c r="F1239" s="119"/>
      <c r="G1239" s="119"/>
      <c r="H1239" s="119"/>
      <c r="I1239" s="119"/>
      <c r="J1239" s="119"/>
      <c r="K1239" s="119"/>
      <c r="L1239" s="119"/>
      <c r="M1239" s="119"/>
      <c r="N1239" s="119"/>
      <c r="O1239" s="119"/>
      <c r="P1239" s="120">
        <f t="shared" si="78"/>
        <v>0</v>
      </c>
    </row>
    <row r="1240" spans="1:16" ht="14.25" customHeight="1">
      <c r="A1240" s="340">
        <v>365</v>
      </c>
      <c r="B1240" s="341" t="s">
        <v>1959</v>
      </c>
      <c r="C1240" s="134">
        <v>11</v>
      </c>
      <c r="D1240" s="119"/>
      <c r="E1240" s="119"/>
      <c r="F1240" s="119"/>
      <c r="G1240" s="119"/>
      <c r="H1240" s="119"/>
      <c r="I1240" s="119"/>
      <c r="J1240" s="119"/>
      <c r="K1240" s="119"/>
      <c r="L1240" s="119"/>
      <c r="M1240" s="119"/>
      <c r="N1240" s="119"/>
      <c r="O1240" s="119"/>
      <c r="P1240" s="120">
        <f t="shared" si="78"/>
        <v>0</v>
      </c>
    </row>
    <row r="1241" spans="1:16" ht="14.25" customHeight="1">
      <c r="A1241" s="253"/>
      <c r="B1241" s="254"/>
      <c r="C1241" s="134">
        <v>12</v>
      </c>
      <c r="D1241" s="119"/>
      <c r="E1241" s="119"/>
      <c r="F1241" s="119"/>
      <c r="G1241" s="119"/>
      <c r="H1241" s="119"/>
      <c r="I1241" s="119"/>
      <c r="J1241" s="119"/>
      <c r="K1241" s="119"/>
      <c r="L1241" s="119"/>
      <c r="M1241" s="119"/>
      <c r="N1241" s="119"/>
      <c r="O1241" s="119"/>
      <c r="P1241" s="120">
        <f t="shared" si="78"/>
        <v>0</v>
      </c>
    </row>
    <row r="1242" spans="1:16" ht="14.25" customHeight="1">
      <c r="A1242" s="253"/>
      <c r="B1242" s="254"/>
      <c r="C1242" s="134">
        <v>13</v>
      </c>
      <c r="D1242" s="119"/>
      <c r="E1242" s="119"/>
      <c r="F1242" s="119"/>
      <c r="G1242" s="119"/>
      <c r="H1242" s="119"/>
      <c r="I1242" s="119"/>
      <c r="J1242" s="119"/>
      <c r="K1242" s="119"/>
      <c r="L1242" s="119"/>
      <c r="M1242" s="119"/>
      <c r="N1242" s="119"/>
      <c r="O1242" s="119"/>
      <c r="P1242" s="120">
        <f t="shared" si="78"/>
        <v>0</v>
      </c>
    </row>
    <row r="1243" spans="1:16" ht="14.25" customHeight="1">
      <c r="A1243" s="253"/>
      <c r="B1243" s="254"/>
      <c r="C1243" s="134">
        <v>14</v>
      </c>
      <c r="D1243" s="119"/>
      <c r="E1243" s="119"/>
      <c r="F1243" s="119"/>
      <c r="G1243" s="119"/>
      <c r="H1243" s="119"/>
      <c r="I1243" s="119"/>
      <c r="J1243" s="119"/>
      <c r="K1243" s="119"/>
      <c r="L1243" s="119"/>
      <c r="M1243" s="119"/>
      <c r="N1243" s="119"/>
      <c r="O1243" s="119"/>
      <c r="P1243" s="120">
        <f t="shared" si="78"/>
        <v>0</v>
      </c>
    </row>
    <row r="1244" spans="1:16" ht="14.25" customHeight="1">
      <c r="A1244" s="253"/>
      <c r="B1244" s="254"/>
      <c r="C1244" s="134">
        <v>15</v>
      </c>
      <c r="D1244" s="119"/>
      <c r="E1244" s="119"/>
      <c r="F1244" s="119"/>
      <c r="G1244" s="119"/>
      <c r="H1244" s="119"/>
      <c r="I1244" s="119"/>
      <c r="J1244" s="119"/>
      <c r="K1244" s="119"/>
      <c r="L1244" s="119"/>
      <c r="M1244" s="119"/>
      <c r="N1244" s="119"/>
      <c r="O1244" s="119"/>
      <c r="P1244" s="120">
        <f t="shared" si="78"/>
        <v>0</v>
      </c>
    </row>
    <row r="1245" spans="1:16" ht="14.25" customHeight="1">
      <c r="A1245" s="253"/>
      <c r="B1245" s="254"/>
      <c r="C1245" s="134">
        <v>16</v>
      </c>
      <c r="D1245" s="119"/>
      <c r="E1245" s="119"/>
      <c r="F1245" s="119"/>
      <c r="G1245" s="119"/>
      <c r="H1245" s="119"/>
      <c r="I1245" s="119"/>
      <c r="J1245" s="119"/>
      <c r="K1245" s="119"/>
      <c r="L1245" s="119"/>
      <c r="M1245" s="119"/>
      <c r="N1245" s="119"/>
      <c r="O1245" s="119"/>
      <c r="P1245" s="120">
        <f t="shared" si="78"/>
        <v>0</v>
      </c>
    </row>
    <row r="1246" spans="1:16" ht="14.25" customHeight="1">
      <c r="A1246" s="253"/>
      <c r="B1246" s="254"/>
      <c r="C1246" s="134">
        <v>17</v>
      </c>
      <c r="D1246" s="119"/>
      <c r="E1246" s="119"/>
      <c r="F1246" s="119"/>
      <c r="G1246" s="119"/>
      <c r="H1246" s="119"/>
      <c r="I1246" s="119"/>
      <c r="J1246" s="119"/>
      <c r="K1246" s="119"/>
      <c r="L1246" s="119"/>
      <c r="M1246" s="119"/>
      <c r="N1246" s="119"/>
      <c r="O1246" s="119"/>
      <c r="P1246" s="120">
        <f t="shared" si="78"/>
        <v>0</v>
      </c>
    </row>
    <row r="1247" spans="1:16" ht="14.25" customHeight="1">
      <c r="A1247" s="253"/>
      <c r="B1247" s="254"/>
      <c r="C1247" s="134">
        <v>25</v>
      </c>
      <c r="D1247" s="119"/>
      <c r="E1247" s="119"/>
      <c r="F1247" s="119"/>
      <c r="G1247" s="119"/>
      <c r="H1247" s="119"/>
      <c r="I1247" s="119"/>
      <c r="J1247" s="119"/>
      <c r="K1247" s="119"/>
      <c r="L1247" s="119"/>
      <c r="M1247" s="119"/>
      <c r="N1247" s="119"/>
      <c r="O1247" s="119"/>
      <c r="P1247" s="120">
        <f t="shared" si="78"/>
        <v>0</v>
      </c>
    </row>
    <row r="1248" spans="1:16" ht="14.25" customHeight="1">
      <c r="A1248" s="253"/>
      <c r="B1248" s="254"/>
      <c r="C1248" s="134">
        <v>26</v>
      </c>
      <c r="D1248" s="119"/>
      <c r="E1248" s="119"/>
      <c r="F1248" s="119"/>
      <c r="G1248" s="119"/>
      <c r="H1248" s="119"/>
      <c r="I1248" s="119"/>
      <c r="J1248" s="119"/>
      <c r="K1248" s="119"/>
      <c r="L1248" s="119"/>
      <c r="M1248" s="119"/>
      <c r="N1248" s="119"/>
      <c r="O1248" s="119"/>
      <c r="P1248" s="120">
        <f t="shared" si="78"/>
        <v>0</v>
      </c>
    </row>
    <row r="1249" spans="1:16" ht="14.25" customHeight="1">
      <c r="A1249" s="255"/>
      <c r="B1249" s="256"/>
      <c r="C1249" s="134">
        <v>27</v>
      </c>
      <c r="D1249" s="119"/>
      <c r="E1249" s="119"/>
      <c r="F1249" s="119"/>
      <c r="G1249" s="119"/>
      <c r="H1249" s="119"/>
      <c r="I1249" s="119"/>
      <c r="J1249" s="119"/>
      <c r="K1249" s="119"/>
      <c r="L1249" s="119"/>
      <c r="M1249" s="119"/>
      <c r="N1249" s="119"/>
      <c r="O1249" s="119"/>
      <c r="P1249" s="120">
        <f t="shared" si="78"/>
        <v>0</v>
      </c>
    </row>
    <row r="1250" spans="1:16" ht="15" customHeight="1">
      <c r="A1250" s="340">
        <v>366</v>
      </c>
      <c r="B1250" s="341" t="s">
        <v>1960</v>
      </c>
      <c r="C1250" s="134">
        <v>11</v>
      </c>
      <c r="D1250" s="119"/>
      <c r="E1250" s="119"/>
      <c r="F1250" s="119"/>
      <c r="G1250" s="119"/>
      <c r="H1250" s="119"/>
      <c r="I1250" s="119"/>
      <c r="J1250" s="119"/>
      <c r="K1250" s="119"/>
      <c r="L1250" s="119"/>
      <c r="M1250" s="119"/>
      <c r="N1250" s="119"/>
      <c r="O1250" s="119"/>
      <c r="P1250" s="120">
        <f t="shared" si="78"/>
        <v>0</v>
      </c>
    </row>
    <row r="1251" spans="1:16" ht="14.25" customHeight="1">
      <c r="A1251" s="253"/>
      <c r="B1251" s="254"/>
      <c r="C1251" s="134">
        <v>12</v>
      </c>
      <c r="D1251" s="119"/>
      <c r="E1251" s="119"/>
      <c r="F1251" s="119"/>
      <c r="G1251" s="119"/>
      <c r="H1251" s="119"/>
      <c r="I1251" s="119"/>
      <c r="J1251" s="119"/>
      <c r="K1251" s="119"/>
      <c r="L1251" s="119"/>
      <c r="M1251" s="119"/>
      <c r="N1251" s="119"/>
      <c r="O1251" s="119"/>
      <c r="P1251" s="120">
        <f t="shared" si="78"/>
        <v>0</v>
      </c>
    </row>
    <row r="1252" spans="1:16" ht="14.25" customHeight="1">
      <c r="A1252" s="253"/>
      <c r="B1252" s="254"/>
      <c r="C1252" s="134">
        <v>13</v>
      </c>
      <c r="D1252" s="119"/>
      <c r="E1252" s="119"/>
      <c r="F1252" s="119"/>
      <c r="G1252" s="119"/>
      <c r="H1252" s="119"/>
      <c r="I1252" s="119"/>
      <c r="J1252" s="119"/>
      <c r="K1252" s="119"/>
      <c r="L1252" s="119"/>
      <c r="M1252" s="119"/>
      <c r="N1252" s="119"/>
      <c r="O1252" s="119"/>
      <c r="P1252" s="120">
        <f t="shared" si="78"/>
        <v>0</v>
      </c>
    </row>
    <row r="1253" spans="1:16" ht="14.25" customHeight="1">
      <c r="A1253" s="253"/>
      <c r="B1253" s="254"/>
      <c r="C1253" s="134">
        <v>14</v>
      </c>
      <c r="D1253" s="119"/>
      <c r="E1253" s="119"/>
      <c r="F1253" s="119"/>
      <c r="G1253" s="119"/>
      <c r="H1253" s="119"/>
      <c r="I1253" s="119"/>
      <c r="J1253" s="119"/>
      <c r="K1253" s="119"/>
      <c r="L1253" s="119"/>
      <c r="M1253" s="119"/>
      <c r="N1253" s="119"/>
      <c r="O1253" s="119"/>
      <c r="P1253" s="120">
        <f t="shared" si="78"/>
        <v>0</v>
      </c>
    </row>
    <row r="1254" spans="1:16" ht="14.25" customHeight="1">
      <c r="A1254" s="253"/>
      <c r="B1254" s="254"/>
      <c r="C1254" s="134">
        <v>15</v>
      </c>
      <c r="D1254" s="119"/>
      <c r="E1254" s="119"/>
      <c r="F1254" s="119"/>
      <c r="G1254" s="119"/>
      <c r="H1254" s="119"/>
      <c r="I1254" s="119"/>
      <c r="J1254" s="119"/>
      <c r="K1254" s="119"/>
      <c r="L1254" s="119"/>
      <c r="M1254" s="119"/>
      <c r="N1254" s="119"/>
      <c r="O1254" s="119"/>
      <c r="P1254" s="120">
        <f t="shared" si="78"/>
        <v>0</v>
      </c>
    </row>
    <row r="1255" spans="1:16" ht="14.25" customHeight="1">
      <c r="A1255" s="253"/>
      <c r="B1255" s="254"/>
      <c r="C1255" s="134">
        <v>16</v>
      </c>
      <c r="D1255" s="119"/>
      <c r="E1255" s="119"/>
      <c r="F1255" s="119"/>
      <c r="G1255" s="119"/>
      <c r="H1255" s="119"/>
      <c r="I1255" s="119"/>
      <c r="J1255" s="119"/>
      <c r="K1255" s="119"/>
      <c r="L1255" s="119"/>
      <c r="M1255" s="119"/>
      <c r="N1255" s="119"/>
      <c r="O1255" s="119"/>
      <c r="P1255" s="120">
        <f t="shared" si="78"/>
        <v>0</v>
      </c>
    </row>
    <row r="1256" spans="1:16" ht="14.25" customHeight="1">
      <c r="A1256" s="253"/>
      <c r="B1256" s="254"/>
      <c r="C1256" s="134">
        <v>17</v>
      </c>
      <c r="D1256" s="119"/>
      <c r="E1256" s="119"/>
      <c r="F1256" s="119"/>
      <c r="G1256" s="119"/>
      <c r="H1256" s="119"/>
      <c r="I1256" s="119"/>
      <c r="J1256" s="119"/>
      <c r="K1256" s="119"/>
      <c r="L1256" s="119"/>
      <c r="M1256" s="119"/>
      <c r="N1256" s="119"/>
      <c r="O1256" s="119"/>
      <c r="P1256" s="120">
        <f t="shared" si="78"/>
        <v>0</v>
      </c>
    </row>
    <row r="1257" spans="1:16" ht="14.25" customHeight="1">
      <c r="A1257" s="253"/>
      <c r="B1257" s="254"/>
      <c r="C1257" s="134">
        <v>25</v>
      </c>
      <c r="D1257" s="119"/>
      <c r="E1257" s="119"/>
      <c r="F1257" s="119"/>
      <c r="G1257" s="119"/>
      <c r="H1257" s="119"/>
      <c r="I1257" s="119"/>
      <c r="J1257" s="119"/>
      <c r="K1257" s="119"/>
      <c r="L1257" s="119"/>
      <c r="M1257" s="119"/>
      <c r="N1257" s="119"/>
      <c r="O1257" s="119"/>
      <c r="P1257" s="120">
        <f t="shared" si="78"/>
        <v>0</v>
      </c>
    </row>
    <row r="1258" spans="1:16" ht="14.25" customHeight="1">
      <c r="A1258" s="253"/>
      <c r="B1258" s="254"/>
      <c r="C1258" s="134">
        <v>26</v>
      </c>
      <c r="D1258" s="119"/>
      <c r="E1258" s="119"/>
      <c r="F1258" s="119"/>
      <c r="G1258" s="119"/>
      <c r="H1258" s="119"/>
      <c r="I1258" s="119"/>
      <c r="J1258" s="119"/>
      <c r="K1258" s="119"/>
      <c r="L1258" s="119"/>
      <c r="M1258" s="119"/>
      <c r="N1258" s="119"/>
      <c r="O1258" s="119"/>
      <c r="P1258" s="120">
        <f t="shared" si="78"/>
        <v>0</v>
      </c>
    </row>
    <row r="1259" spans="1:16" ht="14.25" customHeight="1">
      <c r="A1259" s="255"/>
      <c r="B1259" s="256"/>
      <c r="C1259" s="134">
        <v>27</v>
      </c>
      <c r="D1259" s="119"/>
      <c r="E1259" s="119"/>
      <c r="F1259" s="119"/>
      <c r="G1259" s="119"/>
      <c r="H1259" s="119"/>
      <c r="I1259" s="119"/>
      <c r="J1259" s="119"/>
      <c r="K1259" s="119"/>
      <c r="L1259" s="119"/>
      <c r="M1259" s="119"/>
      <c r="N1259" s="119"/>
      <c r="O1259" s="119"/>
      <c r="P1259" s="120">
        <f t="shared" si="78"/>
        <v>0</v>
      </c>
    </row>
    <row r="1260" spans="1:16" ht="14.25" customHeight="1">
      <c r="A1260" s="340">
        <v>369</v>
      </c>
      <c r="B1260" s="341" t="s">
        <v>1961</v>
      </c>
      <c r="C1260" s="134">
        <v>11</v>
      </c>
      <c r="D1260" s="119"/>
      <c r="E1260" s="119"/>
      <c r="F1260" s="119"/>
      <c r="G1260" s="119"/>
      <c r="H1260" s="119"/>
      <c r="I1260" s="119"/>
      <c r="J1260" s="119"/>
      <c r="K1260" s="119"/>
      <c r="L1260" s="119"/>
      <c r="M1260" s="119"/>
      <c r="N1260" s="119"/>
      <c r="O1260" s="119"/>
      <c r="P1260" s="120">
        <f t="shared" si="78"/>
        <v>0</v>
      </c>
    </row>
    <row r="1261" spans="1:16" ht="14.25" customHeight="1">
      <c r="A1261" s="253"/>
      <c r="B1261" s="254"/>
      <c r="C1261" s="134">
        <v>12</v>
      </c>
      <c r="D1261" s="119"/>
      <c r="E1261" s="119"/>
      <c r="F1261" s="119"/>
      <c r="G1261" s="119"/>
      <c r="H1261" s="119"/>
      <c r="I1261" s="119"/>
      <c r="J1261" s="119"/>
      <c r="K1261" s="119"/>
      <c r="L1261" s="119"/>
      <c r="M1261" s="119"/>
      <c r="N1261" s="119"/>
      <c r="O1261" s="119"/>
      <c r="P1261" s="120">
        <f t="shared" si="78"/>
        <v>0</v>
      </c>
    </row>
    <row r="1262" spans="1:16" ht="14.25" customHeight="1">
      <c r="A1262" s="253"/>
      <c r="B1262" s="254"/>
      <c r="C1262" s="134">
        <v>13</v>
      </c>
      <c r="D1262" s="119"/>
      <c r="E1262" s="119"/>
      <c r="F1262" s="119"/>
      <c r="G1262" s="119"/>
      <c r="H1262" s="119"/>
      <c r="I1262" s="119"/>
      <c r="J1262" s="119"/>
      <c r="K1262" s="119"/>
      <c r="L1262" s="119"/>
      <c r="M1262" s="119"/>
      <c r="N1262" s="119"/>
      <c r="O1262" s="119"/>
      <c r="P1262" s="120">
        <f t="shared" si="78"/>
        <v>0</v>
      </c>
    </row>
    <row r="1263" spans="1:16" ht="14.25" customHeight="1">
      <c r="A1263" s="253"/>
      <c r="B1263" s="254"/>
      <c r="C1263" s="134">
        <v>14</v>
      </c>
      <c r="D1263" s="119"/>
      <c r="E1263" s="119"/>
      <c r="F1263" s="119"/>
      <c r="G1263" s="119"/>
      <c r="H1263" s="119"/>
      <c r="I1263" s="119"/>
      <c r="J1263" s="119"/>
      <c r="K1263" s="119"/>
      <c r="L1263" s="119"/>
      <c r="M1263" s="119"/>
      <c r="N1263" s="119"/>
      <c r="O1263" s="119"/>
      <c r="P1263" s="120">
        <f t="shared" si="78"/>
        <v>0</v>
      </c>
    </row>
    <row r="1264" spans="1:16" ht="14.25" customHeight="1">
      <c r="A1264" s="253"/>
      <c r="B1264" s="254"/>
      <c r="C1264" s="134">
        <v>15</v>
      </c>
      <c r="D1264" s="119"/>
      <c r="E1264" s="119"/>
      <c r="F1264" s="119"/>
      <c r="G1264" s="119"/>
      <c r="H1264" s="119"/>
      <c r="I1264" s="119"/>
      <c r="J1264" s="119"/>
      <c r="K1264" s="119"/>
      <c r="L1264" s="119"/>
      <c r="M1264" s="119"/>
      <c r="N1264" s="119"/>
      <c r="O1264" s="119"/>
      <c r="P1264" s="120">
        <f t="shared" si="78"/>
        <v>0</v>
      </c>
    </row>
    <row r="1265" spans="1:16" ht="14.25" customHeight="1">
      <c r="A1265" s="253"/>
      <c r="B1265" s="254"/>
      <c r="C1265" s="134">
        <v>16</v>
      </c>
      <c r="D1265" s="119"/>
      <c r="E1265" s="119"/>
      <c r="F1265" s="119"/>
      <c r="G1265" s="119"/>
      <c r="H1265" s="119"/>
      <c r="I1265" s="119"/>
      <c r="J1265" s="119"/>
      <c r="K1265" s="119"/>
      <c r="L1265" s="119"/>
      <c r="M1265" s="119"/>
      <c r="N1265" s="119"/>
      <c r="O1265" s="119"/>
      <c r="P1265" s="120">
        <f t="shared" si="78"/>
        <v>0</v>
      </c>
    </row>
    <row r="1266" spans="1:16" ht="14.25" customHeight="1">
      <c r="A1266" s="253"/>
      <c r="B1266" s="254"/>
      <c r="C1266" s="134">
        <v>17</v>
      </c>
      <c r="D1266" s="119"/>
      <c r="E1266" s="119"/>
      <c r="F1266" s="119"/>
      <c r="G1266" s="119"/>
      <c r="H1266" s="119"/>
      <c r="I1266" s="119"/>
      <c r="J1266" s="119"/>
      <c r="K1266" s="119"/>
      <c r="L1266" s="119"/>
      <c r="M1266" s="119"/>
      <c r="N1266" s="119"/>
      <c r="O1266" s="119"/>
      <c r="P1266" s="120">
        <f t="shared" si="78"/>
        <v>0</v>
      </c>
    </row>
    <row r="1267" spans="1:16" ht="14.25" customHeight="1">
      <c r="A1267" s="253"/>
      <c r="B1267" s="254"/>
      <c r="C1267" s="134">
        <v>25</v>
      </c>
      <c r="D1267" s="161"/>
      <c r="E1267" s="161"/>
      <c r="F1267" s="161"/>
      <c r="G1267" s="161"/>
      <c r="H1267" s="161"/>
      <c r="I1267" s="161"/>
      <c r="J1267" s="161"/>
      <c r="K1267" s="161"/>
      <c r="L1267" s="161"/>
      <c r="M1267" s="161"/>
      <c r="N1267" s="161"/>
      <c r="O1267" s="161"/>
      <c r="P1267" s="120">
        <f t="shared" si="78"/>
        <v>0</v>
      </c>
    </row>
    <row r="1268" spans="1:16" ht="14.25" customHeight="1">
      <c r="A1268" s="253"/>
      <c r="B1268" s="254"/>
      <c r="C1268" s="134">
        <v>26</v>
      </c>
      <c r="D1268" s="161"/>
      <c r="E1268" s="161"/>
      <c r="F1268" s="161"/>
      <c r="G1268" s="161"/>
      <c r="H1268" s="161"/>
      <c r="I1268" s="161"/>
      <c r="J1268" s="161"/>
      <c r="K1268" s="161"/>
      <c r="L1268" s="161"/>
      <c r="M1268" s="161"/>
      <c r="N1268" s="161"/>
      <c r="O1268" s="161"/>
      <c r="P1268" s="120">
        <f t="shared" si="78"/>
        <v>0</v>
      </c>
    </row>
    <row r="1269" spans="1:16" ht="14.25" customHeight="1">
      <c r="A1269" s="255"/>
      <c r="B1269" s="256"/>
      <c r="C1269" s="134">
        <v>27</v>
      </c>
      <c r="D1269" s="161"/>
      <c r="E1269" s="161"/>
      <c r="F1269" s="161"/>
      <c r="G1269" s="161"/>
      <c r="H1269" s="161"/>
      <c r="I1269" s="161"/>
      <c r="J1269" s="161"/>
      <c r="K1269" s="161"/>
      <c r="L1269" s="161"/>
      <c r="M1269" s="161"/>
      <c r="N1269" s="161"/>
      <c r="O1269" s="161"/>
      <c r="P1269" s="120">
        <f t="shared" si="78"/>
        <v>0</v>
      </c>
    </row>
    <row r="1270" spans="1:16" ht="14.25" customHeight="1">
      <c r="A1270" s="155">
        <v>3700</v>
      </c>
      <c r="B1270" s="339" t="s">
        <v>1962</v>
      </c>
      <c r="C1270" s="262"/>
      <c r="D1270" s="156">
        <f t="shared" ref="D1270:P1270" si="79">SUM(D1271:D1360)</f>
        <v>11844</v>
      </c>
      <c r="E1270" s="156">
        <f t="shared" si="79"/>
        <v>11844</v>
      </c>
      <c r="F1270" s="156">
        <f t="shared" si="79"/>
        <v>11844</v>
      </c>
      <c r="G1270" s="156">
        <f t="shared" si="79"/>
        <v>11844</v>
      </c>
      <c r="H1270" s="156">
        <f t="shared" si="79"/>
        <v>11844</v>
      </c>
      <c r="I1270" s="156">
        <f t="shared" si="79"/>
        <v>11844</v>
      </c>
      <c r="J1270" s="156">
        <f t="shared" si="79"/>
        <v>11844</v>
      </c>
      <c r="K1270" s="156">
        <f t="shared" si="79"/>
        <v>11844</v>
      </c>
      <c r="L1270" s="156">
        <f t="shared" si="79"/>
        <v>11844</v>
      </c>
      <c r="M1270" s="156">
        <f t="shared" si="79"/>
        <v>11844</v>
      </c>
      <c r="N1270" s="156">
        <f t="shared" si="79"/>
        <v>11844</v>
      </c>
      <c r="O1270" s="156">
        <f t="shared" si="79"/>
        <v>11844</v>
      </c>
      <c r="P1270" s="156">
        <f t="shared" si="79"/>
        <v>142128</v>
      </c>
    </row>
    <row r="1271" spans="1:16" ht="14.25" customHeight="1">
      <c r="A1271" s="340">
        <v>371</v>
      </c>
      <c r="B1271" s="341" t="s">
        <v>1963</v>
      </c>
      <c r="C1271" s="134">
        <v>11</v>
      </c>
      <c r="D1271" s="119"/>
      <c r="E1271" s="119"/>
      <c r="F1271" s="119"/>
      <c r="G1271" s="119"/>
      <c r="H1271" s="119"/>
      <c r="I1271" s="119"/>
      <c r="J1271" s="119"/>
      <c r="K1271" s="119"/>
      <c r="L1271" s="119"/>
      <c r="M1271" s="119"/>
      <c r="N1271" s="119"/>
      <c r="O1271" s="119"/>
      <c r="P1271" s="120">
        <f t="shared" ref="P1271:P1360" si="80">SUM(D1271:O1271)</f>
        <v>0</v>
      </c>
    </row>
    <row r="1272" spans="1:16" ht="14.25" customHeight="1">
      <c r="A1272" s="253"/>
      <c r="B1272" s="254"/>
      <c r="C1272" s="134">
        <v>12</v>
      </c>
      <c r="D1272" s="119"/>
      <c r="E1272" s="119"/>
      <c r="F1272" s="119"/>
      <c r="G1272" s="119"/>
      <c r="H1272" s="119"/>
      <c r="I1272" s="119"/>
      <c r="J1272" s="119"/>
      <c r="K1272" s="119"/>
      <c r="L1272" s="119"/>
      <c r="M1272" s="119"/>
      <c r="N1272" s="119"/>
      <c r="O1272" s="119"/>
      <c r="P1272" s="120">
        <f t="shared" si="80"/>
        <v>0</v>
      </c>
    </row>
    <row r="1273" spans="1:16" ht="14.25" customHeight="1">
      <c r="A1273" s="253"/>
      <c r="B1273" s="254"/>
      <c r="C1273" s="134">
        <v>13</v>
      </c>
      <c r="D1273" s="119"/>
      <c r="E1273" s="119"/>
      <c r="F1273" s="119"/>
      <c r="G1273" s="119"/>
      <c r="H1273" s="119"/>
      <c r="I1273" s="119"/>
      <c r="J1273" s="119"/>
      <c r="K1273" s="119"/>
      <c r="L1273" s="119"/>
      <c r="M1273" s="119"/>
      <c r="N1273" s="119"/>
      <c r="O1273" s="119"/>
      <c r="P1273" s="120">
        <f t="shared" si="80"/>
        <v>0</v>
      </c>
    </row>
    <row r="1274" spans="1:16" ht="14.25" customHeight="1">
      <c r="A1274" s="253"/>
      <c r="B1274" s="254"/>
      <c r="C1274" s="134">
        <v>14</v>
      </c>
      <c r="D1274" s="119"/>
      <c r="E1274" s="119"/>
      <c r="F1274" s="119"/>
      <c r="G1274" s="119"/>
      <c r="H1274" s="119"/>
      <c r="I1274" s="119"/>
      <c r="J1274" s="119"/>
      <c r="K1274" s="119"/>
      <c r="L1274" s="119"/>
      <c r="M1274" s="119"/>
      <c r="N1274" s="119"/>
      <c r="O1274" s="119"/>
      <c r="P1274" s="120">
        <f t="shared" si="80"/>
        <v>0</v>
      </c>
    </row>
    <row r="1275" spans="1:16" ht="14.25" customHeight="1">
      <c r="A1275" s="253"/>
      <c r="B1275" s="254"/>
      <c r="C1275" s="134">
        <v>15</v>
      </c>
      <c r="D1275" s="119"/>
      <c r="E1275" s="119"/>
      <c r="F1275" s="119"/>
      <c r="G1275" s="119"/>
      <c r="H1275" s="119"/>
      <c r="I1275" s="119"/>
      <c r="J1275" s="119"/>
      <c r="K1275" s="119"/>
      <c r="L1275" s="119"/>
      <c r="M1275" s="119"/>
      <c r="N1275" s="119"/>
      <c r="O1275" s="119"/>
      <c r="P1275" s="120">
        <f t="shared" si="80"/>
        <v>0</v>
      </c>
    </row>
    <row r="1276" spans="1:16" ht="14.25" customHeight="1">
      <c r="A1276" s="253"/>
      <c r="B1276" s="254"/>
      <c r="C1276" s="134">
        <v>16</v>
      </c>
      <c r="D1276" s="119"/>
      <c r="E1276" s="119"/>
      <c r="F1276" s="119"/>
      <c r="G1276" s="119"/>
      <c r="H1276" s="119"/>
      <c r="I1276" s="119"/>
      <c r="J1276" s="119"/>
      <c r="K1276" s="119"/>
      <c r="L1276" s="119"/>
      <c r="M1276" s="119"/>
      <c r="N1276" s="119"/>
      <c r="O1276" s="119"/>
      <c r="P1276" s="120">
        <f t="shared" si="80"/>
        <v>0</v>
      </c>
    </row>
    <row r="1277" spans="1:16" ht="14.25" customHeight="1">
      <c r="A1277" s="253"/>
      <c r="B1277" s="254"/>
      <c r="C1277" s="134">
        <v>17</v>
      </c>
      <c r="D1277" s="119"/>
      <c r="E1277" s="119"/>
      <c r="F1277" s="119"/>
      <c r="G1277" s="119"/>
      <c r="H1277" s="119"/>
      <c r="I1277" s="119"/>
      <c r="J1277" s="119"/>
      <c r="K1277" s="119"/>
      <c r="L1277" s="119"/>
      <c r="M1277" s="119"/>
      <c r="N1277" s="119"/>
      <c r="O1277" s="119"/>
      <c r="P1277" s="120">
        <f t="shared" si="80"/>
        <v>0</v>
      </c>
    </row>
    <row r="1278" spans="1:16" ht="14.25" customHeight="1">
      <c r="A1278" s="253"/>
      <c r="B1278" s="254"/>
      <c r="C1278" s="134">
        <v>25</v>
      </c>
      <c r="D1278" s="119"/>
      <c r="E1278" s="119"/>
      <c r="F1278" s="119"/>
      <c r="G1278" s="119"/>
      <c r="H1278" s="119"/>
      <c r="I1278" s="119"/>
      <c r="J1278" s="119"/>
      <c r="K1278" s="119"/>
      <c r="L1278" s="119"/>
      <c r="M1278" s="119"/>
      <c r="N1278" s="119"/>
      <c r="O1278" s="119"/>
      <c r="P1278" s="120">
        <f t="shared" si="80"/>
        <v>0</v>
      </c>
    </row>
    <row r="1279" spans="1:16" ht="14.25" customHeight="1">
      <c r="A1279" s="253"/>
      <c r="B1279" s="254"/>
      <c r="C1279" s="134">
        <v>26</v>
      </c>
      <c r="D1279" s="119"/>
      <c r="E1279" s="119"/>
      <c r="F1279" s="119"/>
      <c r="G1279" s="119"/>
      <c r="H1279" s="119"/>
      <c r="I1279" s="119"/>
      <c r="J1279" s="119"/>
      <c r="K1279" s="119"/>
      <c r="L1279" s="119"/>
      <c r="M1279" s="119"/>
      <c r="N1279" s="119"/>
      <c r="O1279" s="119"/>
      <c r="P1279" s="120">
        <f t="shared" si="80"/>
        <v>0</v>
      </c>
    </row>
    <row r="1280" spans="1:16" ht="14.25" customHeight="1">
      <c r="A1280" s="255"/>
      <c r="B1280" s="256"/>
      <c r="C1280" s="134">
        <v>27</v>
      </c>
      <c r="D1280" s="119"/>
      <c r="E1280" s="119"/>
      <c r="F1280" s="119"/>
      <c r="G1280" s="119"/>
      <c r="H1280" s="119"/>
      <c r="I1280" s="119"/>
      <c r="J1280" s="119"/>
      <c r="K1280" s="119"/>
      <c r="L1280" s="119"/>
      <c r="M1280" s="119"/>
      <c r="N1280" s="119"/>
      <c r="O1280" s="119"/>
      <c r="P1280" s="120">
        <f t="shared" si="80"/>
        <v>0</v>
      </c>
    </row>
    <row r="1281" spans="1:16" ht="14.25" customHeight="1">
      <c r="A1281" s="340">
        <v>372</v>
      </c>
      <c r="B1281" s="341" t="s">
        <v>1964</v>
      </c>
      <c r="C1281" s="134">
        <v>11</v>
      </c>
      <c r="D1281" s="119">
        <v>189</v>
      </c>
      <c r="E1281" s="119">
        <v>189</v>
      </c>
      <c r="F1281" s="119">
        <v>189</v>
      </c>
      <c r="G1281" s="119">
        <v>189</v>
      </c>
      <c r="H1281" s="119">
        <v>189</v>
      </c>
      <c r="I1281" s="119">
        <v>189</v>
      </c>
      <c r="J1281" s="119">
        <v>189</v>
      </c>
      <c r="K1281" s="119">
        <v>189</v>
      </c>
      <c r="L1281" s="119">
        <v>189</v>
      </c>
      <c r="M1281" s="119">
        <v>189</v>
      </c>
      <c r="N1281" s="119">
        <v>189</v>
      </c>
      <c r="O1281" s="119">
        <v>189</v>
      </c>
      <c r="P1281" s="120">
        <f t="shared" si="80"/>
        <v>2268</v>
      </c>
    </row>
    <row r="1282" spans="1:16" ht="14.25" customHeight="1">
      <c r="A1282" s="253"/>
      <c r="B1282" s="254"/>
      <c r="C1282" s="134">
        <v>12</v>
      </c>
      <c r="D1282" s="119"/>
      <c r="E1282" s="119"/>
      <c r="F1282" s="119"/>
      <c r="G1282" s="119"/>
      <c r="H1282" s="119"/>
      <c r="I1282" s="119"/>
      <c r="J1282" s="119"/>
      <c r="K1282" s="119"/>
      <c r="L1282" s="119"/>
      <c r="M1282" s="119"/>
      <c r="N1282" s="119"/>
      <c r="O1282" s="119"/>
      <c r="P1282" s="120">
        <f t="shared" si="80"/>
        <v>0</v>
      </c>
    </row>
    <row r="1283" spans="1:16" ht="14.25" customHeight="1">
      <c r="A1283" s="253"/>
      <c r="B1283" s="254"/>
      <c r="C1283" s="134">
        <v>13</v>
      </c>
      <c r="D1283" s="119"/>
      <c r="E1283" s="119"/>
      <c r="F1283" s="119"/>
      <c r="G1283" s="119"/>
      <c r="H1283" s="119"/>
      <c r="I1283" s="119"/>
      <c r="J1283" s="119"/>
      <c r="K1283" s="119"/>
      <c r="L1283" s="119"/>
      <c r="M1283" s="119"/>
      <c r="N1283" s="119"/>
      <c r="O1283" s="119"/>
      <c r="P1283" s="120">
        <f t="shared" si="80"/>
        <v>0</v>
      </c>
    </row>
    <row r="1284" spans="1:16" ht="14.25" customHeight="1">
      <c r="A1284" s="253"/>
      <c r="B1284" s="254"/>
      <c r="C1284" s="134">
        <v>14</v>
      </c>
      <c r="D1284" s="119"/>
      <c r="E1284" s="119"/>
      <c r="F1284" s="119"/>
      <c r="G1284" s="119"/>
      <c r="H1284" s="119"/>
      <c r="I1284" s="119"/>
      <c r="J1284" s="119"/>
      <c r="K1284" s="119"/>
      <c r="L1284" s="119"/>
      <c r="M1284" s="119"/>
      <c r="N1284" s="119"/>
      <c r="O1284" s="119"/>
      <c r="P1284" s="120">
        <f t="shared" si="80"/>
        <v>0</v>
      </c>
    </row>
    <row r="1285" spans="1:16" ht="14.25" customHeight="1">
      <c r="A1285" s="253"/>
      <c r="B1285" s="254"/>
      <c r="C1285" s="134">
        <v>15</v>
      </c>
      <c r="D1285" s="119"/>
      <c r="E1285" s="119"/>
      <c r="F1285" s="119"/>
      <c r="G1285" s="119"/>
      <c r="H1285" s="119"/>
      <c r="I1285" s="119"/>
      <c r="J1285" s="119"/>
      <c r="K1285" s="119"/>
      <c r="L1285" s="119"/>
      <c r="M1285" s="119"/>
      <c r="N1285" s="119"/>
      <c r="O1285" s="119"/>
      <c r="P1285" s="120">
        <f t="shared" si="80"/>
        <v>0</v>
      </c>
    </row>
    <row r="1286" spans="1:16" ht="14.25" customHeight="1">
      <c r="A1286" s="253"/>
      <c r="B1286" s="254"/>
      <c r="C1286" s="134">
        <v>16</v>
      </c>
      <c r="D1286" s="119"/>
      <c r="E1286" s="119"/>
      <c r="F1286" s="119"/>
      <c r="G1286" s="119"/>
      <c r="H1286" s="119"/>
      <c r="I1286" s="119"/>
      <c r="J1286" s="119"/>
      <c r="K1286" s="119"/>
      <c r="L1286" s="119"/>
      <c r="M1286" s="119"/>
      <c r="N1286" s="119"/>
      <c r="O1286" s="119"/>
      <c r="P1286" s="120">
        <f t="shared" si="80"/>
        <v>0</v>
      </c>
    </row>
    <row r="1287" spans="1:16" ht="14.25" customHeight="1">
      <c r="A1287" s="253"/>
      <c r="B1287" s="254"/>
      <c r="C1287" s="134">
        <v>17</v>
      </c>
      <c r="D1287" s="119"/>
      <c r="E1287" s="119"/>
      <c r="F1287" s="119"/>
      <c r="G1287" s="119"/>
      <c r="H1287" s="119"/>
      <c r="I1287" s="119"/>
      <c r="J1287" s="119"/>
      <c r="K1287" s="119"/>
      <c r="L1287" s="119"/>
      <c r="M1287" s="119"/>
      <c r="N1287" s="119"/>
      <c r="O1287" s="119"/>
      <c r="P1287" s="120">
        <f t="shared" si="80"/>
        <v>0</v>
      </c>
    </row>
    <row r="1288" spans="1:16" ht="14.25" customHeight="1">
      <c r="A1288" s="253"/>
      <c r="B1288" s="254"/>
      <c r="C1288" s="134">
        <v>25</v>
      </c>
      <c r="D1288" s="119"/>
      <c r="E1288" s="119"/>
      <c r="F1288" s="119"/>
      <c r="G1288" s="119"/>
      <c r="H1288" s="119"/>
      <c r="I1288" s="119"/>
      <c r="J1288" s="119"/>
      <c r="K1288" s="119"/>
      <c r="L1288" s="119"/>
      <c r="M1288" s="119"/>
      <c r="N1288" s="119"/>
      <c r="O1288" s="119"/>
      <c r="P1288" s="120">
        <f t="shared" si="80"/>
        <v>0</v>
      </c>
    </row>
    <row r="1289" spans="1:16" ht="14.25" customHeight="1">
      <c r="A1289" s="253"/>
      <c r="B1289" s="254"/>
      <c r="C1289" s="134">
        <v>26</v>
      </c>
      <c r="D1289" s="119"/>
      <c r="E1289" s="119"/>
      <c r="F1289" s="119"/>
      <c r="G1289" s="119"/>
      <c r="H1289" s="119"/>
      <c r="I1289" s="119"/>
      <c r="J1289" s="119"/>
      <c r="K1289" s="119"/>
      <c r="L1289" s="119"/>
      <c r="M1289" s="119"/>
      <c r="N1289" s="119"/>
      <c r="O1289" s="119"/>
      <c r="P1289" s="120">
        <f t="shared" si="80"/>
        <v>0</v>
      </c>
    </row>
    <row r="1290" spans="1:16" ht="14.25" customHeight="1">
      <c r="A1290" s="255"/>
      <c r="B1290" s="256"/>
      <c r="C1290" s="134">
        <v>27</v>
      </c>
      <c r="D1290" s="119"/>
      <c r="E1290" s="119"/>
      <c r="F1290" s="119"/>
      <c r="G1290" s="119"/>
      <c r="H1290" s="119"/>
      <c r="I1290" s="119"/>
      <c r="J1290" s="119"/>
      <c r="K1290" s="119"/>
      <c r="L1290" s="119"/>
      <c r="M1290" s="119"/>
      <c r="N1290" s="119"/>
      <c r="O1290" s="119"/>
      <c r="P1290" s="120">
        <f t="shared" si="80"/>
        <v>0</v>
      </c>
    </row>
    <row r="1291" spans="1:16" ht="14.25" customHeight="1">
      <c r="A1291" s="340">
        <v>373</v>
      </c>
      <c r="B1291" s="341" t="s">
        <v>1965</v>
      </c>
      <c r="C1291" s="134">
        <v>11</v>
      </c>
      <c r="D1291" s="119"/>
      <c r="E1291" s="119"/>
      <c r="F1291" s="119"/>
      <c r="G1291" s="119"/>
      <c r="H1291" s="119"/>
      <c r="I1291" s="119"/>
      <c r="J1291" s="119"/>
      <c r="K1291" s="119"/>
      <c r="L1291" s="119"/>
      <c r="M1291" s="119"/>
      <c r="N1291" s="119"/>
      <c r="O1291" s="119"/>
      <c r="P1291" s="120">
        <f t="shared" si="80"/>
        <v>0</v>
      </c>
    </row>
    <row r="1292" spans="1:16" ht="14.25" customHeight="1">
      <c r="A1292" s="253"/>
      <c r="B1292" s="254"/>
      <c r="C1292" s="134">
        <v>12</v>
      </c>
      <c r="D1292" s="119"/>
      <c r="E1292" s="119"/>
      <c r="F1292" s="119"/>
      <c r="G1292" s="119"/>
      <c r="H1292" s="119"/>
      <c r="I1292" s="119"/>
      <c r="J1292" s="119"/>
      <c r="K1292" s="119"/>
      <c r="L1292" s="119"/>
      <c r="M1292" s="119"/>
      <c r="N1292" s="119"/>
      <c r="O1292" s="119"/>
      <c r="P1292" s="120">
        <f t="shared" si="80"/>
        <v>0</v>
      </c>
    </row>
    <row r="1293" spans="1:16" ht="14.25" customHeight="1">
      <c r="A1293" s="253"/>
      <c r="B1293" s="254"/>
      <c r="C1293" s="134">
        <v>13</v>
      </c>
      <c r="D1293" s="119"/>
      <c r="E1293" s="119"/>
      <c r="F1293" s="119"/>
      <c r="G1293" s="119"/>
      <c r="H1293" s="119"/>
      <c r="I1293" s="119"/>
      <c r="J1293" s="119"/>
      <c r="K1293" s="119"/>
      <c r="L1293" s="119"/>
      <c r="M1293" s="119"/>
      <c r="N1293" s="119"/>
      <c r="O1293" s="119"/>
      <c r="P1293" s="120">
        <f t="shared" si="80"/>
        <v>0</v>
      </c>
    </row>
    <row r="1294" spans="1:16" ht="14.25" customHeight="1">
      <c r="A1294" s="253"/>
      <c r="B1294" s="254"/>
      <c r="C1294" s="134">
        <v>14</v>
      </c>
      <c r="D1294" s="119"/>
      <c r="E1294" s="119"/>
      <c r="F1294" s="119"/>
      <c r="G1294" s="119"/>
      <c r="H1294" s="119"/>
      <c r="I1294" s="119"/>
      <c r="J1294" s="119"/>
      <c r="K1294" s="119"/>
      <c r="L1294" s="119"/>
      <c r="M1294" s="119"/>
      <c r="N1294" s="119"/>
      <c r="O1294" s="119"/>
      <c r="P1294" s="120">
        <f t="shared" si="80"/>
        <v>0</v>
      </c>
    </row>
    <row r="1295" spans="1:16" ht="14.25" customHeight="1">
      <c r="A1295" s="253"/>
      <c r="B1295" s="254"/>
      <c r="C1295" s="134">
        <v>15</v>
      </c>
      <c r="D1295" s="119"/>
      <c r="E1295" s="119"/>
      <c r="F1295" s="119"/>
      <c r="G1295" s="119"/>
      <c r="H1295" s="119"/>
      <c r="I1295" s="119"/>
      <c r="J1295" s="119"/>
      <c r="K1295" s="119"/>
      <c r="L1295" s="119"/>
      <c r="M1295" s="119"/>
      <c r="N1295" s="119"/>
      <c r="O1295" s="119"/>
      <c r="P1295" s="120">
        <f t="shared" si="80"/>
        <v>0</v>
      </c>
    </row>
    <row r="1296" spans="1:16" ht="14.25" customHeight="1">
      <c r="A1296" s="253"/>
      <c r="B1296" s="254"/>
      <c r="C1296" s="134">
        <v>16</v>
      </c>
      <c r="D1296" s="119"/>
      <c r="E1296" s="119"/>
      <c r="F1296" s="119"/>
      <c r="G1296" s="119"/>
      <c r="H1296" s="119"/>
      <c r="I1296" s="119"/>
      <c r="J1296" s="119"/>
      <c r="K1296" s="119"/>
      <c r="L1296" s="119"/>
      <c r="M1296" s="119"/>
      <c r="N1296" s="119"/>
      <c r="O1296" s="119"/>
      <c r="P1296" s="120">
        <f t="shared" si="80"/>
        <v>0</v>
      </c>
    </row>
    <row r="1297" spans="1:16" ht="14.25" customHeight="1">
      <c r="A1297" s="253"/>
      <c r="B1297" s="254"/>
      <c r="C1297" s="134">
        <v>17</v>
      </c>
      <c r="D1297" s="119"/>
      <c r="E1297" s="119"/>
      <c r="F1297" s="119"/>
      <c r="G1297" s="119"/>
      <c r="H1297" s="119"/>
      <c r="I1297" s="119"/>
      <c r="J1297" s="119"/>
      <c r="K1297" s="119"/>
      <c r="L1297" s="119"/>
      <c r="M1297" s="119"/>
      <c r="N1297" s="119"/>
      <c r="O1297" s="119"/>
      <c r="P1297" s="120">
        <f t="shared" si="80"/>
        <v>0</v>
      </c>
    </row>
    <row r="1298" spans="1:16" ht="14.25" customHeight="1">
      <c r="A1298" s="253"/>
      <c r="B1298" s="254"/>
      <c r="C1298" s="134">
        <v>25</v>
      </c>
      <c r="D1298" s="119"/>
      <c r="E1298" s="119"/>
      <c r="F1298" s="119"/>
      <c r="G1298" s="119"/>
      <c r="H1298" s="119"/>
      <c r="I1298" s="119"/>
      <c r="J1298" s="119"/>
      <c r="K1298" s="119"/>
      <c r="L1298" s="119"/>
      <c r="M1298" s="119"/>
      <c r="N1298" s="119"/>
      <c r="O1298" s="119"/>
      <c r="P1298" s="120">
        <f t="shared" si="80"/>
        <v>0</v>
      </c>
    </row>
    <row r="1299" spans="1:16" ht="14.25" customHeight="1">
      <c r="A1299" s="253"/>
      <c r="B1299" s="254"/>
      <c r="C1299" s="134">
        <v>26</v>
      </c>
      <c r="D1299" s="119"/>
      <c r="E1299" s="119"/>
      <c r="F1299" s="119"/>
      <c r="G1299" s="119"/>
      <c r="H1299" s="119"/>
      <c r="I1299" s="119"/>
      <c r="J1299" s="119"/>
      <c r="K1299" s="119"/>
      <c r="L1299" s="119"/>
      <c r="M1299" s="119"/>
      <c r="N1299" s="119"/>
      <c r="O1299" s="119"/>
      <c r="P1299" s="120">
        <f t="shared" si="80"/>
        <v>0</v>
      </c>
    </row>
    <row r="1300" spans="1:16" ht="14.25" customHeight="1">
      <c r="A1300" s="255"/>
      <c r="B1300" s="256"/>
      <c r="C1300" s="134">
        <v>27</v>
      </c>
      <c r="D1300" s="119"/>
      <c r="E1300" s="119"/>
      <c r="F1300" s="119"/>
      <c r="G1300" s="119"/>
      <c r="H1300" s="119"/>
      <c r="I1300" s="119"/>
      <c r="J1300" s="119"/>
      <c r="K1300" s="119"/>
      <c r="L1300" s="119"/>
      <c r="M1300" s="119"/>
      <c r="N1300" s="119"/>
      <c r="O1300" s="119"/>
      <c r="P1300" s="120">
        <f t="shared" si="80"/>
        <v>0</v>
      </c>
    </row>
    <row r="1301" spans="1:16" ht="14.25" customHeight="1">
      <c r="A1301" s="340">
        <v>374</v>
      </c>
      <c r="B1301" s="341" t="s">
        <v>1966</v>
      </c>
      <c r="C1301" s="134">
        <v>11</v>
      </c>
      <c r="D1301" s="119"/>
      <c r="E1301" s="119"/>
      <c r="F1301" s="119"/>
      <c r="G1301" s="119"/>
      <c r="H1301" s="119"/>
      <c r="I1301" s="119"/>
      <c r="J1301" s="119"/>
      <c r="K1301" s="119"/>
      <c r="L1301" s="119"/>
      <c r="M1301" s="119"/>
      <c r="N1301" s="119"/>
      <c r="O1301" s="119"/>
      <c r="P1301" s="120">
        <f t="shared" si="80"/>
        <v>0</v>
      </c>
    </row>
    <row r="1302" spans="1:16" ht="14.25" customHeight="1">
      <c r="A1302" s="253"/>
      <c r="B1302" s="254"/>
      <c r="C1302" s="134">
        <v>12</v>
      </c>
      <c r="D1302" s="119"/>
      <c r="E1302" s="119"/>
      <c r="F1302" s="119"/>
      <c r="G1302" s="119"/>
      <c r="H1302" s="119"/>
      <c r="I1302" s="119"/>
      <c r="J1302" s="119"/>
      <c r="K1302" s="119"/>
      <c r="L1302" s="119"/>
      <c r="M1302" s="119"/>
      <c r="N1302" s="119"/>
      <c r="O1302" s="119"/>
      <c r="P1302" s="120">
        <f t="shared" si="80"/>
        <v>0</v>
      </c>
    </row>
    <row r="1303" spans="1:16" ht="14.25" customHeight="1">
      <c r="A1303" s="253"/>
      <c r="B1303" s="254"/>
      <c r="C1303" s="134">
        <v>13</v>
      </c>
      <c r="D1303" s="119"/>
      <c r="E1303" s="119"/>
      <c r="F1303" s="119"/>
      <c r="G1303" s="119"/>
      <c r="H1303" s="119"/>
      <c r="I1303" s="119"/>
      <c r="J1303" s="119"/>
      <c r="K1303" s="119"/>
      <c r="L1303" s="119"/>
      <c r="M1303" s="119"/>
      <c r="N1303" s="119"/>
      <c r="O1303" s="119"/>
      <c r="P1303" s="120">
        <f t="shared" si="80"/>
        <v>0</v>
      </c>
    </row>
    <row r="1304" spans="1:16" ht="14.25" customHeight="1">
      <c r="A1304" s="253"/>
      <c r="B1304" s="254"/>
      <c r="C1304" s="134">
        <v>14</v>
      </c>
      <c r="D1304" s="119"/>
      <c r="E1304" s="119"/>
      <c r="F1304" s="119"/>
      <c r="G1304" s="119"/>
      <c r="H1304" s="119"/>
      <c r="I1304" s="119"/>
      <c r="J1304" s="119"/>
      <c r="K1304" s="119"/>
      <c r="L1304" s="119"/>
      <c r="M1304" s="119"/>
      <c r="N1304" s="119"/>
      <c r="O1304" s="119"/>
      <c r="P1304" s="120">
        <f t="shared" si="80"/>
        <v>0</v>
      </c>
    </row>
    <row r="1305" spans="1:16" ht="14.25" customHeight="1">
      <c r="A1305" s="253"/>
      <c r="B1305" s="254"/>
      <c r="C1305" s="134">
        <v>15</v>
      </c>
      <c r="D1305" s="119"/>
      <c r="E1305" s="119"/>
      <c r="F1305" s="119"/>
      <c r="G1305" s="119"/>
      <c r="H1305" s="119"/>
      <c r="I1305" s="119"/>
      <c r="J1305" s="119"/>
      <c r="K1305" s="119"/>
      <c r="L1305" s="119"/>
      <c r="M1305" s="119"/>
      <c r="N1305" s="119"/>
      <c r="O1305" s="119"/>
      <c r="P1305" s="120">
        <f t="shared" si="80"/>
        <v>0</v>
      </c>
    </row>
    <row r="1306" spans="1:16" ht="14.25" customHeight="1">
      <c r="A1306" s="253"/>
      <c r="B1306" s="254"/>
      <c r="C1306" s="134">
        <v>16</v>
      </c>
      <c r="D1306" s="119"/>
      <c r="E1306" s="119"/>
      <c r="F1306" s="119"/>
      <c r="G1306" s="119"/>
      <c r="H1306" s="119"/>
      <c r="I1306" s="119"/>
      <c r="J1306" s="119"/>
      <c r="K1306" s="119"/>
      <c r="L1306" s="119"/>
      <c r="M1306" s="119"/>
      <c r="N1306" s="119"/>
      <c r="O1306" s="119"/>
      <c r="P1306" s="120">
        <f t="shared" si="80"/>
        <v>0</v>
      </c>
    </row>
    <row r="1307" spans="1:16" ht="14.25" customHeight="1">
      <c r="A1307" s="253"/>
      <c r="B1307" s="254"/>
      <c r="C1307" s="134">
        <v>17</v>
      </c>
      <c r="D1307" s="119"/>
      <c r="E1307" s="119"/>
      <c r="F1307" s="119"/>
      <c r="G1307" s="119"/>
      <c r="H1307" s="119"/>
      <c r="I1307" s="119"/>
      <c r="J1307" s="119"/>
      <c r="K1307" s="119"/>
      <c r="L1307" s="119"/>
      <c r="M1307" s="119"/>
      <c r="N1307" s="119"/>
      <c r="O1307" s="119"/>
      <c r="P1307" s="120">
        <f t="shared" si="80"/>
        <v>0</v>
      </c>
    </row>
    <row r="1308" spans="1:16" ht="14.25" customHeight="1">
      <c r="A1308" s="253"/>
      <c r="B1308" s="254"/>
      <c r="C1308" s="134">
        <v>25</v>
      </c>
      <c r="D1308" s="119"/>
      <c r="E1308" s="119"/>
      <c r="F1308" s="119"/>
      <c r="G1308" s="119"/>
      <c r="H1308" s="119"/>
      <c r="I1308" s="119"/>
      <c r="J1308" s="119"/>
      <c r="K1308" s="119"/>
      <c r="L1308" s="119"/>
      <c r="M1308" s="119"/>
      <c r="N1308" s="119"/>
      <c r="O1308" s="119"/>
      <c r="P1308" s="120">
        <f t="shared" si="80"/>
        <v>0</v>
      </c>
    </row>
    <row r="1309" spans="1:16" ht="14.25" customHeight="1">
      <c r="A1309" s="253"/>
      <c r="B1309" s="254"/>
      <c r="C1309" s="134">
        <v>26</v>
      </c>
      <c r="D1309" s="119"/>
      <c r="E1309" s="119"/>
      <c r="F1309" s="119"/>
      <c r="G1309" s="119"/>
      <c r="H1309" s="119"/>
      <c r="I1309" s="119"/>
      <c r="J1309" s="119"/>
      <c r="K1309" s="119"/>
      <c r="L1309" s="119"/>
      <c r="M1309" s="119"/>
      <c r="N1309" s="119"/>
      <c r="O1309" s="119"/>
      <c r="P1309" s="120">
        <f t="shared" si="80"/>
        <v>0</v>
      </c>
    </row>
    <row r="1310" spans="1:16" ht="14.25" customHeight="1">
      <c r="A1310" s="255"/>
      <c r="B1310" s="256"/>
      <c r="C1310" s="134">
        <v>27</v>
      </c>
      <c r="D1310" s="119"/>
      <c r="E1310" s="119"/>
      <c r="F1310" s="119"/>
      <c r="G1310" s="119"/>
      <c r="H1310" s="119"/>
      <c r="I1310" s="119"/>
      <c r="J1310" s="119"/>
      <c r="K1310" s="119"/>
      <c r="L1310" s="119"/>
      <c r="M1310" s="119"/>
      <c r="N1310" s="119"/>
      <c r="O1310" s="119"/>
      <c r="P1310" s="120">
        <f t="shared" si="80"/>
        <v>0</v>
      </c>
    </row>
    <row r="1311" spans="1:16" ht="14.25" customHeight="1">
      <c r="A1311" s="340">
        <v>375</v>
      </c>
      <c r="B1311" s="341" t="s">
        <v>1967</v>
      </c>
      <c r="C1311" s="134">
        <v>11</v>
      </c>
      <c r="D1311" s="119">
        <v>11655</v>
      </c>
      <c r="E1311" s="119">
        <v>11655</v>
      </c>
      <c r="F1311" s="119">
        <v>11655</v>
      </c>
      <c r="G1311" s="119">
        <v>11655</v>
      </c>
      <c r="H1311" s="119">
        <v>11655</v>
      </c>
      <c r="I1311" s="119">
        <v>11655</v>
      </c>
      <c r="J1311" s="119">
        <v>11655</v>
      </c>
      <c r="K1311" s="119">
        <v>11655</v>
      </c>
      <c r="L1311" s="119">
        <v>11655</v>
      </c>
      <c r="M1311" s="119">
        <v>11655</v>
      </c>
      <c r="N1311" s="119">
        <v>11655</v>
      </c>
      <c r="O1311" s="119">
        <v>11655</v>
      </c>
      <c r="P1311" s="120">
        <f t="shared" si="80"/>
        <v>139860</v>
      </c>
    </row>
    <row r="1312" spans="1:16" ht="14.25" customHeight="1">
      <c r="A1312" s="253"/>
      <c r="B1312" s="254"/>
      <c r="C1312" s="134">
        <v>12</v>
      </c>
      <c r="D1312" s="119"/>
      <c r="E1312" s="119"/>
      <c r="F1312" s="119"/>
      <c r="G1312" s="119"/>
      <c r="H1312" s="119"/>
      <c r="I1312" s="119"/>
      <c r="J1312" s="119"/>
      <c r="K1312" s="119"/>
      <c r="L1312" s="119"/>
      <c r="M1312" s="119"/>
      <c r="N1312" s="119"/>
      <c r="O1312" s="119"/>
      <c r="P1312" s="120">
        <f t="shared" si="80"/>
        <v>0</v>
      </c>
    </row>
    <row r="1313" spans="1:16" ht="14.25" customHeight="1">
      <c r="A1313" s="253"/>
      <c r="B1313" s="254"/>
      <c r="C1313" s="134">
        <v>13</v>
      </c>
      <c r="D1313" s="119"/>
      <c r="E1313" s="119"/>
      <c r="F1313" s="119"/>
      <c r="G1313" s="119"/>
      <c r="H1313" s="119"/>
      <c r="I1313" s="119"/>
      <c r="J1313" s="119"/>
      <c r="K1313" s="119"/>
      <c r="L1313" s="119"/>
      <c r="M1313" s="119"/>
      <c r="N1313" s="119"/>
      <c r="O1313" s="119"/>
      <c r="P1313" s="120">
        <f t="shared" si="80"/>
        <v>0</v>
      </c>
    </row>
    <row r="1314" spans="1:16" ht="14.25" customHeight="1">
      <c r="A1314" s="253"/>
      <c r="B1314" s="254"/>
      <c r="C1314" s="134">
        <v>14</v>
      </c>
      <c r="D1314" s="119"/>
      <c r="E1314" s="119"/>
      <c r="F1314" s="119"/>
      <c r="G1314" s="119"/>
      <c r="H1314" s="119"/>
      <c r="I1314" s="119"/>
      <c r="J1314" s="119"/>
      <c r="K1314" s="119"/>
      <c r="L1314" s="119"/>
      <c r="M1314" s="119"/>
      <c r="N1314" s="119"/>
      <c r="O1314" s="119"/>
      <c r="P1314" s="120">
        <f t="shared" si="80"/>
        <v>0</v>
      </c>
    </row>
    <row r="1315" spans="1:16" ht="14.25" customHeight="1">
      <c r="A1315" s="253"/>
      <c r="B1315" s="254"/>
      <c r="C1315" s="134">
        <v>15</v>
      </c>
      <c r="D1315" s="119"/>
      <c r="E1315" s="119"/>
      <c r="F1315" s="119"/>
      <c r="G1315" s="119"/>
      <c r="H1315" s="119"/>
      <c r="I1315" s="119"/>
      <c r="J1315" s="119"/>
      <c r="K1315" s="119"/>
      <c r="L1315" s="119"/>
      <c r="M1315" s="119"/>
      <c r="N1315" s="119"/>
      <c r="O1315" s="119"/>
      <c r="P1315" s="120">
        <f t="shared" si="80"/>
        <v>0</v>
      </c>
    </row>
    <row r="1316" spans="1:16" ht="14.25" customHeight="1">
      <c r="A1316" s="253"/>
      <c r="B1316" s="254"/>
      <c r="C1316" s="134">
        <v>16</v>
      </c>
      <c r="D1316" s="119"/>
      <c r="E1316" s="119"/>
      <c r="F1316" s="119"/>
      <c r="G1316" s="119"/>
      <c r="H1316" s="119"/>
      <c r="I1316" s="119"/>
      <c r="J1316" s="119"/>
      <c r="K1316" s="119"/>
      <c r="L1316" s="119"/>
      <c r="M1316" s="119"/>
      <c r="N1316" s="119"/>
      <c r="O1316" s="119"/>
      <c r="P1316" s="120">
        <f t="shared" si="80"/>
        <v>0</v>
      </c>
    </row>
    <row r="1317" spans="1:16" ht="14.25" customHeight="1">
      <c r="A1317" s="253"/>
      <c r="B1317" s="254"/>
      <c r="C1317" s="134">
        <v>17</v>
      </c>
      <c r="D1317" s="119"/>
      <c r="E1317" s="119"/>
      <c r="F1317" s="119"/>
      <c r="G1317" s="119"/>
      <c r="H1317" s="119"/>
      <c r="I1317" s="119"/>
      <c r="J1317" s="119"/>
      <c r="K1317" s="119"/>
      <c r="L1317" s="119"/>
      <c r="M1317" s="119"/>
      <c r="N1317" s="119"/>
      <c r="O1317" s="119"/>
      <c r="P1317" s="120">
        <f t="shared" si="80"/>
        <v>0</v>
      </c>
    </row>
    <row r="1318" spans="1:16" ht="14.25" customHeight="1">
      <c r="A1318" s="253"/>
      <c r="B1318" s="254"/>
      <c r="C1318" s="134">
        <v>25</v>
      </c>
      <c r="D1318" s="119"/>
      <c r="E1318" s="119"/>
      <c r="F1318" s="119"/>
      <c r="G1318" s="119"/>
      <c r="H1318" s="119"/>
      <c r="I1318" s="119"/>
      <c r="J1318" s="119"/>
      <c r="K1318" s="119"/>
      <c r="L1318" s="119"/>
      <c r="M1318" s="119"/>
      <c r="N1318" s="119"/>
      <c r="O1318" s="119"/>
      <c r="P1318" s="120">
        <f t="shared" si="80"/>
        <v>0</v>
      </c>
    </row>
    <row r="1319" spans="1:16" ht="14.25" customHeight="1">
      <c r="A1319" s="253"/>
      <c r="B1319" s="254"/>
      <c r="C1319" s="134">
        <v>26</v>
      </c>
      <c r="D1319" s="119"/>
      <c r="E1319" s="119"/>
      <c r="F1319" s="119"/>
      <c r="G1319" s="119"/>
      <c r="H1319" s="119"/>
      <c r="I1319" s="119"/>
      <c r="J1319" s="119"/>
      <c r="K1319" s="119"/>
      <c r="L1319" s="119"/>
      <c r="M1319" s="119"/>
      <c r="N1319" s="119"/>
      <c r="O1319" s="119"/>
      <c r="P1319" s="120">
        <f t="shared" si="80"/>
        <v>0</v>
      </c>
    </row>
    <row r="1320" spans="1:16" ht="14.25" customHeight="1">
      <c r="A1320" s="255"/>
      <c r="B1320" s="256"/>
      <c r="C1320" s="134">
        <v>27</v>
      </c>
      <c r="D1320" s="119"/>
      <c r="E1320" s="119"/>
      <c r="F1320" s="119"/>
      <c r="G1320" s="119"/>
      <c r="H1320" s="119"/>
      <c r="I1320" s="119"/>
      <c r="J1320" s="119"/>
      <c r="K1320" s="119"/>
      <c r="L1320" s="119"/>
      <c r="M1320" s="119"/>
      <c r="N1320" s="119"/>
      <c r="O1320" s="119"/>
      <c r="P1320" s="120">
        <f t="shared" si="80"/>
        <v>0</v>
      </c>
    </row>
    <row r="1321" spans="1:16" ht="14.25" customHeight="1">
      <c r="A1321" s="340">
        <v>376</v>
      </c>
      <c r="B1321" s="341" t="s">
        <v>1968</v>
      </c>
      <c r="C1321" s="134">
        <v>11</v>
      </c>
      <c r="D1321" s="119"/>
      <c r="E1321" s="119"/>
      <c r="F1321" s="119"/>
      <c r="G1321" s="119"/>
      <c r="H1321" s="119"/>
      <c r="I1321" s="119"/>
      <c r="J1321" s="119"/>
      <c r="K1321" s="119"/>
      <c r="L1321" s="119"/>
      <c r="M1321" s="119"/>
      <c r="N1321" s="119"/>
      <c r="O1321" s="119"/>
      <c r="P1321" s="120">
        <f t="shared" si="80"/>
        <v>0</v>
      </c>
    </row>
    <row r="1322" spans="1:16" ht="14.25" customHeight="1">
      <c r="A1322" s="253"/>
      <c r="B1322" s="254"/>
      <c r="C1322" s="134">
        <v>12</v>
      </c>
      <c r="D1322" s="119"/>
      <c r="E1322" s="119"/>
      <c r="F1322" s="119"/>
      <c r="G1322" s="119"/>
      <c r="H1322" s="119"/>
      <c r="I1322" s="119"/>
      <c r="J1322" s="119"/>
      <c r="K1322" s="119"/>
      <c r="L1322" s="119"/>
      <c r="M1322" s="119"/>
      <c r="N1322" s="119"/>
      <c r="O1322" s="119"/>
      <c r="P1322" s="120">
        <f t="shared" si="80"/>
        <v>0</v>
      </c>
    </row>
    <row r="1323" spans="1:16" ht="14.25" customHeight="1">
      <c r="A1323" s="253"/>
      <c r="B1323" s="254"/>
      <c r="C1323" s="134">
        <v>13</v>
      </c>
      <c r="D1323" s="119"/>
      <c r="E1323" s="119"/>
      <c r="F1323" s="119"/>
      <c r="G1323" s="119"/>
      <c r="H1323" s="119"/>
      <c r="I1323" s="119"/>
      <c r="J1323" s="119"/>
      <c r="K1323" s="119"/>
      <c r="L1323" s="119"/>
      <c r="M1323" s="119"/>
      <c r="N1323" s="119"/>
      <c r="O1323" s="119"/>
      <c r="P1323" s="120">
        <f t="shared" si="80"/>
        <v>0</v>
      </c>
    </row>
    <row r="1324" spans="1:16" ht="14.25" customHeight="1">
      <c r="A1324" s="253"/>
      <c r="B1324" s="254"/>
      <c r="C1324" s="134">
        <v>14</v>
      </c>
      <c r="D1324" s="119"/>
      <c r="E1324" s="119"/>
      <c r="F1324" s="119"/>
      <c r="G1324" s="119"/>
      <c r="H1324" s="119"/>
      <c r="I1324" s="119"/>
      <c r="J1324" s="119"/>
      <c r="K1324" s="119"/>
      <c r="L1324" s="119"/>
      <c r="M1324" s="119"/>
      <c r="N1324" s="119"/>
      <c r="O1324" s="119"/>
      <c r="P1324" s="120">
        <f t="shared" si="80"/>
        <v>0</v>
      </c>
    </row>
    <row r="1325" spans="1:16" ht="14.25" customHeight="1">
      <c r="A1325" s="253"/>
      <c r="B1325" s="254"/>
      <c r="C1325" s="134">
        <v>15</v>
      </c>
      <c r="D1325" s="119"/>
      <c r="E1325" s="119"/>
      <c r="F1325" s="119"/>
      <c r="G1325" s="119"/>
      <c r="H1325" s="119"/>
      <c r="I1325" s="119"/>
      <c r="J1325" s="119"/>
      <c r="K1325" s="119"/>
      <c r="L1325" s="119"/>
      <c r="M1325" s="119"/>
      <c r="N1325" s="119"/>
      <c r="O1325" s="119"/>
      <c r="P1325" s="120">
        <f t="shared" si="80"/>
        <v>0</v>
      </c>
    </row>
    <row r="1326" spans="1:16" ht="14.25" customHeight="1">
      <c r="A1326" s="253"/>
      <c r="B1326" s="254"/>
      <c r="C1326" s="134">
        <v>16</v>
      </c>
      <c r="D1326" s="119"/>
      <c r="E1326" s="119"/>
      <c r="F1326" s="119"/>
      <c r="G1326" s="119"/>
      <c r="H1326" s="119"/>
      <c r="I1326" s="119"/>
      <c r="J1326" s="119"/>
      <c r="K1326" s="119"/>
      <c r="L1326" s="119"/>
      <c r="M1326" s="119"/>
      <c r="N1326" s="119"/>
      <c r="O1326" s="119"/>
      <c r="P1326" s="120">
        <f t="shared" si="80"/>
        <v>0</v>
      </c>
    </row>
    <row r="1327" spans="1:16" ht="14.25" customHeight="1">
      <c r="A1327" s="253"/>
      <c r="B1327" s="254"/>
      <c r="C1327" s="134">
        <v>17</v>
      </c>
      <c r="D1327" s="119"/>
      <c r="E1327" s="119"/>
      <c r="F1327" s="119"/>
      <c r="G1327" s="119"/>
      <c r="H1327" s="119"/>
      <c r="I1327" s="119"/>
      <c r="J1327" s="119"/>
      <c r="K1327" s="119"/>
      <c r="L1327" s="119"/>
      <c r="M1327" s="119"/>
      <c r="N1327" s="119"/>
      <c r="O1327" s="119"/>
      <c r="P1327" s="120">
        <f t="shared" si="80"/>
        <v>0</v>
      </c>
    </row>
    <row r="1328" spans="1:16" ht="14.25" customHeight="1">
      <c r="A1328" s="253"/>
      <c r="B1328" s="254"/>
      <c r="C1328" s="134">
        <v>25</v>
      </c>
      <c r="D1328" s="119"/>
      <c r="E1328" s="119"/>
      <c r="F1328" s="119"/>
      <c r="G1328" s="119"/>
      <c r="H1328" s="119"/>
      <c r="I1328" s="119"/>
      <c r="J1328" s="119"/>
      <c r="K1328" s="119"/>
      <c r="L1328" s="119"/>
      <c r="M1328" s="119"/>
      <c r="N1328" s="119"/>
      <c r="O1328" s="119"/>
      <c r="P1328" s="120">
        <f t="shared" si="80"/>
        <v>0</v>
      </c>
    </row>
    <row r="1329" spans="1:16" ht="14.25" customHeight="1">
      <c r="A1329" s="253"/>
      <c r="B1329" s="254"/>
      <c r="C1329" s="134">
        <v>26</v>
      </c>
      <c r="D1329" s="119"/>
      <c r="E1329" s="119"/>
      <c r="F1329" s="119"/>
      <c r="G1329" s="119"/>
      <c r="H1329" s="119"/>
      <c r="I1329" s="119"/>
      <c r="J1329" s="119"/>
      <c r="K1329" s="119"/>
      <c r="L1329" s="119"/>
      <c r="M1329" s="119"/>
      <c r="N1329" s="119"/>
      <c r="O1329" s="119"/>
      <c r="P1329" s="120">
        <f t="shared" si="80"/>
        <v>0</v>
      </c>
    </row>
    <row r="1330" spans="1:16" ht="14.25" customHeight="1">
      <c r="A1330" s="255"/>
      <c r="B1330" s="256"/>
      <c r="C1330" s="134">
        <v>27</v>
      </c>
      <c r="D1330" s="119"/>
      <c r="E1330" s="119"/>
      <c r="F1330" s="119"/>
      <c r="G1330" s="119"/>
      <c r="H1330" s="119"/>
      <c r="I1330" s="119"/>
      <c r="J1330" s="119"/>
      <c r="K1330" s="119"/>
      <c r="L1330" s="119"/>
      <c r="M1330" s="119"/>
      <c r="N1330" s="119"/>
      <c r="O1330" s="119"/>
      <c r="P1330" s="120">
        <f t="shared" si="80"/>
        <v>0</v>
      </c>
    </row>
    <row r="1331" spans="1:16" ht="14.25" customHeight="1">
      <c r="A1331" s="340">
        <v>377</v>
      </c>
      <c r="B1331" s="341" t="s">
        <v>1969</v>
      </c>
      <c r="C1331" s="134">
        <v>11</v>
      </c>
      <c r="D1331" s="119"/>
      <c r="E1331" s="119"/>
      <c r="F1331" s="119"/>
      <c r="G1331" s="119"/>
      <c r="H1331" s="119"/>
      <c r="I1331" s="119"/>
      <c r="J1331" s="119"/>
      <c r="K1331" s="119"/>
      <c r="L1331" s="119"/>
      <c r="M1331" s="119"/>
      <c r="N1331" s="119"/>
      <c r="O1331" s="119"/>
      <c r="P1331" s="120">
        <f t="shared" si="80"/>
        <v>0</v>
      </c>
    </row>
    <row r="1332" spans="1:16" ht="14.25" customHeight="1">
      <c r="A1332" s="253"/>
      <c r="B1332" s="254"/>
      <c r="C1332" s="134">
        <v>12</v>
      </c>
      <c r="D1332" s="119"/>
      <c r="E1332" s="119"/>
      <c r="F1332" s="119"/>
      <c r="G1332" s="119"/>
      <c r="H1332" s="119"/>
      <c r="I1332" s="119"/>
      <c r="J1332" s="119"/>
      <c r="K1332" s="119"/>
      <c r="L1332" s="119"/>
      <c r="M1332" s="119"/>
      <c r="N1332" s="119"/>
      <c r="O1332" s="119"/>
      <c r="P1332" s="120">
        <f t="shared" si="80"/>
        <v>0</v>
      </c>
    </row>
    <row r="1333" spans="1:16" ht="14.25" customHeight="1">
      <c r="A1333" s="253"/>
      <c r="B1333" s="254"/>
      <c r="C1333" s="134">
        <v>13</v>
      </c>
      <c r="D1333" s="119"/>
      <c r="E1333" s="119"/>
      <c r="F1333" s="119"/>
      <c r="G1333" s="119"/>
      <c r="H1333" s="119"/>
      <c r="I1333" s="119"/>
      <c r="J1333" s="119"/>
      <c r="K1333" s="119"/>
      <c r="L1333" s="119"/>
      <c r="M1333" s="119"/>
      <c r="N1333" s="119"/>
      <c r="O1333" s="119"/>
      <c r="P1333" s="120">
        <f t="shared" si="80"/>
        <v>0</v>
      </c>
    </row>
    <row r="1334" spans="1:16" ht="14.25" customHeight="1">
      <c r="A1334" s="253"/>
      <c r="B1334" s="254"/>
      <c r="C1334" s="134">
        <v>14</v>
      </c>
      <c r="D1334" s="119"/>
      <c r="E1334" s="119"/>
      <c r="F1334" s="119"/>
      <c r="G1334" s="119"/>
      <c r="H1334" s="119"/>
      <c r="I1334" s="119"/>
      <c r="J1334" s="119"/>
      <c r="K1334" s="119"/>
      <c r="L1334" s="119"/>
      <c r="M1334" s="119"/>
      <c r="N1334" s="119"/>
      <c r="O1334" s="119"/>
      <c r="P1334" s="120">
        <f t="shared" si="80"/>
        <v>0</v>
      </c>
    </row>
    <row r="1335" spans="1:16" ht="14.25" customHeight="1">
      <c r="A1335" s="253"/>
      <c r="B1335" s="254"/>
      <c r="C1335" s="134">
        <v>15</v>
      </c>
      <c r="D1335" s="119"/>
      <c r="E1335" s="119"/>
      <c r="F1335" s="119"/>
      <c r="G1335" s="119"/>
      <c r="H1335" s="119"/>
      <c r="I1335" s="119"/>
      <c r="J1335" s="119"/>
      <c r="K1335" s="119"/>
      <c r="L1335" s="119"/>
      <c r="M1335" s="119"/>
      <c r="N1335" s="119"/>
      <c r="O1335" s="119"/>
      <c r="P1335" s="120">
        <f t="shared" si="80"/>
        <v>0</v>
      </c>
    </row>
    <row r="1336" spans="1:16" ht="14.25" customHeight="1">
      <c r="A1336" s="253"/>
      <c r="B1336" s="254"/>
      <c r="C1336" s="134">
        <v>16</v>
      </c>
      <c r="D1336" s="119"/>
      <c r="E1336" s="119"/>
      <c r="F1336" s="119"/>
      <c r="G1336" s="119"/>
      <c r="H1336" s="119"/>
      <c r="I1336" s="119"/>
      <c r="J1336" s="119"/>
      <c r="K1336" s="119"/>
      <c r="L1336" s="119"/>
      <c r="M1336" s="119"/>
      <c r="N1336" s="119"/>
      <c r="O1336" s="119"/>
      <c r="P1336" s="120">
        <f t="shared" si="80"/>
        <v>0</v>
      </c>
    </row>
    <row r="1337" spans="1:16" ht="14.25" customHeight="1">
      <c r="A1337" s="253"/>
      <c r="B1337" s="254"/>
      <c r="C1337" s="134">
        <v>17</v>
      </c>
      <c r="D1337" s="119"/>
      <c r="E1337" s="119"/>
      <c r="F1337" s="119"/>
      <c r="G1337" s="119"/>
      <c r="H1337" s="119"/>
      <c r="I1337" s="119"/>
      <c r="J1337" s="119"/>
      <c r="K1337" s="119"/>
      <c r="L1337" s="119"/>
      <c r="M1337" s="119"/>
      <c r="N1337" s="119"/>
      <c r="O1337" s="119"/>
      <c r="P1337" s="120">
        <f t="shared" si="80"/>
        <v>0</v>
      </c>
    </row>
    <row r="1338" spans="1:16" ht="14.25" customHeight="1">
      <c r="A1338" s="253"/>
      <c r="B1338" s="254"/>
      <c r="C1338" s="134">
        <v>25</v>
      </c>
      <c r="D1338" s="119"/>
      <c r="E1338" s="119"/>
      <c r="F1338" s="119"/>
      <c r="G1338" s="119"/>
      <c r="H1338" s="119"/>
      <c r="I1338" s="119"/>
      <c r="J1338" s="119"/>
      <c r="K1338" s="119"/>
      <c r="L1338" s="119"/>
      <c r="M1338" s="119"/>
      <c r="N1338" s="119"/>
      <c r="O1338" s="119"/>
      <c r="P1338" s="120">
        <f t="shared" si="80"/>
        <v>0</v>
      </c>
    </row>
    <row r="1339" spans="1:16" ht="14.25" customHeight="1">
      <c r="A1339" s="253"/>
      <c r="B1339" s="254"/>
      <c r="C1339" s="134">
        <v>26</v>
      </c>
      <c r="D1339" s="119"/>
      <c r="E1339" s="119"/>
      <c r="F1339" s="119"/>
      <c r="G1339" s="119"/>
      <c r="H1339" s="119"/>
      <c r="I1339" s="119"/>
      <c r="J1339" s="119"/>
      <c r="K1339" s="119"/>
      <c r="L1339" s="119"/>
      <c r="M1339" s="119"/>
      <c r="N1339" s="119"/>
      <c r="O1339" s="119"/>
      <c r="P1339" s="120">
        <f t="shared" si="80"/>
        <v>0</v>
      </c>
    </row>
    <row r="1340" spans="1:16" ht="14.25" customHeight="1">
      <c r="A1340" s="255"/>
      <c r="B1340" s="256"/>
      <c r="C1340" s="134">
        <v>27</v>
      </c>
      <c r="D1340" s="119"/>
      <c r="E1340" s="119"/>
      <c r="F1340" s="119"/>
      <c r="G1340" s="119"/>
      <c r="H1340" s="119"/>
      <c r="I1340" s="119"/>
      <c r="J1340" s="119"/>
      <c r="K1340" s="119"/>
      <c r="L1340" s="119"/>
      <c r="M1340" s="119"/>
      <c r="N1340" s="119"/>
      <c r="O1340" s="119"/>
      <c r="P1340" s="120">
        <f t="shared" si="80"/>
        <v>0</v>
      </c>
    </row>
    <row r="1341" spans="1:16" ht="14.25" customHeight="1">
      <c r="A1341" s="340">
        <v>378</v>
      </c>
      <c r="B1341" s="341" t="s">
        <v>1970</v>
      </c>
      <c r="C1341" s="134">
        <v>11</v>
      </c>
      <c r="D1341" s="119"/>
      <c r="E1341" s="119"/>
      <c r="F1341" s="119"/>
      <c r="G1341" s="119"/>
      <c r="H1341" s="119"/>
      <c r="I1341" s="119"/>
      <c r="J1341" s="119"/>
      <c r="K1341" s="119"/>
      <c r="L1341" s="119"/>
      <c r="M1341" s="119"/>
      <c r="N1341" s="119"/>
      <c r="O1341" s="119"/>
      <c r="P1341" s="120">
        <f t="shared" si="80"/>
        <v>0</v>
      </c>
    </row>
    <row r="1342" spans="1:16" ht="14.25" customHeight="1">
      <c r="A1342" s="253"/>
      <c r="B1342" s="254"/>
      <c r="C1342" s="134">
        <v>12</v>
      </c>
      <c r="D1342" s="119"/>
      <c r="E1342" s="119"/>
      <c r="F1342" s="119"/>
      <c r="G1342" s="119"/>
      <c r="H1342" s="119"/>
      <c r="I1342" s="119"/>
      <c r="J1342" s="119"/>
      <c r="K1342" s="119"/>
      <c r="L1342" s="119"/>
      <c r="M1342" s="119"/>
      <c r="N1342" s="119"/>
      <c r="O1342" s="119"/>
      <c r="P1342" s="120">
        <f t="shared" si="80"/>
        <v>0</v>
      </c>
    </row>
    <row r="1343" spans="1:16" ht="14.25" customHeight="1">
      <c r="A1343" s="253"/>
      <c r="B1343" s="254"/>
      <c r="C1343" s="134">
        <v>13</v>
      </c>
      <c r="D1343" s="119"/>
      <c r="E1343" s="119"/>
      <c r="F1343" s="119"/>
      <c r="G1343" s="119"/>
      <c r="H1343" s="119"/>
      <c r="I1343" s="119"/>
      <c r="J1343" s="119"/>
      <c r="K1343" s="119"/>
      <c r="L1343" s="119"/>
      <c r="M1343" s="119"/>
      <c r="N1343" s="119"/>
      <c r="O1343" s="119"/>
      <c r="P1343" s="120">
        <f t="shared" si="80"/>
        <v>0</v>
      </c>
    </row>
    <row r="1344" spans="1:16" ht="14.25" customHeight="1">
      <c r="A1344" s="253"/>
      <c r="B1344" s="254"/>
      <c r="C1344" s="134">
        <v>14</v>
      </c>
      <c r="D1344" s="119"/>
      <c r="E1344" s="119"/>
      <c r="F1344" s="119"/>
      <c r="G1344" s="119"/>
      <c r="H1344" s="119"/>
      <c r="I1344" s="119"/>
      <c r="J1344" s="119"/>
      <c r="K1344" s="119"/>
      <c r="L1344" s="119"/>
      <c r="M1344" s="119"/>
      <c r="N1344" s="119"/>
      <c r="O1344" s="119"/>
      <c r="P1344" s="120">
        <f t="shared" si="80"/>
        <v>0</v>
      </c>
    </row>
    <row r="1345" spans="1:16" ht="14.25" customHeight="1">
      <c r="A1345" s="253"/>
      <c r="B1345" s="254"/>
      <c r="C1345" s="134">
        <v>15</v>
      </c>
      <c r="D1345" s="119"/>
      <c r="E1345" s="119"/>
      <c r="F1345" s="119"/>
      <c r="G1345" s="119"/>
      <c r="H1345" s="119"/>
      <c r="I1345" s="119"/>
      <c r="J1345" s="119"/>
      <c r="K1345" s="119"/>
      <c r="L1345" s="119"/>
      <c r="M1345" s="119"/>
      <c r="N1345" s="119"/>
      <c r="O1345" s="119"/>
      <c r="P1345" s="120">
        <f t="shared" si="80"/>
        <v>0</v>
      </c>
    </row>
    <row r="1346" spans="1:16" ht="14.25" customHeight="1">
      <c r="A1346" s="253"/>
      <c r="B1346" s="254"/>
      <c r="C1346" s="134">
        <v>16</v>
      </c>
      <c r="D1346" s="119"/>
      <c r="E1346" s="119"/>
      <c r="F1346" s="119"/>
      <c r="G1346" s="119"/>
      <c r="H1346" s="119"/>
      <c r="I1346" s="119"/>
      <c r="J1346" s="119"/>
      <c r="K1346" s="119"/>
      <c r="L1346" s="119"/>
      <c r="M1346" s="119"/>
      <c r="N1346" s="119"/>
      <c r="O1346" s="119"/>
      <c r="P1346" s="120">
        <f t="shared" si="80"/>
        <v>0</v>
      </c>
    </row>
    <row r="1347" spans="1:16" ht="14.25" customHeight="1">
      <c r="A1347" s="253"/>
      <c r="B1347" s="254"/>
      <c r="C1347" s="134">
        <v>17</v>
      </c>
      <c r="D1347" s="119"/>
      <c r="E1347" s="119"/>
      <c r="F1347" s="119"/>
      <c r="G1347" s="119"/>
      <c r="H1347" s="119"/>
      <c r="I1347" s="119"/>
      <c r="J1347" s="119"/>
      <c r="K1347" s="119"/>
      <c r="L1347" s="119"/>
      <c r="M1347" s="119"/>
      <c r="N1347" s="119"/>
      <c r="O1347" s="119"/>
      <c r="P1347" s="120">
        <f t="shared" si="80"/>
        <v>0</v>
      </c>
    </row>
    <row r="1348" spans="1:16" ht="14.25" customHeight="1">
      <c r="A1348" s="253"/>
      <c r="B1348" s="254"/>
      <c r="C1348" s="134">
        <v>25</v>
      </c>
      <c r="D1348" s="119"/>
      <c r="E1348" s="119"/>
      <c r="F1348" s="119"/>
      <c r="G1348" s="119"/>
      <c r="H1348" s="119"/>
      <c r="I1348" s="119"/>
      <c r="J1348" s="119"/>
      <c r="K1348" s="119"/>
      <c r="L1348" s="119"/>
      <c r="M1348" s="119"/>
      <c r="N1348" s="119"/>
      <c r="O1348" s="119"/>
      <c r="P1348" s="120">
        <f t="shared" si="80"/>
        <v>0</v>
      </c>
    </row>
    <row r="1349" spans="1:16" ht="14.25" customHeight="1">
      <c r="A1349" s="253"/>
      <c r="B1349" s="254"/>
      <c r="C1349" s="134">
        <v>26</v>
      </c>
      <c r="D1349" s="119"/>
      <c r="E1349" s="119"/>
      <c r="F1349" s="119"/>
      <c r="G1349" s="119"/>
      <c r="H1349" s="119"/>
      <c r="I1349" s="119"/>
      <c r="J1349" s="119"/>
      <c r="K1349" s="119"/>
      <c r="L1349" s="119"/>
      <c r="M1349" s="119"/>
      <c r="N1349" s="119"/>
      <c r="O1349" s="119"/>
      <c r="P1349" s="120">
        <f t="shared" si="80"/>
        <v>0</v>
      </c>
    </row>
    <row r="1350" spans="1:16" ht="14.25" customHeight="1">
      <c r="A1350" s="255"/>
      <c r="B1350" s="256"/>
      <c r="C1350" s="134">
        <v>27</v>
      </c>
      <c r="D1350" s="119"/>
      <c r="E1350" s="119"/>
      <c r="F1350" s="119"/>
      <c r="G1350" s="119"/>
      <c r="H1350" s="119"/>
      <c r="I1350" s="119"/>
      <c r="J1350" s="119"/>
      <c r="K1350" s="119"/>
      <c r="L1350" s="119"/>
      <c r="M1350" s="119"/>
      <c r="N1350" s="119"/>
      <c r="O1350" s="119"/>
      <c r="P1350" s="120">
        <f t="shared" si="80"/>
        <v>0</v>
      </c>
    </row>
    <row r="1351" spans="1:16" ht="14.25" customHeight="1">
      <c r="A1351" s="340">
        <v>379</v>
      </c>
      <c r="B1351" s="341" t="s">
        <v>1971</v>
      </c>
      <c r="C1351" s="134">
        <v>11</v>
      </c>
      <c r="D1351" s="119"/>
      <c r="E1351" s="119"/>
      <c r="F1351" s="119"/>
      <c r="G1351" s="119"/>
      <c r="H1351" s="119"/>
      <c r="I1351" s="119"/>
      <c r="J1351" s="119"/>
      <c r="K1351" s="119"/>
      <c r="L1351" s="119"/>
      <c r="M1351" s="119"/>
      <c r="N1351" s="119"/>
      <c r="O1351" s="119"/>
      <c r="P1351" s="120">
        <f t="shared" si="80"/>
        <v>0</v>
      </c>
    </row>
    <row r="1352" spans="1:16" ht="14.25" customHeight="1">
      <c r="A1352" s="253"/>
      <c r="B1352" s="254"/>
      <c r="C1352" s="134">
        <v>12</v>
      </c>
      <c r="D1352" s="119"/>
      <c r="E1352" s="119"/>
      <c r="F1352" s="119"/>
      <c r="G1352" s="119"/>
      <c r="H1352" s="119"/>
      <c r="I1352" s="119"/>
      <c r="J1352" s="119"/>
      <c r="K1352" s="119"/>
      <c r="L1352" s="119"/>
      <c r="M1352" s="119"/>
      <c r="N1352" s="119"/>
      <c r="O1352" s="119"/>
      <c r="P1352" s="120">
        <f t="shared" si="80"/>
        <v>0</v>
      </c>
    </row>
    <row r="1353" spans="1:16" ht="14.25" customHeight="1">
      <c r="A1353" s="253"/>
      <c r="B1353" s="254"/>
      <c r="C1353" s="134">
        <v>13</v>
      </c>
      <c r="D1353" s="119"/>
      <c r="E1353" s="119"/>
      <c r="F1353" s="119"/>
      <c r="G1353" s="119"/>
      <c r="H1353" s="119"/>
      <c r="I1353" s="119"/>
      <c r="J1353" s="119"/>
      <c r="K1353" s="119"/>
      <c r="L1353" s="119"/>
      <c r="M1353" s="119"/>
      <c r="N1353" s="119"/>
      <c r="O1353" s="119"/>
      <c r="P1353" s="120">
        <f t="shared" si="80"/>
        <v>0</v>
      </c>
    </row>
    <row r="1354" spans="1:16" ht="14.25" customHeight="1">
      <c r="A1354" s="253"/>
      <c r="B1354" s="254"/>
      <c r="C1354" s="134">
        <v>14</v>
      </c>
      <c r="D1354" s="119"/>
      <c r="E1354" s="119"/>
      <c r="F1354" s="119"/>
      <c r="G1354" s="119"/>
      <c r="H1354" s="119"/>
      <c r="I1354" s="119"/>
      <c r="J1354" s="119"/>
      <c r="K1354" s="119"/>
      <c r="L1354" s="119"/>
      <c r="M1354" s="119"/>
      <c r="N1354" s="119"/>
      <c r="O1354" s="119"/>
      <c r="P1354" s="120">
        <f t="shared" si="80"/>
        <v>0</v>
      </c>
    </row>
    <row r="1355" spans="1:16" ht="14.25" customHeight="1">
      <c r="A1355" s="253"/>
      <c r="B1355" s="254"/>
      <c r="C1355" s="134">
        <v>15</v>
      </c>
      <c r="D1355" s="119"/>
      <c r="E1355" s="119"/>
      <c r="F1355" s="119"/>
      <c r="G1355" s="119"/>
      <c r="H1355" s="119"/>
      <c r="I1355" s="119"/>
      <c r="J1355" s="119"/>
      <c r="K1355" s="119"/>
      <c r="L1355" s="119"/>
      <c r="M1355" s="119"/>
      <c r="N1355" s="119"/>
      <c r="O1355" s="119"/>
      <c r="P1355" s="120">
        <f t="shared" si="80"/>
        <v>0</v>
      </c>
    </row>
    <row r="1356" spans="1:16" ht="14.25" customHeight="1">
      <c r="A1356" s="253"/>
      <c r="B1356" s="254"/>
      <c r="C1356" s="134">
        <v>16</v>
      </c>
      <c r="D1356" s="119"/>
      <c r="E1356" s="119"/>
      <c r="F1356" s="119"/>
      <c r="G1356" s="119"/>
      <c r="H1356" s="119"/>
      <c r="I1356" s="119"/>
      <c r="J1356" s="119"/>
      <c r="K1356" s="119"/>
      <c r="L1356" s="119"/>
      <c r="M1356" s="119"/>
      <c r="N1356" s="119"/>
      <c r="O1356" s="119"/>
      <c r="P1356" s="120">
        <f t="shared" si="80"/>
        <v>0</v>
      </c>
    </row>
    <row r="1357" spans="1:16" ht="14.25" customHeight="1">
      <c r="A1357" s="253"/>
      <c r="B1357" s="254"/>
      <c r="C1357" s="134">
        <v>17</v>
      </c>
      <c r="D1357" s="119"/>
      <c r="E1357" s="119"/>
      <c r="F1357" s="119"/>
      <c r="G1357" s="119"/>
      <c r="H1357" s="119"/>
      <c r="I1357" s="119"/>
      <c r="J1357" s="119"/>
      <c r="K1357" s="119"/>
      <c r="L1357" s="119"/>
      <c r="M1357" s="119"/>
      <c r="N1357" s="119"/>
      <c r="O1357" s="119"/>
      <c r="P1357" s="120">
        <f t="shared" si="80"/>
        <v>0</v>
      </c>
    </row>
    <row r="1358" spans="1:16" ht="14.25" customHeight="1">
      <c r="A1358" s="253"/>
      <c r="B1358" s="254"/>
      <c r="C1358" s="134">
        <v>25</v>
      </c>
      <c r="D1358" s="161"/>
      <c r="E1358" s="161"/>
      <c r="F1358" s="161"/>
      <c r="G1358" s="161"/>
      <c r="H1358" s="161"/>
      <c r="I1358" s="161"/>
      <c r="J1358" s="161"/>
      <c r="K1358" s="161"/>
      <c r="L1358" s="161"/>
      <c r="M1358" s="161"/>
      <c r="N1358" s="161"/>
      <c r="O1358" s="161"/>
      <c r="P1358" s="120">
        <f t="shared" si="80"/>
        <v>0</v>
      </c>
    </row>
    <row r="1359" spans="1:16" ht="14.25" customHeight="1">
      <c r="A1359" s="253"/>
      <c r="B1359" s="254"/>
      <c r="C1359" s="134">
        <v>26</v>
      </c>
      <c r="D1359" s="161"/>
      <c r="E1359" s="161"/>
      <c r="F1359" s="161"/>
      <c r="G1359" s="161"/>
      <c r="H1359" s="161"/>
      <c r="I1359" s="161"/>
      <c r="J1359" s="161"/>
      <c r="K1359" s="161"/>
      <c r="L1359" s="161"/>
      <c r="M1359" s="161"/>
      <c r="N1359" s="161"/>
      <c r="O1359" s="161"/>
      <c r="P1359" s="120">
        <f t="shared" si="80"/>
        <v>0</v>
      </c>
    </row>
    <row r="1360" spans="1:16" ht="14.25" customHeight="1">
      <c r="A1360" s="255"/>
      <c r="B1360" s="256"/>
      <c r="C1360" s="134">
        <v>27</v>
      </c>
      <c r="D1360" s="161"/>
      <c r="E1360" s="161"/>
      <c r="F1360" s="161"/>
      <c r="G1360" s="161"/>
      <c r="H1360" s="161"/>
      <c r="I1360" s="161"/>
      <c r="J1360" s="161"/>
      <c r="K1360" s="161"/>
      <c r="L1360" s="161"/>
      <c r="M1360" s="161"/>
      <c r="N1360" s="161"/>
      <c r="O1360" s="161"/>
      <c r="P1360" s="120">
        <f t="shared" si="80"/>
        <v>0</v>
      </c>
    </row>
    <row r="1361" spans="1:16" ht="14.25" customHeight="1">
      <c r="A1361" s="155">
        <v>3800</v>
      </c>
      <c r="B1361" s="339" t="s">
        <v>1972</v>
      </c>
      <c r="C1361" s="262"/>
      <c r="D1361" s="156">
        <f t="shared" ref="D1361:P1361" si="81">SUM(D1362:D1411)</f>
        <v>86333.333333333328</v>
      </c>
      <c r="E1361" s="156">
        <f t="shared" si="81"/>
        <v>86333.333333333328</v>
      </c>
      <c r="F1361" s="156">
        <f t="shared" si="81"/>
        <v>86333.333333333328</v>
      </c>
      <c r="G1361" s="156">
        <f t="shared" si="81"/>
        <v>86333.333333333328</v>
      </c>
      <c r="H1361" s="156">
        <f t="shared" si="81"/>
        <v>86333.333333333328</v>
      </c>
      <c r="I1361" s="156">
        <f t="shared" si="81"/>
        <v>86333.333333333328</v>
      </c>
      <c r="J1361" s="156">
        <f t="shared" si="81"/>
        <v>86333.333333333328</v>
      </c>
      <c r="K1361" s="156">
        <f t="shared" si="81"/>
        <v>86333.333333333328</v>
      </c>
      <c r="L1361" s="156">
        <f t="shared" si="81"/>
        <v>86333.333333333328</v>
      </c>
      <c r="M1361" s="156">
        <f t="shared" si="81"/>
        <v>86333.333333333328</v>
      </c>
      <c r="N1361" s="156">
        <f t="shared" si="81"/>
        <v>86333.333333333328</v>
      </c>
      <c r="O1361" s="156">
        <f t="shared" si="81"/>
        <v>86333.333333333328</v>
      </c>
      <c r="P1361" s="156">
        <f t="shared" si="81"/>
        <v>1036000</v>
      </c>
    </row>
    <row r="1362" spans="1:16" ht="14.25" customHeight="1">
      <c r="A1362" s="340">
        <v>381</v>
      </c>
      <c r="B1362" s="341" t="s">
        <v>1973</v>
      </c>
      <c r="C1362" s="134">
        <v>11</v>
      </c>
      <c r="D1362" s="119"/>
      <c r="E1362" s="119"/>
      <c r="F1362" s="119"/>
      <c r="G1362" s="119"/>
      <c r="H1362" s="119"/>
      <c r="I1362" s="119"/>
      <c r="J1362" s="119"/>
      <c r="K1362" s="119"/>
      <c r="L1362" s="119"/>
      <c r="M1362" s="119"/>
      <c r="N1362" s="119"/>
      <c r="O1362" s="119"/>
      <c r="P1362" s="120">
        <f t="shared" ref="P1362:P1411" si="82">SUM(D1362:O1362)</f>
        <v>0</v>
      </c>
    </row>
    <row r="1363" spans="1:16" ht="14.25" customHeight="1">
      <c r="A1363" s="253"/>
      <c r="B1363" s="254"/>
      <c r="C1363" s="134">
        <v>12</v>
      </c>
      <c r="D1363" s="119"/>
      <c r="E1363" s="119"/>
      <c r="F1363" s="119"/>
      <c r="G1363" s="119"/>
      <c r="H1363" s="119"/>
      <c r="I1363" s="119"/>
      <c r="J1363" s="119"/>
      <c r="K1363" s="119"/>
      <c r="L1363" s="119"/>
      <c r="M1363" s="119"/>
      <c r="N1363" s="119"/>
      <c r="O1363" s="119"/>
      <c r="P1363" s="120">
        <f t="shared" si="82"/>
        <v>0</v>
      </c>
    </row>
    <row r="1364" spans="1:16" ht="14.25" customHeight="1">
      <c r="A1364" s="253"/>
      <c r="B1364" s="254"/>
      <c r="C1364" s="134">
        <v>13</v>
      </c>
      <c r="D1364" s="119"/>
      <c r="E1364" s="119"/>
      <c r="F1364" s="119"/>
      <c r="G1364" s="119"/>
      <c r="H1364" s="119"/>
      <c r="I1364" s="119"/>
      <c r="J1364" s="119"/>
      <c r="K1364" s="119"/>
      <c r="L1364" s="119"/>
      <c r="M1364" s="119"/>
      <c r="N1364" s="119"/>
      <c r="O1364" s="119"/>
      <c r="P1364" s="120">
        <f t="shared" si="82"/>
        <v>0</v>
      </c>
    </row>
    <row r="1365" spans="1:16" ht="14.25" customHeight="1">
      <c r="A1365" s="253"/>
      <c r="B1365" s="254"/>
      <c r="C1365" s="134">
        <v>14</v>
      </c>
      <c r="D1365" s="119"/>
      <c r="E1365" s="119"/>
      <c r="F1365" s="119"/>
      <c r="G1365" s="119"/>
      <c r="H1365" s="119"/>
      <c r="I1365" s="119"/>
      <c r="J1365" s="119"/>
      <c r="K1365" s="119"/>
      <c r="L1365" s="119"/>
      <c r="M1365" s="119"/>
      <c r="N1365" s="119"/>
      <c r="O1365" s="119"/>
      <c r="P1365" s="120">
        <f t="shared" si="82"/>
        <v>0</v>
      </c>
    </row>
    <row r="1366" spans="1:16" ht="14.25" customHeight="1">
      <c r="A1366" s="253"/>
      <c r="B1366" s="254"/>
      <c r="C1366" s="134">
        <v>15</v>
      </c>
      <c r="D1366" s="119"/>
      <c r="E1366" s="119"/>
      <c r="F1366" s="119"/>
      <c r="G1366" s="119"/>
      <c r="H1366" s="119"/>
      <c r="I1366" s="119"/>
      <c r="J1366" s="119"/>
      <c r="K1366" s="119"/>
      <c r="L1366" s="119"/>
      <c r="M1366" s="119"/>
      <c r="N1366" s="119"/>
      <c r="O1366" s="119"/>
      <c r="P1366" s="120">
        <f t="shared" si="82"/>
        <v>0</v>
      </c>
    </row>
    <row r="1367" spans="1:16" ht="14.25" customHeight="1">
      <c r="A1367" s="253"/>
      <c r="B1367" s="254"/>
      <c r="C1367" s="134">
        <v>16</v>
      </c>
      <c r="D1367" s="119"/>
      <c r="E1367" s="119"/>
      <c r="F1367" s="119"/>
      <c r="G1367" s="119"/>
      <c r="H1367" s="119"/>
      <c r="I1367" s="119"/>
      <c r="J1367" s="119"/>
      <c r="K1367" s="119"/>
      <c r="L1367" s="119"/>
      <c r="M1367" s="119"/>
      <c r="N1367" s="119"/>
      <c r="O1367" s="119"/>
      <c r="P1367" s="120">
        <f t="shared" si="82"/>
        <v>0</v>
      </c>
    </row>
    <row r="1368" spans="1:16" ht="14.25" customHeight="1">
      <c r="A1368" s="253"/>
      <c r="B1368" s="254"/>
      <c r="C1368" s="134">
        <v>17</v>
      </c>
      <c r="D1368" s="119"/>
      <c r="E1368" s="119"/>
      <c r="F1368" s="119"/>
      <c r="G1368" s="119"/>
      <c r="H1368" s="119"/>
      <c r="I1368" s="119"/>
      <c r="J1368" s="119"/>
      <c r="K1368" s="119"/>
      <c r="L1368" s="119"/>
      <c r="M1368" s="119"/>
      <c r="N1368" s="119"/>
      <c r="O1368" s="119"/>
      <c r="P1368" s="120">
        <f t="shared" si="82"/>
        <v>0</v>
      </c>
    </row>
    <row r="1369" spans="1:16" ht="14.25" customHeight="1">
      <c r="A1369" s="253"/>
      <c r="B1369" s="254"/>
      <c r="C1369" s="134">
        <v>25</v>
      </c>
      <c r="D1369" s="119"/>
      <c r="E1369" s="119"/>
      <c r="F1369" s="119"/>
      <c r="G1369" s="119"/>
      <c r="H1369" s="119"/>
      <c r="I1369" s="119"/>
      <c r="J1369" s="119"/>
      <c r="K1369" s="119"/>
      <c r="L1369" s="119"/>
      <c r="M1369" s="119"/>
      <c r="N1369" s="119"/>
      <c r="O1369" s="119"/>
      <c r="P1369" s="120">
        <f t="shared" si="82"/>
        <v>0</v>
      </c>
    </row>
    <row r="1370" spans="1:16" ht="14.25" customHeight="1">
      <c r="A1370" s="253"/>
      <c r="B1370" s="254"/>
      <c r="C1370" s="134">
        <v>26</v>
      </c>
      <c r="D1370" s="119"/>
      <c r="E1370" s="119"/>
      <c r="F1370" s="119"/>
      <c r="G1370" s="119"/>
      <c r="H1370" s="119"/>
      <c r="I1370" s="119"/>
      <c r="J1370" s="119"/>
      <c r="K1370" s="119"/>
      <c r="L1370" s="119"/>
      <c r="M1370" s="119"/>
      <c r="N1370" s="119"/>
      <c r="O1370" s="119"/>
      <c r="P1370" s="120">
        <f t="shared" si="82"/>
        <v>0</v>
      </c>
    </row>
    <row r="1371" spans="1:16" ht="14.25" customHeight="1">
      <c r="A1371" s="255"/>
      <c r="B1371" s="256"/>
      <c r="C1371" s="134">
        <v>27</v>
      </c>
      <c r="D1371" s="119"/>
      <c r="E1371" s="119"/>
      <c r="F1371" s="119"/>
      <c r="G1371" s="119"/>
      <c r="H1371" s="119"/>
      <c r="I1371" s="119"/>
      <c r="J1371" s="119"/>
      <c r="K1371" s="119"/>
      <c r="L1371" s="119"/>
      <c r="M1371" s="119"/>
      <c r="N1371" s="119"/>
      <c r="O1371" s="119"/>
      <c r="P1371" s="120">
        <f t="shared" si="82"/>
        <v>0</v>
      </c>
    </row>
    <row r="1372" spans="1:16" ht="14.25" customHeight="1">
      <c r="A1372" s="340">
        <v>382</v>
      </c>
      <c r="B1372" s="341" t="s">
        <v>1974</v>
      </c>
      <c r="C1372" s="134">
        <v>11</v>
      </c>
      <c r="D1372" s="119"/>
      <c r="E1372" s="119"/>
      <c r="F1372" s="119"/>
      <c r="G1372" s="119"/>
      <c r="H1372" s="119"/>
      <c r="I1372" s="119"/>
      <c r="J1372" s="119"/>
      <c r="K1372" s="119"/>
      <c r="L1372" s="119"/>
      <c r="M1372" s="119"/>
      <c r="N1372" s="119"/>
      <c r="O1372" s="119"/>
      <c r="P1372" s="120">
        <f t="shared" si="82"/>
        <v>0</v>
      </c>
    </row>
    <row r="1373" spans="1:16" ht="14.25" customHeight="1">
      <c r="A1373" s="253"/>
      <c r="B1373" s="254"/>
      <c r="C1373" s="134">
        <v>12</v>
      </c>
      <c r="D1373" s="119"/>
      <c r="E1373" s="119"/>
      <c r="F1373" s="119"/>
      <c r="G1373" s="119"/>
      <c r="H1373" s="119"/>
      <c r="I1373" s="119"/>
      <c r="J1373" s="119"/>
      <c r="K1373" s="119"/>
      <c r="L1373" s="119"/>
      <c r="M1373" s="119"/>
      <c r="N1373" s="119"/>
      <c r="O1373" s="119"/>
      <c r="P1373" s="120">
        <f t="shared" si="82"/>
        <v>0</v>
      </c>
    </row>
    <row r="1374" spans="1:16" ht="14.25" customHeight="1">
      <c r="A1374" s="253"/>
      <c r="B1374" s="254"/>
      <c r="C1374" s="134">
        <v>13</v>
      </c>
      <c r="D1374" s="119"/>
      <c r="E1374" s="119"/>
      <c r="F1374" s="119"/>
      <c r="G1374" s="119"/>
      <c r="H1374" s="119"/>
      <c r="I1374" s="119"/>
      <c r="J1374" s="119"/>
      <c r="K1374" s="119"/>
      <c r="L1374" s="119"/>
      <c r="M1374" s="119"/>
      <c r="N1374" s="119"/>
      <c r="O1374" s="119"/>
      <c r="P1374" s="120">
        <f t="shared" si="82"/>
        <v>0</v>
      </c>
    </row>
    <row r="1375" spans="1:16" ht="14.25" customHeight="1">
      <c r="A1375" s="253"/>
      <c r="B1375" s="254"/>
      <c r="C1375" s="134">
        <v>14</v>
      </c>
      <c r="D1375" s="119"/>
      <c r="E1375" s="119"/>
      <c r="F1375" s="119"/>
      <c r="G1375" s="119"/>
      <c r="H1375" s="119"/>
      <c r="I1375" s="119"/>
      <c r="J1375" s="119"/>
      <c r="K1375" s="119"/>
      <c r="L1375" s="119"/>
      <c r="M1375" s="119"/>
      <c r="N1375" s="119"/>
      <c r="O1375" s="119"/>
      <c r="P1375" s="120">
        <f t="shared" si="82"/>
        <v>0</v>
      </c>
    </row>
    <row r="1376" spans="1:16" ht="14.25" customHeight="1">
      <c r="A1376" s="253"/>
      <c r="B1376" s="254"/>
      <c r="C1376" s="134">
        <v>15</v>
      </c>
      <c r="D1376" s="119">
        <f>N1376</f>
        <v>83333.333333333328</v>
      </c>
      <c r="E1376" s="160">
        <f>O1376</f>
        <v>83333.333333333328</v>
      </c>
      <c r="F1376" s="160">
        <f>E1376</f>
        <v>83333.333333333328</v>
      </c>
      <c r="G1376" s="160">
        <f t="shared" ref="G1376:M1376" si="83">F1376</f>
        <v>83333.333333333328</v>
      </c>
      <c r="H1376" s="160">
        <f t="shared" si="83"/>
        <v>83333.333333333328</v>
      </c>
      <c r="I1376" s="160">
        <f>H1376</f>
        <v>83333.333333333328</v>
      </c>
      <c r="J1376" s="160">
        <f t="shared" si="83"/>
        <v>83333.333333333328</v>
      </c>
      <c r="K1376" s="160">
        <f t="shared" si="83"/>
        <v>83333.333333333328</v>
      </c>
      <c r="L1376" s="160">
        <f t="shared" si="83"/>
        <v>83333.333333333328</v>
      </c>
      <c r="M1376" s="160">
        <f t="shared" si="83"/>
        <v>83333.333333333328</v>
      </c>
      <c r="N1376" s="119">
        <f>O1376</f>
        <v>83333.333333333328</v>
      </c>
      <c r="O1376" s="249">
        <f>P1376/12</f>
        <v>83333.333333333328</v>
      </c>
      <c r="P1376" s="120">
        <v>1000000</v>
      </c>
    </row>
    <row r="1377" spans="1:16" ht="14.25" customHeight="1">
      <c r="A1377" s="253"/>
      <c r="B1377" s="254"/>
      <c r="C1377" s="134">
        <v>16</v>
      </c>
      <c r="D1377" s="119"/>
      <c r="E1377" s="119"/>
      <c r="F1377" s="119"/>
      <c r="G1377" s="119"/>
      <c r="H1377" s="119"/>
      <c r="I1377" s="119"/>
      <c r="J1377" s="119"/>
      <c r="K1377" s="119"/>
      <c r="L1377" s="119"/>
      <c r="M1377" s="119"/>
      <c r="N1377" s="119"/>
      <c r="O1377" s="119"/>
      <c r="P1377" s="120">
        <f t="shared" si="82"/>
        <v>0</v>
      </c>
    </row>
    <row r="1378" spans="1:16" ht="14.25" customHeight="1">
      <c r="A1378" s="253"/>
      <c r="B1378" s="254"/>
      <c r="C1378" s="134">
        <v>17</v>
      </c>
      <c r="D1378" s="119"/>
      <c r="E1378" s="119"/>
      <c r="F1378" s="119"/>
      <c r="G1378" s="119"/>
      <c r="H1378" s="119"/>
      <c r="I1378" s="119"/>
      <c r="J1378" s="119"/>
      <c r="K1378" s="119"/>
      <c r="L1378" s="119"/>
      <c r="M1378" s="119"/>
      <c r="N1378" s="119"/>
      <c r="O1378" s="119"/>
      <c r="P1378" s="120">
        <f t="shared" si="82"/>
        <v>0</v>
      </c>
    </row>
    <row r="1379" spans="1:16" ht="14.25" customHeight="1">
      <c r="A1379" s="253"/>
      <c r="B1379" s="254"/>
      <c r="C1379" s="134">
        <v>25</v>
      </c>
      <c r="D1379" s="119"/>
      <c r="E1379" s="119"/>
      <c r="F1379" s="119"/>
      <c r="G1379" s="119"/>
      <c r="H1379" s="119"/>
      <c r="I1379" s="119"/>
      <c r="J1379" s="119"/>
      <c r="K1379" s="119"/>
      <c r="L1379" s="119"/>
      <c r="M1379" s="119"/>
      <c r="N1379" s="119"/>
      <c r="O1379" s="119"/>
      <c r="P1379" s="120">
        <f t="shared" si="82"/>
        <v>0</v>
      </c>
    </row>
    <row r="1380" spans="1:16" ht="14.25" customHeight="1">
      <c r="A1380" s="253"/>
      <c r="B1380" s="254"/>
      <c r="C1380" s="134">
        <v>26</v>
      </c>
      <c r="D1380" s="119"/>
      <c r="E1380" s="119"/>
      <c r="F1380" s="119"/>
      <c r="G1380" s="119"/>
      <c r="H1380" s="119"/>
      <c r="I1380" s="119"/>
      <c r="J1380" s="119"/>
      <c r="K1380" s="119"/>
      <c r="L1380" s="119"/>
      <c r="M1380" s="119"/>
      <c r="N1380" s="119"/>
      <c r="O1380" s="119"/>
      <c r="P1380" s="120">
        <f t="shared" si="82"/>
        <v>0</v>
      </c>
    </row>
    <row r="1381" spans="1:16" ht="14.25" customHeight="1">
      <c r="A1381" s="255"/>
      <c r="B1381" s="256"/>
      <c r="C1381" s="134">
        <v>27</v>
      </c>
      <c r="D1381" s="119"/>
      <c r="E1381" s="119"/>
      <c r="F1381" s="119"/>
      <c r="G1381" s="119"/>
      <c r="H1381" s="119"/>
      <c r="I1381" s="119"/>
      <c r="J1381" s="119"/>
      <c r="K1381" s="119"/>
      <c r="L1381" s="119"/>
      <c r="M1381" s="119"/>
      <c r="N1381" s="119"/>
      <c r="O1381" s="119"/>
      <c r="P1381" s="120">
        <f t="shared" si="82"/>
        <v>0</v>
      </c>
    </row>
    <row r="1382" spans="1:16" ht="14.25" customHeight="1">
      <c r="A1382" s="340">
        <v>383</v>
      </c>
      <c r="B1382" s="341" t="s">
        <v>1975</v>
      </c>
      <c r="C1382" s="134">
        <v>11</v>
      </c>
      <c r="D1382" s="119"/>
      <c r="E1382" s="119"/>
      <c r="F1382" s="119"/>
      <c r="G1382" s="119"/>
      <c r="H1382" s="119"/>
      <c r="I1382" s="119"/>
      <c r="J1382" s="119"/>
      <c r="K1382" s="119"/>
      <c r="L1382" s="119"/>
      <c r="M1382" s="119"/>
      <c r="N1382" s="119"/>
      <c r="O1382" s="119"/>
      <c r="P1382" s="120">
        <f t="shared" si="82"/>
        <v>0</v>
      </c>
    </row>
    <row r="1383" spans="1:16" ht="14.25" customHeight="1">
      <c r="A1383" s="253"/>
      <c r="B1383" s="254"/>
      <c r="C1383" s="134">
        <v>12</v>
      </c>
      <c r="D1383" s="119"/>
      <c r="E1383" s="119"/>
      <c r="F1383" s="119"/>
      <c r="G1383" s="119"/>
      <c r="H1383" s="119"/>
      <c r="I1383" s="119"/>
      <c r="J1383" s="119"/>
      <c r="K1383" s="119"/>
      <c r="L1383" s="119"/>
      <c r="M1383" s="119"/>
      <c r="N1383" s="119"/>
      <c r="O1383" s="119"/>
      <c r="P1383" s="120">
        <f t="shared" si="82"/>
        <v>0</v>
      </c>
    </row>
    <row r="1384" spans="1:16" ht="14.25" customHeight="1">
      <c r="A1384" s="253"/>
      <c r="B1384" s="254"/>
      <c r="C1384" s="134">
        <v>13</v>
      </c>
      <c r="D1384" s="119"/>
      <c r="E1384" s="119"/>
      <c r="F1384" s="119"/>
      <c r="G1384" s="119"/>
      <c r="H1384" s="119"/>
      <c r="I1384" s="119"/>
      <c r="J1384" s="119"/>
      <c r="K1384" s="119"/>
      <c r="L1384" s="119"/>
      <c r="M1384" s="119"/>
      <c r="N1384" s="119"/>
      <c r="O1384" s="119"/>
      <c r="P1384" s="120">
        <f t="shared" si="82"/>
        <v>0</v>
      </c>
    </row>
    <row r="1385" spans="1:16" ht="14.25" customHeight="1">
      <c r="A1385" s="253"/>
      <c r="B1385" s="254"/>
      <c r="C1385" s="134">
        <v>14</v>
      </c>
      <c r="D1385" s="119"/>
      <c r="E1385" s="119"/>
      <c r="F1385" s="119"/>
      <c r="G1385" s="119"/>
      <c r="H1385" s="119"/>
      <c r="I1385" s="119"/>
      <c r="J1385" s="119"/>
      <c r="K1385" s="119"/>
      <c r="L1385" s="119"/>
      <c r="M1385" s="119"/>
      <c r="N1385" s="119"/>
      <c r="O1385" s="119"/>
      <c r="P1385" s="120">
        <f t="shared" si="82"/>
        <v>0</v>
      </c>
    </row>
    <row r="1386" spans="1:16" ht="14.25" customHeight="1">
      <c r="A1386" s="253"/>
      <c r="B1386" s="254"/>
      <c r="C1386" s="134">
        <v>15</v>
      </c>
      <c r="D1386" s="119"/>
      <c r="E1386" s="119"/>
      <c r="F1386" s="119"/>
      <c r="G1386" s="119"/>
      <c r="H1386" s="119"/>
      <c r="I1386" s="119"/>
      <c r="J1386" s="119"/>
      <c r="K1386" s="119"/>
      <c r="L1386" s="119"/>
      <c r="M1386" s="119"/>
      <c r="N1386" s="119"/>
      <c r="O1386" s="119"/>
      <c r="P1386" s="120">
        <f t="shared" si="82"/>
        <v>0</v>
      </c>
    </row>
    <row r="1387" spans="1:16" ht="14.25" customHeight="1">
      <c r="A1387" s="253"/>
      <c r="B1387" s="254"/>
      <c r="C1387" s="134">
        <v>16</v>
      </c>
      <c r="D1387" s="119"/>
      <c r="E1387" s="119"/>
      <c r="F1387" s="119"/>
      <c r="G1387" s="119"/>
      <c r="H1387" s="119"/>
      <c r="I1387" s="119"/>
      <c r="J1387" s="119"/>
      <c r="K1387" s="119"/>
      <c r="L1387" s="119"/>
      <c r="M1387" s="119"/>
      <c r="N1387" s="119"/>
      <c r="O1387" s="119"/>
      <c r="P1387" s="120">
        <f t="shared" si="82"/>
        <v>0</v>
      </c>
    </row>
    <row r="1388" spans="1:16" ht="14.25" customHeight="1">
      <c r="A1388" s="253"/>
      <c r="B1388" s="254"/>
      <c r="C1388" s="134">
        <v>17</v>
      </c>
      <c r="D1388" s="119"/>
      <c r="E1388" s="119"/>
      <c r="F1388" s="119"/>
      <c r="G1388" s="119"/>
      <c r="H1388" s="119"/>
      <c r="I1388" s="119"/>
      <c r="J1388" s="119"/>
      <c r="K1388" s="119"/>
      <c r="L1388" s="119"/>
      <c r="M1388" s="119"/>
      <c r="N1388" s="119"/>
      <c r="O1388" s="119"/>
      <c r="P1388" s="120">
        <f t="shared" si="82"/>
        <v>0</v>
      </c>
    </row>
    <row r="1389" spans="1:16" ht="14.25" customHeight="1">
      <c r="A1389" s="253"/>
      <c r="B1389" s="254"/>
      <c r="C1389" s="134">
        <v>25</v>
      </c>
      <c r="D1389" s="119"/>
      <c r="E1389" s="119"/>
      <c r="F1389" s="119"/>
      <c r="G1389" s="119"/>
      <c r="H1389" s="119"/>
      <c r="I1389" s="119"/>
      <c r="J1389" s="119"/>
      <c r="K1389" s="119"/>
      <c r="L1389" s="119"/>
      <c r="M1389" s="119"/>
      <c r="N1389" s="119"/>
      <c r="O1389" s="119"/>
      <c r="P1389" s="120">
        <f t="shared" si="82"/>
        <v>0</v>
      </c>
    </row>
    <row r="1390" spans="1:16" ht="14.25" customHeight="1">
      <c r="A1390" s="253"/>
      <c r="B1390" s="254"/>
      <c r="C1390" s="134">
        <v>26</v>
      </c>
      <c r="D1390" s="119"/>
      <c r="E1390" s="119"/>
      <c r="F1390" s="119"/>
      <c r="G1390" s="119"/>
      <c r="H1390" s="119"/>
      <c r="I1390" s="119"/>
      <c r="J1390" s="119"/>
      <c r="K1390" s="119"/>
      <c r="L1390" s="119"/>
      <c r="M1390" s="119"/>
      <c r="N1390" s="119"/>
      <c r="O1390" s="119"/>
      <c r="P1390" s="120">
        <f t="shared" si="82"/>
        <v>0</v>
      </c>
    </row>
    <row r="1391" spans="1:16" ht="14.25" customHeight="1">
      <c r="A1391" s="255"/>
      <c r="B1391" s="256"/>
      <c r="C1391" s="134">
        <v>27</v>
      </c>
      <c r="D1391" s="119"/>
      <c r="E1391" s="119"/>
      <c r="F1391" s="119"/>
      <c r="G1391" s="119"/>
      <c r="H1391" s="119"/>
      <c r="I1391" s="119"/>
      <c r="J1391" s="119"/>
      <c r="K1391" s="119"/>
      <c r="L1391" s="119"/>
      <c r="M1391" s="119"/>
      <c r="N1391" s="119"/>
      <c r="O1391" s="119"/>
      <c r="P1391" s="120">
        <f t="shared" si="82"/>
        <v>0</v>
      </c>
    </row>
    <row r="1392" spans="1:16" ht="14.25" customHeight="1">
      <c r="A1392" s="340">
        <v>384</v>
      </c>
      <c r="B1392" s="341" t="s">
        <v>1976</v>
      </c>
      <c r="C1392" s="134">
        <v>11</v>
      </c>
      <c r="D1392" s="119"/>
      <c r="E1392" s="119"/>
      <c r="F1392" s="119"/>
      <c r="G1392" s="119"/>
      <c r="H1392" s="119"/>
      <c r="I1392" s="119"/>
      <c r="J1392" s="119"/>
      <c r="K1392" s="119"/>
      <c r="L1392" s="119"/>
      <c r="M1392" s="119"/>
      <c r="N1392" s="119"/>
      <c r="O1392" s="119"/>
      <c r="P1392" s="120">
        <f t="shared" si="82"/>
        <v>0</v>
      </c>
    </row>
    <row r="1393" spans="1:16" ht="14.25" customHeight="1">
      <c r="A1393" s="253"/>
      <c r="B1393" s="254"/>
      <c r="C1393" s="134">
        <v>12</v>
      </c>
      <c r="D1393" s="119"/>
      <c r="E1393" s="119"/>
      <c r="F1393" s="119"/>
      <c r="G1393" s="119"/>
      <c r="H1393" s="119"/>
      <c r="I1393" s="119"/>
      <c r="J1393" s="119"/>
      <c r="K1393" s="119"/>
      <c r="L1393" s="119"/>
      <c r="M1393" s="119"/>
      <c r="N1393" s="119"/>
      <c r="O1393" s="119"/>
      <c r="P1393" s="120">
        <f t="shared" si="82"/>
        <v>0</v>
      </c>
    </row>
    <row r="1394" spans="1:16" ht="14.25" customHeight="1">
      <c r="A1394" s="253"/>
      <c r="B1394" s="254"/>
      <c r="C1394" s="134">
        <v>13</v>
      </c>
      <c r="D1394" s="119"/>
      <c r="E1394" s="119"/>
      <c r="F1394" s="119"/>
      <c r="G1394" s="119"/>
      <c r="H1394" s="119"/>
      <c r="I1394" s="119"/>
      <c r="J1394" s="119"/>
      <c r="K1394" s="119"/>
      <c r="L1394" s="119"/>
      <c r="M1394" s="119"/>
      <c r="N1394" s="119"/>
      <c r="O1394" s="119"/>
      <c r="P1394" s="120">
        <f t="shared" si="82"/>
        <v>0</v>
      </c>
    </row>
    <row r="1395" spans="1:16" ht="14.25" customHeight="1">
      <c r="A1395" s="253"/>
      <c r="B1395" s="254"/>
      <c r="C1395" s="134">
        <v>14</v>
      </c>
      <c r="D1395" s="119"/>
      <c r="E1395" s="119"/>
      <c r="F1395" s="119"/>
      <c r="G1395" s="119"/>
      <c r="H1395" s="119"/>
      <c r="I1395" s="119"/>
      <c r="J1395" s="119"/>
      <c r="K1395" s="119"/>
      <c r="L1395" s="119"/>
      <c r="M1395" s="119"/>
      <c r="N1395" s="119"/>
      <c r="O1395" s="119"/>
      <c r="P1395" s="120">
        <f t="shared" si="82"/>
        <v>0</v>
      </c>
    </row>
    <row r="1396" spans="1:16" ht="14.25" customHeight="1">
      <c r="A1396" s="253"/>
      <c r="B1396" s="254"/>
      <c r="C1396" s="134">
        <v>15</v>
      </c>
      <c r="D1396" s="119"/>
      <c r="E1396" s="119"/>
      <c r="F1396" s="119"/>
      <c r="G1396" s="119"/>
      <c r="H1396" s="119"/>
      <c r="I1396" s="119"/>
      <c r="J1396" s="119"/>
      <c r="K1396" s="119"/>
      <c r="L1396" s="119"/>
      <c r="M1396" s="119"/>
      <c r="N1396" s="119"/>
      <c r="O1396" s="119"/>
      <c r="P1396" s="120">
        <f t="shared" si="82"/>
        <v>0</v>
      </c>
    </row>
    <row r="1397" spans="1:16" ht="14.25" customHeight="1">
      <c r="A1397" s="253"/>
      <c r="B1397" s="254"/>
      <c r="C1397" s="134">
        <v>16</v>
      </c>
      <c r="D1397" s="119"/>
      <c r="E1397" s="119"/>
      <c r="F1397" s="119"/>
      <c r="G1397" s="119"/>
      <c r="H1397" s="119"/>
      <c r="I1397" s="119"/>
      <c r="J1397" s="119"/>
      <c r="K1397" s="119"/>
      <c r="L1397" s="119"/>
      <c r="M1397" s="119"/>
      <c r="N1397" s="119"/>
      <c r="O1397" s="119"/>
      <c r="P1397" s="120">
        <f t="shared" si="82"/>
        <v>0</v>
      </c>
    </row>
    <row r="1398" spans="1:16" ht="14.25" customHeight="1">
      <c r="A1398" s="253"/>
      <c r="B1398" s="254"/>
      <c r="C1398" s="134">
        <v>17</v>
      </c>
      <c r="D1398" s="119"/>
      <c r="E1398" s="119"/>
      <c r="F1398" s="119"/>
      <c r="G1398" s="119"/>
      <c r="H1398" s="119"/>
      <c r="I1398" s="119"/>
      <c r="J1398" s="119"/>
      <c r="K1398" s="119"/>
      <c r="L1398" s="119"/>
      <c r="M1398" s="119"/>
      <c r="N1398" s="119"/>
      <c r="O1398" s="119"/>
      <c r="P1398" s="120">
        <f t="shared" si="82"/>
        <v>0</v>
      </c>
    </row>
    <row r="1399" spans="1:16" ht="14.25" customHeight="1">
      <c r="A1399" s="253"/>
      <c r="B1399" s="254"/>
      <c r="C1399" s="134">
        <v>25</v>
      </c>
      <c r="D1399" s="119"/>
      <c r="E1399" s="119"/>
      <c r="F1399" s="119"/>
      <c r="G1399" s="119"/>
      <c r="H1399" s="119"/>
      <c r="I1399" s="119"/>
      <c r="J1399" s="119"/>
      <c r="K1399" s="119"/>
      <c r="L1399" s="119"/>
      <c r="M1399" s="119"/>
      <c r="N1399" s="119"/>
      <c r="O1399" s="119"/>
      <c r="P1399" s="120">
        <f t="shared" si="82"/>
        <v>0</v>
      </c>
    </row>
    <row r="1400" spans="1:16" ht="14.25" customHeight="1">
      <c r="A1400" s="253"/>
      <c r="B1400" s="254"/>
      <c r="C1400" s="134">
        <v>26</v>
      </c>
      <c r="D1400" s="119"/>
      <c r="E1400" s="119"/>
      <c r="F1400" s="119"/>
      <c r="G1400" s="119"/>
      <c r="H1400" s="119"/>
      <c r="I1400" s="119"/>
      <c r="J1400" s="119"/>
      <c r="K1400" s="119"/>
      <c r="L1400" s="119"/>
      <c r="M1400" s="119"/>
      <c r="N1400" s="119"/>
      <c r="O1400" s="119"/>
      <c r="P1400" s="120">
        <f t="shared" si="82"/>
        <v>0</v>
      </c>
    </row>
    <row r="1401" spans="1:16" ht="14.25" customHeight="1">
      <c r="A1401" s="255"/>
      <c r="B1401" s="256"/>
      <c r="C1401" s="134">
        <v>27</v>
      </c>
      <c r="D1401" s="119"/>
      <c r="E1401" s="119"/>
      <c r="F1401" s="119"/>
      <c r="G1401" s="119"/>
      <c r="H1401" s="119"/>
      <c r="I1401" s="119"/>
      <c r="J1401" s="119"/>
      <c r="K1401" s="119"/>
      <c r="L1401" s="119"/>
      <c r="M1401" s="119"/>
      <c r="N1401" s="119"/>
      <c r="O1401" s="119"/>
      <c r="P1401" s="120">
        <f t="shared" si="82"/>
        <v>0</v>
      </c>
    </row>
    <row r="1402" spans="1:16" ht="14.25" customHeight="1">
      <c r="A1402" s="340">
        <v>385</v>
      </c>
      <c r="B1402" s="341" t="s">
        <v>1977</v>
      </c>
      <c r="C1402" s="134">
        <v>11</v>
      </c>
      <c r="D1402" s="119">
        <v>3000</v>
      </c>
      <c r="E1402" s="119">
        <v>3000</v>
      </c>
      <c r="F1402" s="160">
        <v>3000</v>
      </c>
      <c r="G1402" s="160">
        <v>3000</v>
      </c>
      <c r="H1402" s="160">
        <v>3000</v>
      </c>
      <c r="I1402" s="160">
        <v>3000</v>
      </c>
      <c r="J1402" s="160">
        <v>3000</v>
      </c>
      <c r="K1402" s="160">
        <v>3000</v>
      </c>
      <c r="L1402" s="160">
        <v>3000</v>
      </c>
      <c r="M1402" s="160">
        <v>3000</v>
      </c>
      <c r="N1402" s="160">
        <v>3000</v>
      </c>
      <c r="O1402" s="160">
        <v>3000</v>
      </c>
      <c r="P1402" s="120">
        <f t="shared" si="82"/>
        <v>36000</v>
      </c>
    </row>
    <row r="1403" spans="1:16" ht="14.25" customHeight="1">
      <c r="A1403" s="253"/>
      <c r="B1403" s="254"/>
      <c r="C1403" s="134">
        <v>12</v>
      </c>
      <c r="D1403" s="119"/>
      <c r="E1403" s="119"/>
      <c r="F1403" s="119"/>
      <c r="G1403" s="119"/>
      <c r="H1403" s="119"/>
      <c r="I1403" s="119"/>
      <c r="J1403" s="119"/>
      <c r="K1403" s="119"/>
      <c r="L1403" s="119"/>
      <c r="M1403" s="119"/>
      <c r="N1403" s="119"/>
      <c r="O1403" s="119"/>
      <c r="P1403" s="120">
        <f t="shared" si="82"/>
        <v>0</v>
      </c>
    </row>
    <row r="1404" spans="1:16" ht="14.25" customHeight="1">
      <c r="A1404" s="253"/>
      <c r="B1404" s="254"/>
      <c r="C1404" s="134">
        <v>13</v>
      </c>
      <c r="D1404" s="119"/>
      <c r="E1404" s="119"/>
      <c r="F1404" s="119"/>
      <c r="G1404" s="119"/>
      <c r="H1404" s="119"/>
      <c r="I1404" s="119"/>
      <c r="J1404" s="119"/>
      <c r="K1404" s="119"/>
      <c r="L1404" s="119"/>
      <c r="M1404" s="119"/>
      <c r="N1404" s="119"/>
      <c r="O1404" s="119"/>
      <c r="P1404" s="120">
        <f t="shared" si="82"/>
        <v>0</v>
      </c>
    </row>
    <row r="1405" spans="1:16" ht="14.25" customHeight="1">
      <c r="A1405" s="253"/>
      <c r="B1405" s="254"/>
      <c r="C1405" s="134">
        <v>14</v>
      </c>
      <c r="D1405" s="119"/>
      <c r="E1405" s="119"/>
      <c r="F1405" s="119"/>
      <c r="G1405" s="119"/>
      <c r="H1405" s="119"/>
      <c r="I1405" s="119"/>
      <c r="J1405" s="119"/>
      <c r="K1405" s="119"/>
      <c r="L1405" s="119"/>
      <c r="M1405" s="119"/>
      <c r="N1405" s="119"/>
      <c r="O1405" s="119"/>
      <c r="P1405" s="120">
        <f t="shared" si="82"/>
        <v>0</v>
      </c>
    </row>
    <row r="1406" spans="1:16" ht="14.25" customHeight="1">
      <c r="A1406" s="253"/>
      <c r="B1406" s="254"/>
      <c r="C1406" s="134">
        <v>15</v>
      </c>
      <c r="D1406" s="119"/>
      <c r="E1406" s="119"/>
      <c r="F1406" s="119"/>
      <c r="G1406" s="119"/>
      <c r="H1406" s="119"/>
      <c r="I1406" s="119"/>
      <c r="J1406" s="119"/>
      <c r="K1406" s="119"/>
      <c r="L1406" s="119"/>
      <c r="M1406" s="119"/>
      <c r="N1406" s="119"/>
      <c r="O1406" s="119"/>
      <c r="P1406" s="120">
        <f t="shared" si="82"/>
        <v>0</v>
      </c>
    </row>
    <row r="1407" spans="1:16" ht="14.25" customHeight="1">
      <c r="A1407" s="253"/>
      <c r="B1407" s="254"/>
      <c r="C1407" s="134">
        <v>16</v>
      </c>
      <c r="D1407" s="119"/>
      <c r="E1407" s="119"/>
      <c r="F1407" s="119"/>
      <c r="G1407" s="119"/>
      <c r="H1407" s="119"/>
      <c r="I1407" s="119"/>
      <c r="J1407" s="119"/>
      <c r="K1407" s="119"/>
      <c r="L1407" s="119"/>
      <c r="M1407" s="119"/>
      <c r="N1407" s="119"/>
      <c r="O1407" s="119"/>
      <c r="P1407" s="120">
        <f t="shared" si="82"/>
        <v>0</v>
      </c>
    </row>
    <row r="1408" spans="1:16" ht="14.25" customHeight="1">
      <c r="A1408" s="253"/>
      <c r="B1408" s="254"/>
      <c r="C1408" s="134">
        <v>17</v>
      </c>
      <c r="D1408" s="119"/>
      <c r="E1408" s="119"/>
      <c r="F1408" s="119"/>
      <c r="G1408" s="119"/>
      <c r="H1408" s="119"/>
      <c r="I1408" s="119"/>
      <c r="J1408" s="119"/>
      <c r="K1408" s="119"/>
      <c r="L1408" s="119"/>
      <c r="M1408" s="119"/>
      <c r="N1408" s="119"/>
      <c r="O1408" s="119"/>
      <c r="P1408" s="120">
        <f t="shared" si="82"/>
        <v>0</v>
      </c>
    </row>
    <row r="1409" spans="1:16" ht="14.25" customHeight="1">
      <c r="A1409" s="253"/>
      <c r="B1409" s="254"/>
      <c r="C1409" s="134">
        <v>25</v>
      </c>
      <c r="D1409" s="161"/>
      <c r="E1409" s="161"/>
      <c r="F1409" s="161"/>
      <c r="G1409" s="161"/>
      <c r="H1409" s="161"/>
      <c r="I1409" s="161"/>
      <c r="J1409" s="161"/>
      <c r="K1409" s="161"/>
      <c r="L1409" s="161"/>
      <c r="M1409" s="161"/>
      <c r="N1409" s="161"/>
      <c r="O1409" s="161"/>
      <c r="P1409" s="120">
        <f t="shared" si="82"/>
        <v>0</v>
      </c>
    </row>
    <row r="1410" spans="1:16" ht="14.25" customHeight="1">
      <c r="A1410" s="253"/>
      <c r="B1410" s="254"/>
      <c r="C1410" s="134">
        <v>26</v>
      </c>
      <c r="D1410" s="161"/>
      <c r="E1410" s="161"/>
      <c r="F1410" s="161"/>
      <c r="G1410" s="161"/>
      <c r="H1410" s="161"/>
      <c r="I1410" s="161"/>
      <c r="J1410" s="161"/>
      <c r="K1410" s="161"/>
      <c r="L1410" s="161"/>
      <c r="M1410" s="161"/>
      <c r="N1410" s="161"/>
      <c r="O1410" s="161"/>
      <c r="P1410" s="120">
        <f t="shared" si="82"/>
        <v>0</v>
      </c>
    </row>
    <row r="1411" spans="1:16" ht="14.25" customHeight="1">
      <c r="A1411" s="255"/>
      <c r="B1411" s="256"/>
      <c r="C1411" s="134">
        <v>27</v>
      </c>
      <c r="D1411" s="161"/>
      <c r="E1411" s="161"/>
      <c r="F1411" s="161"/>
      <c r="G1411" s="161"/>
      <c r="H1411" s="161"/>
      <c r="I1411" s="161"/>
      <c r="J1411" s="161"/>
      <c r="K1411" s="161"/>
      <c r="L1411" s="161"/>
      <c r="M1411" s="161"/>
      <c r="N1411" s="161"/>
      <c r="O1411" s="161"/>
      <c r="P1411" s="120">
        <f t="shared" si="82"/>
        <v>0</v>
      </c>
    </row>
    <row r="1412" spans="1:16" ht="14.25" customHeight="1">
      <c r="A1412" s="155">
        <v>3900</v>
      </c>
      <c r="B1412" s="339" t="s">
        <v>1978</v>
      </c>
      <c r="C1412" s="262"/>
      <c r="D1412" s="156">
        <f t="shared" ref="D1412:P1412" si="84">SUM(D1413:D1493)</f>
        <v>19313</v>
      </c>
      <c r="E1412" s="156">
        <f t="shared" si="84"/>
        <v>19313</v>
      </c>
      <c r="F1412" s="156">
        <f t="shared" si="84"/>
        <v>19313</v>
      </c>
      <c r="G1412" s="156">
        <f t="shared" si="84"/>
        <v>19313</v>
      </c>
      <c r="H1412" s="156">
        <f t="shared" si="84"/>
        <v>19313</v>
      </c>
      <c r="I1412" s="156">
        <f t="shared" si="84"/>
        <v>19313</v>
      </c>
      <c r="J1412" s="156">
        <f t="shared" si="84"/>
        <v>19313</v>
      </c>
      <c r="K1412" s="156">
        <f t="shared" si="84"/>
        <v>19313</v>
      </c>
      <c r="L1412" s="156">
        <f t="shared" si="84"/>
        <v>19313</v>
      </c>
      <c r="M1412" s="156">
        <f t="shared" si="84"/>
        <v>19313</v>
      </c>
      <c r="N1412" s="156">
        <f t="shared" si="84"/>
        <v>19313</v>
      </c>
      <c r="O1412" s="156">
        <f t="shared" si="84"/>
        <v>19313</v>
      </c>
      <c r="P1412" s="156">
        <f t="shared" si="84"/>
        <v>231756</v>
      </c>
    </row>
    <row r="1413" spans="1:16" ht="14.25" customHeight="1">
      <c r="A1413" s="340">
        <v>391</v>
      </c>
      <c r="B1413" s="341" t="s">
        <v>1979</v>
      </c>
      <c r="C1413" s="134">
        <v>11</v>
      </c>
      <c r="D1413" s="119"/>
      <c r="E1413" s="119"/>
      <c r="F1413" s="119"/>
      <c r="G1413" s="119"/>
      <c r="H1413" s="119"/>
      <c r="I1413" s="119"/>
      <c r="J1413" s="119"/>
      <c r="K1413" s="119"/>
      <c r="L1413" s="119"/>
      <c r="M1413" s="119"/>
      <c r="N1413" s="119"/>
      <c r="O1413" s="119"/>
      <c r="P1413" s="120">
        <f t="shared" ref="P1413:P1493" si="85">SUM(D1413:O1413)</f>
        <v>0</v>
      </c>
    </row>
    <row r="1414" spans="1:16" ht="14.25" customHeight="1">
      <c r="A1414" s="253"/>
      <c r="B1414" s="254"/>
      <c r="C1414" s="134">
        <v>12</v>
      </c>
      <c r="D1414" s="119"/>
      <c r="E1414" s="119"/>
      <c r="F1414" s="119"/>
      <c r="G1414" s="119"/>
      <c r="H1414" s="119"/>
      <c r="I1414" s="119"/>
      <c r="J1414" s="119"/>
      <c r="K1414" s="119"/>
      <c r="L1414" s="119"/>
      <c r="M1414" s="119"/>
      <c r="N1414" s="119"/>
      <c r="O1414" s="119"/>
      <c r="P1414" s="120">
        <f t="shared" si="85"/>
        <v>0</v>
      </c>
    </row>
    <row r="1415" spans="1:16" ht="14.25" customHeight="1">
      <c r="A1415" s="253"/>
      <c r="B1415" s="254"/>
      <c r="C1415" s="134">
        <v>13</v>
      </c>
      <c r="D1415" s="119"/>
      <c r="E1415" s="119"/>
      <c r="F1415" s="119"/>
      <c r="G1415" s="119"/>
      <c r="H1415" s="119"/>
      <c r="I1415" s="119"/>
      <c r="J1415" s="119"/>
      <c r="K1415" s="119"/>
      <c r="L1415" s="119"/>
      <c r="M1415" s="119"/>
      <c r="N1415" s="119"/>
      <c r="O1415" s="119"/>
      <c r="P1415" s="120">
        <f t="shared" si="85"/>
        <v>0</v>
      </c>
    </row>
    <row r="1416" spans="1:16" ht="14.25" customHeight="1">
      <c r="A1416" s="253"/>
      <c r="B1416" s="254"/>
      <c r="C1416" s="134">
        <v>14</v>
      </c>
      <c r="D1416" s="119"/>
      <c r="E1416" s="119"/>
      <c r="F1416" s="119"/>
      <c r="G1416" s="119"/>
      <c r="H1416" s="119"/>
      <c r="I1416" s="119"/>
      <c r="J1416" s="119"/>
      <c r="K1416" s="119"/>
      <c r="L1416" s="119"/>
      <c r="M1416" s="119"/>
      <c r="N1416" s="119"/>
      <c r="O1416" s="119"/>
      <c r="P1416" s="120">
        <f t="shared" si="85"/>
        <v>0</v>
      </c>
    </row>
    <row r="1417" spans="1:16" ht="14.25" customHeight="1">
      <c r="A1417" s="253"/>
      <c r="B1417" s="254"/>
      <c r="C1417" s="134">
        <v>15</v>
      </c>
      <c r="D1417" s="119"/>
      <c r="E1417" s="119"/>
      <c r="F1417" s="119"/>
      <c r="G1417" s="119"/>
      <c r="H1417" s="119"/>
      <c r="I1417" s="119"/>
      <c r="J1417" s="119"/>
      <c r="K1417" s="119"/>
      <c r="L1417" s="119"/>
      <c r="M1417" s="119"/>
      <c r="N1417" s="119"/>
      <c r="O1417" s="119"/>
      <c r="P1417" s="120">
        <f t="shared" si="85"/>
        <v>0</v>
      </c>
    </row>
    <row r="1418" spans="1:16" ht="14.25" customHeight="1">
      <c r="A1418" s="253"/>
      <c r="B1418" s="254"/>
      <c r="C1418" s="134">
        <v>16</v>
      </c>
      <c r="D1418" s="119"/>
      <c r="E1418" s="119"/>
      <c r="F1418" s="119"/>
      <c r="G1418" s="119"/>
      <c r="H1418" s="119"/>
      <c r="I1418" s="119"/>
      <c r="J1418" s="119"/>
      <c r="K1418" s="119"/>
      <c r="L1418" s="119"/>
      <c r="M1418" s="119"/>
      <c r="N1418" s="119"/>
      <c r="O1418" s="119"/>
      <c r="P1418" s="120">
        <f t="shared" si="85"/>
        <v>0</v>
      </c>
    </row>
    <row r="1419" spans="1:16" ht="14.25" customHeight="1">
      <c r="A1419" s="253"/>
      <c r="B1419" s="254"/>
      <c r="C1419" s="134">
        <v>17</v>
      </c>
      <c r="D1419" s="119"/>
      <c r="E1419" s="119"/>
      <c r="F1419" s="119"/>
      <c r="G1419" s="119"/>
      <c r="H1419" s="119"/>
      <c r="I1419" s="119"/>
      <c r="J1419" s="119"/>
      <c r="K1419" s="119"/>
      <c r="L1419" s="119"/>
      <c r="M1419" s="119"/>
      <c r="N1419" s="119"/>
      <c r="O1419" s="119"/>
      <c r="P1419" s="120">
        <f t="shared" si="85"/>
        <v>0</v>
      </c>
    </row>
    <row r="1420" spans="1:16" ht="14.25" customHeight="1">
      <c r="A1420" s="253"/>
      <c r="B1420" s="254"/>
      <c r="C1420" s="134">
        <v>25</v>
      </c>
      <c r="D1420" s="119"/>
      <c r="E1420" s="119"/>
      <c r="F1420" s="119"/>
      <c r="G1420" s="119"/>
      <c r="H1420" s="119"/>
      <c r="I1420" s="119"/>
      <c r="J1420" s="119"/>
      <c r="K1420" s="119"/>
      <c r="L1420" s="119"/>
      <c r="M1420" s="119"/>
      <c r="N1420" s="119"/>
      <c r="O1420" s="119"/>
      <c r="P1420" s="120">
        <f t="shared" si="85"/>
        <v>0</v>
      </c>
    </row>
    <row r="1421" spans="1:16" ht="14.25" customHeight="1">
      <c r="A1421" s="253"/>
      <c r="B1421" s="254"/>
      <c r="C1421" s="134">
        <v>26</v>
      </c>
      <c r="D1421" s="119"/>
      <c r="E1421" s="119"/>
      <c r="F1421" s="119"/>
      <c r="G1421" s="119"/>
      <c r="H1421" s="119"/>
      <c r="I1421" s="119"/>
      <c r="J1421" s="119"/>
      <c r="K1421" s="119"/>
      <c r="L1421" s="119"/>
      <c r="M1421" s="119"/>
      <c r="N1421" s="119"/>
      <c r="O1421" s="119"/>
      <c r="P1421" s="120">
        <f t="shared" si="85"/>
        <v>0</v>
      </c>
    </row>
    <row r="1422" spans="1:16" ht="14.25" customHeight="1">
      <c r="A1422" s="255"/>
      <c r="B1422" s="256"/>
      <c r="C1422" s="134">
        <v>27</v>
      </c>
      <c r="D1422" s="119"/>
      <c r="E1422" s="119"/>
      <c r="F1422" s="119"/>
      <c r="G1422" s="119"/>
      <c r="H1422" s="119"/>
      <c r="I1422" s="119"/>
      <c r="J1422" s="119"/>
      <c r="K1422" s="119"/>
      <c r="L1422" s="119"/>
      <c r="M1422" s="119"/>
      <c r="N1422" s="119"/>
      <c r="O1422" s="119"/>
      <c r="P1422" s="120">
        <f t="shared" si="85"/>
        <v>0</v>
      </c>
    </row>
    <row r="1423" spans="1:16" ht="14.25" customHeight="1">
      <c r="A1423" s="340">
        <v>392</v>
      </c>
      <c r="B1423" s="341" t="s">
        <v>1980</v>
      </c>
      <c r="C1423" s="134">
        <v>11</v>
      </c>
      <c r="D1423" s="119"/>
      <c r="E1423" s="119"/>
      <c r="F1423" s="119"/>
      <c r="G1423" s="119"/>
      <c r="H1423" s="119"/>
      <c r="I1423" s="119"/>
      <c r="J1423" s="119"/>
      <c r="K1423" s="119"/>
      <c r="L1423" s="119"/>
      <c r="M1423" s="119"/>
      <c r="N1423" s="119"/>
      <c r="O1423" s="119"/>
      <c r="P1423" s="120">
        <f t="shared" si="85"/>
        <v>0</v>
      </c>
    </row>
    <row r="1424" spans="1:16" ht="14.25" customHeight="1">
      <c r="A1424" s="253"/>
      <c r="B1424" s="254"/>
      <c r="C1424" s="134">
        <v>12</v>
      </c>
      <c r="D1424" s="119"/>
      <c r="E1424" s="119"/>
      <c r="F1424" s="119"/>
      <c r="G1424" s="119"/>
      <c r="H1424" s="119"/>
      <c r="I1424" s="119"/>
      <c r="J1424" s="119"/>
      <c r="K1424" s="119"/>
      <c r="L1424" s="119"/>
      <c r="M1424" s="119"/>
      <c r="N1424" s="119"/>
      <c r="O1424" s="119"/>
      <c r="P1424" s="120">
        <f t="shared" si="85"/>
        <v>0</v>
      </c>
    </row>
    <row r="1425" spans="1:16" ht="14.25" customHeight="1">
      <c r="A1425" s="253"/>
      <c r="B1425" s="254"/>
      <c r="C1425" s="134">
        <v>13</v>
      </c>
      <c r="D1425" s="119"/>
      <c r="E1425" s="119"/>
      <c r="F1425" s="119"/>
      <c r="G1425" s="119"/>
      <c r="H1425" s="119"/>
      <c r="I1425" s="119"/>
      <c r="J1425" s="119"/>
      <c r="K1425" s="119"/>
      <c r="L1425" s="119"/>
      <c r="M1425" s="119"/>
      <c r="N1425" s="119"/>
      <c r="O1425" s="119"/>
      <c r="P1425" s="120">
        <f t="shared" si="85"/>
        <v>0</v>
      </c>
    </row>
    <row r="1426" spans="1:16" ht="14.25" customHeight="1">
      <c r="A1426" s="253"/>
      <c r="B1426" s="254"/>
      <c r="C1426" s="134">
        <v>14</v>
      </c>
      <c r="D1426" s="119"/>
      <c r="E1426" s="119"/>
      <c r="F1426" s="119"/>
      <c r="G1426" s="119"/>
      <c r="H1426" s="119"/>
      <c r="I1426" s="119"/>
      <c r="J1426" s="119"/>
      <c r="K1426" s="119"/>
      <c r="L1426" s="119"/>
      <c r="M1426" s="119"/>
      <c r="N1426" s="119"/>
      <c r="O1426" s="119"/>
      <c r="P1426" s="120">
        <f t="shared" si="85"/>
        <v>0</v>
      </c>
    </row>
    <row r="1427" spans="1:16" ht="14.25" customHeight="1">
      <c r="A1427" s="253"/>
      <c r="B1427" s="254"/>
      <c r="C1427" s="134">
        <v>15</v>
      </c>
      <c r="D1427" s="119">
        <v>19313</v>
      </c>
      <c r="E1427" s="119">
        <v>19313</v>
      </c>
      <c r="F1427" s="119">
        <v>19313</v>
      </c>
      <c r="G1427" s="119">
        <v>19313</v>
      </c>
      <c r="H1427" s="119">
        <v>19313</v>
      </c>
      <c r="I1427" s="119">
        <v>19313</v>
      </c>
      <c r="J1427" s="119">
        <v>19313</v>
      </c>
      <c r="K1427" s="119">
        <v>19313</v>
      </c>
      <c r="L1427" s="119">
        <v>19313</v>
      </c>
      <c r="M1427" s="119">
        <v>19313</v>
      </c>
      <c r="N1427" s="119">
        <v>19313</v>
      </c>
      <c r="O1427" s="119">
        <v>19313</v>
      </c>
      <c r="P1427" s="120">
        <f t="shared" si="85"/>
        <v>231756</v>
      </c>
    </row>
    <row r="1428" spans="1:16" ht="14.25" customHeight="1">
      <c r="A1428" s="253"/>
      <c r="B1428" s="254"/>
      <c r="C1428" s="134">
        <v>16</v>
      </c>
      <c r="D1428" s="119"/>
      <c r="E1428" s="119"/>
      <c r="F1428" s="119"/>
      <c r="G1428" s="119"/>
      <c r="H1428" s="119"/>
      <c r="I1428" s="119"/>
      <c r="J1428" s="119"/>
      <c r="K1428" s="119"/>
      <c r="L1428" s="119"/>
      <c r="M1428" s="119"/>
      <c r="N1428" s="119"/>
      <c r="O1428" s="119"/>
      <c r="P1428" s="120">
        <f t="shared" si="85"/>
        <v>0</v>
      </c>
    </row>
    <row r="1429" spans="1:16" ht="14.25" customHeight="1">
      <c r="A1429" s="253"/>
      <c r="B1429" s="254"/>
      <c r="C1429" s="134">
        <v>17</v>
      </c>
      <c r="D1429" s="119"/>
      <c r="E1429" s="119"/>
      <c r="F1429" s="119"/>
      <c r="G1429" s="119"/>
      <c r="H1429" s="119"/>
      <c r="I1429" s="119"/>
      <c r="J1429" s="119"/>
      <c r="K1429" s="119"/>
      <c r="L1429" s="119"/>
      <c r="M1429" s="119"/>
      <c r="N1429" s="119"/>
      <c r="O1429" s="119"/>
      <c r="P1429" s="120">
        <f t="shared" si="85"/>
        <v>0</v>
      </c>
    </row>
    <row r="1430" spans="1:16" ht="14.25" customHeight="1">
      <c r="A1430" s="253"/>
      <c r="B1430" s="254"/>
      <c r="C1430" s="134">
        <v>25</v>
      </c>
      <c r="D1430" s="119"/>
      <c r="E1430" s="119"/>
      <c r="F1430" s="119"/>
      <c r="G1430" s="119"/>
      <c r="H1430" s="119"/>
      <c r="I1430" s="119"/>
      <c r="J1430" s="119"/>
      <c r="K1430" s="119"/>
      <c r="L1430" s="119"/>
      <c r="M1430" s="119"/>
      <c r="N1430" s="119"/>
      <c r="O1430" s="119"/>
      <c r="P1430" s="120">
        <f t="shared" si="85"/>
        <v>0</v>
      </c>
    </row>
    <row r="1431" spans="1:16" ht="14.25" customHeight="1">
      <c r="A1431" s="253"/>
      <c r="B1431" s="254"/>
      <c r="C1431" s="134">
        <v>26</v>
      </c>
      <c r="D1431" s="119"/>
      <c r="E1431" s="119"/>
      <c r="F1431" s="119"/>
      <c r="G1431" s="119"/>
      <c r="H1431" s="119"/>
      <c r="I1431" s="119"/>
      <c r="J1431" s="119"/>
      <c r="K1431" s="119"/>
      <c r="L1431" s="119"/>
      <c r="M1431" s="119"/>
      <c r="N1431" s="119"/>
      <c r="O1431" s="119"/>
      <c r="P1431" s="120">
        <f t="shared" si="85"/>
        <v>0</v>
      </c>
    </row>
    <row r="1432" spans="1:16" ht="14.25" customHeight="1">
      <c r="A1432" s="255"/>
      <c r="B1432" s="256"/>
      <c r="C1432" s="134">
        <v>27</v>
      </c>
      <c r="D1432" s="119"/>
      <c r="E1432" s="119"/>
      <c r="F1432" s="119"/>
      <c r="G1432" s="119"/>
      <c r="H1432" s="119"/>
      <c r="I1432" s="119"/>
      <c r="J1432" s="119"/>
      <c r="K1432" s="119"/>
      <c r="L1432" s="119"/>
      <c r="M1432" s="119"/>
      <c r="N1432" s="119"/>
      <c r="O1432" s="119"/>
      <c r="P1432" s="120">
        <f t="shared" si="85"/>
        <v>0</v>
      </c>
    </row>
    <row r="1433" spans="1:16" ht="14.25" customHeight="1">
      <c r="A1433" s="340">
        <v>393</v>
      </c>
      <c r="B1433" s="341" t="s">
        <v>1981</v>
      </c>
      <c r="C1433" s="134">
        <v>11</v>
      </c>
      <c r="D1433" s="119"/>
      <c r="E1433" s="119"/>
      <c r="F1433" s="119"/>
      <c r="G1433" s="119"/>
      <c r="H1433" s="119"/>
      <c r="I1433" s="119"/>
      <c r="J1433" s="119"/>
      <c r="K1433" s="119"/>
      <c r="L1433" s="119"/>
      <c r="M1433" s="119"/>
      <c r="N1433" s="119"/>
      <c r="O1433" s="119"/>
      <c r="P1433" s="120">
        <f t="shared" si="85"/>
        <v>0</v>
      </c>
    </row>
    <row r="1434" spans="1:16" ht="14.25" customHeight="1">
      <c r="A1434" s="253"/>
      <c r="B1434" s="254"/>
      <c r="C1434" s="134">
        <v>12</v>
      </c>
      <c r="D1434" s="119"/>
      <c r="E1434" s="119"/>
      <c r="F1434" s="119"/>
      <c r="G1434" s="119"/>
      <c r="H1434" s="119"/>
      <c r="I1434" s="119"/>
      <c r="J1434" s="119"/>
      <c r="K1434" s="119"/>
      <c r="L1434" s="119"/>
      <c r="M1434" s="119"/>
      <c r="N1434" s="119"/>
      <c r="O1434" s="119"/>
      <c r="P1434" s="120">
        <f t="shared" si="85"/>
        <v>0</v>
      </c>
    </row>
    <row r="1435" spans="1:16" ht="14.25" customHeight="1">
      <c r="A1435" s="253"/>
      <c r="B1435" s="254"/>
      <c r="C1435" s="134">
        <v>13</v>
      </c>
      <c r="D1435" s="119"/>
      <c r="E1435" s="119"/>
      <c r="F1435" s="119"/>
      <c r="G1435" s="119"/>
      <c r="H1435" s="119"/>
      <c r="I1435" s="119"/>
      <c r="J1435" s="119"/>
      <c r="K1435" s="119"/>
      <c r="L1435" s="119"/>
      <c r="M1435" s="119"/>
      <c r="N1435" s="119"/>
      <c r="O1435" s="119"/>
      <c r="P1435" s="120">
        <f t="shared" si="85"/>
        <v>0</v>
      </c>
    </row>
    <row r="1436" spans="1:16" ht="14.25" customHeight="1">
      <c r="A1436" s="253"/>
      <c r="B1436" s="254"/>
      <c r="C1436" s="134">
        <v>14</v>
      </c>
      <c r="D1436" s="119"/>
      <c r="E1436" s="119"/>
      <c r="F1436" s="119"/>
      <c r="G1436" s="119"/>
      <c r="H1436" s="119"/>
      <c r="I1436" s="119"/>
      <c r="J1436" s="119"/>
      <c r="K1436" s="119"/>
      <c r="L1436" s="119"/>
      <c r="M1436" s="119"/>
      <c r="N1436" s="119"/>
      <c r="O1436" s="119"/>
      <c r="P1436" s="120">
        <f t="shared" si="85"/>
        <v>0</v>
      </c>
    </row>
    <row r="1437" spans="1:16" ht="14.25" customHeight="1">
      <c r="A1437" s="253"/>
      <c r="B1437" s="254"/>
      <c r="C1437" s="134">
        <v>15</v>
      </c>
      <c r="D1437" s="119"/>
      <c r="E1437" s="119"/>
      <c r="F1437" s="119"/>
      <c r="G1437" s="119"/>
      <c r="H1437" s="119"/>
      <c r="I1437" s="119"/>
      <c r="J1437" s="119"/>
      <c r="K1437" s="119"/>
      <c r="L1437" s="119"/>
      <c r="M1437" s="119"/>
      <c r="N1437" s="119"/>
      <c r="O1437" s="119"/>
      <c r="P1437" s="120">
        <f t="shared" si="85"/>
        <v>0</v>
      </c>
    </row>
    <row r="1438" spans="1:16" ht="14.25" customHeight="1">
      <c r="A1438" s="253"/>
      <c r="B1438" s="254"/>
      <c r="C1438" s="134">
        <v>16</v>
      </c>
      <c r="D1438" s="119"/>
      <c r="E1438" s="119"/>
      <c r="F1438" s="119"/>
      <c r="G1438" s="119"/>
      <c r="H1438" s="119"/>
      <c r="I1438" s="119"/>
      <c r="J1438" s="119"/>
      <c r="K1438" s="119"/>
      <c r="L1438" s="119"/>
      <c r="M1438" s="119"/>
      <c r="N1438" s="119"/>
      <c r="O1438" s="119"/>
      <c r="P1438" s="120">
        <f t="shared" si="85"/>
        <v>0</v>
      </c>
    </row>
    <row r="1439" spans="1:16" ht="14.25" customHeight="1">
      <c r="A1439" s="253"/>
      <c r="B1439" s="254"/>
      <c r="C1439" s="134">
        <v>17</v>
      </c>
      <c r="D1439" s="119"/>
      <c r="E1439" s="119"/>
      <c r="F1439" s="119"/>
      <c r="G1439" s="119"/>
      <c r="H1439" s="119"/>
      <c r="I1439" s="119"/>
      <c r="J1439" s="119"/>
      <c r="K1439" s="119"/>
      <c r="L1439" s="119"/>
      <c r="M1439" s="119"/>
      <c r="N1439" s="119"/>
      <c r="O1439" s="119"/>
      <c r="P1439" s="120">
        <f t="shared" si="85"/>
        <v>0</v>
      </c>
    </row>
    <row r="1440" spans="1:16" ht="14.25" customHeight="1">
      <c r="A1440" s="253"/>
      <c r="B1440" s="254"/>
      <c r="C1440" s="134">
        <v>25</v>
      </c>
      <c r="D1440" s="119"/>
      <c r="E1440" s="119"/>
      <c r="F1440" s="119"/>
      <c r="G1440" s="119"/>
      <c r="H1440" s="119"/>
      <c r="I1440" s="119"/>
      <c r="J1440" s="119"/>
      <c r="K1440" s="119"/>
      <c r="L1440" s="119"/>
      <c r="M1440" s="119"/>
      <c r="N1440" s="119"/>
      <c r="O1440" s="119"/>
      <c r="P1440" s="120">
        <f t="shared" si="85"/>
        <v>0</v>
      </c>
    </row>
    <row r="1441" spans="1:16" ht="14.25" customHeight="1">
      <c r="A1441" s="253"/>
      <c r="B1441" s="254"/>
      <c r="C1441" s="134">
        <v>26</v>
      </c>
      <c r="D1441" s="119"/>
      <c r="E1441" s="119"/>
      <c r="F1441" s="119"/>
      <c r="G1441" s="119"/>
      <c r="H1441" s="119"/>
      <c r="I1441" s="119"/>
      <c r="J1441" s="119"/>
      <c r="K1441" s="119"/>
      <c r="L1441" s="119"/>
      <c r="M1441" s="119"/>
      <c r="N1441" s="119"/>
      <c r="O1441" s="119"/>
      <c r="P1441" s="120">
        <f t="shared" si="85"/>
        <v>0</v>
      </c>
    </row>
    <row r="1442" spans="1:16" ht="14.25" customHeight="1">
      <c r="A1442" s="255"/>
      <c r="B1442" s="256"/>
      <c r="C1442" s="134">
        <v>27</v>
      </c>
      <c r="D1442" s="119"/>
      <c r="E1442" s="119"/>
      <c r="F1442" s="119"/>
      <c r="G1442" s="119"/>
      <c r="H1442" s="119"/>
      <c r="I1442" s="119"/>
      <c r="J1442" s="119"/>
      <c r="K1442" s="119"/>
      <c r="L1442" s="119"/>
      <c r="M1442" s="119"/>
      <c r="N1442" s="119"/>
      <c r="O1442" s="119"/>
      <c r="P1442" s="120">
        <f t="shared" si="85"/>
        <v>0</v>
      </c>
    </row>
    <row r="1443" spans="1:16" ht="14.25" customHeight="1">
      <c r="A1443" s="340">
        <v>394</v>
      </c>
      <c r="B1443" s="341" t="s">
        <v>1982</v>
      </c>
      <c r="C1443" s="134">
        <v>11</v>
      </c>
      <c r="D1443" s="119"/>
      <c r="E1443" s="119"/>
      <c r="F1443" s="119"/>
      <c r="G1443" s="119"/>
      <c r="H1443" s="119"/>
      <c r="I1443" s="119"/>
      <c r="J1443" s="119"/>
      <c r="K1443" s="119"/>
      <c r="L1443" s="119"/>
      <c r="M1443" s="119"/>
      <c r="N1443" s="119"/>
      <c r="O1443" s="119"/>
      <c r="P1443" s="120">
        <f t="shared" si="85"/>
        <v>0</v>
      </c>
    </row>
    <row r="1444" spans="1:16" ht="14.25" customHeight="1">
      <c r="A1444" s="253"/>
      <c r="B1444" s="254"/>
      <c r="C1444" s="134">
        <v>12</v>
      </c>
      <c r="D1444" s="119"/>
      <c r="E1444" s="119"/>
      <c r="F1444" s="119"/>
      <c r="G1444" s="119"/>
      <c r="H1444" s="119"/>
      <c r="I1444" s="119"/>
      <c r="J1444" s="119"/>
      <c r="K1444" s="119"/>
      <c r="L1444" s="119"/>
      <c r="M1444" s="119"/>
      <c r="N1444" s="119"/>
      <c r="O1444" s="119"/>
      <c r="P1444" s="120">
        <f t="shared" si="85"/>
        <v>0</v>
      </c>
    </row>
    <row r="1445" spans="1:16" ht="14.25" customHeight="1">
      <c r="A1445" s="253"/>
      <c r="B1445" s="254"/>
      <c r="C1445" s="134">
        <v>13</v>
      </c>
      <c r="D1445" s="119"/>
      <c r="E1445" s="119"/>
      <c r="F1445" s="119"/>
      <c r="G1445" s="119"/>
      <c r="H1445" s="119"/>
      <c r="I1445" s="119"/>
      <c r="J1445" s="119"/>
      <c r="K1445" s="119"/>
      <c r="L1445" s="119"/>
      <c r="M1445" s="119"/>
      <c r="N1445" s="119"/>
      <c r="O1445" s="119"/>
      <c r="P1445" s="120">
        <f t="shared" si="85"/>
        <v>0</v>
      </c>
    </row>
    <row r="1446" spans="1:16" ht="14.25" customHeight="1">
      <c r="A1446" s="253"/>
      <c r="B1446" s="254"/>
      <c r="C1446" s="134">
        <v>14</v>
      </c>
      <c r="D1446" s="119"/>
      <c r="E1446" s="119"/>
      <c r="F1446" s="119"/>
      <c r="G1446" s="119"/>
      <c r="H1446" s="119"/>
      <c r="I1446" s="119"/>
      <c r="J1446" s="119"/>
      <c r="K1446" s="119"/>
      <c r="L1446" s="119"/>
      <c r="M1446" s="119"/>
      <c r="N1446" s="119"/>
      <c r="O1446" s="119"/>
      <c r="P1446" s="120">
        <f t="shared" si="85"/>
        <v>0</v>
      </c>
    </row>
    <row r="1447" spans="1:16" ht="14.25" customHeight="1">
      <c r="A1447" s="253"/>
      <c r="B1447" s="254"/>
      <c r="C1447" s="134">
        <v>15</v>
      </c>
      <c r="D1447" s="119"/>
      <c r="E1447" s="119"/>
      <c r="F1447" s="119"/>
      <c r="G1447" s="119"/>
      <c r="H1447" s="119"/>
      <c r="I1447" s="119"/>
      <c r="J1447" s="119"/>
      <c r="K1447" s="119"/>
      <c r="L1447" s="119"/>
      <c r="M1447" s="119"/>
      <c r="N1447" s="119"/>
      <c r="O1447" s="119"/>
      <c r="P1447" s="120">
        <f t="shared" si="85"/>
        <v>0</v>
      </c>
    </row>
    <row r="1448" spans="1:16" ht="14.25" customHeight="1">
      <c r="A1448" s="253"/>
      <c r="B1448" s="254"/>
      <c r="C1448" s="134">
        <v>16</v>
      </c>
      <c r="D1448" s="119"/>
      <c r="E1448" s="119"/>
      <c r="F1448" s="119"/>
      <c r="G1448" s="119"/>
      <c r="H1448" s="119"/>
      <c r="I1448" s="119"/>
      <c r="J1448" s="119"/>
      <c r="K1448" s="119"/>
      <c r="L1448" s="119"/>
      <c r="M1448" s="119"/>
      <c r="N1448" s="119"/>
      <c r="O1448" s="119"/>
      <c r="P1448" s="120">
        <f t="shared" si="85"/>
        <v>0</v>
      </c>
    </row>
    <row r="1449" spans="1:16" ht="14.25" customHeight="1">
      <c r="A1449" s="253"/>
      <c r="B1449" s="254"/>
      <c r="C1449" s="134">
        <v>17</v>
      </c>
      <c r="D1449" s="119"/>
      <c r="E1449" s="119"/>
      <c r="F1449" s="119"/>
      <c r="G1449" s="119"/>
      <c r="H1449" s="119"/>
      <c r="I1449" s="119"/>
      <c r="J1449" s="119"/>
      <c r="K1449" s="119"/>
      <c r="L1449" s="119"/>
      <c r="M1449" s="119"/>
      <c r="N1449" s="119"/>
      <c r="O1449" s="119"/>
      <c r="P1449" s="120">
        <f t="shared" si="85"/>
        <v>0</v>
      </c>
    </row>
    <row r="1450" spans="1:16" ht="14.25" customHeight="1">
      <c r="A1450" s="253"/>
      <c r="B1450" s="254"/>
      <c r="C1450" s="134">
        <v>25</v>
      </c>
      <c r="D1450" s="119"/>
      <c r="E1450" s="119"/>
      <c r="F1450" s="119"/>
      <c r="G1450" s="119"/>
      <c r="H1450" s="119"/>
      <c r="I1450" s="119"/>
      <c r="J1450" s="119"/>
      <c r="K1450" s="119"/>
      <c r="L1450" s="119"/>
      <c r="M1450" s="119"/>
      <c r="N1450" s="119"/>
      <c r="O1450" s="119"/>
      <c r="P1450" s="120">
        <f t="shared" si="85"/>
        <v>0</v>
      </c>
    </row>
    <row r="1451" spans="1:16" ht="14.25" customHeight="1">
      <c r="A1451" s="253"/>
      <c r="B1451" s="254"/>
      <c r="C1451" s="134">
        <v>26</v>
      </c>
      <c r="D1451" s="119"/>
      <c r="E1451" s="119"/>
      <c r="F1451" s="119"/>
      <c r="G1451" s="119"/>
      <c r="H1451" s="119"/>
      <c r="I1451" s="119"/>
      <c r="J1451" s="119"/>
      <c r="K1451" s="119"/>
      <c r="L1451" s="119"/>
      <c r="M1451" s="119"/>
      <c r="N1451" s="119"/>
      <c r="O1451" s="119"/>
      <c r="P1451" s="120">
        <f t="shared" si="85"/>
        <v>0</v>
      </c>
    </row>
    <row r="1452" spans="1:16" ht="14.25" customHeight="1">
      <c r="A1452" s="255"/>
      <c r="B1452" s="256"/>
      <c r="C1452" s="134">
        <v>27</v>
      </c>
      <c r="D1452" s="119"/>
      <c r="E1452" s="119"/>
      <c r="F1452" s="119"/>
      <c r="G1452" s="119"/>
      <c r="H1452" s="119"/>
      <c r="I1452" s="119"/>
      <c r="J1452" s="119"/>
      <c r="K1452" s="119"/>
      <c r="L1452" s="119"/>
      <c r="M1452" s="119"/>
      <c r="N1452" s="119"/>
      <c r="O1452" s="119"/>
      <c r="P1452" s="120">
        <f t="shared" si="85"/>
        <v>0</v>
      </c>
    </row>
    <row r="1453" spans="1:16" ht="14.25" customHeight="1">
      <c r="A1453" s="340">
        <v>395</v>
      </c>
      <c r="B1453" s="341" t="s">
        <v>1983</v>
      </c>
      <c r="C1453" s="134">
        <v>11</v>
      </c>
      <c r="D1453" s="119"/>
      <c r="E1453" s="119"/>
      <c r="F1453" s="119"/>
      <c r="G1453" s="119"/>
      <c r="H1453" s="119"/>
      <c r="I1453" s="119"/>
      <c r="J1453" s="119"/>
      <c r="K1453" s="119"/>
      <c r="L1453" s="119"/>
      <c r="M1453" s="119"/>
      <c r="N1453" s="119"/>
      <c r="O1453" s="119"/>
      <c r="P1453" s="120">
        <f t="shared" si="85"/>
        <v>0</v>
      </c>
    </row>
    <row r="1454" spans="1:16" ht="14.25" customHeight="1">
      <c r="A1454" s="253"/>
      <c r="B1454" s="254"/>
      <c r="C1454" s="134">
        <v>12</v>
      </c>
      <c r="D1454" s="119"/>
      <c r="E1454" s="119"/>
      <c r="F1454" s="119"/>
      <c r="G1454" s="119"/>
      <c r="H1454" s="119"/>
      <c r="I1454" s="119"/>
      <c r="J1454" s="119"/>
      <c r="K1454" s="119"/>
      <c r="L1454" s="119"/>
      <c r="M1454" s="119"/>
      <c r="N1454" s="119"/>
      <c r="O1454" s="119"/>
      <c r="P1454" s="120">
        <f t="shared" si="85"/>
        <v>0</v>
      </c>
    </row>
    <row r="1455" spans="1:16" ht="14.25" customHeight="1">
      <c r="A1455" s="253"/>
      <c r="B1455" s="254"/>
      <c r="C1455" s="134">
        <v>13</v>
      </c>
      <c r="D1455" s="119"/>
      <c r="E1455" s="119"/>
      <c r="F1455" s="119"/>
      <c r="G1455" s="119"/>
      <c r="H1455" s="119"/>
      <c r="I1455" s="119"/>
      <c r="J1455" s="119"/>
      <c r="K1455" s="119"/>
      <c r="L1455" s="119"/>
      <c r="M1455" s="119"/>
      <c r="N1455" s="119"/>
      <c r="O1455" s="119"/>
      <c r="P1455" s="120">
        <f t="shared" si="85"/>
        <v>0</v>
      </c>
    </row>
    <row r="1456" spans="1:16" ht="14.25" customHeight="1">
      <c r="A1456" s="253"/>
      <c r="B1456" s="254"/>
      <c r="C1456" s="134">
        <v>14</v>
      </c>
      <c r="D1456" s="119"/>
      <c r="E1456" s="119"/>
      <c r="F1456" s="119"/>
      <c r="G1456" s="119"/>
      <c r="H1456" s="119"/>
      <c r="I1456" s="119"/>
      <c r="J1456" s="119"/>
      <c r="K1456" s="119"/>
      <c r="L1456" s="119"/>
      <c r="M1456" s="119"/>
      <c r="N1456" s="119"/>
      <c r="O1456" s="119"/>
      <c r="P1456" s="120">
        <f t="shared" si="85"/>
        <v>0</v>
      </c>
    </row>
    <row r="1457" spans="1:16" ht="14.25" customHeight="1">
      <c r="A1457" s="253"/>
      <c r="B1457" s="254"/>
      <c r="C1457" s="134">
        <v>15</v>
      </c>
      <c r="D1457" s="119"/>
      <c r="E1457" s="119"/>
      <c r="F1457" s="119"/>
      <c r="G1457" s="119"/>
      <c r="H1457" s="119"/>
      <c r="I1457" s="119"/>
      <c r="J1457" s="119"/>
      <c r="K1457" s="119"/>
      <c r="L1457" s="119"/>
      <c r="M1457" s="119"/>
      <c r="N1457" s="119"/>
      <c r="O1457" s="119"/>
      <c r="P1457" s="120">
        <f t="shared" si="85"/>
        <v>0</v>
      </c>
    </row>
    <row r="1458" spans="1:16" ht="14.25" customHeight="1">
      <c r="A1458" s="253"/>
      <c r="B1458" s="254"/>
      <c r="C1458" s="134">
        <v>16</v>
      </c>
      <c r="D1458" s="119"/>
      <c r="E1458" s="119"/>
      <c r="F1458" s="119"/>
      <c r="G1458" s="119"/>
      <c r="H1458" s="119"/>
      <c r="I1458" s="119"/>
      <c r="J1458" s="119"/>
      <c r="K1458" s="119"/>
      <c r="L1458" s="119"/>
      <c r="M1458" s="119"/>
      <c r="N1458" s="119"/>
      <c r="O1458" s="119"/>
      <c r="P1458" s="120">
        <f t="shared" si="85"/>
        <v>0</v>
      </c>
    </row>
    <row r="1459" spans="1:16" ht="14.25" customHeight="1">
      <c r="A1459" s="253"/>
      <c r="B1459" s="254"/>
      <c r="C1459" s="134">
        <v>17</v>
      </c>
      <c r="D1459" s="119"/>
      <c r="E1459" s="119"/>
      <c r="F1459" s="119"/>
      <c r="G1459" s="119"/>
      <c r="H1459" s="119"/>
      <c r="I1459" s="119"/>
      <c r="J1459" s="119"/>
      <c r="K1459" s="119"/>
      <c r="L1459" s="119"/>
      <c r="M1459" s="119"/>
      <c r="N1459" s="119"/>
      <c r="O1459" s="119"/>
      <c r="P1459" s="120">
        <f t="shared" si="85"/>
        <v>0</v>
      </c>
    </row>
    <row r="1460" spans="1:16" ht="14.25" customHeight="1">
      <c r="A1460" s="253"/>
      <c r="B1460" s="254"/>
      <c r="C1460" s="134">
        <v>25</v>
      </c>
      <c r="D1460" s="119"/>
      <c r="E1460" s="119"/>
      <c r="F1460" s="119"/>
      <c r="G1460" s="119"/>
      <c r="H1460" s="119"/>
      <c r="I1460" s="119"/>
      <c r="J1460" s="119"/>
      <c r="K1460" s="119"/>
      <c r="L1460" s="119"/>
      <c r="M1460" s="119"/>
      <c r="N1460" s="119"/>
      <c r="O1460" s="119"/>
      <c r="P1460" s="120">
        <f t="shared" si="85"/>
        <v>0</v>
      </c>
    </row>
    <row r="1461" spans="1:16" ht="14.25" customHeight="1">
      <c r="A1461" s="253"/>
      <c r="B1461" s="254"/>
      <c r="C1461" s="134">
        <v>26</v>
      </c>
      <c r="D1461" s="119"/>
      <c r="E1461" s="119"/>
      <c r="F1461" s="119"/>
      <c r="G1461" s="119"/>
      <c r="H1461" s="119"/>
      <c r="I1461" s="119"/>
      <c r="J1461" s="119"/>
      <c r="K1461" s="119"/>
      <c r="L1461" s="119"/>
      <c r="M1461" s="119"/>
      <c r="N1461" s="119"/>
      <c r="O1461" s="119"/>
      <c r="P1461" s="120">
        <f t="shared" si="85"/>
        <v>0</v>
      </c>
    </row>
    <row r="1462" spans="1:16" ht="14.25" customHeight="1">
      <c r="A1462" s="255"/>
      <c r="B1462" s="256"/>
      <c r="C1462" s="134">
        <v>27</v>
      </c>
      <c r="D1462" s="119"/>
      <c r="E1462" s="119"/>
      <c r="F1462" s="119"/>
      <c r="G1462" s="119"/>
      <c r="H1462" s="119"/>
      <c r="I1462" s="119"/>
      <c r="J1462" s="119"/>
      <c r="K1462" s="119"/>
      <c r="L1462" s="119"/>
      <c r="M1462" s="119"/>
      <c r="N1462" s="119"/>
      <c r="O1462" s="119"/>
      <c r="P1462" s="120">
        <f t="shared" si="85"/>
        <v>0</v>
      </c>
    </row>
    <row r="1463" spans="1:16" ht="14.25" customHeight="1">
      <c r="A1463" s="340">
        <v>396</v>
      </c>
      <c r="B1463" s="341" t="s">
        <v>1984</v>
      </c>
      <c r="C1463" s="134">
        <v>11</v>
      </c>
      <c r="D1463" s="119"/>
      <c r="E1463" s="119"/>
      <c r="F1463" s="119"/>
      <c r="G1463" s="119"/>
      <c r="H1463" s="119"/>
      <c r="I1463" s="119"/>
      <c r="J1463" s="119"/>
      <c r="K1463" s="119"/>
      <c r="L1463" s="119"/>
      <c r="M1463" s="119"/>
      <c r="N1463" s="119"/>
      <c r="O1463" s="119"/>
      <c r="P1463" s="120">
        <f t="shared" si="85"/>
        <v>0</v>
      </c>
    </row>
    <row r="1464" spans="1:16" ht="14.25" customHeight="1">
      <c r="A1464" s="253"/>
      <c r="B1464" s="254"/>
      <c r="C1464" s="134">
        <v>12</v>
      </c>
      <c r="D1464" s="119"/>
      <c r="E1464" s="119"/>
      <c r="F1464" s="119"/>
      <c r="G1464" s="119"/>
      <c r="H1464" s="119"/>
      <c r="I1464" s="119"/>
      <c r="J1464" s="119"/>
      <c r="K1464" s="119"/>
      <c r="L1464" s="119"/>
      <c r="M1464" s="119"/>
      <c r="N1464" s="119"/>
      <c r="O1464" s="119"/>
      <c r="P1464" s="120">
        <f t="shared" si="85"/>
        <v>0</v>
      </c>
    </row>
    <row r="1465" spans="1:16" ht="14.25" customHeight="1">
      <c r="A1465" s="253"/>
      <c r="B1465" s="254"/>
      <c r="C1465" s="134">
        <v>13</v>
      </c>
      <c r="D1465" s="119"/>
      <c r="E1465" s="119"/>
      <c r="F1465" s="119"/>
      <c r="G1465" s="119"/>
      <c r="H1465" s="119"/>
      <c r="I1465" s="119"/>
      <c r="J1465" s="119"/>
      <c r="K1465" s="119"/>
      <c r="L1465" s="119"/>
      <c r="M1465" s="119"/>
      <c r="N1465" s="119"/>
      <c r="O1465" s="119"/>
      <c r="P1465" s="120">
        <f t="shared" si="85"/>
        <v>0</v>
      </c>
    </row>
    <row r="1466" spans="1:16" ht="14.25" customHeight="1">
      <c r="A1466" s="253"/>
      <c r="B1466" s="254"/>
      <c r="C1466" s="134">
        <v>14</v>
      </c>
      <c r="D1466" s="119"/>
      <c r="E1466" s="119"/>
      <c r="F1466" s="119"/>
      <c r="G1466" s="119"/>
      <c r="H1466" s="119"/>
      <c r="I1466" s="119"/>
      <c r="J1466" s="119"/>
      <c r="K1466" s="119"/>
      <c r="L1466" s="119"/>
      <c r="M1466" s="119"/>
      <c r="N1466" s="119"/>
      <c r="O1466" s="119"/>
      <c r="P1466" s="120">
        <f t="shared" si="85"/>
        <v>0</v>
      </c>
    </row>
    <row r="1467" spans="1:16" ht="14.25" customHeight="1">
      <c r="A1467" s="253"/>
      <c r="B1467" s="254"/>
      <c r="C1467" s="134">
        <v>15</v>
      </c>
      <c r="D1467" s="119"/>
      <c r="E1467" s="119"/>
      <c r="F1467" s="119"/>
      <c r="G1467" s="119"/>
      <c r="H1467" s="119"/>
      <c r="I1467" s="119"/>
      <c r="J1467" s="119"/>
      <c r="K1467" s="119"/>
      <c r="L1467" s="119"/>
      <c r="M1467" s="119"/>
      <c r="N1467" s="119"/>
      <c r="O1467" s="119"/>
      <c r="P1467" s="120">
        <f t="shared" si="85"/>
        <v>0</v>
      </c>
    </row>
    <row r="1468" spans="1:16" ht="14.25" customHeight="1">
      <c r="A1468" s="253"/>
      <c r="B1468" s="254"/>
      <c r="C1468" s="134">
        <v>16</v>
      </c>
      <c r="D1468" s="119"/>
      <c r="E1468" s="119"/>
      <c r="F1468" s="119"/>
      <c r="G1468" s="119"/>
      <c r="H1468" s="119"/>
      <c r="I1468" s="119"/>
      <c r="J1468" s="119"/>
      <c r="K1468" s="119"/>
      <c r="L1468" s="119"/>
      <c r="M1468" s="119"/>
      <c r="N1468" s="119"/>
      <c r="O1468" s="119"/>
      <c r="P1468" s="120">
        <f t="shared" si="85"/>
        <v>0</v>
      </c>
    </row>
    <row r="1469" spans="1:16" ht="14.25" customHeight="1">
      <c r="A1469" s="253"/>
      <c r="B1469" s="254"/>
      <c r="C1469" s="134">
        <v>17</v>
      </c>
      <c r="D1469" s="119"/>
      <c r="E1469" s="119"/>
      <c r="F1469" s="119"/>
      <c r="G1469" s="119"/>
      <c r="H1469" s="119"/>
      <c r="I1469" s="119"/>
      <c r="J1469" s="119"/>
      <c r="K1469" s="119"/>
      <c r="L1469" s="119"/>
      <c r="M1469" s="119"/>
      <c r="N1469" s="119"/>
      <c r="O1469" s="119"/>
      <c r="P1469" s="120">
        <f t="shared" si="85"/>
        <v>0</v>
      </c>
    </row>
    <row r="1470" spans="1:16" ht="14.25" customHeight="1">
      <c r="A1470" s="253"/>
      <c r="B1470" s="254"/>
      <c r="C1470" s="134">
        <v>25</v>
      </c>
      <c r="D1470" s="119"/>
      <c r="E1470" s="119"/>
      <c r="F1470" s="119"/>
      <c r="G1470" s="119"/>
      <c r="H1470" s="119"/>
      <c r="I1470" s="119"/>
      <c r="J1470" s="119"/>
      <c r="K1470" s="119"/>
      <c r="L1470" s="119"/>
      <c r="M1470" s="119"/>
      <c r="N1470" s="119"/>
      <c r="O1470" s="119"/>
      <c r="P1470" s="120">
        <f t="shared" si="85"/>
        <v>0</v>
      </c>
    </row>
    <row r="1471" spans="1:16" ht="14.25" customHeight="1">
      <c r="A1471" s="253"/>
      <c r="B1471" s="254"/>
      <c r="C1471" s="134">
        <v>26</v>
      </c>
      <c r="D1471" s="119"/>
      <c r="E1471" s="119"/>
      <c r="F1471" s="119"/>
      <c r="G1471" s="119"/>
      <c r="H1471" s="119"/>
      <c r="I1471" s="119"/>
      <c r="J1471" s="119"/>
      <c r="K1471" s="119"/>
      <c r="L1471" s="119"/>
      <c r="M1471" s="119"/>
      <c r="N1471" s="119"/>
      <c r="O1471" s="119"/>
      <c r="P1471" s="120">
        <f t="shared" si="85"/>
        <v>0</v>
      </c>
    </row>
    <row r="1472" spans="1:16" ht="14.25" customHeight="1">
      <c r="A1472" s="255"/>
      <c r="B1472" s="256"/>
      <c r="C1472" s="134">
        <v>27</v>
      </c>
      <c r="D1472" s="119"/>
      <c r="E1472" s="119"/>
      <c r="F1472" s="119"/>
      <c r="G1472" s="119"/>
      <c r="H1472" s="119"/>
      <c r="I1472" s="119"/>
      <c r="J1472" s="119"/>
      <c r="K1472" s="119"/>
      <c r="L1472" s="119"/>
      <c r="M1472" s="119"/>
      <c r="N1472" s="119"/>
      <c r="O1472" s="119"/>
      <c r="P1472" s="120">
        <f t="shared" si="85"/>
        <v>0</v>
      </c>
    </row>
    <row r="1473" spans="1:16" ht="14.25" customHeight="1">
      <c r="A1473" s="157">
        <v>397</v>
      </c>
      <c r="B1473" s="158" t="s">
        <v>1985</v>
      </c>
      <c r="C1473" s="159"/>
      <c r="D1473" s="159"/>
      <c r="E1473" s="159"/>
      <c r="F1473" s="159"/>
      <c r="G1473" s="159"/>
      <c r="H1473" s="159"/>
      <c r="I1473" s="159"/>
      <c r="J1473" s="159"/>
      <c r="K1473" s="159"/>
      <c r="L1473" s="159"/>
      <c r="M1473" s="159"/>
      <c r="N1473" s="159"/>
      <c r="O1473" s="159"/>
      <c r="P1473" s="119">
        <f t="shared" si="85"/>
        <v>0</v>
      </c>
    </row>
    <row r="1474" spans="1:16" ht="14.25" customHeight="1">
      <c r="A1474" s="340">
        <v>398</v>
      </c>
      <c r="B1474" s="341" t="s">
        <v>1986</v>
      </c>
      <c r="C1474" s="134">
        <v>11</v>
      </c>
      <c r="D1474" s="119"/>
      <c r="E1474" s="119"/>
      <c r="F1474" s="119"/>
      <c r="G1474" s="119"/>
      <c r="H1474" s="119"/>
      <c r="I1474" s="119"/>
      <c r="J1474" s="119"/>
      <c r="K1474" s="119"/>
      <c r="L1474" s="119"/>
      <c r="M1474" s="119"/>
      <c r="N1474" s="119"/>
      <c r="O1474" s="119"/>
      <c r="P1474" s="120">
        <f t="shared" si="85"/>
        <v>0</v>
      </c>
    </row>
    <row r="1475" spans="1:16" ht="14.25" customHeight="1">
      <c r="A1475" s="253"/>
      <c r="B1475" s="254"/>
      <c r="C1475" s="134">
        <v>12</v>
      </c>
      <c r="D1475" s="119"/>
      <c r="E1475" s="119"/>
      <c r="F1475" s="119"/>
      <c r="G1475" s="119"/>
      <c r="H1475" s="119"/>
      <c r="I1475" s="119"/>
      <c r="J1475" s="119"/>
      <c r="K1475" s="119"/>
      <c r="L1475" s="119"/>
      <c r="M1475" s="119"/>
      <c r="N1475" s="119"/>
      <c r="O1475" s="119"/>
      <c r="P1475" s="120">
        <f t="shared" si="85"/>
        <v>0</v>
      </c>
    </row>
    <row r="1476" spans="1:16" ht="14.25" customHeight="1">
      <c r="A1476" s="253"/>
      <c r="B1476" s="254"/>
      <c r="C1476" s="134">
        <v>13</v>
      </c>
      <c r="D1476" s="119"/>
      <c r="E1476" s="119"/>
      <c r="F1476" s="119"/>
      <c r="G1476" s="119"/>
      <c r="H1476" s="119"/>
      <c r="I1476" s="119"/>
      <c r="J1476" s="119"/>
      <c r="K1476" s="119"/>
      <c r="L1476" s="119"/>
      <c r="M1476" s="119"/>
      <c r="N1476" s="119"/>
      <c r="O1476" s="119"/>
      <c r="P1476" s="120">
        <f t="shared" si="85"/>
        <v>0</v>
      </c>
    </row>
    <row r="1477" spans="1:16" ht="14.25" customHeight="1">
      <c r="A1477" s="253"/>
      <c r="B1477" s="254"/>
      <c r="C1477" s="134">
        <v>14</v>
      </c>
      <c r="D1477" s="119"/>
      <c r="E1477" s="119"/>
      <c r="F1477" s="119"/>
      <c r="G1477" s="119"/>
      <c r="H1477" s="119"/>
      <c r="I1477" s="119"/>
      <c r="J1477" s="119"/>
      <c r="K1477" s="119"/>
      <c r="L1477" s="119"/>
      <c r="M1477" s="119"/>
      <c r="N1477" s="119"/>
      <c r="O1477" s="119"/>
      <c r="P1477" s="120">
        <f t="shared" si="85"/>
        <v>0</v>
      </c>
    </row>
    <row r="1478" spans="1:16" ht="14.25" customHeight="1">
      <c r="A1478" s="253"/>
      <c r="B1478" s="254"/>
      <c r="C1478" s="134">
        <v>15</v>
      </c>
      <c r="D1478" s="119"/>
      <c r="E1478" s="119"/>
      <c r="F1478" s="119"/>
      <c r="G1478" s="119"/>
      <c r="H1478" s="119"/>
      <c r="I1478" s="119"/>
      <c r="J1478" s="119"/>
      <c r="K1478" s="119"/>
      <c r="L1478" s="119"/>
      <c r="M1478" s="119"/>
      <c r="N1478" s="119"/>
      <c r="O1478" s="119"/>
      <c r="P1478" s="120">
        <f t="shared" si="85"/>
        <v>0</v>
      </c>
    </row>
    <row r="1479" spans="1:16" ht="14.25" customHeight="1">
      <c r="A1479" s="253"/>
      <c r="B1479" s="254"/>
      <c r="C1479" s="134">
        <v>16</v>
      </c>
      <c r="D1479" s="119"/>
      <c r="E1479" s="119"/>
      <c r="F1479" s="119"/>
      <c r="G1479" s="119"/>
      <c r="H1479" s="119"/>
      <c r="I1479" s="119"/>
      <c r="J1479" s="119"/>
      <c r="K1479" s="119"/>
      <c r="L1479" s="119"/>
      <c r="M1479" s="119"/>
      <c r="N1479" s="119"/>
      <c r="O1479" s="119"/>
      <c r="P1479" s="120">
        <f t="shared" si="85"/>
        <v>0</v>
      </c>
    </row>
    <row r="1480" spans="1:16" ht="14.25" customHeight="1">
      <c r="A1480" s="253"/>
      <c r="B1480" s="254"/>
      <c r="C1480" s="134">
        <v>17</v>
      </c>
      <c r="D1480" s="119"/>
      <c r="E1480" s="119"/>
      <c r="F1480" s="119"/>
      <c r="G1480" s="119"/>
      <c r="H1480" s="119"/>
      <c r="I1480" s="119"/>
      <c r="J1480" s="119"/>
      <c r="K1480" s="119"/>
      <c r="L1480" s="119"/>
      <c r="M1480" s="119"/>
      <c r="N1480" s="119"/>
      <c r="O1480" s="119"/>
      <c r="P1480" s="120">
        <f t="shared" si="85"/>
        <v>0</v>
      </c>
    </row>
    <row r="1481" spans="1:16" ht="14.25" customHeight="1">
      <c r="A1481" s="253"/>
      <c r="B1481" s="254"/>
      <c r="C1481" s="134">
        <v>25</v>
      </c>
      <c r="D1481" s="119"/>
      <c r="E1481" s="119"/>
      <c r="F1481" s="119"/>
      <c r="G1481" s="119"/>
      <c r="H1481" s="119"/>
      <c r="I1481" s="119"/>
      <c r="J1481" s="119"/>
      <c r="K1481" s="119"/>
      <c r="L1481" s="119"/>
      <c r="M1481" s="119"/>
      <c r="N1481" s="119"/>
      <c r="O1481" s="119"/>
      <c r="P1481" s="120">
        <f t="shared" si="85"/>
        <v>0</v>
      </c>
    </row>
    <row r="1482" spans="1:16" ht="14.25" customHeight="1">
      <c r="A1482" s="253"/>
      <c r="B1482" s="254"/>
      <c r="C1482" s="134">
        <v>26</v>
      </c>
      <c r="D1482" s="119"/>
      <c r="E1482" s="119"/>
      <c r="F1482" s="119"/>
      <c r="G1482" s="119"/>
      <c r="H1482" s="119"/>
      <c r="I1482" s="119"/>
      <c r="J1482" s="119"/>
      <c r="K1482" s="119"/>
      <c r="L1482" s="119"/>
      <c r="M1482" s="119"/>
      <c r="N1482" s="119"/>
      <c r="O1482" s="119"/>
      <c r="P1482" s="120">
        <f t="shared" si="85"/>
        <v>0</v>
      </c>
    </row>
    <row r="1483" spans="1:16" ht="14.25" customHeight="1">
      <c r="A1483" s="255"/>
      <c r="B1483" s="256"/>
      <c r="C1483" s="134">
        <v>27</v>
      </c>
      <c r="D1483" s="119"/>
      <c r="E1483" s="119"/>
      <c r="F1483" s="119"/>
      <c r="G1483" s="119"/>
      <c r="H1483" s="119"/>
      <c r="I1483" s="119"/>
      <c r="J1483" s="119"/>
      <c r="K1483" s="119"/>
      <c r="L1483" s="119"/>
      <c r="M1483" s="119"/>
      <c r="N1483" s="119"/>
      <c r="O1483" s="119"/>
      <c r="P1483" s="120">
        <f t="shared" si="85"/>
        <v>0</v>
      </c>
    </row>
    <row r="1484" spans="1:16" ht="14.25" customHeight="1">
      <c r="A1484" s="340">
        <v>399</v>
      </c>
      <c r="B1484" s="341" t="s">
        <v>1987</v>
      </c>
      <c r="C1484" s="134">
        <v>11</v>
      </c>
      <c r="D1484" s="119"/>
      <c r="E1484" s="119"/>
      <c r="F1484" s="119"/>
      <c r="G1484" s="119"/>
      <c r="H1484" s="119"/>
      <c r="I1484" s="119"/>
      <c r="J1484" s="119"/>
      <c r="K1484" s="119"/>
      <c r="L1484" s="119"/>
      <c r="M1484" s="119"/>
      <c r="N1484" s="119"/>
      <c r="O1484" s="119"/>
      <c r="P1484" s="120">
        <f t="shared" si="85"/>
        <v>0</v>
      </c>
    </row>
    <row r="1485" spans="1:16" ht="14.25" customHeight="1">
      <c r="A1485" s="253"/>
      <c r="B1485" s="254"/>
      <c r="C1485" s="134">
        <v>12</v>
      </c>
      <c r="D1485" s="119"/>
      <c r="E1485" s="119"/>
      <c r="F1485" s="119"/>
      <c r="G1485" s="119"/>
      <c r="H1485" s="119"/>
      <c r="I1485" s="119"/>
      <c r="J1485" s="119"/>
      <c r="K1485" s="119"/>
      <c r="L1485" s="119"/>
      <c r="M1485" s="119"/>
      <c r="N1485" s="119"/>
      <c r="O1485" s="119"/>
      <c r="P1485" s="120">
        <f t="shared" si="85"/>
        <v>0</v>
      </c>
    </row>
    <row r="1486" spans="1:16" ht="14.25" customHeight="1">
      <c r="A1486" s="253"/>
      <c r="B1486" s="254"/>
      <c r="C1486" s="134">
        <v>13</v>
      </c>
      <c r="D1486" s="119"/>
      <c r="E1486" s="119"/>
      <c r="F1486" s="119"/>
      <c r="G1486" s="119"/>
      <c r="H1486" s="119"/>
      <c r="I1486" s="119"/>
      <c r="J1486" s="119"/>
      <c r="K1486" s="119"/>
      <c r="L1486" s="119"/>
      <c r="M1486" s="119"/>
      <c r="N1486" s="119"/>
      <c r="O1486" s="119"/>
      <c r="P1486" s="120">
        <f t="shared" si="85"/>
        <v>0</v>
      </c>
    </row>
    <row r="1487" spans="1:16" ht="14.25" customHeight="1">
      <c r="A1487" s="253"/>
      <c r="B1487" s="254"/>
      <c r="C1487" s="134">
        <v>14</v>
      </c>
      <c r="D1487" s="119"/>
      <c r="E1487" s="119"/>
      <c r="F1487" s="119"/>
      <c r="G1487" s="119"/>
      <c r="H1487" s="119"/>
      <c r="I1487" s="119"/>
      <c r="J1487" s="119"/>
      <c r="K1487" s="119"/>
      <c r="L1487" s="119"/>
      <c r="M1487" s="119"/>
      <c r="N1487" s="119"/>
      <c r="O1487" s="119"/>
      <c r="P1487" s="120">
        <f t="shared" si="85"/>
        <v>0</v>
      </c>
    </row>
    <row r="1488" spans="1:16" ht="14.25" customHeight="1">
      <c r="A1488" s="253"/>
      <c r="B1488" s="254"/>
      <c r="C1488" s="134">
        <v>15</v>
      </c>
      <c r="D1488" s="119"/>
      <c r="E1488" s="119"/>
      <c r="F1488" s="119"/>
      <c r="G1488" s="119"/>
      <c r="H1488" s="119"/>
      <c r="I1488" s="119"/>
      <c r="J1488" s="119"/>
      <c r="K1488" s="119"/>
      <c r="L1488" s="119"/>
      <c r="M1488" s="119"/>
      <c r="N1488" s="119"/>
      <c r="O1488" s="119"/>
      <c r="P1488" s="120">
        <f t="shared" si="85"/>
        <v>0</v>
      </c>
    </row>
    <row r="1489" spans="1:16" ht="14.25" customHeight="1">
      <c r="A1489" s="253"/>
      <c r="B1489" s="254"/>
      <c r="C1489" s="134">
        <v>16</v>
      </c>
      <c r="D1489" s="119"/>
      <c r="E1489" s="119"/>
      <c r="F1489" s="119"/>
      <c r="G1489" s="119"/>
      <c r="H1489" s="119"/>
      <c r="I1489" s="119"/>
      <c r="J1489" s="119"/>
      <c r="K1489" s="119"/>
      <c r="L1489" s="119"/>
      <c r="M1489" s="119"/>
      <c r="N1489" s="119"/>
      <c r="O1489" s="119"/>
      <c r="P1489" s="120">
        <f t="shared" si="85"/>
        <v>0</v>
      </c>
    </row>
    <row r="1490" spans="1:16" ht="14.25" customHeight="1">
      <c r="A1490" s="253"/>
      <c r="B1490" s="254"/>
      <c r="C1490" s="134">
        <v>17</v>
      </c>
      <c r="D1490" s="119"/>
      <c r="E1490" s="119"/>
      <c r="F1490" s="119"/>
      <c r="G1490" s="119"/>
      <c r="H1490" s="119"/>
      <c r="I1490" s="119"/>
      <c r="J1490" s="119"/>
      <c r="K1490" s="119"/>
      <c r="L1490" s="119"/>
      <c r="M1490" s="119"/>
      <c r="N1490" s="119"/>
      <c r="O1490" s="119"/>
      <c r="P1490" s="120">
        <f t="shared" si="85"/>
        <v>0</v>
      </c>
    </row>
    <row r="1491" spans="1:16" ht="14.25" customHeight="1">
      <c r="A1491" s="253"/>
      <c r="B1491" s="254"/>
      <c r="C1491" s="134">
        <v>25</v>
      </c>
      <c r="D1491" s="161"/>
      <c r="E1491" s="119"/>
      <c r="F1491" s="119"/>
      <c r="G1491" s="119"/>
      <c r="H1491" s="119"/>
      <c r="I1491" s="119"/>
      <c r="J1491" s="119"/>
      <c r="K1491" s="119"/>
      <c r="L1491" s="119"/>
      <c r="M1491" s="119"/>
      <c r="N1491" s="119"/>
      <c r="O1491" s="119"/>
      <c r="P1491" s="120">
        <f t="shared" si="85"/>
        <v>0</v>
      </c>
    </row>
    <row r="1492" spans="1:16" ht="14.25" customHeight="1">
      <c r="A1492" s="253"/>
      <c r="B1492" s="254"/>
      <c r="C1492" s="134">
        <v>26</v>
      </c>
      <c r="D1492" s="161"/>
      <c r="E1492" s="119"/>
      <c r="F1492" s="119"/>
      <c r="G1492" s="119"/>
      <c r="H1492" s="119"/>
      <c r="I1492" s="119"/>
      <c r="J1492" s="119"/>
      <c r="K1492" s="119"/>
      <c r="L1492" s="119"/>
      <c r="M1492" s="119"/>
      <c r="N1492" s="119"/>
      <c r="O1492" s="119"/>
      <c r="P1492" s="120">
        <f t="shared" si="85"/>
        <v>0</v>
      </c>
    </row>
    <row r="1493" spans="1:16" ht="14.25" customHeight="1">
      <c r="A1493" s="255"/>
      <c r="B1493" s="256"/>
      <c r="C1493" s="134">
        <v>27</v>
      </c>
      <c r="D1493" s="161"/>
      <c r="E1493" s="119"/>
      <c r="F1493" s="119"/>
      <c r="G1493" s="119"/>
      <c r="H1493" s="119"/>
      <c r="I1493" s="119"/>
      <c r="J1493" s="119"/>
      <c r="K1493" s="119"/>
      <c r="L1493" s="119"/>
      <c r="M1493" s="119"/>
      <c r="N1493" s="119"/>
      <c r="O1493" s="119"/>
      <c r="P1493" s="120">
        <f t="shared" si="85"/>
        <v>0</v>
      </c>
    </row>
    <row r="1494" spans="1:16" ht="14.25" customHeight="1">
      <c r="A1494" s="163">
        <v>4000</v>
      </c>
      <c r="B1494" s="345" t="s">
        <v>1988</v>
      </c>
      <c r="C1494" s="262"/>
      <c r="D1494" s="169">
        <f t="shared" ref="D1494:P1494" si="86">D1495+D1523+D1538+D1620+D1701+D1732+D1767+D1778+D1829</f>
        <v>189570</v>
      </c>
      <c r="E1494" s="165">
        <f t="shared" si="86"/>
        <v>189570</v>
      </c>
      <c r="F1494" s="165">
        <f t="shared" si="86"/>
        <v>189570</v>
      </c>
      <c r="G1494" s="165">
        <f t="shared" si="86"/>
        <v>189570</v>
      </c>
      <c r="H1494" s="165">
        <f t="shared" si="86"/>
        <v>189570</v>
      </c>
      <c r="I1494" s="165">
        <f t="shared" si="86"/>
        <v>189570</v>
      </c>
      <c r="J1494" s="165">
        <f t="shared" si="86"/>
        <v>189570</v>
      </c>
      <c r="K1494" s="165">
        <f t="shared" si="86"/>
        <v>189570</v>
      </c>
      <c r="L1494" s="165">
        <f t="shared" si="86"/>
        <v>189570</v>
      </c>
      <c r="M1494" s="165">
        <f t="shared" si="86"/>
        <v>189570</v>
      </c>
      <c r="N1494" s="165">
        <f t="shared" si="86"/>
        <v>189570</v>
      </c>
      <c r="O1494" s="165">
        <f t="shared" si="86"/>
        <v>189570</v>
      </c>
      <c r="P1494" s="165">
        <f t="shared" si="86"/>
        <v>2274840</v>
      </c>
    </row>
    <row r="1495" spans="1:16" ht="14.25" customHeight="1">
      <c r="A1495" s="155">
        <v>4100</v>
      </c>
      <c r="B1495" s="339" t="s">
        <v>1989</v>
      </c>
      <c r="C1495" s="262"/>
      <c r="D1495" s="156">
        <f t="shared" ref="D1495:P1495" si="87">SUM(D1496:D1522)</f>
        <v>0</v>
      </c>
      <c r="E1495" s="156">
        <f t="shared" si="87"/>
        <v>0</v>
      </c>
      <c r="F1495" s="156">
        <f t="shared" si="87"/>
        <v>0</v>
      </c>
      <c r="G1495" s="156">
        <f t="shared" si="87"/>
        <v>0</v>
      </c>
      <c r="H1495" s="156">
        <f t="shared" si="87"/>
        <v>0</v>
      </c>
      <c r="I1495" s="156">
        <f t="shared" si="87"/>
        <v>0</v>
      </c>
      <c r="J1495" s="156">
        <f t="shared" si="87"/>
        <v>0</v>
      </c>
      <c r="K1495" s="156">
        <f t="shared" si="87"/>
        <v>0</v>
      </c>
      <c r="L1495" s="156">
        <f t="shared" si="87"/>
        <v>0</v>
      </c>
      <c r="M1495" s="156">
        <f t="shared" si="87"/>
        <v>0</v>
      </c>
      <c r="N1495" s="156">
        <f t="shared" si="87"/>
        <v>0</v>
      </c>
      <c r="O1495" s="156">
        <f t="shared" si="87"/>
        <v>0</v>
      </c>
      <c r="P1495" s="156">
        <f t="shared" si="87"/>
        <v>0</v>
      </c>
    </row>
    <row r="1496" spans="1:16" ht="14.25" customHeight="1">
      <c r="A1496" s="157">
        <v>411</v>
      </c>
      <c r="B1496" s="158" t="s">
        <v>1990</v>
      </c>
      <c r="C1496" s="159"/>
      <c r="D1496" s="159"/>
      <c r="E1496" s="159"/>
      <c r="F1496" s="159"/>
      <c r="G1496" s="159"/>
      <c r="H1496" s="159"/>
      <c r="I1496" s="159"/>
      <c r="J1496" s="159"/>
      <c r="K1496" s="159"/>
      <c r="L1496" s="159"/>
      <c r="M1496" s="159"/>
      <c r="N1496" s="159"/>
      <c r="O1496" s="159"/>
      <c r="P1496" s="119">
        <f t="shared" ref="P1496:P1522" si="88">SUM(D1496:O1496)</f>
        <v>0</v>
      </c>
    </row>
    <row r="1497" spans="1:16" ht="14.25" customHeight="1">
      <c r="A1497" s="157">
        <v>412</v>
      </c>
      <c r="B1497" s="158" t="s">
        <v>1991</v>
      </c>
      <c r="C1497" s="159"/>
      <c r="D1497" s="159"/>
      <c r="E1497" s="159"/>
      <c r="F1497" s="159"/>
      <c r="G1497" s="159"/>
      <c r="H1497" s="159"/>
      <c r="I1497" s="159"/>
      <c r="J1497" s="159"/>
      <c r="K1497" s="159"/>
      <c r="L1497" s="159"/>
      <c r="M1497" s="159"/>
      <c r="N1497" s="159"/>
      <c r="O1497" s="159"/>
      <c r="P1497" s="119">
        <f t="shared" si="88"/>
        <v>0</v>
      </c>
    </row>
    <row r="1498" spans="1:16" ht="14.25" customHeight="1">
      <c r="A1498" s="157">
        <v>413</v>
      </c>
      <c r="B1498" s="158" t="s">
        <v>1992</v>
      </c>
      <c r="C1498" s="159"/>
      <c r="D1498" s="159"/>
      <c r="E1498" s="159"/>
      <c r="F1498" s="159"/>
      <c r="G1498" s="159"/>
      <c r="H1498" s="159"/>
      <c r="I1498" s="159"/>
      <c r="J1498" s="159"/>
      <c r="K1498" s="159"/>
      <c r="L1498" s="159"/>
      <c r="M1498" s="159"/>
      <c r="N1498" s="159"/>
      <c r="O1498" s="159"/>
      <c r="P1498" s="119">
        <f t="shared" si="88"/>
        <v>0</v>
      </c>
    </row>
    <row r="1499" spans="1:16" ht="14.25" customHeight="1">
      <c r="A1499" s="157">
        <v>414</v>
      </c>
      <c r="B1499" s="158" t="s">
        <v>1993</v>
      </c>
      <c r="C1499" s="159"/>
      <c r="D1499" s="159"/>
      <c r="E1499" s="159"/>
      <c r="F1499" s="159"/>
      <c r="G1499" s="159"/>
      <c r="H1499" s="159"/>
      <c r="I1499" s="159"/>
      <c r="J1499" s="159"/>
      <c r="K1499" s="159"/>
      <c r="L1499" s="159"/>
      <c r="M1499" s="159"/>
      <c r="N1499" s="159"/>
      <c r="O1499" s="159"/>
      <c r="P1499" s="119">
        <f t="shared" si="88"/>
        <v>0</v>
      </c>
    </row>
    <row r="1500" spans="1:16" ht="15" customHeight="1">
      <c r="A1500" s="340">
        <v>415</v>
      </c>
      <c r="B1500" s="341" t="s">
        <v>1994</v>
      </c>
      <c r="C1500" s="134">
        <v>11</v>
      </c>
      <c r="D1500" s="119"/>
      <c r="E1500" s="119"/>
      <c r="F1500" s="119"/>
      <c r="G1500" s="119"/>
      <c r="H1500" s="119"/>
      <c r="I1500" s="119"/>
      <c r="J1500" s="119"/>
      <c r="K1500" s="119"/>
      <c r="L1500" s="119"/>
      <c r="M1500" s="119"/>
      <c r="N1500" s="119"/>
      <c r="O1500" s="119"/>
      <c r="P1500" s="120">
        <f t="shared" si="88"/>
        <v>0</v>
      </c>
    </row>
    <row r="1501" spans="1:16" ht="14.25" customHeight="1">
      <c r="A1501" s="253"/>
      <c r="B1501" s="254"/>
      <c r="C1501" s="134">
        <v>12</v>
      </c>
      <c r="D1501" s="119"/>
      <c r="E1501" s="119"/>
      <c r="F1501" s="119"/>
      <c r="G1501" s="119"/>
      <c r="H1501" s="119"/>
      <c r="I1501" s="119"/>
      <c r="J1501" s="119"/>
      <c r="K1501" s="119"/>
      <c r="L1501" s="119"/>
      <c r="M1501" s="119"/>
      <c r="N1501" s="119"/>
      <c r="O1501" s="119"/>
      <c r="P1501" s="120">
        <f t="shared" si="88"/>
        <v>0</v>
      </c>
    </row>
    <row r="1502" spans="1:16" ht="14.25" customHeight="1">
      <c r="A1502" s="253"/>
      <c r="B1502" s="254"/>
      <c r="C1502" s="134">
        <v>13</v>
      </c>
      <c r="D1502" s="119"/>
      <c r="E1502" s="119"/>
      <c r="F1502" s="119"/>
      <c r="G1502" s="119"/>
      <c r="H1502" s="119"/>
      <c r="I1502" s="119"/>
      <c r="J1502" s="119"/>
      <c r="K1502" s="119"/>
      <c r="L1502" s="119"/>
      <c r="M1502" s="119"/>
      <c r="N1502" s="119"/>
      <c r="O1502" s="119"/>
      <c r="P1502" s="120">
        <f t="shared" si="88"/>
        <v>0</v>
      </c>
    </row>
    <row r="1503" spans="1:16" ht="14.25" customHeight="1">
      <c r="A1503" s="253"/>
      <c r="B1503" s="254"/>
      <c r="C1503" s="134">
        <v>14</v>
      </c>
      <c r="D1503" s="119"/>
      <c r="E1503" s="119"/>
      <c r="F1503" s="119"/>
      <c r="G1503" s="119"/>
      <c r="H1503" s="119"/>
      <c r="I1503" s="119"/>
      <c r="J1503" s="119"/>
      <c r="K1503" s="119"/>
      <c r="L1503" s="119"/>
      <c r="M1503" s="119"/>
      <c r="N1503" s="119"/>
      <c r="O1503" s="119"/>
      <c r="P1503" s="120">
        <f t="shared" si="88"/>
        <v>0</v>
      </c>
    </row>
    <row r="1504" spans="1:16" ht="14.25" customHeight="1">
      <c r="A1504" s="253"/>
      <c r="B1504" s="254"/>
      <c r="C1504" s="134">
        <v>15</v>
      </c>
      <c r="D1504" s="119"/>
      <c r="E1504" s="119"/>
      <c r="F1504" s="119"/>
      <c r="G1504" s="119"/>
      <c r="H1504" s="119"/>
      <c r="I1504" s="119"/>
      <c r="J1504" s="119"/>
      <c r="K1504" s="119"/>
      <c r="L1504" s="119"/>
      <c r="M1504" s="119"/>
      <c r="N1504" s="119"/>
      <c r="O1504" s="119"/>
      <c r="P1504" s="120">
        <f t="shared" si="88"/>
        <v>0</v>
      </c>
    </row>
    <row r="1505" spans="1:16" ht="14.25" customHeight="1">
      <c r="A1505" s="253"/>
      <c r="B1505" s="254"/>
      <c r="C1505" s="134">
        <v>16</v>
      </c>
      <c r="D1505" s="119"/>
      <c r="E1505" s="119"/>
      <c r="F1505" s="119"/>
      <c r="G1505" s="119"/>
      <c r="H1505" s="119"/>
      <c r="I1505" s="119"/>
      <c r="J1505" s="119"/>
      <c r="K1505" s="119"/>
      <c r="L1505" s="119"/>
      <c r="M1505" s="119"/>
      <c r="N1505" s="119"/>
      <c r="O1505" s="119"/>
      <c r="P1505" s="120">
        <f t="shared" si="88"/>
        <v>0</v>
      </c>
    </row>
    <row r="1506" spans="1:16" ht="14.25" customHeight="1">
      <c r="A1506" s="253"/>
      <c r="B1506" s="254"/>
      <c r="C1506" s="134">
        <v>17</v>
      </c>
      <c r="D1506" s="119"/>
      <c r="E1506" s="119"/>
      <c r="F1506" s="119"/>
      <c r="G1506" s="119"/>
      <c r="H1506" s="119"/>
      <c r="I1506" s="119"/>
      <c r="J1506" s="119"/>
      <c r="K1506" s="119"/>
      <c r="L1506" s="119"/>
      <c r="M1506" s="119"/>
      <c r="N1506" s="119"/>
      <c r="O1506" s="119"/>
      <c r="P1506" s="120">
        <f t="shared" si="88"/>
        <v>0</v>
      </c>
    </row>
    <row r="1507" spans="1:16" ht="14.25" customHeight="1">
      <c r="A1507" s="253"/>
      <c r="B1507" s="254"/>
      <c r="C1507" s="134">
        <v>25</v>
      </c>
      <c r="D1507" s="119"/>
      <c r="E1507" s="119"/>
      <c r="F1507" s="119"/>
      <c r="G1507" s="119"/>
      <c r="H1507" s="119"/>
      <c r="I1507" s="119"/>
      <c r="J1507" s="119"/>
      <c r="K1507" s="119"/>
      <c r="L1507" s="119"/>
      <c r="M1507" s="119"/>
      <c r="N1507" s="119"/>
      <c r="O1507" s="119"/>
      <c r="P1507" s="120">
        <f t="shared" si="88"/>
        <v>0</v>
      </c>
    </row>
    <row r="1508" spans="1:16" ht="14.25" customHeight="1">
      <c r="A1508" s="253"/>
      <c r="B1508" s="254"/>
      <c r="C1508" s="134">
        <v>26</v>
      </c>
      <c r="D1508" s="119"/>
      <c r="E1508" s="119"/>
      <c r="F1508" s="119"/>
      <c r="G1508" s="119"/>
      <c r="H1508" s="119"/>
      <c r="I1508" s="119"/>
      <c r="J1508" s="119"/>
      <c r="K1508" s="119"/>
      <c r="L1508" s="119"/>
      <c r="M1508" s="119"/>
      <c r="N1508" s="119"/>
      <c r="O1508" s="119"/>
      <c r="P1508" s="120">
        <f t="shared" si="88"/>
        <v>0</v>
      </c>
    </row>
    <row r="1509" spans="1:16" ht="14.25" customHeight="1">
      <c r="A1509" s="255"/>
      <c r="B1509" s="256"/>
      <c r="C1509" s="134">
        <v>27</v>
      </c>
      <c r="D1509" s="119"/>
      <c r="E1509" s="119"/>
      <c r="F1509" s="119"/>
      <c r="G1509" s="119"/>
      <c r="H1509" s="119"/>
      <c r="I1509" s="119"/>
      <c r="J1509" s="119"/>
      <c r="K1509" s="119"/>
      <c r="L1509" s="119"/>
      <c r="M1509" s="119"/>
      <c r="N1509" s="119"/>
      <c r="O1509" s="119"/>
      <c r="P1509" s="120">
        <f t="shared" si="88"/>
        <v>0</v>
      </c>
    </row>
    <row r="1510" spans="1:16" ht="14.25" customHeight="1">
      <c r="A1510" s="157">
        <v>416</v>
      </c>
      <c r="B1510" s="158" t="s">
        <v>1995</v>
      </c>
      <c r="C1510" s="159"/>
      <c r="D1510" s="159"/>
      <c r="E1510" s="159"/>
      <c r="F1510" s="159"/>
      <c r="G1510" s="159"/>
      <c r="H1510" s="159"/>
      <c r="I1510" s="159"/>
      <c r="J1510" s="159"/>
      <c r="K1510" s="159"/>
      <c r="L1510" s="159"/>
      <c r="M1510" s="159"/>
      <c r="N1510" s="159"/>
      <c r="O1510" s="159"/>
      <c r="P1510" s="119">
        <f t="shared" si="88"/>
        <v>0</v>
      </c>
    </row>
    <row r="1511" spans="1:16" ht="15" customHeight="1">
      <c r="A1511" s="340">
        <v>417</v>
      </c>
      <c r="B1511" s="341" t="s">
        <v>1996</v>
      </c>
      <c r="C1511" s="134">
        <v>11</v>
      </c>
      <c r="D1511" s="119"/>
      <c r="E1511" s="119"/>
      <c r="F1511" s="119"/>
      <c r="G1511" s="119"/>
      <c r="H1511" s="119"/>
      <c r="I1511" s="119"/>
      <c r="J1511" s="119"/>
      <c r="K1511" s="119"/>
      <c r="L1511" s="119"/>
      <c r="M1511" s="119"/>
      <c r="N1511" s="119"/>
      <c r="O1511" s="119"/>
      <c r="P1511" s="120">
        <f t="shared" si="88"/>
        <v>0</v>
      </c>
    </row>
    <row r="1512" spans="1:16" ht="14.25" customHeight="1">
      <c r="A1512" s="253"/>
      <c r="B1512" s="254"/>
      <c r="C1512" s="134">
        <v>12</v>
      </c>
      <c r="D1512" s="119"/>
      <c r="E1512" s="119"/>
      <c r="F1512" s="119"/>
      <c r="G1512" s="119"/>
      <c r="H1512" s="119"/>
      <c r="I1512" s="119"/>
      <c r="J1512" s="119"/>
      <c r="K1512" s="119"/>
      <c r="L1512" s="119"/>
      <c r="M1512" s="119"/>
      <c r="N1512" s="119"/>
      <c r="O1512" s="119"/>
      <c r="P1512" s="120">
        <f t="shared" si="88"/>
        <v>0</v>
      </c>
    </row>
    <row r="1513" spans="1:16" ht="14.25" customHeight="1">
      <c r="A1513" s="253"/>
      <c r="B1513" s="254"/>
      <c r="C1513" s="134">
        <v>13</v>
      </c>
      <c r="D1513" s="119"/>
      <c r="E1513" s="119"/>
      <c r="F1513" s="119"/>
      <c r="G1513" s="119"/>
      <c r="H1513" s="119"/>
      <c r="I1513" s="119"/>
      <c r="J1513" s="119"/>
      <c r="K1513" s="119"/>
      <c r="L1513" s="119"/>
      <c r="M1513" s="119"/>
      <c r="N1513" s="119"/>
      <c r="O1513" s="119"/>
      <c r="P1513" s="120">
        <f t="shared" si="88"/>
        <v>0</v>
      </c>
    </row>
    <row r="1514" spans="1:16" ht="14.25" customHeight="1">
      <c r="A1514" s="253"/>
      <c r="B1514" s="254"/>
      <c r="C1514" s="134">
        <v>14</v>
      </c>
      <c r="D1514" s="119"/>
      <c r="E1514" s="119"/>
      <c r="F1514" s="119"/>
      <c r="G1514" s="119"/>
      <c r="H1514" s="119"/>
      <c r="I1514" s="119"/>
      <c r="J1514" s="119"/>
      <c r="K1514" s="119"/>
      <c r="L1514" s="119"/>
      <c r="M1514" s="119"/>
      <c r="N1514" s="119"/>
      <c r="O1514" s="119"/>
      <c r="P1514" s="120">
        <f t="shared" si="88"/>
        <v>0</v>
      </c>
    </row>
    <row r="1515" spans="1:16" ht="14.25" customHeight="1">
      <c r="A1515" s="253"/>
      <c r="B1515" s="254"/>
      <c r="C1515" s="134">
        <v>15</v>
      </c>
      <c r="D1515" s="119"/>
      <c r="E1515" s="119"/>
      <c r="F1515" s="119"/>
      <c r="G1515" s="119"/>
      <c r="H1515" s="119"/>
      <c r="I1515" s="119"/>
      <c r="J1515" s="119"/>
      <c r="K1515" s="119"/>
      <c r="L1515" s="119"/>
      <c r="M1515" s="119"/>
      <c r="N1515" s="119"/>
      <c r="O1515" s="119"/>
      <c r="P1515" s="120">
        <f t="shared" si="88"/>
        <v>0</v>
      </c>
    </row>
    <row r="1516" spans="1:16" ht="14.25" customHeight="1">
      <c r="A1516" s="253"/>
      <c r="B1516" s="254"/>
      <c r="C1516" s="134">
        <v>16</v>
      </c>
      <c r="D1516" s="119"/>
      <c r="E1516" s="119"/>
      <c r="F1516" s="119"/>
      <c r="G1516" s="119"/>
      <c r="H1516" s="119"/>
      <c r="I1516" s="119"/>
      <c r="J1516" s="119"/>
      <c r="K1516" s="119"/>
      <c r="L1516" s="119"/>
      <c r="M1516" s="119"/>
      <c r="N1516" s="119"/>
      <c r="O1516" s="119"/>
      <c r="P1516" s="120">
        <f t="shared" si="88"/>
        <v>0</v>
      </c>
    </row>
    <row r="1517" spans="1:16" ht="14.25" customHeight="1">
      <c r="A1517" s="253"/>
      <c r="B1517" s="254"/>
      <c r="C1517" s="134">
        <v>17</v>
      </c>
      <c r="D1517" s="119"/>
      <c r="E1517" s="119"/>
      <c r="F1517" s="119"/>
      <c r="G1517" s="119"/>
      <c r="H1517" s="119"/>
      <c r="I1517" s="119"/>
      <c r="J1517" s="119"/>
      <c r="K1517" s="119"/>
      <c r="L1517" s="119"/>
      <c r="M1517" s="119"/>
      <c r="N1517" s="119"/>
      <c r="O1517" s="119"/>
      <c r="P1517" s="120">
        <f t="shared" si="88"/>
        <v>0</v>
      </c>
    </row>
    <row r="1518" spans="1:16" ht="14.25" customHeight="1">
      <c r="A1518" s="253"/>
      <c r="B1518" s="254"/>
      <c r="C1518" s="134">
        <v>25</v>
      </c>
      <c r="D1518" s="119"/>
      <c r="E1518" s="119"/>
      <c r="F1518" s="119"/>
      <c r="G1518" s="119"/>
      <c r="H1518" s="119"/>
      <c r="I1518" s="119"/>
      <c r="J1518" s="119"/>
      <c r="K1518" s="119"/>
      <c r="L1518" s="119"/>
      <c r="M1518" s="119"/>
      <c r="N1518" s="119"/>
      <c r="O1518" s="119"/>
      <c r="P1518" s="120">
        <f t="shared" si="88"/>
        <v>0</v>
      </c>
    </row>
    <row r="1519" spans="1:16" ht="14.25" customHeight="1">
      <c r="A1519" s="253"/>
      <c r="B1519" s="254"/>
      <c r="C1519" s="134">
        <v>26</v>
      </c>
      <c r="D1519" s="119"/>
      <c r="E1519" s="119"/>
      <c r="F1519" s="119"/>
      <c r="G1519" s="119"/>
      <c r="H1519" s="119"/>
      <c r="I1519" s="119"/>
      <c r="J1519" s="119"/>
      <c r="K1519" s="119"/>
      <c r="L1519" s="119"/>
      <c r="M1519" s="119"/>
      <c r="N1519" s="119"/>
      <c r="O1519" s="119"/>
      <c r="P1519" s="120">
        <f t="shared" si="88"/>
        <v>0</v>
      </c>
    </row>
    <row r="1520" spans="1:16" ht="14.25" customHeight="1">
      <c r="A1520" s="255"/>
      <c r="B1520" s="256"/>
      <c r="C1520" s="134">
        <v>27</v>
      </c>
      <c r="D1520" s="119"/>
      <c r="E1520" s="119"/>
      <c r="F1520" s="119"/>
      <c r="G1520" s="119"/>
      <c r="H1520" s="119"/>
      <c r="I1520" s="119"/>
      <c r="J1520" s="119"/>
      <c r="K1520" s="119"/>
      <c r="L1520" s="119"/>
      <c r="M1520" s="119"/>
      <c r="N1520" s="119"/>
      <c r="O1520" s="119"/>
      <c r="P1520" s="120">
        <f t="shared" si="88"/>
        <v>0</v>
      </c>
    </row>
    <row r="1521" spans="1:16" ht="14.25" customHeight="1">
      <c r="A1521" s="157">
        <v>418</v>
      </c>
      <c r="B1521" s="158" t="s">
        <v>1997</v>
      </c>
      <c r="C1521" s="159"/>
      <c r="D1521" s="159"/>
      <c r="E1521" s="159"/>
      <c r="F1521" s="159"/>
      <c r="G1521" s="159"/>
      <c r="H1521" s="159"/>
      <c r="I1521" s="159"/>
      <c r="J1521" s="159"/>
      <c r="K1521" s="159"/>
      <c r="L1521" s="159"/>
      <c r="M1521" s="159"/>
      <c r="N1521" s="159"/>
      <c r="O1521" s="159"/>
      <c r="P1521" s="119">
        <f t="shared" si="88"/>
        <v>0</v>
      </c>
    </row>
    <row r="1522" spans="1:16" ht="14.25" customHeight="1">
      <c r="A1522" s="157">
        <v>419</v>
      </c>
      <c r="B1522" s="158" t="s">
        <v>1998</v>
      </c>
      <c r="C1522" s="159"/>
      <c r="D1522" s="159"/>
      <c r="E1522" s="159"/>
      <c r="F1522" s="159"/>
      <c r="G1522" s="159"/>
      <c r="H1522" s="159"/>
      <c r="I1522" s="159"/>
      <c r="J1522" s="159"/>
      <c r="K1522" s="159"/>
      <c r="L1522" s="159"/>
      <c r="M1522" s="159"/>
      <c r="N1522" s="159"/>
      <c r="O1522" s="159"/>
      <c r="P1522" s="119">
        <f t="shared" si="88"/>
        <v>0</v>
      </c>
    </row>
    <row r="1523" spans="1:16" ht="14.25" customHeight="1">
      <c r="A1523" s="155">
        <v>4200</v>
      </c>
      <c r="B1523" s="339" t="s">
        <v>1999</v>
      </c>
      <c r="C1523" s="262"/>
      <c r="D1523" s="156">
        <f t="shared" ref="D1523:P1523" si="89">SUM(D1524:D1537)</f>
        <v>130000</v>
      </c>
      <c r="E1523" s="156">
        <f t="shared" si="89"/>
        <v>130000</v>
      </c>
      <c r="F1523" s="156">
        <f t="shared" si="89"/>
        <v>130000</v>
      </c>
      <c r="G1523" s="156">
        <f t="shared" si="89"/>
        <v>130000</v>
      </c>
      <c r="H1523" s="156">
        <f t="shared" si="89"/>
        <v>130000</v>
      </c>
      <c r="I1523" s="156">
        <f t="shared" si="89"/>
        <v>130000</v>
      </c>
      <c r="J1523" s="156">
        <f t="shared" si="89"/>
        <v>130000</v>
      </c>
      <c r="K1523" s="156">
        <f t="shared" si="89"/>
        <v>130000</v>
      </c>
      <c r="L1523" s="156">
        <f t="shared" si="89"/>
        <v>130000</v>
      </c>
      <c r="M1523" s="156">
        <f t="shared" si="89"/>
        <v>130000</v>
      </c>
      <c r="N1523" s="156">
        <f t="shared" si="89"/>
        <v>130000</v>
      </c>
      <c r="O1523" s="156">
        <f t="shared" si="89"/>
        <v>130000</v>
      </c>
      <c r="P1523" s="156">
        <f t="shared" si="89"/>
        <v>1560000</v>
      </c>
    </row>
    <row r="1524" spans="1:16" ht="15" customHeight="1">
      <c r="A1524" s="340">
        <v>421</v>
      </c>
      <c r="B1524" s="342" t="s">
        <v>2000</v>
      </c>
      <c r="C1524" s="134">
        <v>11</v>
      </c>
      <c r="D1524" s="119"/>
      <c r="E1524" s="119"/>
      <c r="F1524" s="119"/>
      <c r="G1524" s="119"/>
      <c r="H1524" s="119"/>
      <c r="I1524" s="119"/>
      <c r="J1524" s="119"/>
      <c r="K1524" s="119"/>
      <c r="L1524" s="119"/>
      <c r="M1524" s="119"/>
      <c r="N1524" s="119"/>
      <c r="O1524" s="119"/>
      <c r="P1524" s="120">
        <f t="shared" ref="P1524:P1537" si="90">SUM(D1524:O1524)</f>
        <v>0</v>
      </c>
    </row>
    <row r="1525" spans="1:16" ht="14.25" customHeight="1">
      <c r="A1525" s="253"/>
      <c r="B1525" s="343"/>
      <c r="C1525" s="134">
        <v>12</v>
      </c>
      <c r="D1525" s="119"/>
      <c r="E1525" s="119"/>
      <c r="F1525" s="119"/>
      <c r="G1525" s="119"/>
      <c r="H1525" s="119"/>
      <c r="I1525" s="119"/>
      <c r="J1525" s="119"/>
      <c r="K1525" s="119"/>
      <c r="L1525" s="119"/>
      <c r="M1525" s="119"/>
      <c r="N1525" s="119"/>
      <c r="O1525" s="119"/>
      <c r="P1525" s="120">
        <f t="shared" si="90"/>
        <v>0</v>
      </c>
    </row>
    <row r="1526" spans="1:16" ht="14.25" customHeight="1">
      <c r="A1526" s="253"/>
      <c r="B1526" s="343"/>
      <c r="C1526" s="134">
        <v>13</v>
      </c>
      <c r="D1526" s="119"/>
      <c r="E1526" s="119"/>
      <c r="F1526" s="119"/>
      <c r="G1526" s="119"/>
      <c r="H1526" s="119"/>
      <c r="I1526" s="119"/>
      <c r="J1526" s="119"/>
      <c r="K1526" s="119"/>
      <c r="L1526" s="119"/>
      <c r="M1526" s="119"/>
      <c r="N1526" s="119"/>
      <c r="O1526" s="119"/>
      <c r="P1526" s="120">
        <f t="shared" si="90"/>
        <v>0</v>
      </c>
    </row>
    <row r="1527" spans="1:16" ht="14.25" customHeight="1">
      <c r="A1527" s="253"/>
      <c r="B1527" s="343"/>
      <c r="C1527" s="134">
        <v>14</v>
      </c>
      <c r="D1527" s="119"/>
      <c r="E1527" s="119"/>
      <c r="F1527" s="119"/>
      <c r="G1527" s="119"/>
      <c r="H1527" s="119"/>
      <c r="I1527" s="119"/>
      <c r="J1527" s="119"/>
      <c r="K1527" s="119"/>
      <c r="L1527" s="119"/>
      <c r="M1527" s="119"/>
      <c r="N1527" s="119"/>
      <c r="O1527" s="119"/>
      <c r="P1527" s="120">
        <f t="shared" si="90"/>
        <v>0</v>
      </c>
    </row>
    <row r="1528" spans="1:16" ht="14.25" customHeight="1">
      <c r="A1528" s="253"/>
      <c r="B1528" s="343"/>
      <c r="C1528" s="134">
        <v>15</v>
      </c>
      <c r="D1528" s="119">
        <v>130000</v>
      </c>
      <c r="E1528" s="119">
        <v>130000</v>
      </c>
      <c r="F1528" s="119">
        <v>130000</v>
      </c>
      <c r="G1528" s="160">
        <v>130000</v>
      </c>
      <c r="H1528" s="160">
        <v>130000</v>
      </c>
      <c r="I1528" s="160">
        <v>130000</v>
      </c>
      <c r="J1528" s="160">
        <v>130000</v>
      </c>
      <c r="K1528" s="160">
        <v>130000</v>
      </c>
      <c r="L1528" s="160">
        <v>130000</v>
      </c>
      <c r="M1528" s="160">
        <v>130000</v>
      </c>
      <c r="N1528" s="160">
        <v>130000</v>
      </c>
      <c r="O1528" s="160">
        <v>130000</v>
      </c>
      <c r="P1528" s="120">
        <f t="shared" si="90"/>
        <v>1560000</v>
      </c>
    </row>
    <row r="1529" spans="1:16" ht="14.25" customHeight="1">
      <c r="A1529" s="253"/>
      <c r="B1529" s="343"/>
      <c r="C1529" s="134">
        <v>16</v>
      </c>
      <c r="D1529" s="119"/>
      <c r="E1529" s="119"/>
      <c r="F1529" s="119"/>
      <c r="G1529" s="119"/>
      <c r="H1529" s="119"/>
      <c r="I1529" s="119"/>
      <c r="J1529" s="119"/>
      <c r="K1529" s="119"/>
      <c r="L1529" s="119"/>
      <c r="M1529" s="119"/>
      <c r="N1529" s="119"/>
      <c r="O1529" s="119"/>
      <c r="P1529" s="120">
        <f t="shared" si="90"/>
        <v>0</v>
      </c>
    </row>
    <row r="1530" spans="1:16" ht="14.25" customHeight="1">
      <c r="A1530" s="253"/>
      <c r="B1530" s="343"/>
      <c r="C1530" s="134">
        <v>17</v>
      </c>
      <c r="D1530" s="119"/>
      <c r="E1530" s="119"/>
      <c r="F1530" s="119"/>
      <c r="G1530" s="119"/>
      <c r="H1530" s="119"/>
      <c r="I1530" s="119"/>
      <c r="J1530" s="119"/>
      <c r="K1530" s="119"/>
      <c r="L1530" s="119"/>
      <c r="M1530" s="119"/>
      <c r="N1530" s="119"/>
      <c r="O1530" s="119"/>
      <c r="P1530" s="120">
        <f t="shared" si="90"/>
        <v>0</v>
      </c>
    </row>
    <row r="1531" spans="1:16" ht="14.25" customHeight="1">
      <c r="A1531" s="253"/>
      <c r="B1531" s="343"/>
      <c r="C1531" s="134">
        <v>25</v>
      </c>
      <c r="D1531" s="119"/>
      <c r="E1531" s="119"/>
      <c r="F1531" s="119"/>
      <c r="G1531" s="119"/>
      <c r="H1531" s="119"/>
      <c r="I1531" s="119"/>
      <c r="J1531" s="119"/>
      <c r="K1531" s="119"/>
      <c r="L1531" s="119"/>
      <c r="M1531" s="119"/>
      <c r="N1531" s="119"/>
      <c r="O1531" s="119"/>
      <c r="P1531" s="120">
        <f t="shared" si="90"/>
        <v>0</v>
      </c>
    </row>
    <row r="1532" spans="1:16" ht="14.25" customHeight="1">
      <c r="A1532" s="253"/>
      <c r="B1532" s="343"/>
      <c r="C1532" s="134">
        <v>26</v>
      </c>
      <c r="D1532" s="119"/>
      <c r="E1532" s="119"/>
      <c r="F1532" s="119"/>
      <c r="G1532" s="119"/>
      <c r="H1532" s="119"/>
      <c r="I1532" s="119"/>
      <c r="J1532" s="119"/>
      <c r="K1532" s="119"/>
      <c r="L1532" s="119"/>
      <c r="M1532" s="119"/>
      <c r="N1532" s="119"/>
      <c r="O1532" s="119"/>
      <c r="P1532" s="120">
        <f t="shared" si="90"/>
        <v>0</v>
      </c>
    </row>
    <row r="1533" spans="1:16" ht="14.25" customHeight="1">
      <c r="A1533" s="255"/>
      <c r="B1533" s="344"/>
      <c r="C1533" s="134">
        <v>27</v>
      </c>
      <c r="D1533" s="119"/>
      <c r="E1533" s="119"/>
      <c r="F1533" s="119"/>
      <c r="G1533" s="119"/>
      <c r="H1533" s="119"/>
      <c r="I1533" s="119"/>
      <c r="J1533" s="119"/>
      <c r="K1533" s="119"/>
      <c r="L1533" s="119"/>
      <c r="M1533" s="119"/>
      <c r="N1533" s="119"/>
      <c r="O1533" s="119"/>
      <c r="P1533" s="120">
        <f t="shared" si="90"/>
        <v>0</v>
      </c>
    </row>
    <row r="1534" spans="1:16" ht="14.25" customHeight="1">
      <c r="A1534" s="157">
        <v>422</v>
      </c>
      <c r="B1534" s="158" t="s">
        <v>2001</v>
      </c>
      <c r="C1534" s="159"/>
      <c r="D1534" s="159"/>
      <c r="E1534" s="159"/>
      <c r="F1534" s="159"/>
      <c r="G1534" s="159"/>
      <c r="H1534" s="159"/>
      <c r="I1534" s="159"/>
      <c r="J1534" s="159"/>
      <c r="K1534" s="159"/>
      <c r="L1534" s="159"/>
      <c r="M1534" s="159"/>
      <c r="N1534" s="159"/>
      <c r="O1534" s="159"/>
      <c r="P1534" s="119">
        <f t="shared" si="90"/>
        <v>0</v>
      </c>
    </row>
    <row r="1535" spans="1:16" ht="14.25" customHeight="1">
      <c r="A1535" s="157">
        <v>423</v>
      </c>
      <c r="B1535" s="158" t="s">
        <v>2002</v>
      </c>
      <c r="C1535" s="159"/>
      <c r="D1535" s="159"/>
      <c r="E1535" s="159"/>
      <c r="F1535" s="159"/>
      <c r="G1535" s="159"/>
      <c r="H1535" s="159"/>
      <c r="I1535" s="159"/>
      <c r="J1535" s="159"/>
      <c r="K1535" s="159"/>
      <c r="L1535" s="159"/>
      <c r="M1535" s="159"/>
      <c r="N1535" s="159"/>
      <c r="O1535" s="159"/>
      <c r="P1535" s="119">
        <f t="shared" si="90"/>
        <v>0</v>
      </c>
    </row>
    <row r="1536" spans="1:16" ht="14.25" customHeight="1">
      <c r="A1536" s="157">
        <v>424</v>
      </c>
      <c r="B1536" s="158" t="s">
        <v>2003</v>
      </c>
      <c r="C1536" s="159"/>
      <c r="D1536" s="159"/>
      <c r="E1536" s="159"/>
      <c r="F1536" s="159"/>
      <c r="G1536" s="159"/>
      <c r="H1536" s="159"/>
      <c r="I1536" s="159"/>
      <c r="J1536" s="159"/>
      <c r="K1536" s="159"/>
      <c r="L1536" s="159"/>
      <c r="M1536" s="159"/>
      <c r="N1536" s="159"/>
      <c r="O1536" s="159"/>
      <c r="P1536" s="119">
        <f t="shared" si="90"/>
        <v>0</v>
      </c>
    </row>
    <row r="1537" spans="1:16" ht="14.25" customHeight="1">
      <c r="A1537" s="157">
        <v>425</v>
      </c>
      <c r="B1537" s="158" t="s">
        <v>2004</v>
      </c>
      <c r="C1537" s="159"/>
      <c r="D1537" s="159"/>
      <c r="E1537" s="159"/>
      <c r="F1537" s="159"/>
      <c r="G1537" s="159"/>
      <c r="H1537" s="159"/>
      <c r="I1537" s="159"/>
      <c r="J1537" s="159"/>
      <c r="K1537" s="159"/>
      <c r="L1537" s="159"/>
      <c r="M1537" s="159"/>
      <c r="N1537" s="159"/>
      <c r="O1537" s="159"/>
      <c r="P1537" s="119">
        <f t="shared" si="90"/>
        <v>0</v>
      </c>
    </row>
    <row r="1538" spans="1:16" ht="14.25" customHeight="1">
      <c r="A1538" s="155">
        <v>4300</v>
      </c>
      <c r="B1538" s="339" t="s">
        <v>2005</v>
      </c>
      <c r="C1538" s="262"/>
      <c r="D1538" s="156">
        <f t="shared" ref="D1538:P1538" si="91">SUM(D1539:D1619)</f>
        <v>0</v>
      </c>
      <c r="E1538" s="156">
        <f t="shared" si="91"/>
        <v>0</v>
      </c>
      <c r="F1538" s="156">
        <f t="shared" si="91"/>
        <v>0</v>
      </c>
      <c r="G1538" s="156">
        <f t="shared" si="91"/>
        <v>0</v>
      </c>
      <c r="H1538" s="156">
        <f t="shared" si="91"/>
        <v>0</v>
      </c>
      <c r="I1538" s="156">
        <f t="shared" si="91"/>
        <v>0</v>
      </c>
      <c r="J1538" s="156">
        <f t="shared" si="91"/>
        <v>0</v>
      </c>
      <c r="K1538" s="156">
        <f t="shared" si="91"/>
        <v>0</v>
      </c>
      <c r="L1538" s="156">
        <f t="shared" si="91"/>
        <v>0</v>
      </c>
      <c r="M1538" s="156">
        <f t="shared" si="91"/>
        <v>0</v>
      </c>
      <c r="N1538" s="156">
        <f t="shared" si="91"/>
        <v>0</v>
      </c>
      <c r="O1538" s="156">
        <f t="shared" si="91"/>
        <v>0</v>
      </c>
      <c r="P1538" s="156">
        <f t="shared" si="91"/>
        <v>0</v>
      </c>
    </row>
    <row r="1539" spans="1:16" ht="14.25" customHeight="1">
      <c r="A1539" s="340">
        <v>431</v>
      </c>
      <c r="B1539" s="341" t="s">
        <v>2006</v>
      </c>
      <c r="C1539" s="134">
        <v>11</v>
      </c>
      <c r="D1539" s="161"/>
      <c r="E1539" s="119"/>
      <c r="F1539" s="119"/>
      <c r="G1539" s="119"/>
      <c r="H1539" s="119"/>
      <c r="I1539" s="119"/>
      <c r="J1539" s="119"/>
      <c r="K1539" s="119"/>
      <c r="L1539" s="119"/>
      <c r="M1539" s="119"/>
      <c r="N1539" s="119"/>
      <c r="O1539" s="119"/>
      <c r="P1539" s="120">
        <f t="shared" ref="P1539:P1619" si="92">SUM(D1539:O1539)</f>
        <v>0</v>
      </c>
    </row>
    <row r="1540" spans="1:16" ht="14.25" customHeight="1">
      <c r="A1540" s="253"/>
      <c r="B1540" s="254"/>
      <c r="C1540" s="134">
        <v>12</v>
      </c>
      <c r="D1540" s="161"/>
      <c r="E1540" s="119"/>
      <c r="F1540" s="119"/>
      <c r="G1540" s="119"/>
      <c r="H1540" s="119"/>
      <c r="I1540" s="119"/>
      <c r="J1540" s="119"/>
      <c r="K1540" s="119"/>
      <c r="L1540" s="119"/>
      <c r="M1540" s="119"/>
      <c r="N1540" s="119"/>
      <c r="O1540" s="119"/>
      <c r="P1540" s="120">
        <f t="shared" si="92"/>
        <v>0</v>
      </c>
    </row>
    <row r="1541" spans="1:16" ht="14.25" customHeight="1">
      <c r="A1541" s="253"/>
      <c r="B1541" s="254"/>
      <c r="C1541" s="134">
        <v>13</v>
      </c>
      <c r="D1541" s="161"/>
      <c r="E1541" s="119"/>
      <c r="F1541" s="119"/>
      <c r="G1541" s="119"/>
      <c r="H1541" s="119"/>
      <c r="I1541" s="119"/>
      <c r="J1541" s="119"/>
      <c r="K1541" s="119"/>
      <c r="L1541" s="119"/>
      <c r="M1541" s="119"/>
      <c r="N1541" s="119"/>
      <c r="O1541" s="119"/>
      <c r="P1541" s="120">
        <f t="shared" si="92"/>
        <v>0</v>
      </c>
    </row>
    <row r="1542" spans="1:16" ht="14.25" customHeight="1">
      <c r="A1542" s="253"/>
      <c r="B1542" s="254"/>
      <c r="C1542" s="134">
        <v>14</v>
      </c>
      <c r="D1542" s="161"/>
      <c r="E1542" s="119"/>
      <c r="F1542" s="119"/>
      <c r="G1542" s="119"/>
      <c r="H1542" s="119"/>
      <c r="I1542" s="119"/>
      <c r="J1542" s="119"/>
      <c r="K1542" s="119"/>
      <c r="L1542" s="119"/>
      <c r="M1542" s="119"/>
      <c r="N1542" s="119"/>
      <c r="O1542" s="119"/>
      <c r="P1542" s="120">
        <f t="shared" si="92"/>
        <v>0</v>
      </c>
    </row>
    <row r="1543" spans="1:16" ht="14.25" customHeight="1">
      <c r="A1543" s="253"/>
      <c r="B1543" s="254"/>
      <c r="C1543" s="134">
        <v>15</v>
      </c>
      <c r="D1543" s="161"/>
      <c r="E1543" s="119"/>
      <c r="F1543" s="119"/>
      <c r="G1543" s="119"/>
      <c r="H1543" s="119"/>
      <c r="I1543" s="119"/>
      <c r="J1543" s="119"/>
      <c r="K1543" s="119"/>
      <c r="L1543" s="119"/>
      <c r="M1543" s="119"/>
      <c r="N1543" s="119"/>
      <c r="O1543" s="119"/>
      <c r="P1543" s="120">
        <f t="shared" si="92"/>
        <v>0</v>
      </c>
    </row>
    <row r="1544" spans="1:16" ht="14.25" customHeight="1">
      <c r="A1544" s="253"/>
      <c r="B1544" s="254"/>
      <c r="C1544" s="134">
        <v>16</v>
      </c>
      <c r="D1544" s="161"/>
      <c r="E1544" s="119"/>
      <c r="F1544" s="119"/>
      <c r="G1544" s="119"/>
      <c r="H1544" s="119"/>
      <c r="I1544" s="119"/>
      <c r="J1544" s="119"/>
      <c r="K1544" s="119"/>
      <c r="L1544" s="119"/>
      <c r="M1544" s="119"/>
      <c r="N1544" s="119"/>
      <c r="O1544" s="119"/>
      <c r="P1544" s="120">
        <f t="shared" si="92"/>
        <v>0</v>
      </c>
    </row>
    <row r="1545" spans="1:16" ht="14.25" customHeight="1">
      <c r="A1545" s="253"/>
      <c r="B1545" s="254"/>
      <c r="C1545" s="134">
        <v>17</v>
      </c>
      <c r="D1545" s="161"/>
      <c r="E1545" s="119"/>
      <c r="F1545" s="119"/>
      <c r="G1545" s="119"/>
      <c r="H1545" s="119"/>
      <c r="I1545" s="119"/>
      <c r="J1545" s="119"/>
      <c r="K1545" s="119"/>
      <c r="L1545" s="119"/>
      <c r="M1545" s="119"/>
      <c r="N1545" s="119"/>
      <c r="O1545" s="119"/>
      <c r="P1545" s="120">
        <f t="shared" si="92"/>
        <v>0</v>
      </c>
    </row>
    <row r="1546" spans="1:16" ht="14.25" customHeight="1">
      <c r="A1546" s="253"/>
      <c r="B1546" s="254"/>
      <c r="C1546" s="134">
        <v>25</v>
      </c>
      <c r="D1546" s="161"/>
      <c r="E1546" s="119"/>
      <c r="F1546" s="119"/>
      <c r="G1546" s="119"/>
      <c r="H1546" s="119"/>
      <c r="I1546" s="119"/>
      <c r="J1546" s="119"/>
      <c r="K1546" s="119"/>
      <c r="L1546" s="119"/>
      <c r="M1546" s="119"/>
      <c r="N1546" s="119"/>
      <c r="O1546" s="119"/>
      <c r="P1546" s="120">
        <f t="shared" si="92"/>
        <v>0</v>
      </c>
    </row>
    <row r="1547" spans="1:16" ht="14.25" customHeight="1">
      <c r="A1547" s="253"/>
      <c r="B1547" s="254"/>
      <c r="C1547" s="134">
        <v>26</v>
      </c>
      <c r="D1547" s="161"/>
      <c r="E1547" s="119"/>
      <c r="F1547" s="119"/>
      <c r="G1547" s="119"/>
      <c r="H1547" s="119"/>
      <c r="I1547" s="119"/>
      <c r="J1547" s="119"/>
      <c r="K1547" s="119"/>
      <c r="L1547" s="119"/>
      <c r="M1547" s="119"/>
      <c r="N1547" s="119"/>
      <c r="O1547" s="119"/>
      <c r="P1547" s="120">
        <f t="shared" si="92"/>
        <v>0</v>
      </c>
    </row>
    <row r="1548" spans="1:16" ht="14.25" customHeight="1">
      <c r="A1548" s="255"/>
      <c r="B1548" s="256"/>
      <c r="C1548" s="134">
        <v>27</v>
      </c>
      <c r="D1548" s="161"/>
      <c r="E1548" s="119"/>
      <c r="F1548" s="119"/>
      <c r="G1548" s="119"/>
      <c r="H1548" s="119"/>
      <c r="I1548" s="119"/>
      <c r="J1548" s="119"/>
      <c r="K1548" s="119"/>
      <c r="L1548" s="119"/>
      <c r="M1548" s="119"/>
      <c r="N1548" s="119"/>
      <c r="O1548" s="119"/>
      <c r="P1548" s="120">
        <f t="shared" si="92"/>
        <v>0</v>
      </c>
    </row>
    <row r="1549" spans="1:16" ht="14.25" customHeight="1">
      <c r="A1549" s="340">
        <v>432</v>
      </c>
      <c r="B1549" s="341" t="s">
        <v>2007</v>
      </c>
      <c r="C1549" s="134">
        <v>11</v>
      </c>
      <c r="D1549" s="161"/>
      <c r="E1549" s="119"/>
      <c r="F1549" s="119"/>
      <c r="G1549" s="119"/>
      <c r="H1549" s="119"/>
      <c r="I1549" s="119"/>
      <c r="J1549" s="119"/>
      <c r="K1549" s="119"/>
      <c r="L1549" s="119"/>
      <c r="M1549" s="119"/>
      <c r="N1549" s="119"/>
      <c r="O1549" s="119"/>
      <c r="P1549" s="120">
        <f t="shared" si="92"/>
        <v>0</v>
      </c>
    </row>
    <row r="1550" spans="1:16" ht="14.25" customHeight="1">
      <c r="A1550" s="253"/>
      <c r="B1550" s="254"/>
      <c r="C1550" s="134">
        <v>12</v>
      </c>
      <c r="D1550" s="161"/>
      <c r="E1550" s="119"/>
      <c r="F1550" s="119"/>
      <c r="G1550" s="119"/>
      <c r="H1550" s="119"/>
      <c r="I1550" s="119"/>
      <c r="J1550" s="119"/>
      <c r="K1550" s="119"/>
      <c r="L1550" s="119"/>
      <c r="M1550" s="119"/>
      <c r="N1550" s="119"/>
      <c r="O1550" s="119"/>
      <c r="P1550" s="120">
        <f t="shared" si="92"/>
        <v>0</v>
      </c>
    </row>
    <row r="1551" spans="1:16" ht="14.25" customHeight="1">
      <c r="A1551" s="253"/>
      <c r="B1551" s="254"/>
      <c r="C1551" s="134">
        <v>13</v>
      </c>
      <c r="D1551" s="161"/>
      <c r="E1551" s="119"/>
      <c r="F1551" s="119"/>
      <c r="G1551" s="119"/>
      <c r="H1551" s="119"/>
      <c r="I1551" s="119"/>
      <c r="J1551" s="119"/>
      <c r="K1551" s="119"/>
      <c r="L1551" s="119"/>
      <c r="M1551" s="119"/>
      <c r="N1551" s="119"/>
      <c r="O1551" s="119"/>
      <c r="P1551" s="120">
        <f t="shared" si="92"/>
        <v>0</v>
      </c>
    </row>
    <row r="1552" spans="1:16" ht="14.25" customHeight="1">
      <c r="A1552" s="253"/>
      <c r="B1552" s="254"/>
      <c r="C1552" s="134">
        <v>14</v>
      </c>
      <c r="D1552" s="161"/>
      <c r="E1552" s="119"/>
      <c r="F1552" s="119"/>
      <c r="G1552" s="119"/>
      <c r="H1552" s="119"/>
      <c r="I1552" s="119"/>
      <c r="J1552" s="119"/>
      <c r="K1552" s="119"/>
      <c r="L1552" s="119"/>
      <c r="M1552" s="119"/>
      <c r="N1552" s="119"/>
      <c r="O1552" s="119"/>
      <c r="P1552" s="120">
        <f t="shared" si="92"/>
        <v>0</v>
      </c>
    </row>
    <row r="1553" spans="1:16" ht="14.25" customHeight="1">
      <c r="A1553" s="253"/>
      <c r="B1553" s="254"/>
      <c r="C1553" s="134">
        <v>15</v>
      </c>
      <c r="D1553" s="161"/>
      <c r="E1553" s="119"/>
      <c r="F1553" s="119"/>
      <c r="G1553" s="119"/>
      <c r="H1553" s="119"/>
      <c r="I1553" s="119"/>
      <c r="J1553" s="119"/>
      <c r="K1553" s="119"/>
      <c r="L1553" s="119"/>
      <c r="M1553" s="119"/>
      <c r="N1553" s="119"/>
      <c r="O1553" s="119"/>
      <c r="P1553" s="120">
        <f t="shared" si="92"/>
        <v>0</v>
      </c>
    </row>
    <row r="1554" spans="1:16" ht="14.25" customHeight="1">
      <c r="A1554" s="253"/>
      <c r="B1554" s="254"/>
      <c r="C1554" s="134">
        <v>16</v>
      </c>
      <c r="D1554" s="161"/>
      <c r="E1554" s="119"/>
      <c r="F1554" s="119"/>
      <c r="G1554" s="119"/>
      <c r="H1554" s="119"/>
      <c r="I1554" s="119"/>
      <c r="J1554" s="119"/>
      <c r="K1554" s="119"/>
      <c r="L1554" s="119"/>
      <c r="M1554" s="119"/>
      <c r="N1554" s="119"/>
      <c r="O1554" s="119"/>
      <c r="P1554" s="120">
        <f t="shared" si="92"/>
        <v>0</v>
      </c>
    </row>
    <row r="1555" spans="1:16" ht="14.25" customHeight="1">
      <c r="A1555" s="253"/>
      <c r="B1555" s="254"/>
      <c r="C1555" s="134">
        <v>17</v>
      </c>
      <c r="D1555" s="161"/>
      <c r="E1555" s="119"/>
      <c r="F1555" s="119"/>
      <c r="G1555" s="119"/>
      <c r="H1555" s="119"/>
      <c r="I1555" s="119"/>
      <c r="J1555" s="119"/>
      <c r="K1555" s="119"/>
      <c r="L1555" s="119"/>
      <c r="M1555" s="119"/>
      <c r="N1555" s="119"/>
      <c r="O1555" s="119"/>
      <c r="P1555" s="120">
        <f t="shared" si="92"/>
        <v>0</v>
      </c>
    </row>
    <row r="1556" spans="1:16" ht="14.25" customHeight="1">
      <c r="A1556" s="253"/>
      <c r="B1556" s="254"/>
      <c r="C1556" s="134">
        <v>25</v>
      </c>
      <c r="D1556" s="161"/>
      <c r="E1556" s="119"/>
      <c r="F1556" s="119"/>
      <c r="G1556" s="119"/>
      <c r="H1556" s="119"/>
      <c r="I1556" s="119"/>
      <c r="J1556" s="119"/>
      <c r="K1556" s="119"/>
      <c r="L1556" s="119"/>
      <c r="M1556" s="119"/>
      <c r="N1556" s="119"/>
      <c r="O1556" s="119"/>
      <c r="P1556" s="120">
        <f t="shared" si="92"/>
        <v>0</v>
      </c>
    </row>
    <row r="1557" spans="1:16" ht="14.25" customHeight="1">
      <c r="A1557" s="253"/>
      <c r="B1557" s="254"/>
      <c r="C1557" s="134">
        <v>26</v>
      </c>
      <c r="D1557" s="161"/>
      <c r="E1557" s="119"/>
      <c r="F1557" s="119"/>
      <c r="G1557" s="119"/>
      <c r="H1557" s="119"/>
      <c r="I1557" s="119"/>
      <c r="J1557" s="119"/>
      <c r="K1557" s="119"/>
      <c r="L1557" s="119"/>
      <c r="M1557" s="119"/>
      <c r="N1557" s="119"/>
      <c r="O1557" s="119"/>
      <c r="P1557" s="120">
        <f t="shared" si="92"/>
        <v>0</v>
      </c>
    </row>
    <row r="1558" spans="1:16" ht="14.25" customHeight="1">
      <c r="A1558" s="255"/>
      <c r="B1558" s="256"/>
      <c r="C1558" s="134">
        <v>27</v>
      </c>
      <c r="D1558" s="161"/>
      <c r="E1558" s="119"/>
      <c r="F1558" s="119"/>
      <c r="G1558" s="119"/>
      <c r="H1558" s="119"/>
      <c r="I1558" s="119"/>
      <c r="J1558" s="119"/>
      <c r="K1558" s="119"/>
      <c r="L1558" s="119"/>
      <c r="M1558" s="119"/>
      <c r="N1558" s="119"/>
      <c r="O1558" s="119"/>
      <c r="P1558" s="120">
        <f t="shared" si="92"/>
        <v>0</v>
      </c>
    </row>
    <row r="1559" spans="1:16" ht="14.25" customHeight="1">
      <c r="A1559" s="340">
        <v>433</v>
      </c>
      <c r="B1559" s="341" t="s">
        <v>2008</v>
      </c>
      <c r="C1559" s="134">
        <v>11</v>
      </c>
      <c r="D1559" s="161"/>
      <c r="E1559" s="119"/>
      <c r="F1559" s="119"/>
      <c r="G1559" s="119"/>
      <c r="H1559" s="119"/>
      <c r="I1559" s="119"/>
      <c r="J1559" s="119"/>
      <c r="K1559" s="119"/>
      <c r="L1559" s="119"/>
      <c r="M1559" s="119"/>
      <c r="N1559" s="119"/>
      <c r="O1559" s="119"/>
      <c r="P1559" s="120">
        <f t="shared" si="92"/>
        <v>0</v>
      </c>
    </row>
    <row r="1560" spans="1:16" ht="14.25" customHeight="1">
      <c r="A1560" s="253"/>
      <c r="B1560" s="254"/>
      <c r="C1560" s="134">
        <v>12</v>
      </c>
      <c r="D1560" s="161"/>
      <c r="E1560" s="119"/>
      <c r="F1560" s="119"/>
      <c r="G1560" s="119"/>
      <c r="H1560" s="119"/>
      <c r="I1560" s="119"/>
      <c r="J1560" s="119"/>
      <c r="K1560" s="119"/>
      <c r="L1560" s="119"/>
      <c r="M1560" s="119"/>
      <c r="N1560" s="119"/>
      <c r="O1560" s="119"/>
      <c r="P1560" s="120">
        <f t="shared" si="92"/>
        <v>0</v>
      </c>
    </row>
    <row r="1561" spans="1:16" ht="14.25" customHeight="1">
      <c r="A1561" s="253"/>
      <c r="B1561" s="254"/>
      <c r="C1561" s="134">
        <v>13</v>
      </c>
      <c r="D1561" s="161"/>
      <c r="E1561" s="119"/>
      <c r="F1561" s="119"/>
      <c r="G1561" s="119"/>
      <c r="H1561" s="119"/>
      <c r="I1561" s="119"/>
      <c r="J1561" s="119"/>
      <c r="K1561" s="119"/>
      <c r="L1561" s="119"/>
      <c r="M1561" s="119"/>
      <c r="N1561" s="119"/>
      <c r="O1561" s="119"/>
      <c r="P1561" s="120">
        <f t="shared" si="92"/>
        <v>0</v>
      </c>
    </row>
    <row r="1562" spans="1:16" ht="14.25" customHeight="1">
      <c r="A1562" s="253"/>
      <c r="B1562" s="254"/>
      <c r="C1562" s="134">
        <v>14</v>
      </c>
      <c r="D1562" s="161"/>
      <c r="E1562" s="119"/>
      <c r="F1562" s="119"/>
      <c r="G1562" s="119"/>
      <c r="H1562" s="119"/>
      <c r="I1562" s="119"/>
      <c r="J1562" s="119"/>
      <c r="K1562" s="119"/>
      <c r="L1562" s="119"/>
      <c r="M1562" s="119"/>
      <c r="N1562" s="119"/>
      <c r="O1562" s="119"/>
      <c r="P1562" s="120">
        <f t="shared" si="92"/>
        <v>0</v>
      </c>
    </row>
    <row r="1563" spans="1:16" ht="14.25" customHeight="1">
      <c r="A1563" s="253"/>
      <c r="B1563" s="254"/>
      <c r="C1563" s="134">
        <v>15</v>
      </c>
      <c r="D1563" s="161"/>
      <c r="E1563" s="119"/>
      <c r="F1563" s="119"/>
      <c r="G1563" s="119"/>
      <c r="H1563" s="119"/>
      <c r="I1563" s="119"/>
      <c r="J1563" s="119"/>
      <c r="K1563" s="119"/>
      <c r="L1563" s="119"/>
      <c r="M1563" s="119"/>
      <c r="N1563" s="119"/>
      <c r="O1563" s="119"/>
      <c r="P1563" s="120">
        <f t="shared" si="92"/>
        <v>0</v>
      </c>
    </row>
    <row r="1564" spans="1:16" ht="14.25" customHeight="1">
      <c r="A1564" s="253"/>
      <c r="B1564" s="254"/>
      <c r="C1564" s="134">
        <v>16</v>
      </c>
      <c r="D1564" s="161"/>
      <c r="E1564" s="119"/>
      <c r="F1564" s="119"/>
      <c r="G1564" s="119"/>
      <c r="H1564" s="119"/>
      <c r="I1564" s="119"/>
      <c r="J1564" s="119"/>
      <c r="K1564" s="119"/>
      <c r="L1564" s="119"/>
      <c r="M1564" s="119"/>
      <c r="N1564" s="119"/>
      <c r="O1564" s="119"/>
      <c r="P1564" s="120">
        <f t="shared" si="92"/>
        <v>0</v>
      </c>
    </row>
    <row r="1565" spans="1:16" ht="14.25" customHeight="1">
      <c r="A1565" s="253"/>
      <c r="B1565" s="254"/>
      <c r="C1565" s="134">
        <v>17</v>
      </c>
      <c r="D1565" s="161"/>
      <c r="E1565" s="119"/>
      <c r="F1565" s="119"/>
      <c r="G1565" s="119"/>
      <c r="H1565" s="119"/>
      <c r="I1565" s="119"/>
      <c r="J1565" s="119"/>
      <c r="K1565" s="119"/>
      <c r="L1565" s="119"/>
      <c r="M1565" s="119"/>
      <c r="N1565" s="119"/>
      <c r="O1565" s="119"/>
      <c r="P1565" s="120">
        <f t="shared" si="92"/>
        <v>0</v>
      </c>
    </row>
    <row r="1566" spans="1:16" ht="14.25" customHeight="1">
      <c r="A1566" s="253"/>
      <c r="B1566" s="254"/>
      <c r="C1566" s="134">
        <v>25</v>
      </c>
      <c r="D1566" s="161"/>
      <c r="E1566" s="119"/>
      <c r="F1566" s="119"/>
      <c r="G1566" s="119"/>
      <c r="H1566" s="119"/>
      <c r="I1566" s="119"/>
      <c r="J1566" s="119"/>
      <c r="K1566" s="119"/>
      <c r="L1566" s="119"/>
      <c r="M1566" s="119"/>
      <c r="N1566" s="119"/>
      <c r="O1566" s="119"/>
      <c r="P1566" s="120">
        <f t="shared" si="92"/>
        <v>0</v>
      </c>
    </row>
    <row r="1567" spans="1:16" ht="14.25" customHeight="1">
      <c r="A1567" s="253"/>
      <c r="B1567" s="254"/>
      <c r="C1567" s="134">
        <v>26</v>
      </c>
      <c r="D1567" s="161"/>
      <c r="E1567" s="119"/>
      <c r="F1567" s="119"/>
      <c r="G1567" s="119"/>
      <c r="H1567" s="119"/>
      <c r="I1567" s="119"/>
      <c r="J1567" s="119"/>
      <c r="K1567" s="119"/>
      <c r="L1567" s="119"/>
      <c r="M1567" s="119"/>
      <c r="N1567" s="119"/>
      <c r="O1567" s="119"/>
      <c r="P1567" s="120">
        <f t="shared" si="92"/>
        <v>0</v>
      </c>
    </row>
    <row r="1568" spans="1:16" ht="14.25" customHeight="1">
      <c r="A1568" s="255"/>
      <c r="B1568" s="256"/>
      <c r="C1568" s="134">
        <v>27</v>
      </c>
      <c r="D1568" s="161"/>
      <c r="E1568" s="119"/>
      <c r="F1568" s="119"/>
      <c r="G1568" s="119"/>
      <c r="H1568" s="119"/>
      <c r="I1568" s="119"/>
      <c r="J1568" s="119"/>
      <c r="K1568" s="119"/>
      <c r="L1568" s="119"/>
      <c r="M1568" s="119"/>
      <c r="N1568" s="119"/>
      <c r="O1568" s="119"/>
      <c r="P1568" s="120">
        <f t="shared" si="92"/>
        <v>0</v>
      </c>
    </row>
    <row r="1569" spans="1:16" ht="14.25" customHeight="1">
      <c r="A1569" s="340">
        <v>434</v>
      </c>
      <c r="B1569" s="341" t="s">
        <v>2009</v>
      </c>
      <c r="C1569" s="134">
        <v>11</v>
      </c>
      <c r="D1569" s="161"/>
      <c r="E1569" s="119"/>
      <c r="F1569" s="119"/>
      <c r="G1569" s="119"/>
      <c r="H1569" s="119"/>
      <c r="I1569" s="119"/>
      <c r="J1569" s="119"/>
      <c r="K1569" s="119"/>
      <c r="L1569" s="119"/>
      <c r="M1569" s="119"/>
      <c r="N1569" s="119"/>
      <c r="O1569" s="119"/>
      <c r="P1569" s="120">
        <f t="shared" si="92"/>
        <v>0</v>
      </c>
    </row>
    <row r="1570" spans="1:16" ht="14.25" customHeight="1">
      <c r="A1570" s="253"/>
      <c r="B1570" s="254"/>
      <c r="C1570" s="134">
        <v>12</v>
      </c>
      <c r="D1570" s="161"/>
      <c r="E1570" s="119"/>
      <c r="F1570" s="119"/>
      <c r="G1570" s="119"/>
      <c r="H1570" s="119"/>
      <c r="I1570" s="119"/>
      <c r="J1570" s="119"/>
      <c r="K1570" s="119"/>
      <c r="L1570" s="119"/>
      <c r="M1570" s="119"/>
      <c r="N1570" s="119"/>
      <c r="O1570" s="119"/>
      <c r="P1570" s="120">
        <f t="shared" si="92"/>
        <v>0</v>
      </c>
    </row>
    <row r="1571" spans="1:16" ht="14.25" customHeight="1">
      <c r="A1571" s="253"/>
      <c r="B1571" s="254"/>
      <c r="C1571" s="134">
        <v>13</v>
      </c>
      <c r="D1571" s="161"/>
      <c r="E1571" s="119"/>
      <c r="F1571" s="119"/>
      <c r="G1571" s="119"/>
      <c r="H1571" s="119"/>
      <c r="I1571" s="119"/>
      <c r="J1571" s="119"/>
      <c r="K1571" s="119"/>
      <c r="L1571" s="119"/>
      <c r="M1571" s="119"/>
      <c r="N1571" s="119"/>
      <c r="O1571" s="119"/>
      <c r="P1571" s="120">
        <f t="shared" si="92"/>
        <v>0</v>
      </c>
    </row>
    <row r="1572" spans="1:16" ht="14.25" customHeight="1">
      <c r="A1572" s="253"/>
      <c r="B1572" s="254"/>
      <c r="C1572" s="134">
        <v>14</v>
      </c>
      <c r="D1572" s="161"/>
      <c r="E1572" s="119"/>
      <c r="F1572" s="119"/>
      <c r="G1572" s="119"/>
      <c r="H1572" s="119"/>
      <c r="I1572" s="119"/>
      <c r="J1572" s="119"/>
      <c r="K1572" s="119"/>
      <c r="L1572" s="119"/>
      <c r="M1572" s="119"/>
      <c r="N1572" s="119"/>
      <c r="O1572" s="119"/>
      <c r="P1572" s="120">
        <f t="shared" si="92"/>
        <v>0</v>
      </c>
    </row>
    <row r="1573" spans="1:16" ht="14.25" customHeight="1">
      <c r="A1573" s="253"/>
      <c r="B1573" s="254"/>
      <c r="C1573" s="134">
        <v>15</v>
      </c>
      <c r="D1573" s="161"/>
      <c r="E1573" s="119"/>
      <c r="F1573" s="119"/>
      <c r="G1573" s="119"/>
      <c r="H1573" s="119"/>
      <c r="I1573" s="119"/>
      <c r="J1573" s="119"/>
      <c r="K1573" s="119"/>
      <c r="L1573" s="119"/>
      <c r="M1573" s="119"/>
      <c r="N1573" s="119"/>
      <c r="O1573" s="119"/>
      <c r="P1573" s="120">
        <f t="shared" si="92"/>
        <v>0</v>
      </c>
    </row>
    <row r="1574" spans="1:16" ht="14.25" customHeight="1">
      <c r="A1574" s="253"/>
      <c r="B1574" s="254"/>
      <c r="C1574" s="134">
        <v>16</v>
      </c>
      <c r="D1574" s="161"/>
      <c r="E1574" s="119"/>
      <c r="F1574" s="119"/>
      <c r="G1574" s="119"/>
      <c r="H1574" s="119"/>
      <c r="I1574" s="119"/>
      <c r="J1574" s="119"/>
      <c r="K1574" s="119"/>
      <c r="L1574" s="119"/>
      <c r="M1574" s="119"/>
      <c r="N1574" s="119"/>
      <c r="O1574" s="119"/>
      <c r="P1574" s="120">
        <f t="shared" si="92"/>
        <v>0</v>
      </c>
    </row>
    <row r="1575" spans="1:16" ht="14.25" customHeight="1">
      <c r="A1575" s="253"/>
      <c r="B1575" s="254"/>
      <c r="C1575" s="134">
        <v>17</v>
      </c>
      <c r="D1575" s="161"/>
      <c r="E1575" s="119"/>
      <c r="F1575" s="119"/>
      <c r="G1575" s="119"/>
      <c r="H1575" s="119"/>
      <c r="I1575" s="119"/>
      <c r="J1575" s="119"/>
      <c r="K1575" s="119"/>
      <c r="L1575" s="119"/>
      <c r="M1575" s="119"/>
      <c r="N1575" s="119"/>
      <c r="O1575" s="119"/>
      <c r="P1575" s="120">
        <f t="shared" si="92"/>
        <v>0</v>
      </c>
    </row>
    <row r="1576" spans="1:16" ht="14.25" customHeight="1">
      <c r="A1576" s="253"/>
      <c r="B1576" s="254"/>
      <c r="C1576" s="134">
        <v>25</v>
      </c>
      <c r="D1576" s="161"/>
      <c r="E1576" s="119"/>
      <c r="F1576" s="119"/>
      <c r="G1576" s="119"/>
      <c r="H1576" s="119"/>
      <c r="I1576" s="119"/>
      <c r="J1576" s="119"/>
      <c r="K1576" s="119"/>
      <c r="L1576" s="119"/>
      <c r="M1576" s="119"/>
      <c r="N1576" s="119"/>
      <c r="O1576" s="119"/>
      <c r="P1576" s="120">
        <f t="shared" si="92"/>
        <v>0</v>
      </c>
    </row>
    <row r="1577" spans="1:16" ht="14.25" customHeight="1">
      <c r="A1577" s="253"/>
      <c r="B1577" s="254"/>
      <c r="C1577" s="134">
        <v>26</v>
      </c>
      <c r="D1577" s="161"/>
      <c r="E1577" s="119"/>
      <c r="F1577" s="119"/>
      <c r="G1577" s="119"/>
      <c r="H1577" s="119"/>
      <c r="I1577" s="119"/>
      <c r="J1577" s="119"/>
      <c r="K1577" s="119"/>
      <c r="L1577" s="119"/>
      <c r="M1577" s="119"/>
      <c r="N1577" s="119"/>
      <c r="O1577" s="119"/>
      <c r="P1577" s="120">
        <f t="shared" si="92"/>
        <v>0</v>
      </c>
    </row>
    <row r="1578" spans="1:16" ht="14.25" customHeight="1">
      <c r="A1578" s="255"/>
      <c r="B1578" s="256"/>
      <c r="C1578" s="134">
        <v>27</v>
      </c>
      <c r="D1578" s="161"/>
      <c r="E1578" s="119"/>
      <c r="F1578" s="119"/>
      <c r="G1578" s="119"/>
      <c r="H1578" s="119"/>
      <c r="I1578" s="119"/>
      <c r="J1578" s="119"/>
      <c r="K1578" s="119"/>
      <c r="L1578" s="119"/>
      <c r="M1578" s="119"/>
      <c r="N1578" s="119"/>
      <c r="O1578" s="119"/>
      <c r="P1578" s="120">
        <f t="shared" si="92"/>
        <v>0</v>
      </c>
    </row>
    <row r="1579" spans="1:16" ht="14.25" customHeight="1">
      <c r="A1579" s="340">
        <v>435</v>
      </c>
      <c r="B1579" s="341" t="s">
        <v>2010</v>
      </c>
      <c r="C1579" s="134">
        <v>11</v>
      </c>
      <c r="D1579" s="161"/>
      <c r="E1579" s="119"/>
      <c r="F1579" s="119"/>
      <c r="G1579" s="119"/>
      <c r="H1579" s="119"/>
      <c r="I1579" s="119"/>
      <c r="J1579" s="119"/>
      <c r="K1579" s="119"/>
      <c r="L1579" s="119"/>
      <c r="M1579" s="119"/>
      <c r="N1579" s="119"/>
      <c r="O1579" s="119"/>
      <c r="P1579" s="120">
        <f t="shared" si="92"/>
        <v>0</v>
      </c>
    </row>
    <row r="1580" spans="1:16" ht="14.25" customHeight="1">
      <c r="A1580" s="253"/>
      <c r="B1580" s="254"/>
      <c r="C1580" s="134">
        <v>12</v>
      </c>
      <c r="D1580" s="161"/>
      <c r="E1580" s="119"/>
      <c r="F1580" s="119"/>
      <c r="G1580" s="119"/>
      <c r="H1580" s="119"/>
      <c r="I1580" s="119"/>
      <c r="J1580" s="119"/>
      <c r="K1580" s="119"/>
      <c r="L1580" s="119"/>
      <c r="M1580" s="119"/>
      <c r="N1580" s="119"/>
      <c r="O1580" s="119"/>
      <c r="P1580" s="120">
        <f t="shared" si="92"/>
        <v>0</v>
      </c>
    </row>
    <row r="1581" spans="1:16" ht="14.25" customHeight="1">
      <c r="A1581" s="253"/>
      <c r="B1581" s="254"/>
      <c r="C1581" s="134">
        <v>13</v>
      </c>
      <c r="D1581" s="161"/>
      <c r="E1581" s="119"/>
      <c r="F1581" s="119"/>
      <c r="G1581" s="119"/>
      <c r="H1581" s="119"/>
      <c r="I1581" s="119"/>
      <c r="J1581" s="119"/>
      <c r="K1581" s="119"/>
      <c r="L1581" s="119"/>
      <c r="M1581" s="119"/>
      <c r="N1581" s="119"/>
      <c r="O1581" s="119"/>
      <c r="P1581" s="120">
        <f t="shared" si="92"/>
        <v>0</v>
      </c>
    </row>
    <row r="1582" spans="1:16" ht="14.25" customHeight="1">
      <c r="A1582" s="253"/>
      <c r="B1582" s="254"/>
      <c r="C1582" s="134">
        <v>14</v>
      </c>
      <c r="D1582" s="161"/>
      <c r="E1582" s="119"/>
      <c r="F1582" s="119"/>
      <c r="G1582" s="119"/>
      <c r="H1582" s="119"/>
      <c r="I1582" s="119"/>
      <c r="J1582" s="119"/>
      <c r="K1582" s="119"/>
      <c r="L1582" s="119"/>
      <c r="M1582" s="119"/>
      <c r="N1582" s="119"/>
      <c r="O1582" s="119"/>
      <c r="P1582" s="120">
        <f t="shared" si="92"/>
        <v>0</v>
      </c>
    </row>
    <row r="1583" spans="1:16" ht="14.25" customHeight="1">
      <c r="A1583" s="253"/>
      <c r="B1583" s="254"/>
      <c r="C1583" s="134">
        <v>15</v>
      </c>
      <c r="D1583" s="161"/>
      <c r="E1583" s="119"/>
      <c r="F1583" s="119"/>
      <c r="G1583" s="119"/>
      <c r="H1583" s="119"/>
      <c r="I1583" s="119"/>
      <c r="J1583" s="119"/>
      <c r="K1583" s="119"/>
      <c r="L1583" s="119"/>
      <c r="M1583" s="119"/>
      <c r="N1583" s="119"/>
      <c r="O1583" s="119"/>
      <c r="P1583" s="120">
        <f t="shared" si="92"/>
        <v>0</v>
      </c>
    </row>
    <row r="1584" spans="1:16" ht="14.25" customHeight="1">
      <c r="A1584" s="253"/>
      <c r="B1584" s="254"/>
      <c r="C1584" s="134">
        <v>16</v>
      </c>
      <c r="D1584" s="161"/>
      <c r="E1584" s="119"/>
      <c r="F1584" s="119"/>
      <c r="G1584" s="119"/>
      <c r="H1584" s="119"/>
      <c r="I1584" s="119"/>
      <c r="J1584" s="119"/>
      <c r="K1584" s="119"/>
      <c r="L1584" s="119"/>
      <c r="M1584" s="119"/>
      <c r="N1584" s="119"/>
      <c r="O1584" s="119"/>
      <c r="P1584" s="120">
        <f t="shared" si="92"/>
        <v>0</v>
      </c>
    </row>
    <row r="1585" spans="1:16" ht="14.25" customHeight="1">
      <c r="A1585" s="253"/>
      <c r="B1585" s="254"/>
      <c r="C1585" s="134">
        <v>17</v>
      </c>
      <c r="D1585" s="161"/>
      <c r="E1585" s="119"/>
      <c r="F1585" s="119"/>
      <c r="G1585" s="119"/>
      <c r="H1585" s="119"/>
      <c r="I1585" s="119"/>
      <c r="J1585" s="119"/>
      <c r="K1585" s="119"/>
      <c r="L1585" s="119"/>
      <c r="M1585" s="119"/>
      <c r="N1585" s="119"/>
      <c r="O1585" s="119"/>
      <c r="P1585" s="120">
        <f t="shared" si="92"/>
        <v>0</v>
      </c>
    </row>
    <row r="1586" spans="1:16" ht="14.25" customHeight="1">
      <c r="A1586" s="253"/>
      <c r="B1586" s="254"/>
      <c r="C1586" s="134">
        <v>25</v>
      </c>
      <c r="D1586" s="161"/>
      <c r="E1586" s="119"/>
      <c r="F1586" s="119"/>
      <c r="G1586" s="119"/>
      <c r="H1586" s="119"/>
      <c r="I1586" s="119"/>
      <c r="J1586" s="119"/>
      <c r="K1586" s="119"/>
      <c r="L1586" s="119"/>
      <c r="M1586" s="119"/>
      <c r="N1586" s="119"/>
      <c r="O1586" s="119"/>
      <c r="P1586" s="120">
        <f t="shared" si="92"/>
        <v>0</v>
      </c>
    </row>
    <row r="1587" spans="1:16" ht="14.25" customHeight="1">
      <c r="A1587" s="253"/>
      <c r="B1587" s="254"/>
      <c r="C1587" s="134">
        <v>26</v>
      </c>
      <c r="D1587" s="161"/>
      <c r="E1587" s="119"/>
      <c r="F1587" s="119"/>
      <c r="G1587" s="119"/>
      <c r="H1587" s="119"/>
      <c r="I1587" s="119"/>
      <c r="J1587" s="119"/>
      <c r="K1587" s="119"/>
      <c r="L1587" s="119"/>
      <c r="M1587" s="119"/>
      <c r="N1587" s="119"/>
      <c r="O1587" s="119"/>
      <c r="P1587" s="120">
        <f t="shared" si="92"/>
        <v>0</v>
      </c>
    </row>
    <row r="1588" spans="1:16" ht="14.25" customHeight="1">
      <c r="A1588" s="255"/>
      <c r="B1588" s="256"/>
      <c r="C1588" s="134">
        <v>27</v>
      </c>
      <c r="D1588" s="161"/>
      <c r="E1588" s="119"/>
      <c r="F1588" s="119"/>
      <c r="G1588" s="119"/>
      <c r="H1588" s="119"/>
      <c r="I1588" s="119"/>
      <c r="J1588" s="119"/>
      <c r="K1588" s="119"/>
      <c r="L1588" s="119"/>
      <c r="M1588" s="119"/>
      <c r="N1588" s="119"/>
      <c r="O1588" s="119"/>
      <c r="P1588" s="120">
        <f t="shared" si="92"/>
        <v>0</v>
      </c>
    </row>
    <row r="1589" spans="1:16" ht="14.25" customHeight="1">
      <c r="A1589" s="340">
        <v>436</v>
      </c>
      <c r="B1589" s="341" t="s">
        <v>2011</v>
      </c>
      <c r="C1589" s="134">
        <v>11</v>
      </c>
      <c r="D1589" s="161"/>
      <c r="E1589" s="119"/>
      <c r="F1589" s="119"/>
      <c r="G1589" s="119"/>
      <c r="H1589" s="119"/>
      <c r="I1589" s="119"/>
      <c r="J1589" s="119"/>
      <c r="K1589" s="119"/>
      <c r="L1589" s="119"/>
      <c r="M1589" s="119"/>
      <c r="N1589" s="119"/>
      <c r="O1589" s="119"/>
      <c r="P1589" s="120">
        <f t="shared" si="92"/>
        <v>0</v>
      </c>
    </row>
    <row r="1590" spans="1:16" ht="14.25" customHeight="1">
      <c r="A1590" s="253"/>
      <c r="B1590" s="254"/>
      <c r="C1590" s="134">
        <v>12</v>
      </c>
      <c r="D1590" s="161"/>
      <c r="E1590" s="119"/>
      <c r="F1590" s="119"/>
      <c r="G1590" s="119"/>
      <c r="H1590" s="119"/>
      <c r="I1590" s="119"/>
      <c r="J1590" s="119"/>
      <c r="K1590" s="119"/>
      <c r="L1590" s="119"/>
      <c r="M1590" s="119"/>
      <c r="N1590" s="119"/>
      <c r="O1590" s="119"/>
      <c r="P1590" s="120">
        <f t="shared" si="92"/>
        <v>0</v>
      </c>
    </row>
    <row r="1591" spans="1:16" ht="14.25" customHeight="1">
      <c r="A1591" s="253"/>
      <c r="B1591" s="254"/>
      <c r="C1591" s="134">
        <v>13</v>
      </c>
      <c r="D1591" s="161"/>
      <c r="E1591" s="119"/>
      <c r="F1591" s="119"/>
      <c r="G1591" s="119"/>
      <c r="H1591" s="119"/>
      <c r="I1591" s="119"/>
      <c r="J1591" s="119"/>
      <c r="K1591" s="119"/>
      <c r="L1591" s="119"/>
      <c r="M1591" s="119"/>
      <c r="N1591" s="119"/>
      <c r="O1591" s="119"/>
      <c r="P1591" s="120">
        <f t="shared" si="92"/>
        <v>0</v>
      </c>
    </row>
    <row r="1592" spans="1:16" ht="14.25" customHeight="1">
      <c r="A1592" s="253"/>
      <c r="B1592" s="254"/>
      <c r="C1592" s="134">
        <v>14</v>
      </c>
      <c r="D1592" s="161"/>
      <c r="E1592" s="119"/>
      <c r="F1592" s="119"/>
      <c r="G1592" s="119"/>
      <c r="H1592" s="119"/>
      <c r="I1592" s="119"/>
      <c r="J1592" s="119"/>
      <c r="K1592" s="119"/>
      <c r="L1592" s="119"/>
      <c r="M1592" s="119"/>
      <c r="N1592" s="119"/>
      <c r="O1592" s="119"/>
      <c r="P1592" s="120">
        <f t="shared" si="92"/>
        <v>0</v>
      </c>
    </row>
    <row r="1593" spans="1:16" ht="14.25" customHeight="1">
      <c r="A1593" s="253"/>
      <c r="B1593" s="254"/>
      <c r="C1593" s="134">
        <v>15</v>
      </c>
      <c r="D1593" s="161"/>
      <c r="E1593" s="119"/>
      <c r="F1593" s="119"/>
      <c r="G1593" s="119"/>
      <c r="H1593" s="119"/>
      <c r="I1593" s="119"/>
      <c r="J1593" s="119"/>
      <c r="K1593" s="119"/>
      <c r="L1593" s="119"/>
      <c r="M1593" s="119"/>
      <c r="N1593" s="119"/>
      <c r="O1593" s="119"/>
      <c r="P1593" s="120">
        <f t="shared" si="92"/>
        <v>0</v>
      </c>
    </row>
    <row r="1594" spans="1:16" ht="14.25" customHeight="1">
      <c r="A1594" s="253"/>
      <c r="B1594" s="254"/>
      <c r="C1594" s="134">
        <v>16</v>
      </c>
      <c r="D1594" s="161"/>
      <c r="E1594" s="119"/>
      <c r="F1594" s="119"/>
      <c r="G1594" s="119"/>
      <c r="H1594" s="119"/>
      <c r="I1594" s="119"/>
      <c r="J1594" s="119"/>
      <c r="K1594" s="119"/>
      <c r="L1594" s="119"/>
      <c r="M1594" s="119"/>
      <c r="N1594" s="119"/>
      <c r="O1594" s="119"/>
      <c r="P1594" s="120">
        <f t="shared" si="92"/>
        <v>0</v>
      </c>
    </row>
    <row r="1595" spans="1:16" ht="14.25" customHeight="1">
      <c r="A1595" s="253"/>
      <c r="B1595" s="254"/>
      <c r="C1595" s="134">
        <v>17</v>
      </c>
      <c r="D1595" s="161"/>
      <c r="E1595" s="119"/>
      <c r="F1595" s="119"/>
      <c r="G1595" s="119"/>
      <c r="H1595" s="119"/>
      <c r="I1595" s="119"/>
      <c r="J1595" s="119"/>
      <c r="K1595" s="119"/>
      <c r="L1595" s="119"/>
      <c r="M1595" s="119"/>
      <c r="N1595" s="119"/>
      <c r="O1595" s="119"/>
      <c r="P1595" s="120">
        <f t="shared" si="92"/>
        <v>0</v>
      </c>
    </row>
    <row r="1596" spans="1:16" ht="14.25" customHeight="1">
      <c r="A1596" s="253"/>
      <c r="B1596" s="254"/>
      <c r="C1596" s="134">
        <v>25</v>
      </c>
      <c r="D1596" s="161"/>
      <c r="E1596" s="119"/>
      <c r="F1596" s="119"/>
      <c r="G1596" s="119"/>
      <c r="H1596" s="119"/>
      <c r="I1596" s="119"/>
      <c r="J1596" s="119"/>
      <c r="K1596" s="119"/>
      <c r="L1596" s="119"/>
      <c r="M1596" s="119"/>
      <c r="N1596" s="119"/>
      <c r="O1596" s="119"/>
      <c r="P1596" s="120">
        <f t="shared" si="92"/>
        <v>0</v>
      </c>
    </row>
    <row r="1597" spans="1:16" ht="14.25" customHeight="1">
      <c r="A1597" s="253"/>
      <c r="B1597" s="254"/>
      <c r="C1597" s="134">
        <v>26</v>
      </c>
      <c r="D1597" s="161"/>
      <c r="E1597" s="119"/>
      <c r="F1597" s="119"/>
      <c r="G1597" s="119"/>
      <c r="H1597" s="119"/>
      <c r="I1597" s="119"/>
      <c r="J1597" s="119"/>
      <c r="K1597" s="119"/>
      <c r="L1597" s="119"/>
      <c r="M1597" s="119"/>
      <c r="N1597" s="119"/>
      <c r="O1597" s="119"/>
      <c r="P1597" s="120">
        <f t="shared" si="92"/>
        <v>0</v>
      </c>
    </row>
    <row r="1598" spans="1:16" ht="14.25" customHeight="1">
      <c r="A1598" s="255"/>
      <c r="B1598" s="256"/>
      <c r="C1598" s="134">
        <v>27</v>
      </c>
      <c r="D1598" s="161"/>
      <c r="E1598" s="119"/>
      <c r="F1598" s="119"/>
      <c r="G1598" s="119"/>
      <c r="H1598" s="119"/>
      <c r="I1598" s="119"/>
      <c r="J1598" s="119"/>
      <c r="K1598" s="119"/>
      <c r="L1598" s="119"/>
      <c r="M1598" s="119"/>
      <c r="N1598" s="119"/>
      <c r="O1598" s="119"/>
      <c r="P1598" s="120">
        <f t="shared" si="92"/>
        <v>0</v>
      </c>
    </row>
    <row r="1599" spans="1:16" ht="14.25" customHeight="1">
      <c r="A1599" s="340">
        <v>437</v>
      </c>
      <c r="B1599" s="341" t="s">
        <v>2012</v>
      </c>
      <c r="C1599" s="134">
        <v>11</v>
      </c>
      <c r="D1599" s="161"/>
      <c r="E1599" s="119"/>
      <c r="F1599" s="119"/>
      <c r="G1599" s="119"/>
      <c r="H1599" s="119"/>
      <c r="I1599" s="119"/>
      <c r="J1599" s="119"/>
      <c r="K1599" s="119"/>
      <c r="L1599" s="119"/>
      <c r="M1599" s="119"/>
      <c r="N1599" s="119"/>
      <c r="O1599" s="119"/>
      <c r="P1599" s="120">
        <f t="shared" si="92"/>
        <v>0</v>
      </c>
    </row>
    <row r="1600" spans="1:16" ht="14.25" customHeight="1">
      <c r="A1600" s="253"/>
      <c r="B1600" s="254"/>
      <c r="C1600" s="134">
        <v>12</v>
      </c>
      <c r="D1600" s="161"/>
      <c r="E1600" s="119"/>
      <c r="F1600" s="119"/>
      <c r="G1600" s="119"/>
      <c r="H1600" s="119"/>
      <c r="I1600" s="119"/>
      <c r="J1600" s="119"/>
      <c r="K1600" s="119"/>
      <c r="L1600" s="119"/>
      <c r="M1600" s="119"/>
      <c r="N1600" s="119"/>
      <c r="O1600" s="119"/>
      <c r="P1600" s="120">
        <f t="shared" si="92"/>
        <v>0</v>
      </c>
    </row>
    <row r="1601" spans="1:16" ht="14.25" customHeight="1">
      <c r="A1601" s="253"/>
      <c r="B1601" s="254"/>
      <c r="C1601" s="134">
        <v>13</v>
      </c>
      <c r="D1601" s="161"/>
      <c r="E1601" s="119"/>
      <c r="F1601" s="119"/>
      <c r="G1601" s="119"/>
      <c r="H1601" s="119"/>
      <c r="I1601" s="119"/>
      <c r="J1601" s="119"/>
      <c r="K1601" s="119"/>
      <c r="L1601" s="119"/>
      <c r="M1601" s="119"/>
      <c r="N1601" s="119"/>
      <c r="O1601" s="119"/>
      <c r="P1601" s="120">
        <f t="shared" si="92"/>
        <v>0</v>
      </c>
    </row>
    <row r="1602" spans="1:16" ht="14.25" customHeight="1">
      <c r="A1602" s="253"/>
      <c r="B1602" s="254"/>
      <c r="C1602" s="134">
        <v>14</v>
      </c>
      <c r="D1602" s="161"/>
      <c r="E1602" s="119"/>
      <c r="F1602" s="119"/>
      <c r="G1602" s="119"/>
      <c r="H1602" s="119"/>
      <c r="I1602" s="119"/>
      <c r="J1602" s="119"/>
      <c r="K1602" s="119"/>
      <c r="L1602" s="119"/>
      <c r="M1602" s="119"/>
      <c r="N1602" s="119"/>
      <c r="O1602" s="119"/>
      <c r="P1602" s="120">
        <f t="shared" si="92"/>
        <v>0</v>
      </c>
    </row>
    <row r="1603" spans="1:16" ht="14.25" customHeight="1">
      <c r="A1603" s="253"/>
      <c r="B1603" s="254"/>
      <c r="C1603" s="134">
        <v>15</v>
      </c>
      <c r="D1603" s="161"/>
      <c r="E1603" s="119"/>
      <c r="F1603" s="119"/>
      <c r="G1603" s="119"/>
      <c r="H1603" s="119"/>
      <c r="I1603" s="119"/>
      <c r="J1603" s="119"/>
      <c r="K1603" s="119"/>
      <c r="L1603" s="119"/>
      <c r="M1603" s="119"/>
      <c r="N1603" s="119"/>
      <c r="O1603" s="119"/>
      <c r="P1603" s="120">
        <f t="shared" si="92"/>
        <v>0</v>
      </c>
    </row>
    <row r="1604" spans="1:16" ht="14.25" customHeight="1">
      <c r="A1604" s="253"/>
      <c r="B1604" s="254"/>
      <c r="C1604" s="134">
        <v>16</v>
      </c>
      <c r="D1604" s="161"/>
      <c r="E1604" s="119"/>
      <c r="F1604" s="119"/>
      <c r="G1604" s="119"/>
      <c r="H1604" s="119"/>
      <c r="I1604" s="119"/>
      <c r="J1604" s="119"/>
      <c r="K1604" s="119"/>
      <c r="L1604" s="119"/>
      <c r="M1604" s="119"/>
      <c r="N1604" s="119"/>
      <c r="O1604" s="119"/>
      <c r="P1604" s="120">
        <f t="shared" si="92"/>
        <v>0</v>
      </c>
    </row>
    <row r="1605" spans="1:16" ht="14.25" customHeight="1">
      <c r="A1605" s="253"/>
      <c r="B1605" s="254"/>
      <c r="C1605" s="134">
        <v>17</v>
      </c>
      <c r="D1605" s="161"/>
      <c r="E1605" s="119"/>
      <c r="F1605" s="119"/>
      <c r="G1605" s="119"/>
      <c r="H1605" s="119"/>
      <c r="I1605" s="119"/>
      <c r="J1605" s="119"/>
      <c r="K1605" s="119"/>
      <c r="L1605" s="119"/>
      <c r="M1605" s="119"/>
      <c r="N1605" s="119"/>
      <c r="O1605" s="119"/>
      <c r="P1605" s="120">
        <f t="shared" si="92"/>
        <v>0</v>
      </c>
    </row>
    <row r="1606" spans="1:16" ht="14.25" customHeight="1">
      <c r="A1606" s="253"/>
      <c r="B1606" s="254"/>
      <c r="C1606" s="134">
        <v>25</v>
      </c>
      <c r="D1606" s="161"/>
      <c r="E1606" s="119"/>
      <c r="F1606" s="119"/>
      <c r="G1606" s="119"/>
      <c r="H1606" s="119"/>
      <c r="I1606" s="119"/>
      <c r="J1606" s="119"/>
      <c r="K1606" s="119"/>
      <c r="L1606" s="119"/>
      <c r="M1606" s="119"/>
      <c r="N1606" s="119"/>
      <c r="O1606" s="119"/>
      <c r="P1606" s="120">
        <f t="shared" si="92"/>
        <v>0</v>
      </c>
    </row>
    <row r="1607" spans="1:16" ht="14.25" customHeight="1">
      <c r="A1607" s="253"/>
      <c r="B1607" s="254"/>
      <c r="C1607" s="134">
        <v>26</v>
      </c>
      <c r="D1607" s="161"/>
      <c r="E1607" s="119"/>
      <c r="F1607" s="119"/>
      <c r="G1607" s="119"/>
      <c r="H1607" s="119"/>
      <c r="I1607" s="119"/>
      <c r="J1607" s="119"/>
      <c r="K1607" s="119"/>
      <c r="L1607" s="119"/>
      <c r="M1607" s="119"/>
      <c r="N1607" s="119"/>
      <c r="O1607" s="119"/>
      <c r="P1607" s="120">
        <f t="shared" si="92"/>
        <v>0</v>
      </c>
    </row>
    <row r="1608" spans="1:16" ht="14.25" customHeight="1">
      <c r="A1608" s="255"/>
      <c r="B1608" s="256"/>
      <c r="C1608" s="134">
        <v>27</v>
      </c>
      <c r="D1608" s="161"/>
      <c r="E1608" s="119"/>
      <c r="F1608" s="119"/>
      <c r="G1608" s="119"/>
      <c r="H1608" s="119"/>
      <c r="I1608" s="119"/>
      <c r="J1608" s="119"/>
      <c r="K1608" s="119"/>
      <c r="L1608" s="119"/>
      <c r="M1608" s="119"/>
      <c r="N1608" s="119"/>
      <c r="O1608" s="119"/>
      <c r="P1608" s="120">
        <f t="shared" si="92"/>
        <v>0</v>
      </c>
    </row>
    <row r="1609" spans="1:16" ht="14.25" customHeight="1">
      <c r="A1609" s="157">
        <v>438</v>
      </c>
      <c r="B1609" s="158" t="s">
        <v>2013</v>
      </c>
      <c r="C1609" s="159"/>
      <c r="D1609" s="159"/>
      <c r="E1609" s="159"/>
      <c r="F1609" s="159"/>
      <c r="G1609" s="159"/>
      <c r="H1609" s="159"/>
      <c r="I1609" s="159"/>
      <c r="J1609" s="159"/>
      <c r="K1609" s="159"/>
      <c r="L1609" s="159"/>
      <c r="M1609" s="159"/>
      <c r="N1609" s="159"/>
      <c r="O1609" s="159"/>
      <c r="P1609" s="119">
        <f t="shared" si="92"/>
        <v>0</v>
      </c>
    </row>
    <row r="1610" spans="1:16" ht="14.25" customHeight="1">
      <c r="A1610" s="340">
        <v>439</v>
      </c>
      <c r="B1610" s="341" t="s">
        <v>2014</v>
      </c>
      <c r="C1610" s="134">
        <v>11</v>
      </c>
      <c r="D1610" s="161"/>
      <c r="E1610" s="119"/>
      <c r="F1610" s="119"/>
      <c r="G1610" s="119"/>
      <c r="H1610" s="119"/>
      <c r="I1610" s="119"/>
      <c r="J1610" s="119"/>
      <c r="K1610" s="119"/>
      <c r="L1610" s="119"/>
      <c r="M1610" s="119"/>
      <c r="N1610" s="119"/>
      <c r="O1610" s="119"/>
      <c r="P1610" s="120">
        <f t="shared" si="92"/>
        <v>0</v>
      </c>
    </row>
    <row r="1611" spans="1:16" ht="14.25" customHeight="1">
      <c r="A1611" s="253"/>
      <c r="B1611" s="254"/>
      <c r="C1611" s="134">
        <v>12</v>
      </c>
      <c r="D1611" s="161"/>
      <c r="E1611" s="119"/>
      <c r="F1611" s="119"/>
      <c r="G1611" s="119"/>
      <c r="H1611" s="119"/>
      <c r="I1611" s="119"/>
      <c r="J1611" s="119"/>
      <c r="K1611" s="119"/>
      <c r="L1611" s="119"/>
      <c r="M1611" s="119"/>
      <c r="N1611" s="119"/>
      <c r="O1611" s="119"/>
      <c r="P1611" s="120">
        <f t="shared" si="92"/>
        <v>0</v>
      </c>
    </row>
    <row r="1612" spans="1:16" ht="14.25" customHeight="1">
      <c r="A1612" s="253"/>
      <c r="B1612" s="254"/>
      <c r="C1612" s="134">
        <v>13</v>
      </c>
      <c r="D1612" s="161"/>
      <c r="E1612" s="119"/>
      <c r="F1612" s="119"/>
      <c r="G1612" s="119"/>
      <c r="H1612" s="119"/>
      <c r="I1612" s="119"/>
      <c r="J1612" s="119"/>
      <c r="K1612" s="119"/>
      <c r="L1612" s="119"/>
      <c r="M1612" s="119"/>
      <c r="N1612" s="119"/>
      <c r="O1612" s="119"/>
      <c r="P1612" s="120">
        <f t="shared" si="92"/>
        <v>0</v>
      </c>
    </row>
    <row r="1613" spans="1:16" ht="14.25" customHeight="1">
      <c r="A1613" s="253"/>
      <c r="B1613" s="254"/>
      <c r="C1613" s="134">
        <v>14</v>
      </c>
      <c r="D1613" s="161"/>
      <c r="E1613" s="119"/>
      <c r="F1613" s="119"/>
      <c r="G1613" s="119"/>
      <c r="H1613" s="119"/>
      <c r="I1613" s="119"/>
      <c r="J1613" s="119"/>
      <c r="K1613" s="119"/>
      <c r="L1613" s="119"/>
      <c r="M1613" s="119"/>
      <c r="N1613" s="119"/>
      <c r="O1613" s="119"/>
      <c r="P1613" s="120">
        <f t="shared" si="92"/>
        <v>0</v>
      </c>
    </row>
    <row r="1614" spans="1:16" ht="14.25" customHeight="1">
      <c r="A1614" s="253"/>
      <c r="B1614" s="254"/>
      <c r="C1614" s="134">
        <v>15</v>
      </c>
      <c r="D1614" s="161"/>
      <c r="E1614" s="119"/>
      <c r="F1614" s="119"/>
      <c r="G1614" s="119"/>
      <c r="H1614" s="119"/>
      <c r="I1614" s="119"/>
      <c r="J1614" s="119"/>
      <c r="K1614" s="119"/>
      <c r="L1614" s="119"/>
      <c r="M1614" s="119"/>
      <c r="N1614" s="119"/>
      <c r="O1614" s="119"/>
      <c r="P1614" s="120">
        <f t="shared" si="92"/>
        <v>0</v>
      </c>
    </row>
    <row r="1615" spans="1:16" ht="14.25" customHeight="1">
      <c r="A1615" s="253"/>
      <c r="B1615" s="254"/>
      <c r="C1615" s="134">
        <v>16</v>
      </c>
      <c r="D1615" s="161"/>
      <c r="E1615" s="119"/>
      <c r="F1615" s="119"/>
      <c r="G1615" s="119"/>
      <c r="H1615" s="119"/>
      <c r="I1615" s="119"/>
      <c r="J1615" s="119"/>
      <c r="K1615" s="119"/>
      <c r="L1615" s="119"/>
      <c r="M1615" s="119"/>
      <c r="N1615" s="119"/>
      <c r="O1615" s="119"/>
      <c r="P1615" s="120">
        <f t="shared" si="92"/>
        <v>0</v>
      </c>
    </row>
    <row r="1616" spans="1:16" ht="14.25" customHeight="1">
      <c r="A1616" s="253"/>
      <c r="B1616" s="254"/>
      <c r="C1616" s="134">
        <v>17</v>
      </c>
      <c r="D1616" s="161"/>
      <c r="E1616" s="119"/>
      <c r="F1616" s="119"/>
      <c r="G1616" s="119"/>
      <c r="H1616" s="119"/>
      <c r="I1616" s="119"/>
      <c r="J1616" s="119"/>
      <c r="K1616" s="119"/>
      <c r="L1616" s="119"/>
      <c r="M1616" s="119"/>
      <c r="N1616" s="119"/>
      <c r="O1616" s="119"/>
      <c r="P1616" s="120">
        <f t="shared" si="92"/>
        <v>0</v>
      </c>
    </row>
    <row r="1617" spans="1:16" ht="14.25" customHeight="1">
      <c r="A1617" s="253"/>
      <c r="B1617" s="254"/>
      <c r="C1617" s="134">
        <v>25</v>
      </c>
      <c r="D1617" s="161"/>
      <c r="E1617" s="119"/>
      <c r="F1617" s="119"/>
      <c r="G1617" s="119"/>
      <c r="H1617" s="119"/>
      <c r="I1617" s="119"/>
      <c r="J1617" s="119"/>
      <c r="K1617" s="119"/>
      <c r="L1617" s="119"/>
      <c r="M1617" s="119"/>
      <c r="N1617" s="119"/>
      <c r="O1617" s="119"/>
      <c r="P1617" s="120">
        <f t="shared" si="92"/>
        <v>0</v>
      </c>
    </row>
    <row r="1618" spans="1:16" ht="14.25" customHeight="1">
      <c r="A1618" s="253"/>
      <c r="B1618" s="254"/>
      <c r="C1618" s="134">
        <v>26</v>
      </c>
      <c r="D1618" s="161"/>
      <c r="E1618" s="119"/>
      <c r="F1618" s="119"/>
      <c r="G1618" s="119"/>
      <c r="H1618" s="119"/>
      <c r="I1618" s="119"/>
      <c r="J1618" s="119"/>
      <c r="K1618" s="119"/>
      <c r="L1618" s="119"/>
      <c r="M1618" s="119"/>
      <c r="N1618" s="119"/>
      <c r="O1618" s="119"/>
      <c r="P1618" s="120">
        <f t="shared" si="92"/>
        <v>0</v>
      </c>
    </row>
    <row r="1619" spans="1:16" ht="14.25" customHeight="1">
      <c r="A1619" s="255"/>
      <c r="B1619" s="256"/>
      <c r="C1619" s="134">
        <v>27</v>
      </c>
      <c r="D1619" s="161"/>
      <c r="E1619" s="119"/>
      <c r="F1619" s="119"/>
      <c r="G1619" s="119"/>
      <c r="H1619" s="119"/>
      <c r="I1619" s="119"/>
      <c r="J1619" s="119"/>
      <c r="K1619" s="119"/>
      <c r="L1619" s="119"/>
      <c r="M1619" s="119"/>
      <c r="N1619" s="119"/>
      <c r="O1619" s="119"/>
      <c r="P1619" s="120">
        <f t="shared" si="92"/>
        <v>0</v>
      </c>
    </row>
    <row r="1620" spans="1:16" ht="14.25" customHeight="1">
      <c r="A1620" s="155">
        <v>4400</v>
      </c>
      <c r="B1620" s="339" t="s">
        <v>2015</v>
      </c>
      <c r="C1620" s="262"/>
      <c r="D1620" s="156">
        <f t="shared" ref="D1620:P1620" si="93">SUM(D1621:D1700)</f>
        <v>26495</v>
      </c>
      <c r="E1620" s="156">
        <f t="shared" si="93"/>
        <v>26495</v>
      </c>
      <c r="F1620" s="156">
        <f t="shared" si="93"/>
        <v>26495</v>
      </c>
      <c r="G1620" s="156">
        <f t="shared" si="93"/>
        <v>26495</v>
      </c>
      <c r="H1620" s="156">
        <f t="shared" si="93"/>
        <v>26495</v>
      </c>
      <c r="I1620" s="156">
        <f t="shared" si="93"/>
        <v>26495</v>
      </c>
      <c r="J1620" s="156">
        <f t="shared" si="93"/>
        <v>26495</v>
      </c>
      <c r="K1620" s="156">
        <f t="shared" si="93"/>
        <v>26495</v>
      </c>
      <c r="L1620" s="156">
        <f t="shared" si="93"/>
        <v>26495</v>
      </c>
      <c r="M1620" s="156">
        <f t="shared" si="93"/>
        <v>26495</v>
      </c>
      <c r="N1620" s="156">
        <f t="shared" si="93"/>
        <v>26495</v>
      </c>
      <c r="O1620" s="156">
        <f t="shared" si="93"/>
        <v>26495</v>
      </c>
      <c r="P1620" s="156">
        <f t="shared" si="93"/>
        <v>317940</v>
      </c>
    </row>
    <row r="1621" spans="1:16" ht="14.25" customHeight="1">
      <c r="A1621" s="340">
        <v>441</v>
      </c>
      <c r="B1621" s="341" t="s">
        <v>2016</v>
      </c>
      <c r="C1621" s="134">
        <v>11</v>
      </c>
      <c r="D1621" s="161">
        <v>5558</v>
      </c>
      <c r="E1621" s="161">
        <v>5558</v>
      </c>
      <c r="F1621" s="161">
        <v>5558</v>
      </c>
      <c r="G1621" s="161">
        <v>5558</v>
      </c>
      <c r="H1621" s="161">
        <v>5558</v>
      </c>
      <c r="I1621" s="161">
        <v>5558</v>
      </c>
      <c r="J1621" s="161">
        <v>5558</v>
      </c>
      <c r="K1621" s="161">
        <v>5558</v>
      </c>
      <c r="L1621" s="161">
        <v>5558</v>
      </c>
      <c r="M1621" s="161">
        <v>5558</v>
      </c>
      <c r="N1621" s="161">
        <v>5558</v>
      </c>
      <c r="O1621" s="161">
        <v>5558</v>
      </c>
      <c r="P1621" s="120">
        <f t="shared" ref="P1621:P1700" si="94">SUM(D1621:O1621)</f>
        <v>66696</v>
      </c>
    </row>
    <row r="1622" spans="1:16" ht="14.25" customHeight="1">
      <c r="A1622" s="253"/>
      <c r="B1622" s="254"/>
      <c r="C1622" s="134">
        <v>12</v>
      </c>
      <c r="D1622" s="161"/>
      <c r="E1622" s="119"/>
      <c r="F1622" s="119"/>
      <c r="G1622" s="119"/>
      <c r="H1622" s="119"/>
      <c r="I1622" s="119"/>
      <c r="J1622" s="119"/>
      <c r="K1622" s="119"/>
      <c r="L1622" s="119"/>
      <c r="M1622" s="119"/>
      <c r="N1622" s="119"/>
      <c r="O1622" s="119"/>
      <c r="P1622" s="120">
        <f t="shared" si="94"/>
        <v>0</v>
      </c>
    </row>
    <row r="1623" spans="1:16" ht="14.25" customHeight="1">
      <c r="A1623" s="253"/>
      <c r="B1623" s="254"/>
      <c r="C1623" s="134">
        <v>13</v>
      </c>
      <c r="D1623" s="161"/>
      <c r="E1623" s="119"/>
      <c r="F1623" s="119"/>
      <c r="G1623" s="119"/>
      <c r="H1623" s="119"/>
      <c r="I1623" s="119"/>
      <c r="J1623" s="119"/>
      <c r="K1623" s="119"/>
      <c r="L1623" s="119"/>
      <c r="M1623" s="119"/>
      <c r="N1623" s="119"/>
      <c r="O1623" s="119"/>
      <c r="P1623" s="120">
        <f t="shared" si="94"/>
        <v>0</v>
      </c>
    </row>
    <row r="1624" spans="1:16" ht="14.25" customHeight="1">
      <c r="A1624" s="253"/>
      <c r="B1624" s="254"/>
      <c r="C1624" s="134">
        <v>14</v>
      </c>
      <c r="D1624" s="161"/>
      <c r="E1624" s="119"/>
      <c r="F1624" s="119"/>
      <c r="G1624" s="119"/>
      <c r="H1624" s="119"/>
      <c r="I1624" s="119"/>
      <c r="J1624" s="119"/>
      <c r="K1624" s="119"/>
      <c r="L1624" s="119"/>
      <c r="M1624" s="119"/>
      <c r="N1624" s="119"/>
      <c r="O1624" s="119"/>
      <c r="P1624" s="120">
        <f t="shared" si="94"/>
        <v>0</v>
      </c>
    </row>
    <row r="1625" spans="1:16" ht="14.25" customHeight="1">
      <c r="A1625" s="253"/>
      <c r="B1625" s="254"/>
      <c r="C1625" s="134">
        <v>15</v>
      </c>
      <c r="D1625" s="161"/>
      <c r="E1625" s="119"/>
      <c r="F1625" s="119"/>
      <c r="G1625" s="119"/>
      <c r="H1625" s="119"/>
      <c r="I1625" s="119"/>
      <c r="J1625" s="119"/>
      <c r="K1625" s="119"/>
      <c r="L1625" s="119"/>
      <c r="M1625" s="119"/>
      <c r="N1625" s="119"/>
      <c r="O1625" s="119"/>
      <c r="P1625" s="120">
        <f t="shared" si="94"/>
        <v>0</v>
      </c>
    </row>
    <row r="1626" spans="1:16" ht="14.25" customHeight="1">
      <c r="A1626" s="253"/>
      <c r="B1626" s="254"/>
      <c r="C1626" s="134">
        <v>16</v>
      </c>
      <c r="D1626" s="161"/>
      <c r="E1626" s="119"/>
      <c r="F1626" s="119"/>
      <c r="G1626" s="119"/>
      <c r="H1626" s="119"/>
      <c r="I1626" s="119"/>
      <c r="J1626" s="119"/>
      <c r="K1626" s="119"/>
      <c r="L1626" s="119"/>
      <c r="M1626" s="119"/>
      <c r="N1626" s="119"/>
      <c r="O1626" s="119"/>
      <c r="P1626" s="120">
        <f t="shared" si="94"/>
        <v>0</v>
      </c>
    </row>
    <row r="1627" spans="1:16" ht="14.25" customHeight="1">
      <c r="A1627" s="253"/>
      <c r="B1627" s="254"/>
      <c r="C1627" s="134">
        <v>17</v>
      </c>
      <c r="D1627" s="161"/>
      <c r="E1627" s="119"/>
      <c r="F1627" s="119"/>
      <c r="G1627" s="119"/>
      <c r="H1627" s="119"/>
      <c r="I1627" s="119"/>
      <c r="J1627" s="119"/>
      <c r="K1627" s="119"/>
      <c r="L1627" s="119"/>
      <c r="M1627" s="119"/>
      <c r="N1627" s="119"/>
      <c r="O1627" s="119"/>
      <c r="P1627" s="120">
        <f t="shared" si="94"/>
        <v>0</v>
      </c>
    </row>
    <row r="1628" spans="1:16" ht="14.25" customHeight="1">
      <c r="A1628" s="253"/>
      <c r="B1628" s="254"/>
      <c r="C1628" s="134">
        <v>25</v>
      </c>
      <c r="D1628" s="161"/>
      <c r="E1628" s="119"/>
      <c r="F1628" s="119"/>
      <c r="G1628" s="119"/>
      <c r="H1628" s="119"/>
      <c r="I1628" s="119"/>
      <c r="J1628" s="119"/>
      <c r="K1628" s="119"/>
      <c r="L1628" s="119"/>
      <c r="M1628" s="119"/>
      <c r="N1628" s="119"/>
      <c r="O1628" s="119"/>
      <c r="P1628" s="120">
        <f t="shared" si="94"/>
        <v>0</v>
      </c>
    </row>
    <row r="1629" spans="1:16" ht="14.25" customHeight="1">
      <c r="A1629" s="253"/>
      <c r="B1629" s="254"/>
      <c r="C1629" s="134">
        <v>26</v>
      </c>
      <c r="D1629" s="161"/>
      <c r="E1629" s="119"/>
      <c r="F1629" s="119"/>
      <c r="G1629" s="119"/>
      <c r="H1629" s="119"/>
      <c r="I1629" s="119"/>
      <c r="J1629" s="119"/>
      <c r="K1629" s="119"/>
      <c r="L1629" s="119"/>
      <c r="M1629" s="119"/>
      <c r="N1629" s="119"/>
      <c r="O1629" s="119"/>
      <c r="P1629" s="120">
        <f t="shared" si="94"/>
        <v>0</v>
      </c>
    </row>
    <row r="1630" spans="1:16" ht="14.25" customHeight="1">
      <c r="A1630" s="255"/>
      <c r="B1630" s="256"/>
      <c r="C1630" s="134">
        <v>27</v>
      </c>
      <c r="D1630" s="161"/>
      <c r="E1630" s="119"/>
      <c r="F1630" s="119"/>
      <c r="G1630" s="119"/>
      <c r="H1630" s="119"/>
      <c r="I1630" s="119"/>
      <c r="J1630" s="119"/>
      <c r="K1630" s="119"/>
      <c r="L1630" s="119"/>
      <c r="M1630" s="119"/>
      <c r="N1630" s="119"/>
      <c r="O1630" s="119"/>
      <c r="P1630" s="120">
        <f t="shared" si="94"/>
        <v>0</v>
      </c>
    </row>
    <row r="1631" spans="1:16" ht="14.25" customHeight="1">
      <c r="A1631" s="340">
        <v>442</v>
      </c>
      <c r="B1631" s="341" t="s">
        <v>2017</v>
      </c>
      <c r="C1631" s="134">
        <v>11</v>
      </c>
      <c r="D1631" s="161">
        <v>10185</v>
      </c>
      <c r="E1631" s="161">
        <v>10185</v>
      </c>
      <c r="F1631" s="161">
        <v>10185</v>
      </c>
      <c r="G1631" s="161">
        <v>10185</v>
      </c>
      <c r="H1631" s="161">
        <v>10185</v>
      </c>
      <c r="I1631" s="161">
        <v>10185</v>
      </c>
      <c r="J1631" s="161">
        <v>10185</v>
      </c>
      <c r="K1631" s="161">
        <v>10185</v>
      </c>
      <c r="L1631" s="161">
        <v>10185</v>
      </c>
      <c r="M1631" s="161">
        <v>10185</v>
      </c>
      <c r="N1631" s="161">
        <v>10185</v>
      </c>
      <c r="O1631" s="161">
        <v>10185</v>
      </c>
      <c r="P1631" s="120">
        <f t="shared" si="94"/>
        <v>122220</v>
      </c>
    </row>
    <row r="1632" spans="1:16" ht="14.25" customHeight="1">
      <c r="A1632" s="253"/>
      <c r="B1632" s="254"/>
      <c r="C1632" s="134">
        <v>12</v>
      </c>
      <c r="D1632" s="161"/>
      <c r="E1632" s="119"/>
      <c r="F1632" s="119"/>
      <c r="G1632" s="119"/>
      <c r="H1632" s="119"/>
      <c r="I1632" s="119"/>
      <c r="J1632" s="119"/>
      <c r="K1632" s="119"/>
      <c r="L1632" s="119"/>
      <c r="M1632" s="119"/>
      <c r="N1632" s="119"/>
      <c r="O1632" s="119"/>
      <c r="P1632" s="120">
        <f t="shared" si="94"/>
        <v>0</v>
      </c>
    </row>
    <row r="1633" spans="1:16" ht="14.25" customHeight="1">
      <c r="A1633" s="253"/>
      <c r="B1633" s="254"/>
      <c r="C1633" s="134">
        <v>13</v>
      </c>
      <c r="D1633" s="161"/>
      <c r="E1633" s="119"/>
      <c r="F1633" s="119"/>
      <c r="G1633" s="119"/>
      <c r="H1633" s="119"/>
      <c r="I1633" s="119"/>
      <c r="J1633" s="119"/>
      <c r="K1633" s="119"/>
      <c r="L1633" s="119"/>
      <c r="M1633" s="119"/>
      <c r="N1633" s="119"/>
      <c r="O1633" s="119"/>
      <c r="P1633" s="120">
        <f t="shared" si="94"/>
        <v>0</v>
      </c>
    </row>
    <row r="1634" spans="1:16" ht="14.25" customHeight="1">
      <c r="A1634" s="253"/>
      <c r="B1634" s="254"/>
      <c r="C1634" s="134">
        <v>14</v>
      </c>
      <c r="D1634" s="161"/>
      <c r="E1634" s="119"/>
      <c r="F1634" s="119"/>
      <c r="G1634" s="119"/>
      <c r="H1634" s="119"/>
      <c r="I1634" s="119"/>
      <c r="J1634" s="119"/>
      <c r="K1634" s="119"/>
      <c r="L1634" s="119"/>
      <c r="M1634" s="119"/>
      <c r="N1634" s="119"/>
      <c r="O1634" s="119"/>
      <c r="P1634" s="120">
        <f t="shared" si="94"/>
        <v>0</v>
      </c>
    </row>
    <row r="1635" spans="1:16" ht="14.25" customHeight="1">
      <c r="A1635" s="253"/>
      <c r="B1635" s="254"/>
      <c r="C1635" s="134">
        <v>15</v>
      </c>
      <c r="D1635" s="161"/>
      <c r="E1635" s="119"/>
      <c r="F1635" s="119"/>
      <c r="G1635" s="119"/>
      <c r="H1635" s="119"/>
      <c r="I1635" s="119"/>
      <c r="J1635" s="119"/>
      <c r="K1635" s="119"/>
      <c r="L1635" s="119"/>
      <c r="M1635" s="119"/>
      <c r="N1635" s="119"/>
      <c r="O1635" s="119"/>
      <c r="P1635" s="120">
        <f t="shared" si="94"/>
        <v>0</v>
      </c>
    </row>
    <row r="1636" spans="1:16" ht="14.25" customHeight="1">
      <c r="A1636" s="253"/>
      <c r="B1636" s="254"/>
      <c r="C1636" s="134">
        <v>16</v>
      </c>
      <c r="D1636" s="161"/>
      <c r="E1636" s="119"/>
      <c r="F1636" s="119"/>
      <c r="G1636" s="119"/>
      <c r="H1636" s="119"/>
      <c r="I1636" s="119"/>
      <c r="J1636" s="119"/>
      <c r="K1636" s="119"/>
      <c r="L1636" s="119"/>
      <c r="M1636" s="119"/>
      <c r="N1636" s="119"/>
      <c r="O1636" s="119"/>
      <c r="P1636" s="120">
        <f t="shared" si="94"/>
        <v>0</v>
      </c>
    </row>
    <row r="1637" spans="1:16" ht="14.25" customHeight="1">
      <c r="A1637" s="253"/>
      <c r="B1637" s="254"/>
      <c r="C1637" s="134">
        <v>17</v>
      </c>
      <c r="D1637" s="161"/>
      <c r="E1637" s="119"/>
      <c r="F1637" s="119"/>
      <c r="G1637" s="119"/>
      <c r="H1637" s="119"/>
      <c r="I1637" s="119"/>
      <c r="J1637" s="119"/>
      <c r="K1637" s="119"/>
      <c r="L1637" s="119"/>
      <c r="M1637" s="119"/>
      <c r="N1637" s="119"/>
      <c r="O1637" s="119"/>
      <c r="P1637" s="120">
        <f t="shared" si="94"/>
        <v>0</v>
      </c>
    </row>
    <row r="1638" spans="1:16" ht="14.25" customHeight="1">
      <c r="A1638" s="253"/>
      <c r="B1638" s="254"/>
      <c r="C1638" s="134">
        <v>25</v>
      </c>
      <c r="D1638" s="161"/>
      <c r="E1638" s="119"/>
      <c r="F1638" s="119"/>
      <c r="G1638" s="119"/>
      <c r="H1638" s="119"/>
      <c r="I1638" s="119"/>
      <c r="J1638" s="119"/>
      <c r="K1638" s="119"/>
      <c r="L1638" s="119"/>
      <c r="M1638" s="119"/>
      <c r="N1638" s="119"/>
      <c r="O1638" s="119"/>
      <c r="P1638" s="120">
        <f t="shared" si="94"/>
        <v>0</v>
      </c>
    </row>
    <row r="1639" spans="1:16" ht="14.25" customHeight="1">
      <c r="A1639" s="253"/>
      <c r="B1639" s="254"/>
      <c r="C1639" s="134">
        <v>26</v>
      </c>
      <c r="D1639" s="161"/>
      <c r="E1639" s="119"/>
      <c r="F1639" s="119"/>
      <c r="G1639" s="119"/>
      <c r="H1639" s="119"/>
      <c r="I1639" s="119"/>
      <c r="J1639" s="119"/>
      <c r="K1639" s="119"/>
      <c r="L1639" s="119"/>
      <c r="M1639" s="119"/>
      <c r="N1639" s="119"/>
      <c r="O1639" s="119"/>
      <c r="P1639" s="120">
        <f t="shared" si="94"/>
        <v>0</v>
      </c>
    </row>
    <row r="1640" spans="1:16" ht="14.25" customHeight="1">
      <c r="A1640" s="255"/>
      <c r="B1640" s="256"/>
      <c r="C1640" s="134">
        <v>27</v>
      </c>
      <c r="D1640" s="161"/>
      <c r="E1640" s="119"/>
      <c r="F1640" s="119"/>
      <c r="G1640" s="119"/>
      <c r="H1640" s="119"/>
      <c r="I1640" s="119"/>
      <c r="J1640" s="119"/>
      <c r="K1640" s="119"/>
      <c r="L1640" s="119"/>
      <c r="M1640" s="119"/>
      <c r="N1640" s="119"/>
      <c r="O1640" s="119"/>
      <c r="P1640" s="120">
        <f t="shared" si="94"/>
        <v>0</v>
      </c>
    </row>
    <row r="1641" spans="1:16" ht="14.25" customHeight="1">
      <c r="A1641" s="340">
        <v>443</v>
      </c>
      <c r="B1641" s="341" t="s">
        <v>2018</v>
      </c>
      <c r="C1641" s="134">
        <v>11</v>
      </c>
      <c r="D1641" s="161"/>
      <c r="E1641" s="119"/>
      <c r="F1641" s="119"/>
      <c r="G1641" s="119"/>
      <c r="H1641" s="119"/>
      <c r="I1641" s="119"/>
      <c r="J1641" s="119"/>
      <c r="K1641" s="119"/>
      <c r="L1641" s="119"/>
      <c r="M1641" s="119"/>
      <c r="N1641" s="119"/>
      <c r="O1641" s="119"/>
      <c r="P1641" s="120">
        <f t="shared" si="94"/>
        <v>0</v>
      </c>
    </row>
    <row r="1642" spans="1:16" ht="14.25" customHeight="1">
      <c r="A1642" s="253"/>
      <c r="B1642" s="254"/>
      <c r="C1642" s="134">
        <v>12</v>
      </c>
      <c r="D1642" s="161"/>
      <c r="E1642" s="119"/>
      <c r="F1642" s="119"/>
      <c r="G1642" s="119"/>
      <c r="H1642" s="119"/>
      <c r="I1642" s="119"/>
      <c r="J1642" s="119"/>
      <c r="K1642" s="119"/>
      <c r="L1642" s="119"/>
      <c r="M1642" s="119"/>
      <c r="N1642" s="119"/>
      <c r="O1642" s="119"/>
      <c r="P1642" s="120">
        <f t="shared" si="94"/>
        <v>0</v>
      </c>
    </row>
    <row r="1643" spans="1:16" ht="14.25" customHeight="1">
      <c r="A1643" s="253"/>
      <c r="B1643" s="254"/>
      <c r="C1643" s="134">
        <v>13</v>
      </c>
      <c r="D1643" s="161"/>
      <c r="E1643" s="119"/>
      <c r="F1643" s="119"/>
      <c r="G1643" s="119"/>
      <c r="H1643" s="119"/>
      <c r="I1643" s="119"/>
      <c r="J1643" s="119"/>
      <c r="K1643" s="119"/>
      <c r="L1643" s="119"/>
      <c r="M1643" s="119"/>
      <c r="N1643" s="119"/>
      <c r="O1643" s="119"/>
      <c r="P1643" s="120">
        <f t="shared" si="94"/>
        <v>0</v>
      </c>
    </row>
    <row r="1644" spans="1:16" ht="14.25" customHeight="1">
      <c r="A1644" s="253"/>
      <c r="B1644" s="254"/>
      <c r="C1644" s="134">
        <v>14</v>
      </c>
      <c r="D1644" s="161"/>
      <c r="E1644" s="119"/>
      <c r="F1644" s="119"/>
      <c r="G1644" s="119"/>
      <c r="H1644" s="119"/>
      <c r="I1644" s="119"/>
      <c r="J1644" s="119"/>
      <c r="K1644" s="119"/>
      <c r="L1644" s="119"/>
      <c r="M1644" s="119"/>
      <c r="N1644" s="119"/>
      <c r="O1644" s="119"/>
      <c r="P1644" s="120">
        <f t="shared" si="94"/>
        <v>0</v>
      </c>
    </row>
    <row r="1645" spans="1:16" ht="14.25" customHeight="1">
      <c r="A1645" s="253"/>
      <c r="B1645" s="254"/>
      <c r="C1645" s="134">
        <v>15</v>
      </c>
      <c r="D1645" s="161">
        <v>6000</v>
      </c>
      <c r="E1645" s="161">
        <v>6000</v>
      </c>
      <c r="F1645" s="161">
        <v>6000</v>
      </c>
      <c r="G1645" s="161">
        <v>6000</v>
      </c>
      <c r="H1645" s="161">
        <v>6000</v>
      </c>
      <c r="I1645" s="161">
        <v>6000</v>
      </c>
      <c r="J1645" s="161">
        <v>6000</v>
      </c>
      <c r="K1645" s="161">
        <v>6000</v>
      </c>
      <c r="L1645" s="161">
        <v>6000</v>
      </c>
      <c r="M1645" s="161">
        <v>6000</v>
      </c>
      <c r="N1645" s="161">
        <v>6000</v>
      </c>
      <c r="O1645" s="161">
        <v>6000</v>
      </c>
      <c r="P1645" s="120">
        <f t="shared" si="94"/>
        <v>72000</v>
      </c>
    </row>
    <row r="1646" spans="1:16" ht="14.25" customHeight="1">
      <c r="A1646" s="253"/>
      <c r="B1646" s="254"/>
      <c r="C1646" s="134">
        <v>16</v>
      </c>
      <c r="D1646" s="161"/>
      <c r="E1646" s="119"/>
      <c r="F1646" s="119"/>
      <c r="G1646" s="119"/>
      <c r="H1646" s="119"/>
      <c r="I1646" s="119"/>
      <c r="J1646" s="119"/>
      <c r="K1646" s="119"/>
      <c r="L1646" s="119"/>
      <c r="M1646" s="119"/>
      <c r="N1646" s="119"/>
      <c r="O1646" s="119"/>
      <c r="P1646" s="120">
        <f t="shared" si="94"/>
        <v>0</v>
      </c>
    </row>
    <row r="1647" spans="1:16" ht="14.25" customHeight="1">
      <c r="A1647" s="253"/>
      <c r="B1647" s="254"/>
      <c r="C1647" s="134">
        <v>17</v>
      </c>
      <c r="D1647" s="161"/>
      <c r="E1647" s="119"/>
      <c r="F1647" s="119"/>
      <c r="G1647" s="119"/>
      <c r="H1647" s="119"/>
      <c r="I1647" s="119"/>
      <c r="J1647" s="119"/>
      <c r="K1647" s="119"/>
      <c r="L1647" s="119"/>
      <c r="M1647" s="119"/>
      <c r="N1647" s="119"/>
      <c r="O1647" s="119"/>
      <c r="P1647" s="120">
        <f t="shared" si="94"/>
        <v>0</v>
      </c>
    </row>
    <row r="1648" spans="1:16" ht="14.25" customHeight="1">
      <c r="A1648" s="253"/>
      <c r="B1648" s="254"/>
      <c r="C1648" s="134">
        <v>25</v>
      </c>
      <c r="D1648" s="161"/>
      <c r="E1648" s="119"/>
      <c r="F1648" s="119"/>
      <c r="G1648" s="119"/>
      <c r="H1648" s="119"/>
      <c r="I1648" s="119"/>
      <c r="J1648" s="119"/>
      <c r="K1648" s="119"/>
      <c r="L1648" s="119"/>
      <c r="M1648" s="119"/>
      <c r="N1648" s="119"/>
      <c r="O1648" s="119"/>
      <c r="P1648" s="120">
        <f t="shared" si="94"/>
        <v>0</v>
      </c>
    </row>
    <row r="1649" spans="1:16" ht="14.25" customHeight="1">
      <c r="A1649" s="253"/>
      <c r="B1649" s="254"/>
      <c r="C1649" s="134">
        <v>26</v>
      </c>
      <c r="D1649" s="161"/>
      <c r="E1649" s="119"/>
      <c r="F1649" s="119"/>
      <c r="G1649" s="119"/>
      <c r="H1649" s="119"/>
      <c r="I1649" s="119"/>
      <c r="J1649" s="119"/>
      <c r="K1649" s="119"/>
      <c r="L1649" s="119"/>
      <c r="M1649" s="119"/>
      <c r="N1649" s="119"/>
      <c r="O1649" s="119"/>
      <c r="P1649" s="120">
        <f t="shared" si="94"/>
        <v>0</v>
      </c>
    </row>
    <row r="1650" spans="1:16" ht="14.25" customHeight="1">
      <c r="A1650" s="255"/>
      <c r="B1650" s="256"/>
      <c r="C1650" s="134">
        <v>27</v>
      </c>
      <c r="D1650" s="161"/>
      <c r="E1650" s="119"/>
      <c r="F1650" s="119"/>
      <c r="G1650" s="119"/>
      <c r="H1650" s="119"/>
      <c r="I1650" s="119"/>
      <c r="J1650" s="119"/>
      <c r="K1650" s="119"/>
      <c r="L1650" s="119"/>
      <c r="M1650" s="119"/>
      <c r="N1650" s="119"/>
      <c r="O1650" s="119"/>
      <c r="P1650" s="120">
        <f t="shared" si="94"/>
        <v>0</v>
      </c>
    </row>
    <row r="1651" spans="1:16" ht="14.25" customHeight="1">
      <c r="A1651" s="340">
        <v>444</v>
      </c>
      <c r="B1651" s="341" t="s">
        <v>2019</v>
      </c>
      <c r="C1651" s="134">
        <v>11</v>
      </c>
      <c r="D1651" s="161"/>
      <c r="E1651" s="119"/>
      <c r="F1651" s="119"/>
      <c r="G1651" s="119"/>
      <c r="H1651" s="119"/>
      <c r="I1651" s="119"/>
      <c r="J1651" s="119"/>
      <c r="K1651" s="119"/>
      <c r="L1651" s="119"/>
      <c r="M1651" s="119"/>
      <c r="N1651" s="119"/>
      <c r="O1651" s="119"/>
      <c r="P1651" s="120">
        <f t="shared" si="94"/>
        <v>0</v>
      </c>
    </row>
    <row r="1652" spans="1:16" ht="14.25" customHeight="1">
      <c r="A1652" s="253"/>
      <c r="B1652" s="254"/>
      <c r="C1652" s="134">
        <v>12</v>
      </c>
      <c r="D1652" s="161"/>
      <c r="E1652" s="119"/>
      <c r="F1652" s="119"/>
      <c r="G1652" s="119"/>
      <c r="H1652" s="119"/>
      <c r="I1652" s="119"/>
      <c r="J1652" s="119"/>
      <c r="K1652" s="119"/>
      <c r="L1652" s="119"/>
      <c r="M1652" s="119"/>
      <c r="N1652" s="119"/>
      <c r="O1652" s="119"/>
      <c r="P1652" s="120">
        <f t="shared" si="94"/>
        <v>0</v>
      </c>
    </row>
    <row r="1653" spans="1:16" ht="14.25" customHeight="1">
      <c r="A1653" s="253"/>
      <c r="B1653" s="254"/>
      <c r="C1653" s="134">
        <v>13</v>
      </c>
      <c r="D1653" s="161"/>
      <c r="E1653" s="119"/>
      <c r="F1653" s="119"/>
      <c r="G1653" s="119"/>
      <c r="H1653" s="119"/>
      <c r="I1653" s="119"/>
      <c r="J1653" s="119"/>
      <c r="K1653" s="119"/>
      <c r="L1653" s="119"/>
      <c r="M1653" s="119"/>
      <c r="N1653" s="119"/>
      <c r="O1653" s="119"/>
      <c r="P1653" s="120">
        <f t="shared" si="94"/>
        <v>0</v>
      </c>
    </row>
    <row r="1654" spans="1:16" ht="14.25" customHeight="1">
      <c r="A1654" s="253"/>
      <c r="B1654" s="254"/>
      <c r="C1654" s="134">
        <v>14</v>
      </c>
      <c r="D1654" s="161"/>
      <c r="E1654" s="119"/>
      <c r="F1654" s="119"/>
      <c r="G1654" s="119"/>
      <c r="H1654" s="119"/>
      <c r="I1654" s="119"/>
      <c r="J1654" s="119"/>
      <c r="K1654" s="119"/>
      <c r="L1654" s="119"/>
      <c r="M1654" s="119"/>
      <c r="N1654" s="119"/>
      <c r="O1654" s="119"/>
      <c r="P1654" s="120">
        <f t="shared" si="94"/>
        <v>0</v>
      </c>
    </row>
    <row r="1655" spans="1:16" ht="14.25" customHeight="1">
      <c r="A1655" s="253"/>
      <c r="B1655" s="254"/>
      <c r="C1655" s="134">
        <v>15</v>
      </c>
      <c r="D1655" s="161"/>
      <c r="E1655" s="119"/>
      <c r="F1655" s="119"/>
      <c r="G1655" s="119"/>
      <c r="H1655" s="119"/>
      <c r="I1655" s="119"/>
      <c r="J1655" s="119"/>
      <c r="K1655" s="119"/>
      <c r="L1655" s="119"/>
      <c r="M1655" s="119"/>
      <c r="N1655" s="119"/>
      <c r="O1655" s="119"/>
      <c r="P1655" s="120">
        <f t="shared" si="94"/>
        <v>0</v>
      </c>
    </row>
    <row r="1656" spans="1:16" ht="14.25" customHeight="1">
      <c r="A1656" s="253"/>
      <c r="B1656" s="254"/>
      <c r="C1656" s="134">
        <v>16</v>
      </c>
      <c r="D1656" s="161"/>
      <c r="E1656" s="119"/>
      <c r="F1656" s="119"/>
      <c r="G1656" s="119"/>
      <c r="H1656" s="119"/>
      <c r="I1656" s="119"/>
      <c r="J1656" s="119"/>
      <c r="K1656" s="119"/>
      <c r="L1656" s="119"/>
      <c r="M1656" s="119"/>
      <c r="N1656" s="119"/>
      <c r="O1656" s="119"/>
      <c r="P1656" s="120">
        <f t="shared" si="94"/>
        <v>0</v>
      </c>
    </row>
    <row r="1657" spans="1:16" ht="14.25" customHeight="1">
      <c r="A1657" s="253"/>
      <c r="B1657" s="254"/>
      <c r="C1657" s="134">
        <v>17</v>
      </c>
      <c r="D1657" s="161"/>
      <c r="E1657" s="119"/>
      <c r="F1657" s="119"/>
      <c r="G1657" s="119"/>
      <c r="H1657" s="119"/>
      <c r="I1657" s="119"/>
      <c r="J1657" s="119"/>
      <c r="K1657" s="119"/>
      <c r="L1657" s="119"/>
      <c r="M1657" s="119"/>
      <c r="N1657" s="119"/>
      <c r="O1657" s="119"/>
      <c r="P1657" s="120">
        <f t="shared" si="94"/>
        <v>0</v>
      </c>
    </row>
    <row r="1658" spans="1:16" ht="14.25" customHeight="1">
      <c r="A1658" s="253"/>
      <c r="B1658" s="254"/>
      <c r="C1658" s="134">
        <v>25</v>
      </c>
      <c r="D1658" s="161"/>
      <c r="E1658" s="119"/>
      <c r="F1658" s="119"/>
      <c r="G1658" s="119"/>
      <c r="H1658" s="119"/>
      <c r="I1658" s="119"/>
      <c r="J1658" s="119"/>
      <c r="K1658" s="119"/>
      <c r="L1658" s="119"/>
      <c r="M1658" s="119"/>
      <c r="N1658" s="119"/>
      <c r="O1658" s="119"/>
      <c r="P1658" s="120">
        <f t="shared" si="94"/>
        <v>0</v>
      </c>
    </row>
    <row r="1659" spans="1:16" ht="14.25" customHeight="1">
      <c r="A1659" s="253"/>
      <c r="B1659" s="254"/>
      <c r="C1659" s="134">
        <v>26</v>
      </c>
      <c r="D1659" s="161"/>
      <c r="E1659" s="119"/>
      <c r="F1659" s="119"/>
      <c r="G1659" s="119"/>
      <c r="H1659" s="119"/>
      <c r="I1659" s="119"/>
      <c r="J1659" s="119"/>
      <c r="K1659" s="119"/>
      <c r="L1659" s="119"/>
      <c r="M1659" s="119"/>
      <c r="N1659" s="119"/>
      <c r="O1659" s="119"/>
      <c r="P1659" s="120">
        <f t="shared" si="94"/>
        <v>0</v>
      </c>
    </row>
    <row r="1660" spans="1:16" ht="14.25" customHeight="1">
      <c r="A1660" s="255"/>
      <c r="B1660" s="256"/>
      <c r="C1660" s="134">
        <v>27</v>
      </c>
      <c r="D1660" s="161"/>
      <c r="E1660" s="119"/>
      <c r="F1660" s="119"/>
      <c r="G1660" s="119"/>
      <c r="H1660" s="119"/>
      <c r="I1660" s="119"/>
      <c r="J1660" s="119"/>
      <c r="K1660" s="119"/>
      <c r="L1660" s="119"/>
      <c r="M1660" s="119"/>
      <c r="N1660" s="119"/>
      <c r="O1660" s="119"/>
      <c r="P1660" s="120">
        <f t="shared" si="94"/>
        <v>0</v>
      </c>
    </row>
    <row r="1661" spans="1:16" ht="14.25" customHeight="1">
      <c r="A1661" s="340">
        <v>445</v>
      </c>
      <c r="B1661" s="341" t="s">
        <v>2020</v>
      </c>
      <c r="C1661" s="134">
        <v>11</v>
      </c>
      <c r="D1661" s="161"/>
      <c r="E1661" s="119"/>
      <c r="F1661" s="119"/>
      <c r="G1661" s="119"/>
      <c r="H1661" s="119"/>
      <c r="I1661" s="119"/>
      <c r="J1661" s="119"/>
      <c r="K1661" s="119"/>
      <c r="L1661" s="119"/>
      <c r="M1661" s="119"/>
      <c r="N1661" s="119"/>
      <c r="O1661" s="119"/>
      <c r="P1661" s="120">
        <f t="shared" si="94"/>
        <v>0</v>
      </c>
    </row>
    <row r="1662" spans="1:16" ht="14.25" customHeight="1">
      <c r="A1662" s="253"/>
      <c r="B1662" s="254"/>
      <c r="C1662" s="134">
        <v>12</v>
      </c>
      <c r="D1662" s="161"/>
      <c r="E1662" s="119"/>
      <c r="F1662" s="119"/>
      <c r="G1662" s="119"/>
      <c r="H1662" s="119"/>
      <c r="I1662" s="119"/>
      <c r="J1662" s="119"/>
      <c r="K1662" s="119"/>
      <c r="L1662" s="119"/>
      <c r="M1662" s="119"/>
      <c r="N1662" s="119"/>
      <c r="O1662" s="119"/>
      <c r="P1662" s="120">
        <f t="shared" si="94"/>
        <v>0</v>
      </c>
    </row>
    <row r="1663" spans="1:16" ht="14.25" customHeight="1">
      <c r="A1663" s="253"/>
      <c r="B1663" s="254"/>
      <c r="C1663" s="134">
        <v>13</v>
      </c>
      <c r="D1663" s="161"/>
      <c r="E1663" s="119"/>
      <c r="F1663" s="119"/>
      <c r="G1663" s="119"/>
      <c r="H1663" s="119"/>
      <c r="I1663" s="119"/>
      <c r="J1663" s="119"/>
      <c r="K1663" s="119"/>
      <c r="L1663" s="119"/>
      <c r="M1663" s="119"/>
      <c r="N1663" s="119"/>
      <c r="O1663" s="119"/>
      <c r="P1663" s="120">
        <f t="shared" si="94"/>
        <v>0</v>
      </c>
    </row>
    <row r="1664" spans="1:16" ht="14.25" customHeight="1">
      <c r="A1664" s="253"/>
      <c r="B1664" s="254"/>
      <c r="C1664" s="134">
        <v>14</v>
      </c>
      <c r="D1664" s="161"/>
      <c r="E1664" s="119"/>
      <c r="F1664" s="119"/>
      <c r="G1664" s="119"/>
      <c r="H1664" s="119"/>
      <c r="I1664" s="119"/>
      <c r="J1664" s="119"/>
      <c r="K1664" s="119"/>
      <c r="L1664" s="119"/>
      <c r="M1664" s="119"/>
      <c r="N1664" s="119"/>
      <c r="O1664" s="119"/>
      <c r="P1664" s="120">
        <f t="shared" si="94"/>
        <v>0</v>
      </c>
    </row>
    <row r="1665" spans="1:16" ht="14.25" customHeight="1">
      <c r="A1665" s="253"/>
      <c r="B1665" s="254"/>
      <c r="C1665" s="134">
        <v>15</v>
      </c>
      <c r="D1665" s="161">
        <v>4752</v>
      </c>
      <c r="E1665" s="161">
        <v>4752</v>
      </c>
      <c r="F1665" s="161">
        <v>4752</v>
      </c>
      <c r="G1665" s="161">
        <v>4752</v>
      </c>
      <c r="H1665" s="161">
        <v>4752</v>
      </c>
      <c r="I1665" s="161">
        <v>4752</v>
      </c>
      <c r="J1665" s="161">
        <v>4752</v>
      </c>
      <c r="K1665" s="161">
        <v>4752</v>
      </c>
      <c r="L1665" s="161">
        <v>4752</v>
      </c>
      <c r="M1665" s="161">
        <v>4752</v>
      </c>
      <c r="N1665" s="161">
        <v>4752</v>
      </c>
      <c r="O1665" s="161">
        <v>4752</v>
      </c>
      <c r="P1665" s="120">
        <f t="shared" si="94"/>
        <v>57024</v>
      </c>
    </row>
    <row r="1666" spans="1:16" ht="14.25" customHeight="1">
      <c r="A1666" s="253"/>
      <c r="B1666" s="254"/>
      <c r="C1666" s="134">
        <v>16</v>
      </c>
      <c r="D1666" s="161"/>
      <c r="E1666" s="119"/>
      <c r="F1666" s="119"/>
      <c r="G1666" s="119"/>
      <c r="H1666" s="119"/>
      <c r="I1666" s="119"/>
      <c r="J1666" s="119"/>
      <c r="K1666" s="119"/>
      <c r="L1666" s="119"/>
      <c r="M1666" s="119"/>
      <c r="N1666" s="119"/>
      <c r="O1666" s="119"/>
      <c r="P1666" s="120">
        <f t="shared" si="94"/>
        <v>0</v>
      </c>
    </row>
    <row r="1667" spans="1:16" ht="14.25" customHeight="1">
      <c r="A1667" s="253"/>
      <c r="B1667" s="254"/>
      <c r="C1667" s="134">
        <v>17</v>
      </c>
      <c r="D1667" s="161"/>
      <c r="E1667" s="119"/>
      <c r="F1667" s="119"/>
      <c r="G1667" s="119"/>
      <c r="H1667" s="119"/>
      <c r="I1667" s="119"/>
      <c r="J1667" s="119"/>
      <c r="K1667" s="119"/>
      <c r="L1667" s="119"/>
      <c r="M1667" s="119"/>
      <c r="N1667" s="119"/>
      <c r="O1667" s="119"/>
      <c r="P1667" s="120">
        <f t="shared" si="94"/>
        <v>0</v>
      </c>
    </row>
    <row r="1668" spans="1:16" ht="14.25" customHeight="1">
      <c r="A1668" s="253"/>
      <c r="B1668" s="254"/>
      <c r="C1668" s="134">
        <v>25</v>
      </c>
      <c r="D1668" s="161"/>
      <c r="E1668" s="119"/>
      <c r="F1668" s="119"/>
      <c r="G1668" s="119"/>
      <c r="H1668" s="119"/>
      <c r="I1668" s="119"/>
      <c r="J1668" s="119"/>
      <c r="K1668" s="119"/>
      <c r="L1668" s="119"/>
      <c r="M1668" s="119"/>
      <c r="N1668" s="119"/>
      <c r="O1668" s="119"/>
      <c r="P1668" s="120">
        <f t="shared" si="94"/>
        <v>0</v>
      </c>
    </row>
    <row r="1669" spans="1:16" ht="14.25" customHeight="1">
      <c r="A1669" s="253"/>
      <c r="B1669" s="254"/>
      <c r="C1669" s="134">
        <v>26</v>
      </c>
      <c r="D1669" s="161"/>
      <c r="E1669" s="119"/>
      <c r="F1669" s="119"/>
      <c r="G1669" s="119"/>
      <c r="H1669" s="119"/>
      <c r="I1669" s="119"/>
      <c r="J1669" s="119"/>
      <c r="K1669" s="119"/>
      <c r="L1669" s="119"/>
      <c r="M1669" s="119"/>
      <c r="N1669" s="119"/>
      <c r="O1669" s="119"/>
      <c r="P1669" s="120">
        <f t="shared" si="94"/>
        <v>0</v>
      </c>
    </row>
    <row r="1670" spans="1:16" ht="14.25" customHeight="1">
      <c r="A1670" s="255"/>
      <c r="B1670" s="256"/>
      <c r="C1670" s="134">
        <v>27</v>
      </c>
      <c r="D1670" s="161"/>
      <c r="E1670" s="119"/>
      <c r="F1670" s="119"/>
      <c r="G1670" s="119"/>
      <c r="H1670" s="119"/>
      <c r="I1670" s="119"/>
      <c r="J1670" s="119"/>
      <c r="K1670" s="119"/>
      <c r="L1670" s="119"/>
      <c r="M1670" s="119"/>
      <c r="N1670" s="119"/>
      <c r="O1670" s="119"/>
      <c r="P1670" s="120">
        <f t="shared" si="94"/>
        <v>0</v>
      </c>
    </row>
    <row r="1671" spans="1:16" ht="14.25" customHeight="1">
      <c r="A1671" s="340">
        <v>446</v>
      </c>
      <c r="B1671" s="341" t="s">
        <v>2021</v>
      </c>
      <c r="C1671" s="134">
        <v>11</v>
      </c>
      <c r="D1671" s="161"/>
      <c r="E1671" s="119"/>
      <c r="F1671" s="119"/>
      <c r="G1671" s="119"/>
      <c r="H1671" s="119"/>
      <c r="I1671" s="119"/>
      <c r="J1671" s="119"/>
      <c r="K1671" s="119"/>
      <c r="L1671" s="119"/>
      <c r="M1671" s="119"/>
      <c r="N1671" s="119"/>
      <c r="O1671" s="119"/>
      <c r="P1671" s="120">
        <f t="shared" si="94"/>
        <v>0</v>
      </c>
    </row>
    <row r="1672" spans="1:16" ht="14.25" customHeight="1">
      <c r="A1672" s="253"/>
      <c r="B1672" s="254"/>
      <c r="C1672" s="134">
        <v>12</v>
      </c>
      <c r="D1672" s="161"/>
      <c r="E1672" s="119"/>
      <c r="F1672" s="119"/>
      <c r="G1672" s="119"/>
      <c r="H1672" s="119"/>
      <c r="I1672" s="119"/>
      <c r="J1672" s="119"/>
      <c r="K1672" s="119"/>
      <c r="L1672" s="119"/>
      <c r="M1672" s="119"/>
      <c r="N1672" s="119"/>
      <c r="O1672" s="119"/>
      <c r="P1672" s="120">
        <f t="shared" si="94"/>
        <v>0</v>
      </c>
    </row>
    <row r="1673" spans="1:16" ht="14.25" customHeight="1">
      <c r="A1673" s="253"/>
      <c r="B1673" s="254"/>
      <c r="C1673" s="134">
        <v>13</v>
      </c>
      <c r="D1673" s="161"/>
      <c r="E1673" s="119"/>
      <c r="F1673" s="119"/>
      <c r="G1673" s="119"/>
      <c r="H1673" s="119"/>
      <c r="I1673" s="119"/>
      <c r="J1673" s="119"/>
      <c r="K1673" s="119"/>
      <c r="L1673" s="119"/>
      <c r="M1673" s="119"/>
      <c r="N1673" s="119"/>
      <c r="O1673" s="119"/>
      <c r="P1673" s="120">
        <f t="shared" si="94"/>
        <v>0</v>
      </c>
    </row>
    <row r="1674" spans="1:16" ht="14.25" customHeight="1">
      <c r="A1674" s="253"/>
      <c r="B1674" s="254"/>
      <c r="C1674" s="134">
        <v>14</v>
      </c>
      <c r="D1674" s="161"/>
      <c r="E1674" s="119"/>
      <c r="F1674" s="119"/>
      <c r="G1674" s="119"/>
      <c r="H1674" s="119"/>
      <c r="I1674" s="119"/>
      <c r="J1674" s="119"/>
      <c r="K1674" s="119"/>
      <c r="L1674" s="119"/>
      <c r="M1674" s="119"/>
      <c r="N1674" s="119"/>
      <c r="O1674" s="119"/>
      <c r="P1674" s="120">
        <f t="shared" si="94"/>
        <v>0</v>
      </c>
    </row>
    <row r="1675" spans="1:16" ht="14.25" customHeight="1">
      <c r="A1675" s="253"/>
      <c r="B1675" s="254"/>
      <c r="C1675" s="134">
        <v>15</v>
      </c>
      <c r="D1675" s="161"/>
      <c r="E1675" s="119"/>
      <c r="F1675" s="119"/>
      <c r="G1675" s="119"/>
      <c r="H1675" s="119"/>
      <c r="I1675" s="119"/>
      <c r="J1675" s="119"/>
      <c r="K1675" s="119"/>
      <c r="L1675" s="119"/>
      <c r="M1675" s="119"/>
      <c r="N1675" s="119"/>
      <c r="O1675" s="119"/>
      <c r="P1675" s="120">
        <f t="shared" si="94"/>
        <v>0</v>
      </c>
    </row>
    <row r="1676" spans="1:16" ht="14.25" customHeight="1">
      <c r="A1676" s="253"/>
      <c r="B1676" s="254"/>
      <c r="C1676" s="134">
        <v>16</v>
      </c>
      <c r="D1676" s="161"/>
      <c r="E1676" s="119"/>
      <c r="F1676" s="119"/>
      <c r="G1676" s="119"/>
      <c r="H1676" s="119"/>
      <c r="I1676" s="119"/>
      <c r="J1676" s="119"/>
      <c r="K1676" s="119"/>
      <c r="L1676" s="119"/>
      <c r="M1676" s="119"/>
      <c r="N1676" s="119"/>
      <c r="O1676" s="119"/>
      <c r="P1676" s="120">
        <f t="shared" si="94"/>
        <v>0</v>
      </c>
    </row>
    <row r="1677" spans="1:16" ht="14.25" customHeight="1">
      <c r="A1677" s="253"/>
      <c r="B1677" s="254"/>
      <c r="C1677" s="134">
        <v>17</v>
      </c>
      <c r="D1677" s="161"/>
      <c r="E1677" s="119"/>
      <c r="F1677" s="119"/>
      <c r="G1677" s="119"/>
      <c r="H1677" s="119"/>
      <c r="I1677" s="119"/>
      <c r="J1677" s="119"/>
      <c r="K1677" s="119"/>
      <c r="L1677" s="119"/>
      <c r="M1677" s="119"/>
      <c r="N1677" s="119"/>
      <c r="O1677" s="119"/>
      <c r="P1677" s="120">
        <f t="shared" si="94"/>
        <v>0</v>
      </c>
    </row>
    <row r="1678" spans="1:16" ht="14.25" customHeight="1">
      <c r="A1678" s="253"/>
      <c r="B1678" s="254"/>
      <c r="C1678" s="134">
        <v>25</v>
      </c>
      <c r="D1678" s="161"/>
      <c r="E1678" s="119"/>
      <c r="F1678" s="119"/>
      <c r="G1678" s="119"/>
      <c r="H1678" s="119"/>
      <c r="I1678" s="119"/>
      <c r="J1678" s="119"/>
      <c r="K1678" s="119"/>
      <c r="L1678" s="119"/>
      <c r="M1678" s="119"/>
      <c r="N1678" s="119"/>
      <c r="O1678" s="119"/>
      <c r="P1678" s="120">
        <f t="shared" si="94"/>
        <v>0</v>
      </c>
    </row>
    <row r="1679" spans="1:16" ht="14.25" customHeight="1">
      <c r="A1679" s="253"/>
      <c r="B1679" s="254"/>
      <c r="C1679" s="134">
        <v>26</v>
      </c>
      <c r="D1679" s="161"/>
      <c r="E1679" s="119"/>
      <c r="F1679" s="119"/>
      <c r="G1679" s="119"/>
      <c r="H1679" s="119"/>
      <c r="I1679" s="119"/>
      <c r="J1679" s="119"/>
      <c r="K1679" s="119"/>
      <c r="L1679" s="119"/>
      <c r="M1679" s="119"/>
      <c r="N1679" s="119"/>
      <c r="O1679" s="119"/>
      <c r="P1679" s="120">
        <f t="shared" si="94"/>
        <v>0</v>
      </c>
    </row>
    <row r="1680" spans="1:16" ht="14.25" customHeight="1">
      <c r="A1680" s="255"/>
      <c r="B1680" s="256"/>
      <c r="C1680" s="134">
        <v>27</v>
      </c>
      <c r="D1680" s="161"/>
      <c r="E1680" s="119"/>
      <c r="F1680" s="119"/>
      <c r="G1680" s="119"/>
      <c r="H1680" s="119"/>
      <c r="I1680" s="119"/>
      <c r="J1680" s="119"/>
      <c r="K1680" s="119"/>
      <c r="L1680" s="119"/>
      <c r="M1680" s="119"/>
      <c r="N1680" s="119"/>
      <c r="O1680" s="119"/>
      <c r="P1680" s="120">
        <f t="shared" si="94"/>
        <v>0</v>
      </c>
    </row>
    <row r="1681" spans="1:16" ht="14.25" customHeight="1">
      <c r="A1681" s="340">
        <v>447</v>
      </c>
      <c r="B1681" s="341" t="s">
        <v>2022</v>
      </c>
      <c r="C1681" s="134">
        <v>11</v>
      </c>
      <c r="D1681" s="161"/>
      <c r="E1681" s="119"/>
      <c r="F1681" s="119"/>
      <c r="G1681" s="119"/>
      <c r="H1681" s="119"/>
      <c r="I1681" s="119"/>
      <c r="J1681" s="119"/>
      <c r="K1681" s="119"/>
      <c r="L1681" s="119"/>
      <c r="M1681" s="119"/>
      <c r="N1681" s="119"/>
      <c r="O1681" s="119"/>
      <c r="P1681" s="120">
        <f t="shared" si="94"/>
        <v>0</v>
      </c>
    </row>
    <row r="1682" spans="1:16" ht="14.25" customHeight="1">
      <c r="A1682" s="253"/>
      <c r="B1682" s="254"/>
      <c r="C1682" s="134">
        <v>12</v>
      </c>
      <c r="D1682" s="161"/>
      <c r="E1682" s="119"/>
      <c r="F1682" s="119"/>
      <c r="G1682" s="119"/>
      <c r="H1682" s="119"/>
      <c r="I1682" s="119"/>
      <c r="J1682" s="119"/>
      <c r="K1682" s="119"/>
      <c r="L1682" s="119"/>
      <c r="M1682" s="119"/>
      <c r="N1682" s="119"/>
      <c r="O1682" s="119"/>
      <c r="P1682" s="120">
        <f t="shared" si="94"/>
        <v>0</v>
      </c>
    </row>
    <row r="1683" spans="1:16" ht="14.25" customHeight="1">
      <c r="A1683" s="253"/>
      <c r="B1683" s="254"/>
      <c r="C1683" s="134">
        <v>13</v>
      </c>
      <c r="D1683" s="161"/>
      <c r="E1683" s="119"/>
      <c r="F1683" s="119"/>
      <c r="G1683" s="119"/>
      <c r="H1683" s="119"/>
      <c r="I1683" s="119"/>
      <c r="J1683" s="119"/>
      <c r="K1683" s="119"/>
      <c r="L1683" s="119"/>
      <c r="M1683" s="119"/>
      <c r="N1683" s="119"/>
      <c r="O1683" s="119"/>
      <c r="P1683" s="120">
        <f t="shared" si="94"/>
        <v>0</v>
      </c>
    </row>
    <row r="1684" spans="1:16" ht="14.25" customHeight="1">
      <c r="A1684" s="253"/>
      <c r="B1684" s="254"/>
      <c r="C1684" s="134">
        <v>14</v>
      </c>
      <c r="D1684" s="161"/>
      <c r="E1684" s="119"/>
      <c r="F1684" s="119"/>
      <c r="G1684" s="119"/>
      <c r="H1684" s="119"/>
      <c r="I1684" s="119"/>
      <c r="J1684" s="119"/>
      <c r="K1684" s="119"/>
      <c r="L1684" s="119"/>
      <c r="M1684" s="119"/>
      <c r="N1684" s="119"/>
      <c r="O1684" s="119"/>
      <c r="P1684" s="120">
        <f t="shared" si="94"/>
        <v>0</v>
      </c>
    </row>
    <row r="1685" spans="1:16" ht="14.25" customHeight="1">
      <c r="A1685" s="253"/>
      <c r="B1685" s="254"/>
      <c r="C1685" s="134">
        <v>15</v>
      </c>
      <c r="D1685" s="161"/>
      <c r="E1685" s="119"/>
      <c r="F1685" s="119"/>
      <c r="G1685" s="119"/>
      <c r="H1685" s="119"/>
      <c r="I1685" s="119"/>
      <c r="J1685" s="119"/>
      <c r="K1685" s="119"/>
      <c r="L1685" s="119"/>
      <c r="M1685" s="119"/>
      <c r="N1685" s="119"/>
      <c r="O1685" s="119"/>
      <c r="P1685" s="120">
        <f t="shared" si="94"/>
        <v>0</v>
      </c>
    </row>
    <row r="1686" spans="1:16" ht="14.25" customHeight="1">
      <c r="A1686" s="253"/>
      <c r="B1686" s="254"/>
      <c r="C1686" s="134">
        <v>16</v>
      </c>
      <c r="D1686" s="161"/>
      <c r="E1686" s="119"/>
      <c r="F1686" s="119"/>
      <c r="G1686" s="119"/>
      <c r="H1686" s="119"/>
      <c r="I1686" s="119"/>
      <c r="J1686" s="119"/>
      <c r="K1686" s="119"/>
      <c r="L1686" s="119"/>
      <c r="M1686" s="119"/>
      <c r="N1686" s="119"/>
      <c r="O1686" s="119"/>
      <c r="P1686" s="120">
        <f t="shared" si="94"/>
        <v>0</v>
      </c>
    </row>
    <row r="1687" spans="1:16" ht="14.25" customHeight="1">
      <c r="A1687" s="253"/>
      <c r="B1687" s="254"/>
      <c r="C1687" s="134">
        <v>17</v>
      </c>
      <c r="D1687" s="161"/>
      <c r="E1687" s="119"/>
      <c r="F1687" s="119"/>
      <c r="G1687" s="119"/>
      <c r="H1687" s="119"/>
      <c r="I1687" s="119"/>
      <c r="J1687" s="119"/>
      <c r="K1687" s="119"/>
      <c r="L1687" s="119"/>
      <c r="M1687" s="119"/>
      <c r="N1687" s="119"/>
      <c r="O1687" s="119"/>
      <c r="P1687" s="120">
        <f t="shared" si="94"/>
        <v>0</v>
      </c>
    </row>
    <row r="1688" spans="1:16" ht="14.25" customHeight="1">
      <c r="A1688" s="253"/>
      <c r="B1688" s="254"/>
      <c r="C1688" s="134">
        <v>25</v>
      </c>
      <c r="D1688" s="161"/>
      <c r="E1688" s="119"/>
      <c r="F1688" s="119"/>
      <c r="G1688" s="119"/>
      <c r="H1688" s="119"/>
      <c r="I1688" s="119"/>
      <c r="J1688" s="119"/>
      <c r="K1688" s="119"/>
      <c r="L1688" s="119"/>
      <c r="M1688" s="119"/>
      <c r="N1688" s="119"/>
      <c r="O1688" s="119"/>
      <c r="P1688" s="120">
        <f t="shared" si="94"/>
        <v>0</v>
      </c>
    </row>
    <row r="1689" spans="1:16" ht="14.25" customHeight="1">
      <c r="A1689" s="253"/>
      <c r="B1689" s="254"/>
      <c r="C1689" s="134">
        <v>26</v>
      </c>
      <c r="D1689" s="161"/>
      <c r="E1689" s="119"/>
      <c r="F1689" s="119"/>
      <c r="G1689" s="119"/>
      <c r="H1689" s="119"/>
      <c r="I1689" s="119"/>
      <c r="J1689" s="119"/>
      <c r="K1689" s="119"/>
      <c r="L1689" s="119"/>
      <c r="M1689" s="119"/>
      <c r="N1689" s="119"/>
      <c r="O1689" s="119"/>
      <c r="P1689" s="120">
        <f t="shared" si="94"/>
        <v>0</v>
      </c>
    </row>
    <row r="1690" spans="1:16" ht="14.25" customHeight="1">
      <c r="A1690" s="255"/>
      <c r="B1690" s="256"/>
      <c r="C1690" s="134">
        <v>27</v>
      </c>
      <c r="D1690" s="161"/>
      <c r="E1690" s="119"/>
      <c r="F1690" s="119"/>
      <c r="G1690" s="119"/>
      <c r="H1690" s="119"/>
      <c r="I1690" s="119"/>
      <c r="J1690" s="119"/>
      <c r="K1690" s="119"/>
      <c r="L1690" s="119"/>
      <c r="M1690" s="119"/>
      <c r="N1690" s="119"/>
      <c r="O1690" s="119"/>
      <c r="P1690" s="120">
        <f t="shared" si="94"/>
        <v>0</v>
      </c>
    </row>
    <row r="1691" spans="1:16" ht="14.25" customHeight="1">
      <c r="A1691" s="340">
        <v>448</v>
      </c>
      <c r="B1691" s="341" t="s">
        <v>2023</v>
      </c>
      <c r="C1691" s="134">
        <v>11</v>
      </c>
      <c r="D1691" s="161"/>
      <c r="E1691" s="119"/>
      <c r="F1691" s="119"/>
      <c r="G1691" s="119"/>
      <c r="H1691" s="119"/>
      <c r="I1691" s="119"/>
      <c r="J1691" s="119"/>
      <c r="K1691" s="119"/>
      <c r="L1691" s="119"/>
      <c r="M1691" s="119"/>
      <c r="N1691" s="119"/>
      <c r="O1691" s="119"/>
      <c r="P1691" s="120">
        <f t="shared" si="94"/>
        <v>0</v>
      </c>
    </row>
    <row r="1692" spans="1:16" ht="14.25" customHeight="1">
      <c r="A1692" s="253"/>
      <c r="B1692" s="254"/>
      <c r="C1692" s="134">
        <v>12</v>
      </c>
      <c r="D1692" s="161"/>
      <c r="E1692" s="119"/>
      <c r="F1692" s="119"/>
      <c r="G1692" s="119"/>
      <c r="H1692" s="119"/>
      <c r="I1692" s="119"/>
      <c r="J1692" s="119"/>
      <c r="K1692" s="119"/>
      <c r="L1692" s="119"/>
      <c r="M1692" s="119"/>
      <c r="N1692" s="119"/>
      <c r="O1692" s="119"/>
      <c r="P1692" s="120">
        <f t="shared" si="94"/>
        <v>0</v>
      </c>
    </row>
    <row r="1693" spans="1:16" ht="14.25" customHeight="1">
      <c r="A1693" s="253"/>
      <c r="B1693" s="254"/>
      <c r="C1693" s="134">
        <v>13</v>
      </c>
      <c r="D1693" s="161"/>
      <c r="E1693" s="119"/>
      <c r="F1693" s="119"/>
      <c r="G1693" s="119"/>
      <c r="H1693" s="119"/>
      <c r="I1693" s="119"/>
      <c r="J1693" s="119"/>
      <c r="K1693" s="119"/>
      <c r="L1693" s="119"/>
      <c r="M1693" s="119"/>
      <c r="N1693" s="119"/>
      <c r="O1693" s="119"/>
      <c r="P1693" s="120">
        <f t="shared" si="94"/>
        <v>0</v>
      </c>
    </row>
    <row r="1694" spans="1:16" ht="14.25" customHeight="1">
      <c r="A1694" s="253"/>
      <c r="B1694" s="254"/>
      <c r="C1694" s="134">
        <v>14</v>
      </c>
      <c r="D1694" s="161"/>
      <c r="E1694" s="119"/>
      <c r="F1694" s="119"/>
      <c r="G1694" s="119"/>
      <c r="H1694" s="119"/>
      <c r="I1694" s="119"/>
      <c r="J1694" s="119"/>
      <c r="K1694" s="119"/>
      <c r="L1694" s="119"/>
      <c r="M1694" s="119"/>
      <c r="N1694" s="119"/>
      <c r="O1694" s="119"/>
      <c r="P1694" s="120">
        <f t="shared" si="94"/>
        <v>0</v>
      </c>
    </row>
    <row r="1695" spans="1:16" ht="14.25" customHeight="1">
      <c r="A1695" s="253"/>
      <c r="B1695" s="254"/>
      <c r="C1695" s="134">
        <v>15</v>
      </c>
      <c r="D1695" s="161"/>
      <c r="E1695" s="119"/>
      <c r="F1695" s="119"/>
      <c r="G1695" s="119"/>
      <c r="H1695" s="119"/>
      <c r="I1695" s="119"/>
      <c r="J1695" s="119"/>
      <c r="K1695" s="119"/>
      <c r="L1695" s="119"/>
      <c r="M1695" s="119"/>
      <c r="N1695" s="119"/>
      <c r="O1695" s="119"/>
      <c r="P1695" s="120">
        <f t="shared" si="94"/>
        <v>0</v>
      </c>
    </row>
    <row r="1696" spans="1:16" ht="14.25" customHeight="1">
      <c r="A1696" s="253"/>
      <c r="B1696" s="254"/>
      <c r="C1696" s="134">
        <v>16</v>
      </c>
      <c r="D1696" s="161"/>
      <c r="E1696" s="119"/>
      <c r="F1696" s="119"/>
      <c r="G1696" s="119"/>
      <c r="H1696" s="119"/>
      <c r="I1696" s="119"/>
      <c r="J1696" s="119"/>
      <c r="K1696" s="119"/>
      <c r="L1696" s="119"/>
      <c r="M1696" s="119"/>
      <c r="N1696" s="119"/>
      <c r="O1696" s="119"/>
      <c r="P1696" s="120">
        <f t="shared" si="94"/>
        <v>0</v>
      </c>
    </row>
    <row r="1697" spans="1:16" ht="14.25" customHeight="1">
      <c r="A1697" s="253"/>
      <c r="B1697" s="254"/>
      <c r="C1697" s="134">
        <v>17</v>
      </c>
      <c r="D1697" s="161"/>
      <c r="E1697" s="119"/>
      <c r="F1697" s="119"/>
      <c r="G1697" s="119"/>
      <c r="H1697" s="119"/>
      <c r="I1697" s="119"/>
      <c r="J1697" s="119"/>
      <c r="K1697" s="119"/>
      <c r="L1697" s="119"/>
      <c r="M1697" s="119"/>
      <c r="N1697" s="119"/>
      <c r="O1697" s="119"/>
      <c r="P1697" s="120">
        <f t="shared" si="94"/>
        <v>0</v>
      </c>
    </row>
    <row r="1698" spans="1:16" ht="14.25" customHeight="1">
      <c r="A1698" s="253"/>
      <c r="B1698" s="254"/>
      <c r="C1698" s="134">
        <v>25</v>
      </c>
      <c r="D1698" s="161"/>
      <c r="E1698" s="119"/>
      <c r="F1698" s="119"/>
      <c r="G1698" s="119"/>
      <c r="H1698" s="119"/>
      <c r="I1698" s="119"/>
      <c r="J1698" s="119"/>
      <c r="K1698" s="119"/>
      <c r="L1698" s="119"/>
      <c r="M1698" s="119"/>
      <c r="N1698" s="119"/>
      <c r="O1698" s="119"/>
      <c r="P1698" s="120">
        <f t="shared" si="94"/>
        <v>0</v>
      </c>
    </row>
    <row r="1699" spans="1:16" ht="14.25" customHeight="1">
      <c r="A1699" s="253"/>
      <c r="B1699" s="254"/>
      <c r="C1699" s="134">
        <v>26</v>
      </c>
      <c r="D1699" s="161"/>
      <c r="E1699" s="119"/>
      <c r="F1699" s="119"/>
      <c r="G1699" s="119"/>
      <c r="H1699" s="119"/>
      <c r="I1699" s="119"/>
      <c r="J1699" s="119"/>
      <c r="K1699" s="119"/>
      <c r="L1699" s="119"/>
      <c r="M1699" s="119"/>
      <c r="N1699" s="119"/>
      <c r="O1699" s="119"/>
      <c r="P1699" s="120">
        <f t="shared" si="94"/>
        <v>0</v>
      </c>
    </row>
    <row r="1700" spans="1:16" ht="14.25" customHeight="1">
      <c r="A1700" s="255"/>
      <c r="B1700" s="256"/>
      <c r="C1700" s="134">
        <v>27</v>
      </c>
      <c r="D1700" s="161"/>
      <c r="E1700" s="119"/>
      <c r="F1700" s="119"/>
      <c r="G1700" s="119"/>
      <c r="H1700" s="119"/>
      <c r="I1700" s="119"/>
      <c r="J1700" s="119"/>
      <c r="K1700" s="119"/>
      <c r="L1700" s="119"/>
      <c r="M1700" s="119"/>
      <c r="N1700" s="119"/>
      <c r="O1700" s="119"/>
      <c r="P1700" s="120">
        <f t="shared" si="94"/>
        <v>0</v>
      </c>
    </row>
    <row r="1701" spans="1:16" ht="14.25" customHeight="1">
      <c r="A1701" s="155">
        <v>4500</v>
      </c>
      <c r="B1701" s="339" t="s">
        <v>2024</v>
      </c>
      <c r="C1701" s="262"/>
      <c r="D1701" s="156">
        <f t="shared" ref="D1701:P1701" si="95">SUM(D1702:D1731)</f>
        <v>33075</v>
      </c>
      <c r="E1701" s="156">
        <f t="shared" si="95"/>
        <v>33075</v>
      </c>
      <c r="F1701" s="156">
        <f t="shared" si="95"/>
        <v>33075</v>
      </c>
      <c r="G1701" s="156">
        <f t="shared" si="95"/>
        <v>33075</v>
      </c>
      <c r="H1701" s="156">
        <f t="shared" si="95"/>
        <v>33075</v>
      </c>
      <c r="I1701" s="156">
        <f t="shared" si="95"/>
        <v>33075</v>
      </c>
      <c r="J1701" s="156">
        <f t="shared" si="95"/>
        <v>33075</v>
      </c>
      <c r="K1701" s="156">
        <f t="shared" si="95"/>
        <v>33075</v>
      </c>
      <c r="L1701" s="156">
        <f t="shared" si="95"/>
        <v>33075</v>
      </c>
      <c r="M1701" s="156">
        <f t="shared" si="95"/>
        <v>33075</v>
      </c>
      <c r="N1701" s="156">
        <f t="shared" si="95"/>
        <v>33075</v>
      </c>
      <c r="O1701" s="156">
        <f t="shared" si="95"/>
        <v>33075</v>
      </c>
      <c r="P1701" s="156">
        <f t="shared" si="95"/>
        <v>396900</v>
      </c>
    </row>
    <row r="1702" spans="1:16" ht="14.25" customHeight="1">
      <c r="A1702" s="340">
        <v>451</v>
      </c>
      <c r="B1702" s="341" t="s">
        <v>2025</v>
      </c>
      <c r="C1702" s="134">
        <v>11</v>
      </c>
      <c r="D1702" s="161"/>
      <c r="E1702" s="119"/>
      <c r="F1702" s="119"/>
      <c r="G1702" s="119"/>
      <c r="H1702" s="119"/>
      <c r="I1702" s="119"/>
      <c r="J1702" s="119"/>
      <c r="K1702" s="119"/>
      <c r="L1702" s="119"/>
      <c r="M1702" s="119"/>
      <c r="N1702" s="119"/>
      <c r="O1702" s="119"/>
      <c r="P1702" s="120">
        <f t="shared" ref="P1702:P1731" si="96">SUM(D1702:O1702)</f>
        <v>0</v>
      </c>
    </row>
    <row r="1703" spans="1:16" ht="14.25" customHeight="1">
      <c r="A1703" s="253"/>
      <c r="B1703" s="254"/>
      <c r="C1703" s="134">
        <v>12</v>
      </c>
      <c r="D1703" s="161"/>
      <c r="E1703" s="119"/>
      <c r="F1703" s="119"/>
      <c r="G1703" s="119"/>
      <c r="H1703" s="119"/>
      <c r="I1703" s="119"/>
      <c r="J1703" s="119"/>
      <c r="K1703" s="119"/>
      <c r="L1703" s="119"/>
      <c r="M1703" s="119"/>
      <c r="N1703" s="119"/>
      <c r="O1703" s="119"/>
      <c r="P1703" s="120">
        <f t="shared" si="96"/>
        <v>0</v>
      </c>
    </row>
    <row r="1704" spans="1:16" ht="14.25" customHeight="1">
      <c r="A1704" s="253"/>
      <c r="B1704" s="254"/>
      <c r="C1704" s="134">
        <v>13</v>
      </c>
      <c r="D1704" s="161"/>
      <c r="E1704" s="119"/>
      <c r="F1704" s="119"/>
      <c r="G1704" s="119"/>
      <c r="H1704" s="119"/>
      <c r="I1704" s="119"/>
      <c r="J1704" s="119"/>
      <c r="K1704" s="119"/>
      <c r="L1704" s="119"/>
      <c r="M1704" s="119"/>
      <c r="N1704" s="119"/>
      <c r="O1704" s="119"/>
      <c r="P1704" s="120">
        <f t="shared" si="96"/>
        <v>0</v>
      </c>
    </row>
    <row r="1705" spans="1:16" ht="14.25" customHeight="1">
      <c r="A1705" s="253"/>
      <c r="B1705" s="254"/>
      <c r="C1705" s="134">
        <v>14</v>
      </c>
      <c r="D1705" s="161"/>
      <c r="E1705" s="119"/>
      <c r="F1705" s="119"/>
      <c r="G1705" s="119"/>
      <c r="H1705" s="119"/>
      <c r="I1705" s="119"/>
      <c r="J1705" s="119"/>
      <c r="K1705" s="119"/>
      <c r="L1705" s="119"/>
      <c r="M1705" s="119"/>
      <c r="N1705" s="119"/>
      <c r="O1705" s="119"/>
      <c r="P1705" s="120">
        <f t="shared" si="96"/>
        <v>0</v>
      </c>
    </row>
    <row r="1706" spans="1:16" ht="14.25" customHeight="1">
      <c r="A1706" s="253"/>
      <c r="B1706" s="254"/>
      <c r="C1706" s="134">
        <v>15</v>
      </c>
      <c r="D1706" s="161">
        <v>33075</v>
      </c>
      <c r="E1706" s="161">
        <v>33075</v>
      </c>
      <c r="F1706" s="161">
        <v>33075</v>
      </c>
      <c r="G1706" s="161">
        <v>33075</v>
      </c>
      <c r="H1706" s="161">
        <v>33075</v>
      </c>
      <c r="I1706" s="161">
        <v>33075</v>
      </c>
      <c r="J1706" s="161">
        <v>33075</v>
      </c>
      <c r="K1706" s="161">
        <v>33075</v>
      </c>
      <c r="L1706" s="161">
        <v>33075</v>
      </c>
      <c r="M1706" s="161">
        <v>33075</v>
      </c>
      <c r="N1706" s="161">
        <v>33075</v>
      </c>
      <c r="O1706" s="161">
        <v>33075</v>
      </c>
      <c r="P1706" s="120">
        <f t="shared" si="96"/>
        <v>396900</v>
      </c>
    </row>
    <row r="1707" spans="1:16" ht="14.25" customHeight="1">
      <c r="A1707" s="253"/>
      <c r="B1707" s="254"/>
      <c r="C1707" s="134">
        <v>16</v>
      </c>
      <c r="D1707" s="161"/>
      <c r="E1707" s="119"/>
      <c r="F1707" s="119"/>
      <c r="G1707" s="119"/>
      <c r="H1707" s="119"/>
      <c r="I1707" s="119"/>
      <c r="J1707" s="119"/>
      <c r="K1707" s="119"/>
      <c r="L1707" s="119"/>
      <c r="M1707" s="119"/>
      <c r="N1707" s="119"/>
      <c r="O1707" s="119"/>
      <c r="P1707" s="120">
        <f t="shared" si="96"/>
        <v>0</v>
      </c>
    </row>
    <row r="1708" spans="1:16" ht="14.25" customHeight="1">
      <c r="A1708" s="253"/>
      <c r="B1708" s="254"/>
      <c r="C1708" s="134">
        <v>17</v>
      </c>
      <c r="D1708" s="161"/>
      <c r="E1708" s="119"/>
      <c r="F1708" s="119"/>
      <c r="G1708" s="119"/>
      <c r="H1708" s="119"/>
      <c r="I1708" s="119"/>
      <c r="J1708" s="119"/>
      <c r="K1708" s="119"/>
      <c r="L1708" s="119"/>
      <c r="M1708" s="119"/>
      <c r="N1708" s="119"/>
      <c r="O1708" s="119"/>
      <c r="P1708" s="120">
        <f t="shared" si="96"/>
        <v>0</v>
      </c>
    </row>
    <row r="1709" spans="1:16" ht="14.25" customHeight="1">
      <c r="A1709" s="253"/>
      <c r="B1709" s="254"/>
      <c r="C1709" s="134">
        <v>25</v>
      </c>
      <c r="D1709" s="161"/>
      <c r="E1709" s="119"/>
      <c r="F1709" s="119"/>
      <c r="G1709" s="119"/>
      <c r="H1709" s="119"/>
      <c r="I1709" s="119"/>
      <c r="J1709" s="119"/>
      <c r="K1709" s="119"/>
      <c r="L1709" s="119"/>
      <c r="M1709" s="119"/>
      <c r="N1709" s="119"/>
      <c r="O1709" s="119"/>
      <c r="P1709" s="120">
        <f t="shared" si="96"/>
        <v>0</v>
      </c>
    </row>
    <row r="1710" spans="1:16" ht="14.25" customHeight="1">
      <c r="A1710" s="253"/>
      <c r="B1710" s="254"/>
      <c r="C1710" s="134">
        <v>26</v>
      </c>
      <c r="D1710" s="161"/>
      <c r="E1710" s="119"/>
      <c r="F1710" s="119"/>
      <c r="G1710" s="119"/>
      <c r="H1710" s="119"/>
      <c r="I1710" s="119"/>
      <c r="J1710" s="119"/>
      <c r="K1710" s="119"/>
      <c r="L1710" s="119"/>
      <c r="M1710" s="119"/>
      <c r="N1710" s="119"/>
      <c r="O1710" s="119"/>
      <c r="P1710" s="120">
        <f t="shared" si="96"/>
        <v>0</v>
      </c>
    </row>
    <row r="1711" spans="1:16" ht="14.25" customHeight="1">
      <c r="A1711" s="255"/>
      <c r="B1711" s="256"/>
      <c r="C1711" s="134">
        <v>27</v>
      </c>
      <c r="D1711" s="161"/>
      <c r="E1711" s="119"/>
      <c r="F1711" s="119"/>
      <c r="G1711" s="119"/>
      <c r="H1711" s="119"/>
      <c r="I1711" s="119"/>
      <c r="J1711" s="119"/>
      <c r="K1711" s="119"/>
      <c r="L1711" s="119"/>
      <c r="M1711" s="119"/>
      <c r="N1711" s="119"/>
      <c r="O1711" s="119"/>
      <c r="P1711" s="120">
        <f t="shared" si="96"/>
        <v>0</v>
      </c>
    </row>
    <row r="1712" spans="1:16" ht="14.25" customHeight="1">
      <c r="A1712" s="340">
        <v>452</v>
      </c>
      <c r="B1712" s="341" t="s">
        <v>2026</v>
      </c>
      <c r="C1712" s="134">
        <v>11</v>
      </c>
      <c r="D1712" s="161"/>
      <c r="E1712" s="119"/>
      <c r="F1712" s="119"/>
      <c r="G1712" s="119"/>
      <c r="H1712" s="119"/>
      <c r="I1712" s="119"/>
      <c r="J1712" s="119"/>
      <c r="K1712" s="119"/>
      <c r="L1712" s="119"/>
      <c r="M1712" s="119"/>
      <c r="N1712" s="119"/>
      <c r="O1712" s="119"/>
      <c r="P1712" s="120">
        <f t="shared" si="96"/>
        <v>0</v>
      </c>
    </row>
    <row r="1713" spans="1:16" ht="14.25" customHeight="1">
      <c r="A1713" s="253"/>
      <c r="B1713" s="254"/>
      <c r="C1713" s="134">
        <v>12</v>
      </c>
      <c r="D1713" s="161"/>
      <c r="E1713" s="119"/>
      <c r="F1713" s="119"/>
      <c r="G1713" s="119"/>
      <c r="H1713" s="119"/>
      <c r="I1713" s="119"/>
      <c r="J1713" s="119"/>
      <c r="K1713" s="119"/>
      <c r="L1713" s="119"/>
      <c r="M1713" s="119"/>
      <c r="N1713" s="119"/>
      <c r="O1713" s="119"/>
      <c r="P1713" s="120">
        <f t="shared" si="96"/>
        <v>0</v>
      </c>
    </row>
    <row r="1714" spans="1:16" ht="14.25" customHeight="1">
      <c r="A1714" s="253"/>
      <c r="B1714" s="254"/>
      <c r="C1714" s="134">
        <v>13</v>
      </c>
      <c r="D1714" s="161"/>
      <c r="E1714" s="119"/>
      <c r="F1714" s="119"/>
      <c r="G1714" s="119"/>
      <c r="H1714" s="119"/>
      <c r="I1714" s="119"/>
      <c r="J1714" s="119"/>
      <c r="K1714" s="119"/>
      <c r="L1714" s="119"/>
      <c r="M1714" s="119"/>
      <c r="N1714" s="119"/>
      <c r="O1714" s="119"/>
      <c r="P1714" s="120">
        <f t="shared" si="96"/>
        <v>0</v>
      </c>
    </row>
    <row r="1715" spans="1:16" ht="14.25" customHeight="1">
      <c r="A1715" s="253"/>
      <c r="B1715" s="254"/>
      <c r="C1715" s="134">
        <v>14</v>
      </c>
      <c r="D1715" s="161"/>
      <c r="E1715" s="119"/>
      <c r="F1715" s="119"/>
      <c r="G1715" s="119"/>
      <c r="H1715" s="119"/>
      <c r="I1715" s="119"/>
      <c r="J1715" s="119"/>
      <c r="K1715" s="119"/>
      <c r="L1715" s="119"/>
      <c r="M1715" s="119"/>
      <c r="N1715" s="119"/>
      <c r="O1715" s="119"/>
      <c r="P1715" s="120">
        <f t="shared" si="96"/>
        <v>0</v>
      </c>
    </row>
    <row r="1716" spans="1:16" ht="14.25" customHeight="1">
      <c r="A1716" s="253"/>
      <c r="B1716" s="254"/>
      <c r="C1716" s="134">
        <v>15</v>
      </c>
      <c r="D1716" s="161"/>
      <c r="E1716" s="119"/>
      <c r="F1716" s="119"/>
      <c r="G1716" s="119"/>
      <c r="H1716" s="119"/>
      <c r="I1716" s="119"/>
      <c r="J1716" s="119"/>
      <c r="K1716" s="119"/>
      <c r="L1716" s="119"/>
      <c r="M1716" s="119"/>
      <c r="N1716" s="119"/>
      <c r="O1716" s="119"/>
      <c r="P1716" s="120">
        <f t="shared" si="96"/>
        <v>0</v>
      </c>
    </row>
    <row r="1717" spans="1:16" ht="14.25" customHeight="1">
      <c r="A1717" s="253"/>
      <c r="B1717" s="254"/>
      <c r="C1717" s="134">
        <v>16</v>
      </c>
      <c r="D1717" s="161"/>
      <c r="E1717" s="119"/>
      <c r="F1717" s="119"/>
      <c r="G1717" s="119"/>
      <c r="H1717" s="119"/>
      <c r="I1717" s="119"/>
      <c r="J1717" s="119"/>
      <c r="K1717" s="119"/>
      <c r="L1717" s="119"/>
      <c r="M1717" s="119"/>
      <c r="N1717" s="119"/>
      <c r="O1717" s="119"/>
      <c r="P1717" s="120">
        <f t="shared" si="96"/>
        <v>0</v>
      </c>
    </row>
    <row r="1718" spans="1:16" ht="14.25" customHeight="1">
      <c r="A1718" s="253"/>
      <c r="B1718" s="254"/>
      <c r="C1718" s="134">
        <v>17</v>
      </c>
      <c r="D1718" s="161"/>
      <c r="E1718" s="119"/>
      <c r="F1718" s="119"/>
      <c r="G1718" s="119"/>
      <c r="H1718" s="119"/>
      <c r="I1718" s="119"/>
      <c r="J1718" s="119"/>
      <c r="K1718" s="119"/>
      <c r="L1718" s="119"/>
      <c r="M1718" s="119"/>
      <c r="N1718" s="119"/>
      <c r="O1718" s="119"/>
      <c r="P1718" s="120">
        <f t="shared" si="96"/>
        <v>0</v>
      </c>
    </row>
    <row r="1719" spans="1:16" ht="14.25" customHeight="1">
      <c r="A1719" s="253"/>
      <c r="B1719" s="254"/>
      <c r="C1719" s="134">
        <v>25</v>
      </c>
      <c r="D1719" s="161"/>
      <c r="E1719" s="119"/>
      <c r="F1719" s="119"/>
      <c r="G1719" s="119"/>
      <c r="H1719" s="119"/>
      <c r="I1719" s="119"/>
      <c r="J1719" s="119"/>
      <c r="K1719" s="119"/>
      <c r="L1719" s="119"/>
      <c r="M1719" s="119"/>
      <c r="N1719" s="119"/>
      <c r="O1719" s="119"/>
      <c r="P1719" s="120">
        <f t="shared" si="96"/>
        <v>0</v>
      </c>
    </row>
    <row r="1720" spans="1:16" ht="14.25" customHeight="1">
      <c r="A1720" s="253"/>
      <c r="B1720" s="254"/>
      <c r="C1720" s="134">
        <v>26</v>
      </c>
      <c r="D1720" s="161"/>
      <c r="E1720" s="119"/>
      <c r="F1720" s="119"/>
      <c r="G1720" s="119"/>
      <c r="H1720" s="119"/>
      <c r="I1720" s="119"/>
      <c r="J1720" s="119"/>
      <c r="K1720" s="119"/>
      <c r="L1720" s="119"/>
      <c r="M1720" s="119"/>
      <c r="N1720" s="119"/>
      <c r="O1720" s="119"/>
      <c r="P1720" s="120">
        <f t="shared" si="96"/>
        <v>0</v>
      </c>
    </row>
    <row r="1721" spans="1:16" ht="14.25" customHeight="1">
      <c r="A1721" s="255"/>
      <c r="B1721" s="256"/>
      <c r="C1721" s="134">
        <v>27</v>
      </c>
      <c r="D1721" s="161"/>
      <c r="E1721" s="119"/>
      <c r="F1721" s="119"/>
      <c r="G1721" s="119"/>
      <c r="H1721" s="119"/>
      <c r="I1721" s="119"/>
      <c r="J1721" s="119"/>
      <c r="K1721" s="119"/>
      <c r="L1721" s="119"/>
      <c r="M1721" s="119"/>
      <c r="N1721" s="119"/>
      <c r="O1721" s="119"/>
      <c r="P1721" s="120">
        <f t="shared" si="96"/>
        <v>0</v>
      </c>
    </row>
    <row r="1722" spans="1:16" ht="14.25" customHeight="1">
      <c r="A1722" s="340">
        <v>459</v>
      </c>
      <c r="B1722" s="341" t="s">
        <v>2027</v>
      </c>
      <c r="C1722" s="134">
        <v>11</v>
      </c>
      <c r="D1722" s="161"/>
      <c r="E1722" s="119"/>
      <c r="F1722" s="119"/>
      <c r="G1722" s="119"/>
      <c r="H1722" s="119"/>
      <c r="I1722" s="119"/>
      <c r="J1722" s="119"/>
      <c r="K1722" s="119"/>
      <c r="L1722" s="119"/>
      <c r="M1722" s="119"/>
      <c r="N1722" s="119"/>
      <c r="O1722" s="119"/>
      <c r="P1722" s="120">
        <f t="shared" si="96"/>
        <v>0</v>
      </c>
    </row>
    <row r="1723" spans="1:16" ht="14.25" customHeight="1">
      <c r="A1723" s="253"/>
      <c r="B1723" s="254"/>
      <c r="C1723" s="134">
        <v>12</v>
      </c>
      <c r="D1723" s="161"/>
      <c r="E1723" s="119"/>
      <c r="F1723" s="119"/>
      <c r="G1723" s="119"/>
      <c r="H1723" s="119"/>
      <c r="I1723" s="119"/>
      <c r="J1723" s="119"/>
      <c r="K1723" s="119"/>
      <c r="L1723" s="119"/>
      <c r="M1723" s="119"/>
      <c r="N1723" s="119"/>
      <c r="O1723" s="119"/>
      <c r="P1723" s="120">
        <f t="shared" si="96"/>
        <v>0</v>
      </c>
    </row>
    <row r="1724" spans="1:16" ht="14.25" customHeight="1">
      <c r="A1724" s="253"/>
      <c r="B1724" s="254"/>
      <c r="C1724" s="134">
        <v>13</v>
      </c>
      <c r="D1724" s="161"/>
      <c r="E1724" s="119"/>
      <c r="F1724" s="119"/>
      <c r="G1724" s="119"/>
      <c r="H1724" s="119"/>
      <c r="I1724" s="119"/>
      <c r="J1724" s="119"/>
      <c r="K1724" s="119"/>
      <c r="L1724" s="119"/>
      <c r="M1724" s="119"/>
      <c r="N1724" s="119"/>
      <c r="O1724" s="119"/>
      <c r="P1724" s="120">
        <f t="shared" si="96"/>
        <v>0</v>
      </c>
    </row>
    <row r="1725" spans="1:16" ht="14.25" customHeight="1">
      <c r="A1725" s="253"/>
      <c r="B1725" s="254"/>
      <c r="C1725" s="134">
        <v>14</v>
      </c>
      <c r="D1725" s="161"/>
      <c r="E1725" s="119"/>
      <c r="F1725" s="119"/>
      <c r="G1725" s="119"/>
      <c r="H1725" s="119"/>
      <c r="I1725" s="119"/>
      <c r="J1725" s="119"/>
      <c r="K1725" s="119"/>
      <c r="L1725" s="119"/>
      <c r="M1725" s="119"/>
      <c r="N1725" s="119"/>
      <c r="O1725" s="119"/>
      <c r="P1725" s="120">
        <f t="shared" si="96"/>
        <v>0</v>
      </c>
    </row>
    <row r="1726" spans="1:16" ht="14.25" customHeight="1">
      <c r="A1726" s="253"/>
      <c r="B1726" s="254"/>
      <c r="C1726" s="134">
        <v>15</v>
      </c>
      <c r="D1726" s="161"/>
      <c r="E1726" s="119"/>
      <c r="F1726" s="119"/>
      <c r="G1726" s="119"/>
      <c r="H1726" s="119"/>
      <c r="I1726" s="119"/>
      <c r="J1726" s="119"/>
      <c r="K1726" s="119"/>
      <c r="L1726" s="119"/>
      <c r="M1726" s="119"/>
      <c r="N1726" s="119"/>
      <c r="O1726" s="119"/>
      <c r="P1726" s="120">
        <f t="shared" si="96"/>
        <v>0</v>
      </c>
    </row>
    <row r="1727" spans="1:16" ht="14.25" customHeight="1">
      <c r="A1727" s="253"/>
      <c r="B1727" s="254"/>
      <c r="C1727" s="134">
        <v>16</v>
      </c>
      <c r="D1727" s="161"/>
      <c r="E1727" s="119"/>
      <c r="F1727" s="119"/>
      <c r="G1727" s="119"/>
      <c r="H1727" s="119"/>
      <c r="I1727" s="119"/>
      <c r="J1727" s="119"/>
      <c r="K1727" s="119"/>
      <c r="L1727" s="119"/>
      <c r="M1727" s="119"/>
      <c r="N1727" s="119"/>
      <c r="O1727" s="119"/>
      <c r="P1727" s="120">
        <f t="shared" si="96"/>
        <v>0</v>
      </c>
    </row>
    <row r="1728" spans="1:16" ht="14.25" customHeight="1">
      <c r="A1728" s="253"/>
      <c r="B1728" s="254"/>
      <c r="C1728" s="134">
        <v>17</v>
      </c>
      <c r="D1728" s="161"/>
      <c r="E1728" s="119"/>
      <c r="F1728" s="119"/>
      <c r="G1728" s="119"/>
      <c r="H1728" s="119"/>
      <c r="I1728" s="119"/>
      <c r="J1728" s="119"/>
      <c r="K1728" s="119"/>
      <c r="L1728" s="119"/>
      <c r="M1728" s="119"/>
      <c r="N1728" s="119"/>
      <c r="O1728" s="119"/>
      <c r="P1728" s="120">
        <f t="shared" si="96"/>
        <v>0</v>
      </c>
    </row>
    <row r="1729" spans="1:16" ht="14.25" customHeight="1">
      <c r="A1729" s="253"/>
      <c r="B1729" s="254"/>
      <c r="C1729" s="134">
        <v>25</v>
      </c>
      <c r="D1729" s="161"/>
      <c r="E1729" s="161"/>
      <c r="F1729" s="161"/>
      <c r="G1729" s="161"/>
      <c r="H1729" s="161"/>
      <c r="I1729" s="161"/>
      <c r="J1729" s="161"/>
      <c r="K1729" s="161"/>
      <c r="L1729" s="161"/>
      <c r="M1729" s="161"/>
      <c r="N1729" s="161"/>
      <c r="O1729" s="161"/>
      <c r="P1729" s="120">
        <f t="shared" si="96"/>
        <v>0</v>
      </c>
    </row>
    <row r="1730" spans="1:16" ht="14.25" customHeight="1">
      <c r="A1730" s="253"/>
      <c r="B1730" s="254"/>
      <c r="C1730" s="134">
        <v>26</v>
      </c>
      <c r="D1730" s="161"/>
      <c r="E1730" s="161"/>
      <c r="F1730" s="161"/>
      <c r="G1730" s="161"/>
      <c r="H1730" s="161"/>
      <c r="I1730" s="161"/>
      <c r="J1730" s="161"/>
      <c r="K1730" s="161"/>
      <c r="L1730" s="161"/>
      <c r="M1730" s="161"/>
      <c r="N1730" s="161"/>
      <c r="O1730" s="161"/>
      <c r="P1730" s="120">
        <f t="shared" si="96"/>
        <v>0</v>
      </c>
    </row>
    <row r="1731" spans="1:16" ht="14.25" customHeight="1">
      <c r="A1731" s="255"/>
      <c r="B1731" s="256"/>
      <c r="C1731" s="134">
        <v>27</v>
      </c>
      <c r="D1731" s="161"/>
      <c r="E1731" s="161"/>
      <c r="F1731" s="161"/>
      <c r="G1731" s="161"/>
      <c r="H1731" s="161"/>
      <c r="I1731" s="161"/>
      <c r="J1731" s="161"/>
      <c r="K1731" s="161"/>
      <c r="L1731" s="161"/>
      <c r="M1731" s="161"/>
      <c r="N1731" s="161"/>
      <c r="O1731" s="161"/>
      <c r="P1731" s="120">
        <f t="shared" si="96"/>
        <v>0</v>
      </c>
    </row>
    <row r="1732" spans="1:16" ht="14.25" customHeight="1">
      <c r="A1732" s="155">
        <v>4600</v>
      </c>
      <c r="B1732" s="339" t="s">
        <v>2028</v>
      </c>
      <c r="C1732" s="262"/>
      <c r="D1732" s="156">
        <f t="shared" ref="D1732:P1732" si="97">SUM(D1733:D1766)</f>
        <v>0</v>
      </c>
      <c r="E1732" s="156">
        <f t="shared" si="97"/>
        <v>0</v>
      </c>
      <c r="F1732" s="156">
        <f t="shared" si="97"/>
        <v>0</v>
      </c>
      <c r="G1732" s="156">
        <f t="shared" si="97"/>
        <v>0</v>
      </c>
      <c r="H1732" s="156">
        <f t="shared" si="97"/>
        <v>0</v>
      </c>
      <c r="I1732" s="156">
        <f t="shared" si="97"/>
        <v>0</v>
      </c>
      <c r="J1732" s="156">
        <f t="shared" si="97"/>
        <v>0</v>
      </c>
      <c r="K1732" s="156">
        <f t="shared" si="97"/>
        <v>0</v>
      </c>
      <c r="L1732" s="156">
        <f t="shared" si="97"/>
        <v>0</v>
      </c>
      <c r="M1732" s="156">
        <f t="shared" si="97"/>
        <v>0</v>
      </c>
      <c r="N1732" s="156">
        <f t="shared" si="97"/>
        <v>0</v>
      </c>
      <c r="O1732" s="156">
        <f t="shared" si="97"/>
        <v>0</v>
      </c>
      <c r="P1732" s="156">
        <f t="shared" si="97"/>
        <v>0</v>
      </c>
    </row>
    <row r="1733" spans="1:16" ht="14.25" customHeight="1">
      <c r="A1733" s="340">
        <v>461</v>
      </c>
      <c r="B1733" s="341" t="s">
        <v>2029</v>
      </c>
      <c r="C1733" s="134">
        <v>11</v>
      </c>
      <c r="D1733" s="161"/>
      <c r="E1733" s="119"/>
      <c r="F1733" s="119"/>
      <c r="G1733" s="119"/>
      <c r="H1733" s="119"/>
      <c r="I1733" s="119"/>
      <c r="J1733" s="119"/>
      <c r="K1733" s="119"/>
      <c r="L1733" s="119"/>
      <c r="M1733" s="119"/>
      <c r="N1733" s="119"/>
      <c r="O1733" s="119"/>
      <c r="P1733" s="120">
        <f t="shared" ref="P1733:P1766" si="98">SUM(D1733:O1733)</f>
        <v>0</v>
      </c>
    </row>
    <row r="1734" spans="1:16" ht="14.25" customHeight="1">
      <c r="A1734" s="253"/>
      <c r="B1734" s="254"/>
      <c r="C1734" s="134">
        <v>12</v>
      </c>
      <c r="D1734" s="161"/>
      <c r="E1734" s="119"/>
      <c r="F1734" s="119"/>
      <c r="G1734" s="119"/>
      <c r="H1734" s="119"/>
      <c r="I1734" s="119"/>
      <c r="J1734" s="119"/>
      <c r="K1734" s="119"/>
      <c r="L1734" s="119"/>
      <c r="M1734" s="119"/>
      <c r="N1734" s="119"/>
      <c r="O1734" s="119"/>
      <c r="P1734" s="120">
        <f t="shared" si="98"/>
        <v>0</v>
      </c>
    </row>
    <row r="1735" spans="1:16" ht="14.25" customHeight="1">
      <c r="A1735" s="253"/>
      <c r="B1735" s="254"/>
      <c r="C1735" s="134">
        <v>13</v>
      </c>
      <c r="D1735" s="161"/>
      <c r="E1735" s="119"/>
      <c r="F1735" s="119"/>
      <c r="G1735" s="119"/>
      <c r="H1735" s="119"/>
      <c r="I1735" s="119"/>
      <c r="J1735" s="119"/>
      <c r="K1735" s="119"/>
      <c r="L1735" s="119"/>
      <c r="M1735" s="119"/>
      <c r="N1735" s="119"/>
      <c r="O1735" s="119"/>
      <c r="P1735" s="120">
        <f t="shared" si="98"/>
        <v>0</v>
      </c>
    </row>
    <row r="1736" spans="1:16" ht="14.25" customHeight="1">
      <c r="A1736" s="253"/>
      <c r="B1736" s="254"/>
      <c r="C1736" s="134">
        <v>14</v>
      </c>
      <c r="D1736" s="161"/>
      <c r="E1736" s="119"/>
      <c r="F1736" s="119"/>
      <c r="G1736" s="119"/>
      <c r="H1736" s="119"/>
      <c r="I1736" s="119"/>
      <c r="J1736" s="119"/>
      <c r="K1736" s="119"/>
      <c r="L1736" s="119"/>
      <c r="M1736" s="119"/>
      <c r="N1736" s="119"/>
      <c r="O1736" s="119"/>
      <c r="P1736" s="120">
        <f t="shared" si="98"/>
        <v>0</v>
      </c>
    </row>
    <row r="1737" spans="1:16" ht="14.25" customHeight="1">
      <c r="A1737" s="253"/>
      <c r="B1737" s="254"/>
      <c r="C1737" s="134">
        <v>15</v>
      </c>
      <c r="D1737" s="161"/>
      <c r="E1737" s="119"/>
      <c r="F1737" s="119"/>
      <c r="G1737" s="119"/>
      <c r="H1737" s="119"/>
      <c r="I1737" s="119"/>
      <c r="J1737" s="119"/>
      <c r="K1737" s="119"/>
      <c r="L1737" s="119"/>
      <c r="M1737" s="119"/>
      <c r="N1737" s="119"/>
      <c r="O1737" s="119"/>
      <c r="P1737" s="120">
        <f t="shared" si="98"/>
        <v>0</v>
      </c>
    </row>
    <row r="1738" spans="1:16" ht="14.25" customHeight="1">
      <c r="A1738" s="253"/>
      <c r="B1738" s="254"/>
      <c r="C1738" s="134">
        <v>16</v>
      </c>
      <c r="D1738" s="161"/>
      <c r="E1738" s="119"/>
      <c r="F1738" s="119"/>
      <c r="G1738" s="119"/>
      <c r="H1738" s="119"/>
      <c r="I1738" s="119"/>
      <c r="J1738" s="119"/>
      <c r="K1738" s="119"/>
      <c r="L1738" s="119"/>
      <c r="M1738" s="119"/>
      <c r="N1738" s="119"/>
      <c r="O1738" s="119"/>
      <c r="P1738" s="120">
        <f t="shared" si="98"/>
        <v>0</v>
      </c>
    </row>
    <row r="1739" spans="1:16" ht="14.25" customHeight="1">
      <c r="A1739" s="253"/>
      <c r="B1739" s="254"/>
      <c r="C1739" s="134">
        <v>17</v>
      </c>
      <c r="D1739" s="161"/>
      <c r="E1739" s="119"/>
      <c r="F1739" s="119"/>
      <c r="G1739" s="119"/>
      <c r="H1739" s="119"/>
      <c r="I1739" s="119"/>
      <c r="J1739" s="119"/>
      <c r="K1739" s="119"/>
      <c r="L1739" s="119"/>
      <c r="M1739" s="119"/>
      <c r="N1739" s="119"/>
      <c r="O1739" s="119"/>
      <c r="P1739" s="120">
        <f t="shared" si="98"/>
        <v>0</v>
      </c>
    </row>
    <row r="1740" spans="1:16" ht="14.25" customHeight="1">
      <c r="A1740" s="253"/>
      <c r="B1740" s="254"/>
      <c r="C1740" s="134">
        <v>25</v>
      </c>
      <c r="D1740" s="161"/>
      <c r="E1740" s="119"/>
      <c r="F1740" s="119"/>
      <c r="G1740" s="119"/>
      <c r="H1740" s="119"/>
      <c r="I1740" s="119"/>
      <c r="J1740" s="119"/>
      <c r="K1740" s="119"/>
      <c r="L1740" s="119"/>
      <c r="M1740" s="119"/>
      <c r="N1740" s="119"/>
      <c r="O1740" s="119"/>
      <c r="P1740" s="120">
        <f t="shared" si="98"/>
        <v>0</v>
      </c>
    </row>
    <row r="1741" spans="1:16" ht="14.25" customHeight="1">
      <c r="A1741" s="253"/>
      <c r="B1741" s="254"/>
      <c r="C1741" s="134">
        <v>26</v>
      </c>
      <c r="D1741" s="161"/>
      <c r="E1741" s="119"/>
      <c r="F1741" s="119"/>
      <c r="G1741" s="119"/>
      <c r="H1741" s="119"/>
      <c r="I1741" s="119"/>
      <c r="J1741" s="119"/>
      <c r="K1741" s="119"/>
      <c r="L1741" s="119"/>
      <c r="M1741" s="119"/>
      <c r="N1741" s="119"/>
      <c r="O1741" s="119"/>
      <c r="P1741" s="120">
        <f t="shared" si="98"/>
        <v>0</v>
      </c>
    </row>
    <row r="1742" spans="1:16" ht="14.25" customHeight="1">
      <c r="A1742" s="255"/>
      <c r="B1742" s="256"/>
      <c r="C1742" s="134">
        <v>27</v>
      </c>
      <c r="D1742" s="161"/>
      <c r="E1742" s="119"/>
      <c r="F1742" s="119"/>
      <c r="G1742" s="119"/>
      <c r="H1742" s="119"/>
      <c r="I1742" s="119"/>
      <c r="J1742" s="119"/>
      <c r="K1742" s="119"/>
      <c r="L1742" s="119"/>
      <c r="M1742" s="119"/>
      <c r="N1742" s="119"/>
      <c r="O1742" s="119"/>
      <c r="P1742" s="120">
        <f t="shared" si="98"/>
        <v>0</v>
      </c>
    </row>
    <row r="1743" spans="1:16" ht="14.25" customHeight="1">
      <c r="A1743" s="157">
        <v>462</v>
      </c>
      <c r="B1743" s="158" t="s">
        <v>2030</v>
      </c>
      <c r="C1743" s="159"/>
      <c r="D1743" s="159"/>
      <c r="E1743" s="159"/>
      <c r="F1743" s="159"/>
      <c r="G1743" s="159"/>
      <c r="H1743" s="159"/>
      <c r="I1743" s="159"/>
      <c r="J1743" s="159"/>
      <c r="K1743" s="159"/>
      <c r="L1743" s="159"/>
      <c r="M1743" s="159"/>
      <c r="N1743" s="159"/>
      <c r="O1743" s="159"/>
      <c r="P1743" s="119">
        <f t="shared" si="98"/>
        <v>0</v>
      </c>
    </row>
    <row r="1744" spans="1:16" ht="14.25" customHeight="1">
      <c r="A1744" s="157">
        <v>463</v>
      </c>
      <c r="B1744" s="158" t="s">
        <v>2031</v>
      </c>
      <c r="C1744" s="159"/>
      <c r="D1744" s="159"/>
      <c r="E1744" s="159"/>
      <c r="F1744" s="159"/>
      <c r="G1744" s="159"/>
      <c r="H1744" s="159"/>
      <c r="I1744" s="159"/>
      <c r="J1744" s="159"/>
      <c r="K1744" s="159"/>
      <c r="L1744" s="159"/>
      <c r="M1744" s="159"/>
      <c r="N1744" s="159"/>
      <c r="O1744" s="159"/>
      <c r="P1744" s="119">
        <f t="shared" si="98"/>
        <v>0</v>
      </c>
    </row>
    <row r="1745" spans="1:16" ht="15" customHeight="1">
      <c r="A1745" s="340">
        <v>464</v>
      </c>
      <c r="B1745" s="341" t="s">
        <v>2032</v>
      </c>
      <c r="C1745" s="134">
        <v>11</v>
      </c>
      <c r="D1745" s="161"/>
      <c r="E1745" s="119"/>
      <c r="F1745" s="119"/>
      <c r="G1745" s="119"/>
      <c r="H1745" s="119"/>
      <c r="I1745" s="119"/>
      <c r="J1745" s="119"/>
      <c r="K1745" s="119"/>
      <c r="L1745" s="119"/>
      <c r="M1745" s="119"/>
      <c r="N1745" s="119"/>
      <c r="O1745" s="119"/>
      <c r="P1745" s="120">
        <f t="shared" si="98"/>
        <v>0</v>
      </c>
    </row>
    <row r="1746" spans="1:16" ht="14.25" customHeight="1">
      <c r="A1746" s="253"/>
      <c r="B1746" s="254"/>
      <c r="C1746" s="134">
        <v>12</v>
      </c>
      <c r="D1746" s="161"/>
      <c r="E1746" s="119"/>
      <c r="F1746" s="119"/>
      <c r="G1746" s="119"/>
      <c r="H1746" s="119"/>
      <c r="I1746" s="119"/>
      <c r="J1746" s="119"/>
      <c r="K1746" s="119"/>
      <c r="L1746" s="119"/>
      <c r="M1746" s="119"/>
      <c r="N1746" s="119"/>
      <c r="O1746" s="119"/>
      <c r="P1746" s="120">
        <f t="shared" si="98"/>
        <v>0</v>
      </c>
    </row>
    <row r="1747" spans="1:16" ht="14.25" customHeight="1">
      <c r="A1747" s="253"/>
      <c r="B1747" s="254"/>
      <c r="C1747" s="134">
        <v>13</v>
      </c>
      <c r="D1747" s="161"/>
      <c r="E1747" s="119"/>
      <c r="F1747" s="119"/>
      <c r="G1747" s="119"/>
      <c r="H1747" s="119"/>
      <c r="I1747" s="119"/>
      <c r="J1747" s="119"/>
      <c r="K1747" s="119"/>
      <c r="L1747" s="119"/>
      <c r="M1747" s="119"/>
      <c r="N1747" s="119"/>
      <c r="O1747" s="119"/>
      <c r="P1747" s="120">
        <f t="shared" si="98"/>
        <v>0</v>
      </c>
    </row>
    <row r="1748" spans="1:16" ht="14.25" customHeight="1">
      <c r="A1748" s="253"/>
      <c r="B1748" s="254"/>
      <c r="C1748" s="134">
        <v>14</v>
      </c>
      <c r="D1748" s="161"/>
      <c r="E1748" s="119"/>
      <c r="F1748" s="119"/>
      <c r="G1748" s="119"/>
      <c r="H1748" s="119"/>
      <c r="I1748" s="119"/>
      <c r="J1748" s="119"/>
      <c r="K1748" s="119"/>
      <c r="L1748" s="119"/>
      <c r="M1748" s="119"/>
      <c r="N1748" s="119"/>
      <c r="O1748" s="119"/>
      <c r="P1748" s="120">
        <f t="shared" si="98"/>
        <v>0</v>
      </c>
    </row>
    <row r="1749" spans="1:16" ht="14.25" customHeight="1">
      <c r="A1749" s="253"/>
      <c r="B1749" s="254"/>
      <c r="C1749" s="134">
        <v>15</v>
      </c>
      <c r="D1749" s="161"/>
      <c r="E1749" s="119"/>
      <c r="F1749" s="119"/>
      <c r="G1749" s="119"/>
      <c r="H1749" s="119"/>
      <c r="I1749" s="119"/>
      <c r="J1749" s="119"/>
      <c r="K1749" s="119"/>
      <c r="L1749" s="119"/>
      <c r="M1749" s="119"/>
      <c r="N1749" s="119"/>
      <c r="O1749" s="119"/>
      <c r="P1749" s="120">
        <f t="shared" si="98"/>
        <v>0</v>
      </c>
    </row>
    <row r="1750" spans="1:16" ht="14.25" customHeight="1">
      <c r="A1750" s="253"/>
      <c r="B1750" s="254"/>
      <c r="C1750" s="134">
        <v>16</v>
      </c>
      <c r="D1750" s="161"/>
      <c r="E1750" s="119"/>
      <c r="F1750" s="119"/>
      <c r="G1750" s="119"/>
      <c r="H1750" s="119"/>
      <c r="I1750" s="119"/>
      <c r="J1750" s="119"/>
      <c r="K1750" s="119"/>
      <c r="L1750" s="119"/>
      <c r="M1750" s="119"/>
      <c r="N1750" s="119"/>
      <c r="O1750" s="119"/>
      <c r="P1750" s="120">
        <f t="shared" si="98"/>
        <v>0</v>
      </c>
    </row>
    <row r="1751" spans="1:16" ht="14.25" customHeight="1">
      <c r="A1751" s="253"/>
      <c r="B1751" s="254"/>
      <c r="C1751" s="134">
        <v>17</v>
      </c>
      <c r="D1751" s="161"/>
      <c r="E1751" s="119"/>
      <c r="F1751" s="119"/>
      <c r="G1751" s="119"/>
      <c r="H1751" s="119"/>
      <c r="I1751" s="119"/>
      <c r="J1751" s="119"/>
      <c r="K1751" s="119"/>
      <c r="L1751" s="119"/>
      <c r="M1751" s="119"/>
      <c r="N1751" s="119"/>
      <c r="O1751" s="119"/>
      <c r="P1751" s="120">
        <f t="shared" si="98"/>
        <v>0</v>
      </c>
    </row>
    <row r="1752" spans="1:16" ht="14.25" customHeight="1">
      <c r="A1752" s="253"/>
      <c r="B1752" s="254"/>
      <c r="C1752" s="134">
        <v>25</v>
      </c>
      <c r="D1752" s="161"/>
      <c r="E1752" s="119"/>
      <c r="F1752" s="119"/>
      <c r="G1752" s="119"/>
      <c r="H1752" s="119"/>
      <c r="I1752" s="119"/>
      <c r="J1752" s="119"/>
      <c r="K1752" s="119"/>
      <c r="L1752" s="119"/>
      <c r="M1752" s="119"/>
      <c r="N1752" s="119"/>
      <c r="O1752" s="119"/>
      <c r="P1752" s="120">
        <f t="shared" si="98"/>
        <v>0</v>
      </c>
    </row>
    <row r="1753" spans="1:16" ht="14.25" customHeight="1">
      <c r="A1753" s="253"/>
      <c r="B1753" s="254"/>
      <c r="C1753" s="134">
        <v>26</v>
      </c>
      <c r="D1753" s="161"/>
      <c r="E1753" s="119"/>
      <c r="F1753" s="119"/>
      <c r="G1753" s="119"/>
      <c r="H1753" s="119"/>
      <c r="I1753" s="119"/>
      <c r="J1753" s="119"/>
      <c r="K1753" s="119"/>
      <c r="L1753" s="119"/>
      <c r="M1753" s="119"/>
      <c r="N1753" s="119"/>
      <c r="O1753" s="119"/>
      <c r="P1753" s="120">
        <f t="shared" si="98"/>
        <v>0</v>
      </c>
    </row>
    <row r="1754" spans="1:16" ht="14.25" customHeight="1">
      <c r="A1754" s="255"/>
      <c r="B1754" s="256"/>
      <c r="C1754" s="134">
        <v>27</v>
      </c>
      <c r="D1754" s="161"/>
      <c r="E1754" s="119"/>
      <c r="F1754" s="119"/>
      <c r="G1754" s="119"/>
      <c r="H1754" s="119"/>
      <c r="I1754" s="119"/>
      <c r="J1754" s="119"/>
      <c r="K1754" s="119"/>
      <c r="L1754" s="119"/>
      <c r="M1754" s="119"/>
      <c r="N1754" s="119"/>
      <c r="O1754" s="119"/>
      <c r="P1754" s="120">
        <f t="shared" si="98"/>
        <v>0</v>
      </c>
    </row>
    <row r="1755" spans="1:16" ht="14.25" customHeight="1">
      <c r="A1755" s="157">
        <v>465</v>
      </c>
      <c r="B1755" s="158" t="s">
        <v>2033</v>
      </c>
      <c r="C1755" s="159"/>
      <c r="D1755" s="159"/>
      <c r="E1755" s="159"/>
      <c r="F1755" s="159"/>
      <c r="G1755" s="159"/>
      <c r="H1755" s="159"/>
      <c r="I1755" s="159"/>
      <c r="J1755" s="159"/>
      <c r="K1755" s="159"/>
      <c r="L1755" s="159"/>
      <c r="M1755" s="159"/>
      <c r="N1755" s="159"/>
      <c r="O1755" s="159"/>
      <c r="P1755" s="119">
        <f t="shared" si="98"/>
        <v>0</v>
      </c>
    </row>
    <row r="1756" spans="1:16" ht="14.25" customHeight="1">
      <c r="A1756" s="157">
        <v>466</v>
      </c>
      <c r="B1756" s="158" t="s">
        <v>2034</v>
      </c>
      <c r="C1756" s="159"/>
      <c r="D1756" s="159"/>
      <c r="E1756" s="159"/>
      <c r="F1756" s="159"/>
      <c r="G1756" s="159"/>
      <c r="H1756" s="159"/>
      <c r="I1756" s="159"/>
      <c r="J1756" s="159"/>
      <c r="K1756" s="159"/>
      <c r="L1756" s="159"/>
      <c r="M1756" s="159"/>
      <c r="N1756" s="159"/>
      <c r="O1756" s="159"/>
      <c r="P1756" s="119">
        <f t="shared" si="98"/>
        <v>0</v>
      </c>
    </row>
    <row r="1757" spans="1:16" ht="14.25" customHeight="1">
      <c r="A1757" s="340">
        <v>469</v>
      </c>
      <c r="B1757" s="341" t="s">
        <v>2035</v>
      </c>
      <c r="C1757" s="134">
        <v>11</v>
      </c>
      <c r="D1757" s="161"/>
      <c r="E1757" s="119"/>
      <c r="F1757" s="119"/>
      <c r="G1757" s="119"/>
      <c r="H1757" s="119"/>
      <c r="I1757" s="119"/>
      <c r="J1757" s="119"/>
      <c r="K1757" s="119"/>
      <c r="L1757" s="119"/>
      <c r="M1757" s="119"/>
      <c r="N1757" s="119"/>
      <c r="O1757" s="119"/>
      <c r="P1757" s="120">
        <f t="shared" si="98"/>
        <v>0</v>
      </c>
    </row>
    <row r="1758" spans="1:16" ht="14.25" customHeight="1">
      <c r="A1758" s="253"/>
      <c r="B1758" s="254"/>
      <c r="C1758" s="134">
        <v>12</v>
      </c>
      <c r="D1758" s="161"/>
      <c r="E1758" s="119"/>
      <c r="F1758" s="119"/>
      <c r="G1758" s="119"/>
      <c r="H1758" s="119"/>
      <c r="I1758" s="119"/>
      <c r="J1758" s="119"/>
      <c r="K1758" s="119"/>
      <c r="L1758" s="119"/>
      <c r="M1758" s="119"/>
      <c r="N1758" s="119"/>
      <c r="O1758" s="119"/>
      <c r="P1758" s="120">
        <f t="shared" si="98"/>
        <v>0</v>
      </c>
    </row>
    <row r="1759" spans="1:16" ht="14.25" customHeight="1">
      <c r="A1759" s="253"/>
      <c r="B1759" s="254"/>
      <c r="C1759" s="134">
        <v>13</v>
      </c>
      <c r="D1759" s="161"/>
      <c r="E1759" s="119"/>
      <c r="F1759" s="119"/>
      <c r="G1759" s="119"/>
      <c r="H1759" s="119"/>
      <c r="I1759" s="119"/>
      <c r="J1759" s="119"/>
      <c r="K1759" s="119"/>
      <c r="L1759" s="119"/>
      <c r="M1759" s="119"/>
      <c r="N1759" s="119"/>
      <c r="O1759" s="119"/>
      <c r="P1759" s="120">
        <f t="shared" si="98"/>
        <v>0</v>
      </c>
    </row>
    <row r="1760" spans="1:16" ht="14.25" customHeight="1">
      <c r="A1760" s="253"/>
      <c r="B1760" s="254"/>
      <c r="C1760" s="134">
        <v>14</v>
      </c>
      <c r="D1760" s="161"/>
      <c r="E1760" s="119"/>
      <c r="F1760" s="119"/>
      <c r="G1760" s="119"/>
      <c r="H1760" s="119"/>
      <c r="I1760" s="119"/>
      <c r="J1760" s="119"/>
      <c r="K1760" s="119"/>
      <c r="L1760" s="119"/>
      <c r="M1760" s="119"/>
      <c r="N1760" s="119"/>
      <c r="O1760" s="119"/>
      <c r="P1760" s="120">
        <f t="shared" si="98"/>
        <v>0</v>
      </c>
    </row>
    <row r="1761" spans="1:16" ht="14.25" customHeight="1">
      <c r="A1761" s="253"/>
      <c r="B1761" s="254"/>
      <c r="C1761" s="134">
        <v>15</v>
      </c>
      <c r="D1761" s="161"/>
      <c r="E1761" s="119"/>
      <c r="F1761" s="119"/>
      <c r="G1761" s="119"/>
      <c r="H1761" s="119"/>
      <c r="I1761" s="119"/>
      <c r="J1761" s="119"/>
      <c r="K1761" s="119"/>
      <c r="L1761" s="119"/>
      <c r="M1761" s="119"/>
      <c r="N1761" s="119"/>
      <c r="O1761" s="119"/>
      <c r="P1761" s="120">
        <f t="shared" si="98"/>
        <v>0</v>
      </c>
    </row>
    <row r="1762" spans="1:16" ht="14.25" customHeight="1">
      <c r="A1762" s="253"/>
      <c r="B1762" s="254"/>
      <c r="C1762" s="134">
        <v>16</v>
      </c>
      <c r="D1762" s="161"/>
      <c r="E1762" s="119"/>
      <c r="F1762" s="119"/>
      <c r="G1762" s="119"/>
      <c r="H1762" s="119"/>
      <c r="I1762" s="119"/>
      <c r="J1762" s="119"/>
      <c r="K1762" s="119"/>
      <c r="L1762" s="119"/>
      <c r="M1762" s="119"/>
      <c r="N1762" s="119"/>
      <c r="O1762" s="119"/>
      <c r="P1762" s="120">
        <f t="shared" si="98"/>
        <v>0</v>
      </c>
    </row>
    <row r="1763" spans="1:16" ht="14.25" customHeight="1">
      <c r="A1763" s="253"/>
      <c r="B1763" s="254"/>
      <c r="C1763" s="134">
        <v>17</v>
      </c>
      <c r="D1763" s="161"/>
      <c r="E1763" s="119"/>
      <c r="F1763" s="119"/>
      <c r="G1763" s="119"/>
      <c r="H1763" s="119"/>
      <c r="I1763" s="119"/>
      <c r="J1763" s="119"/>
      <c r="K1763" s="119"/>
      <c r="L1763" s="119"/>
      <c r="M1763" s="119"/>
      <c r="N1763" s="119"/>
      <c r="O1763" s="119"/>
      <c r="P1763" s="120">
        <f t="shared" si="98"/>
        <v>0</v>
      </c>
    </row>
    <row r="1764" spans="1:16" ht="14.25" customHeight="1">
      <c r="A1764" s="253"/>
      <c r="B1764" s="254"/>
      <c r="C1764" s="134">
        <v>25</v>
      </c>
      <c r="D1764" s="161"/>
      <c r="E1764" s="161"/>
      <c r="F1764" s="161"/>
      <c r="G1764" s="161"/>
      <c r="H1764" s="161"/>
      <c r="I1764" s="161"/>
      <c r="J1764" s="161"/>
      <c r="K1764" s="161"/>
      <c r="L1764" s="161"/>
      <c r="M1764" s="161"/>
      <c r="N1764" s="161"/>
      <c r="O1764" s="161"/>
      <c r="P1764" s="120">
        <f t="shared" si="98"/>
        <v>0</v>
      </c>
    </row>
    <row r="1765" spans="1:16" ht="14.25" customHeight="1">
      <c r="A1765" s="253"/>
      <c r="B1765" s="254"/>
      <c r="C1765" s="134">
        <v>26</v>
      </c>
      <c r="D1765" s="161"/>
      <c r="E1765" s="161"/>
      <c r="F1765" s="161"/>
      <c r="G1765" s="161"/>
      <c r="H1765" s="161"/>
      <c r="I1765" s="161"/>
      <c r="J1765" s="161"/>
      <c r="K1765" s="161"/>
      <c r="L1765" s="161"/>
      <c r="M1765" s="161"/>
      <c r="N1765" s="161"/>
      <c r="O1765" s="161"/>
      <c r="P1765" s="120">
        <f t="shared" si="98"/>
        <v>0</v>
      </c>
    </row>
    <row r="1766" spans="1:16" ht="14.25" customHeight="1">
      <c r="A1766" s="255"/>
      <c r="B1766" s="256"/>
      <c r="C1766" s="134">
        <v>27</v>
      </c>
      <c r="D1766" s="161"/>
      <c r="E1766" s="161"/>
      <c r="F1766" s="161"/>
      <c r="G1766" s="161"/>
      <c r="H1766" s="161"/>
      <c r="I1766" s="161"/>
      <c r="J1766" s="161"/>
      <c r="K1766" s="161"/>
      <c r="L1766" s="161"/>
      <c r="M1766" s="161"/>
      <c r="N1766" s="161"/>
      <c r="O1766" s="161"/>
      <c r="P1766" s="120">
        <f t="shared" si="98"/>
        <v>0</v>
      </c>
    </row>
    <row r="1767" spans="1:16" ht="14.25" customHeight="1">
      <c r="A1767" s="155">
        <v>4700</v>
      </c>
      <c r="B1767" s="339" t="s">
        <v>2036</v>
      </c>
      <c r="C1767" s="262"/>
      <c r="D1767" s="156">
        <f t="shared" ref="D1767:P1767" si="99">SUM(D1768:D1777)</f>
        <v>0</v>
      </c>
      <c r="E1767" s="156">
        <f t="shared" si="99"/>
        <v>0</v>
      </c>
      <c r="F1767" s="156">
        <f t="shared" si="99"/>
        <v>0</v>
      </c>
      <c r="G1767" s="156">
        <f t="shared" si="99"/>
        <v>0</v>
      </c>
      <c r="H1767" s="156">
        <f t="shared" si="99"/>
        <v>0</v>
      </c>
      <c r="I1767" s="156">
        <f t="shared" si="99"/>
        <v>0</v>
      </c>
      <c r="J1767" s="156">
        <f t="shared" si="99"/>
        <v>0</v>
      </c>
      <c r="K1767" s="156">
        <f t="shared" si="99"/>
        <v>0</v>
      </c>
      <c r="L1767" s="156">
        <f t="shared" si="99"/>
        <v>0</v>
      </c>
      <c r="M1767" s="156">
        <f t="shared" si="99"/>
        <v>0</v>
      </c>
      <c r="N1767" s="156">
        <f t="shared" si="99"/>
        <v>0</v>
      </c>
      <c r="O1767" s="156">
        <f t="shared" si="99"/>
        <v>0</v>
      </c>
      <c r="P1767" s="156">
        <f t="shared" si="99"/>
        <v>0</v>
      </c>
    </row>
    <row r="1768" spans="1:16" ht="14.25" customHeight="1">
      <c r="A1768" s="340">
        <v>471</v>
      </c>
      <c r="B1768" s="341" t="s">
        <v>2037</v>
      </c>
      <c r="C1768" s="134">
        <v>11</v>
      </c>
      <c r="D1768" s="161"/>
      <c r="E1768" s="119"/>
      <c r="F1768" s="119"/>
      <c r="G1768" s="119"/>
      <c r="H1768" s="119"/>
      <c r="I1768" s="119"/>
      <c r="J1768" s="119"/>
      <c r="K1768" s="119"/>
      <c r="L1768" s="119"/>
      <c r="M1768" s="119"/>
      <c r="N1768" s="119"/>
      <c r="O1768" s="119"/>
      <c r="P1768" s="120">
        <f t="shared" ref="P1768:P1777" si="100">SUM(D1768:O1768)</f>
        <v>0</v>
      </c>
    </row>
    <row r="1769" spans="1:16" ht="14.25" customHeight="1">
      <c r="A1769" s="253"/>
      <c r="B1769" s="254"/>
      <c r="C1769" s="134">
        <v>12</v>
      </c>
      <c r="D1769" s="161"/>
      <c r="E1769" s="119"/>
      <c r="F1769" s="119"/>
      <c r="G1769" s="119"/>
      <c r="H1769" s="119"/>
      <c r="I1769" s="119"/>
      <c r="J1769" s="119"/>
      <c r="K1769" s="119"/>
      <c r="L1769" s="119"/>
      <c r="M1769" s="119"/>
      <c r="N1769" s="119"/>
      <c r="O1769" s="119"/>
      <c r="P1769" s="120">
        <f t="shared" si="100"/>
        <v>0</v>
      </c>
    </row>
    <row r="1770" spans="1:16" ht="14.25" customHeight="1">
      <c r="A1770" s="253"/>
      <c r="B1770" s="254"/>
      <c r="C1770" s="134">
        <v>13</v>
      </c>
      <c r="D1770" s="161"/>
      <c r="E1770" s="119"/>
      <c r="F1770" s="119"/>
      <c r="G1770" s="119"/>
      <c r="H1770" s="119"/>
      <c r="I1770" s="119"/>
      <c r="J1770" s="119"/>
      <c r="K1770" s="119"/>
      <c r="L1770" s="119"/>
      <c r="M1770" s="119"/>
      <c r="N1770" s="119"/>
      <c r="O1770" s="119"/>
      <c r="P1770" s="120">
        <f t="shared" si="100"/>
        <v>0</v>
      </c>
    </row>
    <row r="1771" spans="1:16" ht="14.25" customHeight="1">
      <c r="A1771" s="253"/>
      <c r="B1771" s="254"/>
      <c r="C1771" s="134">
        <v>14</v>
      </c>
      <c r="D1771" s="161"/>
      <c r="E1771" s="119"/>
      <c r="F1771" s="119"/>
      <c r="G1771" s="119"/>
      <c r="H1771" s="119"/>
      <c r="I1771" s="119"/>
      <c r="J1771" s="119"/>
      <c r="K1771" s="119"/>
      <c r="L1771" s="119"/>
      <c r="M1771" s="119"/>
      <c r="N1771" s="119"/>
      <c r="O1771" s="119"/>
      <c r="P1771" s="120">
        <f t="shared" si="100"/>
        <v>0</v>
      </c>
    </row>
    <row r="1772" spans="1:16" ht="14.25" customHeight="1">
      <c r="A1772" s="253"/>
      <c r="B1772" s="254"/>
      <c r="C1772" s="134">
        <v>15</v>
      </c>
      <c r="D1772" s="161"/>
      <c r="E1772" s="119"/>
      <c r="F1772" s="119"/>
      <c r="G1772" s="119"/>
      <c r="H1772" s="119"/>
      <c r="I1772" s="119"/>
      <c r="J1772" s="119"/>
      <c r="K1772" s="119"/>
      <c r="L1772" s="119"/>
      <c r="M1772" s="119"/>
      <c r="N1772" s="119"/>
      <c r="O1772" s="119"/>
      <c r="P1772" s="120">
        <f t="shared" si="100"/>
        <v>0</v>
      </c>
    </row>
    <row r="1773" spans="1:16" ht="14.25" customHeight="1">
      <c r="A1773" s="253"/>
      <c r="B1773" s="254"/>
      <c r="C1773" s="134">
        <v>16</v>
      </c>
      <c r="D1773" s="161"/>
      <c r="E1773" s="119"/>
      <c r="F1773" s="119"/>
      <c r="G1773" s="119"/>
      <c r="H1773" s="119"/>
      <c r="I1773" s="119"/>
      <c r="J1773" s="119"/>
      <c r="K1773" s="119"/>
      <c r="L1773" s="119"/>
      <c r="M1773" s="119"/>
      <c r="N1773" s="119"/>
      <c r="O1773" s="119"/>
      <c r="P1773" s="120">
        <f t="shared" si="100"/>
        <v>0</v>
      </c>
    </row>
    <row r="1774" spans="1:16" ht="14.25" customHeight="1">
      <c r="A1774" s="253"/>
      <c r="B1774" s="254"/>
      <c r="C1774" s="134">
        <v>17</v>
      </c>
      <c r="D1774" s="161"/>
      <c r="E1774" s="119"/>
      <c r="F1774" s="119"/>
      <c r="G1774" s="119"/>
      <c r="H1774" s="119"/>
      <c r="I1774" s="119"/>
      <c r="J1774" s="119"/>
      <c r="K1774" s="119"/>
      <c r="L1774" s="119"/>
      <c r="M1774" s="119"/>
      <c r="N1774" s="119"/>
      <c r="O1774" s="119"/>
      <c r="P1774" s="120">
        <f t="shared" si="100"/>
        <v>0</v>
      </c>
    </row>
    <row r="1775" spans="1:16" ht="14.25" customHeight="1">
      <c r="A1775" s="253"/>
      <c r="B1775" s="254"/>
      <c r="C1775" s="134">
        <v>25</v>
      </c>
      <c r="D1775" s="161"/>
      <c r="E1775" s="161"/>
      <c r="F1775" s="161"/>
      <c r="G1775" s="161"/>
      <c r="H1775" s="161"/>
      <c r="I1775" s="161"/>
      <c r="J1775" s="161"/>
      <c r="K1775" s="161"/>
      <c r="L1775" s="161"/>
      <c r="M1775" s="161"/>
      <c r="N1775" s="161"/>
      <c r="O1775" s="161"/>
      <c r="P1775" s="170">
        <f t="shared" si="100"/>
        <v>0</v>
      </c>
    </row>
    <row r="1776" spans="1:16" ht="14.25" customHeight="1">
      <c r="A1776" s="253"/>
      <c r="B1776" s="254"/>
      <c r="C1776" s="134">
        <v>26</v>
      </c>
      <c r="D1776" s="161"/>
      <c r="E1776" s="161"/>
      <c r="F1776" s="161"/>
      <c r="G1776" s="161"/>
      <c r="H1776" s="161"/>
      <c r="I1776" s="161"/>
      <c r="J1776" s="161"/>
      <c r="K1776" s="161"/>
      <c r="L1776" s="161"/>
      <c r="M1776" s="161"/>
      <c r="N1776" s="161"/>
      <c r="O1776" s="161"/>
      <c r="P1776" s="170">
        <f t="shared" si="100"/>
        <v>0</v>
      </c>
    </row>
    <row r="1777" spans="1:16" ht="14.25" customHeight="1">
      <c r="A1777" s="255"/>
      <c r="B1777" s="256"/>
      <c r="C1777" s="134">
        <v>27</v>
      </c>
      <c r="D1777" s="161"/>
      <c r="E1777" s="161"/>
      <c r="F1777" s="161"/>
      <c r="G1777" s="161"/>
      <c r="H1777" s="161"/>
      <c r="I1777" s="161"/>
      <c r="J1777" s="161"/>
      <c r="K1777" s="161"/>
      <c r="L1777" s="161"/>
      <c r="M1777" s="161"/>
      <c r="N1777" s="161"/>
      <c r="O1777" s="161"/>
      <c r="P1777" s="170">
        <f t="shared" si="100"/>
        <v>0</v>
      </c>
    </row>
    <row r="1778" spans="1:16" ht="14.25" customHeight="1">
      <c r="A1778" s="155">
        <v>4800</v>
      </c>
      <c r="B1778" s="339" t="s">
        <v>2038</v>
      </c>
      <c r="C1778" s="262"/>
      <c r="D1778" s="156">
        <f t="shared" ref="D1778:P1778" si="101">SUM(D1779:D1828)</f>
        <v>0</v>
      </c>
      <c r="E1778" s="156">
        <f t="shared" si="101"/>
        <v>0</v>
      </c>
      <c r="F1778" s="156">
        <f t="shared" si="101"/>
        <v>0</v>
      </c>
      <c r="G1778" s="156">
        <f t="shared" si="101"/>
        <v>0</v>
      </c>
      <c r="H1778" s="156">
        <f t="shared" si="101"/>
        <v>0</v>
      </c>
      <c r="I1778" s="156">
        <f t="shared" si="101"/>
        <v>0</v>
      </c>
      <c r="J1778" s="156">
        <f t="shared" si="101"/>
        <v>0</v>
      </c>
      <c r="K1778" s="156">
        <f t="shared" si="101"/>
        <v>0</v>
      </c>
      <c r="L1778" s="156">
        <f t="shared" si="101"/>
        <v>0</v>
      </c>
      <c r="M1778" s="156">
        <f t="shared" si="101"/>
        <v>0</v>
      </c>
      <c r="N1778" s="156">
        <f t="shared" si="101"/>
        <v>0</v>
      </c>
      <c r="O1778" s="156">
        <f t="shared" si="101"/>
        <v>0</v>
      </c>
      <c r="P1778" s="156">
        <f t="shared" si="101"/>
        <v>0</v>
      </c>
    </row>
    <row r="1779" spans="1:16" ht="14.25" customHeight="1">
      <c r="A1779" s="340">
        <v>481</v>
      </c>
      <c r="B1779" s="341" t="s">
        <v>2039</v>
      </c>
      <c r="C1779" s="134">
        <v>11</v>
      </c>
      <c r="D1779" s="161"/>
      <c r="E1779" s="119"/>
      <c r="F1779" s="119"/>
      <c r="G1779" s="119"/>
      <c r="H1779" s="119"/>
      <c r="I1779" s="119"/>
      <c r="J1779" s="119"/>
      <c r="K1779" s="119"/>
      <c r="L1779" s="119"/>
      <c r="M1779" s="119"/>
      <c r="N1779" s="119"/>
      <c r="O1779" s="119"/>
      <c r="P1779" s="120">
        <f t="shared" ref="P1779:P1828" si="102">SUM(D1779:O1779)</f>
        <v>0</v>
      </c>
    </row>
    <row r="1780" spans="1:16" ht="14.25" customHeight="1">
      <c r="A1780" s="253"/>
      <c r="B1780" s="254"/>
      <c r="C1780" s="134">
        <v>12</v>
      </c>
      <c r="D1780" s="161"/>
      <c r="E1780" s="119"/>
      <c r="F1780" s="119"/>
      <c r="G1780" s="119"/>
      <c r="H1780" s="119"/>
      <c r="I1780" s="119"/>
      <c r="J1780" s="119"/>
      <c r="K1780" s="119"/>
      <c r="L1780" s="119"/>
      <c r="M1780" s="119"/>
      <c r="N1780" s="119"/>
      <c r="O1780" s="119"/>
      <c r="P1780" s="120">
        <f t="shared" si="102"/>
        <v>0</v>
      </c>
    </row>
    <row r="1781" spans="1:16" ht="14.25" customHeight="1">
      <c r="A1781" s="253"/>
      <c r="B1781" s="254"/>
      <c r="C1781" s="134">
        <v>13</v>
      </c>
      <c r="D1781" s="161"/>
      <c r="E1781" s="119"/>
      <c r="F1781" s="119"/>
      <c r="G1781" s="119"/>
      <c r="H1781" s="119"/>
      <c r="I1781" s="119"/>
      <c r="J1781" s="119"/>
      <c r="K1781" s="119"/>
      <c r="L1781" s="119"/>
      <c r="M1781" s="119"/>
      <c r="N1781" s="119"/>
      <c r="O1781" s="119"/>
      <c r="P1781" s="120">
        <f t="shared" si="102"/>
        <v>0</v>
      </c>
    </row>
    <row r="1782" spans="1:16" ht="14.25" customHeight="1">
      <c r="A1782" s="253"/>
      <c r="B1782" s="254"/>
      <c r="C1782" s="134">
        <v>14</v>
      </c>
      <c r="D1782" s="161"/>
      <c r="E1782" s="119"/>
      <c r="F1782" s="119"/>
      <c r="G1782" s="119"/>
      <c r="H1782" s="119"/>
      <c r="I1782" s="119"/>
      <c r="J1782" s="119"/>
      <c r="K1782" s="119"/>
      <c r="L1782" s="119"/>
      <c r="M1782" s="119"/>
      <c r="N1782" s="119"/>
      <c r="O1782" s="119"/>
      <c r="P1782" s="120">
        <f t="shared" si="102"/>
        <v>0</v>
      </c>
    </row>
    <row r="1783" spans="1:16" ht="14.25" customHeight="1">
      <c r="A1783" s="253"/>
      <c r="B1783" s="254"/>
      <c r="C1783" s="134">
        <v>15</v>
      </c>
      <c r="D1783" s="161"/>
      <c r="E1783" s="119"/>
      <c r="F1783" s="119"/>
      <c r="G1783" s="119"/>
      <c r="H1783" s="119"/>
      <c r="I1783" s="119"/>
      <c r="J1783" s="119"/>
      <c r="K1783" s="119"/>
      <c r="L1783" s="119"/>
      <c r="M1783" s="119"/>
      <c r="N1783" s="119"/>
      <c r="O1783" s="119"/>
      <c r="P1783" s="120">
        <f t="shared" si="102"/>
        <v>0</v>
      </c>
    </row>
    <row r="1784" spans="1:16" ht="14.25" customHeight="1">
      <c r="A1784" s="253"/>
      <c r="B1784" s="254"/>
      <c r="C1784" s="134">
        <v>16</v>
      </c>
      <c r="D1784" s="161"/>
      <c r="E1784" s="119"/>
      <c r="F1784" s="119"/>
      <c r="G1784" s="119"/>
      <c r="H1784" s="119"/>
      <c r="I1784" s="119"/>
      <c r="J1784" s="119"/>
      <c r="K1784" s="119"/>
      <c r="L1784" s="119"/>
      <c r="M1784" s="119"/>
      <c r="N1784" s="119"/>
      <c r="O1784" s="119"/>
      <c r="P1784" s="120">
        <f t="shared" si="102"/>
        <v>0</v>
      </c>
    </row>
    <row r="1785" spans="1:16" ht="14.25" customHeight="1">
      <c r="A1785" s="253"/>
      <c r="B1785" s="254"/>
      <c r="C1785" s="134">
        <v>17</v>
      </c>
      <c r="D1785" s="161"/>
      <c r="E1785" s="119"/>
      <c r="F1785" s="119"/>
      <c r="G1785" s="119"/>
      <c r="H1785" s="119"/>
      <c r="I1785" s="119"/>
      <c r="J1785" s="119"/>
      <c r="K1785" s="119"/>
      <c r="L1785" s="119"/>
      <c r="M1785" s="119"/>
      <c r="N1785" s="119"/>
      <c r="O1785" s="119"/>
      <c r="P1785" s="120">
        <f t="shared" si="102"/>
        <v>0</v>
      </c>
    </row>
    <row r="1786" spans="1:16" ht="14.25" customHeight="1">
      <c r="A1786" s="253"/>
      <c r="B1786" s="254"/>
      <c r="C1786" s="134">
        <v>25</v>
      </c>
      <c r="D1786" s="161"/>
      <c r="E1786" s="119"/>
      <c r="F1786" s="119"/>
      <c r="G1786" s="119"/>
      <c r="H1786" s="119"/>
      <c r="I1786" s="119"/>
      <c r="J1786" s="119"/>
      <c r="K1786" s="119"/>
      <c r="L1786" s="119"/>
      <c r="M1786" s="119"/>
      <c r="N1786" s="119"/>
      <c r="O1786" s="119"/>
      <c r="P1786" s="120">
        <f t="shared" si="102"/>
        <v>0</v>
      </c>
    </row>
    <row r="1787" spans="1:16" ht="14.25" customHeight="1">
      <c r="A1787" s="253"/>
      <c r="B1787" s="254"/>
      <c r="C1787" s="134">
        <v>26</v>
      </c>
      <c r="D1787" s="161"/>
      <c r="E1787" s="119"/>
      <c r="F1787" s="119"/>
      <c r="G1787" s="119"/>
      <c r="H1787" s="119"/>
      <c r="I1787" s="119"/>
      <c r="J1787" s="119"/>
      <c r="K1787" s="119"/>
      <c r="L1787" s="119"/>
      <c r="M1787" s="119"/>
      <c r="N1787" s="119"/>
      <c r="O1787" s="119"/>
      <c r="P1787" s="120">
        <f t="shared" si="102"/>
        <v>0</v>
      </c>
    </row>
    <row r="1788" spans="1:16" ht="14.25" customHeight="1">
      <c r="A1788" s="255"/>
      <c r="B1788" s="256"/>
      <c r="C1788" s="134">
        <v>27</v>
      </c>
      <c r="D1788" s="161"/>
      <c r="E1788" s="119"/>
      <c r="F1788" s="119"/>
      <c r="G1788" s="119"/>
      <c r="H1788" s="119"/>
      <c r="I1788" s="119"/>
      <c r="J1788" s="119"/>
      <c r="K1788" s="119"/>
      <c r="L1788" s="119"/>
      <c r="M1788" s="119"/>
      <c r="N1788" s="119"/>
      <c r="O1788" s="119"/>
      <c r="P1788" s="120">
        <f t="shared" si="102"/>
        <v>0</v>
      </c>
    </row>
    <row r="1789" spans="1:16" ht="14.25" customHeight="1">
      <c r="A1789" s="340">
        <v>482</v>
      </c>
      <c r="B1789" s="341" t="s">
        <v>2040</v>
      </c>
      <c r="C1789" s="134">
        <v>11</v>
      </c>
      <c r="D1789" s="161"/>
      <c r="E1789" s="119"/>
      <c r="F1789" s="119"/>
      <c r="G1789" s="119"/>
      <c r="H1789" s="119"/>
      <c r="I1789" s="119"/>
      <c r="J1789" s="119"/>
      <c r="K1789" s="119"/>
      <c r="L1789" s="119"/>
      <c r="M1789" s="119"/>
      <c r="N1789" s="119"/>
      <c r="O1789" s="119"/>
      <c r="P1789" s="120">
        <f t="shared" si="102"/>
        <v>0</v>
      </c>
    </row>
    <row r="1790" spans="1:16" ht="14.25" customHeight="1">
      <c r="A1790" s="253"/>
      <c r="B1790" s="254"/>
      <c r="C1790" s="134">
        <v>12</v>
      </c>
      <c r="D1790" s="161"/>
      <c r="E1790" s="119"/>
      <c r="F1790" s="119"/>
      <c r="G1790" s="119"/>
      <c r="H1790" s="119"/>
      <c r="I1790" s="119"/>
      <c r="J1790" s="119"/>
      <c r="K1790" s="119"/>
      <c r="L1790" s="119"/>
      <c r="M1790" s="119"/>
      <c r="N1790" s="119"/>
      <c r="O1790" s="119"/>
      <c r="P1790" s="120">
        <f t="shared" si="102"/>
        <v>0</v>
      </c>
    </row>
    <row r="1791" spans="1:16" ht="14.25" customHeight="1">
      <c r="A1791" s="253"/>
      <c r="B1791" s="254"/>
      <c r="C1791" s="134">
        <v>13</v>
      </c>
      <c r="D1791" s="161"/>
      <c r="E1791" s="119"/>
      <c r="F1791" s="119"/>
      <c r="G1791" s="119"/>
      <c r="H1791" s="119"/>
      <c r="I1791" s="119"/>
      <c r="J1791" s="119"/>
      <c r="K1791" s="119"/>
      <c r="L1791" s="119"/>
      <c r="M1791" s="119"/>
      <c r="N1791" s="119"/>
      <c r="O1791" s="119"/>
      <c r="P1791" s="120">
        <f t="shared" si="102"/>
        <v>0</v>
      </c>
    </row>
    <row r="1792" spans="1:16" ht="14.25" customHeight="1">
      <c r="A1792" s="253"/>
      <c r="B1792" s="254"/>
      <c r="C1792" s="134">
        <v>14</v>
      </c>
      <c r="D1792" s="161"/>
      <c r="E1792" s="119"/>
      <c r="F1792" s="119"/>
      <c r="G1792" s="119"/>
      <c r="H1792" s="119"/>
      <c r="I1792" s="119"/>
      <c r="J1792" s="119"/>
      <c r="K1792" s="119"/>
      <c r="L1792" s="119"/>
      <c r="M1792" s="119"/>
      <c r="N1792" s="119"/>
      <c r="O1792" s="119"/>
      <c r="P1792" s="120">
        <f t="shared" si="102"/>
        <v>0</v>
      </c>
    </row>
    <row r="1793" spans="1:16" ht="14.25" customHeight="1">
      <c r="A1793" s="253"/>
      <c r="B1793" s="254"/>
      <c r="C1793" s="134">
        <v>15</v>
      </c>
      <c r="D1793" s="161"/>
      <c r="E1793" s="119"/>
      <c r="F1793" s="119"/>
      <c r="G1793" s="119"/>
      <c r="H1793" s="119"/>
      <c r="I1793" s="119"/>
      <c r="J1793" s="119"/>
      <c r="K1793" s="119"/>
      <c r="L1793" s="119"/>
      <c r="M1793" s="119"/>
      <c r="N1793" s="119"/>
      <c r="O1793" s="119"/>
      <c r="P1793" s="120">
        <f t="shared" si="102"/>
        <v>0</v>
      </c>
    </row>
    <row r="1794" spans="1:16" ht="14.25" customHeight="1">
      <c r="A1794" s="253"/>
      <c r="B1794" s="254"/>
      <c r="C1794" s="134">
        <v>16</v>
      </c>
      <c r="D1794" s="161"/>
      <c r="E1794" s="119"/>
      <c r="F1794" s="119"/>
      <c r="G1794" s="119"/>
      <c r="H1794" s="119"/>
      <c r="I1794" s="119"/>
      <c r="J1794" s="119"/>
      <c r="K1794" s="119"/>
      <c r="L1794" s="119"/>
      <c r="M1794" s="119"/>
      <c r="N1794" s="119"/>
      <c r="O1794" s="119"/>
      <c r="P1794" s="120">
        <f t="shared" si="102"/>
        <v>0</v>
      </c>
    </row>
    <row r="1795" spans="1:16" ht="14.25" customHeight="1">
      <c r="A1795" s="253"/>
      <c r="B1795" s="254"/>
      <c r="C1795" s="134">
        <v>17</v>
      </c>
      <c r="D1795" s="161"/>
      <c r="E1795" s="119"/>
      <c r="F1795" s="119"/>
      <c r="G1795" s="119"/>
      <c r="H1795" s="119"/>
      <c r="I1795" s="119"/>
      <c r="J1795" s="119"/>
      <c r="K1795" s="119"/>
      <c r="L1795" s="119"/>
      <c r="M1795" s="119"/>
      <c r="N1795" s="119"/>
      <c r="O1795" s="119"/>
      <c r="P1795" s="120">
        <f t="shared" si="102"/>
        <v>0</v>
      </c>
    </row>
    <row r="1796" spans="1:16" ht="14.25" customHeight="1">
      <c r="A1796" s="253"/>
      <c r="B1796" s="254"/>
      <c r="C1796" s="134">
        <v>25</v>
      </c>
      <c r="D1796" s="161"/>
      <c r="E1796" s="119"/>
      <c r="F1796" s="119"/>
      <c r="G1796" s="119"/>
      <c r="H1796" s="119"/>
      <c r="I1796" s="119"/>
      <c r="J1796" s="119"/>
      <c r="K1796" s="119"/>
      <c r="L1796" s="119"/>
      <c r="M1796" s="119"/>
      <c r="N1796" s="119"/>
      <c r="O1796" s="119"/>
      <c r="P1796" s="120">
        <f t="shared" si="102"/>
        <v>0</v>
      </c>
    </row>
    <row r="1797" spans="1:16" ht="14.25" customHeight="1">
      <c r="A1797" s="253"/>
      <c r="B1797" s="254"/>
      <c r="C1797" s="134">
        <v>26</v>
      </c>
      <c r="D1797" s="161"/>
      <c r="E1797" s="119"/>
      <c r="F1797" s="119"/>
      <c r="G1797" s="119"/>
      <c r="H1797" s="119"/>
      <c r="I1797" s="119"/>
      <c r="J1797" s="119"/>
      <c r="K1797" s="119"/>
      <c r="L1797" s="119"/>
      <c r="M1797" s="119"/>
      <c r="N1797" s="119"/>
      <c r="O1797" s="119"/>
      <c r="P1797" s="120">
        <f t="shared" si="102"/>
        <v>0</v>
      </c>
    </row>
    <row r="1798" spans="1:16" ht="14.25" customHeight="1">
      <c r="A1798" s="255"/>
      <c r="B1798" s="256"/>
      <c r="C1798" s="134">
        <v>27</v>
      </c>
      <c r="D1798" s="161"/>
      <c r="E1798" s="119"/>
      <c r="F1798" s="119"/>
      <c r="G1798" s="119"/>
      <c r="H1798" s="119"/>
      <c r="I1798" s="119"/>
      <c r="J1798" s="119"/>
      <c r="K1798" s="119"/>
      <c r="L1798" s="119"/>
      <c r="M1798" s="119"/>
      <c r="N1798" s="119"/>
      <c r="O1798" s="119"/>
      <c r="P1798" s="120">
        <f t="shared" si="102"/>
        <v>0</v>
      </c>
    </row>
    <row r="1799" spans="1:16" ht="14.25" customHeight="1">
      <c r="A1799" s="340">
        <v>483</v>
      </c>
      <c r="B1799" s="341" t="s">
        <v>2041</v>
      </c>
      <c r="C1799" s="134">
        <v>11</v>
      </c>
      <c r="D1799" s="161"/>
      <c r="E1799" s="119"/>
      <c r="F1799" s="119"/>
      <c r="G1799" s="119"/>
      <c r="H1799" s="119"/>
      <c r="I1799" s="119"/>
      <c r="J1799" s="119"/>
      <c r="K1799" s="119"/>
      <c r="L1799" s="119"/>
      <c r="M1799" s="119"/>
      <c r="N1799" s="119"/>
      <c r="O1799" s="119"/>
      <c r="P1799" s="120">
        <f t="shared" si="102"/>
        <v>0</v>
      </c>
    </row>
    <row r="1800" spans="1:16" ht="14.25" customHeight="1">
      <c r="A1800" s="253"/>
      <c r="B1800" s="254"/>
      <c r="C1800" s="134">
        <v>12</v>
      </c>
      <c r="D1800" s="161"/>
      <c r="E1800" s="119"/>
      <c r="F1800" s="119"/>
      <c r="G1800" s="119"/>
      <c r="H1800" s="119"/>
      <c r="I1800" s="119"/>
      <c r="J1800" s="119"/>
      <c r="K1800" s="119"/>
      <c r="L1800" s="119"/>
      <c r="M1800" s="119"/>
      <c r="N1800" s="119"/>
      <c r="O1800" s="119"/>
      <c r="P1800" s="120">
        <f t="shared" si="102"/>
        <v>0</v>
      </c>
    </row>
    <row r="1801" spans="1:16" ht="14.25" customHeight="1">
      <c r="A1801" s="253"/>
      <c r="B1801" s="254"/>
      <c r="C1801" s="134">
        <v>13</v>
      </c>
      <c r="D1801" s="161"/>
      <c r="E1801" s="119"/>
      <c r="F1801" s="119"/>
      <c r="G1801" s="119"/>
      <c r="H1801" s="119"/>
      <c r="I1801" s="119"/>
      <c r="J1801" s="119"/>
      <c r="K1801" s="119"/>
      <c r="L1801" s="119"/>
      <c r="M1801" s="119"/>
      <c r="N1801" s="119"/>
      <c r="O1801" s="119"/>
      <c r="P1801" s="120">
        <f t="shared" si="102"/>
        <v>0</v>
      </c>
    </row>
    <row r="1802" spans="1:16" ht="14.25" customHeight="1">
      <c r="A1802" s="253"/>
      <c r="B1802" s="254"/>
      <c r="C1802" s="134">
        <v>14</v>
      </c>
      <c r="D1802" s="161"/>
      <c r="E1802" s="119"/>
      <c r="F1802" s="119"/>
      <c r="G1802" s="119"/>
      <c r="H1802" s="119"/>
      <c r="I1802" s="119"/>
      <c r="J1802" s="119"/>
      <c r="K1802" s="119"/>
      <c r="L1802" s="119"/>
      <c r="M1802" s="119"/>
      <c r="N1802" s="119"/>
      <c r="O1802" s="119"/>
      <c r="P1802" s="120">
        <f t="shared" si="102"/>
        <v>0</v>
      </c>
    </row>
    <row r="1803" spans="1:16" ht="14.25" customHeight="1">
      <c r="A1803" s="253"/>
      <c r="B1803" s="254"/>
      <c r="C1803" s="134">
        <v>15</v>
      </c>
      <c r="D1803" s="161"/>
      <c r="E1803" s="119"/>
      <c r="F1803" s="119"/>
      <c r="G1803" s="119"/>
      <c r="H1803" s="119"/>
      <c r="I1803" s="119"/>
      <c r="J1803" s="119"/>
      <c r="K1803" s="119"/>
      <c r="L1803" s="119"/>
      <c r="M1803" s="119"/>
      <c r="N1803" s="119"/>
      <c r="O1803" s="119"/>
      <c r="P1803" s="120">
        <f t="shared" si="102"/>
        <v>0</v>
      </c>
    </row>
    <row r="1804" spans="1:16" ht="14.25" customHeight="1">
      <c r="A1804" s="253"/>
      <c r="B1804" s="254"/>
      <c r="C1804" s="134">
        <v>16</v>
      </c>
      <c r="D1804" s="161"/>
      <c r="E1804" s="119"/>
      <c r="F1804" s="119"/>
      <c r="G1804" s="119"/>
      <c r="H1804" s="119"/>
      <c r="I1804" s="119"/>
      <c r="J1804" s="119"/>
      <c r="K1804" s="119"/>
      <c r="L1804" s="119"/>
      <c r="M1804" s="119"/>
      <c r="N1804" s="119"/>
      <c r="O1804" s="119"/>
      <c r="P1804" s="120">
        <f t="shared" si="102"/>
        <v>0</v>
      </c>
    </row>
    <row r="1805" spans="1:16" ht="14.25" customHeight="1">
      <c r="A1805" s="253"/>
      <c r="B1805" s="254"/>
      <c r="C1805" s="134">
        <v>17</v>
      </c>
      <c r="D1805" s="161"/>
      <c r="E1805" s="119"/>
      <c r="F1805" s="119"/>
      <c r="G1805" s="119"/>
      <c r="H1805" s="119"/>
      <c r="I1805" s="119"/>
      <c r="J1805" s="119"/>
      <c r="K1805" s="119"/>
      <c r="L1805" s="119"/>
      <c r="M1805" s="119"/>
      <c r="N1805" s="119"/>
      <c r="O1805" s="119"/>
      <c r="P1805" s="120">
        <f t="shared" si="102"/>
        <v>0</v>
      </c>
    </row>
    <row r="1806" spans="1:16" ht="14.25" customHeight="1">
      <c r="A1806" s="253"/>
      <c r="B1806" s="254"/>
      <c r="C1806" s="134">
        <v>25</v>
      </c>
      <c r="D1806" s="161"/>
      <c r="E1806" s="119"/>
      <c r="F1806" s="119"/>
      <c r="G1806" s="119"/>
      <c r="H1806" s="119"/>
      <c r="I1806" s="119"/>
      <c r="J1806" s="119"/>
      <c r="K1806" s="119"/>
      <c r="L1806" s="119"/>
      <c r="M1806" s="119"/>
      <c r="N1806" s="119"/>
      <c r="O1806" s="119"/>
      <c r="P1806" s="120">
        <f t="shared" si="102"/>
        <v>0</v>
      </c>
    </row>
    <row r="1807" spans="1:16" ht="14.25" customHeight="1">
      <c r="A1807" s="253"/>
      <c r="B1807" s="254"/>
      <c r="C1807" s="134">
        <v>26</v>
      </c>
      <c r="D1807" s="161"/>
      <c r="E1807" s="119"/>
      <c r="F1807" s="119"/>
      <c r="G1807" s="119"/>
      <c r="H1807" s="119"/>
      <c r="I1807" s="119"/>
      <c r="J1807" s="119"/>
      <c r="K1807" s="119"/>
      <c r="L1807" s="119"/>
      <c r="M1807" s="119"/>
      <c r="N1807" s="119"/>
      <c r="O1807" s="119"/>
      <c r="P1807" s="120">
        <f t="shared" si="102"/>
        <v>0</v>
      </c>
    </row>
    <row r="1808" spans="1:16" ht="14.25" customHeight="1">
      <c r="A1808" s="255"/>
      <c r="B1808" s="256"/>
      <c r="C1808" s="134">
        <v>27</v>
      </c>
      <c r="D1808" s="161"/>
      <c r="E1808" s="119"/>
      <c r="F1808" s="119"/>
      <c r="G1808" s="119"/>
      <c r="H1808" s="119"/>
      <c r="I1808" s="119"/>
      <c r="J1808" s="119"/>
      <c r="K1808" s="119"/>
      <c r="L1808" s="119"/>
      <c r="M1808" s="119"/>
      <c r="N1808" s="119"/>
      <c r="O1808" s="119"/>
      <c r="P1808" s="120">
        <f t="shared" si="102"/>
        <v>0</v>
      </c>
    </row>
    <row r="1809" spans="1:16" ht="14.25" customHeight="1">
      <c r="A1809" s="340">
        <v>484</v>
      </c>
      <c r="B1809" s="341" t="s">
        <v>2042</v>
      </c>
      <c r="C1809" s="134">
        <v>11</v>
      </c>
      <c r="D1809" s="161"/>
      <c r="E1809" s="119"/>
      <c r="F1809" s="119"/>
      <c r="G1809" s="119"/>
      <c r="H1809" s="119"/>
      <c r="I1809" s="119"/>
      <c r="J1809" s="119"/>
      <c r="K1809" s="119"/>
      <c r="L1809" s="119"/>
      <c r="M1809" s="119"/>
      <c r="N1809" s="119"/>
      <c r="O1809" s="119"/>
      <c r="P1809" s="120">
        <f t="shared" si="102"/>
        <v>0</v>
      </c>
    </row>
    <row r="1810" spans="1:16" ht="14.25" customHeight="1">
      <c r="A1810" s="253"/>
      <c r="B1810" s="254"/>
      <c r="C1810" s="134">
        <v>12</v>
      </c>
      <c r="D1810" s="161"/>
      <c r="E1810" s="119"/>
      <c r="F1810" s="119"/>
      <c r="G1810" s="119"/>
      <c r="H1810" s="119"/>
      <c r="I1810" s="119"/>
      <c r="J1810" s="119"/>
      <c r="K1810" s="119"/>
      <c r="L1810" s="119"/>
      <c r="M1810" s="119"/>
      <c r="N1810" s="119"/>
      <c r="O1810" s="119"/>
      <c r="P1810" s="120">
        <f t="shared" si="102"/>
        <v>0</v>
      </c>
    </row>
    <row r="1811" spans="1:16" ht="14.25" customHeight="1">
      <c r="A1811" s="253"/>
      <c r="B1811" s="254"/>
      <c r="C1811" s="134">
        <v>13</v>
      </c>
      <c r="D1811" s="161"/>
      <c r="E1811" s="119"/>
      <c r="F1811" s="119"/>
      <c r="G1811" s="119"/>
      <c r="H1811" s="119"/>
      <c r="I1811" s="119"/>
      <c r="J1811" s="119"/>
      <c r="K1811" s="119"/>
      <c r="L1811" s="119"/>
      <c r="M1811" s="119"/>
      <c r="N1811" s="119"/>
      <c r="O1811" s="119"/>
      <c r="P1811" s="120">
        <f t="shared" si="102"/>
        <v>0</v>
      </c>
    </row>
    <row r="1812" spans="1:16" ht="14.25" customHeight="1">
      <c r="A1812" s="253"/>
      <c r="B1812" s="254"/>
      <c r="C1812" s="134">
        <v>14</v>
      </c>
      <c r="D1812" s="161"/>
      <c r="E1812" s="119"/>
      <c r="F1812" s="119"/>
      <c r="G1812" s="119"/>
      <c r="H1812" s="119"/>
      <c r="I1812" s="119"/>
      <c r="J1812" s="119"/>
      <c r="K1812" s="119"/>
      <c r="L1812" s="119"/>
      <c r="M1812" s="119"/>
      <c r="N1812" s="119"/>
      <c r="O1812" s="119"/>
      <c r="P1812" s="120">
        <f t="shared" si="102"/>
        <v>0</v>
      </c>
    </row>
    <row r="1813" spans="1:16" ht="14.25" customHeight="1">
      <c r="A1813" s="253"/>
      <c r="B1813" s="254"/>
      <c r="C1813" s="134">
        <v>15</v>
      </c>
      <c r="D1813" s="161"/>
      <c r="E1813" s="119"/>
      <c r="F1813" s="119"/>
      <c r="G1813" s="119"/>
      <c r="H1813" s="119"/>
      <c r="I1813" s="119"/>
      <c r="J1813" s="119"/>
      <c r="K1813" s="119"/>
      <c r="L1813" s="119"/>
      <c r="M1813" s="119"/>
      <c r="N1813" s="119"/>
      <c r="O1813" s="119"/>
      <c r="P1813" s="120">
        <f t="shared" si="102"/>
        <v>0</v>
      </c>
    </row>
    <row r="1814" spans="1:16" ht="14.25" customHeight="1">
      <c r="A1814" s="253"/>
      <c r="B1814" s="254"/>
      <c r="C1814" s="134">
        <v>16</v>
      </c>
      <c r="D1814" s="161"/>
      <c r="E1814" s="119"/>
      <c r="F1814" s="119"/>
      <c r="G1814" s="119"/>
      <c r="H1814" s="119"/>
      <c r="I1814" s="119"/>
      <c r="J1814" s="119"/>
      <c r="K1814" s="119"/>
      <c r="L1814" s="119"/>
      <c r="M1814" s="119"/>
      <c r="N1814" s="119"/>
      <c r="O1814" s="119"/>
      <c r="P1814" s="120">
        <f t="shared" si="102"/>
        <v>0</v>
      </c>
    </row>
    <row r="1815" spans="1:16" ht="14.25" customHeight="1">
      <c r="A1815" s="253"/>
      <c r="B1815" s="254"/>
      <c r="C1815" s="134">
        <v>17</v>
      </c>
      <c r="D1815" s="161"/>
      <c r="E1815" s="119"/>
      <c r="F1815" s="119"/>
      <c r="G1815" s="119"/>
      <c r="H1815" s="119"/>
      <c r="I1815" s="119"/>
      <c r="J1815" s="119"/>
      <c r="K1815" s="119"/>
      <c r="L1815" s="119"/>
      <c r="M1815" s="119"/>
      <c r="N1815" s="119"/>
      <c r="O1815" s="119"/>
      <c r="P1815" s="120">
        <f t="shared" si="102"/>
        <v>0</v>
      </c>
    </row>
    <row r="1816" spans="1:16" ht="14.25" customHeight="1">
      <c r="A1816" s="253"/>
      <c r="B1816" s="254"/>
      <c r="C1816" s="134">
        <v>25</v>
      </c>
      <c r="D1816" s="161"/>
      <c r="E1816" s="119"/>
      <c r="F1816" s="119"/>
      <c r="G1816" s="119"/>
      <c r="H1816" s="119"/>
      <c r="I1816" s="119"/>
      <c r="J1816" s="119"/>
      <c r="K1816" s="119"/>
      <c r="L1816" s="119"/>
      <c r="M1816" s="119"/>
      <c r="N1816" s="119"/>
      <c r="O1816" s="119"/>
      <c r="P1816" s="120">
        <f t="shared" si="102"/>
        <v>0</v>
      </c>
    </row>
    <row r="1817" spans="1:16" ht="14.25" customHeight="1">
      <c r="A1817" s="253"/>
      <c r="B1817" s="254"/>
      <c r="C1817" s="134">
        <v>26</v>
      </c>
      <c r="D1817" s="161"/>
      <c r="E1817" s="119"/>
      <c r="F1817" s="119"/>
      <c r="G1817" s="119"/>
      <c r="H1817" s="119"/>
      <c r="I1817" s="119"/>
      <c r="J1817" s="119"/>
      <c r="K1817" s="119"/>
      <c r="L1817" s="119"/>
      <c r="M1817" s="119"/>
      <c r="N1817" s="119"/>
      <c r="O1817" s="119"/>
      <c r="P1817" s="120">
        <f t="shared" si="102"/>
        <v>0</v>
      </c>
    </row>
    <row r="1818" spans="1:16" ht="14.25" customHeight="1">
      <c r="A1818" s="255"/>
      <c r="B1818" s="256"/>
      <c r="C1818" s="134">
        <v>27</v>
      </c>
      <c r="D1818" s="161"/>
      <c r="E1818" s="119"/>
      <c r="F1818" s="119"/>
      <c r="G1818" s="119"/>
      <c r="H1818" s="119"/>
      <c r="I1818" s="119"/>
      <c r="J1818" s="119"/>
      <c r="K1818" s="119"/>
      <c r="L1818" s="119"/>
      <c r="M1818" s="119"/>
      <c r="N1818" s="119"/>
      <c r="O1818" s="119"/>
      <c r="P1818" s="120">
        <f t="shared" si="102"/>
        <v>0</v>
      </c>
    </row>
    <row r="1819" spans="1:16" ht="14.25" customHeight="1">
      <c r="A1819" s="340">
        <v>485</v>
      </c>
      <c r="B1819" s="341" t="s">
        <v>2043</v>
      </c>
      <c r="C1819" s="134">
        <v>11</v>
      </c>
      <c r="D1819" s="161"/>
      <c r="E1819" s="119"/>
      <c r="F1819" s="119"/>
      <c r="G1819" s="119"/>
      <c r="H1819" s="119"/>
      <c r="I1819" s="119"/>
      <c r="J1819" s="119"/>
      <c r="K1819" s="119"/>
      <c r="L1819" s="119"/>
      <c r="M1819" s="119"/>
      <c r="N1819" s="119"/>
      <c r="O1819" s="119"/>
      <c r="P1819" s="120">
        <f t="shared" si="102"/>
        <v>0</v>
      </c>
    </row>
    <row r="1820" spans="1:16" ht="14.25" customHeight="1">
      <c r="A1820" s="253"/>
      <c r="B1820" s="254"/>
      <c r="C1820" s="134">
        <v>12</v>
      </c>
      <c r="D1820" s="161"/>
      <c r="E1820" s="119"/>
      <c r="F1820" s="119"/>
      <c r="G1820" s="119"/>
      <c r="H1820" s="119"/>
      <c r="I1820" s="119"/>
      <c r="J1820" s="119"/>
      <c r="K1820" s="119"/>
      <c r="L1820" s="119"/>
      <c r="M1820" s="119"/>
      <c r="N1820" s="119"/>
      <c r="O1820" s="119"/>
      <c r="P1820" s="120">
        <f t="shared" si="102"/>
        <v>0</v>
      </c>
    </row>
    <row r="1821" spans="1:16" ht="14.25" customHeight="1">
      <c r="A1821" s="253"/>
      <c r="B1821" s="254"/>
      <c r="C1821" s="134">
        <v>13</v>
      </c>
      <c r="D1821" s="161"/>
      <c r="E1821" s="119"/>
      <c r="F1821" s="119"/>
      <c r="G1821" s="119"/>
      <c r="H1821" s="119"/>
      <c r="I1821" s="119"/>
      <c r="J1821" s="119"/>
      <c r="K1821" s="119"/>
      <c r="L1821" s="119"/>
      <c r="M1821" s="119"/>
      <c r="N1821" s="119"/>
      <c r="O1821" s="119"/>
      <c r="P1821" s="120">
        <f t="shared" si="102"/>
        <v>0</v>
      </c>
    </row>
    <row r="1822" spans="1:16" ht="14.25" customHeight="1">
      <c r="A1822" s="253"/>
      <c r="B1822" s="254"/>
      <c r="C1822" s="134">
        <v>14</v>
      </c>
      <c r="D1822" s="161"/>
      <c r="E1822" s="119"/>
      <c r="F1822" s="119"/>
      <c r="G1822" s="119"/>
      <c r="H1822" s="119"/>
      <c r="I1822" s="119"/>
      <c r="J1822" s="119"/>
      <c r="K1822" s="119"/>
      <c r="L1822" s="119"/>
      <c r="M1822" s="119"/>
      <c r="N1822" s="119"/>
      <c r="O1822" s="119"/>
      <c r="P1822" s="120">
        <f t="shared" si="102"/>
        <v>0</v>
      </c>
    </row>
    <row r="1823" spans="1:16" ht="14.25" customHeight="1">
      <c r="A1823" s="253"/>
      <c r="B1823" s="254"/>
      <c r="C1823" s="134">
        <v>15</v>
      </c>
      <c r="D1823" s="161"/>
      <c r="E1823" s="119"/>
      <c r="F1823" s="119"/>
      <c r="G1823" s="119"/>
      <c r="H1823" s="119"/>
      <c r="I1823" s="119"/>
      <c r="J1823" s="119"/>
      <c r="K1823" s="119"/>
      <c r="L1823" s="119"/>
      <c r="M1823" s="119"/>
      <c r="N1823" s="119"/>
      <c r="O1823" s="119"/>
      <c r="P1823" s="120">
        <f t="shared" si="102"/>
        <v>0</v>
      </c>
    </row>
    <row r="1824" spans="1:16" ht="14.25" customHeight="1">
      <c r="A1824" s="253"/>
      <c r="B1824" s="254"/>
      <c r="C1824" s="134">
        <v>16</v>
      </c>
      <c r="D1824" s="161"/>
      <c r="E1824" s="119"/>
      <c r="F1824" s="119"/>
      <c r="G1824" s="119"/>
      <c r="H1824" s="119"/>
      <c r="I1824" s="119"/>
      <c r="J1824" s="119"/>
      <c r="K1824" s="119"/>
      <c r="L1824" s="119"/>
      <c r="M1824" s="119"/>
      <c r="N1824" s="119"/>
      <c r="O1824" s="119"/>
      <c r="P1824" s="120">
        <f t="shared" si="102"/>
        <v>0</v>
      </c>
    </row>
    <row r="1825" spans="1:16" ht="14.25" customHeight="1">
      <c r="A1825" s="253"/>
      <c r="B1825" s="254"/>
      <c r="C1825" s="134">
        <v>17</v>
      </c>
      <c r="D1825" s="161"/>
      <c r="E1825" s="119"/>
      <c r="F1825" s="119"/>
      <c r="G1825" s="119"/>
      <c r="H1825" s="119"/>
      <c r="I1825" s="119"/>
      <c r="J1825" s="119"/>
      <c r="K1825" s="119"/>
      <c r="L1825" s="119"/>
      <c r="M1825" s="119"/>
      <c r="N1825" s="119"/>
      <c r="O1825" s="119"/>
      <c r="P1825" s="120">
        <f t="shared" si="102"/>
        <v>0</v>
      </c>
    </row>
    <row r="1826" spans="1:16" ht="14.25" customHeight="1">
      <c r="A1826" s="253"/>
      <c r="B1826" s="254"/>
      <c r="C1826" s="134">
        <v>25</v>
      </c>
      <c r="D1826" s="161"/>
      <c r="E1826" s="161"/>
      <c r="F1826" s="161"/>
      <c r="G1826" s="161"/>
      <c r="H1826" s="161"/>
      <c r="I1826" s="161"/>
      <c r="J1826" s="161"/>
      <c r="K1826" s="161"/>
      <c r="L1826" s="161"/>
      <c r="M1826" s="161"/>
      <c r="N1826" s="161"/>
      <c r="O1826" s="161"/>
      <c r="P1826" s="120">
        <f t="shared" si="102"/>
        <v>0</v>
      </c>
    </row>
    <row r="1827" spans="1:16" ht="14.25" customHeight="1">
      <c r="A1827" s="253"/>
      <c r="B1827" s="254"/>
      <c r="C1827" s="134">
        <v>26</v>
      </c>
      <c r="D1827" s="161"/>
      <c r="E1827" s="161"/>
      <c r="F1827" s="161"/>
      <c r="G1827" s="161"/>
      <c r="H1827" s="161"/>
      <c r="I1827" s="161"/>
      <c r="J1827" s="161"/>
      <c r="K1827" s="161"/>
      <c r="L1827" s="161"/>
      <c r="M1827" s="161"/>
      <c r="N1827" s="161"/>
      <c r="O1827" s="161"/>
      <c r="P1827" s="120">
        <f t="shared" si="102"/>
        <v>0</v>
      </c>
    </row>
    <row r="1828" spans="1:16" ht="14.25" customHeight="1">
      <c r="A1828" s="255"/>
      <c r="B1828" s="256"/>
      <c r="C1828" s="134">
        <v>27</v>
      </c>
      <c r="D1828" s="161"/>
      <c r="E1828" s="161"/>
      <c r="F1828" s="161"/>
      <c r="G1828" s="161"/>
      <c r="H1828" s="161"/>
      <c r="I1828" s="161"/>
      <c r="J1828" s="161"/>
      <c r="K1828" s="161"/>
      <c r="L1828" s="161"/>
      <c r="M1828" s="161"/>
      <c r="N1828" s="161"/>
      <c r="O1828" s="161"/>
      <c r="P1828" s="120">
        <f t="shared" si="102"/>
        <v>0</v>
      </c>
    </row>
    <row r="1829" spans="1:16" ht="14.25" customHeight="1">
      <c r="A1829" s="155">
        <v>4900</v>
      </c>
      <c r="B1829" s="339" t="s">
        <v>2044</v>
      </c>
      <c r="C1829" s="262"/>
      <c r="D1829" s="156">
        <f t="shared" ref="D1829:P1829" si="103">SUM(D1830:D1859)</f>
        <v>0</v>
      </c>
      <c r="E1829" s="156">
        <f t="shared" si="103"/>
        <v>0</v>
      </c>
      <c r="F1829" s="156">
        <f t="shared" si="103"/>
        <v>0</v>
      </c>
      <c r="G1829" s="156">
        <f t="shared" si="103"/>
        <v>0</v>
      </c>
      <c r="H1829" s="156">
        <f t="shared" si="103"/>
        <v>0</v>
      </c>
      <c r="I1829" s="156">
        <f t="shared" si="103"/>
        <v>0</v>
      </c>
      <c r="J1829" s="156">
        <f t="shared" si="103"/>
        <v>0</v>
      </c>
      <c r="K1829" s="156">
        <f t="shared" si="103"/>
        <v>0</v>
      </c>
      <c r="L1829" s="156">
        <f t="shared" si="103"/>
        <v>0</v>
      </c>
      <c r="M1829" s="156">
        <f t="shared" si="103"/>
        <v>0</v>
      </c>
      <c r="N1829" s="156">
        <f t="shared" si="103"/>
        <v>0</v>
      </c>
      <c r="O1829" s="156">
        <f t="shared" si="103"/>
        <v>0</v>
      </c>
      <c r="P1829" s="156">
        <f t="shared" si="103"/>
        <v>0</v>
      </c>
    </row>
    <row r="1830" spans="1:16" ht="14.25" customHeight="1">
      <c r="A1830" s="340">
        <v>491</v>
      </c>
      <c r="B1830" s="341" t="s">
        <v>2045</v>
      </c>
      <c r="C1830" s="134">
        <v>11</v>
      </c>
      <c r="D1830" s="161"/>
      <c r="E1830" s="119"/>
      <c r="F1830" s="119"/>
      <c r="G1830" s="119"/>
      <c r="H1830" s="119"/>
      <c r="I1830" s="119"/>
      <c r="J1830" s="119"/>
      <c r="K1830" s="119"/>
      <c r="L1830" s="119"/>
      <c r="M1830" s="119"/>
      <c r="N1830" s="119"/>
      <c r="O1830" s="119"/>
      <c r="P1830" s="120">
        <f t="shared" ref="P1830:P1859" si="104">SUM(D1830:O1830)</f>
        <v>0</v>
      </c>
    </row>
    <row r="1831" spans="1:16" ht="14.25" customHeight="1">
      <c r="A1831" s="253"/>
      <c r="B1831" s="254"/>
      <c r="C1831" s="134">
        <v>12</v>
      </c>
      <c r="D1831" s="161"/>
      <c r="E1831" s="119"/>
      <c r="F1831" s="119"/>
      <c r="G1831" s="119"/>
      <c r="H1831" s="119"/>
      <c r="I1831" s="119"/>
      <c r="J1831" s="119"/>
      <c r="K1831" s="119"/>
      <c r="L1831" s="119"/>
      <c r="M1831" s="119"/>
      <c r="N1831" s="119"/>
      <c r="O1831" s="119"/>
      <c r="P1831" s="120">
        <f t="shared" si="104"/>
        <v>0</v>
      </c>
    </row>
    <row r="1832" spans="1:16" ht="14.25" customHeight="1">
      <c r="A1832" s="253"/>
      <c r="B1832" s="254"/>
      <c r="C1832" s="134">
        <v>13</v>
      </c>
      <c r="D1832" s="161"/>
      <c r="E1832" s="119"/>
      <c r="F1832" s="119"/>
      <c r="G1832" s="119"/>
      <c r="H1832" s="119"/>
      <c r="I1832" s="119"/>
      <c r="J1832" s="119"/>
      <c r="K1832" s="119"/>
      <c r="L1832" s="119"/>
      <c r="M1832" s="119"/>
      <c r="N1832" s="119"/>
      <c r="O1832" s="119"/>
      <c r="P1832" s="120">
        <f t="shared" si="104"/>
        <v>0</v>
      </c>
    </row>
    <row r="1833" spans="1:16" ht="14.25" customHeight="1">
      <c r="A1833" s="253"/>
      <c r="B1833" s="254"/>
      <c r="C1833" s="134">
        <v>14</v>
      </c>
      <c r="D1833" s="161"/>
      <c r="E1833" s="119"/>
      <c r="F1833" s="119"/>
      <c r="G1833" s="119"/>
      <c r="H1833" s="119"/>
      <c r="I1833" s="119"/>
      <c r="J1833" s="119"/>
      <c r="K1833" s="119"/>
      <c r="L1833" s="119"/>
      <c r="M1833" s="119"/>
      <c r="N1833" s="119"/>
      <c r="O1833" s="119"/>
      <c r="P1833" s="120">
        <f t="shared" si="104"/>
        <v>0</v>
      </c>
    </row>
    <row r="1834" spans="1:16" ht="14.25" customHeight="1">
      <c r="A1834" s="253"/>
      <c r="B1834" s="254"/>
      <c r="C1834" s="134">
        <v>15</v>
      </c>
      <c r="D1834" s="161"/>
      <c r="E1834" s="119"/>
      <c r="F1834" s="119"/>
      <c r="G1834" s="119"/>
      <c r="H1834" s="119"/>
      <c r="I1834" s="119"/>
      <c r="J1834" s="119"/>
      <c r="K1834" s="119"/>
      <c r="L1834" s="119"/>
      <c r="M1834" s="119"/>
      <c r="N1834" s="119"/>
      <c r="O1834" s="119"/>
      <c r="P1834" s="120">
        <f t="shared" si="104"/>
        <v>0</v>
      </c>
    </row>
    <row r="1835" spans="1:16" ht="14.25" customHeight="1">
      <c r="A1835" s="253"/>
      <c r="B1835" s="254"/>
      <c r="C1835" s="134">
        <v>16</v>
      </c>
      <c r="D1835" s="161"/>
      <c r="E1835" s="119"/>
      <c r="F1835" s="119"/>
      <c r="G1835" s="119"/>
      <c r="H1835" s="119"/>
      <c r="I1835" s="119"/>
      <c r="J1835" s="119"/>
      <c r="K1835" s="119"/>
      <c r="L1835" s="119"/>
      <c r="M1835" s="119"/>
      <c r="N1835" s="119"/>
      <c r="O1835" s="119"/>
      <c r="P1835" s="120">
        <f t="shared" si="104"/>
        <v>0</v>
      </c>
    </row>
    <row r="1836" spans="1:16" ht="14.25" customHeight="1">
      <c r="A1836" s="253"/>
      <c r="B1836" s="254"/>
      <c r="C1836" s="134">
        <v>17</v>
      </c>
      <c r="D1836" s="161"/>
      <c r="E1836" s="119"/>
      <c r="F1836" s="119"/>
      <c r="G1836" s="119"/>
      <c r="H1836" s="119"/>
      <c r="I1836" s="119"/>
      <c r="J1836" s="119"/>
      <c r="K1836" s="119"/>
      <c r="L1836" s="119"/>
      <c r="M1836" s="119"/>
      <c r="N1836" s="119"/>
      <c r="O1836" s="119"/>
      <c r="P1836" s="120">
        <f t="shared" si="104"/>
        <v>0</v>
      </c>
    </row>
    <row r="1837" spans="1:16" ht="14.25" customHeight="1">
      <c r="A1837" s="253"/>
      <c r="B1837" s="254"/>
      <c r="C1837" s="134">
        <v>25</v>
      </c>
      <c r="D1837" s="161"/>
      <c r="E1837" s="119"/>
      <c r="F1837" s="119"/>
      <c r="G1837" s="119"/>
      <c r="H1837" s="119"/>
      <c r="I1837" s="119"/>
      <c r="J1837" s="119"/>
      <c r="K1837" s="119"/>
      <c r="L1837" s="119"/>
      <c r="M1837" s="119"/>
      <c r="N1837" s="119"/>
      <c r="O1837" s="119"/>
      <c r="P1837" s="120">
        <f t="shared" si="104"/>
        <v>0</v>
      </c>
    </row>
    <row r="1838" spans="1:16" ht="14.25" customHeight="1">
      <c r="A1838" s="253"/>
      <c r="B1838" s="254"/>
      <c r="C1838" s="134">
        <v>26</v>
      </c>
      <c r="D1838" s="161"/>
      <c r="E1838" s="119"/>
      <c r="F1838" s="119"/>
      <c r="G1838" s="119"/>
      <c r="H1838" s="119"/>
      <c r="I1838" s="119"/>
      <c r="J1838" s="119"/>
      <c r="K1838" s="119"/>
      <c r="L1838" s="119"/>
      <c r="M1838" s="119"/>
      <c r="N1838" s="119"/>
      <c r="O1838" s="119"/>
      <c r="P1838" s="120">
        <f t="shared" si="104"/>
        <v>0</v>
      </c>
    </row>
    <row r="1839" spans="1:16" ht="14.25" customHeight="1">
      <c r="A1839" s="255"/>
      <c r="B1839" s="256"/>
      <c r="C1839" s="134">
        <v>27</v>
      </c>
      <c r="D1839" s="161"/>
      <c r="E1839" s="119"/>
      <c r="F1839" s="119"/>
      <c r="G1839" s="119"/>
      <c r="H1839" s="119"/>
      <c r="I1839" s="119"/>
      <c r="J1839" s="119"/>
      <c r="K1839" s="119"/>
      <c r="L1839" s="119"/>
      <c r="M1839" s="119"/>
      <c r="N1839" s="119"/>
      <c r="O1839" s="119"/>
      <c r="P1839" s="120">
        <f t="shared" si="104"/>
        <v>0</v>
      </c>
    </row>
    <row r="1840" spans="1:16" ht="14.25" customHeight="1">
      <c r="A1840" s="340">
        <v>492</v>
      </c>
      <c r="B1840" s="341" t="s">
        <v>2046</v>
      </c>
      <c r="C1840" s="134">
        <v>11</v>
      </c>
      <c r="D1840" s="161"/>
      <c r="E1840" s="119"/>
      <c r="F1840" s="119"/>
      <c r="G1840" s="119"/>
      <c r="H1840" s="119"/>
      <c r="I1840" s="119"/>
      <c r="J1840" s="119"/>
      <c r="K1840" s="119"/>
      <c r="L1840" s="119"/>
      <c r="M1840" s="119"/>
      <c r="N1840" s="119"/>
      <c r="O1840" s="119"/>
      <c r="P1840" s="120">
        <f t="shared" si="104"/>
        <v>0</v>
      </c>
    </row>
    <row r="1841" spans="1:16" ht="14.25" customHeight="1">
      <c r="A1841" s="253"/>
      <c r="B1841" s="254"/>
      <c r="C1841" s="134">
        <v>12</v>
      </c>
      <c r="D1841" s="161"/>
      <c r="E1841" s="119"/>
      <c r="F1841" s="119"/>
      <c r="G1841" s="119"/>
      <c r="H1841" s="119"/>
      <c r="I1841" s="119"/>
      <c r="J1841" s="119"/>
      <c r="K1841" s="119"/>
      <c r="L1841" s="119"/>
      <c r="M1841" s="119"/>
      <c r="N1841" s="119"/>
      <c r="O1841" s="119"/>
      <c r="P1841" s="120">
        <f t="shared" si="104"/>
        <v>0</v>
      </c>
    </row>
    <row r="1842" spans="1:16" ht="14.25" customHeight="1">
      <c r="A1842" s="253"/>
      <c r="B1842" s="254"/>
      <c r="C1842" s="134">
        <v>13</v>
      </c>
      <c r="D1842" s="161"/>
      <c r="E1842" s="119"/>
      <c r="F1842" s="119"/>
      <c r="G1842" s="119"/>
      <c r="H1842" s="119"/>
      <c r="I1842" s="119"/>
      <c r="J1842" s="119"/>
      <c r="K1842" s="119"/>
      <c r="L1842" s="119"/>
      <c r="M1842" s="119"/>
      <c r="N1842" s="119"/>
      <c r="O1842" s="119"/>
      <c r="P1842" s="120">
        <f t="shared" si="104"/>
        <v>0</v>
      </c>
    </row>
    <row r="1843" spans="1:16" ht="14.25" customHeight="1">
      <c r="A1843" s="253"/>
      <c r="B1843" s="254"/>
      <c r="C1843" s="134">
        <v>14</v>
      </c>
      <c r="D1843" s="161"/>
      <c r="E1843" s="119"/>
      <c r="F1843" s="119"/>
      <c r="G1843" s="119"/>
      <c r="H1843" s="119"/>
      <c r="I1843" s="119"/>
      <c r="J1843" s="119"/>
      <c r="K1843" s="119"/>
      <c r="L1843" s="119"/>
      <c r="M1843" s="119"/>
      <c r="N1843" s="119"/>
      <c r="O1843" s="119"/>
      <c r="P1843" s="120">
        <f t="shared" si="104"/>
        <v>0</v>
      </c>
    </row>
    <row r="1844" spans="1:16" ht="14.25" customHeight="1">
      <c r="A1844" s="253"/>
      <c r="B1844" s="254"/>
      <c r="C1844" s="134">
        <v>15</v>
      </c>
      <c r="D1844" s="161"/>
      <c r="E1844" s="119"/>
      <c r="F1844" s="119"/>
      <c r="G1844" s="119"/>
      <c r="H1844" s="119"/>
      <c r="I1844" s="119"/>
      <c r="J1844" s="119"/>
      <c r="K1844" s="119"/>
      <c r="L1844" s="119"/>
      <c r="M1844" s="119"/>
      <c r="N1844" s="119"/>
      <c r="O1844" s="119"/>
      <c r="P1844" s="120">
        <f t="shared" si="104"/>
        <v>0</v>
      </c>
    </row>
    <row r="1845" spans="1:16" ht="14.25" customHeight="1">
      <c r="A1845" s="253"/>
      <c r="B1845" s="254"/>
      <c r="C1845" s="134">
        <v>16</v>
      </c>
      <c r="D1845" s="161"/>
      <c r="E1845" s="119"/>
      <c r="F1845" s="119"/>
      <c r="G1845" s="119"/>
      <c r="H1845" s="119"/>
      <c r="I1845" s="119"/>
      <c r="J1845" s="119"/>
      <c r="K1845" s="119"/>
      <c r="L1845" s="119"/>
      <c r="M1845" s="119"/>
      <c r="N1845" s="119"/>
      <c r="O1845" s="119"/>
      <c r="P1845" s="120">
        <f t="shared" si="104"/>
        <v>0</v>
      </c>
    </row>
    <row r="1846" spans="1:16" ht="14.25" customHeight="1">
      <c r="A1846" s="253"/>
      <c r="B1846" s="254"/>
      <c r="C1846" s="134">
        <v>17</v>
      </c>
      <c r="D1846" s="161"/>
      <c r="E1846" s="119"/>
      <c r="F1846" s="119"/>
      <c r="G1846" s="119"/>
      <c r="H1846" s="119"/>
      <c r="I1846" s="119"/>
      <c r="J1846" s="119"/>
      <c r="K1846" s="119"/>
      <c r="L1846" s="119"/>
      <c r="M1846" s="119"/>
      <c r="N1846" s="119"/>
      <c r="O1846" s="119"/>
      <c r="P1846" s="120">
        <f t="shared" si="104"/>
        <v>0</v>
      </c>
    </row>
    <row r="1847" spans="1:16" ht="14.25" customHeight="1">
      <c r="A1847" s="253"/>
      <c r="B1847" s="254"/>
      <c r="C1847" s="134">
        <v>25</v>
      </c>
      <c r="D1847" s="161"/>
      <c r="E1847" s="119"/>
      <c r="F1847" s="119"/>
      <c r="G1847" s="119"/>
      <c r="H1847" s="119"/>
      <c r="I1847" s="119"/>
      <c r="J1847" s="119"/>
      <c r="K1847" s="119"/>
      <c r="L1847" s="119"/>
      <c r="M1847" s="119"/>
      <c r="N1847" s="119"/>
      <c r="O1847" s="119"/>
      <c r="P1847" s="120">
        <f t="shared" si="104"/>
        <v>0</v>
      </c>
    </row>
    <row r="1848" spans="1:16" ht="14.25" customHeight="1">
      <c r="A1848" s="253"/>
      <c r="B1848" s="254"/>
      <c r="C1848" s="134">
        <v>26</v>
      </c>
      <c r="D1848" s="161"/>
      <c r="E1848" s="119"/>
      <c r="F1848" s="119"/>
      <c r="G1848" s="119"/>
      <c r="H1848" s="119"/>
      <c r="I1848" s="119"/>
      <c r="J1848" s="119"/>
      <c r="K1848" s="119"/>
      <c r="L1848" s="119"/>
      <c r="M1848" s="119"/>
      <c r="N1848" s="119"/>
      <c r="O1848" s="119"/>
      <c r="P1848" s="120">
        <f t="shared" si="104"/>
        <v>0</v>
      </c>
    </row>
    <row r="1849" spans="1:16" ht="14.25" customHeight="1">
      <c r="A1849" s="255"/>
      <c r="B1849" s="256"/>
      <c r="C1849" s="134">
        <v>27</v>
      </c>
      <c r="D1849" s="161"/>
      <c r="E1849" s="119"/>
      <c r="F1849" s="119"/>
      <c r="G1849" s="119"/>
      <c r="H1849" s="119"/>
      <c r="I1849" s="119"/>
      <c r="J1849" s="119"/>
      <c r="K1849" s="119"/>
      <c r="L1849" s="119"/>
      <c r="M1849" s="119"/>
      <c r="N1849" s="119"/>
      <c r="O1849" s="119"/>
      <c r="P1849" s="120">
        <f t="shared" si="104"/>
        <v>0</v>
      </c>
    </row>
    <row r="1850" spans="1:16" ht="14.25" customHeight="1">
      <c r="A1850" s="340">
        <v>493</v>
      </c>
      <c r="B1850" s="341" t="s">
        <v>2047</v>
      </c>
      <c r="C1850" s="134">
        <v>11</v>
      </c>
      <c r="D1850" s="161"/>
      <c r="E1850" s="119"/>
      <c r="F1850" s="119"/>
      <c r="G1850" s="119"/>
      <c r="H1850" s="119"/>
      <c r="I1850" s="119"/>
      <c r="J1850" s="119"/>
      <c r="K1850" s="119"/>
      <c r="L1850" s="119"/>
      <c r="M1850" s="119"/>
      <c r="N1850" s="119"/>
      <c r="O1850" s="119"/>
      <c r="P1850" s="120">
        <f t="shared" si="104"/>
        <v>0</v>
      </c>
    </row>
    <row r="1851" spans="1:16" ht="14.25" customHeight="1">
      <c r="A1851" s="253"/>
      <c r="B1851" s="254"/>
      <c r="C1851" s="134">
        <v>12</v>
      </c>
      <c r="D1851" s="161"/>
      <c r="E1851" s="119"/>
      <c r="F1851" s="119"/>
      <c r="G1851" s="119"/>
      <c r="H1851" s="119"/>
      <c r="I1851" s="119"/>
      <c r="J1851" s="119"/>
      <c r="K1851" s="119"/>
      <c r="L1851" s="119"/>
      <c r="M1851" s="119"/>
      <c r="N1851" s="119"/>
      <c r="O1851" s="119"/>
      <c r="P1851" s="120">
        <f t="shared" si="104"/>
        <v>0</v>
      </c>
    </row>
    <row r="1852" spans="1:16" ht="14.25" customHeight="1">
      <c r="A1852" s="253"/>
      <c r="B1852" s="254"/>
      <c r="C1852" s="134">
        <v>13</v>
      </c>
      <c r="D1852" s="161"/>
      <c r="E1852" s="119"/>
      <c r="F1852" s="119"/>
      <c r="G1852" s="119"/>
      <c r="H1852" s="119"/>
      <c r="I1852" s="119"/>
      <c r="J1852" s="119"/>
      <c r="K1852" s="119"/>
      <c r="L1852" s="119"/>
      <c r="M1852" s="119"/>
      <c r="N1852" s="119"/>
      <c r="O1852" s="119"/>
      <c r="P1852" s="120">
        <f t="shared" si="104"/>
        <v>0</v>
      </c>
    </row>
    <row r="1853" spans="1:16" ht="14.25" customHeight="1">
      <c r="A1853" s="253"/>
      <c r="B1853" s="254"/>
      <c r="C1853" s="134">
        <v>14</v>
      </c>
      <c r="D1853" s="161"/>
      <c r="E1853" s="119"/>
      <c r="F1853" s="119"/>
      <c r="G1853" s="119"/>
      <c r="H1853" s="119"/>
      <c r="I1853" s="119"/>
      <c r="J1853" s="119"/>
      <c r="K1853" s="119"/>
      <c r="L1853" s="119"/>
      <c r="M1853" s="119"/>
      <c r="N1853" s="119"/>
      <c r="O1853" s="119"/>
      <c r="P1853" s="120">
        <f t="shared" si="104"/>
        <v>0</v>
      </c>
    </row>
    <row r="1854" spans="1:16" ht="14.25" customHeight="1">
      <c r="A1854" s="253"/>
      <c r="B1854" s="254"/>
      <c r="C1854" s="134">
        <v>15</v>
      </c>
      <c r="D1854" s="161"/>
      <c r="E1854" s="119"/>
      <c r="F1854" s="119"/>
      <c r="G1854" s="119"/>
      <c r="H1854" s="119"/>
      <c r="I1854" s="119"/>
      <c r="J1854" s="119"/>
      <c r="K1854" s="119"/>
      <c r="L1854" s="119"/>
      <c r="M1854" s="119"/>
      <c r="N1854" s="119"/>
      <c r="O1854" s="119"/>
      <c r="P1854" s="120">
        <f t="shared" si="104"/>
        <v>0</v>
      </c>
    </row>
    <row r="1855" spans="1:16" ht="14.25" customHeight="1">
      <c r="A1855" s="253"/>
      <c r="B1855" s="254"/>
      <c r="C1855" s="134">
        <v>16</v>
      </c>
      <c r="D1855" s="161"/>
      <c r="E1855" s="119"/>
      <c r="F1855" s="119"/>
      <c r="G1855" s="119"/>
      <c r="H1855" s="119"/>
      <c r="I1855" s="119"/>
      <c r="J1855" s="119"/>
      <c r="K1855" s="119"/>
      <c r="L1855" s="119"/>
      <c r="M1855" s="119"/>
      <c r="N1855" s="119"/>
      <c r="O1855" s="119"/>
      <c r="P1855" s="120">
        <f t="shared" si="104"/>
        <v>0</v>
      </c>
    </row>
    <row r="1856" spans="1:16" ht="14.25" customHeight="1">
      <c r="A1856" s="253"/>
      <c r="B1856" s="254"/>
      <c r="C1856" s="134">
        <v>17</v>
      </c>
      <c r="D1856" s="161"/>
      <c r="E1856" s="119"/>
      <c r="F1856" s="119"/>
      <c r="G1856" s="119"/>
      <c r="H1856" s="119"/>
      <c r="I1856" s="119"/>
      <c r="J1856" s="119"/>
      <c r="K1856" s="119"/>
      <c r="L1856" s="119"/>
      <c r="M1856" s="119"/>
      <c r="N1856" s="119"/>
      <c r="O1856" s="119"/>
      <c r="P1856" s="120">
        <f t="shared" si="104"/>
        <v>0</v>
      </c>
    </row>
    <row r="1857" spans="1:16" ht="14.25" customHeight="1">
      <c r="A1857" s="253"/>
      <c r="B1857" s="254"/>
      <c r="C1857" s="134">
        <v>25</v>
      </c>
      <c r="D1857" s="161"/>
      <c r="E1857" s="119"/>
      <c r="F1857" s="119"/>
      <c r="G1857" s="119"/>
      <c r="H1857" s="119"/>
      <c r="I1857" s="119"/>
      <c r="J1857" s="119"/>
      <c r="K1857" s="119"/>
      <c r="L1857" s="119"/>
      <c r="M1857" s="119"/>
      <c r="N1857" s="119"/>
      <c r="O1857" s="119"/>
      <c r="P1857" s="120">
        <f t="shared" si="104"/>
        <v>0</v>
      </c>
    </row>
    <row r="1858" spans="1:16" ht="14.25" customHeight="1">
      <c r="A1858" s="253"/>
      <c r="B1858" s="254"/>
      <c r="C1858" s="134">
        <v>26</v>
      </c>
      <c r="D1858" s="161"/>
      <c r="E1858" s="119"/>
      <c r="F1858" s="119"/>
      <c r="G1858" s="119"/>
      <c r="H1858" s="119"/>
      <c r="I1858" s="119"/>
      <c r="J1858" s="119"/>
      <c r="K1858" s="119"/>
      <c r="L1858" s="119"/>
      <c r="M1858" s="119"/>
      <c r="N1858" s="119"/>
      <c r="O1858" s="119"/>
      <c r="P1858" s="120">
        <f t="shared" si="104"/>
        <v>0</v>
      </c>
    </row>
    <row r="1859" spans="1:16" ht="14.25" customHeight="1">
      <c r="A1859" s="255"/>
      <c r="B1859" s="256"/>
      <c r="C1859" s="134">
        <v>27</v>
      </c>
      <c r="D1859" s="161"/>
      <c r="E1859" s="119"/>
      <c r="F1859" s="119"/>
      <c r="G1859" s="119"/>
      <c r="H1859" s="119"/>
      <c r="I1859" s="119"/>
      <c r="J1859" s="119"/>
      <c r="K1859" s="119"/>
      <c r="L1859" s="119"/>
      <c r="M1859" s="119"/>
      <c r="N1859" s="119"/>
      <c r="O1859" s="119"/>
      <c r="P1859" s="120">
        <f t="shared" si="104"/>
        <v>0</v>
      </c>
    </row>
    <row r="1860" spans="1:16" ht="14.25" customHeight="1">
      <c r="A1860" s="163">
        <v>5000</v>
      </c>
      <c r="B1860" s="345" t="s">
        <v>2048</v>
      </c>
      <c r="C1860" s="262"/>
      <c r="D1860" s="169">
        <f t="shared" ref="D1860:P1860" si="105">D1861+D1922+D1963+D1984+D2045+D2056+D2137+D2228+D2269</f>
        <v>14607</v>
      </c>
      <c r="E1860" s="165">
        <f t="shared" si="105"/>
        <v>14607</v>
      </c>
      <c r="F1860" s="165">
        <f t="shared" si="105"/>
        <v>14607</v>
      </c>
      <c r="G1860" s="165">
        <f t="shared" si="105"/>
        <v>14607</v>
      </c>
      <c r="H1860" s="165">
        <f t="shared" si="105"/>
        <v>14607</v>
      </c>
      <c r="I1860" s="165">
        <f t="shared" si="105"/>
        <v>14607</v>
      </c>
      <c r="J1860" s="165">
        <f t="shared" si="105"/>
        <v>14607</v>
      </c>
      <c r="K1860" s="165">
        <f t="shared" si="105"/>
        <v>14607</v>
      </c>
      <c r="L1860" s="165">
        <f t="shared" si="105"/>
        <v>14607</v>
      </c>
      <c r="M1860" s="165">
        <f t="shared" si="105"/>
        <v>14607</v>
      </c>
      <c r="N1860" s="165">
        <f t="shared" si="105"/>
        <v>14607</v>
      </c>
      <c r="O1860" s="165">
        <f t="shared" si="105"/>
        <v>14607</v>
      </c>
      <c r="P1860" s="165">
        <f t="shared" si="105"/>
        <v>175284</v>
      </c>
    </row>
    <row r="1861" spans="1:16" ht="14.25" customHeight="1">
      <c r="A1861" s="155">
        <v>5100</v>
      </c>
      <c r="B1861" s="339" t="s">
        <v>2049</v>
      </c>
      <c r="C1861" s="262"/>
      <c r="D1861" s="156">
        <f t="shared" ref="D1861:P1861" si="106">SUM(D1862:D1921)</f>
        <v>5650</v>
      </c>
      <c r="E1861" s="156">
        <f t="shared" si="106"/>
        <v>5650</v>
      </c>
      <c r="F1861" s="156">
        <f t="shared" si="106"/>
        <v>5650</v>
      </c>
      <c r="G1861" s="156">
        <f t="shared" si="106"/>
        <v>5650</v>
      </c>
      <c r="H1861" s="156">
        <f t="shared" si="106"/>
        <v>5650</v>
      </c>
      <c r="I1861" s="156">
        <f t="shared" si="106"/>
        <v>5650</v>
      </c>
      <c r="J1861" s="156">
        <f t="shared" si="106"/>
        <v>5650</v>
      </c>
      <c r="K1861" s="156">
        <f t="shared" si="106"/>
        <v>5650</v>
      </c>
      <c r="L1861" s="156">
        <f t="shared" si="106"/>
        <v>5650</v>
      </c>
      <c r="M1861" s="156">
        <f t="shared" si="106"/>
        <v>5650</v>
      </c>
      <c r="N1861" s="156">
        <f t="shared" si="106"/>
        <v>5650</v>
      </c>
      <c r="O1861" s="156">
        <f t="shared" si="106"/>
        <v>5650</v>
      </c>
      <c r="P1861" s="156">
        <f t="shared" si="106"/>
        <v>67800</v>
      </c>
    </row>
    <row r="1862" spans="1:16" ht="14.25" customHeight="1">
      <c r="A1862" s="340">
        <v>511</v>
      </c>
      <c r="B1862" s="341" t="s">
        <v>2050</v>
      </c>
      <c r="C1862" s="134">
        <v>11</v>
      </c>
      <c r="D1862" s="161">
        <v>3150</v>
      </c>
      <c r="E1862" s="161">
        <v>3150</v>
      </c>
      <c r="F1862" s="161">
        <v>3150</v>
      </c>
      <c r="G1862" s="161">
        <v>3150</v>
      </c>
      <c r="H1862" s="161">
        <v>3150</v>
      </c>
      <c r="I1862" s="161">
        <v>3150</v>
      </c>
      <c r="J1862" s="161">
        <v>3150</v>
      </c>
      <c r="K1862" s="161">
        <v>3150</v>
      </c>
      <c r="L1862" s="161">
        <v>3150</v>
      </c>
      <c r="M1862" s="161">
        <v>3150</v>
      </c>
      <c r="N1862" s="161">
        <v>3150</v>
      </c>
      <c r="O1862" s="161">
        <v>3150</v>
      </c>
      <c r="P1862" s="120">
        <f t="shared" ref="P1862:P1921" si="107">SUM(D1862:O1862)</f>
        <v>37800</v>
      </c>
    </row>
    <row r="1863" spans="1:16" ht="14.25" customHeight="1">
      <c r="A1863" s="253"/>
      <c r="B1863" s="254"/>
      <c r="C1863" s="134">
        <v>12</v>
      </c>
      <c r="D1863" s="161"/>
      <c r="E1863" s="119"/>
      <c r="F1863" s="119"/>
      <c r="G1863" s="119"/>
      <c r="H1863" s="119"/>
      <c r="I1863" s="119"/>
      <c r="J1863" s="119"/>
      <c r="K1863" s="119"/>
      <c r="L1863" s="119"/>
      <c r="M1863" s="119"/>
      <c r="N1863" s="119"/>
      <c r="O1863" s="119"/>
      <c r="P1863" s="120">
        <f t="shared" si="107"/>
        <v>0</v>
      </c>
    </row>
    <row r="1864" spans="1:16" ht="14.25" customHeight="1">
      <c r="A1864" s="253"/>
      <c r="B1864" s="254"/>
      <c r="C1864" s="134">
        <v>13</v>
      </c>
      <c r="D1864" s="161"/>
      <c r="E1864" s="119"/>
      <c r="F1864" s="119"/>
      <c r="G1864" s="119"/>
      <c r="H1864" s="119"/>
      <c r="I1864" s="119"/>
      <c r="J1864" s="119"/>
      <c r="K1864" s="119"/>
      <c r="L1864" s="119"/>
      <c r="M1864" s="119"/>
      <c r="N1864" s="119"/>
      <c r="O1864" s="119"/>
      <c r="P1864" s="120">
        <f t="shared" si="107"/>
        <v>0</v>
      </c>
    </row>
    <row r="1865" spans="1:16" ht="14.25" customHeight="1">
      <c r="A1865" s="253"/>
      <c r="B1865" s="254"/>
      <c r="C1865" s="134">
        <v>14</v>
      </c>
      <c r="D1865" s="161"/>
      <c r="E1865" s="119"/>
      <c r="F1865" s="119"/>
      <c r="G1865" s="119"/>
      <c r="H1865" s="119"/>
      <c r="I1865" s="119"/>
      <c r="J1865" s="119"/>
      <c r="K1865" s="119"/>
      <c r="L1865" s="119"/>
      <c r="M1865" s="119"/>
      <c r="N1865" s="119"/>
      <c r="O1865" s="119"/>
      <c r="P1865" s="120">
        <f t="shared" si="107"/>
        <v>0</v>
      </c>
    </row>
    <row r="1866" spans="1:16" ht="14.25" customHeight="1">
      <c r="A1866" s="253"/>
      <c r="B1866" s="254"/>
      <c r="C1866" s="134">
        <v>15</v>
      </c>
      <c r="D1866" s="161"/>
      <c r="E1866" s="119"/>
      <c r="F1866" s="119"/>
      <c r="G1866" s="119"/>
      <c r="H1866" s="119"/>
      <c r="I1866" s="119"/>
      <c r="J1866" s="119"/>
      <c r="K1866" s="119"/>
      <c r="L1866" s="119"/>
      <c r="M1866" s="119"/>
      <c r="N1866" s="119"/>
      <c r="O1866" s="119"/>
      <c r="P1866" s="120">
        <f t="shared" si="107"/>
        <v>0</v>
      </c>
    </row>
    <row r="1867" spans="1:16" ht="14.25" customHeight="1">
      <c r="A1867" s="253"/>
      <c r="B1867" s="254"/>
      <c r="C1867" s="134">
        <v>16</v>
      </c>
      <c r="D1867" s="161"/>
      <c r="E1867" s="119"/>
      <c r="F1867" s="119"/>
      <c r="G1867" s="119"/>
      <c r="H1867" s="119"/>
      <c r="I1867" s="119"/>
      <c r="J1867" s="119"/>
      <c r="K1867" s="119"/>
      <c r="L1867" s="119"/>
      <c r="M1867" s="119"/>
      <c r="N1867" s="119"/>
      <c r="O1867" s="119"/>
      <c r="P1867" s="120">
        <f t="shared" si="107"/>
        <v>0</v>
      </c>
    </row>
    <row r="1868" spans="1:16" ht="14.25" customHeight="1">
      <c r="A1868" s="253"/>
      <c r="B1868" s="254"/>
      <c r="C1868" s="134">
        <v>17</v>
      </c>
      <c r="D1868" s="161"/>
      <c r="E1868" s="119"/>
      <c r="F1868" s="119"/>
      <c r="G1868" s="119"/>
      <c r="H1868" s="119"/>
      <c r="I1868" s="119"/>
      <c r="J1868" s="119"/>
      <c r="K1868" s="119"/>
      <c r="L1868" s="119"/>
      <c r="M1868" s="119"/>
      <c r="N1868" s="119"/>
      <c r="O1868" s="119"/>
      <c r="P1868" s="120">
        <f t="shared" si="107"/>
        <v>0</v>
      </c>
    </row>
    <row r="1869" spans="1:16" ht="14.25" customHeight="1">
      <c r="A1869" s="253"/>
      <c r="B1869" s="254"/>
      <c r="C1869" s="134">
        <v>25</v>
      </c>
      <c r="D1869" s="161"/>
      <c r="E1869" s="119"/>
      <c r="F1869" s="119"/>
      <c r="G1869" s="119"/>
      <c r="H1869" s="119"/>
      <c r="I1869" s="119"/>
      <c r="J1869" s="119"/>
      <c r="K1869" s="119"/>
      <c r="L1869" s="119"/>
      <c r="M1869" s="119"/>
      <c r="N1869" s="119"/>
      <c r="O1869" s="119"/>
      <c r="P1869" s="120">
        <f t="shared" si="107"/>
        <v>0</v>
      </c>
    </row>
    <row r="1870" spans="1:16" ht="14.25" customHeight="1">
      <c r="A1870" s="253"/>
      <c r="B1870" s="254"/>
      <c r="C1870" s="134">
        <v>26</v>
      </c>
      <c r="D1870" s="161"/>
      <c r="E1870" s="119"/>
      <c r="F1870" s="119"/>
      <c r="G1870" s="119"/>
      <c r="H1870" s="119"/>
      <c r="I1870" s="119"/>
      <c r="J1870" s="119"/>
      <c r="K1870" s="119"/>
      <c r="L1870" s="119"/>
      <c r="M1870" s="119"/>
      <c r="N1870" s="119"/>
      <c r="O1870" s="119"/>
      <c r="P1870" s="120">
        <f t="shared" si="107"/>
        <v>0</v>
      </c>
    </row>
    <row r="1871" spans="1:16" ht="14.25" customHeight="1">
      <c r="A1871" s="255"/>
      <c r="B1871" s="256"/>
      <c r="C1871" s="134">
        <v>27</v>
      </c>
      <c r="D1871" s="161"/>
      <c r="E1871" s="119"/>
      <c r="F1871" s="119"/>
      <c r="G1871" s="119"/>
      <c r="H1871" s="119"/>
      <c r="I1871" s="119"/>
      <c r="J1871" s="119"/>
      <c r="K1871" s="119"/>
      <c r="L1871" s="119"/>
      <c r="M1871" s="119"/>
      <c r="N1871" s="119"/>
      <c r="O1871" s="119"/>
      <c r="P1871" s="120">
        <f t="shared" si="107"/>
        <v>0</v>
      </c>
    </row>
    <row r="1872" spans="1:16" ht="14.25" customHeight="1">
      <c r="A1872" s="340">
        <v>512</v>
      </c>
      <c r="B1872" s="341" t="s">
        <v>2051</v>
      </c>
      <c r="C1872" s="134">
        <v>11</v>
      </c>
      <c r="D1872" s="161"/>
      <c r="E1872" s="119"/>
      <c r="F1872" s="119"/>
      <c r="G1872" s="119"/>
      <c r="H1872" s="119"/>
      <c r="I1872" s="119"/>
      <c r="J1872" s="119"/>
      <c r="K1872" s="119"/>
      <c r="L1872" s="119"/>
      <c r="M1872" s="119"/>
      <c r="N1872" s="119"/>
      <c r="O1872" s="119"/>
      <c r="P1872" s="120">
        <f t="shared" si="107"/>
        <v>0</v>
      </c>
    </row>
    <row r="1873" spans="1:16" ht="14.25" customHeight="1">
      <c r="A1873" s="253"/>
      <c r="B1873" s="254"/>
      <c r="C1873" s="134">
        <v>12</v>
      </c>
      <c r="D1873" s="161"/>
      <c r="E1873" s="119"/>
      <c r="F1873" s="119"/>
      <c r="G1873" s="119"/>
      <c r="H1873" s="119"/>
      <c r="I1873" s="119"/>
      <c r="J1873" s="119"/>
      <c r="K1873" s="119"/>
      <c r="L1873" s="119"/>
      <c r="M1873" s="119"/>
      <c r="N1873" s="119"/>
      <c r="O1873" s="119"/>
      <c r="P1873" s="120">
        <f t="shared" si="107"/>
        <v>0</v>
      </c>
    </row>
    <row r="1874" spans="1:16" ht="14.25" customHeight="1">
      <c r="A1874" s="253"/>
      <c r="B1874" s="254"/>
      <c r="C1874" s="134">
        <v>13</v>
      </c>
      <c r="D1874" s="161"/>
      <c r="E1874" s="119"/>
      <c r="F1874" s="119"/>
      <c r="G1874" s="119"/>
      <c r="H1874" s="119"/>
      <c r="I1874" s="119"/>
      <c r="J1874" s="119"/>
      <c r="K1874" s="119"/>
      <c r="L1874" s="119"/>
      <c r="M1874" s="119"/>
      <c r="N1874" s="119"/>
      <c r="O1874" s="119"/>
      <c r="P1874" s="120">
        <f t="shared" si="107"/>
        <v>0</v>
      </c>
    </row>
    <row r="1875" spans="1:16" ht="14.25" customHeight="1">
      <c r="A1875" s="253"/>
      <c r="B1875" s="254"/>
      <c r="C1875" s="134">
        <v>14</v>
      </c>
      <c r="D1875" s="161"/>
      <c r="E1875" s="119"/>
      <c r="F1875" s="119"/>
      <c r="G1875" s="119"/>
      <c r="H1875" s="119"/>
      <c r="I1875" s="119"/>
      <c r="J1875" s="119"/>
      <c r="K1875" s="119"/>
      <c r="L1875" s="119"/>
      <c r="M1875" s="119"/>
      <c r="N1875" s="119"/>
      <c r="O1875" s="119"/>
      <c r="P1875" s="120">
        <f t="shared" si="107"/>
        <v>0</v>
      </c>
    </row>
    <row r="1876" spans="1:16" ht="14.25" customHeight="1">
      <c r="A1876" s="253"/>
      <c r="B1876" s="254"/>
      <c r="C1876" s="134">
        <v>15</v>
      </c>
      <c r="D1876" s="161"/>
      <c r="E1876" s="119"/>
      <c r="F1876" s="119"/>
      <c r="G1876" s="119"/>
      <c r="H1876" s="119"/>
      <c r="I1876" s="119"/>
      <c r="J1876" s="119"/>
      <c r="K1876" s="119"/>
      <c r="L1876" s="119"/>
      <c r="M1876" s="119"/>
      <c r="N1876" s="119"/>
      <c r="O1876" s="119"/>
      <c r="P1876" s="120">
        <f t="shared" si="107"/>
        <v>0</v>
      </c>
    </row>
    <row r="1877" spans="1:16" ht="14.25" customHeight="1">
      <c r="A1877" s="253"/>
      <c r="B1877" s="254"/>
      <c r="C1877" s="134">
        <v>16</v>
      </c>
      <c r="D1877" s="161"/>
      <c r="E1877" s="119"/>
      <c r="F1877" s="119"/>
      <c r="G1877" s="119"/>
      <c r="H1877" s="119"/>
      <c r="I1877" s="119"/>
      <c r="J1877" s="119"/>
      <c r="K1877" s="119"/>
      <c r="L1877" s="119"/>
      <c r="M1877" s="119"/>
      <c r="N1877" s="119"/>
      <c r="O1877" s="119"/>
      <c r="P1877" s="120">
        <f t="shared" si="107"/>
        <v>0</v>
      </c>
    </row>
    <row r="1878" spans="1:16" ht="14.25" customHeight="1">
      <c r="A1878" s="253"/>
      <c r="B1878" s="254"/>
      <c r="C1878" s="134">
        <v>17</v>
      </c>
      <c r="D1878" s="161"/>
      <c r="E1878" s="119"/>
      <c r="F1878" s="119"/>
      <c r="G1878" s="119"/>
      <c r="H1878" s="119"/>
      <c r="I1878" s="119"/>
      <c r="J1878" s="119"/>
      <c r="K1878" s="119"/>
      <c r="L1878" s="119"/>
      <c r="M1878" s="119"/>
      <c r="N1878" s="119"/>
      <c r="O1878" s="119"/>
      <c r="P1878" s="120">
        <f t="shared" si="107"/>
        <v>0</v>
      </c>
    </row>
    <row r="1879" spans="1:16" ht="14.25" customHeight="1">
      <c r="A1879" s="253"/>
      <c r="B1879" s="254"/>
      <c r="C1879" s="134">
        <v>25</v>
      </c>
      <c r="D1879" s="161"/>
      <c r="E1879" s="119"/>
      <c r="F1879" s="119"/>
      <c r="G1879" s="119"/>
      <c r="H1879" s="119"/>
      <c r="I1879" s="119"/>
      <c r="J1879" s="119"/>
      <c r="K1879" s="119"/>
      <c r="L1879" s="119"/>
      <c r="M1879" s="119"/>
      <c r="N1879" s="119"/>
      <c r="O1879" s="119"/>
      <c r="P1879" s="120">
        <f t="shared" si="107"/>
        <v>0</v>
      </c>
    </row>
    <row r="1880" spans="1:16" ht="14.25" customHeight="1">
      <c r="A1880" s="253"/>
      <c r="B1880" s="254"/>
      <c r="C1880" s="134">
        <v>26</v>
      </c>
      <c r="D1880" s="161"/>
      <c r="E1880" s="119"/>
      <c r="F1880" s="119"/>
      <c r="G1880" s="119"/>
      <c r="H1880" s="119"/>
      <c r="I1880" s="119"/>
      <c r="J1880" s="119"/>
      <c r="K1880" s="119"/>
      <c r="L1880" s="119"/>
      <c r="M1880" s="119"/>
      <c r="N1880" s="119"/>
      <c r="O1880" s="119"/>
      <c r="P1880" s="120">
        <f t="shared" si="107"/>
        <v>0</v>
      </c>
    </row>
    <row r="1881" spans="1:16" ht="14.25" customHeight="1">
      <c r="A1881" s="255"/>
      <c r="B1881" s="256"/>
      <c r="C1881" s="134">
        <v>27</v>
      </c>
      <c r="D1881" s="161"/>
      <c r="E1881" s="119"/>
      <c r="F1881" s="119"/>
      <c r="G1881" s="119"/>
      <c r="H1881" s="119"/>
      <c r="I1881" s="119"/>
      <c r="J1881" s="119"/>
      <c r="K1881" s="119"/>
      <c r="L1881" s="119"/>
      <c r="M1881" s="119"/>
      <c r="N1881" s="119"/>
      <c r="O1881" s="119"/>
      <c r="P1881" s="120">
        <f t="shared" si="107"/>
        <v>0</v>
      </c>
    </row>
    <row r="1882" spans="1:16" ht="14.25" customHeight="1">
      <c r="A1882" s="340">
        <v>513</v>
      </c>
      <c r="B1882" s="341" t="s">
        <v>2052</v>
      </c>
      <c r="C1882" s="134">
        <v>11</v>
      </c>
      <c r="D1882" s="161"/>
      <c r="E1882" s="119"/>
      <c r="F1882" s="119"/>
      <c r="G1882" s="119"/>
      <c r="H1882" s="119"/>
      <c r="I1882" s="119"/>
      <c r="J1882" s="119"/>
      <c r="K1882" s="119"/>
      <c r="L1882" s="119"/>
      <c r="M1882" s="119"/>
      <c r="N1882" s="119"/>
      <c r="O1882" s="119"/>
      <c r="P1882" s="120">
        <f t="shared" si="107"/>
        <v>0</v>
      </c>
    </row>
    <row r="1883" spans="1:16" ht="14.25" customHeight="1">
      <c r="A1883" s="253"/>
      <c r="B1883" s="254"/>
      <c r="C1883" s="134">
        <v>12</v>
      </c>
      <c r="D1883" s="161"/>
      <c r="E1883" s="119"/>
      <c r="F1883" s="119"/>
      <c r="G1883" s="119"/>
      <c r="H1883" s="119"/>
      <c r="I1883" s="119"/>
      <c r="J1883" s="119"/>
      <c r="K1883" s="119"/>
      <c r="L1883" s="119"/>
      <c r="M1883" s="119"/>
      <c r="N1883" s="119"/>
      <c r="O1883" s="119"/>
      <c r="P1883" s="120">
        <f t="shared" si="107"/>
        <v>0</v>
      </c>
    </row>
    <row r="1884" spans="1:16" ht="14.25" customHeight="1">
      <c r="A1884" s="253"/>
      <c r="B1884" s="254"/>
      <c r="C1884" s="134">
        <v>13</v>
      </c>
      <c r="D1884" s="161"/>
      <c r="E1884" s="119"/>
      <c r="F1884" s="119"/>
      <c r="G1884" s="119"/>
      <c r="H1884" s="119"/>
      <c r="I1884" s="119"/>
      <c r="J1884" s="119"/>
      <c r="K1884" s="119"/>
      <c r="L1884" s="119"/>
      <c r="M1884" s="119"/>
      <c r="N1884" s="119"/>
      <c r="O1884" s="119"/>
      <c r="P1884" s="120">
        <f t="shared" si="107"/>
        <v>0</v>
      </c>
    </row>
    <row r="1885" spans="1:16" ht="14.25" customHeight="1">
      <c r="A1885" s="253"/>
      <c r="B1885" s="254"/>
      <c r="C1885" s="134">
        <v>14</v>
      </c>
      <c r="D1885" s="161"/>
      <c r="E1885" s="119"/>
      <c r="F1885" s="119"/>
      <c r="G1885" s="119"/>
      <c r="H1885" s="119"/>
      <c r="I1885" s="119"/>
      <c r="J1885" s="119"/>
      <c r="K1885" s="119"/>
      <c r="L1885" s="119"/>
      <c r="M1885" s="119"/>
      <c r="N1885" s="119"/>
      <c r="O1885" s="119"/>
      <c r="P1885" s="120">
        <f t="shared" si="107"/>
        <v>0</v>
      </c>
    </row>
    <row r="1886" spans="1:16" ht="14.25" customHeight="1">
      <c r="A1886" s="253"/>
      <c r="B1886" s="254"/>
      <c r="C1886" s="134">
        <v>15</v>
      </c>
      <c r="D1886" s="161"/>
      <c r="E1886" s="119"/>
      <c r="F1886" s="119"/>
      <c r="G1886" s="119"/>
      <c r="H1886" s="119"/>
      <c r="I1886" s="119"/>
      <c r="J1886" s="119"/>
      <c r="K1886" s="119"/>
      <c r="L1886" s="119"/>
      <c r="M1886" s="119"/>
      <c r="N1886" s="119"/>
      <c r="O1886" s="119"/>
      <c r="P1886" s="120">
        <f t="shared" si="107"/>
        <v>0</v>
      </c>
    </row>
    <row r="1887" spans="1:16" ht="14.25" customHeight="1">
      <c r="A1887" s="253"/>
      <c r="B1887" s="254"/>
      <c r="C1887" s="134">
        <v>16</v>
      </c>
      <c r="D1887" s="161"/>
      <c r="E1887" s="119"/>
      <c r="F1887" s="119"/>
      <c r="G1887" s="119"/>
      <c r="H1887" s="119"/>
      <c r="I1887" s="119"/>
      <c r="J1887" s="119"/>
      <c r="K1887" s="119"/>
      <c r="L1887" s="119"/>
      <c r="M1887" s="119"/>
      <c r="N1887" s="119"/>
      <c r="O1887" s="119"/>
      <c r="P1887" s="120">
        <f t="shared" si="107"/>
        <v>0</v>
      </c>
    </row>
    <row r="1888" spans="1:16" ht="14.25" customHeight="1">
      <c r="A1888" s="253"/>
      <c r="B1888" s="254"/>
      <c r="C1888" s="134">
        <v>17</v>
      </c>
      <c r="D1888" s="161"/>
      <c r="E1888" s="119"/>
      <c r="F1888" s="119"/>
      <c r="G1888" s="119"/>
      <c r="H1888" s="119"/>
      <c r="I1888" s="119"/>
      <c r="J1888" s="119"/>
      <c r="K1888" s="119"/>
      <c r="L1888" s="119"/>
      <c r="M1888" s="119"/>
      <c r="N1888" s="119"/>
      <c r="O1888" s="119"/>
      <c r="P1888" s="120">
        <f t="shared" si="107"/>
        <v>0</v>
      </c>
    </row>
    <row r="1889" spans="1:16" ht="14.25" customHeight="1">
      <c r="A1889" s="253"/>
      <c r="B1889" s="254"/>
      <c r="C1889" s="134">
        <v>25</v>
      </c>
      <c r="D1889" s="161"/>
      <c r="E1889" s="119"/>
      <c r="F1889" s="119"/>
      <c r="G1889" s="119"/>
      <c r="H1889" s="119"/>
      <c r="I1889" s="119"/>
      <c r="J1889" s="119"/>
      <c r="K1889" s="119"/>
      <c r="L1889" s="119"/>
      <c r="M1889" s="119"/>
      <c r="N1889" s="119"/>
      <c r="O1889" s="119"/>
      <c r="P1889" s="120">
        <f t="shared" si="107"/>
        <v>0</v>
      </c>
    </row>
    <row r="1890" spans="1:16" ht="14.25" customHeight="1">
      <c r="A1890" s="253"/>
      <c r="B1890" s="254"/>
      <c r="C1890" s="134">
        <v>26</v>
      </c>
      <c r="D1890" s="161"/>
      <c r="E1890" s="119"/>
      <c r="F1890" s="119"/>
      <c r="G1890" s="119"/>
      <c r="H1890" s="119"/>
      <c r="I1890" s="119"/>
      <c r="J1890" s="119"/>
      <c r="K1890" s="119"/>
      <c r="L1890" s="119"/>
      <c r="M1890" s="119"/>
      <c r="N1890" s="119"/>
      <c r="O1890" s="119"/>
      <c r="P1890" s="120">
        <f t="shared" si="107"/>
        <v>0</v>
      </c>
    </row>
    <row r="1891" spans="1:16" ht="14.25" customHeight="1">
      <c r="A1891" s="255"/>
      <c r="B1891" s="256"/>
      <c r="C1891" s="134">
        <v>27</v>
      </c>
      <c r="D1891" s="161"/>
      <c r="E1891" s="119"/>
      <c r="F1891" s="119"/>
      <c r="G1891" s="119"/>
      <c r="H1891" s="119"/>
      <c r="I1891" s="119"/>
      <c r="J1891" s="119"/>
      <c r="K1891" s="119"/>
      <c r="L1891" s="119"/>
      <c r="M1891" s="119"/>
      <c r="N1891" s="119"/>
      <c r="O1891" s="119"/>
      <c r="P1891" s="120">
        <f t="shared" si="107"/>
        <v>0</v>
      </c>
    </row>
    <row r="1892" spans="1:16" ht="14.25" customHeight="1">
      <c r="A1892" s="340">
        <v>514</v>
      </c>
      <c r="B1892" s="341" t="s">
        <v>2053</v>
      </c>
      <c r="C1892" s="134">
        <v>11</v>
      </c>
      <c r="D1892" s="161"/>
      <c r="E1892" s="119"/>
      <c r="F1892" s="119"/>
      <c r="G1892" s="119"/>
      <c r="H1892" s="119"/>
      <c r="I1892" s="119"/>
      <c r="J1892" s="119"/>
      <c r="K1892" s="119"/>
      <c r="L1892" s="119"/>
      <c r="M1892" s="119"/>
      <c r="N1892" s="119"/>
      <c r="O1892" s="119"/>
      <c r="P1892" s="120">
        <f t="shared" si="107"/>
        <v>0</v>
      </c>
    </row>
    <row r="1893" spans="1:16" ht="14.25" customHeight="1">
      <c r="A1893" s="253"/>
      <c r="B1893" s="254"/>
      <c r="C1893" s="134">
        <v>12</v>
      </c>
      <c r="D1893" s="161"/>
      <c r="E1893" s="119"/>
      <c r="F1893" s="119"/>
      <c r="G1893" s="119"/>
      <c r="H1893" s="119"/>
      <c r="I1893" s="119"/>
      <c r="J1893" s="119"/>
      <c r="K1893" s="119"/>
      <c r="L1893" s="119"/>
      <c r="M1893" s="119"/>
      <c r="N1893" s="119"/>
      <c r="O1893" s="119"/>
      <c r="P1893" s="120">
        <f t="shared" si="107"/>
        <v>0</v>
      </c>
    </row>
    <row r="1894" spans="1:16" ht="14.25" customHeight="1">
      <c r="A1894" s="253"/>
      <c r="B1894" s="254"/>
      <c r="C1894" s="134">
        <v>13</v>
      </c>
      <c r="D1894" s="161"/>
      <c r="E1894" s="119"/>
      <c r="F1894" s="119"/>
      <c r="G1894" s="119"/>
      <c r="H1894" s="119"/>
      <c r="I1894" s="119"/>
      <c r="J1894" s="119"/>
      <c r="K1894" s="119"/>
      <c r="L1894" s="119"/>
      <c r="M1894" s="119"/>
      <c r="N1894" s="119"/>
      <c r="O1894" s="119"/>
      <c r="P1894" s="120">
        <f t="shared" si="107"/>
        <v>0</v>
      </c>
    </row>
    <row r="1895" spans="1:16" ht="14.25" customHeight="1">
      <c r="A1895" s="253"/>
      <c r="B1895" s="254"/>
      <c r="C1895" s="134">
        <v>14</v>
      </c>
      <c r="D1895" s="161"/>
      <c r="E1895" s="119"/>
      <c r="F1895" s="119"/>
      <c r="G1895" s="119"/>
      <c r="H1895" s="119"/>
      <c r="I1895" s="119"/>
      <c r="J1895" s="119"/>
      <c r="K1895" s="119"/>
      <c r="L1895" s="119"/>
      <c r="M1895" s="119"/>
      <c r="N1895" s="119"/>
      <c r="O1895" s="119"/>
      <c r="P1895" s="120">
        <f t="shared" si="107"/>
        <v>0</v>
      </c>
    </row>
    <row r="1896" spans="1:16" ht="14.25" customHeight="1">
      <c r="A1896" s="253"/>
      <c r="B1896" s="254"/>
      <c r="C1896" s="134">
        <v>15</v>
      </c>
      <c r="D1896" s="161"/>
      <c r="E1896" s="119"/>
      <c r="F1896" s="119"/>
      <c r="G1896" s="119"/>
      <c r="H1896" s="119"/>
      <c r="I1896" s="119"/>
      <c r="J1896" s="119"/>
      <c r="K1896" s="119"/>
      <c r="L1896" s="119"/>
      <c r="M1896" s="119"/>
      <c r="N1896" s="119"/>
      <c r="O1896" s="119"/>
      <c r="P1896" s="120">
        <f t="shared" si="107"/>
        <v>0</v>
      </c>
    </row>
    <row r="1897" spans="1:16" ht="14.25" customHeight="1">
      <c r="A1897" s="253"/>
      <c r="B1897" s="254"/>
      <c r="C1897" s="134">
        <v>16</v>
      </c>
      <c r="D1897" s="161"/>
      <c r="E1897" s="119"/>
      <c r="F1897" s="119"/>
      <c r="G1897" s="119"/>
      <c r="H1897" s="119"/>
      <c r="I1897" s="119"/>
      <c r="J1897" s="119"/>
      <c r="K1897" s="119"/>
      <c r="L1897" s="119"/>
      <c r="M1897" s="119"/>
      <c r="N1897" s="119"/>
      <c r="O1897" s="119"/>
      <c r="P1897" s="120">
        <f t="shared" si="107"/>
        <v>0</v>
      </c>
    </row>
    <row r="1898" spans="1:16" ht="14.25" customHeight="1">
      <c r="A1898" s="253"/>
      <c r="B1898" s="254"/>
      <c r="C1898" s="134">
        <v>17</v>
      </c>
      <c r="D1898" s="161"/>
      <c r="E1898" s="119"/>
      <c r="F1898" s="119"/>
      <c r="G1898" s="119"/>
      <c r="H1898" s="119"/>
      <c r="I1898" s="119"/>
      <c r="J1898" s="119"/>
      <c r="K1898" s="119"/>
      <c r="L1898" s="119"/>
      <c r="M1898" s="119"/>
      <c r="N1898" s="119"/>
      <c r="O1898" s="119"/>
      <c r="P1898" s="120">
        <f t="shared" si="107"/>
        <v>0</v>
      </c>
    </row>
    <row r="1899" spans="1:16" ht="14.25" customHeight="1">
      <c r="A1899" s="253"/>
      <c r="B1899" s="254"/>
      <c r="C1899" s="134">
        <v>25</v>
      </c>
      <c r="D1899" s="161"/>
      <c r="E1899" s="119"/>
      <c r="F1899" s="119"/>
      <c r="G1899" s="119"/>
      <c r="H1899" s="119"/>
      <c r="I1899" s="119"/>
      <c r="J1899" s="119"/>
      <c r="K1899" s="119"/>
      <c r="L1899" s="119"/>
      <c r="M1899" s="119"/>
      <c r="N1899" s="119"/>
      <c r="O1899" s="119"/>
      <c r="P1899" s="120">
        <f t="shared" si="107"/>
        <v>0</v>
      </c>
    </row>
    <row r="1900" spans="1:16" ht="14.25" customHeight="1">
      <c r="A1900" s="253"/>
      <c r="B1900" s="254"/>
      <c r="C1900" s="134">
        <v>26</v>
      </c>
      <c r="D1900" s="161"/>
      <c r="E1900" s="119"/>
      <c r="F1900" s="119"/>
      <c r="G1900" s="119"/>
      <c r="H1900" s="119"/>
      <c r="I1900" s="119"/>
      <c r="J1900" s="119"/>
      <c r="K1900" s="119"/>
      <c r="L1900" s="119"/>
      <c r="M1900" s="119"/>
      <c r="N1900" s="119"/>
      <c r="O1900" s="119"/>
      <c r="P1900" s="120">
        <f t="shared" si="107"/>
        <v>0</v>
      </c>
    </row>
    <row r="1901" spans="1:16" ht="14.25" customHeight="1">
      <c r="A1901" s="255"/>
      <c r="B1901" s="256"/>
      <c r="C1901" s="134">
        <v>27</v>
      </c>
      <c r="D1901" s="161"/>
      <c r="E1901" s="119"/>
      <c r="F1901" s="119"/>
      <c r="G1901" s="119"/>
      <c r="H1901" s="119"/>
      <c r="I1901" s="119"/>
      <c r="J1901" s="119"/>
      <c r="K1901" s="119"/>
      <c r="L1901" s="119"/>
      <c r="M1901" s="119"/>
      <c r="N1901" s="119"/>
      <c r="O1901" s="119"/>
      <c r="P1901" s="120">
        <f t="shared" si="107"/>
        <v>0</v>
      </c>
    </row>
    <row r="1902" spans="1:16" ht="14.25" customHeight="1">
      <c r="A1902" s="340">
        <v>515</v>
      </c>
      <c r="B1902" s="341" t="s">
        <v>2054</v>
      </c>
      <c r="C1902" s="134">
        <v>11</v>
      </c>
      <c r="D1902" s="161">
        <v>2500</v>
      </c>
      <c r="E1902" s="161">
        <v>2500</v>
      </c>
      <c r="F1902" s="161">
        <v>2500</v>
      </c>
      <c r="G1902" s="161">
        <v>2500</v>
      </c>
      <c r="H1902" s="161">
        <v>2500</v>
      </c>
      <c r="I1902" s="161">
        <v>2500</v>
      </c>
      <c r="J1902" s="161">
        <v>2500</v>
      </c>
      <c r="K1902" s="161">
        <v>2500</v>
      </c>
      <c r="L1902" s="161">
        <v>2500</v>
      </c>
      <c r="M1902" s="161">
        <v>2500</v>
      </c>
      <c r="N1902" s="161">
        <v>2500</v>
      </c>
      <c r="O1902" s="161">
        <v>2500</v>
      </c>
      <c r="P1902" s="120">
        <f t="shared" si="107"/>
        <v>30000</v>
      </c>
    </row>
    <row r="1903" spans="1:16" ht="14.25" customHeight="1">
      <c r="A1903" s="253"/>
      <c r="B1903" s="254"/>
      <c r="C1903" s="134">
        <v>12</v>
      </c>
      <c r="D1903" s="161"/>
      <c r="E1903" s="119"/>
      <c r="F1903" s="119"/>
      <c r="G1903" s="119"/>
      <c r="H1903" s="119"/>
      <c r="I1903" s="119"/>
      <c r="J1903" s="119"/>
      <c r="K1903" s="119"/>
      <c r="L1903" s="119"/>
      <c r="M1903" s="119"/>
      <c r="N1903" s="119"/>
      <c r="O1903" s="119"/>
      <c r="P1903" s="120">
        <f t="shared" si="107"/>
        <v>0</v>
      </c>
    </row>
    <row r="1904" spans="1:16" ht="14.25" customHeight="1">
      <c r="A1904" s="253"/>
      <c r="B1904" s="254"/>
      <c r="C1904" s="134">
        <v>13</v>
      </c>
      <c r="D1904" s="161"/>
      <c r="E1904" s="119"/>
      <c r="F1904" s="119"/>
      <c r="G1904" s="119"/>
      <c r="H1904" s="119"/>
      <c r="I1904" s="119"/>
      <c r="J1904" s="119"/>
      <c r="K1904" s="119"/>
      <c r="L1904" s="119"/>
      <c r="M1904" s="119"/>
      <c r="N1904" s="119"/>
      <c r="O1904" s="119"/>
      <c r="P1904" s="120">
        <f t="shared" si="107"/>
        <v>0</v>
      </c>
    </row>
    <row r="1905" spans="1:16" ht="14.25" customHeight="1">
      <c r="A1905" s="253"/>
      <c r="B1905" s="254"/>
      <c r="C1905" s="134">
        <v>14</v>
      </c>
      <c r="D1905" s="161"/>
      <c r="E1905" s="119"/>
      <c r="F1905" s="119"/>
      <c r="G1905" s="119"/>
      <c r="H1905" s="119"/>
      <c r="I1905" s="119"/>
      <c r="J1905" s="119"/>
      <c r="K1905" s="119"/>
      <c r="L1905" s="119"/>
      <c r="M1905" s="119"/>
      <c r="N1905" s="119"/>
      <c r="O1905" s="119"/>
      <c r="P1905" s="120">
        <f t="shared" si="107"/>
        <v>0</v>
      </c>
    </row>
    <row r="1906" spans="1:16" ht="14.25" customHeight="1">
      <c r="A1906" s="253"/>
      <c r="B1906" s="254"/>
      <c r="C1906" s="134">
        <v>15</v>
      </c>
      <c r="D1906" s="161"/>
      <c r="E1906" s="119"/>
      <c r="F1906" s="119"/>
      <c r="G1906" s="119"/>
      <c r="H1906" s="119"/>
      <c r="I1906" s="119"/>
      <c r="J1906" s="119"/>
      <c r="K1906" s="119"/>
      <c r="L1906" s="119"/>
      <c r="M1906" s="119"/>
      <c r="N1906" s="119"/>
      <c r="O1906" s="119"/>
      <c r="P1906" s="120">
        <f t="shared" si="107"/>
        <v>0</v>
      </c>
    </row>
    <row r="1907" spans="1:16" ht="14.25" customHeight="1">
      <c r="A1907" s="253"/>
      <c r="B1907" s="254"/>
      <c r="C1907" s="134">
        <v>16</v>
      </c>
      <c r="D1907" s="161"/>
      <c r="E1907" s="119"/>
      <c r="F1907" s="119"/>
      <c r="G1907" s="119"/>
      <c r="H1907" s="119"/>
      <c r="I1907" s="119"/>
      <c r="J1907" s="119"/>
      <c r="K1907" s="119"/>
      <c r="L1907" s="119"/>
      <c r="M1907" s="119"/>
      <c r="N1907" s="119"/>
      <c r="O1907" s="119"/>
      <c r="P1907" s="120">
        <f t="shared" si="107"/>
        <v>0</v>
      </c>
    </row>
    <row r="1908" spans="1:16" ht="14.25" customHeight="1">
      <c r="A1908" s="253"/>
      <c r="B1908" s="254"/>
      <c r="C1908" s="134">
        <v>17</v>
      </c>
      <c r="D1908" s="161"/>
      <c r="E1908" s="119"/>
      <c r="F1908" s="119"/>
      <c r="G1908" s="119"/>
      <c r="H1908" s="119"/>
      <c r="I1908" s="119"/>
      <c r="J1908" s="119"/>
      <c r="K1908" s="119"/>
      <c r="L1908" s="119"/>
      <c r="M1908" s="119"/>
      <c r="N1908" s="119"/>
      <c r="O1908" s="119"/>
      <c r="P1908" s="120">
        <f t="shared" si="107"/>
        <v>0</v>
      </c>
    </row>
    <row r="1909" spans="1:16" ht="14.25" customHeight="1">
      <c r="A1909" s="253"/>
      <c r="B1909" s="254"/>
      <c r="C1909" s="134">
        <v>25</v>
      </c>
      <c r="D1909" s="161"/>
      <c r="E1909" s="119"/>
      <c r="F1909" s="119"/>
      <c r="G1909" s="119"/>
      <c r="H1909" s="119"/>
      <c r="I1909" s="119"/>
      <c r="J1909" s="119"/>
      <c r="K1909" s="119"/>
      <c r="L1909" s="119"/>
      <c r="M1909" s="119"/>
      <c r="N1909" s="119"/>
      <c r="O1909" s="119"/>
      <c r="P1909" s="120">
        <f t="shared" si="107"/>
        <v>0</v>
      </c>
    </row>
    <row r="1910" spans="1:16" ht="14.25" customHeight="1">
      <c r="A1910" s="253"/>
      <c r="B1910" s="254"/>
      <c r="C1910" s="134">
        <v>26</v>
      </c>
      <c r="D1910" s="161"/>
      <c r="E1910" s="119"/>
      <c r="F1910" s="119"/>
      <c r="G1910" s="119"/>
      <c r="H1910" s="119"/>
      <c r="I1910" s="119"/>
      <c r="J1910" s="119"/>
      <c r="K1910" s="119"/>
      <c r="L1910" s="119"/>
      <c r="M1910" s="119"/>
      <c r="N1910" s="119"/>
      <c r="O1910" s="119"/>
      <c r="P1910" s="120">
        <f t="shared" si="107"/>
        <v>0</v>
      </c>
    </row>
    <row r="1911" spans="1:16" ht="14.25" customHeight="1">
      <c r="A1911" s="255"/>
      <c r="B1911" s="256"/>
      <c r="C1911" s="134">
        <v>27</v>
      </c>
      <c r="D1911" s="161"/>
      <c r="E1911" s="119"/>
      <c r="F1911" s="119"/>
      <c r="G1911" s="119"/>
      <c r="H1911" s="119"/>
      <c r="I1911" s="119"/>
      <c r="J1911" s="119"/>
      <c r="K1911" s="119"/>
      <c r="L1911" s="119"/>
      <c r="M1911" s="119"/>
      <c r="N1911" s="119"/>
      <c r="O1911" s="119"/>
      <c r="P1911" s="120">
        <f t="shared" si="107"/>
        <v>0</v>
      </c>
    </row>
    <row r="1912" spans="1:16" ht="14.25" customHeight="1">
      <c r="A1912" s="340">
        <v>519</v>
      </c>
      <c r="B1912" s="341" t="s">
        <v>2055</v>
      </c>
      <c r="C1912" s="134">
        <v>11</v>
      </c>
      <c r="D1912" s="161"/>
      <c r="E1912" s="119"/>
      <c r="F1912" s="119"/>
      <c r="G1912" s="119"/>
      <c r="H1912" s="119"/>
      <c r="I1912" s="119"/>
      <c r="J1912" s="119"/>
      <c r="K1912" s="119"/>
      <c r="L1912" s="119"/>
      <c r="M1912" s="119"/>
      <c r="N1912" s="119"/>
      <c r="O1912" s="119"/>
      <c r="P1912" s="120">
        <f t="shared" si="107"/>
        <v>0</v>
      </c>
    </row>
    <row r="1913" spans="1:16" ht="14.25" customHeight="1">
      <c r="A1913" s="253"/>
      <c r="B1913" s="254"/>
      <c r="C1913" s="134">
        <v>12</v>
      </c>
      <c r="D1913" s="161"/>
      <c r="E1913" s="119"/>
      <c r="F1913" s="119"/>
      <c r="G1913" s="119"/>
      <c r="H1913" s="119"/>
      <c r="I1913" s="119"/>
      <c r="J1913" s="119"/>
      <c r="K1913" s="119"/>
      <c r="L1913" s="119"/>
      <c r="M1913" s="119"/>
      <c r="N1913" s="119"/>
      <c r="O1913" s="119"/>
      <c r="P1913" s="120">
        <f t="shared" si="107"/>
        <v>0</v>
      </c>
    </row>
    <row r="1914" spans="1:16" ht="14.25" customHeight="1">
      <c r="A1914" s="253"/>
      <c r="B1914" s="254"/>
      <c r="C1914" s="134">
        <v>13</v>
      </c>
      <c r="D1914" s="161"/>
      <c r="E1914" s="119"/>
      <c r="F1914" s="119"/>
      <c r="G1914" s="119"/>
      <c r="H1914" s="119"/>
      <c r="I1914" s="119"/>
      <c r="J1914" s="119"/>
      <c r="K1914" s="119"/>
      <c r="L1914" s="119"/>
      <c r="M1914" s="119"/>
      <c r="N1914" s="119"/>
      <c r="O1914" s="119"/>
      <c r="P1914" s="120">
        <f t="shared" si="107"/>
        <v>0</v>
      </c>
    </row>
    <row r="1915" spans="1:16" ht="14.25" customHeight="1">
      <c r="A1915" s="253"/>
      <c r="B1915" s="254"/>
      <c r="C1915" s="134">
        <v>14</v>
      </c>
      <c r="D1915" s="161"/>
      <c r="E1915" s="119"/>
      <c r="F1915" s="119"/>
      <c r="G1915" s="119"/>
      <c r="H1915" s="119"/>
      <c r="I1915" s="119"/>
      <c r="J1915" s="119"/>
      <c r="K1915" s="119"/>
      <c r="L1915" s="119"/>
      <c r="M1915" s="119"/>
      <c r="N1915" s="119"/>
      <c r="O1915" s="119"/>
      <c r="P1915" s="120">
        <f t="shared" si="107"/>
        <v>0</v>
      </c>
    </row>
    <row r="1916" spans="1:16" ht="14.25" customHeight="1">
      <c r="A1916" s="253"/>
      <c r="B1916" s="254"/>
      <c r="C1916" s="134">
        <v>15</v>
      </c>
      <c r="D1916" s="161"/>
      <c r="E1916" s="119"/>
      <c r="F1916" s="119"/>
      <c r="G1916" s="119"/>
      <c r="H1916" s="119"/>
      <c r="I1916" s="119"/>
      <c r="J1916" s="119"/>
      <c r="K1916" s="119"/>
      <c r="L1916" s="119"/>
      <c r="M1916" s="119"/>
      <c r="N1916" s="119"/>
      <c r="O1916" s="119"/>
      <c r="P1916" s="120">
        <f t="shared" si="107"/>
        <v>0</v>
      </c>
    </row>
    <row r="1917" spans="1:16" ht="14.25" customHeight="1">
      <c r="A1917" s="253"/>
      <c r="B1917" s="254"/>
      <c r="C1917" s="134">
        <v>16</v>
      </c>
      <c r="D1917" s="161"/>
      <c r="E1917" s="119"/>
      <c r="F1917" s="119"/>
      <c r="G1917" s="119"/>
      <c r="H1917" s="119"/>
      <c r="I1917" s="119"/>
      <c r="J1917" s="119"/>
      <c r="K1917" s="119"/>
      <c r="L1917" s="119"/>
      <c r="M1917" s="119"/>
      <c r="N1917" s="119"/>
      <c r="O1917" s="119"/>
      <c r="P1917" s="120">
        <f t="shared" si="107"/>
        <v>0</v>
      </c>
    </row>
    <row r="1918" spans="1:16" ht="14.25" customHeight="1">
      <c r="A1918" s="253"/>
      <c r="B1918" s="254"/>
      <c r="C1918" s="134">
        <v>17</v>
      </c>
      <c r="D1918" s="161"/>
      <c r="E1918" s="119"/>
      <c r="F1918" s="119"/>
      <c r="G1918" s="119"/>
      <c r="H1918" s="119"/>
      <c r="I1918" s="119"/>
      <c r="J1918" s="119"/>
      <c r="K1918" s="119"/>
      <c r="L1918" s="119"/>
      <c r="M1918" s="119"/>
      <c r="N1918" s="119"/>
      <c r="O1918" s="119"/>
      <c r="P1918" s="120">
        <f t="shared" si="107"/>
        <v>0</v>
      </c>
    </row>
    <row r="1919" spans="1:16" ht="14.25" customHeight="1">
      <c r="A1919" s="253"/>
      <c r="B1919" s="254"/>
      <c r="C1919" s="134">
        <v>25</v>
      </c>
      <c r="D1919" s="161"/>
      <c r="E1919" s="119"/>
      <c r="F1919" s="119"/>
      <c r="G1919" s="119"/>
      <c r="H1919" s="119"/>
      <c r="I1919" s="119"/>
      <c r="J1919" s="119"/>
      <c r="K1919" s="119"/>
      <c r="L1919" s="119"/>
      <c r="M1919" s="119"/>
      <c r="N1919" s="119"/>
      <c r="O1919" s="119"/>
      <c r="P1919" s="120">
        <f t="shared" si="107"/>
        <v>0</v>
      </c>
    </row>
    <row r="1920" spans="1:16" ht="14.25" customHeight="1">
      <c r="A1920" s="253"/>
      <c r="B1920" s="254"/>
      <c r="C1920" s="134">
        <v>26</v>
      </c>
      <c r="D1920" s="161"/>
      <c r="E1920" s="119"/>
      <c r="F1920" s="119"/>
      <c r="G1920" s="119"/>
      <c r="H1920" s="119"/>
      <c r="I1920" s="119"/>
      <c r="J1920" s="119"/>
      <c r="K1920" s="119"/>
      <c r="L1920" s="119"/>
      <c r="M1920" s="119"/>
      <c r="N1920" s="119"/>
      <c r="O1920" s="119"/>
      <c r="P1920" s="120">
        <f t="shared" si="107"/>
        <v>0</v>
      </c>
    </row>
    <row r="1921" spans="1:16" ht="14.25" customHeight="1">
      <c r="A1921" s="255"/>
      <c r="B1921" s="256"/>
      <c r="C1921" s="134">
        <v>27</v>
      </c>
      <c r="D1921" s="161"/>
      <c r="E1921" s="119"/>
      <c r="F1921" s="119"/>
      <c r="G1921" s="119"/>
      <c r="H1921" s="119"/>
      <c r="I1921" s="119"/>
      <c r="J1921" s="119"/>
      <c r="K1921" s="119"/>
      <c r="L1921" s="119"/>
      <c r="M1921" s="119"/>
      <c r="N1921" s="119"/>
      <c r="O1921" s="119"/>
      <c r="P1921" s="120">
        <f t="shared" si="107"/>
        <v>0</v>
      </c>
    </row>
    <row r="1922" spans="1:16" ht="14.25" customHeight="1">
      <c r="A1922" s="155">
        <v>5200</v>
      </c>
      <c r="B1922" s="339" t="s">
        <v>2056</v>
      </c>
      <c r="C1922" s="262"/>
      <c r="D1922" s="156">
        <f t="shared" ref="D1922:P1922" si="108">SUM(D1923:D1962)</f>
        <v>4594</v>
      </c>
      <c r="E1922" s="156">
        <f t="shared" si="108"/>
        <v>4594</v>
      </c>
      <c r="F1922" s="156">
        <f t="shared" si="108"/>
        <v>4594</v>
      </c>
      <c r="G1922" s="156">
        <f t="shared" si="108"/>
        <v>4594</v>
      </c>
      <c r="H1922" s="156">
        <f t="shared" si="108"/>
        <v>4594</v>
      </c>
      <c r="I1922" s="156">
        <f t="shared" si="108"/>
        <v>4594</v>
      </c>
      <c r="J1922" s="156">
        <f t="shared" si="108"/>
        <v>4594</v>
      </c>
      <c r="K1922" s="156">
        <f t="shared" si="108"/>
        <v>4594</v>
      </c>
      <c r="L1922" s="156">
        <f t="shared" si="108"/>
        <v>4594</v>
      </c>
      <c r="M1922" s="156">
        <f t="shared" si="108"/>
        <v>4594</v>
      </c>
      <c r="N1922" s="156">
        <f t="shared" si="108"/>
        <v>4594</v>
      </c>
      <c r="O1922" s="156">
        <f t="shared" si="108"/>
        <v>4594</v>
      </c>
      <c r="P1922" s="156">
        <f t="shared" si="108"/>
        <v>55128</v>
      </c>
    </row>
    <row r="1923" spans="1:16" ht="14.25" customHeight="1">
      <c r="A1923" s="340">
        <v>521</v>
      </c>
      <c r="B1923" s="341" t="s">
        <v>2057</v>
      </c>
      <c r="C1923" s="134">
        <v>11</v>
      </c>
      <c r="D1923" s="161"/>
      <c r="E1923" s="161"/>
      <c r="F1923" s="161"/>
      <c r="G1923" s="161"/>
      <c r="H1923" s="161"/>
      <c r="I1923" s="161"/>
      <c r="J1923" s="161"/>
      <c r="K1923" s="161"/>
      <c r="L1923" s="161"/>
      <c r="M1923" s="161"/>
      <c r="N1923" s="161"/>
      <c r="O1923" s="161"/>
      <c r="P1923" s="120">
        <f t="shared" ref="P1923:P1962" si="109">SUM(D1923:O1923)</f>
        <v>0</v>
      </c>
    </row>
    <row r="1924" spans="1:16" ht="14.25" customHeight="1">
      <c r="A1924" s="253"/>
      <c r="B1924" s="254"/>
      <c r="C1924" s="134">
        <v>12</v>
      </c>
      <c r="D1924" s="161"/>
      <c r="E1924" s="119"/>
      <c r="F1924" s="119"/>
      <c r="G1924" s="119"/>
      <c r="H1924" s="119"/>
      <c r="I1924" s="119"/>
      <c r="J1924" s="119"/>
      <c r="K1924" s="119"/>
      <c r="L1924" s="119"/>
      <c r="M1924" s="119"/>
      <c r="N1924" s="119"/>
      <c r="O1924" s="119"/>
      <c r="P1924" s="120">
        <f t="shared" si="109"/>
        <v>0</v>
      </c>
    </row>
    <row r="1925" spans="1:16" ht="14.25" customHeight="1">
      <c r="A1925" s="253"/>
      <c r="B1925" s="254"/>
      <c r="C1925" s="134">
        <v>13</v>
      </c>
      <c r="D1925" s="161"/>
      <c r="E1925" s="119"/>
      <c r="F1925" s="119"/>
      <c r="G1925" s="119"/>
      <c r="H1925" s="119"/>
      <c r="I1925" s="119"/>
      <c r="J1925" s="119"/>
      <c r="K1925" s="119"/>
      <c r="L1925" s="119"/>
      <c r="M1925" s="119"/>
      <c r="N1925" s="119"/>
      <c r="O1925" s="119"/>
      <c r="P1925" s="120">
        <f t="shared" si="109"/>
        <v>0</v>
      </c>
    </row>
    <row r="1926" spans="1:16" ht="14.25" customHeight="1">
      <c r="A1926" s="253"/>
      <c r="B1926" s="254"/>
      <c r="C1926" s="134">
        <v>14</v>
      </c>
      <c r="D1926" s="161"/>
      <c r="E1926" s="119"/>
      <c r="F1926" s="119"/>
      <c r="G1926" s="119"/>
      <c r="H1926" s="119"/>
      <c r="I1926" s="119"/>
      <c r="J1926" s="119"/>
      <c r="K1926" s="119"/>
      <c r="L1926" s="119"/>
      <c r="M1926" s="119"/>
      <c r="N1926" s="119"/>
      <c r="O1926" s="119"/>
      <c r="P1926" s="120">
        <f t="shared" si="109"/>
        <v>0</v>
      </c>
    </row>
    <row r="1927" spans="1:16" ht="14.25" customHeight="1">
      <c r="A1927" s="253"/>
      <c r="B1927" s="254"/>
      <c r="C1927" s="134">
        <v>15</v>
      </c>
      <c r="D1927" s="161"/>
      <c r="E1927" s="119"/>
      <c r="F1927" s="119"/>
      <c r="G1927" s="119"/>
      <c r="H1927" s="119"/>
      <c r="I1927" s="119"/>
      <c r="J1927" s="119"/>
      <c r="K1927" s="119"/>
      <c r="L1927" s="119"/>
      <c r="M1927" s="119"/>
      <c r="N1927" s="119"/>
      <c r="O1927" s="119"/>
      <c r="P1927" s="120">
        <f t="shared" si="109"/>
        <v>0</v>
      </c>
    </row>
    <row r="1928" spans="1:16" ht="14.25" customHeight="1">
      <c r="A1928" s="253"/>
      <c r="B1928" s="254"/>
      <c r="C1928" s="134">
        <v>16</v>
      </c>
      <c r="D1928" s="161"/>
      <c r="E1928" s="119"/>
      <c r="F1928" s="119"/>
      <c r="G1928" s="119"/>
      <c r="H1928" s="119"/>
      <c r="I1928" s="119"/>
      <c r="J1928" s="119"/>
      <c r="K1928" s="119"/>
      <c r="L1928" s="119"/>
      <c r="M1928" s="119"/>
      <c r="N1928" s="119"/>
      <c r="O1928" s="119"/>
      <c r="P1928" s="120">
        <f t="shared" si="109"/>
        <v>0</v>
      </c>
    </row>
    <row r="1929" spans="1:16" ht="14.25" customHeight="1">
      <c r="A1929" s="253"/>
      <c r="B1929" s="254"/>
      <c r="C1929" s="134">
        <v>17</v>
      </c>
      <c r="D1929" s="161"/>
      <c r="E1929" s="119"/>
      <c r="F1929" s="119"/>
      <c r="G1929" s="119"/>
      <c r="H1929" s="119"/>
      <c r="I1929" s="119"/>
      <c r="J1929" s="119"/>
      <c r="K1929" s="119"/>
      <c r="L1929" s="119"/>
      <c r="M1929" s="119"/>
      <c r="N1929" s="119"/>
      <c r="O1929" s="119"/>
      <c r="P1929" s="120">
        <f t="shared" si="109"/>
        <v>0</v>
      </c>
    </row>
    <row r="1930" spans="1:16" ht="14.25" customHeight="1">
      <c r="A1930" s="253"/>
      <c r="B1930" s="254"/>
      <c r="C1930" s="134">
        <v>25</v>
      </c>
      <c r="D1930" s="161"/>
      <c r="E1930" s="119"/>
      <c r="F1930" s="119"/>
      <c r="G1930" s="119"/>
      <c r="H1930" s="119"/>
      <c r="I1930" s="119"/>
      <c r="J1930" s="119"/>
      <c r="K1930" s="119"/>
      <c r="L1930" s="119"/>
      <c r="M1930" s="119"/>
      <c r="N1930" s="119"/>
      <c r="O1930" s="119"/>
      <c r="P1930" s="120">
        <f t="shared" si="109"/>
        <v>0</v>
      </c>
    </row>
    <row r="1931" spans="1:16" ht="14.25" customHeight="1">
      <c r="A1931" s="253"/>
      <c r="B1931" s="254"/>
      <c r="C1931" s="134">
        <v>26</v>
      </c>
      <c r="D1931" s="161"/>
      <c r="E1931" s="119"/>
      <c r="F1931" s="119"/>
      <c r="G1931" s="119"/>
      <c r="H1931" s="119"/>
      <c r="I1931" s="119"/>
      <c r="J1931" s="119"/>
      <c r="K1931" s="119"/>
      <c r="L1931" s="119"/>
      <c r="M1931" s="119"/>
      <c r="N1931" s="119"/>
      <c r="O1931" s="119"/>
      <c r="P1931" s="120">
        <f t="shared" si="109"/>
        <v>0</v>
      </c>
    </row>
    <row r="1932" spans="1:16" ht="14.25" customHeight="1">
      <c r="A1932" s="255"/>
      <c r="B1932" s="256"/>
      <c r="C1932" s="134">
        <v>27</v>
      </c>
      <c r="D1932" s="161"/>
      <c r="E1932" s="119"/>
      <c r="F1932" s="119"/>
      <c r="G1932" s="119"/>
      <c r="H1932" s="119"/>
      <c r="I1932" s="119"/>
      <c r="J1932" s="119"/>
      <c r="K1932" s="119"/>
      <c r="L1932" s="119"/>
      <c r="M1932" s="119"/>
      <c r="N1932" s="119"/>
      <c r="O1932" s="119"/>
      <c r="P1932" s="120">
        <f t="shared" si="109"/>
        <v>0</v>
      </c>
    </row>
    <row r="1933" spans="1:16" ht="14.25" customHeight="1">
      <c r="A1933" s="340">
        <v>522</v>
      </c>
      <c r="B1933" s="341" t="s">
        <v>2058</v>
      </c>
      <c r="C1933" s="134">
        <v>11</v>
      </c>
      <c r="D1933" s="161"/>
      <c r="E1933" s="119"/>
      <c r="F1933" s="119"/>
      <c r="G1933" s="119"/>
      <c r="H1933" s="119"/>
      <c r="I1933" s="119"/>
      <c r="J1933" s="119"/>
      <c r="K1933" s="119"/>
      <c r="L1933" s="119"/>
      <c r="M1933" s="119"/>
      <c r="N1933" s="119"/>
      <c r="O1933" s="119"/>
      <c r="P1933" s="120">
        <f t="shared" si="109"/>
        <v>0</v>
      </c>
    </row>
    <row r="1934" spans="1:16" ht="14.25" customHeight="1">
      <c r="A1934" s="253"/>
      <c r="B1934" s="254"/>
      <c r="C1934" s="134">
        <v>12</v>
      </c>
      <c r="D1934" s="161"/>
      <c r="E1934" s="119"/>
      <c r="F1934" s="119"/>
      <c r="G1934" s="119"/>
      <c r="H1934" s="119"/>
      <c r="I1934" s="119"/>
      <c r="J1934" s="119"/>
      <c r="K1934" s="119"/>
      <c r="L1934" s="119"/>
      <c r="M1934" s="119"/>
      <c r="N1934" s="119"/>
      <c r="O1934" s="119"/>
      <c r="P1934" s="120">
        <f t="shared" si="109"/>
        <v>0</v>
      </c>
    </row>
    <row r="1935" spans="1:16" ht="14.25" customHeight="1">
      <c r="A1935" s="253"/>
      <c r="B1935" s="254"/>
      <c r="C1935" s="134">
        <v>13</v>
      </c>
      <c r="D1935" s="161"/>
      <c r="E1935" s="119"/>
      <c r="F1935" s="119"/>
      <c r="G1935" s="119"/>
      <c r="H1935" s="119"/>
      <c r="I1935" s="119"/>
      <c r="J1935" s="119"/>
      <c r="K1935" s="119"/>
      <c r="L1935" s="119"/>
      <c r="M1935" s="119"/>
      <c r="N1935" s="119"/>
      <c r="O1935" s="119"/>
      <c r="P1935" s="120">
        <f t="shared" si="109"/>
        <v>0</v>
      </c>
    </row>
    <row r="1936" spans="1:16" ht="14.25" customHeight="1">
      <c r="A1936" s="253"/>
      <c r="B1936" s="254"/>
      <c r="C1936" s="134">
        <v>14</v>
      </c>
      <c r="D1936" s="161"/>
      <c r="E1936" s="119"/>
      <c r="F1936" s="119"/>
      <c r="G1936" s="119"/>
      <c r="H1936" s="119"/>
      <c r="I1936" s="119"/>
      <c r="J1936" s="119"/>
      <c r="K1936" s="119"/>
      <c r="L1936" s="119"/>
      <c r="M1936" s="119"/>
      <c r="N1936" s="119"/>
      <c r="O1936" s="119"/>
      <c r="P1936" s="120">
        <f t="shared" si="109"/>
        <v>0</v>
      </c>
    </row>
    <row r="1937" spans="1:16" ht="14.25" customHeight="1">
      <c r="A1937" s="253"/>
      <c r="B1937" s="254"/>
      <c r="C1937" s="134">
        <v>15</v>
      </c>
      <c r="D1937" s="161"/>
      <c r="E1937" s="119"/>
      <c r="F1937" s="119"/>
      <c r="G1937" s="119"/>
      <c r="H1937" s="119"/>
      <c r="I1937" s="119"/>
      <c r="J1937" s="119"/>
      <c r="K1937" s="119"/>
      <c r="L1937" s="119"/>
      <c r="M1937" s="119"/>
      <c r="N1937" s="119"/>
      <c r="O1937" s="119"/>
      <c r="P1937" s="120">
        <f t="shared" si="109"/>
        <v>0</v>
      </c>
    </row>
    <row r="1938" spans="1:16" ht="14.25" customHeight="1">
      <c r="A1938" s="253"/>
      <c r="B1938" s="254"/>
      <c r="C1938" s="134">
        <v>16</v>
      </c>
      <c r="D1938" s="161"/>
      <c r="E1938" s="119"/>
      <c r="F1938" s="119"/>
      <c r="G1938" s="119"/>
      <c r="H1938" s="119"/>
      <c r="I1938" s="119"/>
      <c r="J1938" s="119"/>
      <c r="K1938" s="119"/>
      <c r="L1938" s="119"/>
      <c r="M1938" s="119"/>
      <c r="N1938" s="119"/>
      <c r="O1938" s="119"/>
      <c r="P1938" s="120">
        <f t="shared" si="109"/>
        <v>0</v>
      </c>
    </row>
    <row r="1939" spans="1:16" ht="14.25" customHeight="1">
      <c r="A1939" s="253"/>
      <c r="B1939" s="254"/>
      <c r="C1939" s="134">
        <v>17</v>
      </c>
      <c r="D1939" s="161"/>
      <c r="E1939" s="119"/>
      <c r="F1939" s="119"/>
      <c r="G1939" s="119"/>
      <c r="H1939" s="119"/>
      <c r="I1939" s="119"/>
      <c r="J1939" s="119"/>
      <c r="K1939" s="119"/>
      <c r="L1939" s="119"/>
      <c r="M1939" s="119"/>
      <c r="N1939" s="119"/>
      <c r="O1939" s="119"/>
      <c r="P1939" s="120">
        <f t="shared" si="109"/>
        <v>0</v>
      </c>
    </row>
    <row r="1940" spans="1:16" ht="14.25" customHeight="1">
      <c r="A1940" s="253"/>
      <c r="B1940" s="254"/>
      <c r="C1940" s="134">
        <v>25</v>
      </c>
      <c r="D1940" s="161"/>
      <c r="E1940" s="119"/>
      <c r="F1940" s="119"/>
      <c r="G1940" s="119"/>
      <c r="H1940" s="119"/>
      <c r="I1940" s="119"/>
      <c r="J1940" s="119"/>
      <c r="K1940" s="119"/>
      <c r="L1940" s="119"/>
      <c r="M1940" s="119"/>
      <c r="N1940" s="119"/>
      <c r="O1940" s="119"/>
      <c r="P1940" s="120">
        <f t="shared" si="109"/>
        <v>0</v>
      </c>
    </row>
    <row r="1941" spans="1:16" ht="14.25" customHeight="1">
      <c r="A1941" s="253"/>
      <c r="B1941" s="254"/>
      <c r="C1941" s="134">
        <v>26</v>
      </c>
      <c r="D1941" s="161"/>
      <c r="E1941" s="119"/>
      <c r="F1941" s="119"/>
      <c r="G1941" s="119"/>
      <c r="H1941" s="119"/>
      <c r="I1941" s="119"/>
      <c r="J1941" s="119"/>
      <c r="K1941" s="119"/>
      <c r="L1941" s="119"/>
      <c r="M1941" s="119"/>
      <c r="N1941" s="119"/>
      <c r="O1941" s="119"/>
      <c r="P1941" s="120">
        <f t="shared" si="109"/>
        <v>0</v>
      </c>
    </row>
    <row r="1942" spans="1:16" ht="14.25" customHeight="1">
      <c r="A1942" s="255"/>
      <c r="B1942" s="256"/>
      <c r="C1942" s="134">
        <v>27</v>
      </c>
      <c r="D1942" s="161"/>
      <c r="E1942" s="119"/>
      <c r="F1942" s="119"/>
      <c r="G1942" s="119"/>
      <c r="H1942" s="119"/>
      <c r="I1942" s="119"/>
      <c r="J1942" s="119"/>
      <c r="K1942" s="119"/>
      <c r="L1942" s="119"/>
      <c r="M1942" s="119"/>
      <c r="N1942" s="119"/>
      <c r="O1942" s="119"/>
      <c r="P1942" s="120">
        <f t="shared" si="109"/>
        <v>0</v>
      </c>
    </row>
    <row r="1943" spans="1:16" ht="14.25" customHeight="1">
      <c r="A1943" s="340">
        <v>523</v>
      </c>
      <c r="B1943" s="341" t="s">
        <v>2059</v>
      </c>
      <c r="C1943" s="134">
        <v>11</v>
      </c>
      <c r="D1943" s="161"/>
      <c r="E1943" s="119"/>
      <c r="F1943" s="119"/>
      <c r="G1943" s="119"/>
      <c r="H1943" s="119"/>
      <c r="I1943" s="119"/>
      <c r="J1943" s="119"/>
      <c r="K1943" s="119"/>
      <c r="L1943" s="119"/>
      <c r="M1943" s="119"/>
      <c r="N1943" s="119"/>
      <c r="O1943" s="119"/>
      <c r="P1943" s="120">
        <f t="shared" si="109"/>
        <v>0</v>
      </c>
    </row>
    <row r="1944" spans="1:16" ht="14.25" customHeight="1">
      <c r="A1944" s="253"/>
      <c r="B1944" s="254"/>
      <c r="C1944" s="134">
        <v>12</v>
      </c>
      <c r="D1944" s="161"/>
      <c r="E1944" s="119"/>
      <c r="F1944" s="119"/>
      <c r="G1944" s="119"/>
      <c r="H1944" s="119"/>
      <c r="I1944" s="119"/>
      <c r="J1944" s="119"/>
      <c r="K1944" s="119"/>
      <c r="L1944" s="119"/>
      <c r="M1944" s="119"/>
      <c r="N1944" s="119"/>
      <c r="O1944" s="119"/>
      <c r="P1944" s="120">
        <f t="shared" si="109"/>
        <v>0</v>
      </c>
    </row>
    <row r="1945" spans="1:16" ht="14.25" customHeight="1">
      <c r="A1945" s="253"/>
      <c r="B1945" s="254"/>
      <c r="C1945" s="134">
        <v>13</v>
      </c>
      <c r="D1945" s="161"/>
      <c r="E1945" s="119"/>
      <c r="F1945" s="119"/>
      <c r="G1945" s="119"/>
      <c r="H1945" s="119"/>
      <c r="I1945" s="119"/>
      <c r="J1945" s="119"/>
      <c r="K1945" s="119"/>
      <c r="L1945" s="119"/>
      <c r="M1945" s="119"/>
      <c r="N1945" s="119"/>
      <c r="O1945" s="119"/>
      <c r="P1945" s="120">
        <f t="shared" si="109"/>
        <v>0</v>
      </c>
    </row>
    <row r="1946" spans="1:16" ht="14.25" customHeight="1">
      <c r="A1946" s="253"/>
      <c r="B1946" s="254"/>
      <c r="C1946" s="134">
        <v>14</v>
      </c>
      <c r="D1946" s="161"/>
      <c r="E1946" s="119"/>
      <c r="F1946" s="119"/>
      <c r="G1946" s="119"/>
      <c r="H1946" s="119"/>
      <c r="I1946" s="119"/>
      <c r="J1946" s="119"/>
      <c r="K1946" s="119"/>
      <c r="L1946" s="119"/>
      <c r="M1946" s="119"/>
      <c r="N1946" s="119"/>
      <c r="O1946" s="119"/>
      <c r="P1946" s="120">
        <f t="shared" si="109"/>
        <v>0</v>
      </c>
    </row>
    <row r="1947" spans="1:16" ht="14.25" customHeight="1">
      <c r="A1947" s="253"/>
      <c r="B1947" s="254"/>
      <c r="C1947" s="134">
        <v>15</v>
      </c>
      <c r="D1947" s="161"/>
      <c r="E1947" s="119"/>
      <c r="F1947" s="119"/>
      <c r="G1947" s="119"/>
      <c r="H1947" s="119"/>
      <c r="I1947" s="119"/>
      <c r="J1947" s="119"/>
      <c r="K1947" s="119"/>
      <c r="L1947" s="119"/>
      <c r="M1947" s="119"/>
      <c r="N1947" s="119"/>
      <c r="O1947" s="119"/>
      <c r="P1947" s="120">
        <f t="shared" si="109"/>
        <v>0</v>
      </c>
    </row>
    <row r="1948" spans="1:16" ht="14.25" customHeight="1">
      <c r="A1948" s="253"/>
      <c r="B1948" s="254"/>
      <c r="C1948" s="134">
        <v>16</v>
      </c>
      <c r="D1948" s="161"/>
      <c r="E1948" s="119"/>
      <c r="F1948" s="119"/>
      <c r="G1948" s="119"/>
      <c r="H1948" s="119"/>
      <c r="I1948" s="119"/>
      <c r="J1948" s="119"/>
      <c r="K1948" s="119"/>
      <c r="L1948" s="119"/>
      <c r="M1948" s="119"/>
      <c r="N1948" s="119"/>
      <c r="O1948" s="119"/>
      <c r="P1948" s="120">
        <f t="shared" si="109"/>
        <v>0</v>
      </c>
    </row>
    <row r="1949" spans="1:16" ht="14.25" customHeight="1">
      <c r="A1949" s="253"/>
      <c r="B1949" s="254"/>
      <c r="C1949" s="134">
        <v>17</v>
      </c>
      <c r="D1949" s="161"/>
      <c r="E1949" s="119"/>
      <c r="F1949" s="119"/>
      <c r="G1949" s="119"/>
      <c r="H1949" s="119"/>
      <c r="I1949" s="119"/>
      <c r="J1949" s="119"/>
      <c r="K1949" s="119"/>
      <c r="L1949" s="119"/>
      <c r="M1949" s="119"/>
      <c r="N1949" s="119"/>
      <c r="O1949" s="119"/>
      <c r="P1949" s="120">
        <f t="shared" si="109"/>
        <v>0</v>
      </c>
    </row>
    <row r="1950" spans="1:16" ht="14.25" customHeight="1">
      <c r="A1950" s="253"/>
      <c r="B1950" s="254"/>
      <c r="C1950" s="134">
        <v>25</v>
      </c>
      <c r="D1950" s="161"/>
      <c r="E1950" s="119"/>
      <c r="F1950" s="119"/>
      <c r="G1950" s="119"/>
      <c r="H1950" s="119"/>
      <c r="I1950" s="119"/>
      <c r="J1950" s="119"/>
      <c r="K1950" s="119"/>
      <c r="L1950" s="119"/>
      <c r="M1950" s="119"/>
      <c r="N1950" s="119"/>
      <c r="O1950" s="119"/>
      <c r="P1950" s="120">
        <f t="shared" si="109"/>
        <v>0</v>
      </c>
    </row>
    <row r="1951" spans="1:16" ht="14.25" customHeight="1">
      <c r="A1951" s="253"/>
      <c r="B1951" s="254"/>
      <c r="C1951" s="134">
        <v>26</v>
      </c>
      <c r="D1951" s="161"/>
      <c r="E1951" s="119"/>
      <c r="F1951" s="119"/>
      <c r="G1951" s="119"/>
      <c r="H1951" s="119"/>
      <c r="I1951" s="119"/>
      <c r="J1951" s="119"/>
      <c r="K1951" s="119"/>
      <c r="L1951" s="119"/>
      <c r="M1951" s="119"/>
      <c r="N1951" s="119"/>
      <c r="O1951" s="119"/>
      <c r="P1951" s="120">
        <f t="shared" si="109"/>
        <v>0</v>
      </c>
    </row>
    <row r="1952" spans="1:16" ht="14.25" customHeight="1">
      <c r="A1952" s="255"/>
      <c r="B1952" s="256"/>
      <c r="C1952" s="134">
        <v>27</v>
      </c>
      <c r="D1952" s="161"/>
      <c r="E1952" s="119"/>
      <c r="F1952" s="119"/>
      <c r="G1952" s="119"/>
      <c r="H1952" s="119"/>
      <c r="I1952" s="119"/>
      <c r="J1952" s="119"/>
      <c r="K1952" s="119"/>
      <c r="L1952" s="119"/>
      <c r="M1952" s="119"/>
      <c r="N1952" s="119"/>
      <c r="O1952" s="119"/>
      <c r="P1952" s="120">
        <f t="shared" si="109"/>
        <v>0</v>
      </c>
    </row>
    <row r="1953" spans="1:16" ht="14.25" customHeight="1">
      <c r="A1953" s="340">
        <v>529</v>
      </c>
      <c r="B1953" s="341" t="s">
        <v>2060</v>
      </c>
      <c r="C1953" s="134">
        <v>11</v>
      </c>
      <c r="D1953" s="161">
        <v>4594</v>
      </c>
      <c r="E1953" s="161">
        <v>4594</v>
      </c>
      <c r="F1953" s="161">
        <v>4594</v>
      </c>
      <c r="G1953" s="161">
        <v>4594</v>
      </c>
      <c r="H1953" s="161">
        <v>4594</v>
      </c>
      <c r="I1953" s="161">
        <v>4594</v>
      </c>
      <c r="J1953" s="161">
        <v>4594</v>
      </c>
      <c r="K1953" s="161">
        <v>4594</v>
      </c>
      <c r="L1953" s="161">
        <v>4594</v>
      </c>
      <c r="M1953" s="161">
        <v>4594</v>
      </c>
      <c r="N1953" s="161">
        <v>4594</v>
      </c>
      <c r="O1953" s="161">
        <v>4594</v>
      </c>
      <c r="P1953" s="120">
        <f t="shared" si="109"/>
        <v>55128</v>
      </c>
    </row>
    <row r="1954" spans="1:16" ht="14.25" customHeight="1">
      <c r="A1954" s="253"/>
      <c r="B1954" s="254"/>
      <c r="C1954" s="134">
        <v>12</v>
      </c>
      <c r="D1954" s="161"/>
      <c r="E1954" s="119"/>
      <c r="F1954" s="119"/>
      <c r="G1954" s="119"/>
      <c r="H1954" s="119"/>
      <c r="I1954" s="119"/>
      <c r="J1954" s="119"/>
      <c r="K1954" s="119"/>
      <c r="L1954" s="119"/>
      <c r="M1954" s="119"/>
      <c r="N1954" s="119"/>
      <c r="O1954" s="119"/>
      <c r="P1954" s="120">
        <f t="shared" si="109"/>
        <v>0</v>
      </c>
    </row>
    <row r="1955" spans="1:16" ht="14.25" customHeight="1">
      <c r="A1955" s="253"/>
      <c r="B1955" s="254"/>
      <c r="C1955" s="134">
        <v>13</v>
      </c>
      <c r="D1955" s="161"/>
      <c r="E1955" s="119"/>
      <c r="F1955" s="119"/>
      <c r="G1955" s="119"/>
      <c r="H1955" s="119"/>
      <c r="I1955" s="119"/>
      <c r="J1955" s="119"/>
      <c r="K1955" s="119"/>
      <c r="L1955" s="119"/>
      <c r="M1955" s="119"/>
      <c r="N1955" s="119"/>
      <c r="O1955" s="119"/>
      <c r="P1955" s="120">
        <f t="shared" si="109"/>
        <v>0</v>
      </c>
    </row>
    <row r="1956" spans="1:16" ht="14.25" customHeight="1">
      <c r="A1956" s="253"/>
      <c r="B1956" s="254"/>
      <c r="C1956" s="134">
        <v>14</v>
      </c>
      <c r="D1956" s="161"/>
      <c r="E1956" s="119"/>
      <c r="F1956" s="119"/>
      <c r="G1956" s="119"/>
      <c r="H1956" s="119"/>
      <c r="I1956" s="119"/>
      <c r="J1956" s="119"/>
      <c r="K1956" s="119"/>
      <c r="L1956" s="119"/>
      <c r="M1956" s="119"/>
      <c r="N1956" s="119"/>
      <c r="O1956" s="119"/>
      <c r="P1956" s="120">
        <f t="shared" si="109"/>
        <v>0</v>
      </c>
    </row>
    <row r="1957" spans="1:16" ht="14.25" customHeight="1">
      <c r="A1957" s="253"/>
      <c r="B1957" s="254"/>
      <c r="C1957" s="134">
        <v>15</v>
      </c>
      <c r="D1957" s="161"/>
      <c r="E1957" s="119"/>
      <c r="F1957" s="119"/>
      <c r="G1957" s="119"/>
      <c r="H1957" s="119"/>
      <c r="I1957" s="119"/>
      <c r="J1957" s="119"/>
      <c r="K1957" s="119"/>
      <c r="L1957" s="119"/>
      <c r="M1957" s="119"/>
      <c r="N1957" s="119"/>
      <c r="O1957" s="119"/>
      <c r="P1957" s="120">
        <f t="shared" si="109"/>
        <v>0</v>
      </c>
    </row>
    <row r="1958" spans="1:16" ht="14.25" customHeight="1">
      <c r="A1958" s="253"/>
      <c r="B1958" s="254"/>
      <c r="C1958" s="134">
        <v>16</v>
      </c>
      <c r="D1958" s="161"/>
      <c r="E1958" s="119"/>
      <c r="F1958" s="119"/>
      <c r="G1958" s="119"/>
      <c r="H1958" s="119"/>
      <c r="I1958" s="119"/>
      <c r="J1958" s="119"/>
      <c r="K1958" s="119"/>
      <c r="L1958" s="119"/>
      <c r="M1958" s="119"/>
      <c r="N1958" s="119"/>
      <c r="O1958" s="119"/>
      <c r="P1958" s="120">
        <f t="shared" si="109"/>
        <v>0</v>
      </c>
    </row>
    <row r="1959" spans="1:16" ht="14.25" customHeight="1">
      <c r="A1959" s="253"/>
      <c r="B1959" s="254"/>
      <c r="C1959" s="134">
        <v>17</v>
      </c>
      <c r="D1959" s="161"/>
      <c r="E1959" s="119"/>
      <c r="F1959" s="119"/>
      <c r="G1959" s="119"/>
      <c r="H1959" s="119"/>
      <c r="I1959" s="119"/>
      <c r="J1959" s="119"/>
      <c r="K1959" s="119"/>
      <c r="L1959" s="119"/>
      <c r="M1959" s="119"/>
      <c r="N1959" s="119"/>
      <c r="O1959" s="119"/>
      <c r="P1959" s="120">
        <f t="shared" si="109"/>
        <v>0</v>
      </c>
    </row>
    <row r="1960" spans="1:16" ht="14.25" customHeight="1">
      <c r="A1960" s="253"/>
      <c r="B1960" s="254"/>
      <c r="C1960" s="134">
        <v>25</v>
      </c>
      <c r="D1960" s="161"/>
      <c r="E1960" s="119"/>
      <c r="F1960" s="119"/>
      <c r="G1960" s="119"/>
      <c r="H1960" s="119"/>
      <c r="I1960" s="119"/>
      <c r="J1960" s="119"/>
      <c r="K1960" s="119"/>
      <c r="L1960" s="119"/>
      <c r="M1960" s="119"/>
      <c r="N1960" s="119"/>
      <c r="O1960" s="119"/>
      <c r="P1960" s="120">
        <f t="shared" si="109"/>
        <v>0</v>
      </c>
    </row>
    <row r="1961" spans="1:16" ht="14.25" customHeight="1">
      <c r="A1961" s="253"/>
      <c r="B1961" s="254"/>
      <c r="C1961" s="134">
        <v>26</v>
      </c>
      <c r="D1961" s="161"/>
      <c r="E1961" s="119"/>
      <c r="F1961" s="119"/>
      <c r="G1961" s="119"/>
      <c r="H1961" s="119"/>
      <c r="I1961" s="119"/>
      <c r="J1961" s="119"/>
      <c r="K1961" s="119"/>
      <c r="L1961" s="119"/>
      <c r="M1961" s="119"/>
      <c r="N1961" s="119"/>
      <c r="O1961" s="119"/>
      <c r="P1961" s="120">
        <f t="shared" si="109"/>
        <v>0</v>
      </c>
    </row>
    <row r="1962" spans="1:16" ht="14.25" customHeight="1">
      <c r="A1962" s="255"/>
      <c r="B1962" s="256"/>
      <c r="C1962" s="134">
        <v>27</v>
      </c>
      <c r="D1962" s="161"/>
      <c r="E1962" s="119"/>
      <c r="F1962" s="119"/>
      <c r="G1962" s="119"/>
      <c r="H1962" s="119"/>
      <c r="I1962" s="119"/>
      <c r="J1962" s="119"/>
      <c r="K1962" s="119"/>
      <c r="L1962" s="119"/>
      <c r="M1962" s="119"/>
      <c r="N1962" s="119"/>
      <c r="O1962" s="119"/>
      <c r="P1962" s="120">
        <f t="shared" si="109"/>
        <v>0</v>
      </c>
    </row>
    <row r="1963" spans="1:16" ht="14.25" customHeight="1">
      <c r="A1963" s="155">
        <v>5300</v>
      </c>
      <c r="B1963" s="339" t="s">
        <v>2061</v>
      </c>
      <c r="C1963" s="262"/>
      <c r="D1963" s="156">
        <f t="shared" ref="D1963:P1963" si="110">SUM(D1964:D1983)</f>
        <v>0</v>
      </c>
      <c r="E1963" s="156">
        <f t="shared" si="110"/>
        <v>0</v>
      </c>
      <c r="F1963" s="156">
        <f t="shared" si="110"/>
        <v>0</v>
      </c>
      <c r="G1963" s="156">
        <f t="shared" si="110"/>
        <v>0</v>
      </c>
      <c r="H1963" s="156">
        <f t="shared" si="110"/>
        <v>0</v>
      </c>
      <c r="I1963" s="156">
        <f t="shared" si="110"/>
        <v>0</v>
      </c>
      <c r="J1963" s="156">
        <f t="shared" si="110"/>
        <v>0</v>
      </c>
      <c r="K1963" s="156">
        <f t="shared" si="110"/>
        <v>0</v>
      </c>
      <c r="L1963" s="156">
        <f t="shared" si="110"/>
        <v>0</v>
      </c>
      <c r="M1963" s="156">
        <f t="shared" si="110"/>
        <v>0</v>
      </c>
      <c r="N1963" s="156">
        <f t="shared" si="110"/>
        <v>0</v>
      </c>
      <c r="O1963" s="156">
        <f t="shared" si="110"/>
        <v>0</v>
      </c>
      <c r="P1963" s="156">
        <f t="shared" si="110"/>
        <v>0</v>
      </c>
    </row>
    <row r="1964" spans="1:16" ht="14.25" customHeight="1">
      <c r="A1964" s="340">
        <v>531</v>
      </c>
      <c r="B1964" s="341" t="s">
        <v>2062</v>
      </c>
      <c r="C1964" s="134">
        <v>11</v>
      </c>
      <c r="D1964" s="161"/>
      <c r="E1964" s="119"/>
      <c r="F1964" s="119"/>
      <c r="G1964" s="119"/>
      <c r="H1964" s="119"/>
      <c r="I1964" s="119"/>
      <c r="J1964" s="119"/>
      <c r="K1964" s="119"/>
      <c r="L1964" s="119"/>
      <c r="M1964" s="119"/>
      <c r="N1964" s="119"/>
      <c r="O1964" s="119"/>
      <c r="P1964" s="120">
        <f t="shared" ref="P1964:P1983" si="111">SUM(D1964:O1964)</f>
        <v>0</v>
      </c>
    </row>
    <row r="1965" spans="1:16" ht="14.25" customHeight="1">
      <c r="A1965" s="253"/>
      <c r="B1965" s="254"/>
      <c r="C1965" s="134">
        <v>12</v>
      </c>
      <c r="D1965" s="161"/>
      <c r="E1965" s="119"/>
      <c r="F1965" s="119"/>
      <c r="G1965" s="119"/>
      <c r="H1965" s="119"/>
      <c r="I1965" s="119"/>
      <c r="J1965" s="119"/>
      <c r="K1965" s="119"/>
      <c r="L1965" s="119"/>
      <c r="M1965" s="119"/>
      <c r="N1965" s="119"/>
      <c r="O1965" s="119"/>
      <c r="P1965" s="120">
        <f t="shared" si="111"/>
        <v>0</v>
      </c>
    </row>
    <row r="1966" spans="1:16" ht="14.25" customHeight="1">
      <c r="A1966" s="253"/>
      <c r="B1966" s="254"/>
      <c r="C1966" s="134">
        <v>13</v>
      </c>
      <c r="D1966" s="161"/>
      <c r="E1966" s="119"/>
      <c r="F1966" s="119"/>
      <c r="G1966" s="119"/>
      <c r="H1966" s="119"/>
      <c r="I1966" s="119"/>
      <c r="J1966" s="119"/>
      <c r="K1966" s="119"/>
      <c r="L1966" s="119"/>
      <c r="M1966" s="119"/>
      <c r="N1966" s="119"/>
      <c r="O1966" s="119"/>
      <c r="P1966" s="120">
        <f t="shared" si="111"/>
        <v>0</v>
      </c>
    </row>
    <row r="1967" spans="1:16" ht="14.25" customHeight="1">
      <c r="A1967" s="253"/>
      <c r="B1967" s="254"/>
      <c r="C1967" s="134">
        <v>14</v>
      </c>
      <c r="D1967" s="161"/>
      <c r="E1967" s="119"/>
      <c r="F1967" s="119"/>
      <c r="G1967" s="119"/>
      <c r="H1967" s="119"/>
      <c r="I1967" s="119"/>
      <c r="J1967" s="119"/>
      <c r="K1967" s="119"/>
      <c r="L1967" s="119"/>
      <c r="M1967" s="119"/>
      <c r="N1967" s="119"/>
      <c r="O1967" s="119"/>
      <c r="P1967" s="120">
        <f t="shared" si="111"/>
        <v>0</v>
      </c>
    </row>
    <row r="1968" spans="1:16" ht="14.25" customHeight="1">
      <c r="A1968" s="253"/>
      <c r="B1968" s="254"/>
      <c r="C1968" s="134">
        <v>15</v>
      </c>
      <c r="D1968" s="161"/>
      <c r="E1968" s="161"/>
      <c r="F1968" s="161"/>
      <c r="G1968" s="161"/>
      <c r="H1968" s="161"/>
      <c r="I1968" s="161"/>
      <c r="J1968" s="161"/>
      <c r="K1968" s="161"/>
      <c r="L1968" s="161"/>
      <c r="M1968" s="161"/>
      <c r="N1968" s="161"/>
      <c r="O1968" s="161"/>
      <c r="P1968" s="120">
        <f t="shared" si="111"/>
        <v>0</v>
      </c>
    </row>
    <row r="1969" spans="1:16" ht="14.25" customHeight="1">
      <c r="A1969" s="253"/>
      <c r="B1969" s="254"/>
      <c r="C1969" s="134">
        <v>16</v>
      </c>
      <c r="D1969" s="161"/>
      <c r="E1969" s="119"/>
      <c r="F1969" s="119"/>
      <c r="G1969" s="119"/>
      <c r="H1969" s="119"/>
      <c r="I1969" s="119"/>
      <c r="J1969" s="119"/>
      <c r="K1969" s="119"/>
      <c r="L1969" s="119"/>
      <c r="M1969" s="119"/>
      <c r="N1969" s="119"/>
      <c r="O1969" s="119"/>
      <c r="P1969" s="120">
        <f t="shared" si="111"/>
        <v>0</v>
      </c>
    </row>
    <row r="1970" spans="1:16" ht="14.25" customHeight="1">
      <c r="A1970" s="253"/>
      <c r="B1970" s="254"/>
      <c r="C1970" s="134">
        <v>17</v>
      </c>
      <c r="D1970" s="161"/>
      <c r="E1970" s="119"/>
      <c r="F1970" s="119"/>
      <c r="G1970" s="119"/>
      <c r="H1970" s="119"/>
      <c r="I1970" s="119"/>
      <c r="J1970" s="119"/>
      <c r="K1970" s="119"/>
      <c r="L1970" s="119"/>
      <c r="M1970" s="119"/>
      <c r="N1970" s="119"/>
      <c r="O1970" s="119"/>
      <c r="P1970" s="120">
        <f t="shared" si="111"/>
        <v>0</v>
      </c>
    </row>
    <row r="1971" spans="1:16" ht="14.25" customHeight="1">
      <c r="A1971" s="253"/>
      <c r="B1971" s="254"/>
      <c r="C1971" s="134">
        <v>25</v>
      </c>
      <c r="D1971" s="161"/>
      <c r="E1971" s="119"/>
      <c r="F1971" s="119"/>
      <c r="G1971" s="119"/>
      <c r="H1971" s="119"/>
      <c r="I1971" s="119"/>
      <c r="J1971" s="119"/>
      <c r="K1971" s="119"/>
      <c r="L1971" s="119"/>
      <c r="M1971" s="119"/>
      <c r="N1971" s="119"/>
      <c r="O1971" s="119"/>
      <c r="P1971" s="120">
        <f t="shared" si="111"/>
        <v>0</v>
      </c>
    </row>
    <row r="1972" spans="1:16" ht="14.25" customHeight="1">
      <c r="A1972" s="253"/>
      <c r="B1972" s="254"/>
      <c r="C1972" s="134">
        <v>26</v>
      </c>
      <c r="D1972" s="161"/>
      <c r="E1972" s="119"/>
      <c r="F1972" s="119"/>
      <c r="G1972" s="119"/>
      <c r="H1972" s="119"/>
      <c r="I1972" s="119"/>
      <c r="J1972" s="119"/>
      <c r="K1972" s="119"/>
      <c r="L1972" s="119"/>
      <c r="M1972" s="119"/>
      <c r="N1972" s="119"/>
      <c r="O1972" s="119"/>
      <c r="P1972" s="120">
        <f t="shared" si="111"/>
        <v>0</v>
      </c>
    </row>
    <row r="1973" spans="1:16" ht="14.25" customHeight="1">
      <c r="A1973" s="255"/>
      <c r="B1973" s="256"/>
      <c r="C1973" s="134">
        <v>27</v>
      </c>
      <c r="D1973" s="161"/>
      <c r="E1973" s="119"/>
      <c r="F1973" s="119"/>
      <c r="G1973" s="119"/>
      <c r="H1973" s="119"/>
      <c r="I1973" s="119"/>
      <c r="J1973" s="119"/>
      <c r="K1973" s="119"/>
      <c r="L1973" s="119"/>
      <c r="M1973" s="119"/>
      <c r="N1973" s="119"/>
      <c r="O1973" s="119"/>
      <c r="P1973" s="120">
        <f t="shared" si="111"/>
        <v>0</v>
      </c>
    </row>
    <row r="1974" spans="1:16" ht="14.25" customHeight="1">
      <c r="A1974" s="340">
        <v>532</v>
      </c>
      <c r="B1974" s="341" t="s">
        <v>2063</v>
      </c>
      <c r="C1974" s="134">
        <v>11</v>
      </c>
      <c r="D1974" s="161"/>
      <c r="E1974" s="119"/>
      <c r="F1974" s="119"/>
      <c r="G1974" s="119"/>
      <c r="H1974" s="119"/>
      <c r="I1974" s="119"/>
      <c r="J1974" s="119"/>
      <c r="K1974" s="119"/>
      <c r="L1974" s="119"/>
      <c r="M1974" s="119"/>
      <c r="N1974" s="119"/>
      <c r="O1974" s="119"/>
      <c r="P1974" s="120">
        <f t="shared" si="111"/>
        <v>0</v>
      </c>
    </row>
    <row r="1975" spans="1:16" ht="14.25" customHeight="1">
      <c r="A1975" s="253"/>
      <c r="B1975" s="254"/>
      <c r="C1975" s="134">
        <v>12</v>
      </c>
      <c r="D1975" s="161"/>
      <c r="E1975" s="119"/>
      <c r="F1975" s="119"/>
      <c r="G1975" s="119"/>
      <c r="H1975" s="119"/>
      <c r="I1975" s="119"/>
      <c r="J1975" s="119"/>
      <c r="K1975" s="119"/>
      <c r="L1975" s="119"/>
      <c r="M1975" s="119"/>
      <c r="N1975" s="119"/>
      <c r="O1975" s="119"/>
      <c r="P1975" s="120">
        <f t="shared" si="111"/>
        <v>0</v>
      </c>
    </row>
    <row r="1976" spans="1:16" ht="14.25" customHeight="1">
      <c r="A1976" s="253"/>
      <c r="B1976" s="254"/>
      <c r="C1976" s="134">
        <v>13</v>
      </c>
      <c r="D1976" s="161"/>
      <c r="E1976" s="119"/>
      <c r="F1976" s="119"/>
      <c r="G1976" s="119"/>
      <c r="H1976" s="119"/>
      <c r="I1976" s="119"/>
      <c r="J1976" s="119"/>
      <c r="K1976" s="119"/>
      <c r="L1976" s="119"/>
      <c r="M1976" s="119"/>
      <c r="N1976" s="119"/>
      <c r="O1976" s="119"/>
      <c r="P1976" s="120">
        <f t="shared" si="111"/>
        <v>0</v>
      </c>
    </row>
    <row r="1977" spans="1:16" ht="14.25" customHeight="1">
      <c r="A1977" s="253"/>
      <c r="B1977" s="254"/>
      <c r="C1977" s="134">
        <v>14</v>
      </c>
      <c r="D1977" s="161"/>
      <c r="E1977" s="119"/>
      <c r="F1977" s="119"/>
      <c r="G1977" s="119"/>
      <c r="H1977" s="119"/>
      <c r="I1977" s="119"/>
      <c r="J1977" s="119"/>
      <c r="K1977" s="119"/>
      <c r="L1977" s="119"/>
      <c r="M1977" s="119"/>
      <c r="N1977" s="119"/>
      <c r="O1977" s="119"/>
      <c r="P1977" s="120">
        <f t="shared" si="111"/>
        <v>0</v>
      </c>
    </row>
    <row r="1978" spans="1:16" ht="14.25" customHeight="1">
      <c r="A1978" s="253"/>
      <c r="B1978" s="254"/>
      <c r="C1978" s="134">
        <v>15</v>
      </c>
      <c r="D1978" s="161"/>
      <c r="E1978" s="161"/>
      <c r="F1978" s="161"/>
      <c r="G1978" s="161"/>
      <c r="H1978" s="161"/>
      <c r="I1978" s="161"/>
      <c r="J1978" s="161"/>
      <c r="K1978" s="161"/>
      <c r="L1978" s="161"/>
      <c r="M1978" s="161"/>
      <c r="N1978" s="161"/>
      <c r="O1978" s="161"/>
      <c r="P1978" s="120">
        <f t="shared" si="111"/>
        <v>0</v>
      </c>
    </row>
    <row r="1979" spans="1:16" ht="14.25" customHeight="1">
      <c r="A1979" s="253"/>
      <c r="B1979" s="254"/>
      <c r="C1979" s="134">
        <v>16</v>
      </c>
      <c r="D1979" s="161"/>
      <c r="E1979" s="119"/>
      <c r="F1979" s="119"/>
      <c r="G1979" s="119"/>
      <c r="H1979" s="119"/>
      <c r="I1979" s="119"/>
      <c r="J1979" s="119"/>
      <c r="K1979" s="119"/>
      <c r="L1979" s="119"/>
      <c r="M1979" s="119"/>
      <c r="N1979" s="119"/>
      <c r="O1979" s="119"/>
      <c r="P1979" s="120">
        <f t="shared" si="111"/>
        <v>0</v>
      </c>
    </row>
    <row r="1980" spans="1:16" ht="14.25" customHeight="1">
      <c r="A1980" s="253"/>
      <c r="B1980" s="254"/>
      <c r="C1980" s="134">
        <v>17</v>
      </c>
      <c r="D1980" s="161"/>
      <c r="E1980" s="119"/>
      <c r="F1980" s="119"/>
      <c r="G1980" s="119"/>
      <c r="H1980" s="119"/>
      <c r="I1980" s="119"/>
      <c r="J1980" s="119"/>
      <c r="K1980" s="119"/>
      <c r="L1980" s="119"/>
      <c r="M1980" s="119"/>
      <c r="N1980" s="119"/>
      <c r="O1980" s="119"/>
      <c r="P1980" s="120">
        <f t="shared" si="111"/>
        <v>0</v>
      </c>
    </row>
    <row r="1981" spans="1:16" ht="14.25" customHeight="1">
      <c r="A1981" s="253"/>
      <c r="B1981" s="254"/>
      <c r="C1981" s="134">
        <v>25</v>
      </c>
      <c r="D1981" s="161"/>
      <c r="E1981" s="119"/>
      <c r="F1981" s="119"/>
      <c r="G1981" s="119"/>
      <c r="H1981" s="119"/>
      <c r="I1981" s="119"/>
      <c r="J1981" s="119"/>
      <c r="K1981" s="119"/>
      <c r="L1981" s="119"/>
      <c r="M1981" s="119"/>
      <c r="N1981" s="119"/>
      <c r="O1981" s="119"/>
      <c r="P1981" s="120">
        <f t="shared" si="111"/>
        <v>0</v>
      </c>
    </row>
    <row r="1982" spans="1:16" ht="14.25" customHeight="1">
      <c r="A1982" s="253"/>
      <c r="B1982" s="254"/>
      <c r="C1982" s="134">
        <v>26</v>
      </c>
      <c r="D1982" s="161"/>
      <c r="E1982" s="119"/>
      <c r="F1982" s="119"/>
      <c r="G1982" s="119"/>
      <c r="H1982" s="119"/>
      <c r="I1982" s="119"/>
      <c r="J1982" s="119"/>
      <c r="K1982" s="119"/>
      <c r="L1982" s="119"/>
      <c r="M1982" s="119"/>
      <c r="N1982" s="119"/>
      <c r="O1982" s="119"/>
      <c r="P1982" s="120">
        <f t="shared" si="111"/>
        <v>0</v>
      </c>
    </row>
    <row r="1983" spans="1:16" ht="14.25" customHeight="1">
      <c r="A1983" s="255"/>
      <c r="B1983" s="256"/>
      <c r="C1983" s="134">
        <v>27</v>
      </c>
      <c r="D1983" s="161"/>
      <c r="E1983" s="119"/>
      <c r="F1983" s="119"/>
      <c r="G1983" s="119"/>
      <c r="H1983" s="119"/>
      <c r="I1983" s="119"/>
      <c r="J1983" s="119"/>
      <c r="K1983" s="119"/>
      <c r="L1983" s="119"/>
      <c r="M1983" s="119"/>
      <c r="N1983" s="119"/>
      <c r="O1983" s="119"/>
      <c r="P1983" s="120">
        <f t="shared" si="111"/>
        <v>0</v>
      </c>
    </row>
    <row r="1984" spans="1:16" ht="14.25" customHeight="1">
      <c r="A1984" s="155">
        <v>5400</v>
      </c>
      <c r="B1984" s="339" t="s">
        <v>2064</v>
      </c>
      <c r="C1984" s="262"/>
      <c r="D1984" s="156">
        <f t="shared" ref="D1984:P1984" si="112">SUM(D1985:D2044)</f>
        <v>0</v>
      </c>
      <c r="E1984" s="156">
        <f t="shared" si="112"/>
        <v>0</v>
      </c>
      <c r="F1984" s="156">
        <f t="shared" si="112"/>
        <v>0</v>
      </c>
      <c r="G1984" s="156">
        <f t="shared" si="112"/>
        <v>0</v>
      </c>
      <c r="H1984" s="156">
        <f t="shared" si="112"/>
        <v>0</v>
      </c>
      <c r="I1984" s="156">
        <f t="shared" si="112"/>
        <v>0</v>
      </c>
      <c r="J1984" s="156">
        <f t="shared" si="112"/>
        <v>0</v>
      </c>
      <c r="K1984" s="156">
        <f t="shared" si="112"/>
        <v>0</v>
      </c>
      <c r="L1984" s="156">
        <f t="shared" si="112"/>
        <v>0</v>
      </c>
      <c r="M1984" s="156">
        <f t="shared" si="112"/>
        <v>0</v>
      </c>
      <c r="N1984" s="156">
        <f t="shared" si="112"/>
        <v>0</v>
      </c>
      <c r="O1984" s="156">
        <f t="shared" si="112"/>
        <v>0</v>
      </c>
      <c r="P1984" s="156">
        <f t="shared" si="112"/>
        <v>0</v>
      </c>
    </row>
    <row r="1985" spans="1:16" ht="14.25" customHeight="1">
      <c r="A1985" s="340">
        <v>541</v>
      </c>
      <c r="B1985" s="341" t="s">
        <v>2065</v>
      </c>
      <c r="C1985" s="134">
        <v>11</v>
      </c>
      <c r="D1985" s="161"/>
      <c r="E1985" s="119"/>
      <c r="F1985" s="119"/>
      <c r="G1985" s="119"/>
      <c r="H1985" s="119"/>
      <c r="I1985" s="119"/>
      <c r="J1985" s="119"/>
      <c r="K1985" s="119"/>
      <c r="L1985" s="119"/>
      <c r="M1985" s="119"/>
      <c r="N1985" s="119"/>
      <c r="O1985" s="119"/>
      <c r="P1985" s="120">
        <f t="shared" ref="P1985:P2044" si="113">SUM(D1985:O1985)</f>
        <v>0</v>
      </c>
    </row>
    <row r="1986" spans="1:16" ht="14.25" customHeight="1">
      <c r="A1986" s="253"/>
      <c r="B1986" s="254"/>
      <c r="C1986" s="134">
        <v>12</v>
      </c>
      <c r="D1986" s="161"/>
      <c r="E1986" s="119"/>
      <c r="F1986" s="119"/>
      <c r="G1986" s="119"/>
      <c r="H1986" s="119"/>
      <c r="I1986" s="119"/>
      <c r="J1986" s="119"/>
      <c r="K1986" s="119"/>
      <c r="L1986" s="119"/>
      <c r="M1986" s="119"/>
      <c r="N1986" s="119"/>
      <c r="O1986" s="119"/>
      <c r="P1986" s="120">
        <f t="shared" si="113"/>
        <v>0</v>
      </c>
    </row>
    <row r="1987" spans="1:16" ht="14.25" customHeight="1">
      <c r="A1987" s="253"/>
      <c r="B1987" s="254"/>
      <c r="C1987" s="134">
        <v>13</v>
      </c>
      <c r="D1987" s="161"/>
      <c r="E1987" s="119"/>
      <c r="F1987" s="119"/>
      <c r="G1987" s="119"/>
      <c r="H1987" s="119"/>
      <c r="I1987" s="119"/>
      <c r="J1987" s="119"/>
      <c r="K1987" s="119"/>
      <c r="L1987" s="119"/>
      <c r="M1987" s="119"/>
      <c r="N1987" s="119"/>
      <c r="O1987" s="119"/>
      <c r="P1987" s="120">
        <f t="shared" si="113"/>
        <v>0</v>
      </c>
    </row>
    <row r="1988" spans="1:16" ht="14.25" customHeight="1">
      <c r="A1988" s="253"/>
      <c r="B1988" s="254"/>
      <c r="C1988" s="134">
        <v>14</v>
      </c>
      <c r="D1988" s="161"/>
      <c r="E1988" s="119"/>
      <c r="F1988" s="119"/>
      <c r="G1988" s="119"/>
      <c r="H1988" s="119"/>
      <c r="I1988" s="119"/>
      <c r="J1988" s="119"/>
      <c r="K1988" s="119"/>
      <c r="L1988" s="119"/>
      <c r="M1988" s="119"/>
      <c r="N1988" s="119"/>
      <c r="O1988" s="119"/>
      <c r="P1988" s="120">
        <f t="shared" si="113"/>
        <v>0</v>
      </c>
    </row>
    <row r="1989" spans="1:16" ht="14.25" customHeight="1">
      <c r="A1989" s="253"/>
      <c r="B1989" s="254"/>
      <c r="C1989" s="134">
        <v>15</v>
      </c>
      <c r="D1989" s="161"/>
      <c r="E1989" s="161"/>
      <c r="F1989" s="161"/>
      <c r="G1989" s="161"/>
      <c r="H1989" s="161"/>
      <c r="I1989" s="161"/>
      <c r="J1989" s="161"/>
      <c r="K1989" s="161"/>
      <c r="L1989" s="161"/>
      <c r="M1989" s="161"/>
      <c r="N1989" s="161"/>
      <c r="O1989" s="161"/>
      <c r="P1989" s="120">
        <f t="shared" si="113"/>
        <v>0</v>
      </c>
    </row>
    <row r="1990" spans="1:16" ht="14.25" customHeight="1">
      <c r="A1990" s="253"/>
      <c r="B1990" s="254"/>
      <c r="C1990" s="134">
        <v>16</v>
      </c>
      <c r="D1990" s="161"/>
      <c r="E1990" s="119"/>
      <c r="F1990" s="119"/>
      <c r="G1990" s="119"/>
      <c r="H1990" s="119"/>
      <c r="I1990" s="119"/>
      <c r="J1990" s="119"/>
      <c r="K1990" s="119"/>
      <c r="L1990" s="119"/>
      <c r="M1990" s="119"/>
      <c r="N1990" s="119"/>
      <c r="O1990" s="119"/>
      <c r="P1990" s="120">
        <f t="shared" si="113"/>
        <v>0</v>
      </c>
    </row>
    <row r="1991" spans="1:16" ht="14.25" customHeight="1">
      <c r="A1991" s="253"/>
      <c r="B1991" s="254"/>
      <c r="C1991" s="134">
        <v>17</v>
      </c>
      <c r="D1991" s="161"/>
      <c r="E1991" s="119"/>
      <c r="F1991" s="119"/>
      <c r="G1991" s="119"/>
      <c r="H1991" s="119"/>
      <c r="I1991" s="119"/>
      <c r="J1991" s="119"/>
      <c r="K1991" s="119"/>
      <c r="L1991" s="119"/>
      <c r="M1991" s="119"/>
      <c r="N1991" s="119"/>
      <c r="O1991" s="119"/>
      <c r="P1991" s="120">
        <f t="shared" si="113"/>
        <v>0</v>
      </c>
    </row>
    <row r="1992" spans="1:16" ht="14.25" customHeight="1">
      <c r="A1992" s="253"/>
      <c r="B1992" s="254"/>
      <c r="C1992" s="134">
        <v>25</v>
      </c>
      <c r="D1992" s="161"/>
      <c r="E1992" s="119"/>
      <c r="F1992" s="119"/>
      <c r="G1992" s="119"/>
      <c r="H1992" s="119"/>
      <c r="I1992" s="119"/>
      <c r="J1992" s="119"/>
      <c r="K1992" s="119"/>
      <c r="L1992" s="119"/>
      <c r="M1992" s="119"/>
      <c r="N1992" s="119"/>
      <c r="O1992" s="119"/>
      <c r="P1992" s="120">
        <f t="shared" si="113"/>
        <v>0</v>
      </c>
    </row>
    <row r="1993" spans="1:16" ht="14.25" customHeight="1">
      <c r="A1993" s="253"/>
      <c r="B1993" s="254"/>
      <c r="C1993" s="134">
        <v>26</v>
      </c>
      <c r="D1993" s="161"/>
      <c r="E1993" s="119"/>
      <c r="F1993" s="119"/>
      <c r="G1993" s="119"/>
      <c r="H1993" s="119"/>
      <c r="I1993" s="119"/>
      <c r="J1993" s="119"/>
      <c r="K1993" s="119"/>
      <c r="L1993" s="119"/>
      <c r="M1993" s="119"/>
      <c r="N1993" s="119"/>
      <c r="O1993" s="119"/>
      <c r="P1993" s="120">
        <f t="shared" si="113"/>
        <v>0</v>
      </c>
    </row>
    <row r="1994" spans="1:16" ht="14.25" customHeight="1">
      <c r="A1994" s="255"/>
      <c r="B1994" s="256"/>
      <c r="C1994" s="134">
        <v>27</v>
      </c>
      <c r="D1994" s="161"/>
      <c r="E1994" s="119"/>
      <c r="F1994" s="119"/>
      <c r="G1994" s="119"/>
      <c r="H1994" s="119"/>
      <c r="I1994" s="119"/>
      <c r="J1994" s="119"/>
      <c r="K1994" s="119"/>
      <c r="L1994" s="119"/>
      <c r="M1994" s="119"/>
      <c r="N1994" s="119"/>
      <c r="O1994" s="119"/>
      <c r="P1994" s="120">
        <f t="shared" si="113"/>
        <v>0</v>
      </c>
    </row>
    <row r="1995" spans="1:16" ht="14.25" customHeight="1">
      <c r="A1995" s="340">
        <v>542</v>
      </c>
      <c r="B1995" s="341" t="s">
        <v>2066</v>
      </c>
      <c r="C1995" s="134">
        <v>11</v>
      </c>
      <c r="D1995" s="161"/>
      <c r="E1995" s="119"/>
      <c r="F1995" s="119"/>
      <c r="G1995" s="119"/>
      <c r="H1995" s="119"/>
      <c r="I1995" s="119"/>
      <c r="J1995" s="119"/>
      <c r="K1995" s="119"/>
      <c r="L1995" s="119"/>
      <c r="M1995" s="119"/>
      <c r="N1995" s="119"/>
      <c r="O1995" s="119"/>
      <c r="P1995" s="120">
        <f t="shared" si="113"/>
        <v>0</v>
      </c>
    </row>
    <row r="1996" spans="1:16" ht="14.25" customHeight="1">
      <c r="A1996" s="253"/>
      <c r="B1996" s="254"/>
      <c r="C1996" s="134">
        <v>12</v>
      </c>
      <c r="D1996" s="161"/>
      <c r="E1996" s="119"/>
      <c r="F1996" s="119"/>
      <c r="G1996" s="119"/>
      <c r="H1996" s="119"/>
      <c r="I1996" s="119"/>
      <c r="J1996" s="119"/>
      <c r="K1996" s="119"/>
      <c r="L1996" s="119"/>
      <c r="M1996" s="119"/>
      <c r="N1996" s="119"/>
      <c r="O1996" s="119"/>
      <c r="P1996" s="120">
        <f t="shared" si="113"/>
        <v>0</v>
      </c>
    </row>
    <row r="1997" spans="1:16" ht="14.25" customHeight="1">
      <c r="A1997" s="253"/>
      <c r="B1997" s="254"/>
      <c r="C1997" s="134">
        <v>13</v>
      </c>
      <c r="D1997" s="161"/>
      <c r="E1997" s="119"/>
      <c r="F1997" s="119"/>
      <c r="G1997" s="119"/>
      <c r="H1997" s="119"/>
      <c r="I1997" s="119"/>
      <c r="J1997" s="119"/>
      <c r="K1997" s="119"/>
      <c r="L1997" s="119"/>
      <c r="M1997" s="119"/>
      <c r="N1997" s="119"/>
      <c r="O1997" s="119"/>
      <c r="P1997" s="120">
        <f t="shared" si="113"/>
        <v>0</v>
      </c>
    </row>
    <row r="1998" spans="1:16" ht="14.25" customHeight="1">
      <c r="A1998" s="253"/>
      <c r="B1998" s="254"/>
      <c r="C1998" s="134">
        <v>14</v>
      </c>
      <c r="D1998" s="161"/>
      <c r="E1998" s="119"/>
      <c r="F1998" s="119"/>
      <c r="G1998" s="119"/>
      <c r="H1998" s="119"/>
      <c r="I1998" s="119"/>
      <c r="J1998" s="119"/>
      <c r="K1998" s="119"/>
      <c r="L1998" s="119"/>
      <c r="M1998" s="119"/>
      <c r="N1998" s="119"/>
      <c r="O1998" s="119"/>
      <c r="P1998" s="120">
        <f t="shared" si="113"/>
        <v>0</v>
      </c>
    </row>
    <row r="1999" spans="1:16" ht="14.25" customHeight="1">
      <c r="A1999" s="253"/>
      <c r="B1999" s="254"/>
      <c r="C1999" s="134">
        <v>15</v>
      </c>
      <c r="D1999" s="161"/>
      <c r="E1999" s="119"/>
      <c r="F1999" s="119"/>
      <c r="G1999" s="119"/>
      <c r="H1999" s="119"/>
      <c r="I1999" s="119"/>
      <c r="J1999" s="119"/>
      <c r="K1999" s="119"/>
      <c r="L1999" s="119"/>
      <c r="M1999" s="119"/>
      <c r="N1999" s="119"/>
      <c r="O1999" s="119"/>
      <c r="P1999" s="120">
        <f t="shared" si="113"/>
        <v>0</v>
      </c>
    </row>
    <row r="2000" spans="1:16" ht="14.25" customHeight="1">
      <c r="A2000" s="253"/>
      <c r="B2000" s="254"/>
      <c r="C2000" s="134">
        <v>16</v>
      </c>
      <c r="D2000" s="161"/>
      <c r="E2000" s="119"/>
      <c r="F2000" s="119"/>
      <c r="G2000" s="119"/>
      <c r="H2000" s="119"/>
      <c r="I2000" s="119"/>
      <c r="J2000" s="119"/>
      <c r="K2000" s="119"/>
      <c r="L2000" s="119"/>
      <c r="M2000" s="119"/>
      <c r="N2000" s="119"/>
      <c r="O2000" s="119"/>
      <c r="P2000" s="120">
        <f t="shared" si="113"/>
        <v>0</v>
      </c>
    </row>
    <row r="2001" spans="1:16" ht="14.25" customHeight="1">
      <c r="A2001" s="253"/>
      <c r="B2001" s="254"/>
      <c r="C2001" s="134">
        <v>17</v>
      </c>
      <c r="D2001" s="161"/>
      <c r="E2001" s="119"/>
      <c r="F2001" s="119"/>
      <c r="G2001" s="119"/>
      <c r="H2001" s="119"/>
      <c r="I2001" s="119"/>
      <c r="J2001" s="119"/>
      <c r="K2001" s="119"/>
      <c r="L2001" s="119"/>
      <c r="M2001" s="119"/>
      <c r="N2001" s="119"/>
      <c r="O2001" s="119"/>
      <c r="P2001" s="120">
        <f t="shared" si="113"/>
        <v>0</v>
      </c>
    </row>
    <row r="2002" spans="1:16" ht="14.25" customHeight="1">
      <c r="A2002" s="253"/>
      <c r="B2002" s="254"/>
      <c r="C2002" s="134">
        <v>25</v>
      </c>
      <c r="D2002" s="161"/>
      <c r="E2002" s="119"/>
      <c r="F2002" s="119"/>
      <c r="G2002" s="119"/>
      <c r="H2002" s="119"/>
      <c r="I2002" s="119"/>
      <c r="J2002" s="119"/>
      <c r="K2002" s="119"/>
      <c r="L2002" s="119"/>
      <c r="M2002" s="119"/>
      <c r="N2002" s="119"/>
      <c r="O2002" s="119"/>
      <c r="P2002" s="120">
        <f t="shared" si="113"/>
        <v>0</v>
      </c>
    </row>
    <row r="2003" spans="1:16" ht="14.25" customHeight="1">
      <c r="A2003" s="253"/>
      <c r="B2003" s="254"/>
      <c r="C2003" s="134">
        <v>26</v>
      </c>
      <c r="D2003" s="161"/>
      <c r="E2003" s="119"/>
      <c r="F2003" s="119"/>
      <c r="G2003" s="119"/>
      <c r="H2003" s="119"/>
      <c r="I2003" s="119"/>
      <c r="J2003" s="119"/>
      <c r="K2003" s="119"/>
      <c r="L2003" s="119"/>
      <c r="M2003" s="119"/>
      <c r="N2003" s="119"/>
      <c r="O2003" s="119"/>
      <c r="P2003" s="120">
        <f t="shared" si="113"/>
        <v>0</v>
      </c>
    </row>
    <row r="2004" spans="1:16" ht="14.25" customHeight="1">
      <c r="A2004" s="255"/>
      <c r="B2004" s="256"/>
      <c r="C2004" s="134">
        <v>27</v>
      </c>
      <c r="D2004" s="161"/>
      <c r="E2004" s="119"/>
      <c r="F2004" s="119"/>
      <c r="G2004" s="119"/>
      <c r="H2004" s="119"/>
      <c r="I2004" s="119"/>
      <c r="J2004" s="119"/>
      <c r="K2004" s="119"/>
      <c r="L2004" s="119"/>
      <c r="M2004" s="119"/>
      <c r="N2004" s="119"/>
      <c r="O2004" s="119"/>
      <c r="P2004" s="120">
        <f t="shared" si="113"/>
        <v>0</v>
      </c>
    </row>
    <row r="2005" spans="1:16" ht="14.25" customHeight="1">
      <c r="A2005" s="340">
        <v>543</v>
      </c>
      <c r="B2005" s="341" t="s">
        <v>2067</v>
      </c>
      <c r="C2005" s="134">
        <v>11</v>
      </c>
      <c r="D2005" s="161"/>
      <c r="E2005" s="119"/>
      <c r="F2005" s="119"/>
      <c r="G2005" s="119"/>
      <c r="H2005" s="119"/>
      <c r="I2005" s="119"/>
      <c r="J2005" s="119"/>
      <c r="K2005" s="119"/>
      <c r="L2005" s="119"/>
      <c r="M2005" s="119"/>
      <c r="N2005" s="119"/>
      <c r="O2005" s="119"/>
      <c r="P2005" s="120">
        <f t="shared" si="113"/>
        <v>0</v>
      </c>
    </row>
    <row r="2006" spans="1:16" ht="14.25" customHeight="1">
      <c r="A2006" s="253"/>
      <c r="B2006" s="254"/>
      <c r="C2006" s="134">
        <v>12</v>
      </c>
      <c r="D2006" s="161"/>
      <c r="E2006" s="119"/>
      <c r="F2006" s="119"/>
      <c r="G2006" s="119"/>
      <c r="H2006" s="119"/>
      <c r="I2006" s="119"/>
      <c r="J2006" s="119"/>
      <c r="K2006" s="119"/>
      <c r="L2006" s="119"/>
      <c r="M2006" s="119"/>
      <c r="N2006" s="119"/>
      <c r="O2006" s="119"/>
      <c r="P2006" s="120">
        <f t="shared" si="113"/>
        <v>0</v>
      </c>
    </row>
    <row r="2007" spans="1:16" ht="14.25" customHeight="1">
      <c r="A2007" s="253"/>
      <c r="B2007" s="254"/>
      <c r="C2007" s="134">
        <v>13</v>
      </c>
      <c r="D2007" s="161"/>
      <c r="E2007" s="119"/>
      <c r="F2007" s="119"/>
      <c r="G2007" s="119"/>
      <c r="H2007" s="119"/>
      <c r="I2007" s="119"/>
      <c r="J2007" s="119"/>
      <c r="K2007" s="119"/>
      <c r="L2007" s="119"/>
      <c r="M2007" s="119"/>
      <c r="N2007" s="119"/>
      <c r="O2007" s="119"/>
      <c r="P2007" s="120">
        <f t="shared" si="113"/>
        <v>0</v>
      </c>
    </row>
    <row r="2008" spans="1:16" ht="14.25" customHeight="1">
      <c r="A2008" s="253"/>
      <c r="B2008" s="254"/>
      <c r="C2008" s="134">
        <v>14</v>
      </c>
      <c r="D2008" s="161"/>
      <c r="E2008" s="119"/>
      <c r="F2008" s="119"/>
      <c r="G2008" s="119"/>
      <c r="H2008" s="119"/>
      <c r="I2008" s="119"/>
      <c r="J2008" s="119"/>
      <c r="K2008" s="119"/>
      <c r="L2008" s="119"/>
      <c r="M2008" s="119"/>
      <c r="N2008" s="119"/>
      <c r="O2008" s="119"/>
      <c r="P2008" s="120">
        <f t="shared" si="113"/>
        <v>0</v>
      </c>
    </row>
    <row r="2009" spans="1:16" ht="14.25" customHeight="1">
      <c r="A2009" s="253"/>
      <c r="B2009" s="254"/>
      <c r="C2009" s="134">
        <v>15</v>
      </c>
      <c r="D2009" s="161"/>
      <c r="E2009" s="119"/>
      <c r="F2009" s="119"/>
      <c r="G2009" s="119"/>
      <c r="H2009" s="119"/>
      <c r="I2009" s="119"/>
      <c r="J2009" s="119"/>
      <c r="K2009" s="119"/>
      <c r="L2009" s="119"/>
      <c r="M2009" s="119"/>
      <c r="N2009" s="119"/>
      <c r="O2009" s="119"/>
      <c r="P2009" s="120">
        <f t="shared" si="113"/>
        <v>0</v>
      </c>
    </row>
    <row r="2010" spans="1:16" ht="14.25" customHeight="1">
      <c r="A2010" s="253"/>
      <c r="B2010" s="254"/>
      <c r="C2010" s="134">
        <v>16</v>
      </c>
      <c r="D2010" s="161"/>
      <c r="E2010" s="119"/>
      <c r="F2010" s="119"/>
      <c r="G2010" s="119"/>
      <c r="H2010" s="119"/>
      <c r="I2010" s="119"/>
      <c r="J2010" s="119"/>
      <c r="K2010" s="119"/>
      <c r="L2010" s="119"/>
      <c r="M2010" s="119"/>
      <c r="N2010" s="119"/>
      <c r="O2010" s="119"/>
      <c r="P2010" s="120">
        <f t="shared" si="113"/>
        <v>0</v>
      </c>
    </row>
    <row r="2011" spans="1:16" ht="14.25" customHeight="1">
      <c r="A2011" s="253"/>
      <c r="B2011" s="254"/>
      <c r="C2011" s="134">
        <v>17</v>
      </c>
      <c r="D2011" s="161"/>
      <c r="E2011" s="119"/>
      <c r="F2011" s="119"/>
      <c r="G2011" s="119"/>
      <c r="H2011" s="119"/>
      <c r="I2011" s="119"/>
      <c r="J2011" s="119"/>
      <c r="K2011" s="119"/>
      <c r="L2011" s="119"/>
      <c r="M2011" s="119"/>
      <c r="N2011" s="119"/>
      <c r="O2011" s="119"/>
      <c r="P2011" s="120">
        <f t="shared" si="113"/>
        <v>0</v>
      </c>
    </row>
    <row r="2012" spans="1:16" ht="14.25" customHeight="1">
      <c r="A2012" s="253"/>
      <c r="B2012" s="254"/>
      <c r="C2012" s="134">
        <v>25</v>
      </c>
      <c r="D2012" s="161"/>
      <c r="E2012" s="119"/>
      <c r="F2012" s="119"/>
      <c r="G2012" s="119"/>
      <c r="H2012" s="119"/>
      <c r="I2012" s="119"/>
      <c r="J2012" s="119"/>
      <c r="K2012" s="119"/>
      <c r="L2012" s="119"/>
      <c r="M2012" s="119"/>
      <c r="N2012" s="119"/>
      <c r="O2012" s="119"/>
      <c r="P2012" s="120">
        <f t="shared" si="113"/>
        <v>0</v>
      </c>
    </row>
    <row r="2013" spans="1:16" ht="14.25" customHeight="1">
      <c r="A2013" s="253"/>
      <c r="B2013" s="254"/>
      <c r="C2013" s="134">
        <v>26</v>
      </c>
      <c r="D2013" s="161"/>
      <c r="E2013" s="119"/>
      <c r="F2013" s="119"/>
      <c r="G2013" s="119"/>
      <c r="H2013" s="119"/>
      <c r="I2013" s="119"/>
      <c r="J2013" s="119"/>
      <c r="K2013" s="119"/>
      <c r="L2013" s="119"/>
      <c r="M2013" s="119"/>
      <c r="N2013" s="119"/>
      <c r="O2013" s="119"/>
      <c r="P2013" s="120">
        <f t="shared" si="113"/>
        <v>0</v>
      </c>
    </row>
    <row r="2014" spans="1:16" ht="14.25" customHeight="1">
      <c r="A2014" s="255"/>
      <c r="B2014" s="256"/>
      <c r="C2014" s="134">
        <v>27</v>
      </c>
      <c r="D2014" s="161"/>
      <c r="E2014" s="119"/>
      <c r="F2014" s="119"/>
      <c r="G2014" s="119"/>
      <c r="H2014" s="119"/>
      <c r="I2014" s="119"/>
      <c r="J2014" s="119"/>
      <c r="K2014" s="119"/>
      <c r="L2014" s="119"/>
      <c r="M2014" s="119"/>
      <c r="N2014" s="119"/>
      <c r="O2014" s="119"/>
      <c r="P2014" s="120">
        <f t="shared" si="113"/>
        <v>0</v>
      </c>
    </row>
    <row r="2015" spans="1:16" ht="14.25" customHeight="1">
      <c r="A2015" s="340">
        <v>544</v>
      </c>
      <c r="B2015" s="341" t="s">
        <v>2068</v>
      </c>
      <c r="C2015" s="134">
        <v>11</v>
      </c>
      <c r="D2015" s="161"/>
      <c r="E2015" s="119"/>
      <c r="F2015" s="119"/>
      <c r="G2015" s="119"/>
      <c r="H2015" s="119"/>
      <c r="I2015" s="119"/>
      <c r="J2015" s="119"/>
      <c r="K2015" s="119"/>
      <c r="L2015" s="119"/>
      <c r="M2015" s="119"/>
      <c r="N2015" s="119"/>
      <c r="O2015" s="119"/>
      <c r="P2015" s="120">
        <f t="shared" si="113"/>
        <v>0</v>
      </c>
    </row>
    <row r="2016" spans="1:16" ht="14.25" customHeight="1">
      <c r="A2016" s="253"/>
      <c r="B2016" s="254"/>
      <c r="C2016" s="134">
        <v>12</v>
      </c>
      <c r="D2016" s="161"/>
      <c r="E2016" s="119"/>
      <c r="F2016" s="119"/>
      <c r="G2016" s="119"/>
      <c r="H2016" s="119"/>
      <c r="I2016" s="119"/>
      <c r="J2016" s="119"/>
      <c r="K2016" s="119"/>
      <c r="L2016" s="119"/>
      <c r="M2016" s="119"/>
      <c r="N2016" s="119"/>
      <c r="O2016" s="119"/>
      <c r="P2016" s="120">
        <f t="shared" si="113"/>
        <v>0</v>
      </c>
    </row>
    <row r="2017" spans="1:16" ht="14.25" customHeight="1">
      <c r="A2017" s="253"/>
      <c r="B2017" s="254"/>
      <c r="C2017" s="134">
        <v>13</v>
      </c>
      <c r="D2017" s="161"/>
      <c r="E2017" s="119"/>
      <c r="F2017" s="119"/>
      <c r="G2017" s="119"/>
      <c r="H2017" s="119"/>
      <c r="I2017" s="119"/>
      <c r="J2017" s="119"/>
      <c r="K2017" s="119"/>
      <c r="L2017" s="119"/>
      <c r="M2017" s="119"/>
      <c r="N2017" s="119"/>
      <c r="O2017" s="119"/>
      <c r="P2017" s="120">
        <f t="shared" si="113"/>
        <v>0</v>
      </c>
    </row>
    <row r="2018" spans="1:16" ht="14.25" customHeight="1">
      <c r="A2018" s="253"/>
      <c r="B2018" s="254"/>
      <c r="C2018" s="134">
        <v>14</v>
      </c>
      <c r="D2018" s="161"/>
      <c r="E2018" s="119"/>
      <c r="F2018" s="119"/>
      <c r="G2018" s="119"/>
      <c r="H2018" s="119"/>
      <c r="I2018" s="119"/>
      <c r="J2018" s="119"/>
      <c r="K2018" s="119"/>
      <c r="L2018" s="119"/>
      <c r="M2018" s="119"/>
      <c r="N2018" s="119"/>
      <c r="O2018" s="119"/>
      <c r="P2018" s="120">
        <f t="shared" si="113"/>
        <v>0</v>
      </c>
    </row>
    <row r="2019" spans="1:16" ht="14.25" customHeight="1">
      <c r="A2019" s="253"/>
      <c r="B2019" s="254"/>
      <c r="C2019" s="134">
        <v>15</v>
      </c>
      <c r="D2019" s="161"/>
      <c r="E2019" s="119"/>
      <c r="F2019" s="119"/>
      <c r="G2019" s="119"/>
      <c r="H2019" s="119"/>
      <c r="I2019" s="119"/>
      <c r="J2019" s="119"/>
      <c r="K2019" s="119"/>
      <c r="L2019" s="119"/>
      <c r="M2019" s="119"/>
      <c r="N2019" s="119"/>
      <c r="O2019" s="119"/>
      <c r="P2019" s="120">
        <f t="shared" si="113"/>
        <v>0</v>
      </c>
    </row>
    <row r="2020" spans="1:16" ht="14.25" customHeight="1">
      <c r="A2020" s="253"/>
      <c r="B2020" s="254"/>
      <c r="C2020" s="134">
        <v>16</v>
      </c>
      <c r="D2020" s="161"/>
      <c r="E2020" s="119"/>
      <c r="F2020" s="119"/>
      <c r="G2020" s="119"/>
      <c r="H2020" s="119"/>
      <c r="I2020" s="119"/>
      <c r="J2020" s="119"/>
      <c r="K2020" s="119"/>
      <c r="L2020" s="119"/>
      <c r="M2020" s="119"/>
      <c r="N2020" s="119"/>
      <c r="O2020" s="119"/>
      <c r="P2020" s="120">
        <f t="shared" si="113"/>
        <v>0</v>
      </c>
    </row>
    <row r="2021" spans="1:16" ht="14.25" customHeight="1">
      <c r="A2021" s="253"/>
      <c r="B2021" s="254"/>
      <c r="C2021" s="134">
        <v>17</v>
      </c>
      <c r="D2021" s="161"/>
      <c r="E2021" s="119"/>
      <c r="F2021" s="119"/>
      <c r="G2021" s="119"/>
      <c r="H2021" s="119"/>
      <c r="I2021" s="119"/>
      <c r="J2021" s="119"/>
      <c r="K2021" s="119"/>
      <c r="L2021" s="119"/>
      <c r="M2021" s="119"/>
      <c r="N2021" s="119"/>
      <c r="O2021" s="119"/>
      <c r="P2021" s="120">
        <f t="shared" si="113"/>
        <v>0</v>
      </c>
    </row>
    <row r="2022" spans="1:16" ht="14.25" customHeight="1">
      <c r="A2022" s="253"/>
      <c r="B2022" s="254"/>
      <c r="C2022" s="134">
        <v>25</v>
      </c>
      <c r="D2022" s="161"/>
      <c r="E2022" s="119"/>
      <c r="F2022" s="119"/>
      <c r="G2022" s="119"/>
      <c r="H2022" s="119"/>
      <c r="I2022" s="119"/>
      <c r="J2022" s="119"/>
      <c r="K2022" s="119"/>
      <c r="L2022" s="119"/>
      <c r="M2022" s="119"/>
      <c r="N2022" s="119"/>
      <c r="O2022" s="119"/>
      <c r="P2022" s="120">
        <f t="shared" si="113"/>
        <v>0</v>
      </c>
    </row>
    <row r="2023" spans="1:16" ht="14.25" customHeight="1">
      <c r="A2023" s="253"/>
      <c r="B2023" s="254"/>
      <c r="C2023" s="134">
        <v>26</v>
      </c>
      <c r="D2023" s="161"/>
      <c r="E2023" s="119"/>
      <c r="F2023" s="119"/>
      <c r="G2023" s="119"/>
      <c r="H2023" s="119"/>
      <c r="I2023" s="119"/>
      <c r="J2023" s="119"/>
      <c r="K2023" s="119"/>
      <c r="L2023" s="119"/>
      <c r="M2023" s="119"/>
      <c r="N2023" s="119"/>
      <c r="O2023" s="119"/>
      <c r="P2023" s="120">
        <f t="shared" si="113"/>
        <v>0</v>
      </c>
    </row>
    <row r="2024" spans="1:16" ht="14.25" customHeight="1">
      <c r="A2024" s="255"/>
      <c r="B2024" s="256"/>
      <c r="C2024" s="134">
        <v>27</v>
      </c>
      <c r="D2024" s="161"/>
      <c r="E2024" s="119"/>
      <c r="F2024" s="119"/>
      <c r="G2024" s="119"/>
      <c r="H2024" s="119"/>
      <c r="I2024" s="119"/>
      <c r="J2024" s="119"/>
      <c r="K2024" s="119"/>
      <c r="L2024" s="119"/>
      <c r="M2024" s="119"/>
      <c r="N2024" s="119"/>
      <c r="O2024" s="119"/>
      <c r="P2024" s="120">
        <f t="shared" si="113"/>
        <v>0</v>
      </c>
    </row>
    <row r="2025" spans="1:16" ht="14.25" customHeight="1">
      <c r="A2025" s="340">
        <v>545</v>
      </c>
      <c r="B2025" s="341" t="s">
        <v>2069</v>
      </c>
      <c r="C2025" s="134">
        <v>11</v>
      </c>
      <c r="D2025" s="161"/>
      <c r="E2025" s="119"/>
      <c r="F2025" s="119"/>
      <c r="G2025" s="119"/>
      <c r="H2025" s="119"/>
      <c r="I2025" s="119"/>
      <c r="J2025" s="119"/>
      <c r="K2025" s="119"/>
      <c r="L2025" s="119"/>
      <c r="M2025" s="119"/>
      <c r="N2025" s="119"/>
      <c r="O2025" s="119"/>
      <c r="P2025" s="120">
        <f t="shared" si="113"/>
        <v>0</v>
      </c>
    </row>
    <row r="2026" spans="1:16" ht="14.25" customHeight="1">
      <c r="A2026" s="253"/>
      <c r="B2026" s="254"/>
      <c r="C2026" s="134">
        <v>12</v>
      </c>
      <c r="D2026" s="161"/>
      <c r="E2026" s="119"/>
      <c r="F2026" s="119"/>
      <c r="G2026" s="119"/>
      <c r="H2026" s="119"/>
      <c r="I2026" s="119"/>
      <c r="J2026" s="119"/>
      <c r="K2026" s="119"/>
      <c r="L2026" s="119"/>
      <c r="M2026" s="119"/>
      <c r="N2026" s="119"/>
      <c r="O2026" s="119"/>
      <c r="P2026" s="120">
        <f t="shared" si="113"/>
        <v>0</v>
      </c>
    </row>
    <row r="2027" spans="1:16" ht="14.25" customHeight="1">
      <c r="A2027" s="253"/>
      <c r="B2027" s="254"/>
      <c r="C2027" s="134">
        <v>13</v>
      </c>
      <c r="D2027" s="161"/>
      <c r="E2027" s="119"/>
      <c r="F2027" s="119"/>
      <c r="G2027" s="119"/>
      <c r="H2027" s="119"/>
      <c r="I2027" s="119"/>
      <c r="J2027" s="119"/>
      <c r="K2027" s="119"/>
      <c r="L2027" s="119"/>
      <c r="M2027" s="119"/>
      <c r="N2027" s="119"/>
      <c r="O2027" s="119"/>
      <c r="P2027" s="120">
        <f t="shared" si="113"/>
        <v>0</v>
      </c>
    </row>
    <row r="2028" spans="1:16" ht="14.25" customHeight="1">
      <c r="A2028" s="253"/>
      <c r="B2028" s="254"/>
      <c r="C2028" s="134">
        <v>14</v>
      </c>
      <c r="D2028" s="161"/>
      <c r="E2028" s="119"/>
      <c r="F2028" s="119"/>
      <c r="G2028" s="119"/>
      <c r="H2028" s="119"/>
      <c r="I2028" s="119"/>
      <c r="J2028" s="119"/>
      <c r="K2028" s="119"/>
      <c r="L2028" s="119"/>
      <c r="M2028" s="119"/>
      <c r="N2028" s="119"/>
      <c r="O2028" s="119"/>
      <c r="P2028" s="120">
        <f t="shared" si="113"/>
        <v>0</v>
      </c>
    </row>
    <row r="2029" spans="1:16" ht="14.25" customHeight="1">
      <c r="A2029" s="253"/>
      <c r="B2029" s="254"/>
      <c r="C2029" s="134">
        <v>15</v>
      </c>
      <c r="D2029" s="161"/>
      <c r="E2029" s="119"/>
      <c r="F2029" s="119"/>
      <c r="G2029" s="119"/>
      <c r="H2029" s="119"/>
      <c r="I2029" s="119"/>
      <c r="J2029" s="119"/>
      <c r="K2029" s="119"/>
      <c r="L2029" s="119"/>
      <c r="M2029" s="119"/>
      <c r="N2029" s="119"/>
      <c r="O2029" s="119"/>
      <c r="P2029" s="120">
        <f t="shared" si="113"/>
        <v>0</v>
      </c>
    </row>
    <row r="2030" spans="1:16" ht="14.25" customHeight="1">
      <c r="A2030" s="253"/>
      <c r="B2030" s="254"/>
      <c r="C2030" s="134">
        <v>16</v>
      </c>
      <c r="D2030" s="161"/>
      <c r="E2030" s="119"/>
      <c r="F2030" s="119"/>
      <c r="G2030" s="119"/>
      <c r="H2030" s="119"/>
      <c r="I2030" s="119"/>
      <c r="J2030" s="119"/>
      <c r="K2030" s="119"/>
      <c r="L2030" s="119"/>
      <c r="M2030" s="119"/>
      <c r="N2030" s="119"/>
      <c r="O2030" s="119"/>
      <c r="P2030" s="120">
        <f t="shared" si="113"/>
        <v>0</v>
      </c>
    </row>
    <row r="2031" spans="1:16" ht="14.25" customHeight="1">
      <c r="A2031" s="253"/>
      <c r="B2031" s="254"/>
      <c r="C2031" s="134">
        <v>17</v>
      </c>
      <c r="D2031" s="161"/>
      <c r="E2031" s="119"/>
      <c r="F2031" s="119"/>
      <c r="G2031" s="119"/>
      <c r="H2031" s="119"/>
      <c r="I2031" s="119"/>
      <c r="J2031" s="119"/>
      <c r="K2031" s="119"/>
      <c r="L2031" s="119"/>
      <c r="M2031" s="119"/>
      <c r="N2031" s="119"/>
      <c r="O2031" s="119"/>
      <c r="P2031" s="120">
        <f t="shared" si="113"/>
        <v>0</v>
      </c>
    </row>
    <row r="2032" spans="1:16" ht="14.25" customHeight="1">
      <c r="A2032" s="253"/>
      <c r="B2032" s="254"/>
      <c r="C2032" s="134">
        <v>25</v>
      </c>
      <c r="D2032" s="161"/>
      <c r="E2032" s="119"/>
      <c r="F2032" s="119"/>
      <c r="G2032" s="119"/>
      <c r="H2032" s="119"/>
      <c r="I2032" s="119"/>
      <c r="J2032" s="119"/>
      <c r="K2032" s="119"/>
      <c r="L2032" s="119"/>
      <c r="M2032" s="119"/>
      <c r="N2032" s="119"/>
      <c r="O2032" s="119"/>
      <c r="P2032" s="120">
        <f t="shared" si="113"/>
        <v>0</v>
      </c>
    </row>
    <row r="2033" spans="1:16" ht="14.25" customHeight="1">
      <c r="A2033" s="253"/>
      <c r="B2033" s="254"/>
      <c r="C2033" s="134">
        <v>26</v>
      </c>
      <c r="D2033" s="161"/>
      <c r="E2033" s="119"/>
      <c r="F2033" s="119"/>
      <c r="G2033" s="119"/>
      <c r="H2033" s="119"/>
      <c r="I2033" s="119"/>
      <c r="J2033" s="119"/>
      <c r="K2033" s="119"/>
      <c r="L2033" s="119"/>
      <c r="M2033" s="119"/>
      <c r="N2033" s="119"/>
      <c r="O2033" s="119"/>
      <c r="P2033" s="120">
        <f t="shared" si="113"/>
        <v>0</v>
      </c>
    </row>
    <row r="2034" spans="1:16" ht="14.25" customHeight="1">
      <c r="A2034" s="255"/>
      <c r="B2034" s="256"/>
      <c r="C2034" s="134">
        <v>27</v>
      </c>
      <c r="D2034" s="161"/>
      <c r="E2034" s="119"/>
      <c r="F2034" s="119"/>
      <c r="G2034" s="119"/>
      <c r="H2034" s="119"/>
      <c r="I2034" s="119"/>
      <c r="J2034" s="119"/>
      <c r="K2034" s="119"/>
      <c r="L2034" s="119"/>
      <c r="M2034" s="119"/>
      <c r="N2034" s="119"/>
      <c r="O2034" s="119"/>
      <c r="P2034" s="120">
        <f t="shared" si="113"/>
        <v>0</v>
      </c>
    </row>
    <row r="2035" spans="1:16" ht="14.25" customHeight="1">
      <c r="A2035" s="340">
        <v>549</v>
      </c>
      <c r="B2035" s="341" t="s">
        <v>2070</v>
      </c>
      <c r="C2035" s="134">
        <v>11</v>
      </c>
      <c r="D2035" s="161"/>
      <c r="E2035" s="119"/>
      <c r="F2035" s="119"/>
      <c r="G2035" s="119"/>
      <c r="H2035" s="119"/>
      <c r="I2035" s="119"/>
      <c r="J2035" s="119"/>
      <c r="K2035" s="119"/>
      <c r="L2035" s="119"/>
      <c r="M2035" s="119"/>
      <c r="N2035" s="119"/>
      <c r="O2035" s="119"/>
      <c r="P2035" s="120">
        <f t="shared" si="113"/>
        <v>0</v>
      </c>
    </row>
    <row r="2036" spans="1:16" ht="14.25" customHeight="1">
      <c r="A2036" s="253"/>
      <c r="B2036" s="254"/>
      <c r="C2036" s="134">
        <v>12</v>
      </c>
      <c r="D2036" s="161"/>
      <c r="E2036" s="119"/>
      <c r="F2036" s="119"/>
      <c r="G2036" s="119"/>
      <c r="H2036" s="119"/>
      <c r="I2036" s="119"/>
      <c r="J2036" s="119"/>
      <c r="K2036" s="119"/>
      <c r="L2036" s="119"/>
      <c r="M2036" s="119"/>
      <c r="N2036" s="119"/>
      <c r="O2036" s="119"/>
      <c r="P2036" s="120">
        <f t="shared" si="113"/>
        <v>0</v>
      </c>
    </row>
    <row r="2037" spans="1:16" ht="14.25" customHeight="1">
      <c r="A2037" s="253"/>
      <c r="B2037" s="254"/>
      <c r="C2037" s="134">
        <v>13</v>
      </c>
      <c r="D2037" s="161"/>
      <c r="E2037" s="119"/>
      <c r="F2037" s="119"/>
      <c r="G2037" s="119"/>
      <c r="H2037" s="119"/>
      <c r="I2037" s="119"/>
      <c r="J2037" s="119"/>
      <c r="K2037" s="119"/>
      <c r="L2037" s="119"/>
      <c r="M2037" s="119"/>
      <c r="N2037" s="119"/>
      <c r="O2037" s="119"/>
      <c r="P2037" s="120">
        <f t="shared" si="113"/>
        <v>0</v>
      </c>
    </row>
    <row r="2038" spans="1:16" ht="14.25" customHeight="1">
      <c r="A2038" s="253"/>
      <c r="B2038" s="254"/>
      <c r="C2038" s="134">
        <v>14</v>
      </c>
      <c r="D2038" s="161"/>
      <c r="E2038" s="119"/>
      <c r="F2038" s="119"/>
      <c r="G2038" s="119"/>
      <c r="H2038" s="119"/>
      <c r="I2038" s="119"/>
      <c r="J2038" s="119"/>
      <c r="K2038" s="119"/>
      <c r="L2038" s="119"/>
      <c r="M2038" s="119"/>
      <c r="N2038" s="119"/>
      <c r="O2038" s="119"/>
      <c r="P2038" s="120">
        <f t="shared" si="113"/>
        <v>0</v>
      </c>
    </row>
    <row r="2039" spans="1:16" ht="14.25" customHeight="1">
      <c r="A2039" s="253"/>
      <c r="B2039" s="254"/>
      <c r="C2039" s="134">
        <v>15</v>
      </c>
      <c r="D2039" s="161"/>
      <c r="E2039" s="119"/>
      <c r="F2039" s="119"/>
      <c r="G2039" s="119"/>
      <c r="H2039" s="119"/>
      <c r="I2039" s="119"/>
      <c r="J2039" s="119"/>
      <c r="K2039" s="119"/>
      <c r="L2039" s="119"/>
      <c r="M2039" s="119"/>
      <c r="N2039" s="119"/>
      <c r="O2039" s="119"/>
      <c r="P2039" s="120">
        <f t="shared" si="113"/>
        <v>0</v>
      </c>
    </row>
    <row r="2040" spans="1:16" ht="14.25" customHeight="1">
      <c r="A2040" s="253"/>
      <c r="B2040" s="254"/>
      <c r="C2040" s="134">
        <v>16</v>
      </c>
      <c r="D2040" s="161"/>
      <c r="E2040" s="119"/>
      <c r="F2040" s="119"/>
      <c r="G2040" s="119"/>
      <c r="H2040" s="119"/>
      <c r="I2040" s="119"/>
      <c r="J2040" s="119"/>
      <c r="K2040" s="119"/>
      <c r="L2040" s="119"/>
      <c r="M2040" s="119"/>
      <c r="N2040" s="119"/>
      <c r="O2040" s="119"/>
      <c r="P2040" s="120">
        <f t="shared" si="113"/>
        <v>0</v>
      </c>
    </row>
    <row r="2041" spans="1:16" ht="14.25" customHeight="1">
      <c r="A2041" s="253"/>
      <c r="B2041" s="254"/>
      <c r="C2041" s="134">
        <v>17</v>
      </c>
      <c r="D2041" s="161"/>
      <c r="E2041" s="119"/>
      <c r="F2041" s="119"/>
      <c r="G2041" s="119"/>
      <c r="H2041" s="119"/>
      <c r="I2041" s="119"/>
      <c r="J2041" s="119"/>
      <c r="K2041" s="119"/>
      <c r="L2041" s="119"/>
      <c r="M2041" s="119"/>
      <c r="N2041" s="119"/>
      <c r="O2041" s="119"/>
      <c r="P2041" s="120">
        <f t="shared" si="113"/>
        <v>0</v>
      </c>
    </row>
    <row r="2042" spans="1:16" ht="14.25" customHeight="1">
      <c r="A2042" s="253"/>
      <c r="B2042" s="254"/>
      <c r="C2042" s="134">
        <v>25</v>
      </c>
      <c r="D2042" s="161"/>
      <c r="E2042" s="119"/>
      <c r="F2042" s="119"/>
      <c r="G2042" s="119"/>
      <c r="H2042" s="119"/>
      <c r="I2042" s="119"/>
      <c r="J2042" s="119"/>
      <c r="K2042" s="119"/>
      <c r="L2042" s="119"/>
      <c r="M2042" s="119"/>
      <c r="N2042" s="119"/>
      <c r="O2042" s="119"/>
      <c r="P2042" s="120">
        <f t="shared" si="113"/>
        <v>0</v>
      </c>
    </row>
    <row r="2043" spans="1:16" ht="14.25" customHeight="1">
      <c r="A2043" s="253"/>
      <c r="B2043" s="254"/>
      <c r="C2043" s="134">
        <v>26</v>
      </c>
      <c r="D2043" s="161"/>
      <c r="E2043" s="119"/>
      <c r="F2043" s="119"/>
      <c r="G2043" s="119"/>
      <c r="H2043" s="119"/>
      <c r="I2043" s="119"/>
      <c r="J2043" s="119"/>
      <c r="K2043" s="119"/>
      <c r="L2043" s="119"/>
      <c r="M2043" s="119"/>
      <c r="N2043" s="119"/>
      <c r="O2043" s="119"/>
      <c r="P2043" s="120">
        <f t="shared" si="113"/>
        <v>0</v>
      </c>
    </row>
    <row r="2044" spans="1:16" ht="14.25" customHeight="1">
      <c r="A2044" s="255"/>
      <c r="B2044" s="256"/>
      <c r="C2044" s="134">
        <v>27</v>
      </c>
      <c r="D2044" s="161"/>
      <c r="E2044" s="119"/>
      <c r="F2044" s="119"/>
      <c r="G2044" s="119"/>
      <c r="H2044" s="119"/>
      <c r="I2044" s="119"/>
      <c r="J2044" s="119"/>
      <c r="K2044" s="119"/>
      <c r="L2044" s="119"/>
      <c r="M2044" s="119"/>
      <c r="N2044" s="119"/>
      <c r="O2044" s="119"/>
      <c r="P2044" s="120">
        <f t="shared" si="113"/>
        <v>0</v>
      </c>
    </row>
    <row r="2045" spans="1:16" ht="14.25" customHeight="1">
      <c r="A2045" s="155">
        <v>5500</v>
      </c>
      <c r="B2045" s="339" t="s">
        <v>2071</v>
      </c>
      <c r="C2045" s="262"/>
      <c r="D2045" s="156">
        <f t="shared" ref="D2045:P2045" si="114">SUM(D2046:D2055)</f>
        <v>0</v>
      </c>
      <c r="E2045" s="156">
        <f t="shared" si="114"/>
        <v>0</v>
      </c>
      <c r="F2045" s="156">
        <f t="shared" si="114"/>
        <v>0</v>
      </c>
      <c r="G2045" s="156">
        <f t="shared" si="114"/>
        <v>0</v>
      </c>
      <c r="H2045" s="156">
        <f t="shared" si="114"/>
        <v>0</v>
      </c>
      <c r="I2045" s="156">
        <f t="shared" si="114"/>
        <v>0</v>
      </c>
      <c r="J2045" s="156">
        <f t="shared" si="114"/>
        <v>0</v>
      </c>
      <c r="K2045" s="156">
        <f t="shared" si="114"/>
        <v>0</v>
      </c>
      <c r="L2045" s="156">
        <f t="shared" si="114"/>
        <v>0</v>
      </c>
      <c r="M2045" s="156">
        <f t="shared" si="114"/>
        <v>0</v>
      </c>
      <c r="N2045" s="156">
        <f t="shared" si="114"/>
        <v>0</v>
      </c>
      <c r="O2045" s="156">
        <f t="shared" si="114"/>
        <v>0</v>
      </c>
      <c r="P2045" s="156">
        <f t="shared" si="114"/>
        <v>0</v>
      </c>
    </row>
    <row r="2046" spans="1:16" ht="14.25" customHeight="1">
      <c r="A2046" s="340">
        <v>551</v>
      </c>
      <c r="B2046" s="341" t="s">
        <v>2072</v>
      </c>
      <c r="C2046" s="134">
        <v>11</v>
      </c>
      <c r="D2046" s="161"/>
      <c r="E2046" s="119"/>
      <c r="F2046" s="119"/>
      <c r="G2046" s="119"/>
      <c r="H2046" s="119"/>
      <c r="I2046" s="119"/>
      <c r="J2046" s="119"/>
      <c r="K2046" s="119"/>
      <c r="L2046" s="119"/>
      <c r="M2046" s="119"/>
      <c r="N2046" s="119"/>
      <c r="O2046" s="119"/>
      <c r="P2046" s="120">
        <f t="shared" ref="P2046:P2055" si="115">SUM(D2046:O2046)</f>
        <v>0</v>
      </c>
    </row>
    <row r="2047" spans="1:16" ht="14.25" customHeight="1">
      <c r="A2047" s="253"/>
      <c r="B2047" s="254"/>
      <c r="C2047" s="134">
        <v>12</v>
      </c>
      <c r="D2047" s="161"/>
      <c r="E2047" s="119"/>
      <c r="F2047" s="119"/>
      <c r="G2047" s="119"/>
      <c r="H2047" s="119"/>
      <c r="I2047" s="119"/>
      <c r="J2047" s="119"/>
      <c r="K2047" s="119"/>
      <c r="L2047" s="119"/>
      <c r="M2047" s="119"/>
      <c r="N2047" s="119"/>
      <c r="O2047" s="119"/>
      <c r="P2047" s="120">
        <f t="shared" si="115"/>
        <v>0</v>
      </c>
    </row>
    <row r="2048" spans="1:16" ht="14.25" customHeight="1">
      <c r="A2048" s="253"/>
      <c r="B2048" s="254"/>
      <c r="C2048" s="134">
        <v>13</v>
      </c>
      <c r="D2048" s="161"/>
      <c r="E2048" s="119"/>
      <c r="F2048" s="119"/>
      <c r="G2048" s="119"/>
      <c r="H2048" s="119"/>
      <c r="I2048" s="119"/>
      <c r="J2048" s="119"/>
      <c r="K2048" s="119"/>
      <c r="L2048" s="119"/>
      <c r="M2048" s="119"/>
      <c r="N2048" s="119"/>
      <c r="O2048" s="119"/>
      <c r="P2048" s="120">
        <f t="shared" si="115"/>
        <v>0</v>
      </c>
    </row>
    <row r="2049" spans="1:16" ht="14.25" customHeight="1">
      <c r="A2049" s="253"/>
      <c r="B2049" s="254"/>
      <c r="C2049" s="134">
        <v>14</v>
      </c>
      <c r="D2049" s="161"/>
      <c r="E2049" s="119"/>
      <c r="F2049" s="119"/>
      <c r="G2049" s="119"/>
      <c r="H2049" s="119"/>
      <c r="I2049" s="119"/>
      <c r="J2049" s="119"/>
      <c r="K2049" s="119"/>
      <c r="L2049" s="119"/>
      <c r="M2049" s="119"/>
      <c r="N2049" s="119"/>
      <c r="O2049" s="119"/>
      <c r="P2049" s="120">
        <f t="shared" si="115"/>
        <v>0</v>
      </c>
    </row>
    <row r="2050" spans="1:16" ht="14.25" customHeight="1">
      <c r="A2050" s="253"/>
      <c r="B2050" s="254"/>
      <c r="C2050" s="134">
        <v>15</v>
      </c>
      <c r="D2050" s="161"/>
      <c r="E2050" s="119"/>
      <c r="F2050" s="119"/>
      <c r="G2050" s="119"/>
      <c r="H2050" s="119"/>
      <c r="I2050" s="119"/>
      <c r="J2050" s="119"/>
      <c r="K2050" s="119"/>
      <c r="L2050" s="119"/>
      <c r="M2050" s="119"/>
      <c r="N2050" s="119"/>
      <c r="O2050" s="119"/>
      <c r="P2050" s="120">
        <f t="shared" si="115"/>
        <v>0</v>
      </c>
    </row>
    <row r="2051" spans="1:16" ht="14.25" customHeight="1">
      <c r="A2051" s="253"/>
      <c r="B2051" s="254"/>
      <c r="C2051" s="134">
        <v>16</v>
      </c>
      <c r="D2051" s="161"/>
      <c r="E2051" s="119"/>
      <c r="F2051" s="119"/>
      <c r="G2051" s="119"/>
      <c r="H2051" s="119"/>
      <c r="I2051" s="119"/>
      <c r="J2051" s="119"/>
      <c r="K2051" s="119"/>
      <c r="L2051" s="119"/>
      <c r="M2051" s="119"/>
      <c r="N2051" s="119"/>
      <c r="O2051" s="119"/>
      <c r="P2051" s="120">
        <f t="shared" si="115"/>
        <v>0</v>
      </c>
    </row>
    <row r="2052" spans="1:16" ht="14.25" customHeight="1">
      <c r="A2052" s="253"/>
      <c r="B2052" s="254"/>
      <c r="C2052" s="134">
        <v>17</v>
      </c>
      <c r="D2052" s="161"/>
      <c r="E2052" s="119"/>
      <c r="F2052" s="119"/>
      <c r="G2052" s="119"/>
      <c r="H2052" s="119"/>
      <c r="I2052" s="119"/>
      <c r="J2052" s="119"/>
      <c r="K2052" s="119"/>
      <c r="L2052" s="119"/>
      <c r="M2052" s="119"/>
      <c r="N2052" s="119"/>
      <c r="O2052" s="119"/>
      <c r="P2052" s="120">
        <f t="shared" si="115"/>
        <v>0</v>
      </c>
    </row>
    <row r="2053" spans="1:16" ht="14.25" customHeight="1">
      <c r="A2053" s="253"/>
      <c r="B2053" s="254"/>
      <c r="C2053" s="134">
        <v>25</v>
      </c>
      <c r="D2053" s="161"/>
      <c r="E2053" s="119"/>
      <c r="F2053" s="119"/>
      <c r="G2053" s="119"/>
      <c r="H2053" s="119"/>
      <c r="I2053" s="119"/>
      <c r="J2053" s="119"/>
      <c r="K2053" s="119"/>
      <c r="L2053" s="119"/>
      <c r="M2053" s="119"/>
      <c r="N2053" s="119"/>
      <c r="O2053" s="119"/>
      <c r="P2053" s="120">
        <f t="shared" si="115"/>
        <v>0</v>
      </c>
    </row>
    <row r="2054" spans="1:16" ht="14.25" customHeight="1">
      <c r="A2054" s="253"/>
      <c r="B2054" s="254"/>
      <c r="C2054" s="134">
        <v>26</v>
      </c>
      <c r="D2054" s="161"/>
      <c r="E2054" s="119"/>
      <c r="F2054" s="119"/>
      <c r="G2054" s="119"/>
      <c r="H2054" s="119"/>
      <c r="I2054" s="119"/>
      <c r="J2054" s="119"/>
      <c r="K2054" s="119"/>
      <c r="L2054" s="119"/>
      <c r="M2054" s="119"/>
      <c r="N2054" s="119"/>
      <c r="O2054" s="119"/>
      <c r="P2054" s="120">
        <f t="shared" si="115"/>
        <v>0</v>
      </c>
    </row>
    <row r="2055" spans="1:16" ht="14.25" customHeight="1">
      <c r="A2055" s="255"/>
      <c r="B2055" s="256"/>
      <c r="C2055" s="134">
        <v>27</v>
      </c>
      <c r="D2055" s="161"/>
      <c r="E2055" s="119"/>
      <c r="F2055" s="119"/>
      <c r="G2055" s="119"/>
      <c r="H2055" s="119"/>
      <c r="I2055" s="119"/>
      <c r="J2055" s="119"/>
      <c r="K2055" s="119"/>
      <c r="L2055" s="119"/>
      <c r="M2055" s="119"/>
      <c r="N2055" s="119"/>
      <c r="O2055" s="119"/>
      <c r="P2055" s="120">
        <f t="shared" si="115"/>
        <v>0</v>
      </c>
    </row>
    <row r="2056" spans="1:16" ht="14.25" customHeight="1">
      <c r="A2056" s="155">
        <v>5600</v>
      </c>
      <c r="B2056" s="339" t="s">
        <v>2073</v>
      </c>
      <c r="C2056" s="262"/>
      <c r="D2056" s="156">
        <f t="shared" ref="D2056:P2056" si="116">SUM(D2057:D2136)</f>
        <v>3313</v>
      </c>
      <c r="E2056" s="156">
        <f t="shared" si="116"/>
        <v>3313</v>
      </c>
      <c r="F2056" s="156">
        <f t="shared" si="116"/>
        <v>3313</v>
      </c>
      <c r="G2056" s="156">
        <f t="shared" si="116"/>
        <v>3313</v>
      </c>
      <c r="H2056" s="156">
        <f t="shared" si="116"/>
        <v>3313</v>
      </c>
      <c r="I2056" s="156">
        <f t="shared" si="116"/>
        <v>3313</v>
      </c>
      <c r="J2056" s="156">
        <f t="shared" si="116"/>
        <v>3313</v>
      </c>
      <c r="K2056" s="156">
        <f t="shared" si="116"/>
        <v>3313</v>
      </c>
      <c r="L2056" s="156">
        <f t="shared" si="116"/>
        <v>3313</v>
      </c>
      <c r="M2056" s="156">
        <f t="shared" si="116"/>
        <v>3313</v>
      </c>
      <c r="N2056" s="156">
        <f t="shared" si="116"/>
        <v>3313</v>
      </c>
      <c r="O2056" s="156">
        <f t="shared" si="116"/>
        <v>3313</v>
      </c>
      <c r="P2056" s="156">
        <f t="shared" si="116"/>
        <v>39756</v>
      </c>
    </row>
    <row r="2057" spans="1:16" ht="14.25" customHeight="1">
      <c r="A2057" s="340">
        <v>561</v>
      </c>
      <c r="B2057" s="341" t="s">
        <v>2074</v>
      </c>
      <c r="C2057" s="134">
        <v>11</v>
      </c>
      <c r="D2057" s="161"/>
      <c r="E2057" s="119"/>
      <c r="F2057" s="119"/>
      <c r="G2057" s="119"/>
      <c r="H2057" s="119"/>
      <c r="I2057" s="119"/>
      <c r="J2057" s="119"/>
      <c r="K2057" s="119"/>
      <c r="L2057" s="119"/>
      <c r="M2057" s="119"/>
      <c r="N2057" s="119"/>
      <c r="O2057" s="119"/>
      <c r="P2057" s="120">
        <f t="shared" ref="P2057:P2136" si="117">SUM(D2057:O2057)</f>
        <v>0</v>
      </c>
    </row>
    <row r="2058" spans="1:16" ht="14.25" customHeight="1">
      <c r="A2058" s="253"/>
      <c r="B2058" s="254"/>
      <c r="C2058" s="134">
        <v>12</v>
      </c>
      <c r="D2058" s="161"/>
      <c r="E2058" s="119"/>
      <c r="F2058" s="119"/>
      <c r="G2058" s="119"/>
      <c r="H2058" s="119"/>
      <c r="I2058" s="119"/>
      <c r="J2058" s="119"/>
      <c r="K2058" s="119"/>
      <c r="L2058" s="119"/>
      <c r="M2058" s="119"/>
      <c r="N2058" s="119"/>
      <c r="O2058" s="119"/>
      <c r="P2058" s="120">
        <f t="shared" si="117"/>
        <v>0</v>
      </c>
    </row>
    <row r="2059" spans="1:16" ht="14.25" customHeight="1">
      <c r="A2059" s="253"/>
      <c r="B2059" s="254"/>
      <c r="C2059" s="134">
        <v>13</v>
      </c>
      <c r="D2059" s="161"/>
      <c r="E2059" s="119"/>
      <c r="F2059" s="119"/>
      <c r="G2059" s="119"/>
      <c r="H2059" s="119"/>
      <c r="I2059" s="119"/>
      <c r="J2059" s="119"/>
      <c r="K2059" s="119"/>
      <c r="L2059" s="119"/>
      <c r="M2059" s="119"/>
      <c r="N2059" s="119"/>
      <c r="O2059" s="119"/>
      <c r="P2059" s="120">
        <f t="shared" si="117"/>
        <v>0</v>
      </c>
    </row>
    <row r="2060" spans="1:16" ht="14.25" customHeight="1">
      <c r="A2060" s="253"/>
      <c r="B2060" s="254"/>
      <c r="C2060" s="134">
        <v>14</v>
      </c>
      <c r="D2060" s="161"/>
      <c r="E2060" s="119"/>
      <c r="F2060" s="119"/>
      <c r="G2060" s="119"/>
      <c r="H2060" s="119"/>
      <c r="I2060" s="119"/>
      <c r="J2060" s="119"/>
      <c r="K2060" s="119"/>
      <c r="L2060" s="119"/>
      <c r="M2060" s="119"/>
      <c r="N2060" s="119"/>
      <c r="O2060" s="119"/>
      <c r="P2060" s="120">
        <f t="shared" si="117"/>
        <v>0</v>
      </c>
    </row>
    <row r="2061" spans="1:16" ht="14.25" customHeight="1">
      <c r="A2061" s="253"/>
      <c r="B2061" s="254"/>
      <c r="C2061" s="134">
        <v>15</v>
      </c>
      <c r="D2061" s="161"/>
      <c r="E2061" s="119"/>
      <c r="F2061" s="119"/>
      <c r="G2061" s="119"/>
      <c r="H2061" s="119"/>
      <c r="I2061" s="119"/>
      <c r="J2061" s="119"/>
      <c r="K2061" s="119"/>
      <c r="L2061" s="119"/>
      <c r="M2061" s="119"/>
      <c r="N2061" s="119"/>
      <c r="O2061" s="119"/>
      <c r="P2061" s="120">
        <f t="shared" si="117"/>
        <v>0</v>
      </c>
    </row>
    <row r="2062" spans="1:16" ht="14.25" customHeight="1">
      <c r="A2062" s="253"/>
      <c r="B2062" s="254"/>
      <c r="C2062" s="134">
        <v>16</v>
      </c>
      <c r="D2062" s="161"/>
      <c r="E2062" s="119"/>
      <c r="F2062" s="119"/>
      <c r="G2062" s="119"/>
      <c r="H2062" s="119"/>
      <c r="I2062" s="119"/>
      <c r="J2062" s="119"/>
      <c r="K2062" s="119"/>
      <c r="L2062" s="119"/>
      <c r="M2062" s="119"/>
      <c r="N2062" s="119"/>
      <c r="O2062" s="119"/>
      <c r="P2062" s="120">
        <f t="shared" si="117"/>
        <v>0</v>
      </c>
    </row>
    <row r="2063" spans="1:16" ht="14.25" customHeight="1">
      <c r="A2063" s="253"/>
      <c r="B2063" s="254"/>
      <c r="C2063" s="134">
        <v>17</v>
      </c>
      <c r="D2063" s="161"/>
      <c r="E2063" s="119"/>
      <c r="F2063" s="119"/>
      <c r="G2063" s="119"/>
      <c r="H2063" s="119"/>
      <c r="I2063" s="119"/>
      <c r="J2063" s="119"/>
      <c r="K2063" s="119"/>
      <c r="L2063" s="119"/>
      <c r="M2063" s="119"/>
      <c r="N2063" s="119"/>
      <c r="O2063" s="119"/>
      <c r="P2063" s="120">
        <f t="shared" si="117"/>
        <v>0</v>
      </c>
    </row>
    <row r="2064" spans="1:16" ht="14.25" customHeight="1">
      <c r="A2064" s="253"/>
      <c r="B2064" s="254"/>
      <c r="C2064" s="134">
        <v>25</v>
      </c>
      <c r="D2064" s="161"/>
      <c r="E2064" s="119"/>
      <c r="F2064" s="119"/>
      <c r="G2064" s="119"/>
      <c r="H2064" s="119"/>
      <c r="I2064" s="119"/>
      <c r="J2064" s="119"/>
      <c r="K2064" s="119"/>
      <c r="L2064" s="119"/>
      <c r="M2064" s="119"/>
      <c r="N2064" s="119"/>
      <c r="O2064" s="119"/>
      <c r="P2064" s="120">
        <f t="shared" si="117"/>
        <v>0</v>
      </c>
    </row>
    <row r="2065" spans="1:16" ht="14.25" customHeight="1">
      <c r="A2065" s="253"/>
      <c r="B2065" s="254"/>
      <c r="C2065" s="134">
        <v>26</v>
      </c>
      <c r="D2065" s="161"/>
      <c r="E2065" s="119"/>
      <c r="F2065" s="119"/>
      <c r="G2065" s="119"/>
      <c r="H2065" s="119"/>
      <c r="I2065" s="119"/>
      <c r="J2065" s="119"/>
      <c r="K2065" s="119"/>
      <c r="L2065" s="119"/>
      <c r="M2065" s="119"/>
      <c r="N2065" s="119"/>
      <c r="O2065" s="119"/>
      <c r="P2065" s="120">
        <f t="shared" si="117"/>
        <v>0</v>
      </c>
    </row>
    <row r="2066" spans="1:16" ht="14.25" customHeight="1">
      <c r="A2066" s="255"/>
      <c r="B2066" s="256"/>
      <c r="C2066" s="134">
        <v>27</v>
      </c>
      <c r="D2066" s="161"/>
      <c r="E2066" s="119"/>
      <c r="F2066" s="119"/>
      <c r="G2066" s="119"/>
      <c r="H2066" s="119"/>
      <c r="I2066" s="119"/>
      <c r="J2066" s="119"/>
      <c r="K2066" s="119"/>
      <c r="L2066" s="119"/>
      <c r="M2066" s="119"/>
      <c r="N2066" s="119"/>
      <c r="O2066" s="119"/>
      <c r="P2066" s="120">
        <f t="shared" si="117"/>
        <v>0</v>
      </c>
    </row>
    <row r="2067" spans="1:16" ht="14.25" customHeight="1">
      <c r="A2067" s="340">
        <v>562</v>
      </c>
      <c r="B2067" s="341" t="s">
        <v>2075</v>
      </c>
      <c r="C2067" s="134">
        <v>11</v>
      </c>
      <c r="D2067" s="161"/>
      <c r="E2067" s="119"/>
      <c r="F2067" s="119"/>
      <c r="G2067" s="119"/>
      <c r="H2067" s="119"/>
      <c r="I2067" s="119"/>
      <c r="J2067" s="119"/>
      <c r="K2067" s="119"/>
      <c r="L2067" s="119"/>
      <c r="M2067" s="119"/>
      <c r="N2067" s="119"/>
      <c r="O2067" s="119"/>
      <c r="P2067" s="120">
        <f t="shared" si="117"/>
        <v>0</v>
      </c>
    </row>
    <row r="2068" spans="1:16" ht="14.25" customHeight="1">
      <c r="A2068" s="253"/>
      <c r="B2068" s="254"/>
      <c r="C2068" s="134">
        <v>12</v>
      </c>
      <c r="D2068" s="161"/>
      <c r="E2068" s="119"/>
      <c r="F2068" s="119"/>
      <c r="G2068" s="119"/>
      <c r="H2068" s="119"/>
      <c r="I2068" s="119"/>
      <c r="J2068" s="119"/>
      <c r="K2068" s="119"/>
      <c r="L2068" s="119"/>
      <c r="M2068" s="119"/>
      <c r="N2068" s="119"/>
      <c r="O2068" s="119"/>
      <c r="P2068" s="120">
        <f t="shared" si="117"/>
        <v>0</v>
      </c>
    </row>
    <row r="2069" spans="1:16" ht="14.25" customHeight="1">
      <c r="A2069" s="253"/>
      <c r="B2069" s="254"/>
      <c r="C2069" s="134">
        <v>13</v>
      </c>
      <c r="D2069" s="161"/>
      <c r="E2069" s="119"/>
      <c r="F2069" s="119"/>
      <c r="G2069" s="119"/>
      <c r="H2069" s="119"/>
      <c r="I2069" s="119"/>
      <c r="J2069" s="119"/>
      <c r="K2069" s="119"/>
      <c r="L2069" s="119"/>
      <c r="M2069" s="119"/>
      <c r="N2069" s="119"/>
      <c r="O2069" s="119"/>
      <c r="P2069" s="120">
        <f t="shared" si="117"/>
        <v>0</v>
      </c>
    </row>
    <row r="2070" spans="1:16" ht="14.25" customHeight="1">
      <c r="A2070" s="253"/>
      <c r="B2070" s="254"/>
      <c r="C2070" s="134">
        <v>14</v>
      </c>
      <c r="D2070" s="161"/>
      <c r="E2070" s="119"/>
      <c r="F2070" s="119"/>
      <c r="G2070" s="119"/>
      <c r="H2070" s="119"/>
      <c r="I2070" s="119"/>
      <c r="J2070" s="119"/>
      <c r="K2070" s="119"/>
      <c r="L2070" s="119"/>
      <c r="M2070" s="119"/>
      <c r="N2070" s="119"/>
      <c r="O2070" s="119"/>
      <c r="P2070" s="120">
        <f t="shared" si="117"/>
        <v>0</v>
      </c>
    </row>
    <row r="2071" spans="1:16" ht="14.25" customHeight="1">
      <c r="A2071" s="253"/>
      <c r="B2071" s="254"/>
      <c r="C2071" s="134">
        <v>15</v>
      </c>
      <c r="D2071" s="161"/>
      <c r="E2071" s="119"/>
      <c r="F2071" s="119"/>
      <c r="G2071" s="119"/>
      <c r="H2071" s="119"/>
      <c r="I2071" s="119"/>
      <c r="J2071" s="119"/>
      <c r="K2071" s="119"/>
      <c r="L2071" s="119"/>
      <c r="M2071" s="119"/>
      <c r="N2071" s="119"/>
      <c r="O2071" s="119"/>
      <c r="P2071" s="120">
        <f t="shared" si="117"/>
        <v>0</v>
      </c>
    </row>
    <row r="2072" spans="1:16" ht="14.25" customHeight="1">
      <c r="A2072" s="253"/>
      <c r="B2072" s="254"/>
      <c r="C2072" s="134">
        <v>16</v>
      </c>
      <c r="D2072" s="161"/>
      <c r="E2072" s="119"/>
      <c r="F2072" s="119"/>
      <c r="G2072" s="119"/>
      <c r="H2072" s="119"/>
      <c r="I2072" s="119"/>
      <c r="J2072" s="119"/>
      <c r="K2072" s="119"/>
      <c r="L2072" s="119"/>
      <c r="M2072" s="119"/>
      <c r="N2072" s="119"/>
      <c r="O2072" s="119"/>
      <c r="P2072" s="120">
        <f t="shared" si="117"/>
        <v>0</v>
      </c>
    </row>
    <row r="2073" spans="1:16" ht="14.25" customHeight="1">
      <c r="A2073" s="253"/>
      <c r="B2073" s="254"/>
      <c r="C2073" s="134">
        <v>17</v>
      </c>
      <c r="D2073" s="161"/>
      <c r="E2073" s="119"/>
      <c r="F2073" s="119"/>
      <c r="G2073" s="119"/>
      <c r="H2073" s="119"/>
      <c r="I2073" s="119"/>
      <c r="J2073" s="119"/>
      <c r="K2073" s="119"/>
      <c r="L2073" s="119"/>
      <c r="M2073" s="119"/>
      <c r="N2073" s="119"/>
      <c r="O2073" s="119"/>
      <c r="P2073" s="120">
        <f t="shared" si="117"/>
        <v>0</v>
      </c>
    </row>
    <row r="2074" spans="1:16" ht="14.25" customHeight="1">
      <c r="A2074" s="253"/>
      <c r="B2074" s="254"/>
      <c r="C2074" s="134">
        <v>25</v>
      </c>
      <c r="D2074" s="161"/>
      <c r="E2074" s="119"/>
      <c r="F2074" s="119"/>
      <c r="G2074" s="119"/>
      <c r="H2074" s="119"/>
      <c r="I2074" s="119"/>
      <c r="J2074" s="119"/>
      <c r="K2074" s="119"/>
      <c r="L2074" s="119"/>
      <c r="M2074" s="119"/>
      <c r="N2074" s="119"/>
      <c r="O2074" s="119"/>
      <c r="P2074" s="120">
        <f t="shared" si="117"/>
        <v>0</v>
      </c>
    </row>
    <row r="2075" spans="1:16" ht="14.25" customHeight="1">
      <c r="A2075" s="253"/>
      <c r="B2075" s="254"/>
      <c r="C2075" s="134">
        <v>26</v>
      </c>
      <c r="D2075" s="161"/>
      <c r="E2075" s="119"/>
      <c r="F2075" s="119"/>
      <c r="G2075" s="119"/>
      <c r="H2075" s="119"/>
      <c r="I2075" s="119"/>
      <c r="J2075" s="119"/>
      <c r="K2075" s="119"/>
      <c r="L2075" s="119"/>
      <c r="M2075" s="119"/>
      <c r="N2075" s="119"/>
      <c r="O2075" s="119"/>
      <c r="P2075" s="120">
        <f t="shared" si="117"/>
        <v>0</v>
      </c>
    </row>
    <row r="2076" spans="1:16" ht="14.25" customHeight="1">
      <c r="A2076" s="255"/>
      <c r="B2076" s="256"/>
      <c r="C2076" s="134">
        <v>27</v>
      </c>
      <c r="D2076" s="161"/>
      <c r="E2076" s="119"/>
      <c r="F2076" s="119"/>
      <c r="G2076" s="119"/>
      <c r="H2076" s="119"/>
      <c r="I2076" s="119"/>
      <c r="J2076" s="119"/>
      <c r="K2076" s="119"/>
      <c r="L2076" s="119"/>
      <c r="M2076" s="119"/>
      <c r="N2076" s="119"/>
      <c r="O2076" s="119"/>
      <c r="P2076" s="120">
        <f t="shared" si="117"/>
        <v>0</v>
      </c>
    </row>
    <row r="2077" spans="1:16" ht="14.25" customHeight="1">
      <c r="A2077" s="340">
        <v>563</v>
      </c>
      <c r="B2077" s="341" t="s">
        <v>2076</v>
      </c>
      <c r="C2077" s="134">
        <v>11</v>
      </c>
      <c r="D2077" s="161"/>
      <c r="E2077" s="119"/>
      <c r="F2077" s="119"/>
      <c r="G2077" s="119"/>
      <c r="H2077" s="119"/>
      <c r="I2077" s="119"/>
      <c r="J2077" s="119"/>
      <c r="K2077" s="119"/>
      <c r="L2077" s="119"/>
      <c r="M2077" s="119"/>
      <c r="N2077" s="119"/>
      <c r="O2077" s="119"/>
      <c r="P2077" s="120">
        <f t="shared" si="117"/>
        <v>0</v>
      </c>
    </row>
    <row r="2078" spans="1:16" ht="14.25" customHeight="1">
      <c r="A2078" s="253"/>
      <c r="B2078" s="254"/>
      <c r="C2078" s="134">
        <v>12</v>
      </c>
      <c r="D2078" s="161"/>
      <c r="E2078" s="119"/>
      <c r="F2078" s="119"/>
      <c r="G2078" s="119"/>
      <c r="H2078" s="119"/>
      <c r="I2078" s="119"/>
      <c r="J2078" s="119"/>
      <c r="K2078" s="119"/>
      <c r="L2078" s="119"/>
      <c r="M2078" s="119"/>
      <c r="N2078" s="119"/>
      <c r="O2078" s="119"/>
      <c r="P2078" s="120">
        <f t="shared" si="117"/>
        <v>0</v>
      </c>
    </row>
    <row r="2079" spans="1:16" ht="14.25" customHeight="1">
      <c r="A2079" s="253"/>
      <c r="B2079" s="254"/>
      <c r="C2079" s="134">
        <v>13</v>
      </c>
      <c r="D2079" s="161"/>
      <c r="E2079" s="119"/>
      <c r="F2079" s="119"/>
      <c r="G2079" s="119"/>
      <c r="H2079" s="119"/>
      <c r="I2079" s="119"/>
      <c r="J2079" s="119"/>
      <c r="K2079" s="119"/>
      <c r="L2079" s="119"/>
      <c r="M2079" s="119"/>
      <c r="N2079" s="119"/>
      <c r="O2079" s="119"/>
      <c r="P2079" s="120">
        <f t="shared" si="117"/>
        <v>0</v>
      </c>
    </row>
    <row r="2080" spans="1:16" ht="14.25" customHeight="1">
      <c r="A2080" s="253"/>
      <c r="B2080" s="254"/>
      <c r="C2080" s="134">
        <v>14</v>
      </c>
      <c r="D2080" s="161"/>
      <c r="E2080" s="119"/>
      <c r="F2080" s="119"/>
      <c r="G2080" s="119"/>
      <c r="H2080" s="119"/>
      <c r="I2080" s="119"/>
      <c r="J2080" s="119"/>
      <c r="K2080" s="119"/>
      <c r="L2080" s="119"/>
      <c r="M2080" s="119"/>
      <c r="N2080" s="119"/>
      <c r="O2080" s="119"/>
      <c r="P2080" s="120">
        <f t="shared" si="117"/>
        <v>0</v>
      </c>
    </row>
    <row r="2081" spans="1:16" ht="14.25" customHeight="1">
      <c r="A2081" s="253"/>
      <c r="B2081" s="254"/>
      <c r="C2081" s="134">
        <v>15</v>
      </c>
      <c r="D2081" s="161"/>
      <c r="E2081" s="119"/>
      <c r="F2081" s="119"/>
      <c r="G2081" s="119"/>
      <c r="H2081" s="119"/>
      <c r="I2081" s="119"/>
      <c r="J2081" s="119"/>
      <c r="K2081" s="119"/>
      <c r="L2081" s="119"/>
      <c r="M2081" s="119"/>
      <c r="N2081" s="119"/>
      <c r="O2081" s="119"/>
      <c r="P2081" s="120">
        <f t="shared" si="117"/>
        <v>0</v>
      </c>
    </row>
    <row r="2082" spans="1:16" ht="14.25" customHeight="1">
      <c r="A2082" s="253"/>
      <c r="B2082" s="254"/>
      <c r="C2082" s="134">
        <v>16</v>
      </c>
      <c r="D2082" s="161"/>
      <c r="E2082" s="119"/>
      <c r="F2082" s="119"/>
      <c r="G2082" s="119"/>
      <c r="H2082" s="119"/>
      <c r="I2082" s="119"/>
      <c r="J2082" s="119"/>
      <c r="K2082" s="119"/>
      <c r="L2082" s="119"/>
      <c r="M2082" s="119"/>
      <c r="N2082" s="119"/>
      <c r="O2082" s="119"/>
      <c r="P2082" s="120">
        <f t="shared" si="117"/>
        <v>0</v>
      </c>
    </row>
    <row r="2083" spans="1:16" ht="14.25" customHeight="1">
      <c r="A2083" s="253"/>
      <c r="B2083" s="254"/>
      <c r="C2083" s="134">
        <v>17</v>
      </c>
      <c r="D2083" s="161"/>
      <c r="E2083" s="119"/>
      <c r="F2083" s="119"/>
      <c r="G2083" s="119"/>
      <c r="H2083" s="119"/>
      <c r="I2083" s="119"/>
      <c r="J2083" s="119"/>
      <c r="K2083" s="119"/>
      <c r="L2083" s="119"/>
      <c r="M2083" s="119"/>
      <c r="N2083" s="119"/>
      <c r="O2083" s="119"/>
      <c r="P2083" s="120">
        <f t="shared" si="117"/>
        <v>0</v>
      </c>
    </row>
    <row r="2084" spans="1:16" ht="14.25" customHeight="1">
      <c r="A2084" s="253"/>
      <c r="B2084" s="254"/>
      <c r="C2084" s="134">
        <v>25</v>
      </c>
      <c r="D2084" s="161"/>
      <c r="E2084" s="119"/>
      <c r="F2084" s="119"/>
      <c r="G2084" s="119"/>
      <c r="H2084" s="119"/>
      <c r="I2084" s="119"/>
      <c r="J2084" s="119"/>
      <c r="K2084" s="119"/>
      <c r="L2084" s="119"/>
      <c r="M2084" s="119"/>
      <c r="N2084" s="119"/>
      <c r="O2084" s="119"/>
      <c r="P2084" s="120">
        <f t="shared" si="117"/>
        <v>0</v>
      </c>
    </row>
    <row r="2085" spans="1:16" ht="14.25" customHeight="1">
      <c r="A2085" s="253"/>
      <c r="B2085" s="254"/>
      <c r="C2085" s="134">
        <v>26</v>
      </c>
      <c r="D2085" s="161"/>
      <c r="E2085" s="119"/>
      <c r="F2085" s="119"/>
      <c r="G2085" s="119"/>
      <c r="H2085" s="119"/>
      <c r="I2085" s="119"/>
      <c r="J2085" s="119"/>
      <c r="K2085" s="119"/>
      <c r="L2085" s="119"/>
      <c r="M2085" s="119"/>
      <c r="N2085" s="119"/>
      <c r="O2085" s="119"/>
      <c r="P2085" s="120">
        <f t="shared" si="117"/>
        <v>0</v>
      </c>
    </row>
    <row r="2086" spans="1:16" ht="14.25" customHeight="1">
      <c r="A2086" s="255"/>
      <c r="B2086" s="256"/>
      <c r="C2086" s="134">
        <v>27</v>
      </c>
      <c r="D2086" s="161"/>
      <c r="E2086" s="119"/>
      <c r="F2086" s="119"/>
      <c r="G2086" s="119"/>
      <c r="H2086" s="119"/>
      <c r="I2086" s="119"/>
      <c r="J2086" s="119"/>
      <c r="K2086" s="119"/>
      <c r="L2086" s="119"/>
      <c r="M2086" s="119"/>
      <c r="N2086" s="119"/>
      <c r="O2086" s="119"/>
      <c r="P2086" s="120">
        <f t="shared" si="117"/>
        <v>0</v>
      </c>
    </row>
    <row r="2087" spans="1:16" ht="14.25" customHeight="1">
      <c r="A2087" s="340">
        <v>564</v>
      </c>
      <c r="B2087" s="341" t="s">
        <v>2077</v>
      </c>
      <c r="C2087" s="134">
        <v>11</v>
      </c>
      <c r="D2087" s="161"/>
      <c r="E2087" s="119"/>
      <c r="F2087" s="119"/>
      <c r="G2087" s="119"/>
      <c r="H2087" s="119"/>
      <c r="I2087" s="119"/>
      <c r="J2087" s="119"/>
      <c r="K2087" s="119"/>
      <c r="L2087" s="119"/>
      <c r="M2087" s="119"/>
      <c r="N2087" s="119"/>
      <c r="O2087" s="119"/>
      <c r="P2087" s="120">
        <f t="shared" si="117"/>
        <v>0</v>
      </c>
    </row>
    <row r="2088" spans="1:16" ht="14.25" customHeight="1">
      <c r="A2088" s="253"/>
      <c r="B2088" s="254"/>
      <c r="C2088" s="134">
        <v>12</v>
      </c>
      <c r="D2088" s="161"/>
      <c r="E2088" s="119"/>
      <c r="F2088" s="119"/>
      <c r="G2088" s="119"/>
      <c r="H2088" s="119"/>
      <c r="I2088" s="119"/>
      <c r="J2088" s="119"/>
      <c r="K2088" s="119"/>
      <c r="L2088" s="119"/>
      <c r="M2088" s="119"/>
      <c r="N2088" s="119"/>
      <c r="O2088" s="119"/>
      <c r="P2088" s="120">
        <f t="shared" si="117"/>
        <v>0</v>
      </c>
    </row>
    <row r="2089" spans="1:16" ht="14.25" customHeight="1">
      <c r="A2089" s="253"/>
      <c r="B2089" s="254"/>
      <c r="C2089" s="134">
        <v>13</v>
      </c>
      <c r="D2089" s="161"/>
      <c r="E2089" s="119"/>
      <c r="F2089" s="119"/>
      <c r="G2089" s="119"/>
      <c r="H2089" s="119"/>
      <c r="I2089" s="119"/>
      <c r="J2089" s="119"/>
      <c r="K2089" s="119"/>
      <c r="L2089" s="119"/>
      <c r="M2089" s="119"/>
      <c r="N2089" s="119"/>
      <c r="O2089" s="119"/>
      <c r="P2089" s="120">
        <f t="shared" si="117"/>
        <v>0</v>
      </c>
    </row>
    <row r="2090" spans="1:16" ht="14.25" customHeight="1">
      <c r="A2090" s="253"/>
      <c r="B2090" s="254"/>
      <c r="C2090" s="134">
        <v>14</v>
      </c>
      <c r="D2090" s="161"/>
      <c r="E2090" s="119"/>
      <c r="F2090" s="119"/>
      <c r="G2090" s="119"/>
      <c r="H2090" s="119"/>
      <c r="I2090" s="119"/>
      <c r="J2090" s="119"/>
      <c r="K2090" s="119"/>
      <c r="L2090" s="119"/>
      <c r="M2090" s="119"/>
      <c r="N2090" s="119"/>
      <c r="O2090" s="119"/>
      <c r="P2090" s="120">
        <f t="shared" si="117"/>
        <v>0</v>
      </c>
    </row>
    <row r="2091" spans="1:16" ht="14.25" customHeight="1">
      <c r="A2091" s="253"/>
      <c r="B2091" s="254"/>
      <c r="C2091" s="134">
        <v>15</v>
      </c>
      <c r="D2091" s="161"/>
      <c r="E2091" s="119"/>
      <c r="F2091" s="119"/>
      <c r="G2091" s="119"/>
      <c r="H2091" s="119"/>
      <c r="I2091" s="119"/>
      <c r="J2091" s="119"/>
      <c r="K2091" s="119"/>
      <c r="L2091" s="119"/>
      <c r="M2091" s="119"/>
      <c r="N2091" s="119"/>
      <c r="O2091" s="119"/>
      <c r="P2091" s="120">
        <f t="shared" si="117"/>
        <v>0</v>
      </c>
    </row>
    <row r="2092" spans="1:16" ht="14.25" customHeight="1">
      <c r="A2092" s="253"/>
      <c r="B2092" s="254"/>
      <c r="C2092" s="134">
        <v>16</v>
      </c>
      <c r="D2092" s="161"/>
      <c r="E2092" s="119"/>
      <c r="F2092" s="119"/>
      <c r="G2092" s="119"/>
      <c r="H2092" s="119"/>
      <c r="I2092" s="119"/>
      <c r="J2092" s="119"/>
      <c r="K2092" s="119"/>
      <c r="L2092" s="119"/>
      <c r="M2092" s="119"/>
      <c r="N2092" s="119"/>
      <c r="O2092" s="119"/>
      <c r="P2092" s="120">
        <f t="shared" si="117"/>
        <v>0</v>
      </c>
    </row>
    <row r="2093" spans="1:16" ht="14.25" customHeight="1">
      <c r="A2093" s="253"/>
      <c r="B2093" s="254"/>
      <c r="C2093" s="134">
        <v>17</v>
      </c>
      <c r="D2093" s="161"/>
      <c r="E2093" s="119"/>
      <c r="F2093" s="119"/>
      <c r="G2093" s="119"/>
      <c r="H2093" s="119"/>
      <c r="I2093" s="119"/>
      <c r="J2093" s="119"/>
      <c r="K2093" s="119"/>
      <c r="L2093" s="119"/>
      <c r="M2093" s="119"/>
      <c r="N2093" s="119"/>
      <c r="O2093" s="119"/>
      <c r="P2093" s="120">
        <f t="shared" si="117"/>
        <v>0</v>
      </c>
    </row>
    <row r="2094" spans="1:16" ht="14.25" customHeight="1">
      <c r="A2094" s="253"/>
      <c r="B2094" s="254"/>
      <c r="C2094" s="134">
        <v>25</v>
      </c>
      <c r="D2094" s="161"/>
      <c r="E2094" s="119"/>
      <c r="F2094" s="119"/>
      <c r="G2094" s="119"/>
      <c r="H2094" s="119"/>
      <c r="I2094" s="119"/>
      <c r="J2094" s="119"/>
      <c r="K2094" s="119"/>
      <c r="L2094" s="119"/>
      <c r="M2094" s="119"/>
      <c r="N2094" s="119"/>
      <c r="O2094" s="119"/>
      <c r="P2094" s="120">
        <f t="shared" si="117"/>
        <v>0</v>
      </c>
    </row>
    <row r="2095" spans="1:16" ht="14.25" customHeight="1">
      <c r="A2095" s="253"/>
      <c r="B2095" s="254"/>
      <c r="C2095" s="134">
        <v>26</v>
      </c>
      <c r="D2095" s="161"/>
      <c r="E2095" s="119"/>
      <c r="F2095" s="119"/>
      <c r="G2095" s="119"/>
      <c r="H2095" s="119"/>
      <c r="I2095" s="119"/>
      <c r="J2095" s="119"/>
      <c r="K2095" s="119"/>
      <c r="L2095" s="119"/>
      <c r="M2095" s="119"/>
      <c r="N2095" s="119"/>
      <c r="O2095" s="119"/>
      <c r="P2095" s="120">
        <f t="shared" si="117"/>
        <v>0</v>
      </c>
    </row>
    <row r="2096" spans="1:16" ht="14.25" customHeight="1">
      <c r="A2096" s="255"/>
      <c r="B2096" s="256"/>
      <c r="C2096" s="134">
        <v>27</v>
      </c>
      <c r="D2096" s="161"/>
      <c r="E2096" s="119"/>
      <c r="F2096" s="119"/>
      <c r="G2096" s="119"/>
      <c r="H2096" s="119"/>
      <c r="I2096" s="119"/>
      <c r="J2096" s="119"/>
      <c r="K2096" s="119"/>
      <c r="L2096" s="119"/>
      <c r="M2096" s="119"/>
      <c r="N2096" s="119"/>
      <c r="O2096" s="119"/>
      <c r="P2096" s="120">
        <f t="shared" si="117"/>
        <v>0</v>
      </c>
    </row>
    <row r="2097" spans="1:16" ht="14.25" customHeight="1">
      <c r="A2097" s="340">
        <v>565</v>
      </c>
      <c r="B2097" s="341" t="s">
        <v>2078</v>
      </c>
      <c r="C2097" s="134">
        <v>11</v>
      </c>
      <c r="D2097" s="161"/>
      <c r="E2097" s="119"/>
      <c r="F2097" s="119"/>
      <c r="G2097" s="119"/>
      <c r="H2097" s="119"/>
      <c r="I2097" s="119"/>
      <c r="J2097" s="119"/>
      <c r="K2097" s="119"/>
      <c r="L2097" s="119"/>
      <c r="M2097" s="119"/>
      <c r="N2097" s="119"/>
      <c r="O2097" s="119"/>
      <c r="P2097" s="120">
        <f t="shared" si="117"/>
        <v>0</v>
      </c>
    </row>
    <row r="2098" spans="1:16" ht="14.25" customHeight="1">
      <c r="A2098" s="253"/>
      <c r="B2098" s="254"/>
      <c r="C2098" s="134">
        <v>12</v>
      </c>
      <c r="D2098" s="161"/>
      <c r="E2098" s="119"/>
      <c r="F2098" s="119"/>
      <c r="G2098" s="119"/>
      <c r="H2098" s="119"/>
      <c r="I2098" s="119"/>
      <c r="J2098" s="119"/>
      <c r="K2098" s="119"/>
      <c r="L2098" s="119"/>
      <c r="M2098" s="119"/>
      <c r="N2098" s="119"/>
      <c r="O2098" s="119"/>
      <c r="P2098" s="120">
        <f t="shared" si="117"/>
        <v>0</v>
      </c>
    </row>
    <row r="2099" spans="1:16" ht="14.25" customHeight="1">
      <c r="A2099" s="253"/>
      <c r="B2099" s="254"/>
      <c r="C2099" s="134">
        <v>13</v>
      </c>
      <c r="D2099" s="161"/>
      <c r="E2099" s="119"/>
      <c r="F2099" s="119"/>
      <c r="G2099" s="119"/>
      <c r="H2099" s="119"/>
      <c r="I2099" s="119"/>
      <c r="J2099" s="119"/>
      <c r="K2099" s="119"/>
      <c r="L2099" s="119"/>
      <c r="M2099" s="119"/>
      <c r="N2099" s="119"/>
      <c r="O2099" s="119"/>
      <c r="P2099" s="120">
        <f t="shared" si="117"/>
        <v>0</v>
      </c>
    </row>
    <row r="2100" spans="1:16" ht="14.25" customHeight="1">
      <c r="A2100" s="253"/>
      <c r="B2100" s="254"/>
      <c r="C2100" s="134">
        <v>14</v>
      </c>
      <c r="D2100" s="161"/>
      <c r="E2100" s="119"/>
      <c r="F2100" s="119"/>
      <c r="G2100" s="119"/>
      <c r="H2100" s="119"/>
      <c r="I2100" s="119"/>
      <c r="J2100" s="119"/>
      <c r="K2100" s="119"/>
      <c r="L2100" s="119"/>
      <c r="M2100" s="119"/>
      <c r="N2100" s="119"/>
      <c r="O2100" s="119"/>
      <c r="P2100" s="120">
        <f t="shared" si="117"/>
        <v>0</v>
      </c>
    </row>
    <row r="2101" spans="1:16" ht="14.25" customHeight="1">
      <c r="A2101" s="253"/>
      <c r="B2101" s="254"/>
      <c r="C2101" s="134">
        <v>15</v>
      </c>
      <c r="D2101" s="161"/>
      <c r="E2101" s="119"/>
      <c r="F2101" s="119"/>
      <c r="G2101" s="119"/>
      <c r="H2101" s="119"/>
      <c r="I2101" s="119"/>
      <c r="J2101" s="119"/>
      <c r="K2101" s="119"/>
      <c r="L2101" s="119"/>
      <c r="M2101" s="119"/>
      <c r="N2101" s="119"/>
      <c r="O2101" s="119"/>
      <c r="P2101" s="120">
        <f t="shared" si="117"/>
        <v>0</v>
      </c>
    </row>
    <row r="2102" spans="1:16" ht="14.25" customHeight="1">
      <c r="A2102" s="253"/>
      <c r="B2102" s="254"/>
      <c r="C2102" s="134">
        <v>16</v>
      </c>
      <c r="D2102" s="161"/>
      <c r="E2102" s="119"/>
      <c r="F2102" s="119"/>
      <c r="G2102" s="119"/>
      <c r="H2102" s="119"/>
      <c r="I2102" s="119"/>
      <c r="J2102" s="119"/>
      <c r="K2102" s="119"/>
      <c r="L2102" s="119"/>
      <c r="M2102" s="119"/>
      <c r="N2102" s="119"/>
      <c r="O2102" s="119"/>
      <c r="P2102" s="120">
        <f t="shared" si="117"/>
        <v>0</v>
      </c>
    </row>
    <row r="2103" spans="1:16" ht="14.25" customHeight="1">
      <c r="A2103" s="253"/>
      <c r="B2103" s="254"/>
      <c r="C2103" s="134">
        <v>17</v>
      </c>
      <c r="D2103" s="161"/>
      <c r="E2103" s="119"/>
      <c r="F2103" s="119"/>
      <c r="G2103" s="119"/>
      <c r="H2103" s="119"/>
      <c r="I2103" s="119"/>
      <c r="J2103" s="119"/>
      <c r="K2103" s="119"/>
      <c r="L2103" s="119"/>
      <c r="M2103" s="119"/>
      <c r="N2103" s="119"/>
      <c r="O2103" s="119"/>
      <c r="P2103" s="120">
        <f t="shared" si="117"/>
        <v>0</v>
      </c>
    </row>
    <row r="2104" spans="1:16" ht="14.25" customHeight="1">
      <c r="A2104" s="253"/>
      <c r="B2104" s="254"/>
      <c r="C2104" s="134">
        <v>25</v>
      </c>
      <c r="D2104" s="161"/>
      <c r="E2104" s="119"/>
      <c r="F2104" s="119"/>
      <c r="G2104" s="119"/>
      <c r="H2104" s="119"/>
      <c r="I2104" s="119"/>
      <c r="J2104" s="119"/>
      <c r="K2104" s="119"/>
      <c r="L2104" s="119"/>
      <c r="M2104" s="119"/>
      <c r="N2104" s="119"/>
      <c r="O2104" s="119"/>
      <c r="P2104" s="120">
        <f t="shared" si="117"/>
        <v>0</v>
      </c>
    </row>
    <row r="2105" spans="1:16" ht="14.25" customHeight="1">
      <c r="A2105" s="253"/>
      <c r="B2105" s="254"/>
      <c r="C2105" s="134">
        <v>26</v>
      </c>
      <c r="D2105" s="161"/>
      <c r="E2105" s="119"/>
      <c r="F2105" s="119"/>
      <c r="G2105" s="119"/>
      <c r="H2105" s="119"/>
      <c r="I2105" s="119"/>
      <c r="J2105" s="119"/>
      <c r="K2105" s="119"/>
      <c r="L2105" s="119"/>
      <c r="M2105" s="119"/>
      <c r="N2105" s="119"/>
      <c r="O2105" s="119"/>
      <c r="P2105" s="120">
        <f t="shared" si="117"/>
        <v>0</v>
      </c>
    </row>
    <row r="2106" spans="1:16" ht="14.25" customHeight="1">
      <c r="A2106" s="255"/>
      <c r="B2106" s="256"/>
      <c r="C2106" s="134">
        <v>27</v>
      </c>
      <c r="D2106" s="161"/>
      <c r="E2106" s="119"/>
      <c r="F2106" s="119"/>
      <c r="G2106" s="119"/>
      <c r="H2106" s="119"/>
      <c r="I2106" s="119"/>
      <c r="J2106" s="119"/>
      <c r="K2106" s="119"/>
      <c r="L2106" s="119"/>
      <c r="M2106" s="119"/>
      <c r="N2106" s="119"/>
      <c r="O2106" s="119"/>
      <c r="P2106" s="120">
        <f t="shared" si="117"/>
        <v>0</v>
      </c>
    </row>
    <row r="2107" spans="1:16" ht="14.25" customHeight="1">
      <c r="A2107" s="340">
        <v>566</v>
      </c>
      <c r="B2107" s="341" t="s">
        <v>2079</v>
      </c>
      <c r="C2107" s="134">
        <v>11</v>
      </c>
      <c r="D2107" s="161"/>
      <c r="E2107" s="119"/>
      <c r="F2107" s="119"/>
      <c r="G2107" s="119"/>
      <c r="H2107" s="119"/>
      <c r="I2107" s="119"/>
      <c r="J2107" s="119"/>
      <c r="K2107" s="119"/>
      <c r="L2107" s="119"/>
      <c r="M2107" s="119"/>
      <c r="N2107" s="119"/>
      <c r="O2107" s="119"/>
      <c r="P2107" s="120">
        <f t="shared" si="117"/>
        <v>0</v>
      </c>
    </row>
    <row r="2108" spans="1:16" ht="14.25" customHeight="1">
      <c r="A2108" s="253"/>
      <c r="B2108" s="254"/>
      <c r="C2108" s="134">
        <v>12</v>
      </c>
      <c r="D2108" s="161"/>
      <c r="E2108" s="119"/>
      <c r="F2108" s="119"/>
      <c r="G2108" s="119"/>
      <c r="H2108" s="119"/>
      <c r="I2108" s="119"/>
      <c r="J2108" s="119"/>
      <c r="K2108" s="119"/>
      <c r="L2108" s="119"/>
      <c r="M2108" s="119"/>
      <c r="N2108" s="119"/>
      <c r="O2108" s="119"/>
      <c r="P2108" s="120">
        <f t="shared" si="117"/>
        <v>0</v>
      </c>
    </row>
    <row r="2109" spans="1:16" ht="14.25" customHeight="1">
      <c r="A2109" s="253"/>
      <c r="B2109" s="254"/>
      <c r="C2109" s="134">
        <v>13</v>
      </c>
      <c r="D2109" s="161"/>
      <c r="E2109" s="119"/>
      <c r="F2109" s="119"/>
      <c r="G2109" s="119"/>
      <c r="H2109" s="119"/>
      <c r="I2109" s="119"/>
      <c r="J2109" s="119"/>
      <c r="K2109" s="119"/>
      <c r="L2109" s="119"/>
      <c r="M2109" s="119"/>
      <c r="N2109" s="119"/>
      <c r="O2109" s="119"/>
      <c r="P2109" s="120">
        <f t="shared" si="117"/>
        <v>0</v>
      </c>
    </row>
    <row r="2110" spans="1:16" ht="14.25" customHeight="1">
      <c r="A2110" s="253"/>
      <c r="B2110" s="254"/>
      <c r="C2110" s="134">
        <v>14</v>
      </c>
      <c r="D2110" s="161"/>
      <c r="E2110" s="119"/>
      <c r="F2110" s="119"/>
      <c r="G2110" s="119"/>
      <c r="H2110" s="119"/>
      <c r="I2110" s="119"/>
      <c r="J2110" s="119"/>
      <c r="K2110" s="119"/>
      <c r="L2110" s="119"/>
      <c r="M2110" s="119"/>
      <c r="N2110" s="119"/>
      <c r="O2110" s="119"/>
      <c r="P2110" s="120">
        <f t="shared" si="117"/>
        <v>0</v>
      </c>
    </row>
    <row r="2111" spans="1:16" ht="14.25" customHeight="1">
      <c r="A2111" s="253"/>
      <c r="B2111" s="254"/>
      <c r="C2111" s="134">
        <v>15</v>
      </c>
      <c r="D2111" s="161"/>
      <c r="E2111" s="119"/>
      <c r="F2111" s="119"/>
      <c r="G2111" s="119"/>
      <c r="H2111" s="119"/>
      <c r="I2111" s="119"/>
      <c r="J2111" s="119"/>
      <c r="K2111" s="119"/>
      <c r="L2111" s="119"/>
      <c r="M2111" s="119"/>
      <c r="N2111" s="119"/>
      <c r="O2111" s="119"/>
      <c r="P2111" s="120">
        <f t="shared" si="117"/>
        <v>0</v>
      </c>
    </row>
    <row r="2112" spans="1:16" ht="14.25" customHeight="1">
      <c r="A2112" s="253"/>
      <c r="B2112" s="254"/>
      <c r="C2112" s="134">
        <v>16</v>
      </c>
      <c r="D2112" s="161"/>
      <c r="E2112" s="119"/>
      <c r="F2112" s="119"/>
      <c r="G2112" s="119"/>
      <c r="H2112" s="119"/>
      <c r="I2112" s="119"/>
      <c r="J2112" s="119"/>
      <c r="K2112" s="119"/>
      <c r="L2112" s="119"/>
      <c r="M2112" s="119"/>
      <c r="N2112" s="119"/>
      <c r="O2112" s="119"/>
      <c r="P2112" s="120">
        <f t="shared" si="117"/>
        <v>0</v>
      </c>
    </row>
    <row r="2113" spans="1:16" ht="14.25" customHeight="1">
      <c r="A2113" s="253"/>
      <c r="B2113" s="254"/>
      <c r="C2113" s="134">
        <v>17</v>
      </c>
      <c r="D2113" s="161"/>
      <c r="E2113" s="119"/>
      <c r="F2113" s="119"/>
      <c r="G2113" s="119"/>
      <c r="H2113" s="119"/>
      <c r="I2113" s="119"/>
      <c r="J2113" s="119"/>
      <c r="K2113" s="119"/>
      <c r="L2113" s="119"/>
      <c r="M2113" s="119"/>
      <c r="N2113" s="119"/>
      <c r="O2113" s="119"/>
      <c r="P2113" s="120">
        <f t="shared" si="117"/>
        <v>0</v>
      </c>
    </row>
    <row r="2114" spans="1:16" ht="14.25" customHeight="1">
      <c r="A2114" s="253"/>
      <c r="B2114" s="254"/>
      <c r="C2114" s="134">
        <v>25</v>
      </c>
      <c r="D2114" s="161"/>
      <c r="E2114" s="119"/>
      <c r="F2114" s="119"/>
      <c r="G2114" s="119"/>
      <c r="H2114" s="119"/>
      <c r="I2114" s="119"/>
      <c r="J2114" s="119"/>
      <c r="K2114" s="119"/>
      <c r="L2114" s="119"/>
      <c r="M2114" s="119"/>
      <c r="N2114" s="119"/>
      <c r="O2114" s="119"/>
      <c r="P2114" s="120">
        <f t="shared" si="117"/>
        <v>0</v>
      </c>
    </row>
    <row r="2115" spans="1:16" ht="14.25" customHeight="1">
      <c r="A2115" s="253"/>
      <c r="B2115" s="254"/>
      <c r="C2115" s="134">
        <v>26</v>
      </c>
      <c r="D2115" s="161"/>
      <c r="E2115" s="119"/>
      <c r="F2115" s="119"/>
      <c r="G2115" s="119"/>
      <c r="H2115" s="119"/>
      <c r="I2115" s="119"/>
      <c r="J2115" s="119"/>
      <c r="K2115" s="119"/>
      <c r="L2115" s="119"/>
      <c r="M2115" s="119"/>
      <c r="N2115" s="119"/>
      <c r="O2115" s="119"/>
      <c r="P2115" s="120">
        <f t="shared" si="117"/>
        <v>0</v>
      </c>
    </row>
    <row r="2116" spans="1:16" ht="14.25" customHeight="1">
      <c r="A2116" s="255"/>
      <c r="B2116" s="256"/>
      <c r="C2116" s="134">
        <v>27</v>
      </c>
      <c r="D2116" s="161"/>
      <c r="E2116" s="119"/>
      <c r="F2116" s="119"/>
      <c r="G2116" s="119"/>
      <c r="H2116" s="119"/>
      <c r="I2116" s="119"/>
      <c r="J2116" s="119"/>
      <c r="K2116" s="119"/>
      <c r="L2116" s="119"/>
      <c r="M2116" s="119"/>
      <c r="N2116" s="119"/>
      <c r="O2116" s="119"/>
      <c r="P2116" s="120">
        <f t="shared" si="117"/>
        <v>0</v>
      </c>
    </row>
    <row r="2117" spans="1:16" ht="14.25" customHeight="1">
      <c r="A2117" s="340">
        <v>567</v>
      </c>
      <c r="B2117" s="341" t="s">
        <v>2080</v>
      </c>
      <c r="C2117" s="134">
        <v>11</v>
      </c>
      <c r="D2117" s="161"/>
      <c r="E2117" s="119"/>
      <c r="F2117" s="119"/>
      <c r="G2117" s="119"/>
      <c r="H2117" s="119"/>
      <c r="I2117" s="119"/>
      <c r="J2117" s="119"/>
      <c r="K2117" s="119"/>
      <c r="L2117" s="119"/>
      <c r="M2117" s="119"/>
      <c r="N2117" s="119"/>
      <c r="O2117" s="119"/>
      <c r="P2117" s="120">
        <f t="shared" si="117"/>
        <v>0</v>
      </c>
    </row>
    <row r="2118" spans="1:16" ht="14.25" customHeight="1">
      <c r="A2118" s="253"/>
      <c r="B2118" s="254"/>
      <c r="C2118" s="134">
        <v>12</v>
      </c>
      <c r="D2118" s="161"/>
      <c r="E2118" s="119"/>
      <c r="F2118" s="119"/>
      <c r="G2118" s="119"/>
      <c r="H2118" s="119"/>
      <c r="I2118" s="119"/>
      <c r="J2118" s="119"/>
      <c r="K2118" s="119"/>
      <c r="L2118" s="119"/>
      <c r="M2118" s="119"/>
      <c r="N2118" s="119"/>
      <c r="O2118" s="119"/>
      <c r="P2118" s="120">
        <f t="shared" si="117"/>
        <v>0</v>
      </c>
    </row>
    <row r="2119" spans="1:16" ht="14.25" customHeight="1">
      <c r="A2119" s="253"/>
      <c r="B2119" s="254"/>
      <c r="C2119" s="134">
        <v>13</v>
      </c>
      <c r="D2119" s="161"/>
      <c r="E2119" s="119"/>
      <c r="F2119" s="119"/>
      <c r="G2119" s="119"/>
      <c r="H2119" s="119"/>
      <c r="I2119" s="119"/>
      <c r="J2119" s="119"/>
      <c r="K2119" s="119"/>
      <c r="L2119" s="119"/>
      <c r="M2119" s="119"/>
      <c r="N2119" s="119"/>
      <c r="O2119" s="119"/>
      <c r="P2119" s="120">
        <f t="shared" si="117"/>
        <v>0</v>
      </c>
    </row>
    <row r="2120" spans="1:16" ht="14.25" customHeight="1">
      <c r="A2120" s="253"/>
      <c r="B2120" s="254"/>
      <c r="C2120" s="134">
        <v>14</v>
      </c>
      <c r="D2120" s="161"/>
      <c r="E2120" s="119"/>
      <c r="F2120" s="119"/>
      <c r="G2120" s="119"/>
      <c r="H2120" s="119"/>
      <c r="I2120" s="119"/>
      <c r="J2120" s="119"/>
      <c r="K2120" s="119"/>
      <c r="L2120" s="119"/>
      <c r="M2120" s="119"/>
      <c r="N2120" s="119"/>
      <c r="O2120" s="119"/>
      <c r="P2120" s="120">
        <f t="shared" si="117"/>
        <v>0</v>
      </c>
    </row>
    <row r="2121" spans="1:16" ht="14.25" customHeight="1">
      <c r="A2121" s="253"/>
      <c r="B2121" s="254"/>
      <c r="C2121" s="134">
        <v>15</v>
      </c>
      <c r="D2121" s="161">
        <v>3313</v>
      </c>
      <c r="E2121" s="161">
        <v>3313</v>
      </c>
      <c r="F2121" s="161">
        <v>3313</v>
      </c>
      <c r="G2121" s="161">
        <v>3313</v>
      </c>
      <c r="H2121" s="161">
        <v>3313</v>
      </c>
      <c r="I2121" s="161">
        <v>3313</v>
      </c>
      <c r="J2121" s="161">
        <v>3313</v>
      </c>
      <c r="K2121" s="161">
        <v>3313</v>
      </c>
      <c r="L2121" s="161">
        <v>3313</v>
      </c>
      <c r="M2121" s="161">
        <v>3313</v>
      </c>
      <c r="N2121" s="161">
        <v>3313</v>
      </c>
      <c r="O2121" s="161">
        <v>3313</v>
      </c>
      <c r="P2121" s="120">
        <f t="shared" si="117"/>
        <v>39756</v>
      </c>
    </row>
    <row r="2122" spans="1:16" ht="14.25" customHeight="1">
      <c r="A2122" s="253"/>
      <c r="B2122" s="254"/>
      <c r="C2122" s="134">
        <v>16</v>
      </c>
      <c r="D2122" s="161"/>
      <c r="E2122" s="119"/>
      <c r="F2122" s="119"/>
      <c r="G2122" s="119"/>
      <c r="H2122" s="119"/>
      <c r="I2122" s="119"/>
      <c r="J2122" s="119"/>
      <c r="K2122" s="119"/>
      <c r="L2122" s="119"/>
      <c r="M2122" s="119"/>
      <c r="N2122" s="119"/>
      <c r="O2122" s="119"/>
      <c r="P2122" s="120">
        <f t="shared" si="117"/>
        <v>0</v>
      </c>
    </row>
    <row r="2123" spans="1:16" ht="14.25" customHeight="1">
      <c r="A2123" s="253"/>
      <c r="B2123" s="254"/>
      <c r="C2123" s="134">
        <v>17</v>
      </c>
      <c r="D2123" s="161"/>
      <c r="E2123" s="119"/>
      <c r="F2123" s="119"/>
      <c r="G2123" s="119"/>
      <c r="H2123" s="119"/>
      <c r="I2123" s="119"/>
      <c r="J2123" s="119"/>
      <c r="K2123" s="119"/>
      <c r="L2123" s="119"/>
      <c r="M2123" s="119"/>
      <c r="N2123" s="119"/>
      <c r="O2123" s="119"/>
      <c r="P2123" s="120">
        <f t="shared" si="117"/>
        <v>0</v>
      </c>
    </row>
    <row r="2124" spans="1:16" ht="14.25" customHeight="1">
      <c r="A2124" s="253"/>
      <c r="B2124" s="254"/>
      <c r="C2124" s="134">
        <v>25</v>
      </c>
      <c r="D2124" s="161"/>
      <c r="E2124" s="119"/>
      <c r="F2124" s="119"/>
      <c r="G2124" s="119"/>
      <c r="H2124" s="119"/>
      <c r="I2124" s="119"/>
      <c r="J2124" s="119"/>
      <c r="K2124" s="119"/>
      <c r="L2124" s="119"/>
      <c r="M2124" s="119"/>
      <c r="N2124" s="119"/>
      <c r="O2124" s="119"/>
      <c r="P2124" s="120">
        <f t="shared" si="117"/>
        <v>0</v>
      </c>
    </row>
    <row r="2125" spans="1:16" ht="14.25" customHeight="1">
      <c r="A2125" s="253"/>
      <c r="B2125" s="254"/>
      <c r="C2125" s="134">
        <v>26</v>
      </c>
      <c r="D2125" s="161"/>
      <c r="E2125" s="119"/>
      <c r="F2125" s="119"/>
      <c r="G2125" s="119"/>
      <c r="H2125" s="119"/>
      <c r="I2125" s="119"/>
      <c r="J2125" s="119"/>
      <c r="K2125" s="119"/>
      <c r="L2125" s="119"/>
      <c r="M2125" s="119"/>
      <c r="N2125" s="119"/>
      <c r="O2125" s="119"/>
      <c r="P2125" s="120">
        <f t="shared" si="117"/>
        <v>0</v>
      </c>
    </row>
    <row r="2126" spans="1:16" ht="14.25" customHeight="1">
      <c r="A2126" s="255"/>
      <c r="B2126" s="256"/>
      <c r="C2126" s="134">
        <v>27</v>
      </c>
      <c r="D2126" s="161"/>
      <c r="E2126" s="119"/>
      <c r="F2126" s="119"/>
      <c r="G2126" s="119"/>
      <c r="H2126" s="119"/>
      <c r="I2126" s="119"/>
      <c r="J2126" s="119"/>
      <c r="K2126" s="119"/>
      <c r="L2126" s="119"/>
      <c r="M2126" s="119"/>
      <c r="N2126" s="119"/>
      <c r="O2126" s="119"/>
      <c r="P2126" s="120">
        <f t="shared" si="117"/>
        <v>0</v>
      </c>
    </row>
    <row r="2127" spans="1:16" ht="14.25" customHeight="1">
      <c r="A2127" s="340">
        <v>569</v>
      </c>
      <c r="B2127" s="341" t="s">
        <v>2081</v>
      </c>
      <c r="C2127" s="134">
        <v>11</v>
      </c>
      <c r="D2127" s="161"/>
      <c r="E2127" s="119"/>
      <c r="F2127" s="119"/>
      <c r="G2127" s="119"/>
      <c r="H2127" s="119"/>
      <c r="I2127" s="119"/>
      <c r="J2127" s="119"/>
      <c r="K2127" s="119"/>
      <c r="L2127" s="119"/>
      <c r="M2127" s="119"/>
      <c r="N2127" s="119"/>
      <c r="O2127" s="119"/>
      <c r="P2127" s="120">
        <f t="shared" si="117"/>
        <v>0</v>
      </c>
    </row>
    <row r="2128" spans="1:16" ht="14.25" customHeight="1">
      <c r="A2128" s="253"/>
      <c r="B2128" s="254"/>
      <c r="C2128" s="134">
        <v>12</v>
      </c>
      <c r="D2128" s="161"/>
      <c r="E2128" s="119"/>
      <c r="F2128" s="119"/>
      <c r="G2128" s="119"/>
      <c r="H2128" s="119"/>
      <c r="I2128" s="119"/>
      <c r="J2128" s="119"/>
      <c r="K2128" s="119"/>
      <c r="L2128" s="119"/>
      <c r="M2128" s="119"/>
      <c r="N2128" s="119"/>
      <c r="O2128" s="119"/>
      <c r="P2128" s="120">
        <f t="shared" si="117"/>
        <v>0</v>
      </c>
    </row>
    <row r="2129" spans="1:16" ht="14.25" customHeight="1">
      <c r="A2129" s="253"/>
      <c r="B2129" s="254"/>
      <c r="C2129" s="134">
        <v>13</v>
      </c>
      <c r="D2129" s="161"/>
      <c r="E2129" s="119"/>
      <c r="F2129" s="119"/>
      <c r="G2129" s="119"/>
      <c r="H2129" s="119"/>
      <c r="I2129" s="119"/>
      <c r="J2129" s="119"/>
      <c r="K2129" s="119"/>
      <c r="L2129" s="119"/>
      <c r="M2129" s="119"/>
      <c r="N2129" s="119"/>
      <c r="O2129" s="119"/>
      <c r="P2129" s="120">
        <f t="shared" si="117"/>
        <v>0</v>
      </c>
    </row>
    <row r="2130" spans="1:16" ht="14.25" customHeight="1">
      <c r="A2130" s="253"/>
      <c r="B2130" s="254"/>
      <c r="C2130" s="134">
        <v>14</v>
      </c>
      <c r="D2130" s="161"/>
      <c r="E2130" s="119"/>
      <c r="F2130" s="119"/>
      <c r="G2130" s="119"/>
      <c r="H2130" s="119"/>
      <c r="I2130" s="119"/>
      <c r="J2130" s="119"/>
      <c r="K2130" s="119"/>
      <c r="L2130" s="119"/>
      <c r="M2130" s="119"/>
      <c r="N2130" s="119"/>
      <c r="O2130" s="119"/>
      <c r="P2130" s="120">
        <f t="shared" si="117"/>
        <v>0</v>
      </c>
    </row>
    <row r="2131" spans="1:16" ht="14.25" customHeight="1">
      <c r="A2131" s="253"/>
      <c r="B2131" s="254"/>
      <c r="C2131" s="134">
        <v>15</v>
      </c>
      <c r="D2131" s="161"/>
      <c r="E2131" s="119"/>
      <c r="F2131" s="119"/>
      <c r="G2131" s="119"/>
      <c r="H2131" s="119"/>
      <c r="I2131" s="119"/>
      <c r="J2131" s="119"/>
      <c r="K2131" s="119"/>
      <c r="L2131" s="119"/>
      <c r="M2131" s="119"/>
      <c r="N2131" s="119"/>
      <c r="O2131" s="119"/>
      <c r="P2131" s="120">
        <f t="shared" si="117"/>
        <v>0</v>
      </c>
    </row>
    <row r="2132" spans="1:16" ht="14.25" customHeight="1">
      <c r="A2132" s="253"/>
      <c r="B2132" s="254"/>
      <c r="C2132" s="134">
        <v>16</v>
      </c>
      <c r="D2132" s="161"/>
      <c r="E2132" s="119"/>
      <c r="F2132" s="119"/>
      <c r="G2132" s="119"/>
      <c r="H2132" s="119"/>
      <c r="I2132" s="119"/>
      <c r="J2132" s="119"/>
      <c r="K2132" s="119"/>
      <c r="L2132" s="119"/>
      <c r="M2132" s="119"/>
      <c r="N2132" s="119"/>
      <c r="O2132" s="119"/>
      <c r="P2132" s="120">
        <f t="shared" si="117"/>
        <v>0</v>
      </c>
    </row>
    <row r="2133" spans="1:16" ht="14.25" customHeight="1">
      <c r="A2133" s="253"/>
      <c r="B2133" s="254"/>
      <c r="C2133" s="134">
        <v>17</v>
      </c>
      <c r="D2133" s="161"/>
      <c r="E2133" s="119"/>
      <c r="F2133" s="119"/>
      <c r="G2133" s="119"/>
      <c r="H2133" s="119"/>
      <c r="I2133" s="119"/>
      <c r="J2133" s="119"/>
      <c r="K2133" s="119"/>
      <c r="L2133" s="119"/>
      <c r="M2133" s="119"/>
      <c r="N2133" s="119"/>
      <c r="O2133" s="119"/>
      <c r="P2133" s="120">
        <f t="shared" si="117"/>
        <v>0</v>
      </c>
    </row>
    <row r="2134" spans="1:16" ht="14.25" customHeight="1">
      <c r="A2134" s="253"/>
      <c r="B2134" s="254"/>
      <c r="C2134" s="134">
        <v>25</v>
      </c>
      <c r="D2134" s="161"/>
      <c r="E2134" s="119"/>
      <c r="F2134" s="119"/>
      <c r="G2134" s="119"/>
      <c r="H2134" s="119"/>
      <c r="I2134" s="119"/>
      <c r="J2134" s="119"/>
      <c r="K2134" s="119"/>
      <c r="L2134" s="119"/>
      <c r="M2134" s="119"/>
      <c r="N2134" s="119"/>
      <c r="O2134" s="119"/>
      <c r="P2134" s="120">
        <f t="shared" si="117"/>
        <v>0</v>
      </c>
    </row>
    <row r="2135" spans="1:16" ht="14.25" customHeight="1">
      <c r="A2135" s="253"/>
      <c r="B2135" s="254"/>
      <c r="C2135" s="134">
        <v>26</v>
      </c>
      <c r="D2135" s="161"/>
      <c r="E2135" s="119"/>
      <c r="F2135" s="119"/>
      <c r="G2135" s="119"/>
      <c r="H2135" s="119"/>
      <c r="I2135" s="119"/>
      <c r="J2135" s="119"/>
      <c r="K2135" s="119"/>
      <c r="L2135" s="119"/>
      <c r="M2135" s="119"/>
      <c r="N2135" s="119"/>
      <c r="O2135" s="119"/>
      <c r="P2135" s="120">
        <f t="shared" si="117"/>
        <v>0</v>
      </c>
    </row>
    <row r="2136" spans="1:16" ht="14.25" customHeight="1">
      <c r="A2136" s="255"/>
      <c r="B2136" s="256"/>
      <c r="C2136" s="134">
        <v>27</v>
      </c>
      <c r="D2136" s="161"/>
      <c r="E2136" s="119"/>
      <c r="F2136" s="119"/>
      <c r="G2136" s="119"/>
      <c r="H2136" s="119"/>
      <c r="I2136" s="119"/>
      <c r="J2136" s="119"/>
      <c r="K2136" s="119"/>
      <c r="L2136" s="119"/>
      <c r="M2136" s="119"/>
      <c r="N2136" s="119"/>
      <c r="O2136" s="119"/>
      <c r="P2136" s="120">
        <f t="shared" si="117"/>
        <v>0</v>
      </c>
    </row>
    <row r="2137" spans="1:16" ht="14.25" customHeight="1">
      <c r="A2137" s="155">
        <v>5700</v>
      </c>
      <c r="B2137" s="339" t="s">
        <v>2082</v>
      </c>
      <c r="C2137" s="262"/>
      <c r="D2137" s="156">
        <f t="shared" ref="D2137:P2137" si="118">SUM(D2138:D2227)</f>
        <v>1050</v>
      </c>
      <c r="E2137" s="156">
        <f t="shared" si="118"/>
        <v>1050</v>
      </c>
      <c r="F2137" s="156">
        <f t="shared" si="118"/>
        <v>1050</v>
      </c>
      <c r="G2137" s="156">
        <f t="shared" si="118"/>
        <v>1050</v>
      </c>
      <c r="H2137" s="156">
        <f t="shared" si="118"/>
        <v>1050</v>
      </c>
      <c r="I2137" s="156">
        <f t="shared" si="118"/>
        <v>1050</v>
      </c>
      <c r="J2137" s="156">
        <f t="shared" si="118"/>
        <v>1050</v>
      </c>
      <c r="K2137" s="156">
        <f t="shared" si="118"/>
        <v>1050</v>
      </c>
      <c r="L2137" s="156">
        <f t="shared" si="118"/>
        <v>1050</v>
      </c>
      <c r="M2137" s="156">
        <f t="shared" si="118"/>
        <v>1050</v>
      </c>
      <c r="N2137" s="156">
        <f t="shared" si="118"/>
        <v>1050</v>
      </c>
      <c r="O2137" s="156">
        <f t="shared" si="118"/>
        <v>1050</v>
      </c>
      <c r="P2137" s="156">
        <f t="shared" si="118"/>
        <v>12600</v>
      </c>
    </row>
    <row r="2138" spans="1:16" ht="14.25" customHeight="1">
      <c r="A2138" s="340">
        <v>571</v>
      </c>
      <c r="B2138" s="341" t="s">
        <v>2083</v>
      </c>
      <c r="C2138" s="134">
        <v>11</v>
      </c>
      <c r="D2138" s="161"/>
      <c r="E2138" s="119"/>
      <c r="F2138" s="119"/>
      <c r="G2138" s="119"/>
      <c r="H2138" s="119"/>
      <c r="I2138" s="119"/>
      <c r="J2138" s="119"/>
      <c r="K2138" s="119"/>
      <c r="L2138" s="119"/>
      <c r="M2138" s="119"/>
      <c r="N2138" s="119"/>
      <c r="O2138" s="119"/>
      <c r="P2138" s="120">
        <f t="shared" ref="P2138:P2227" si="119">SUM(D2138:O2138)</f>
        <v>0</v>
      </c>
    </row>
    <row r="2139" spans="1:16" ht="14.25" customHeight="1">
      <c r="A2139" s="253"/>
      <c r="B2139" s="254"/>
      <c r="C2139" s="134">
        <v>12</v>
      </c>
      <c r="D2139" s="161"/>
      <c r="E2139" s="119"/>
      <c r="F2139" s="119"/>
      <c r="G2139" s="119"/>
      <c r="H2139" s="119"/>
      <c r="I2139" s="119"/>
      <c r="J2139" s="119"/>
      <c r="K2139" s="119"/>
      <c r="L2139" s="119"/>
      <c r="M2139" s="119"/>
      <c r="N2139" s="119"/>
      <c r="O2139" s="119"/>
      <c r="P2139" s="120">
        <f t="shared" si="119"/>
        <v>0</v>
      </c>
    </row>
    <row r="2140" spans="1:16" ht="14.25" customHeight="1">
      <c r="A2140" s="253"/>
      <c r="B2140" s="254"/>
      <c r="C2140" s="134">
        <v>13</v>
      </c>
      <c r="D2140" s="161"/>
      <c r="E2140" s="119"/>
      <c r="F2140" s="119"/>
      <c r="G2140" s="119"/>
      <c r="H2140" s="119"/>
      <c r="I2140" s="119"/>
      <c r="J2140" s="119"/>
      <c r="K2140" s="119"/>
      <c r="L2140" s="119"/>
      <c r="M2140" s="119"/>
      <c r="N2140" s="119"/>
      <c r="O2140" s="119"/>
      <c r="P2140" s="120">
        <f t="shared" si="119"/>
        <v>0</v>
      </c>
    </row>
    <row r="2141" spans="1:16" ht="14.25" customHeight="1">
      <c r="A2141" s="253"/>
      <c r="B2141" s="254"/>
      <c r="C2141" s="134">
        <v>14</v>
      </c>
      <c r="D2141" s="161"/>
      <c r="E2141" s="119"/>
      <c r="F2141" s="119"/>
      <c r="G2141" s="119"/>
      <c r="H2141" s="119"/>
      <c r="I2141" s="119"/>
      <c r="J2141" s="119"/>
      <c r="K2141" s="119"/>
      <c r="L2141" s="119"/>
      <c r="M2141" s="119"/>
      <c r="N2141" s="119"/>
      <c r="O2141" s="119"/>
      <c r="P2141" s="120">
        <f t="shared" si="119"/>
        <v>0</v>
      </c>
    </row>
    <row r="2142" spans="1:16" ht="14.25" customHeight="1">
      <c r="A2142" s="253"/>
      <c r="B2142" s="254"/>
      <c r="C2142" s="134">
        <v>15</v>
      </c>
      <c r="D2142" s="161"/>
      <c r="E2142" s="119"/>
      <c r="F2142" s="119"/>
      <c r="G2142" s="119"/>
      <c r="H2142" s="119"/>
      <c r="I2142" s="119"/>
      <c r="J2142" s="119"/>
      <c r="K2142" s="119"/>
      <c r="L2142" s="119"/>
      <c r="M2142" s="119"/>
      <c r="N2142" s="119"/>
      <c r="O2142" s="119"/>
      <c r="P2142" s="120">
        <f t="shared" si="119"/>
        <v>0</v>
      </c>
    </row>
    <row r="2143" spans="1:16" ht="14.25" customHeight="1">
      <c r="A2143" s="253"/>
      <c r="B2143" s="254"/>
      <c r="C2143" s="134">
        <v>16</v>
      </c>
      <c r="D2143" s="161"/>
      <c r="E2143" s="119"/>
      <c r="F2143" s="119"/>
      <c r="G2143" s="119"/>
      <c r="H2143" s="119"/>
      <c r="I2143" s="119"/>
      <c r="J2143" s="119"/>
      <c r="K2143" s="119"/>
      <c r="L2143" s="119"/>
      <c r="M2143" s="119"/>
      <c r="N2143" s="119"/>
      <c r="O2143" s="119"/>
      <c r="P2143" s="120">
        <f t="shared" si="119"/>
        <v>0</v>
      </c>
    </row>
    <row r="2144" spans="1:16" ht="14.25" customHeight="1">
      <c r="A2144" s="253"/>
      <c r="B2144" s="254"/>
      <c r="C2144" s="134">
        <v>17</v>
      </c>
      <c r="D2144" s="161"/>
      <c r="E2144" s="119"/>
      <c r="F2144" s="119"/>
      <c r="G2144" s="119"/>
      <c r="H2144" s="119"/>
      <c r="I2144" s="119"/>
      <c r="J2144" s="119"/>
      <c r="K2144" s="119"/>
      <c r="L2144" s="119"/>
      <c r="M2144" s="119"/>
      <c r="N2144" s="119"/>
      <c r="O2144" s="119"/>
      <c r="P2144" s="120">
        <f t="shared" si="119"/>
        <v>0</v>
      </c>
    </row>
    <row r="2145" spans="1:16" ht="14.25" customHeight="1">
      <c r="A2145" s="253"/>
      <c r="B2145" s="254"/>
      <c r="C2145" s="134">
        <v>25</v>
      </c>
      <c r="D2145" s="161"/>
      <c r="E2145" s="119"/>
      <c r="F2145" s="119"/>
      <c r="G2145" s="119"/>
      <c r="H2145" s="119"/>
      <c r="I2145" s="119"/>
      <c r="J2145" s="119"/>
      <c r="K2145" s="119"/>
      <c r="L2145" s="119"/>
      <c r="M2145" s="119"/>
      <c r="N2145" s="119"/>
      <c r="O2145" s="119"/>
      <c r="P2145" s="120">
        <f t="shared" si="119"/>
        <v>0</v>
      </c>
    </row>
    <row r="2146" spans="1:16" ht="14.25" customHeight="1">
      <c r="A2146" s="253"/>
      <c r="B2146" s="254"/>
      <c r="C2146" s="134">
        <v>26</v>
      </c>
      <c r="D2146" s="161"/>
      <c r="E2146" s="119"/>
      <c r="F2146" s="119"/>
      <c r="G2146" s="119"/>
      <c r="H2146" s="119"/>
      <c r="I2146" s="119"/>
      <c r="J2146" s="119"/>
      <c r="K2146" s="119"/>
      <c r="L2146" s="119"/>
      <c r="M2146" s="119"/>
      <c r="N2146" s="119"/>
      <c r="O2146" s="119"/>
      <c r="P2146" s="120">
        <f t="shared" si="119"/>
        <v>0</v>
      </c>
    </row>
    <row r="2147" spans="1:16" ht="14.25" customHeight="1">
      <c r="A2147" s="255"/>
      <c r="B2147" s="256"/>
      <c r="C2147" s="134">
        <v>27</v>
      </c>
      <c r="D2147" s="161"/>
      <c r="E2147" s="119"/>
      <c r="F2147" s="119"/>
      <c r="G2147" s="119"/>
      <c r="H2147" s="119"/>
      <c r="I2147" s="119"/>
      <c r="J2147" s="119"/>
      <c r="K2147" s="119"/>
      <c r="L2147" s="119"/>
      <c r="M2147" s="119"/>
      <c r="N2147" s="119"/>
      <c r="O2147" s="119"/>
      <c r="P2147" s="120">
        <f t="shared" si="119"/>
        <v>0</v>
      </c>
    </row>
    <row r="2148" spans="1:16" ht="14.25" customHeight="1">
      <c r="A2148" s="340">
        <v>572</v>
      </c>
      <c r="B2148" s="341" t="s">
        <v>2084</v>
      </c>
      <c r="C2148" s="134">
        <v>11</v>
      </c>
      <c r="D2148" s="161"/>
      <c r="E2148" s="119"/>
      <c r="F2148" s="119"/>
      <c r="G2148" s="119"/>
      <c r="H2148" s="119"/>
      <c r="I2148" s="119"/>
      <c r="J2148" s="119"/>
      <c r="K2148" s="119"/>
      <c r="L2148" s="119"/>
      <c r="M2148" s="119"/>
      <c r="N2148" s="119"/>
      <c r="O2148" s="119"/>
      <c r="P2148" s="120">
        <f t="shared" si="119"/>
        <v>0</v>
      </c>
    </row>
    <row r="2149" spans="1:16" ht="14.25" customHeight="1">
      <c r="A2149" s="253"/>
      <c r="B2149" s="254"/>
      <c r="C2149" s="134">
        <v>12</v>
      </c>
      <c r="D2149" s="161"/>
      <c r="E2149" s="119"/>
      <c r="F2149" s="119"/>
      <c r="G2149" s="119"/>
      <c r="H2149" s="119"/>
      <c r="I2149" s="119"/>
      <c r="J2149" s="119"/>
      <c r="K2149" s="119"/>
      <c r="L2149" s="119"/>
      <c r="M2149" s="119"/>
      <c r="N2149" s="119"/>
      <c r="O2149" s="119"/>
      <c r="P2149" s="120">
        <f t="shared" si="119"/>
        <v>0</v>
      </c>
    </row>
    <row r="2150" spans="1:16" ht="14.25" customHeight="1">
      <c r="A2150" s="253"/>
      <c r="B2150" s="254"/>
      <c r="C2150" s="134">
        <v>13</v>
      </c>
      <c r="D2150" s="161"/>
      <c r="E2150" s="119"/>
      <c r="F2150" s="119"/>
      <c r="G2150" s="119"/>
      <c r="H2150" s="119"/>
      <c r="I2150" s="119"/>
      <c r="J2150" s="119"/>
      <c r="K2150" s="119"/>
      <c r="L2150" s="119"/>
      <c r="M2150" s="119"/>
      <c r="N2150" s="119"/>
      <c r="O2150" s="119"/>
      <c r="P2150" s="120">
        <f t="shared" si="119"/>
        <v>0</v>
      </c>
    </row>
    <row r="2151" spans="1:16" ht="14.25" customHeight="1">
      <c r="A2151" s="253"/>
      <c r="B2151" s="254"/>
      <c r="C2151" s="134">
        <v>14</v>
      </c>
      <c r="D2151" s="161"/>
      <c r="E2151" s="119"/>
      <c r="F2151" s="119"/>
      <c r="G2151" s="119"/>
      <c r="H2151" s="119"/>
      <c r="I2151" s="119"/>
      <c r="J2151" s="119"/>
      <c r="K2151" s="119"/>
      <c r="L2151" s="119"/>
      <c r="M2151" s="119"/>
      <c r="N2151" s="119"/>
      <c r="O2151" s="119"/>
      <c r="P2151" s="120">
        <f t="shared" si="119"/>
        <v>0</v>
      </c>
    </row>
    <row r="2152" spans="1:16" ht="14.25" customHeight="1">
      <c r="A2152" s="253"/>
      <c r="B2152" s="254"/>
      <c r="C2152" s="134">
        <v>15</v>
      </c>
      <c r="D2152" s="161"/>
      <c r="E2152" s="119"/>
      <c r="F2152" s="119"/>
      <c r="G2152" s="119"/>
      <c r="H2152" s="119"/>
      <c r="I2152" s="119"/>
      <c r="J2152" s="119"/>
      <c r="K2152" s="119"/>
      <c r="L2152" s="119"/>
      <c r="M2152" s="119"/>
      <c r="N2152" s="119"/>
      <c r="O2152" s="119"/>
      <c r="P2152" s="120">
        <f t="shared" si="119"/>
        <v>0</v>
      </c>
    </row>
    <row r="2153" spans="1:16" ht="14.25" customHeight="1">
      <c r="A2153" s="253"/>
      <c r="B2153" s="254"/>
      <c r="C2153" s="134">
        <v>16</v>
      </c>
      <c r="D2153" s="161"/>
      <c r="E2153" s="119"/>
      <c r="F2153" s="119"/>
      <c r="G2153" s="119"/>
      <c r="H2153" s="119"/>
      <c r="I2153" s="119"/>
      <c r="J2153" s="119"/>
      <c r="K2153" s="119"/>
      <c r="L2153" s="119"/>
      <c r="M2153" s="119"/>
      <c r="N2153" s="119"/>
      <c r="O2153" s="119"/>
      <c r="P2153" s="120">
        <f t="shared" si="119"/>
        <v>0</v>
      </c>
    </row>
    <row r="2154" spans="1:16" ht="14.25" customHeight="1">
      <c r="A2154" s="253"/>
      <c r="B2154" s="254"/>
      <c r="C2154" s="134">
        <v>17</v>
      </c>
      <c r="D2154" s="161"/>
      <c r="E2154" s="119"/>
      <c r="F2154" s="119"/>
      <c r="G2154" s="119"/>
      <c r="H2154" s="119"/>
      <c r="I2154" s="119"/>
      <c r="J2154" s="119"/>
      <c r="K2154" s="119"/>
      <c r="L2154" s="119"/>
      <c r="M2154" s="119"/>
      <c r="N2154" s="119"/>
      <c r="O2154" s="119"/>
      <c r="P2154" s="120">
        <f t="shared" si="119"/>
        <v>0</v>
      </c>
    </row>
    <row r="2155" spans="1:16" ht="14.25" customHeight="1">
      <c r="A2155" s="253"/>
      <c r="B2155" s="254"/>
      <c r="C2155" s="134">
        <v>25</v>
      </c>
      <c r="D2155" s="161"/>
      <c r="E2155" s="119"/>
      <c r="F2155" s="119"/>
      <c r="G2155" s="119"/>
      <c r="H2155" s="119"/>
      <c r="I2155" s="119"/>
      <c r="J2155" s="119"/>
      <c r="K2155" s="119"/>
      <c r="L2155" s="119"/>
      <c r="M2155" s="119"/>
      <c r="N2155" s="119"/>
      <c r="O2155" s="119"/>
      <c r="P2155" s="120">
        <f t="shared" si="119"/>
        <v>0</v>
      </c>
    </row>
    <row r="2156" spans="1:16" ht="14.25" customHeight="1">
      <c r="A2156" s="253"/>
      <c r="B2156" s="254"/>
      <c r="C2156" s="134">
        <v>26</v>
      </c>
      <c r="D2156" s="161"/>
      <c r="E2156" s="119"/>
      <c r="F2156" s="119"/>
      <c r="G2156" s="119"/>
      <c r="H2156" s="119"/>
      <c r="I2156" s="119"/>
      <c r="J2156" s="119"/>
      <c r="K2156" s="119"/>
      <c r="L2156" s="119"/>
      <c r="M2156" s="119"/>
      <c r="N2156" s="119"/>
      <c r="O2156" s="119"/>
      <c r="P2156" s="120">
        <f t="shared" si="119"/>
        <v>0</v>
      </c>
    </row>
    <row r="2157" spans="1:16" ht="14.25" customHeight="1">
      <c r="A2157" s="255"/>
      <c r="B2157" s="256"/>
      <c r="C2157" s="134">
        <v>27</v>
      </c>
      <c r="D2157" s="161"/>
      <c r="E2157" s="119"/>
      <c r="F2157" s="119"/>
      <c r="G2157" s="119"/>
      <c r="H2157" s="119"/>
      <c r="I2157" s="119"/>
      <c r="J2157" s="119"/>
      <c r="K2157" s="119"/>
      <c r="L2157" s="119"/>
      <c r="M2157" s="119"/>
      <c r="N2157" s="119"/>
      <c r="O2157" s="119"/>
      <c r="P2157" s="120">
        <f t="shared" si="119"/>
        <v>0</v>
      </c>
    </row>
    <row r="2158" spans="1:16" ht="14.25" customHeight="1">
      <c r="A2158" s="340">
        <v>573</v>
      </c>
      <c r="B2158" s="341" t="s">
        <v>2085</v>
      </c>
      <c r="C2158" s="134">
        <v>11</v>
      </c>
      <c r="D2158" s="161"/>
      <c r="E2158" s="119"/>
      <c r="F2158" s="119"/>
      <c r="G2158" s="119"/>
      <c r="H2158" s="119"/>
      <c r="I2158" s="119"/>
      <c r="J2158" s="119"/>
      <c r="K2158" s="119"/>
      <c r="L2158" s="119"/>
      <c r="M2158" s="119"/>
      <c r="N2158" s="119"/>
      <c r="O2158" s="119"/>
      <c r="P2158" s="120">
        <f t="shared" si="119"/>
        <v>0</v>
      </c>
    </row>
    <row r="2159" spans="1:16" ht="14.25" customHeight="1">
      <c r="A2159" s="253"/>
      <c r="B2159" s="254"/>
      <c r="C2159" s="134">
        <v>12</v>
      </c>
      <c r="D2159" s="161"/>
      <c r="E2159" s="119"/>
      <c r="F2159" s="119"/>
      <c r="G2159" s="119"/>
      <c r="H2159" s="119"/>
      <c r="I2159" s="119"/>
      <c r="J2159" s="119"/>
      <c r="K2159" s="119"/>
      <c r="L2159" s="119"/>
      <c r="M2159" s="119"/>
      <c r="N2159" s="119"/>
      <c r="O2159" s="119"/>
      <c r="P2159" s="120">
        <f t="shared" si="119"/>
        <v>0</v>
      </c>
    </row>
    <row r="2160" spans="1:16" ht="14.25" customHeight="1">
      <c r="A2160" s="253"/>
      <c r="B2160" s="254"/>
      <c r="C2160" s="134">
        <v>13</v>
      </c>
      <c r="D2160" s="161"/>
      <c r="E2160" s="119"/>
      <c r="F2160" s="119"/>
      <c r="G2160" s="119"/>
      <c r="H2160" s="119"/>
      <c r="I2160" s="119"/>
      <c r="J2160" s="119"/>
      <c r="K2160" s="119"/>
      <c r="L2160" s="119"/>
      <c r="M2160" s="119"/>
      <c r="N2160" s="119"/>
      <c r="O2160" s="119"/>
      <c r="P2160" s="120">
        <f t="shared" si="119"/>
        <v>0</v>
      </c>
    </row>
    <row r="2161" spans="1:16" ht="14.25" customHeight="1">
      <c r="A2161" s="253"/>
      <c r="B2161" s="254"/>
      <c r="C2161" s="134">
        <v>14</v>
      </c>
      <c r="D2161" s="161"/>
      <c r="E2161" s="119"/>
      <c r="F2161" s="119"/>
      <c r="G2161" s="119"/>
      <c r="H2161" s="119"/>
      <c r="I2161" s="119"/>
      <c r="J2161" s="119"/>
      <c r="K2161" s="119"/>
      <c r="L2161" s="119"/>
      <c r="M2161" s="119"/>
      <c r="N2161" s="119"/>
      <c r="O2161" s="119"/>
      <c r="P2161" s="120">
        <f t="shared" si="119"/>
        <v>0</v>
      </c>
    </row>
    <row r="2162" spans="1:16" ht="14.25" customHeight="1">
      <c r="A2162" s="253"/>
      <c r="B2162" s="254"/>
      <c r="C2162" s="134">
        <v>15</v>
      </c>
      <c r="D2162" s="161"/>
      <c r="E2162" s="119"/>
      <c r="F2162" s="119"/>
      <c r="G2162" s="119"/>
      <c r="H2162" s="119"/>
      <c r="I2162" s="119"/>
      <c r="J2162" s="119"/>
      <c r="K2162" s="119"/>
      <c r="L2162" s="119"/>
      <c r="M2162" s="119"/>
      <c r="N2162" s="119"/>
      <c r="O2162" s="119"/>
      <c r="P2162" s="120">
        <f t="shared" si="119"/>
        <v>0</v>
      </c>
    </row>
    <row r="2163" spans="1:16" ht="14.25" customHeight="1">
      <c r="A2163" s="253"/>
      <c r="B2163" s="254"/>
      <c r="C2163" s="134">
        <v>16</v>
      </c>
      <c r="D2163" s="161"/>
      <c r="E2163" s="119"/>
      <c r="F2163" s="119"/>
      <c r="G2163" s="119"/>
      <c r="H2163" s="119"/>
      <c r="I2163" s="119"/>
      <c r="J2163" s="119"/>
      <c r="K2163" s="119"/>
      <c r="L2163" s="119"/>
      <c r="M2163" s="119"/>
      <c r="N2163" s="119"/>
      <c r="O2163" s="119"/>
      <c r="P2163" s="120">
        <f t="shared" si="119"/>
        <v>0</v>
      </c>
    </row>
    <row r="2164" spans="1:16" ht="14.25" customHeight="1">
      <c r="A2164" s="253"/>
      <c r="B2164" s="254"/>
      <c r="C2164" s="134">
        <v>17</v>
      </c>
      <c r="D2164" s="161"/>
      <c r="E2164" s="119"/>
      <c r="F2164" s="119"/>
      <c r="G2164" s="119"/>
      <c r="H2164" s="119"/>
      <c r="I2164" s="119"/>
      <c r="J2164" s="119"/>
      <c r="K2164" s="119"/>
      <c r="L2164" s="119"/>
      <c r="M2164" s="119"/>
      <c r="N2164" s="119"/>
      <c r="O2164" s="119"/>
      <c r="P2164" s="120">
        <f t="shared" si="119"/>
        <v>0</v>
      </c>
    </row>
    <row r="2165" spans="1:16" ht="14.25" customHeight="1">
      <c r="A2165" s="253"/>
      <c r="B2165" s="254"/>
      <c r="C2165" s="134">
        <v>25</v>
      </c>
      <c r="D2165" s="161"/>
      <c r="E2165" s="119"/>
      <c r="F2165" s="119"/>
      <c r="G2165" s="119"/>
      <c r="H2165" s="119"/>
      <c r="I2165" s="119"/>
      <c r="J2165" s="119"/>
      <c r="K2165" s="119"/>
      <c r="L2165" s="119"/>
      <c r="M2165" s="119"/>
      <c r="N2165" s="119"/>
      <c r="O2165" s="119"/>
      <c r="P2165" s="120">
        <f t="shared" si="119"/>
        <v>0</v>
      </c>
    </row>
    <row r="2166" spans="1:16" ht="14.25" customHeight="1">
      <c r="A2166" s="253"/>
      <c r="B2166" s="254"/>
      <c r="C2166" s="134">
        <v>26</v>
      </c>
      <c r="D2166" s="161"/>
      <c r="E2166" s="119"/>
      <c r="F2166" s="119"/>
      <c r="G2166" s="119"/>
      <c r="H2166" s="119"/>
      <c r="I2166" s="119"/>
      <c r="J2166" s="119"/>
      <c r="K2166" s="119"/>
      <c r="L2166" s="119"/>
      <c r="M2166" s="119"/>
      <c r="N2166" s="119"/>
      <c r="O2166" s="119"/>
      <c r="P2166" s="120">
        <f t="shared" si="119"/>
        <v>0</v>
      </c>
    </row>
    <row r="2167" spans="1:16" ht="14.25" customHeight="1">
      <c r="A2167" s="255"/>
      <c r="B2167" s="256"/>
      <c r="C2167" s="134">
        <v>27</v>
      </c>
      <c r="D2167" s="161"/>
      <c r="E2167" s="119"/>
      <c r="F2167" s="119"/>
      <c r="G2167" s="119"/>
      <c r="H2167" s="119"/>
      <c r="I2167" s="119"/>
      <c r="J2167" s="119"/>
      <c r="K2167" s="119"/>
      <c r="L2167" s="119"/>
      <c r="M2167" s="119"/>
      <c r="N2167" s="119"/>
      <c r="O2167" s="119"/>
      <c r="P2167" s="120">
        <f t="shared" si="119"/>
        <v>0</v>
      </c>
    </row>
    <row r="2168" spans="1:16" ht="14.25" customHeight="1">
      <c r="A2168" s="340">
        <v>574</v>
      </c>
      <c r="B2168" s="341" t="s">
        <v>2086</v>
      </c>
      <c r="C2168" s="134">
        <v>11</v>
      </c>
      <c r="D2168" s="161"/>
      <c r="E2168" s="119"/>
      <c r="F2168" s="119"/>
      <c r="G2168" s="119"/>
      <c r="H2168" s="119"/>
      <c r="I2168" s="119"/>
      <c r="J2168" s="119"/>
      <c r="K2168" s="119"/>
      <c r="L2168" s="119"/>
      <c r="M2168" s="119"/>
      <c r="N2168" s="119"/>
      <c r="O2168" s="119"/>
      <c r="P2168" s="120">
        <f t="shared" si="119"/>
        <v>0</v>
      </c>
    </row>
    <row r="2169" spans="1:16" ht="14.25" customHeight="1">
      <c r="A2169" s="253"/>
      <c r="B2169" s="254"/>
      <c r="C2169" s="134">
        <v>12</v>
      </c>
      <c r="D2169" s="161"/>
      <c r="E2169" s="119"/>
      <c r="F2169" s="119"/>
      <c r="G2169" s="119"/>
      <c r="H2169" s="119"/>
      <c r="I2169" s="119"/>
      <c r="J2169" s="119"/>
      <c r="K2169" s="119"/>
      <c r="L2169" s="119"/>
      <c r="M2169" s="119"/>
      <c r="N2169" s="119"/>
      <c r="O2169" s="119"/>
      <c r="P2169" s="120">
        <f t="shared" si="119"/>
        <v>0</v>
      </c>
    </row>
    <row r="2170" spans="1:16" ht="14.25" customHeight="1">
      <c r="A2170" s="253"/>
      <c r="B2170" s="254"/>
      <c r="C2170" s="134">
        <v>13</v>
      </c>
      <c r="D2170" s="161"/>
      <c r="E2170" s="119"/>
      <c r="F2170" s="119"/>
      <c r="G2170" s="119"/>
      <c r="H2170" s="119"/>
      <c r="I2170" s="119"/>
      <c r="J2170" s="119"/>
      <c r="K2170" s="119"/>
      <c r="L2170" s="119"/>
      <c r="M2170" s="119"/>
      <c r="N2170" s="119"/>
      <c r="O2170" s="119"/>
      <c r="P2170" s="120">
        <f t="shared" si="119"/>
        <v>0</v>
      </c>
    </row>
    <row r="2171" spans="1:16" ht="14.25" customHeight="1">
      <c r="A2171" s="253"/>
      <c r="B2171" s="254"/>
      <c r="C2171" s="134">
        <v>14</v>
      </c>
      <c r="D2171" s="161"/>
      <c r="E2171" s="119"/>
      <c r="F2171" s="119"/>
      <c r="G2171" s="119"/>
      <c r="H2171" s="119"/>
      <c r="I2171" s="119"/>
      <c r="J2171" s="119"/>
      <c r="K2171" s="119"/>
      <c r="L2171" s="119"/>
      <c r="M2171" s="119"/>
      <c r="N2171" s="119"/>
      <c r="O2171" s="119"/>
      <c r="P2171" s="120">
        <f t="shared" si="119"/>
        <v>0</v>
      </c>
    </row>
    <row r="2172" spans="1:16" ht="14.25" customHeight="1">
      <c r="A2172" s="253"/>
      <c r="B2172" s="254"/>
      <c r="C2172" s="134">
        <v>15</v>
      </c>
      <c r="D2172" s="161"/>
      <c r="E2172" s="119"/>
      <c r="F2172" s="119"/>
      <c r="G2172" s="119"/>
      <c r="H2172" s="119"/>
      <c r="I2172" s="119"/>
      <c r="J2172" s="119"/>
      <c r="K2172" s="119"/>
      <c r="L2172" s="119"/>
      <c r="M2172" s="119"/>
      <c r="N2172" s="119"/>
      <c r="O2172" s="119"/>
      <c r="P2172" s="120">
        <f t="shared" si="119"/>
        <v>0</v>
      </c>
    </row>
    <row r="2173" spans="1:16" ht="14.25" customHeight="1">
      <c r="A2173" s="253"/>
      <c r="B2173" s="254"/>
      <c r="C2173" s="134">
        <v>16</v>
      </c>
      <c r="D2173" s="161"/>
      <c r="E2173" s="119"/>
      <c r="F2173" s="119"/>
      <c r="G2173" s="119"/>
      <c r="H2173" s="119"/>
      <c r="I2173" s="119"/>
      <c r="J2173" s="119"/>
      <c r="K2173" s="119"/>
      <c r="L2173" s="119"/>
      <c r="M2173" s="119"/>
      <c r="N2173" s="119"/>
      <c r="O2173" s="119"/>
      <c r="P2173" s="120">
        <f t="shared" si="119"/>
        <v>0</v>
      </c>
    </row>
    <row r="2174" spans="1:16" ht="14.25" customHeight="1">
      <c r="A2174" s="253"/>
      <c r="B2174" s="254"/>
      <c r="C2174" s="134">
        <v>17</v>
      </c>
      <c r="D2174" s="161"/>
      <c r="E2174" s="119"/>
      <c r="F2174" s="119"/>
      <c r="G2174" s="119"/>
      <c r="H2174" s="119"/>
      <c r="I2174" s="119"/>
      <c r="J2174" s="119"/>
      <c r="K2174" s="119"/>
      <c r="L2174" s="119"/>
      <c r="M2174" s="119"/>
      <c r="N2174" s="119"/>
      <c r="O2174" s="119"/>
      <c r="P2174" s="120">
        <f t="shared" si="119"/>
        <v>0</v>
      </c>
    </row>
    <row r="2175" spans="1:16" ht="14.25" customHeight="1">
      <c r="A2175" s="253"/>
      <c r="B2175" s="254"/>
      <c r="C2175" s="134">
        <v>25</v>
      </c>
      <c r="D2175" s="161"/>
      <c r="E2175" s="119"/>
      <c r="F2175" s="119"/>
      <c r="G2175" s="119"/>
      <c r="H2175" s="119"/>
      <c r="I2175" s="119"/>
      <c r="J2175" s="119"/>
      <c r="K2175" s="119"/>
      <c r="L2175" s="119"/>
      <c r="M2175" s="119"/>
      <c r="N2175" s="119"/>
      <c r="O2175" s="119"/>
      <c r="P2175" s="120">
        <f t="shared" si="119"/>
        <v>0</v>
      </c>
    </row>
    <row r="2176" spans="1:16" ht="14.25" customHeight="1">
      <c r="A2176" s="253"/>
      <c r="B2176" s="254"/>
      <c r="C2176" s="134">
        <v>26</v>
      </c>
      <c r="D2176" s="161"/>
      <c r="E2176" s="119"/>
      <c r="F2176" s="119"/>
      <c r="G2176" s="119"/>
      <c r="H2176" s="119"/>
      <c r="I2176" s="119"/>
      <c r="J2176" s="119"/>
      <c r="K2176" s="119"/>
      <c r="L2176" s="119"/>
      <c r="M2176" s="119"/>
      <c r="N2176" s="119"/>
      <c r="O2176" s="119"/>
      <c r="P2176" s="120">
        <f t="shared" si="119"/>
        <v>0</v>
      </c>
    </row>
    <row r="2177" spans="1:16" ht="14.25" customHeight="1">
      <c r="A2177" s="255"/>
      <c r="B2177" s="256"/>
      <c r="C2177" s="134">
        <v>27</v>
      </c>
      <c r="D2177" s="161"/>
      <c r="E2177" s="119"/>
      <c r="F2177" s="119"/>
      <c r="G2177" s="119"/>
      <c r="H2177" s="119"/>
      <c r="I2177" s="119"/>
      <c r="J2177" s="119"/>
      <c r="K2177" s="119"/>
      <c r="L2177" s="119"/>
      <c r="M2177" s="119"/>
      <c r="N2177" s="119"/>
      <c r="O2177" s="119"/>
      <c r="P2177" s="120">
        <f t="shared" si="119"/>
        <v>0</v>
      </c>
    </row>
    <row r="2178" spans="1:16" ht="14.25" customHeight="1">
      <c r="A2178" s="340">
        <v>575</v>
      </c>
      <c r="B2178" s="341" t="s">
        <v>2087</v>
      </c>
      <c r="C2178" s="134">
        <v>11</v>
      </c>
      <c r="D2178" s="161"/>
      <c r="E2178" s="119"/>
      <c r="F2178" s="119"/>
      <c r="G2178" s="119"/>
      <c r="H2178" s="119"/>
      <c r="I2178" s="119"/>
      <c r="J2178" s="119"/>
      <c r="K2178" s="119"/>
      <c r="L2178" s="119"/>
      <c r="M2178" s="119"/>
      <c r="N2178" s="119"/>
      <c r="O2178" s="119"/>
      <c r="P2178" s="120">
        <f t="shared" si="119"/>
        <v>0</v>
      </c>
    </row>
    <row r="2179" spans="1:16" ht="14.25" customHeight="1">
      <c r="A2179" s="253"/>
      <c r="B2179" s="254"/>
      <c r="C2179" s="134">
        <v>12</v>
      </c>
      <c r="D2179" s="161"/>
      <c r="E2179" s="119"/>
      <c r="F2179" s="119"/>
      <c r="G2179" s="119"/>
      <c r="H2179" s="119"/>
      <c r="I2179" s="119"/>
      <c r="J2179" s="119"/>
      <c r="K2179" s="119"/>
      <c r="L2179" s="119"/>
      <c r="M2179" s="119"/>
      <c r="N2179" s="119"/>
      <c r="O2179" s="119"/>
      <c r="P2179" s="120">
        <f t="shared" si="119"/>
        <v>0</v>
      </c>
    </row>
    <row r="2180" spans="1:16" ht="14.25" customHeight="1">
      <c r="A2180" s="253"/>
      <c r="B2180" s="254"/>
      <c r="C2180" s="134">
        <v>13</v>
      </c>
      <c r="D2180" s="161"/>
      <c r="E2180" s="119"/>
      <c r="F2180" s="119"/>
      <c r="G2180" s="119"/>
      <c r="H2180" s="119"/>
      <c r="I2180" s="119"/>
      <c r="J2180" s="119"/>
      <c r="K2180" s="119"/>
      <c r="L2180" s="119"/>
      <c r="M2180" s="119"/>
      <c r="N2180" s="119"/>
      <c r="O2180" s="119"/>
      <c r="P2180" s="120">
        <f t="shared" si="119"/>
        <v>0</v>
      </c>
    </row>
    <row r="2181" spans="1:16" ht="14.25" customHeight="1">
      <c r="A2181" s="253"/>
      <c r="B2181" s="254"/>
      <c r="C2181" s="134">
        <v>14</v>
      </c>
      <c r="D2181" s="161"/>
      <c r="E2181" s="119"/>
      <c r="F2181" s="119"/>
      <c r="G2181" s="119"/>
      <c r="H2181" s="119"/>
      <c r="I2181" s="119"/>
      <c r="J2181" s="119"/>
      <c r="K2181" s="119"/>
      <c r="L2181" s="119"/>
      <c r="M2181" s="119"/>
      <c r="N2181" s="119"/>
      <c r="O2181" s="119"/>
      <c r="P2181" s="120">
        <f t="shared" si="119"/>
        <v>0</v>
      </c>
    </row>
    <row r="2182" spans="1:16" ht="14.25" customHeight="1">
      <c r="A2182" s="253"/>
      <c r="B2182" s="254"/>
      <c r="C2182" s="134">
        <v>15</v>
      </c>
      <c r="D2182" s="161"/>
      <c r="E2182" s="119"/>
      <c r="F2182" s="119"/>
      <c r="G2182" s="119"/>
      <c r="H2182" s="119"/>
      <c r="I2182" s="119"/>
      <c r="J2182" s="119"/>
      <c r="K2182" s="119"/>
      <c r="L2182" s="119"/>
      <c r="M2182" s="119"/>
      <c r="N2182" s="119"/>
      <c r="O2182" s="119"/>
      <c r="P2182" s="120">
        <f t="shared" si="119"/>
        <v>0</v>
      </c>
    </row>
    <row r="2183" spans="1:16" ht="14.25" customHeight="1">
      <c r="A2183" s="253"/>
      <c r="B2183" s="254"/>
      <c r="C2183" s="134">
        <v>16</v>
      </c>
      <c r="D2183" s="161"/>
      <c r="E2183" s="119"/>
      <c r="F2183" s="119"/>
      <c r="G2183" s="119"/>
      <c r="H2183" s="119"/>
      <c r="I2183" s="119"/>
      <c r="J2183" s="119"/>
      <c r="K2183" s="119"/>
      <c r="L2183" s="119"/>
      <c r="M2183" s="119"/>
      <c r="N2183" s="119"/>
      <c r="O2183" s="119"/>
      <c r="P2183" s="120">
        <f t="shared" si="119"/>
        <v>0</v>
      </c>
    </row>
    <row r="2184" spans="1:16" ht="14.25" customHeight="1">
      <c r="A2184" s="253"/>
      <c r="B2184" s="254"/>
      <c r="C2184" s="134">
        <v>17</v>
      </c>
      <c r="D2184" s="161"/>
      <c r="E2184" s="119"/>
      <c r="F2184" s="119"/>
      <c r="G2184" s="119"/>
      <c r="H2184" s="119"/>
      <c r="I2184" s="119"/>
      <c r="J2184" s="119"/>
      <c r="K2184" s="119"/>
      <c r="L2184" s="119"/>
      <c r="M2184" s="119"/>
      <c r="N2184" s="119"/>
      <c r="O2184" s="119"/>
      <c r="P2184" s="120">
        <f t="shared" si="119"/>
        <v>0</v>
      </c>
    </row>
    <row r="2185" spans="1:16" ht="14.25" customHeight="1">
      <c r="A2185" s="253"/>
      <c r="B2185" s="254"/>
      <c r="C2185" s="134">
        <v>25</v>
      </c>
      <c r="D2185" s="161"/>
      <c r="E2185" s="119"/>
      <c r="F2185" s="119"/>
      <c r="G2185" s="119"/>
      <c r="H2185" s="119"/>
      <c r="I2185" s="119"/>
      <c r="J2185" s="119"/>
      <c r="K2185" s="119"/>
      <c r="L2185" s="119"/>
      <c r="M2185" s="119"/>
      <c r="N2185" s="119"/>
      <c r="O2185" s="119"/>
      <c r="P2185" s="120">
        <f t="shared" si="119"/>
        <v>0</v>
      </c>
    </row>
    <row r="2186" spans="1:16" ht="14.25" customHeight="1">
      <c r="A2186" s="253"/>
      <c r="B2186" s="254"/>
      <c r="C2186" s="134">
        <v>26</v>
      </c>
      <c r="D2186" s="161"/>
      <c r="E2186" s="119"/>
      <c r="F2186" s="119"/>
      <c r="G2186" s="119"/>
      <c r="H2186" s="119"/>
      <c r="I2186" s="119"/>
      <c r="J2186" s="119"/>
      <c r="K2186" s="119"/>
      <c r="L2186" s="119"/>
      <c r="M2186" s="119"/>
      <c r="N2186" s="119"/>
      <c r="O2186" s="119"/>
      <c r="P2186" s="120">
        <f t="shared" si="119"/>
        <v>0</v>
      </c>
    </row>
    <row r="2187" spans="1:16" ht="14.25" customHeight="1">
      <c r="A2187" s="255"/>
      <c r="B2187" s="256"/>
      <c r="C2187" s="134">
        <v>27</v>
      </c>
      <c r="D2187" s="161"/>
      <c r="E2187" s="119"/>
      <c r="F2187" s="119"/>
      <c r="G2187" s="119"/>
      <c r="H2187" s="119"/>
      <c r="I2187" s="119"/>
      <c r="J2187" s="119"/>
      <c r="K2187" s="119"/>
      <c r="L2187" s="119"/>
      <c r="M2187" s="119"/>
      <c r="N2187" s="119"/>
      <c r="O2187" s="119"/>
      <c r="P2187" s="120">
        <f t="shared" si="119"/>
        <v>0</v>
      </c>
    </row>
    <row r="2188" spans="1:16" ht="14.25" customHeight="1">
      <c r="A2188" s="340">
        <v>576</v>
      </c>
      <c r="B2188" s="341" t="s">
        <v>2088</v>
      </c>
      <c r="C2188" s="134">
        <v>11</v>
      </c>
      <c r="D2188" s="161"/>
      <c r="E2188" s="119"/>
      <c r="F2188" s="119"/>
      <c r="G2188" s="119"/>
      <c r="H2188" s="119"/>
      <c r="I2188" s="119"/>
      <c r="J2188" s="119"/>
      <c r="K2188" s="119"/>
      <c r="L2188" s="119"/>
      <c r="M2188" s="119"/>
      <c r="N2188" s="119"/>
      <c r="O2188" s="119"/>
      <c r="P2188" s="120">
        <f t="shared" si="119"/>
        <v>0</v>
      </c>
    </row>
    <row r="2189" spans="1:16" ht="14.25" customHeight="1">
      <c r="A2189" s="253"/>
      <c r="B2189" s="254"/>
      <c r="C2189" s="134">
        <v>12</v>
      </c>
      <c r="D2189" s="161"/>
      <c r="E2189" s="119"/>
      <c r="F2189" s="119"/>
      <c r="G2189" s="119"/>
      <c r="H2189" s="119"/>
      <c r="I2189" s="119"/>
      <c r="J2189" s="119"/>
      <c r="K2189" s="119"/>
      <c r="L2189" s="119"/>
      <c r="M2189" s="119"/>
      <c r="N2189" s="119"/>
      <c r="O2189" s="119"/>
      <c r="P2189" s="120">
        <f t="shared" si="119"/>
        <v>0</v>
      </c>
    </row>
    <row r="2190" spans="1:16" ht="14.25" customHeight="1">
      <c r="A2190" s="253"/>
      <c r="B2190" s="254"/>
      <c r="C2190" s="134">
        <v>13</v>
      </c>
      <c r="D2190" s="161"/>
      <c r="E2190" s="119"/>
      <c r="F2190" s="119"/>
      <c r="G2190" s="119"/>
      <c r="H2190" s="119"/>
      <c r="I2190" s="119"/>
      <c r="J2190" s="119"/>
      <c r="K2190" s="119"/>
      <c r="L2190" s="119"/>
      <c r="M2190" s="119"/>
      <c r="N2190" s="119"/>
      <c r="O2190" s="119"/>
      <c r="P2190" s="120">
        <f t="shared" si="119"/>
        <v>0</v>
      </c>
    </row>
    <row r="2191" spans="1:16" ht="14.25" customHeight="1">
      <c r="A2191" s="253"/>
      <c r="B2191" s="254"/>
      <c r="C2191" s="134">
        <v>14</v>
      </c>
      <c r="D2191" s="161"/>
      <c r="E2191" s="119"/>
      <c r="F2191" s="119"/>
      <c r="G2191" s="119"/>
      <c r="H2191" s="119"/>
      <c r="I2191" s="119"/>
      <c r="J2191" s="119"/>
      <c r="K2191" s="119"/>
      <c r="L2191" s="119"/>
      <c r="M2191" s="119"/>
      <c r="N2191" s="119"/>
      <c r="O2191" s="119"/>
      <c r="P2191" s="120">
        <f t="shared" si="119"/>
        <v>0</v>
      </c>
    </row>
    <row r="2192" spans="1:16" ht="14.25" customHeight="1">
      <c r="A2192" s="253"/>
      <c r="B2192" s="254"/>
      <c r="C2192" s="134">
        <v>15</v>
      </c>
      <c r="D2192" s="161"/>
      <c r="E2192" s="119"/>
      <c r="F2192" s="119"/>
      <c r="G2192" s="119"/>
      <c r="H2192" s="119"/>
      <c r="I2192" s="119"/>
      <c r="J2192" s="119"/>
      <c r="K2192" s="119"/>
      <c r="L2192" s="119"/>
      <c r="M2192" s="119"/>
      <c r="N2192" s="119"/>
      <c r="O2192" s="119"/>
      <c r="P2192" s="120">
        <f t="shared" si="119"/>
        <v>0</v>
      </c>
    </row>
    <row r="2193" spans="1:16" ht="14.25" customHeight="1">
      <c r="A2193" s="253"/>
      <c r="B2193" s="254"/>
      <c r="C2193" s="134">
        <v>16</v>
      </c>
      <c r="D2193" s="161"/>
      <c r="E2193" s="119"/>
      <c r="F2193" s="119"/>
      <c r="G2193" s="119"/>
      <c r="H2193" s="119"/>
      <c r="I2193" s="119"/>
      <c r="J2193" s="119"/>
      <c r="K2193" s="119"/>
      <c r="L2193" s="119"/>
      <c r="M2193" s="119"/>
      <c r="N2193" s="119"/>
      <c r="O2193" s="119"/>
      <c r="P2193" s="120">
        <f t="shared" si="119"/>
        <v>0</v>
      </c>
    </row>
    <row r="2194" spans="1:16" ht="14.25" customHeight="1">
      <c r="A2194" s="253"/>
      <c r="B2194" s="254"/>
      <c r="C2194" s="134">
        <v>17</v>
      </c>
      <c r="D2194" s="161"/>
      <c r="E2194" s="119"/>
      <c r="F2194" s="119"/>
      <c r="G2194" s="119"/>
      <c r="H2194" s="119"/>
      <c r="I2194" s="119"/>
      <c r="J2194" s="119"/>
      <c r="K2194" s="119"/>
      <c r="L2194" s="119"/>
      <c r="M2194" s="119"/>
      <c r="N2194" s="119"/>
      <c r="O2194" s="119"/>
      <c r="P2194" s="120">
        <f t="shared" si="119"/>
        <v>0</v>
      </c>
    </row>
    <row r="2195" spans="1:16" ht="14.25" customHeight="1">
      <c r="A2195" s="253"/>
      <c r="B2195" s="254"/>
      <c r="C2195" s="134">
        <v>25</v>
      </c>
      <c r="D2195" s="161"/>
      <c r="E2195" s="119"/>
      <c r="F2195" s="119"/>
      <c r="G2195" s="119"/>
      <c r="H2195" s="119"/>
      <c r="I2195" s="119"/>
      <c r="J2195" s="119"/>
      <c r="K2195" s="119"/>
      <c r="L2195" s="119"/>
      <c r="M2195" s="119"/>
      <c r="N2195" s="119"/>
      <c r="O2195" s="119"/>
      <c r="P2195" s="120">
        <f t="shared" si="119"/>
        <v>0</v>
      </c>
    </row>
    <row r="2196" spans="1:16" ht="14.25" customHeight="1">
      <c r="A2196" s="253"/>
      <c r="B2196" s="254"/>
      <c r="C2196" s="134">
        <v>26</v>
      </c>
      <c r="D2196" s="161"/>
      <c r="E2196" s="119"/>
      <c r="F2196" s="119"/>
      <c r="G2196" s="119"/>
      <c r="H2196" s="119"/>
      <c r="I2196" s="119"/>
      <c r="J2196" s="119"/>
      <c r="K2196" s="119"/>
      <c r="L2196" s="119"/>
      <c r="M2196" s="119"/>
      <c r="N2196" s="119"/>
      <c r="O2196" s="119"/>
      <c r="P2196" s="120">
        <f t="shared" si="119"/>
        <v>0</v>
      </c>
    </row>
    <row r="2197" spans="1:16" ht="14.25" customHeight="1">
      <c r="A2197" s="255"/>
      <c r="B2197" s="256"/>
      <c r="C2197" s="134">
        <v>27</v>
      </c>
      <c r="D2197" s="161"/>
      <c r="E2197" s="119"/>
      <c r="F2197" s="119"/>
      <c r="G2197" s="119"/>
      <c r="H2197" s="119"/>
      <c r="I2197" s="119"/>
      <c r="J2197" s="119"/>
      <c r="K2197" s="119"/>
      <c r="L2197" s="119"/>
      <c r="M2197" s="119"/>
      <c r="N2197" s="119"/>
      <c r="O2197" s="119"/>
      <c r="P2197" s="120">
        <f t="shared" si="119"/>
        <v>0</v>
      </c>
    </row>
    <row r="2198" spans="1:16" ht="14.25" customHeight="1">
      <c r="A2198" s="340">
        <v>577</v>
      </c>
      <c r="B2198" s="341" t="s">
        <v>2089</v>
      </c>
      <c r="C2198" s="134">
        <v>11</v>
      </c>
      <c r="D2198" s="161"/>
      <c r="E2198" s="119"/>
      <c r="F2198" s="119"/>
      <c r="G2198" s="119"/>
      <c r="H2198" s="119"/>
      <c r="I2198" s="119"/>
      <c r="J2198" s="119"/>
      <c r="K2198" s="119"/>
      <c r="L2198" s="119"/>
      <c r="M2198" s="119"/>
      <c r="N2198" s="119"/>
      <c r="O2198" s="119"/>
      <c r="P2198" s="120">
        <f t="shared" si="119"/>
        <v>0</v>
      </c>
    </row>
    <row r="2199" spans="1:16" ht="14.25" customHeight="1">
      <c r="A2199" s="253"/>
      <c r="B2199" s="254"/>
      <c r="C2199" s="134">
        <v>12</v>
      </c>
      <c r="D2199" s="161"/>
      <c r="E2199" s="119"/>
      <c r="F2199" s="119"/>
      <c r="G2199" s="119"/>
      <c r="H2199" s="119"/>
      <c r="I2199" s="119"/>
      <c r="J2199" s="119"/>
      <c r="K2199" s="119"/>
      <c r="L2199" s="119"/>
      <c r="M2199" s="119"/>
      <c r="N2199" s="119"/>
      <c r="O2199" s="119"/>
      <c r="P2199" s="120">
        <f t="shared" si="119"/>
        <v>0</v>
      </c>
    </row>
    <row r="2200" spans="1:16" ht="14.25" customHeight="1">
      <c r="A2200" s="253"/>
      <c r="B2200" s="254"/>
      <c r="C2200" s="134">
        <v>13</v>
      </c>
      <c r="D2200" s="161"/>
      <c r="E2200" s="119"/>
      <c r="F2200" s="119"/>
      <c r="G2200" s="119"/>
      <c r="H2200" s="119"/>
      <c r="I2200" s="119"/>
      <c r="J2200" s="119"/>
      <c r="K2200" s="119"/>
      <c r="L2200" s="119"/>
      <c r="M2200" s="119"/>
      <c r="N2200" s="119"/>
      <c r="O2200" s="119"/>
      <c r="P2200" s="120">
        <f t="shared" si="119"/>
        <v>0</v>
      </c>
    </row>
    <row r="2201" spans="1:16" ht="14.25" customHeight="1">
      <c r="A2201" s="253"/>
      <c r="B2201" s="254"/>
      <c r="C2201" s="134">
        <v>14</v>
      </c>
      <c r="D2201" s="161"/>
      <c r="E2201" s="119"/>
      <c r="F2201" s="119"/>
      <c r="G2201" s="119"/>
      <c r="H2201" s="119"/>
      <c r="I2201" s="119"/>
      <c r="J2201" s="119"/>
      <c r="K2201" s="119"/>
      <c r="L2201" s="119"/>
      <c r="M2201" s="119"/>
      <c r="N2201" s="119"/>
      <c r="O2201" s="119"/>
      <c r="P2201" s="120">
        <f t="shared" si="119"/>
        <v>0</v>
      </c>
    </row>
    <row r="2202" spans="1:16" ht="14.25" customHeight="1">
      <c r="A2202" s="253"/>
      <c r="B2202" s="254"/>
      <c r="C2202" s="134">
        <v>15</v>
      </c>
      <c r="D2202" s="161"/>
      <c r="E2202" s="119"/>
      <c r="F2202" s="119"/>
      <c r="G2202" s="119"/>
      <c r="H2202" s="119"/>
      <c r="I2202" s="119"/>
      <c r="J2202" s="119"/>
      <c r="K2202" s="119"/>
      <c r="L2202" s="119"/>
      <c r="M2202" s="119"/>
      <c r="N2202" s="119"/>
      <c r="O2202" s="119"/>
      <c r="P2202" s="120">
        <f t="shared" si="119"/>
        <v>0</v>
      </c>
    </row>
    <row r="2203" spans="1:16" ht="14.25" customHeight="1">
      <c r="A2203" s="253"/>
      <c r="B2203" s="254"/>
      <c r="C2203" s="134">
        <v>16</v>
      </c>
      <c r="D2203" s="161"/>
      <c r="E2203" s="119"/>
      <c r="F2203" s="119"/>
      <c r="G2203" s="119"/>
      <c r="H2203" s="119"/>
      <c r="I2203" s="119"/>
      <c r="J2203" s="119"/>
      <c r="K2203" s="119"/>
      <c r="L2203" s="119"/>
      <c r="M2203" s="119"/>
      <c r="N2203" s="119"/>
      <c r="O2203" s="119"/>
      <c r="P2203" s="120">
        <f t="shared" si="119"/>
        <v>0</v>
      </c>
    </row>
    <row r="2204" spans="1:16" ht="14.25" customHeight="1">
      <c r="A2204" s="253"/>
      <c r="B2204" s="254"/>
      <c r="C2204" s="134">
        <v>17</v>
      </c>
      <c r="D2204" s="161"/>
      <c r="E2204" s="119"/>
      <c r="F2204" s="119"/>
      <c r="G2204" s="119"/>
      <c r="H2204" s="119"/>
      <c r="I2204" s="119"/>
      <c r="J2204" s="119"/>
      <c r="K2204" s="119"/>
      <c r="L2204" s="119"/>
      <c r="M2204" s="119"/>
      <c r="N2204" s="119"/>
      <c r="O2204" s="119"/>
      <c r="P2204" s="120">
        <f t="shared" si="119"/>
        <v>0</v>
      </c>
    </row>
    <row r="2205" spans="1:16" ht="14.25" customHeight="1">
      <c r="A2205" s="253"/>
      <c r="B2205" s="254"/>
      <c r="C2205" s="134">
        <v>25</v>
      </c>
      <c r="D2205" s="161"/>
      <c r="E2205" s="119"/>
      <c r="F2205" s="119"/>
      <c r="G2205" s="119"/>
      <c r="H2205" s="119"/>
      <c r="I2205" s="119"/>
      <c r="J2205" s="119"/>
      <c r="K2205" s="119"/>
      <c r="L2205" s="119"/>
      <c r="M2205" s="119"/>
      <c r="N2205" s="119"/>
      <c r="O2205" s="119"/>
      <c r="P2205" s="120">
        <f t="shared" si="119"/>
        <v>0</v>
      </c>
    </row>
    <row r="2206" spans="1:16" ht="14.25" customHeight="1">
      <c r="A2206" s="253"/>
      <c r="B2206" s="254"/>
      <c r="C2206" s="134">
        <v>26</v>
      </c>
      <c r="D2206" s="161"/>
      <c r="E2206" s="119"/>
      <c r="F2206" s="119"/>
      <c r="G2206" s="119"/>
      <c r="H2206" s="119"/>
      <c r="I2206" s="119"/>
      <c r="J2206" s="119"/>
      <c r="K2206" s="119"/>
      <c r="L2206" s="119"/>
      <c r="M2206" s="119"/>
      <c r="N2206" s="119"/>
      <c r="O2206" s="119"/>
      <c r="P2206" s="120">
        <f t="shared" si="119"/>
        <v>0</v>
      </c>
    </row>
    <row r="2207" spans="1:16" ht="14.25" customHeight="1">
      <c r="A2207" s="255"/>
      <c r="B2207" s="256"/>
      <c r="C2207" s="134">
        <v>27</v>
      </c>
      <c r="D2207" s="161"/>
      <c r="E2207" s="119"/>
      <c r="F2207" s="119"/>
      <c r="G2207" s="119"/>
      <c r="H2207" s="119"/>
      <c r="I2207" s="119"/>
      <c r="J2207" s="119"/>
      <c r="K2207" s="119"/>
      <c r="L2207" s="119"/>
      <c r="M2207" s="119"/>
      <c r="N2207" s="119"/>
      <c r="O2207" s="119"/>
      <c r="P2207" s="120">
        <f t="shared" si="119"/>
        <v>0</v>
      </c>
    </row>
    <row r="2208" spans="1:16" ht="14.25" customHeight="1">
      <c r="A2208" s="340">
        <v>578</v>
      </c>
      <c r="B2208" s="341" t="s">
        <v>2090</v>
      </c>
      <c r="C2208" s="134">
        <v>11</v>
      </c>
      <c r="D2208" s="161">
        <v>1050</v>
      </c>
      <c r="E2208" s="161">
        <v>1050</v>
      </c>
      <c r="F2208" s="161">
        <v>1050</v>
      </c>
      <c r="G2208" s="161">
        <v>1050</v>
      </c>
      <c r="H2208" s="161">
        <v>1050</v>
      </c>
      <c r="I2208" s="161">
        <v>1050</v>
      </c>
      <c r="J2208" s="161">
        <v>1050</v>
      </c>
      <c r="K2208" s="161">
        <v>1050</v>
      </c>
      <c r="L2208" s="161">
        <v>1050</v>
      </c>
      <c r="M2208" s="161">
        <v>1050</v>
      </c>
      <c r="N2208" s="161">
        <v>1050</v>
      </c>
      <c r="O2208" s="161">
        <v>1050</v>
      </c>
      <c r="P2208" s="120">
        <f t="shared" si="119"/>
        <v>12600</v>
      </c>
    </row>
    <row r="2209" spans="1:16" ht="14.25" customHeight="1">
      <c r="A2209" s="253"/>
      <c r="B2209" s="254"/>
      <c r="C2209" s="134">
        <v>12</v>
      </c>
      <c r="D2209" s="161"/>
      <c r="E2209" s="119"/>
      <c r="F2209" s="119"/>
      <c r="G2209" s="119"/>
      <c r="H2209" s="119"/>
      <c r="I2209" s="119"/>
      <c r="J2209" s="119"/>
      <c r="K2209" s="119"/>
      <c r="L2209" s="119"/>
      <c r="M2209" s="119"/>
      <c r="N2209" s="119"/>
      <c r="O2209" s="119"/>
      <c r="P2209" s="120">
        <f t="shared" si="119"/>
        <v>0</v>
      </c>
    </row>
    <row r="2210" spans="1:16" ht="14.25" customHeight="1">
      <c r="A2210" s="253"/>
      <c r="B2210" s="254"/>
      <c r="C2210" s="134">
        <v>13</v>
      </c>
      <c r="D2210" s="161"/>
      <c r="E2210" s="119"/>
      <c r="F2210" s="119"/>
      <c r="G2210" s="119"/>
      <c r="H2210" s="119"/>
      <c r="I2210" s="119"/>
      <c r="J2210" s="119"/>
      <c r="K2210" s="119"/>
      <c r="L2210" s="119"/>
      <c r="M2210" s="119"/>
      <c r="N2210" s="119"/>
      <c r="O2210" s="119"/>
      <c r="P2210" s="120">
        <f t="shared" si="119"/>
        <v>0</v>
      </c>
    </row>
    <row r="2211" spans="1:16" ht="14.25" customHeight="1">
      <c r="A2211" s="253"/>
      <c r="B2211" s="254"/>
      <c r="C2211" s="134">
        <v>14</v>
      </c>
      <c r="D2211" s="161"/>
      <c r="E2211" s="119"/>
      <c r="F2211" s="119"/>
      <c r="G2211" s="119"/>
      <c r="H2211" s="119"/>
      <c r="I2211" s="119"/>
      <c r="J2211" s="119"/>
      <c r="K2211" s="119"/>
      <c r="L2211" s="119"/>
      <c r="M2211" s="119"/>
      <c r="N2211" s="119"/>
      <c r="O2211" s="119"/>
      <c r="P2211" s="120">
        <f t="shared" si="119"/>
        <v>0</v>
      </c>
    </row>
    <row r="2212" spans="1:16" ht="14.25" customHeight="1">
      <c r="A2212" s="253"/>
      <c r="B2212" s="254"/>
      <c r="C2212" s="134">
        <v>15</v>
      </c>
      <c r="D2212" s="161"/>
      <c r="E2212" s="119"/>
      <c r="F2212" s="119"/>
      <c r="G2212" s="119"/>
      <c r="H2212" s="119"/>
      <c r="I2212" s="119"/>
      <c r="J2212" s="119"/>
      <c r="K2212" s="119"/>
      <c r="L2212" s="119"/>
      <c r="M2212" s="119"/>
      <c r="N2212" s="119"/>
      <c r="O2212" s="119"/>
      <c r="P2212" s="120">
        <f t="shared" si="119"/>
        <v>0</v>
      </c>
    </row>
    <row r="2213" spans="1:16" ht="14.25" customHeight="1">
      <c r="A2213" s="253"/>
      <c r="B2213" s="254"/>
      <c r="C2213" s="134">
        <v>16</v>
      </c>
      <c r="D2213" s="161"/>
      <c r="E2213" s="119"/>
      <c r="F2213" s="119"/>
      <c r="G2213" s="119"/>
      <c r="H2213" s="119"/>
      <c r="I2213" s="119"/>
      <c r="J2213" s="119"/>
      <c r="K2213" s="119"/>
      <c r="L2213" s="119"/>
      <c r="M2213" s="119"/>
      <c r="N2213" s="119"/>
      <c r="O2213" s="119"/>
      <c r="P2213" s="120">
        <f t="shared" si="119"/>
        <v>0</v>
      </c>
    </row>
    <row r="2214" spans="1:16" ht="14.25" customHeight="1">
      <c r="A2214" s="253"/>
      <c r="B2214" s="254"/>
      <c r="C2214" s="134">
        <v>17</v>
      </c>
      <c r="D2214" s="161"/>
      <c r="E2214" s="119"/>
      <c r="F2214" s="119"/>
      <c r="G2214" s="119"/>
      <c r="H2214" s="119"/>
      <c r="I2214" s="119"/>
      <c r="J2214" s="119"/>
      <c r="K2214" s="119"/>
      <c r="L2214" s="119"/>
      <c r="M2214" s="119"/>
      <c r="N2214" s="119"/>
      <c r="O2214" s="119"/>
      <c r="P2214" s="120">
        <f t="shared" si="119"/>
        <v>0</v>
      </c>
    </row>
    <row r="2215" spans="1:16" ht="14.25" customHeight="1">
      <c r="A2215" s="253"/>
      <c r="B2215" s="254"/>
      <c r="C2215" s="134">
        <v>25</v>
      </c>
      <c r="D2215" s="161"/>
      <c r="E2215" s="119"/>
      <c r="F2215" s="119"/>
      <c r="G2215" s="119"/>
      <c r="H2215" s="119"/>
      <c r="I2215" s="119"/>
      <c r="J2215" s="119"/>
      <c r="K2215" s="119"/>
      <c r="L2215" s="119"/>
      <c r="M2215" s="119"/>
      <c r="N2215" s="119"/>
      <c r="O2215" s="119"/>
      <c r="P2215" s="120">
        <f t="shared" si="119"/>
        <v>0</v>
      </c>
    </row>
    <row r="2216" spans="1:16" ht="14.25" customHeight="1">
      <c r="A2216" s="253"/>
      <c r="B2216" s="254"/>
      <c r="C2216" s="134">
        <v>26</v>
      </c>
      <c r="D2216" s="161"/>
      <c r="E2216" s="119"/>
      <c r="F2216" s="119"/>
      <c r="G2216" s="119"/>
      <c r="H2216" s="119"/>
      <c r="I2216" s="119"/>
      <c r="J2216" s="119"/>
      <c r="K2216" s="119"/>
      <c r="L2216" s="119"/>
      <c r="M2216" s="119"/>
      <c r="N2216" s="119"/>
      <c r="O2216" s="119"/>
      <c r="P2216" s="120">
        <f t="shared" si="119"/>
        <v>0</v>
      </c>
    </row>
    <row r="2217" spans="1:16" ht="14.25" customHeight="1">
      <c r="A2217" s="255"/>
      <c r="B2217" s="256"/>
      <c r="C2217" s="134">
        <v>27</v>
      </c>
      <c r="D2217" s="161"/>
      <c r="E2217" s="119"/>
      <c r="F2217" s="119"/>
      <c r="G2217" s="119"/>
      <c r="H2217" s="119"/>
      <c r="I2217" s="119"/>
      <c r="J2217" s="119"/>
      <c r="K2217" s="119"/>
      <c r="L2217" s="119"/>
      <c r="M2217" s="119"/>
      <c r="N2217" s="119"/>
      <c r="O2217" s="119"/>
      <c r="P2217" s="120">
        <f t="shared" si="119"/>
        <v>0</v>
      </c>
    </row>
    <row r="2218" spans="1:16" ht="14.25" customHeight="1">
      <c r="A2218" s="340">
        <v>579</v>
      </c>
      <c r="B2218" s="341" t="s">
        <v>2091</v>
      </c>
      <c r="C2218" s="134">
        <v>11</v>
      </c>
      <c r="D2218" s="161"/>
      <c r="E2218" s="119"/>
      <c r="F2218" s="119"/>
      <c r="G2218" s="119"/>
      <c r="H2218" s="119"/>
      <c r="I2218" s="119"/>
      <c r="J2218" s="119"/>
      <c r="K2218" s="119"/>
      <c r="L2218" s="119"/>
      <c r="M2218" s="119"/>
      <c r="N2218" s="119"/>
      <c r="O2218" s="119"/>
      <c r="P2218" s="120">
        <f t="shared" si="119"/>
        <v>0</v>
      </c>
    </row>
    <row r="2219" spans="1:16" ht="14.25" customHeight="1">
      <c r="A2219" s="253"/>
      <c r="B2219" s="254"/>
      <c r="C2219" s="134">
        <v>12</v>
      </c>
      <c r="D2219" s="161"/>
      <c r="E2219" s="119"/>
      <c r="F2219" s="119"/>
      <c r="G2219" s="119"/>
      <c r="H2219" s="119"/>
      <c r="I2219" s="119"/>
      <c r="J2219" s="119"/>
      <c r="K2219" s="119"/>
      <c r="L2219" s="119"/>
      <c r="M2219" s="119"/>
      <c r="N2219" s="119"/>
      <c r="O2219" s="119"/>
      <c r="P2219" s="120">
        <f t="shared" si="119"/>
        <v>0</v>
      </c>
    </row>
    <row r="2220" spans="1:16" ht="14.25" customHeight="1">
      <c r="A2220" s="253"/>
      <c r="B2220" s="254"/>
      <c r="C2220" s="134">
        <v>13</v>
      </c>
      <c r="D2220" s="161"/>
      <c r="E2220" s="119"/>
      <c r="F2220" s="119"/>
      <c r="G2220" s="119"/>
      <c r="H2220" s="119"/>
      <c r="I2220" s="119"/>
      <c r="J2220" s="119"/>
      <c r="K2220" s="119"/>
      <c r="L2220" s="119"/>
      <c r="M2220" s="119"/>
      <c r="N2220" s="119"/>
      <c r="O2220" s="119"/>
      <c r="P2220" s="120">
        <f t="shared" si="119"/>
        <v>0</v>
      </c>
    </row>
    <row r="2221" spans="1:16" ht="14.25" customHeight="1">
      <c r="A2221" s="253"/>
      <c r="B2221" s="254"/>
      <c r="C2221" s="134">
        <v>14</v>
      </c>
      <c r="D2221" s="161"/>
      <c r="E2221" s="119"/>
      <c r="F2221" s="119"/>
      <c r="G2221" s="119"/>
      <c r="H2221" s="119"/>
      <c r="I2221" s="119"/>
      <c r="J2221" s="119"/>
      <c r="K2221" s="119"/>
      <c r="L2221" s="119"/>
      <c r="M2221" s="119"/>
      <c r="N2221" s="119"/>
      <c r="O2221" s="119"/>
      <c r="P2221" s="120">
        <f t="shared" si="119"/>
        <v>0</v>
      </c>
    </row>
    <row r="2222" spans="1:16" ht="14.25" customHeight="1">
      <c r="A2222" s="253"/>
      <c r="B2222" s="254"/>
      <c r="C2222" s="134">
        <v>15</v>
      </c>
      <c r="D2222" s="161"/>
      <c r="E2222" s="119"/>
      <c r="F2222" s="119"/>
      <c r="G2222" s="119"/>
      <c r="H2222" s="119"/>
      <c r="I2222" s="119"/>
      <c r="J2222" s="119"/>
      <c r="K2222" s="119"/>
      <c r="L2222" s="119"/>
      <c r="M2222" s="119"/>
      <c r="N2222" s="119"/>
      <c r="O2222" s="119"/>
      <c r="P2222" s="120">
        <f t="shared" si="119"/>
        <v>0</v>
      </c>
    </row>
    <row r="2223" spans="1:16" ht="14.25" customHeight="1">
      <c r="A2223" s="253"/>
      <c r="B2223" s="254"/>
      <c r="C2223" s="134">
        <v>16</v>
      </c>
      <c r="D2223" s="161"/>
      <c r="E2223" s="119"/>
      <c r="F2223" s="119"/>
      <c r="G2223" s="119"/>
      <c r="H2223" s="119"/>
      <c r="I2223" s="119"/>
      <c r="J2223" s="119"/>
      <c r="K2223" s="119"/>
      <c r="L2223" s="119"/>
      <c r="M2223" s="119"/>
      <c r="N2223" s="119"/>
      <c r="O2223" s="119"/>
      <c r="P2223" s="120">
        <f t="shared" si="119"/>
        <v>0</v>
      </c>
    </row>
    <row r="2224" spans="1:16" ht="14.25" customHeight="1">
      <c r="A2224" s="253"/>
      <c r="B2224" s="254"/>
      <c r="C2224" s="134">
        <v>17</v>
      </c>
      <c r="D2224" s="161"/>
      <c r="E2224" s="119"/>
      <c r="F2224" s="119"/>
      <c r="G2224" s="119"/>
      <c r="H2224" s="119"/>
      <c r="I2224" s="119"/>
      <c r="J2224" s="119"/>
      <c r="K2224" s="119"/>
      <c r="L2224" s="119"/>
      <c r="M2224" s="119"/>
      <c r="N2224" s="119"/>
      <c r="O2224" s="119"/>
      <c r="P2224" s="120">
        <f t="shared" si="119"/>
        <v>0</v>
      </c>
    </row>
    <row r="2225" spans="1:16" ht="14.25" customHeight="1">
      <c r="A2225" s="253"/>
      <c r="B2225" s="254"/>
      <c r="C2225" s="134">
        <v>25</v>
      </c>
      <c r="D2225" s="161"/>
      <c r="E2225" s="119"/>
      <c r="F2225" s="119"/>
      <c r="G2225" s="119"/>
      <c r="H2225" s="119"/>
      <c r="I2225" s="119"/>
      <c r="J2225" s="119"/>
      <c r="K2225" s="119"/>
      <c r="L2225" s="119"/>
      <c r="M2225" s="119"/>
      <c r="N2225" s="119"/>
      <c r="O2225" s="119"/>
      <c r="P2225" s="120">
        <f t="shared" si="119"/>
        <v>0</v>
      </c>
    </row>
    <row r="2226" spans="1:16" ht="14.25" customHeight="1">
      <c r="A2226" s="253"/>
      <c r="B2226" s="254"/>
      <c r="C2226" s="134">
        <v>26</v>
      </c>
      <c r="D2226" s="161"/>
      <c r="E2226" s="119"/>
      <c r="F2226" s="119"/>
      <c r="G2226" s="119"/>
      <c r="H2226" s="119"/>
      <c r="I2226" s="119"/>
      <c r="J2226" s="119"/>
      <c r="K2226" s="119"/>
      <c r="L2226" s="119"/>
      <c r="M2226" s="119"/>
      <c r="N2226" s="119"/>
      <c r="O2226" s="119"/>
      <c r="P2226" s="120">
        <f t="shared" si="119"/>
        <v>0</v>
      </c>
    </row>
    <row r="2227" spans="1:16" ht="14.25" customHeight="1">
      <c r="A2227" s="255"/>
      <c r="B2227" s="256"/>
      <c r="C2227" s="134">
        <v>27</v>
      </c>
      <c r="D2227" s="161"/>
      <c r="E2227" s="119"/>
      <c r="F2227" s="119"/>
      <c r="G2227" s="119"/>
      <c r="H2227" s="119"/>
      <c r="I2227" s="119"/>
      <c r="J2227" s="119"/>
      <c r="K2227" s="119"/>
      <c r="L2227" s="119"/>
      <c r="M2227" s="119"/>
      <c r="N2227" s="119"/>
      <c r="O2227" s="119"/>
      <c r="P2227" s="120">
        <f t="shared" si="119"/>
        <v>0</v>
      </c>
    </row>
    <row r="2228" spans="1:16" ht="14.25" customHeight="1">
      <c r="A2228" s="155">
        <v>5800</v>
      </c>
      <c r="B2228" s="339" t="s">
        <v>2092</v>
      </c>
      <c r="C2228" s="262"/>
      <c r="D2228" s="156">
        <f t="shared" ref="D2228:P2228" si="120">SUM(D2229:D2268)</f>
        <v>0</v>
      </c>
      <c r="E2228" s="156">
        <f t="shared" si="120"/>
        <v>0</v>
      </c>
      <c r="F2228" s="156">
        <f t="shared" si="120"/>
        <v>0</v>
      </c>
      <c r="G2228" s="156">
        <f t="shared" si="120"/>
        <v>0</v>
      </c>
      <c r="H2228" s="156">
        <f t="shared" si="120"/>
        <v>0</v>
      </c>
      <c r="I2228" s="156">
        <f t="shared" si="120"/>
        <v>0</v>
      </c>
      <c r="J2228" s="156">
        <f t="shared" si="120"/>
        <v>0</v>
      </c>
      <c r="K2228" s="156">
        <f t="shared" si="120"/>
        <v>0</v>
      </c>
      <c r="L2228" s="156">
        <f t="shared" si="120"/>
        <v>0</v>
      </c>
      <c r="M2228" s="156">
        <f t="shared" si="120"/>
        <v>0</v>
      </c>
      <c r="N2228" s="156">
        <f t="shared" si="120"/>
        <v>0</v>
      </c>
      <c r="O2228" s="156">
        <f t="shared" si="120"/>
        <v>0</v>
      </c>
      <c r="P2228" s="156">
        <f t="shared" si="120"/>
        <v>0</v>
      </c>
    </row>
    <row r="2229" spans="1:16" ht="14.25" customHeight="1">
      <c r="A2229" s="340">
        <v>581</v>
      </c>
      <c r="B2229" s="341" t="s">
        <v>2093</v>
      </c>
      <c r="C2229" s="134">
        <v>11</v>
      </c>
      <c r="D2229" s="161"/>
      <c r="E2229" s="119"/>
      <c r="F2229" s="119"/>
      <c r="G2229" s="119"/>
      <c r="H2229" s="119"/>
      <c r="I2229" s="119"/>
      <c r="J2229" s="119"/>
      <c r="K2229" s="119"/>
      <c r="L2229" s="119"/>
      <c r="M2229" s="119"/>
      <c r="N2229" s="119"/>
      <c r="O2229" s="119"/>
      <c r="P2229" s="120">
        <f t="shared" ref="P2229:P2268" si="121">SUM(D2229:O2229)</f>
        <v>0</v>
      </c>
    </row>
    <row r="2230" spans="1:16" ht="14.25" customHeight="1">
      <c r="A2230" s="253"/>
      <c r="B2230" s="254"/>
      <c r="C2230" s="134">
        <v>12</v>
      </c>
      <c r="D2230" s="161"/>
      <c r="E2230" s="119"/>
      <c r="F2230" s="119"/>
      <c r="G2230" s="119"/>
      <c r="H2230" s="119"/>
      <c r="I2230" s="119"/>
      <c r="J2230" s="119"/>
      <c r="K2230" s="119"/>
      <c r="L2230" s="119"/>
      <c r="M2230" s="119"/>
      <c r="N2230" s="119"/>
      <c r="O2230" s="119"/>
      <c r="P2230" s="120">
        <f t="shared" si="121"/>
        <v>0</v>
      </c>
    </row>
    <row r="2231" spans="1:16" ht="14.25" customHeight="1">
      <c r="A2231" s="253"/>
      <c r="B2231" s="254"/>
      <c r="C2231" s="134">
        <v>13</v>
      </c>
      <c r="D2231" s="161"/>
      <c r="E2231" s="119"/>
      <c r="F2231" s="119"/>
      <c r="G2231" s="119"/>
      <c r="H2231" s="119"/>
      <c r="I2231" s="119"/>
      <c r="J2231" s="119"/>
      <c r="K2231" s="119"/>
      <c r="L2231" s="119"/>
      <c r="M2231" s="119"/>
      <c r="N2231" s="119"/>
      <c r="O2231" s="119"/>
      <c r="P2231" s="120">
        <f t="shared" si="121"/>
        <v>0</v>
      </c>
    </row>
    <row r="2232" spans="1:16" ht="14.25" customHeight="1">
      <c r="A2232" s="253"/>
      <c r="B2232" s="254"/>
      <c r="C2232" s="134">
        <v>14</v>
      </c>
      <c r="D2232" s="161"/>
      <c r="E2232" s="119"/>
      <c r="F2232" s="119"/>
      <c r="G2232" s="119"/>
      <c r="H2232" s="119"/>
      <c r="I2232" s="119"/>
      <c r="J2232" s="119"/>
      <c r="K2232" s="119"/>
      <c r="L2232" s="119"/>
      <c r="M2232" s="119"/>
      <c r="N2232" s="119"/>
      <c r="O2232" s="119"/>
      <c r="P2232" s="120">
        <f t="shared" si="121"/>
        <v>0</v>
      </c>
    </row>
    <row r="2233" spans="1:16" ht="14.25" customHeight="1">
      <c r="A2233" s="253"/>
      <c r="B2233" s="254"/>
      <c r="C2233" s="134">
        <v>15</v>
      </c>
      <c r="D2233" s="161"/>
      <c r="E2233" s="119"/>
      <c r="F2233" s="119"/>
      <c r="G2233" s="119"/>
      <c r="H2233" s="119"/>
      <c r="I2233" s="119"/>
      <c r="J2233" s="119"/>
      <c r="K2233" s="119"/>
      <c r="L2233" s="119"/>
      <c r="M2233" s="119"/>
      <c r="N2233" s="119"/>
      <c r="O2233" s="119"/>
      <c r="P2233" s="120">
        <f t="shared" si="121"/>
        <v>0</v>
      </c>
    </row>
    <row r="2234" spans="1:16" ht="14.25" customHeight="1">
      <c r="A2234" s="253"/>
      <c r="B2234" s="254"/>
      <c r="C2234" s="134">
        <v>16</v>
      </c>
      <c r="D2234" s="161"/>
      <c r="E2234" s="119"/>
      <c r="F2234" s="119"/>
      <c r="G2234" s="119"/>
      <c r="H2234" s="119"/>
      <c r="I2234" s="119"/>
      <c r="J2234" s="119"/>
      <c r="K2234" s="119"/>
      <c r="L2234" s="119"/>
      <c r="M2234" s="119"/>
      <c r="N2234" s="119"/>
      <c r="O2234" s="119"/>
      <c r="P2234" s="120">
        <f t="shared" si="121"/>
        <v>0</v>
      </c>
    </row>
    <row r="2235" spans="1:16" ht="14.25" customHeight="1">
      <c r="A2235" s="253"/>
      <c r="B2235" s="254"/>
      <c r="C2235" s="134">
        <v>17</v>
      </c>
      <c r="D2235" s="161"/>
      <c r="E2235" s="119"/>
      <c r="F2235" s="119"/>
      <c r="G2235" s="119"/>
      <c r="H2235" s="119"/>
      <c r="I2235" s="119"/>
      <c r="J2235" s="119"/>
      <c r="K2235" s="119"/>
      <c r="L2235" s="119"/>
      <c r="M2235" s="119"/>
      <c r="N2235" s="119"/>
      <c r="O2235" s="119"/>
      <c r="P2235" s="120">
        <f t="shared" si="121"/>
        <v>0</v>
      </c>
    </row>
    <row r="2236" spans="1:16" ht="14.25" customHeight="1">
      <c r="A2236" s="253"/>
      <c r="B2236" s="254"/>
      <c r="C2236" s="134">
        <v>25</v>
      </c>
      <c r="D2236" s="161"/>
      <c r="E2236" s="119"/>
      <c r="F2236" s="119"/>
      <c r="G2236" s="119"/>
      <c r="H2236" s="119"/>
      <c r="I2236" s="119"/>
      <c r="J2236" s="119"/>
      <c r="K2236" s="119"/>
      <c r="L2236" s="119"/>
      <c r="M2236" s="119"/>
      <c r="N2236" s="119"/>
      <c r="O2236" s="119"/>
      <c r="P2236" s="120">
        <f t="shared" si="121"/>
        <v>0</v>
      </c>
    </row>
    <row r="2237" spans="1:16" ht="14.25" customHeight="1">
      <c r="A2237" s="253"/>
      <c r="B2237" s="254"/>
      <c r="C2237" s="134">
        <v>26</v>
      </c>
      <c r="D2237" s="161"/>
      <c r="E2237" s="119"/>
      <c r="F2237" s="119"/>
      <c r="G2237" s="119"/>
      <c r="H2237" s="119"/>
      <c r="I2237" s="119"/>
      <c r="J2237" s="119"/>
      <c r="K2237" s="119"/>
      <c r="L2237" s="119"/>
      <c r="M2237" s="119"/>
      <c r="N2237" s="119"/>
      <c r="O2237" s="119"/>
      <c r="P2237" s="120">
        <f t="shared" si="121"/>
        <v>0</v>
      </c>
    </row>
    <row r="2238" spans="1:16" ht="14.25" customHeight="1">
      <c r="A2238" s="255"/>
      <c r="B2238" s="256"/>
      <c r="C2238" s="134">
        <v>27</v>
      </c>
      <c r="D2238" s="161"/>
      <c r="E2238" s="119"/>
      <c r="F2238" s="119"/>
      <c r="G2238" s="119"/>
      <c r="H2238" s="119"/>
      <c r="I2238" s="119"/>
      <c r="J2238" s="119"/>
      <c r="K2238" s="119"/>
      <c r="L2238" s="119"/>
      <c r="M2238" s="119"/>
      <c r="N2238" s="119"/>
      <c r="O2238" s="119"/>
      <c r="P2238" s="120">
        <f t="shared" si="121"/>
        <v>0</v>
      </c>
    </row>
    <row r="2239" spans="1:16" ht="14.25" customHeight="1">
      <c r="A2239" s="340">
        <v>582</v>
      </c>
      <c r="B2239" s="341" t="s">
        <v>2094</v>
      </c>
      <c r="C2239" s="134">
        <v>11</v>
      </c>
      <c r="D2239" s="161"/>
      <c r="E2239" s="119"/>
      <c r="F2239" s="119"/>
      <c r="G2239" s="119"/>
      <c r="H2239" s="119"/>
      <c r="I2239" s="119"/>
      <c r="J2239" s="119"/>
      <c r="K2239" s="119"/>
      <c r="L2239" s="119"/>
      <c r="M2239" s="119"/>
      <c r="N2239" s="119"/>
      <c r="O2239" s="119"/>
      <c r="P2239" s="120">
        <f t="shared" si="121"/>
        <v>0</v>
      </c>
    </row>
    <row r="2240" spans="1:16" ht="14.25" customHeight="1">
      <c r="A2240" s="253"/>
      <c r="B2240" s="254"/>
      <c r="C2240" s="134">
        <v>12</v>
      </c>
      <c r="D2240" s="161"/>
      <c r="E2240" s="119"/>
      <c r="F2240" s="119"/>
      <c r="G2240" s="119"/>
      <c r="H2240" s="119"/>
      <c r="I2240" s="119"/>
      <c r="J2240" s="119"/>
      <c r="K2240" s="119"/>
      <c r="L2240" s="119"/>
      <c r="M2240" s="119"/>
      <c r="N2240" s="119"/>
      <c r="O2240" s="119"/>
      <c r="P2240" s="120">
        <f t="shared" si="121"/>
        <v>0</v>
      </c>
    </row>
    <row r="2241" spans="1:16" ht="14.25" customHeight="1">
      <c r="A2241" s="253"/>
      <c r="B2241" s="254"/>
      <c r="C2241" s="134">
        <v>13</v>
      </c>
      <c r="D2241" s="161"/>
      <c r="E2241" s="119"/>
      <c r="F2241" s="119"/>
      <c r="G2241" s="119"/>
      <c r="H2241" s="119"/>
      <c r="I2241" s="119"/>
      <c r="J2241" s="119"/>
      <c r="K2241" s="119"/>
      <c r="L2241" s="119"/>
      <c r="M2241" s="119"/>
      <c r="N2241" s="119"/>
      <c r="O2241" s="119"/>
      <c r="P2241" s="120">
        <f t="shared" si="121"/>
        <v>0</v>
      </c>
    </row>
    <row r="2242" spans="1:16" ht="14.25" customHeight="1">
      <c r="A2242" s="253"/>
      <c r="B2242" s="254"/>
      <c r="C2242" s="134">
        <v>14</v>
      </c>
      <c r="D2242" s="161"/>
      <c r="E2242" s="119"/>
      <c r="F2242" s="119"/>
      <c r="G2242" s="119"/>
      <c r="H2242" s="119"/>
      <c r="I2242" s="119"/>
      <c r="J2242" s="119"/>
      <c r="K2242" s="119"/>
      <c r="L2242" s="119"/>
      <c r="M2242" s="119"/>
      <c r="N2242" s="119"/>
      <c r="O2242" s="119"/>
      <c r="P2242" s="120">
        <f t="shared" si="121"/>
        <v>0</v>
      </c>
    </row>
    <row r="2243" spans="1:16" ht="14.25" customHeight="1">
      <c r="A2243" s="253"/>
      <c r="B2243" s="254"/>
      <c r="C2243" s="134">
        <v>15</v>
      </c>
      <c r="D2243" s="161"/>
      <c r="E2243" s="119"/>
      <c r="F2243" s="119"/>
      <c r="G2243" s="119"/>
      <c r="H2243" s="119"/>
      <c r="I2243" s="119"/>
      <c r="J2243" s="119"/>
      <c r="K2243" s="119"/>
      <c r="L2243" s="119"/>
      <c r="M2243" s="119"/>
      <c r="N2243" s="119"/>
      <c r="O2243" s="119"/>
      <c r="P2243" s="120">
        <f t="shared" si="121"/>
        <v>0</v>
      </c>
    </row>
    <row r="2244" spans="1:16" ht="14.25" customHeight="1">
      <c r="A2244" s="253"/>
      <c r="B2244" s="254"/>
      <c r="C2244" s="134">
        <v>16</v>
      </c>
      <c r="D2244" s="161"/>
      <c r="E2244" s="119"/>
      <c r="F2244" s="119"/>
      <c r="G2244" s="119"/>
      <c r="H2244" s="119"/>
      <c r="I2244" s="119"/>
      <c r="J2244" s="119"/>
      <c r="K2244" s="119"/>
      <c r="L2244" s="119"/>
      <c r="M2244" s="119"/>
      <c r="N2244" s="119"/>
      <c r="O2244" s="119"/>
      <c r="P2244" s="120">
        <f t="shared" si="121"/>
        <v>0</v>
      </c>
    </row>
    <row r="2245" spans="1:16" ht="14.25" customHeight="1">
      <c r="A2245" s="253"/>
      <c r="B2245" s="254"/>
      <c r="C2245" s="134">
        <v>17</v>
      </c>
      <c r="D2245" s="161"/>
      <c r="E2245" s="119"/>
      <c r="F2245" s="119"/>
      <c r="G2245" s="119"/>
      <c r="H2245" s="119"/>
      <c r="I2245" s="119"/>
      <c r="J2245" s="119"/>
      <c r="K2245" s="119"/>
      <c r="L2245" s="119"/>
      <c r="M2245" s="119"/>
      <c r="N2245" s="119"/>
      <c r="O2245" s="119"/>
      <c r="P2245" s="120">
        <f t="shared" si="121"/>
        <v>0</v>
      </c>
    </row>
    <row r="2246" spans="1:16" ht="14.25" customHeight="1">
      <c r="A2246" s="253"/>
      <c r="B2246" s="254"/>
      <c r="C2246" s="134">
        <v>25</v>
      </c>
      <c r="D2246" s="161"/>
      <c r="E2246" s="119"/>
      <c r="F2246" s="119"/>
      <c r="G2246" s="119"/>
      <c r="H2246" s="119"/>
      <c r="I2246" s="119"/>
      <c r="J2246" s="119"/>
      <c r="K2246" s="119"/>
      <c r="L2246" s="119"/>
      <c r="M2246" s="119"/>
      <c r="N2246" s="119"/>
      <c r="O2246" s="119"/>
      <c r="P2246" s="120">
        <f t="shared" si="121"/>
        <v>0</v>
      </c>
    </row>
    <row r="2247" spans="1:16" ht="14.25" customHeight="1">
      <c r="A2247" s="253"/>
      <c r="B2247" s="254"/>
      <c r="C2247" s="134">
        <v>26</v>
      </c>
      <c r="D2247" s="161"/>
      <c r="E2247" s="119"/>
      <c r="F2247" s="119"/>
      <c r="G2247" s="119"/>
      <c r="H2247" s="119"/>
      <c r="I2247" s="119"/>
      <c r="J2247" s="119"/>
      <c r="K2247" s="119"/>
      <c r="L2247" s="119"/>
      <c r="M2247" s="119"/>
      <c r="N2247" s="119"/>
      <c r="O2247" s="119"/>
      <c r="P2247" s="120">
        <f t="shared" si="121"/>
        <v>0</v>
      </c>
    </row>
    <row r="2248" spans="1:16" ht="14.25" customHeight="1">
      <c r="A2248" s="255"/>
      <c r="B2248" s="256"/>
      <c r="C2248" s="134">
        <v>27</v>
      </c>
      <c r="D2248" s="161"/>
      <c r="E2248" s="119"/>
      <c r="F2248" s="119"/>
      <c r="G2248" s="119"/>
      <c r="H2248" s="119"/>
      <c r="I2248" s="119"/>
      <c r="J2248" s="119"/>
      <c r="K2248" s="119"/>
      <c r="L2248" s="119"/>
      <c r="M2248" s="119"/>
      <c r="N2248" s="119"/>
      <c r="O2248" s="119"/>
      <c r="P2248" s="120">
        <f t="shared" si="121"/>
        <v>0</v>
      </c>
    </row>
    <row r="2249" spans="1:16" ht="14.25" customHeight="1">
      <c r="A2249" s="340">
        <v>583</v>
      </c>
      <c r="B2249" s="341" t="s">
        <v>2095</v>
      </c>
      <c r="C2249" s="134">
        <v>11</v>
      </c>
      <c r="D2249" s="161"/>
      <c r="E2249" s="119"/>
      <c r="F2249" s="119"/>
      <c r="G2249" s="119"/>
      <c r="H2249" s="119"/>
      <c r="I2249" s="119"/>
      <c r="J2249" s="119"/>
      <c r="K2249" s="119"/>
      <c r="L2249" s="119"/>
      <c r="M2249" s="119"/>
      <c r="N2249" s="119"/>
      <c r="O2249" s="119"/>
      <c r="P2249" s="120">
        <f t="shared" si="121"/>
        <v>0</v>
      </c>
    </row>
    <row r="2250" spans="1:16" ht="14.25" customHeight="1">
      <c r="A2250" s="253"/>
      <c r="B2250" s="254"/>
      <c r="C2250" s="134">
        <v>12</v>
      </c>
      <c r="D2250" s="161"/>
      <c r="E2250" s="119"/>
      <c r="F2250" s="119"/>
      <c r="G2250" s="119"/>
      <c r="H2250" s="119"/>
      <c r="I2250" s="119"/>
      <c r="J2250" s="119"/>
      <c r="K2250" s="119"/>
      <c r="L2250" s="119"/>
      <c r="M2250" s="119"/>
      <c r="N2250" s="119"/>
      <c r="O2250" s="119"/>
      <c r="P2250" s="120">
        <f t="shared" si="121"/>
        <v>0</v>
      </c>
    </row>
    <row r="2251" spans="1:16" ht="14.25" customHeight="1">
      <c r="A2251" s="253"/>
      <c r="B2251" s="254"/>
      <c r="C2251" s="134">
        <v>13</v>
      </c>
      <c r="D2251" s="161"/>
      <c r="E2251" s="119"/>
      <c r="F2251" s="119"/>
      <c r="G2251" s="119"/>
      <c r="H2251" s="119"/>
      <c r="I2251" s="119"/>
      <c r="J2251" s="119"/>
      <c r="K2251" s="119"/>
      <c r="L2251" s="119"/>
      <c r="M2251" s="119"/>
      <c r="N2251" s="119"/>
      <c r="O2251" s="119"/>
      <c r="P2251" s="120">
        <f t="shared" si="121"/>
        <v>0</v>
      </c>
    </row>
    <row r="2252" spans="1:16" ht="14.25" customHeight="1">
      <c r="A2252" s="253"/>
      <c r="B2252" s="254"/>
      <c r="C2252" s="134">
        <v>14</v>
      </c>
      <c r="D2252" s="161"/>
      <c r="E2252" s="119"/>
      <c r="F2252" s="119"/>
      <c r="G2252" s="119"/>
      <c r="H2252" s="119"/>
      <c r="I2252" s="119"/>
      <c r="J2252" s="119"/>
      <c r="K2252" s="119"/>
      <c r="L2252" s="119"/>
      <c r="M2252" s="119"/>
      <c r="N2252" s="119"/>
      <c r="O2252" s="119"/>
      <c r="P2252" s="120">
        <f t="shared" si="121"/>
        <v>0</v>
      </c>
    </row>
    <row r="2253" spans="1:16" ht="14.25" customHeight="1">
      <c r="A2253" s="253"/>
      <c r="B2253" s="254"/>
      <c r="C2253" s="134">
        <v>15</v>
      </c>
      <c r="D2253" s="161"/>
      <c r="E2253" s="119"/>
      <c r="F2253" s="119"/>
      <c r="G2253" s="119"/>
      <c r="H2253" s="119"/>
      <c r="I2253" s="119"/>
      <c r="J2253" s="119"/>
      <c r="K2253" s="119"/>
      <c r="L2253" s="119"/>
      <c r="M2253" s="119"/>
      <c r="N2253" s="119"/>
      <c r="O2253" s="119"/>
      <c r="P2253" s="120">
        <f t="shared" si="121"/>
        <v>0</v>
      </c>
    </row>
    <row r="2254" spans="1:16" ht="14.25" customHeight="1">
      <c r="A2254" s="253"/>
      <c r="B2254" s="254"/>
      <c r="C2254" s="134">
        <v>16</v>
      </c>
      <c r="D2254" s="161"/>
      <c r="E2254" s="119"/>
      <c r="F2254" s="119"/>
      <c r="G2254" s="119"/>
      <c r="H2254" s="119"/>
      <c r="I2254" s="119"/>
      <c r="J2254" s="119"/>
      <c r="K2254" s="119"/>
      <c r="L2254" s="119"/>
      <c r="M2254" s="119"/>
      <c r="N2254" s="119"/>
      <c r="O2254" s="119"/>
      <c r="P2254" s="120">
        <f t="shared" si="121"/>
        <v>0</v>
      </c>
    </row>
    <row r="2255" spans="1:16" ht="14.25" customHeight="1">
      <c r="A2255" s="253"/>
      <c r="B2255" s="254"/>
      <c r="C2255" s="134">
        <v>17</v>
      </c>
      <c r="D2255" s="161"/>
      <c r="E2255" s="119"/>
      <c r="F2255" s="119"/>
      <c r="G2255" s="119"/>
      <c r="H2255" s="119"/>
      <c r="I2255" s="119"/>
      <c r="J2255" s="119"/>
      <c r="K2255" s="119"/>
      <c r="L2255" s="119"/>
      <c r="M2255" s="119"/>
      <c r="N2255" s="119"/>
      <c r="O2255" s="119"/>
      <c r="P2255" s="120">
        <f t="shared" si="121"/>
        <v>0</v>
      </c>
    </row>
    <row r="2256" spans="1:16" ht="14.25" customHeight="1">
      <c r="A2256" s="253"/>
      <c r="B2256" s="254"/>
      <c r="C2256" s="134">
        <v>25</v>
      </c>
      <c r="D2256" s="161"/>
      <c r="E2256" s="119"/>
      <c r="F2256" s="119"/>
      <c r="G2256" s="119"/>
      <c r="H2256" s="119"/>
      <c r="I2256" s="119"/>
      <c r="J2256" s="119"/>
      <c r="K2256" s="119"/>
      <c r="L2256" s="119"/>
      <c r="M2256" s="119"/>
      <c r="N2256" s="119"/>
      <c r="O2256" s="119"/>
      <c r="P2256" s="120">
        <f t="shared" si="121"/>
        <v>0</v>
      </c>
    </row>
    <row r="2257" spans="1:16" ht="14.25" customHeight="1">
      <c r="A2257" s="253"/>
      <c r="B2257" s="254"/>
      <c r="C2257" s="134">
        <v>26</v>
      </c>
      <c r="D2257" s="161"/>
      <c r="E2257" s="119"/>
      <c r="F2257" s="119"/>
      <c r="G2257" s="119"/>
      <c r="H2257" s="119"/>
      <c r="I2257" s="119"/>
      <c r="J2257" s="119"/>
      <c r="K2257" s="119"/>
      <c r="L2257" s="119"/>
      <c r="M2257" s="119"/>
      <c r="N2257" s="119"/>
      <c r="O2257" s="119"/>
      <c r="P2257" s="120">
        <f t="shared" si="121"/>
        <v>0</v>
      </c>
    </row>
    <row r="2258" spans="1:16" ht="14.25" customHeight="1">
      <c r="A2258" s="255"/>
      <c r="B2258" s="256"/>
      <c r="C2258" s="134">
        <v>27</v>
      </c>
      <c r="D2258" s="161"/>
      <c r="E2258" s="119"/>
      <c r="F2258" s="119"/>
      <c r="G2258" s="119"/>
      <c r="H2258" s="119"/>
      <c r="I2258" s="119"/>
      <c r="J2258" s="119"/>
      <c r="K2258" s="119"/>
      <c r="L2258" s="119"/>
      <c r="M2258" s="119"/>
      <c r="N2258" s="119"/>
      <c r="O2258" s="119"/>
      <c r="P2258" s="120">
        <f t="shared" si="121"/>
        <v>0</v>
      </c>
    </row>
    <row r="2259" spans="1:16" ht="14.25" customHeight="1">
      <c r="A2259" s="340">
        <v>589</v>
      </c>
      <c r="B2259" s="341" t="s">
        <v>2096</v>
      </c>
      <c r="C2259" s="134">
        <v>11</v>
      </c>
      <c r="D2259" s="161"/>
      <c r="E2259" s="119"/>
      <c r="F2259" s="119"/>
      <c r="G2259" s="119"/>
      <c r="H2259" s="119"/>
      <c r="I2259" s="119"/>
      <c r="J2259" s="119"/>
      <c r="K2259" s="119"/>
      <c r="L2259" s="119"/>
      <c r="M2259" s="119"/>
      <c r="N2259" s="119"/>
      <c r="O2259" s="119"/>
      <c r="P2259" s="120">
        <f t="shared" si="121"/>
        <v>0</v>
      </c>
    </row>
    <row r="2260" spans="1:16" ht="14.25" customHeight="1">
      <c r="A2260" s="253"/>
      <c r="B2260" s="254"/>
      <c r="C2260" s="134">
        <v>12</v>
      </c>
      <c r="D2260" s="161"/>
      <c r="E2260" s="119"/>
      <c r="F2260" s="119"/>
      <c r="G2260" s="119"/>
      <c r="H2260" s="119"/>
      <c r="I2260" s="119"/>
      <c r="J2260" s="119"/>
      <c r="K2260" s="119"/>
      <c r="L2260" s="119"/>
      <c r="M2260" s="119"/>
      <c r="N2260" s="119"/>
      <c r="O2260" s="119"/>
      <c r="P2260" s="120">
        <f t="shared" si="121"/>
        <v>0</v>
      </c>
    </row>
    <row r="2261" spans="1:16" ht="14.25" customHeight="1">
      <c r="A2261" s="253"/>
      <c r="B2261" s="254"/>
      <c r="C2261" s="134">
        <v>13</v>
      </c>
      <c r="D2261" s="161"/>
      <c r="E2261" s="119"/>
      <c r="F2261" s="119"/>
      <c r="G2261" s="119"/>
      <c r="H2261" s="119"/>
      <c r="I2261" s="119"/>
      <c r="J2261" s="119"/>
      <c r="K2261" s="119"/>
      <c r="L2261" s="119"/>
      <c r="M2261" s="119"/>
      <c r="N2261" s="119"/>
      <c r="O2261" s="119"/>
      <c r="P2261" s="120">
        <f t="shared" si="121"/>
        <v>0</v>
      </c>
    </row>
    <row r="2262" spans="1:16" ht="14.25" customHeight="1">
      <c r="A2262" s="253"/>
      <c r="B2262" s="254"/>
      <c r="C2262" s="134">
        <v>14</v>
      </c>
      <c r="D2262" s="161"/>
      <c r="E2262" s="119"/>
      <c r="F2262" s="119"/>
      <c r="G2262" s="119"/>
      <c r="H2262" s="119"/>
      <c r="I2262" s="119"/>
      <c r="J2262" s="119"/>
      <c r="K2262" s="119"/>
      <c r="L2262" s="119"/>
      <c r="M2262" s="119"/>
      <c r="N2262" s="119"/>
      <c r="O2262" s="119"/>
      <c r="P2262" s="120">
        <f t="shared" si="121"/>
        <v>0</v>
      </c>
    </row>
    <row r="2263" spans="1:16" ht="14.25" customHeight="1">
      <c r="A2263" s="253"/>
      <c r="B2263" s="254"/>
      <c r="C2263" s="134">
        <v>15</v>
      </c>
      <c r="D2263" s="161"/>
      <c r="E2263" s="119"/>
      <c r="F2263" s="119"/>
      <c r="G2263" s="119"/>
      <c r="H2263" s="119"/>
      <c r="I2263" s="119"/>
      <c r="J2263" s="119"/>
      <c r="K2263" s="119"/>
      <c r="L2263" s="119"/>
      <c r="M2263" s="119"/>
      <c r="N2263" s="119"/>
      <c r="O2263" s="119"/>
      <c r="P2263" s="120">
        <f t="shared" si="121"/>
        <v>0</v>
      </c>
    </row>
    <row r="2264" spans="1:16" ht="14.25" customHeight="1">
      <c r="A2264" s="253"/>
      <c r="B2264" s="254"/>
      <c r="C2264" s="134">
        <v>16</v>
      </c>
      <c r="D2264" s="161"/>
      <c r="E2264" s="119"/>
      <c r="F2264" s="119"/>
      <c r="G2264" s="119"/>
      <c r="H2264" s="119"/>
      <c r="I2264" s="119"/>
      <c r="J2264" s="119"/>
      <c r="K2264" s="119"/>
      <c r="L2264" s="119"/>
      <c r="M2264" s="119"/>
      <c r="N2264" s="119"/>
      <c r="O2264" s="119"/>
      <c r="P2264" s="120">
        <f t="shared" si="121"/>
        <v>0</v>
      </c>
    </row>
    <row r="2265" spans="1:16" ht="14.25" customHeight="1">
      <c r="A2265" s="253"/>
      <c r="B2265" s="254"/>
      <c r="C2265" s="134">
        <v>17</v>
      </c>
      <c r="D2265" s="161"/>
      <c r="E2265" s="119"/>
      <c r="F2265" s="119"/>
      <c r="G2265" s="119"/>
      <c r="H2265" s="119"/>
      <c r="I2265" s="119"/>
      <c r="J2265" s="119"/>
      <c r="K2265" s="119"/>
      <c r="L2265" s="119"/>
      <c r="M2265" s="119"/>
      <c r="N2265" s="119"/>
      <c r="O2265" s="119"/>
      <c r="P2265" s="120">
        <f t="shared" si="121"/>
        <v>0</v>
      </c>
    </row>
    <row r="2266" spans="1:16" ht="14.25" customHeight="1">
      <c r="A2266" s="253"/>
      <c r="B2266" s="254"/>
      <c r="C2266" s="134">
        <v>25</v>
      </c>
      <c r="D2266" s="161"/>
      <c r="E2266" s="119"/>
      <c r="F2266" s="119"/>
      <c r="G2266" s="119"/>
      <c r="H2266" s="119"/>
      <c r="I2266" s="119"/>
      <c r="J2266" s="119"/>
      <c r="K2266" s="119"/>
      <c r="L2266" s="119"/>
      <c r="M2266" s="119"/>
      <c r="N2266" s="119"/>
      <c r="O2266" s="119"/>
      <c r="P2266" s="120">
        <f t="shared" si="121"/>
        <v>0</v>
      </c>
    </row>
    <row r="2267" spans="1:16" ht="14.25" customHeight="1">
      <c r="A2267" s="253"/>
      <c r="B2267" s="254"/>
      <c r="C2267" s="134">
        <v>26</v>
      </c>
      <c r="D2267" s="161"/>
      <c r="E2267" s="119"/>
      <c r="F2267" s="119"/>
      <c r="G2267" s="119"/>
      <c r="H2267" s="119"/>
      <c r="I2267" s="119"/>
      <c r="J2267" s="119"/>
      <c r="K2267" s="119"/>
      <c r="L2267" s="119"/>
      <c r="M2267" s="119"/>
      <c r="N2267" s="119"/>
      <c r="O2267" s="119"/>
      <c r="P2267" s="120">
        <f t="shared" si="121"/>
        <v>0</v>
      </c>
    </row>
    <row r="2268" spans="1:16" ht="14.25" customHeight="1">
      <c r="A2268" s="255"/>
      <c r="B2268" s="256"/>
      <c r="C2268" s="134">
        <v>27</v>
      </c>
      <c r="D2268" s="161"/>
      <c r="E2268" s="119"/>
      <c r="F2268" s="119"/>
      <c r="G2268" s="119"/>
      <c r="H2268" s="119"/>
      <c r="I2268" s="119"/>
      <c r="J2268" s="119"/>
      <c r="K2268" s="119"/>
      <c r="L2268" s="119"/>
      <c r="M2268" s="119"/>
      <c r="N2268" s="119"/>
      <c r="O2268" s="119"/>
      <c r="P2268" s="120">
        <f t="shared" si="121"/>
        <v>0</v>
      </c>
    </row>
    <row r="2269" spans="1:16" ht="14.25" customHeight="1">
      <c r="A2269" s="155">
        <v>5900</v>
      </c>
      <c r="B2269" s="339" t="s">
        <v>2097</v>
      </c>
      <c r="C2269" s="262"/>
      <c r="D2269" s="156">
        <f t="shared" ref="D2269:P2269" si="122">SUM(D2270:D2359)</f>
        <v>0</v>
      </c>
      <c r="E2269" s="156">
        <f t="shared" si="122"/>
        <v>0</v>
      </c>
      <c r="F2269" s="156">
        <f t="shared" si="122"/>
        <v>0</v>
      </c>
      <c r="G2269" s="156">
        <f t="shared" si="122"/>
        <v>0</v>
      </c>
      <c r="H2269" s="156">
        <f t="shared" si="122"/>
        <v>0</v>
      </c>
      <c r="I2269" s="156">
        <f t="shared" si="122"/>
        <v>0</v>
      </c>
      <c r="J2269" s="156">
        <f t="shared" si="122"/>
        <v>0</v>
      </c>
      <c r="K2269" s="156">
        <f t="shared" si="122"/>
        <v>0</v>
      </c>
      <c r="L2269" s="156">
        <f t="shared" si="122"/>
        <v>0</v>
      </c>
      <c r="M2269" s="156">
        <f t="shared" si="122"/>
        <v>0</v>
      </c>
      <c r="N2269" s="156">
        <f t="shared" si="122"/>
        <v>0</v>
      </c>
      <c r="O2269" s="156">
        <f t="shared" si="122"/>
        <v>0</v>
      </c>
      <c r="P2269" s="156">
        <f t="shared" si="122"/>
        <v>0</v>
      </c>
    </row>
    <row r="2270" spans="1:16" ht="14.25" customHeight="1">
      <c r="A2270" s="340">
        <v>591</v>
      </c>
      <c r="B2270" s="341" t="s">
        <v>2098</v>
      </c>
      <c r="C2270" s="134">
        <v>11</v>
      </c>
      <c r="D2270" s="161"/>
      <c r="E2270" s="119"/>
      <c r="F2270" s="119"/>
      <c r="G2270" s="119"/>
      <c r="H2270" s="119"/>
      <c r="I2270" s="119"/>
      <c r="J2270" s="119"/>
      <c r="K2270" s="119"/>
      <c r="L2270" s="119"/>
      <c r="M2270" s="119"/>
      <c r="N2270" s="119"/>
      <c r="O2270" s="119"/>
      <c r="P2270" s="120">
        <f t="shared" ref="P2270:P2359" si="123">SUM(D2270:O2270)</f>
        <v>0</v>
      </c>
    </row>
    <row r="2271" spans="1:16" ht="14.25" customHeight="1">
      <c r="A2271" s="253"/>
      <c r="B2271" s="254"/>
      <c r="C2271" s="134">
        <v>12</v>
      </c>
      <c r="D2271" s="161"/>
      <c r="E2271" s="119"/>
      <c r="F2271" s="119"/>
      <c r="G2271" s="119"/>
      <c r="H2271" s="119"/>
      <c r="I2271" s="119"/>
      <c r="J2271" s="119"/>
      <c r="K2271" s="119"/>
      <c r="L2271" s="119"/>
      <c r="M2271" s="119"/>
      <c r="N2271" s="119"/>
      <c r="O2271" s="119"/>
      <c r="P2271" s="120">
        <f t="shared" si="123"/>
        <v>0</v>
      </c>
    </row>
    <row r="2272" spans="1:16" ht="14.25" customHeight="1">
      <c r="A2272" s="253"/>
      <c r="B2272" s="254"/>
      <c r="C2272" s="134">
        <v>13</v>
      </c>
      <c r="D2272" s="161"/>
      <c r="E2272" s="119"/>
      <c r="F2272" s="119"/>
      <c r="G2272" s="119"/>
      <c r="H2272" s="119"/>
      <c r="I2272" s="119"/>
      <c r="J2272" s="119"/>
      <c r="K2272" s="119"/>
      <c r="L2272" s="119"/>
      <c r="M2272" s="119"/>
      <c r="N2272" s="119"/>
      <c r="O2272" s="119"/>
      <c r="P2272" s="120">
        <f t="shared" si="123"/>
        <v>0</v>
      </c>
    </row>
    <row r="2273" spans="1:16" ht="14.25" customHeight="1">
      <c r="A2273" s="253"/>
      <c r="B2273" s="254"/>
      <c r="C2273" s="134">
        <v>14</v>
      </c>
      <c r="D2273" s="161"/>
      <c r="E2273" s="119"/>
      <c r="F2273" s="119"/>
      <c r="G2273" s="119"/>
      <c r="H2273" s="119"/>
      <c r="I2273" s="119"/>
      <c r="J2273" s="119"/>
      <c r="K2273" s="119"/>
      <c r="L2273" s="119"/>
      <c r="M2273" s="119"/>
      <c r="N2273" s="119"/>
      <c r="O2273" s="119"/>
      <c r="P2273" s="120">
        <f t="shared" si="123"/>
        <v>0</v>
      </c>
    </row>
    <row r="2274" spans="1:16" ht="14.25" customHeight="1">
      <c r="A2274" s="253"/>
      <c r="B2274" s="254"/>
      <c r="C2274" s="134">
        <v>15</v>
      </c>
      <c r="D2274" s="161"/>
      <c r="E2274" s="119"/>
      <c r="F2274" s="119"/>
      <c r="G2274" s="119"/>
      <c r="H2274" s="119"/>
      <c r="I2274" s="119"/>
      <c r="J2274" s="119"/>
      <c r="K2274" s="119"/>
      <c r="L2274" s="119"/>
      <c r="M2274" s="119"/>
      <c r="N2274" s="119"/>
      <c r="O2274" s="119"/>
      <c r="P2274" s="120">
        <f t="shared" si="123"/>
        <v>0</v>
      </c>
    </row>
    <row r="2275" spans="1:16" ht="14.25" customHeight="1">
      <c r="A2275" s="253"/>
      <c r="B2275" s="254"/>
      <c r="C2275" s="134">
        <v>16</v>
      </c>
      <c r="D2275" s="161"/>
      <c r="E2275" s="119"/>
      <c r="F2275" s="119"/>
      <c r="G2275" s="119"/>
      <c r="H2275" s="119"/>
      <c r="I2275" s="119"/>
      <c r="J2275" s="119"/>
      <c r="K2275" s="119"/>
      <c r="L2275" s="119"/>
      <c r="M2275" s="119"/>
      <c r="N2275" s="119"/>
      <c r="O2275" s="119"/>
      <c r="P2275" s="120">
        <f t="shared" si="123"/>
        <v>0</v>
      </c>
    </row>
    <row r="2276" spans="1:16" ht="14.25" customHeight="1">
      <c r="A2276" s="253"/>
      <c r="B2276" s="254"/>
      <c r="C2276" s="134">
        <v>17</v>
      </c>
      <c r="D2276" s="161"/>
      <c r="E2276" s="119"/>
      <c r="F2276" s="119"/>
      <c r="G2276" s="119"/>
      <c r="H2276" s="119"/>
      <c r="I2276" s="119"/>
      <c r="J2276" s="119"/>
      <c r="K2276" s="119"/>
      <c r="L2276" s="119"/>
      <c r="M2276" s="119"/>
      <c r="N2276" s="119"/>
      <c r="O2276" s="119"/>
      <c r="P2276" s="120">
        <f t="shared" si="123"/>
        <v>0</v>
      </c>
    </row>
    <row r="2277" spans="1:16" ht="14.25" customHeight="1">
      <c r="A2277" s="253"/>
      <c r="B2277" s="254"/>
      <c r="C2277" s="134">
        <v>25</v>
      </c>
      <c r="D2277" s="161"/>
      <c r="E2277" s="119"/>
      <c r="F2277" s="119"/>
      <c r="G2277" s="119"/>
      <c r="H2277" s="119"/>
      <c r="I2277" s="119"/>
      <c r="J2277" s="119"/>
      <c r="K2277" s="119"/>
      <c r="L2277" s="119"/>
      <c r="M2277" s="119"/>
      <c r="N2277" s="119"/>
      <c r="O2277" s="119"/>
      <c r="P2277" s="120">
        <f t="shared" si="123"/>
        <v>0</v>
      </c>
    </row>
    <row r="2278" spans="1:16" ht="14.25" customHeight="1">
      <c r="A2278" s="253"/>
      <c r="B2278" s="254"/>
      <c r="C2278" s="134">
        <v>26</v>
      </c>
      <c r="D2278" s="161"/>
      <c r="E2278" s="119"/>
      <c r="F2278" s="119"/>
      <c r="G2278" s="119"/>
      <c r="H2278" s="119"/>
      <c r="I2278" s="119"/>
      <c r="J2278" s="119"/>
      <c r="K2278" s="119"/>
      <c r="L2278" s="119"/>
      <c r="M2278" s="119"/>
      <c r="N2278" s="119"/>
      <c r="O2278" s="119"/>
      <c r="P2278" s="120">
        <f t="shared" si="123"/>
        <v>0</v>
      </c>
    </row>
    <row r="2279" spans="1:16" ht="14.25" customHeight="1">
      <c r="A2279" s="255"/>
      <c r="B2279" s="256"/>
      <c r="C2279" s="134">
        <v>27</v>
      </c>
      <c r="D2279" s="161"/>
      <c r="E2279" s="119"/>
      <c r="F2279" s="119"/>
      <c r="G2279" s="119"/>
      <c r="H2279" s="119"/>
      <c r="I2279" s="119"/>
      <c r="J2279" s="119"/>
      <c r="K2279" s="119"/>
      <c r="L2279" s="119"/>
      <c r="M2279" s="119"/>
      <c r="N2279" s="119"/>
      <c r="O2279" s="119"/>
      <c r="P2279" s="120">
        <f t="shared" si="123"/>
        <v>0</v>
      </c>
    </row>
    <row r="2280" spans="1:16" ht="14.25" customHeight="1">
      <c r="A2280" s="340">
        <v>592</v>
      </c>
      <c r="B2280" s="341" t="s">
        <v>2099</v>
      </c>
      <c r="C2280" s="134">
        <v>11</v>
      </c>
      <c r="D2280" s="161"/>
      <c r="E2280" s="119"/>
      <c r="F2280" s="119"/>
      <c r="G2280" s="119"/>
      <c r="H2280" s="119"/>
      <c r="I2280" s="119"/>
      <c r="J2280" s="119"/>
      <c r="K2280" s="119"/>
      <c r="L2280" s="119"/>
      <c r="M2280" s="119"/>
      <c r="N2280" s="119"/>
      <c r="O2280" s="119"/>
      <c r="P2280" s="120">
        <f t="shared" si="123"/>
        <v>0</v>
      </c>
    </row>
    <row r="2281" spans="1:16" ht="14.25" customHeight="1">
      <c r="A2281" s="253"/>
      <c r="B2281" s="254"/>
      <c r="C2281" s="134">
        <v>12</v>
      </c>
      <c r="D2281" s="161"/>
      <c r="E2281" s="119"/>
      <c r="F2281" s="119"/>
      <c r="G2281" s="119"/>
      <c r="H2281" s="119"/>
      <c r="I2281" s="119"/>
      <c r="J2281" s="119"/>
      <c r="K2281" s="119"/>
      <c r="L2281" s="119"/>
      <c r="M2281" s="119"/>
      <c r="N2281" s="119"/>
      <c r="O2281" s="119"/>
      <c r="P2281" s="120">
        <f t="shared" si="123"/>
        <v>0</v>
      </c>
    </row>
    <row r="2282" spans="1:16" ht="14.25" customHeight="1">
      <c r="A2282" s="253"/>
      <c r="B2282" s="254"/>
      <c r="C2282" s="134">
        <v>13</v>
      </c>
      <c r="D2282" s="161"/>
      <c r="E2282" s="119"/>
      <c r="F2282" s="119"/>
      <c r="G2282" s="119"/>
      <c r="H2282" s="119"/>
      <c r="I2282" s="119"/>
      <c r="J2282" s="119"/>
      <c r="K2282" s="119"/>
      <c r="L2282" s="119"/>
      <c r="M2282" s="119"/>
      <c r="N2282" s="119"/>
      <c r="O2282" s="119"/>
      <c r="P2282" s="120">
        <f t="shared" si="123"/>
        <v>0</v>
      </c>
    </row>
    <row r="2283" spans="1:16" ht="14.25" customHeight="1">
      <c r="A2283" s="253"/>
      <c r="B2283" s="254"/>
      <c r="C2283" s="134">
        <v>14</v>
      </c>
      <c r="D2283" s="161"/>
      <c r="E2283" s="119"/>
      <c r="F2283" s="119"/>
      <c r="G2283" s="119"/>
      <c r="H2283" s="119"/>
      <c r="I2283" s="119"/>
      <c r="J2283" s="119"/>
      <c r="K2283" s="119"/>
      <c r="L2283" s="119"/>
      <c r="M2283" s="119"/>
      <c r="N2283" s="119"/>
      <c r="O2283" s="119"/>
      <c r="P2283" s="120">
        <f t="shared" si="123"/>
        <v>0</v>
      </c>
    </row>
    <row r="2284" spans="1:16" ht="14.25" customHeight="1">
      <c r="A2284" s="253"/>
      <c r="B2284" s="254"/>
      <c r="C2284" s="134">
        <v>15</v>
      </c>
      <c r="D2284" s="161"/>
      <c r="E2284" s="119"/>
      <c r="F2284" s="119"/>
      <c r="G2284" s="119"/>
      <c r="H2284" s="119"/>
      <c r="I2284" s="119"/>
      <c r="J2284" s="119"/>
      <c r="K2284" s="119"/>
      <c r="L2284" s="119"/>
      <c r="M2284" s="119"/>
      <c r="N2284" s="119"/>
      <c r="O2284" s="119"/>
      <c r="P2284" s="120">
        <f t="shared" si="123"/>
        <v>0</v>
      </c>
    </row>
    <row r="2285" spans="1:16" ht="14.25" customHeight="1">
      <c r="A2285" s="253"/>
      <c r="B2285" s="254"/>
      <c r="C2285" s="134">
        <v>16</v>
      </c>
      <c r="D2285" s="161"/>
      <c r="E2285" s="119"/>
      <c r="F2285" s="119"/>
      <c r="G2285" s="119"/>
      <c r="H2285" s="119"/>
      <c r="I2285" s="119"/>
      <c r="J2285" s="119"/>
      <c r="K2285" s="119"/>
      <c r="L2285" s="119"/>
      <c r="M2285" s="119"/>
      <c r="N2285" s="119"/>
      <c r="O2285" s="119"/>
      <c r="P2285" s="120">
        <f t="shared" si="123"/>
        <v>0</v>
      </c>
    </row>
    <row r="2286" spans="1:16" ht="14.25" customHeight="1">
      <c r="A2286" s="253"/>
      <c r="B2286" s="254"/>
      <c r="C2286" s="134">
        <v>17</v>
      </c>
      <c r="D2286" s="161"/>
      <c r="E2286" s="119"/>
      <c r="F2286" s="119"/>
      <c r="G2286" s="119"/>
      <c r="H2286" s="119"/>
      <c r="I2286" s="119"/>
      <c r="J2286" s="119"/>
      <c r="K2286" s="119"/>
      <c r="L2286" s="119"/>
      <c r="M2286" s="119"/>
      <c r="N2286" s="119"/>
      <c r="O2286" s="119"/>
      <c r="P2286" s="120">
        <f t="shared" si="123"/>
        <v>0</v>
      </c>
    </row>
    <row r="2287" spans="1:16" ht="14.25" customHeight="1">
      <c r="A2287" s="253"/>
      <c r="B2287" s="254"/>
      <c r="C2287" s="134">
        <v>25</v>
      </c>
      <c r="D2287" s="161"/>
      <c r="E2287" s="119"/>
      <c r="F2287" s="119"/>
      <c r="G2287" s="119"/>
      <c r="H2287" s="119"/>
      <c r="I2287" s="119"/>
      <c r="J2287" s="119"/>
      <c r="K2287" s="119"/>
      <c r="L2287" s="119"/>
      <c r="M2287" s="119"/>
      <c r="N2287" s="119"/>
      <c r="O2287" s="119"/>
      <c r="P2287" s="120">
        <f t="shared" si="123"/>
        <v>0</v>
      </c>
    </row>
    <row r="2288" spans="1:16" ht="14.25" customHeight="1">
      <c r="A2288" s="253"/>
      <c r="B2288" s="254"/>
      <c r="C2288" s="134">
        <v>26</v>
      </c>
      <c r="D2288" s="161"/>
      <c r="E2288" s="119"/>
      <c r="F2288" s="119"/>
      <c r="G2288" s="119"/>
      <c r="H2288" s="119"/>
      <c r="I2288" s="119"/>
      <c r="J2288" s="119"/>
      <c r="K2288" s="119"/>
      <c r="L2288" s="119"/>
      <c r="M2288" s="119"/>
      <c r="N2288" s="119"/>
      <c r="O2288" s="119"/>
      <c r="P2288" s="120">
        <f t="shared" si="123"/>
        <v>0</v>
      </c>
    </row>
    <row r="2289" spans="1:16" ht="14.25" customHeight="1">
      <c r="A2289" s="255"/>
      <c r="B2289" s="256"/>
      <c r="C2289" s="134">
        <v>27</v>
      </c>
      <c r="D2289" s="161"/>
      <c r="E2289" s="119"/>
      <c r="F2289" s="119"/>
      <c r="G2289" s="119"/>
      <c r="H2289" s="119"/>
      <c r="I2289" s="119"/>
      <c r="J2289" s="119"/>
      <c r="K2289" s="119"/>
      <c r="L2289" s="119"/>
      <c r="M2289" s="119"/>
      <c r="N2289" s="119"/>
      <c r="O2289" s="119"/>
      <c r="P2289" s="120">
        <f t="shared" si="123"/>
        <v>0</v>
      </c>
    </row>
    <row r="2290" spans="1:16" ht="14.25" customHeight="1">
      <c r="A2290" s="340">
        <v>593</v>
      </c>
      <c r="B2290" s="341" t="s">
        <v>2100</v>
      </c>
      <c r="C2290" s="134">
        <v>11</v>
      </c>
      <c r="D2290" s="161"/>
      <c r="E2290" s="119"/>
      <c r="F2290" s="119"/>
      <c r="G2290" s="119"/>
      <c r="H2290" s="119"/>
      <c r="I2290" s="119"/>
      <c r="J2290" s="119"/>
      <c r="K2290" s="119"/>
      <c r="L2290" s="119"/>
      <c r="M2290" s="119"/>
      <c r="N2290" s="119"/>
      <c r="O2290" s="119"/>
      <c r="P2290" s="120">
        <f t="shared" si="123"/>
        <v>0</v>
      </c>
    </row>
    <row r="2291" spans="1:16" ht="14.25" customHeight="1">
      <c r="A2291" s="253"/>
      <c r="B2291" s="254"/>
      <c r="C2291" s="134">
        <v>12</v>
      </c>
      <c r="D2291" s="161"/>
      <c r="E2291" s="119"/>
      <c r="F2291" s="119"/>
      <c r="G2291" s="119"/>
      <c r="H2291" s="119"/>
      <c r="I2291" s="119"/>
      <c r="J2291" s="119"/>
      <c r="K2291" s="119"/>
      <c r="L2291" s="119"/>
      <c r="M2291" s="119"/>
      <c r="N2291" s="119"/>
      <c r="O2291" s="119"/>
      <c r="P2291" s="120">
        <f t="shared" si="123"/>
        <v>0</v>
      </c>
    </row>
    <row r="2292" spans="1:16" ht="14.25" customHeight="1">
      <c r="A2292" s="253"/>
      <c r="B2292" s="254"/>
      <c r="C2292" s="134">
        <v>13</v>
      </c>
      <c r="D2292" s="161"/>
      <c r="E2292" s="119"/>
      <c r="F2292" s="119"/>
      <c r="G2292" s="119"/>
      <c r="H2292" s="119"/>
      <c r="I2292" s="119"/>
      <c r="J2292" s="119"/>
      <c r="K2292" s="119"/>
      <c r="L2292" s="119"/>
      <c r="M2292" s="119"/>
      <c r="N2292" s="119"/>
      <c r="O2292" s="119"/>
      <c r="P2292" s="120">
        <f t="shared" si="123"/>
        <v>0</v>
      </c>
    </row>
    <row r="2293" spans="1:16" ht="14.25" customHeight="1">
      <c r="A2293" s="253"/>
      <c r="B2293" s="254"/>
      <c r="C2293" s="134">
        <v>14</v>
      </c>
      <c r="D2293" s="161"/>
      <c r="E2293" s="119"/>
      <c r="F2293" s="119"/>
      <c r="G2293" s="119"/>
      <c r="H2293" s="119"/>
      <c r="I2293" s="119"/>
      <c r="J2293" s="119"/>
      <c r="K2293" s="119"/>
      <c r="L2293" s="119"/>
      <c r="M2293" s="119"/>
      <c r="N2293" s="119"/>
      <c r="O2293" s="119"/>
      <c r="P2293" s="120">
        <f t="shared" si="123"/>
        <v>0</v>
      </c>
    </row>
    <row r="2294" spans="1:16" ht="14.25" customHeight="1">
      <c r="A2294" s="253"/>
      <c r="B2294" s="254"/>
      <c r="C2294" s="134">
        <v>15</v>
      </c>
      <c r="D2294" s="161"/>
      <c r="E2294" s="119"/>
      <c r="F2294" s="119"/>
      <c r="G2294" s="119"/>
      <c r="H2294" s="119"/>
      <c r="I2294" s="119"/>
      <c r="J2294" s="119"/>
      <c r="K2294" s="119"/>
      <c r="L2294" s="119"/>
      <c r="M2294" s="119"/>
      <c r="N2294" s="119"/>
      <c r="O2294" s="119"/>
      <c r="P2294" s="120">
        <f t="shared" si="123"/>
        <v>0</v>
      </c>
    </row>
    <row r="2295" spans="1:16" ht="14.25" customHeight="1">
      <c r="A2295" s="253"/>
      <c r="B2295" s="254"/>
      <c r="C2295" s="134">
        <v>16</v>
      </c>
      <c r="D2295" s="161"/>
      <c r="E2295" s="119"/>
      <c r="F2295" s="119"/>
      <c r="G2295" s="119"/>
      <c r="H2295" s="119"/>
      <c r="I2295" s="119"/>
      <c r="J2295" s="119"/>
      <c r="K2295" s="119"/>
      <c r="L2295" s="119"/>
      <c r="M2295" s="119"/>
      <c r="N2295" s="119"/>
      <c r="O2295" s="119"/>
      <c r="P2295" s="120">
        <f t="shared" si="123"/>
        <v>0</v>
      </c>
    </row>
    <row r="2296" spans="1:16" ht="14.25" customHeight="1">
      <c r="A2296" s="253"/>
      <c r="B2296" s="254"/>
      <c r="C2296" s="134">
        <v>17</v>
      </c>
      <c r="D2296" s="161"/>
      <c r="E2296" s="119"/>
      <c r="F2296" s="119"/>
      <c r="G2296" s="119"/>
      <c r="H2296" s="119"/>
      <c r="I2296" s="119"/>
      <c r="J2296" s="119"/>
      <c r="K2296" s="119"/>
      <c r="L2296" s="119"/>
      <c r="M2296" s="119"/>
      <c r="N2296" s="119"/>
      <c r="O2296" s="119"/>
      <c r="P2296" s="120">
        <f t="shared" si="123"/>
        <v>0</v>
      </c>
    </row>
    <row r="2297" spans="1:16" ht="14.25" customHeight="1">
      <c r="A2297" s="253"/>
      <c r="B2297" s="254"/>
      <c r="C2297" s="134">
        <v>25</v>
      </c>
      <c r="D2297" s="161"/>
      <c r="E2297" s="119"/>
      <c r="F2297" s="119"/>
      <c r="G2297" s="119"/>
      <c r="H2297" s="119"/>
      <c r="I2297" s="119"/>
      <c r="J2297" s="119"/>
      <c r="K2297" s="119"/>
      <c r="L2297" s="119"/>
      <c r="M2297" s="119"/>
      <c r="N2297" s="119"/>
      <c r="O2297" s="119"/>
      <c r="P2297" s="120">
        <f t="shared" si="123"/>
        <v>0</v>
      </c>
    </row>
    <row r="2298" spans="1:16" ht="14.25" customHeight="1">
      <c r="A2298" s="253"/>
      <c r="B2298" s="254"/>
      <c r="C2298" s="134">
        <v>26</v>
      </c>
      <c r="D2298" s="161"/>
      <c r="E2298" s="119"/>
      <c r="F2298" s="119"/>
      <c r="G2298" s="119"/>
      <c r="H2298" s="119"/>
      <c r="I2298" s="119"/>
      <c r="J2298" s="119"/>
      <c r="K2298" s="119"/>
      <c r="L2298" s="119"/>
      <c r="M2298" s="119"/>
      <c r="N2298" s="119"/>
      <c r="O2298" s="119"/>
      <c r="P2298" s="120">
        <f t="shared" si="123"/>
        <v>0</v>
      </c>
    </row>
    <row r="2299" spans="1:16" ht="14.25" customHeight="1">
      <c r="A2299" s="255"/>
      <c r="B2299" s="256"/>
      <c r="C2299" s="134">
        <v>27</v>
      </c>
      <c r="D2299" s="161"/>
      <c r="E2299" s="119"/>
      <c r="F2299" s="119"/>
      <c r="G2299" s="119"/>
      <c r="H2299" s="119"/>
      <c r="I2299" s="119"/>
      <c r="J2299" s="119"/>
      <c r="K2299" s="119"/>
      <c r="L2299" s="119"/>
      <c r="M2299" s="119"/>
      <c r="N2299" s="119"/>
      <c r="O2299" s="119"/>
      <c r="P2299" s="120">
        <f t="shared" si="123"/>
        <v>0</v>
      </c>
    </row>
    <row r="2300" spans="1:16" ht="14.25" customHeight="1">
      <c r="A2300" s="340">
        <v>594</v>
      </c>
      <c r="B2300" s="341" t="s">
        <v>2101</v>
      </c>
      <c r="C2300" s="134">
        <v>11</v>
      </c>
      <c r="D2300" s="161"/>
      <c r="E2300" s="119"/>
      <c r="F2300" s="119"/>
      <c r="G2300" s="119"/>
      <c r="H2300" s="119"/>
      <c r="I2300" s="119"/>
      <c r="J2300" s="119"/>
      <c r="K2300" s="119"/>
      <c r="L2300" s="119"/>
      <c r="M2300" s="119"/>
      <c r="N2300" s="119"/>
      <c r="O2300" s="119"/>
      <c r="P2300" s="120">
        <f t="shared" si="123"/>
        <v>0</v>
      </c>
    </row>
    <row r="2301" spans="1:16" ht="14.25" customHeight="1">
      <c r="A2301" s="253"/>
      <c r="B2301" s="254"/>
      <c r="C2301" s="134">
        <v>12</v>
      </c>
      <c r="D2301" s="161"/>
      <c r="E2301" s="119"/>
      <c r="F2301" s="119"/>
      <c r="G2301" s="119"/>
      <c r="H2301" s="119"/>
      <c r="I2301" s="119"/>
      <c r="J2301" s="119"/>
      <c r="K2301" s="119"/>
      <c r="L2301" s="119"/>
      <c r="M2301" s="119"/>
      <c r="N2301" s="119"/>
      <c r="O2301" s="119"/>
      <c r="P2301" s="120">
        <f t="shared" si="123"/>
        <v>0</v>
      </c>
    </row>
    <row r="2302" spans="1:16" ht="14.25" customHeight="1">
      <c r="A2302" s="253"/>
      <c r="B2302" s="254"/>
      <c r="C2302" s="134">
        <v>13</v>
      </c>
      <c r="D2302" s="161"/>
      <c r="E2302" s="119"/>
      <c r="F2302" s="119"/>
      <c r="G2302" s="119"/>
      <c r="H2302" s="119"/>
      <c r="I2302" s="119"/>
      <c r="J2302" s="119"/>
      <c r="K2302" s="119"/>
      <c r="L2302" s="119"/>
      <c r="M2302" s="119"/>
      <c r="N2302" s="119"/>
      <c r="O2302" s="119"/>
      <c r="P2302" s="120">
        <f t="shared" si="123"/>
        <v>0</v>
      </c>
    </row>
    <row r="2303" spans="1:16" ht="14.25" customHeight="1">
      <c r="A2303" s="253"/>
      <c r="B2303" s="254"/>
      <c r="C2303" s="134">
        <v>14</v>
      </c>
      <c r="D2303" s="161"/>
      <c r="E2303" s="119"/>
      <c r="F2303" s="119"/>
      <c r="G2303" s="119"/>
      <c r="H2303" s="119"/>
      <c r="I2303" s="119"/>
      <c r="J2303" s="119"/>
      <c r="K2303" s="119"/>
      <c r="L2303" s="119"/>
      <c r="M2303" s="119"/>
      <c r="N2303" s="119"/>
      <c r="O2303" s="119"/>
      <c r="P2303" s="120">
        <f t="shared" si="123"/>
        <v>0</v>
      </c>
    </row>
    <row r="2304" spans="1:16" ht="14.25" customHeight="1">
      <c r="A2304" s="253"/>
      <c r="B2304" s="254"/>
      <c r="C2304" s="134">
        <v>15</v>
      </c>
      <c r="D2304" s="161"/>
      <c r="E2304" s="119"/>
      <c r="F2304" s="119"/>
      <c r="G2304" s="119"/>
      <c r="H2304" s="119"/>
      <c r="I2304" s="119"/>
      <c r="J2304" s="119"/>
      <c r="K2304" s="119"/>
      <c r="L2304" s="119"/>
      <c r="M2304" s="119"/>
      <c r="N2304" s="119"/>
      <c r="O2304" s="119"/>
      <c r="P2304" s="120">
        <f t="shared" si="123"/>
        <v>0</v>
      </c>
    </row>
    <row r="2305" spans="1:16" ht="14.25" customHeight="1">
      <c r="A2305" s="253"/>
      <c r="B2305" s="254"/>
      <c r="C2305" s="134">
        <v>16</v>
      </c>
      <c r="D2305" s="161"/>
      <c r="E2305" s="119"/>
      <c r="F2305" s="119"/>
      <c r="G2305" s="119"/>
      <c r="H2305" s="119"/>
      <c r="I2305" s="119"/>
      <c r="J2305" s="119"/>
      <c r="K2305" s="119"/>
      <c r="L2305" s="119"/>
      <c r="M2305" s="119"/>
      <c r="N2305" s="119"/>
      <c r="O2305" s="119"/>
      <c r="P2305" s="120">
        <f t="shared" si="123"/>
        <v>0</v>
      </c>
    </row>
    <row r="2306" spans="1:16" ht="14.25" customHeight="1">
      <c r="A2306" s="253"/>
      <c r="B2306" s="254"/>
      <c r="C2306" s="134">
        <v>17</v>
      </c>
      <c r="D2306" s="161"/>
      <c r="E2306" s="119"/>
      <c r="F2306" s="119"/>
      <c r="G2306" s="119"/>
      <c r="H2306" s="119"/>
      <c r="I2306" s="119"/>
      <c r="J2306" s="119"/>
      <c r="K2306" s="119"/>
      <c r="L2306" s="119"/>
      <c r="M2306" s="119"/>
      <c r="N2306" s="119"/>
      <c r="O2306" s="119"/>
      <c r="P2306" s="120">
        <f t="shared" si="123"/>
        <v>0</v>
      </c>
    </row>
    <row r="2307" spans="1:16" ht="14.25" customHeight="1">
      <c r="A2307" s="253"/>
      <c r="B2307" s="254"/>
      <c r="C2307" s="134">
        <v>25</v>
      </c>
      <c r="D2307" s="161"/>
      <c r="E2307" s="119"/>
      <c r="F2307" s="119"/>
      <c r="G2307" s="119"/>
      <c r="H2307" s="119"/>
      <c r="I2307" s="119"/>
      <c r="J2307" s="119"/>
      <c r="K2307" s="119"/>
      <c r="L2307" s="119"/>
      <c r="M2307" s="119"/>
      <c r="N2307" s="119"/>
      <c r="O2307" s="119"/>
      <c r="P2307" s="120">
        <f t="shared" si="123"/>
        <v>0</v>
      </c>
    </row>
    <row r="2308" spans="1:16" ht="14.25" customHeight="1">
      <c r="A2308" s="253"/>
      <c r="B2308" s="254"/>
      <c r="C2308" s="134">
        <v>26</v>
      </c>
      <c r="D2308" s="161"/>
      <c r="E2308" s="119"/>
      <c r="F2308" s="119"/>
      <c r="G2308" s="119"/>
      <c r="H2308" s="119"/>
      <c r="I2308" s="119"/>
      <c r="J2308" s="119"/>
      <c r="K2308" s="119"/>
      <c r="L2308" s="119"/>
      <c r="M2308" s="119"/>
      <c r="N2308" s="119"/>
      <c r="O2308" s="119"/>
      <c r="P2308" s="120">
        <f t="shared" si="123"/>
        <v>0</v>
      </c>
    </row>
    <row r="2309" spans="1:16" ht="14.25" customHeight="1">
      <c r="A2309" s="255"/>
      <c r="B2309" s="256"/>
      <c r="C2309" s="134">
        <v>27</v>
      </c>
      <c r="D2309" s="161"/>
      <c r="E2309" s="119"/>
      <c r="F2309" s="119"/>
      <c r="G2309" s="119"/>
      <c r="H2309" s="119"/>
      <c r="I2309" s="119"/>
      <c r="J2309" s="119"/>
      <c r="K2309" s="119"/>
      <c r="L2309" s="119"/>
      <c r="M2309" s="119"/>
      <c r="N2309" s="119"/>
      <c r="O2309" s="119"/>
      <c r="P2309" s="120">
        <f t="shared" si="123"/>
        <v>0</v>
      </c>
    </row>
    <row r="2310" spans="1:16" ht="14.25" customHeight="1">
      <c r="A2310" s="340">
        <v>595</v>
      </c>
      <c r="B2310" s="341" t="s">
        <v>2102</v>
      </c>
      <c r="C2310" s="134">
        <v>11</v>
      </c>
      <c r="D2310" s="161"/>
      <c r="E2310" s="119"/>
      <c r="F2310" s="119"/>
      <c r="G2310" s="119"/>
      <c r="H2310" s="119"/>
      <c r="I2310" s="119"/>
      <c r="J2310" s="119"/>
      <c r="K2310" s="119"/>
      <c r="L2310" s="119"/>
      <c r="M2310" s="119"/>
      <c r="N2310" s="119"/>
      <c r="O2310" s="119"/>
      <c r="P2310" s="120">
        <f t="shared" si="123"/>
        <v>0</v>
      </c>
    </row>
    <row r="2311" spans="1:16" ht="14.25" customHeight="1">
      <c r="A2311" s="253"/>
      <c r="B2311" s="254"/>
      <c r="C2311" s="134">
        <v>12</v>
      </c>
      <c r="D2311" s="161"/>
      <c r="E2311" s="119"/>
      <c r="F2311" s="119"/>
      <c r="G2311" s="119"/>
      <c r="H2311" s="119"/>
      <c r="I2311" s="119"/>
      <c r="J2311" s="119"/>
      <c r="K2311" s="119"/>
      <c r="L2311" s="119"/>
      <c r="M2311" s="119"/>
      <c r="N2311" s="119"/>
      <c r="O2311" s="119"/>
      <c r="P2311" s="120">
        <f t="shared" si="123"/>
        <v>0</v>
      </c>
    </row>
    <row r="2312" spans="1:16" ht="14.25" customHeight="1">
      <c r="A2312" s="253"/>
      <c r="B2312" s="254"/>
      <c r="C2312" s="134">
        <v>13</v>
      </c>
      <c r="D2312" s="161"/>
      <c r="E2312" s="119"/>
      <c r="F2312" s="119"/>
      <c r="G2312" s="119"/>
      <c r="H2312" s="119"/>
      <c r="I2312" s="119"/>
      <c r="J2312" s="119"/>
      <c r="K2312" s="119"/>
      <c r="L2312" s="119"/>
      <c r="M2312" s="119"/>
      <c r="N2312" s="119"/>
      <c r="O2312" s="119"/>
      <c r="P2312" s="120">
        <f t="shared" si="123"/>
        <v>0</v>
      </c>
    </row>
    <row r="2313" spans="1:16" ht="14.25" customHeight="1">
      <c r="A2313" s="253"/>
      <c r="B2313" s="254"/>
      <c r="C2313" s="134">
        <v>14</v>
      </c>
      <c r="D2313" s="161"/>
      <c r="E2313" s="119"/>
      <c r="F2313" s="119"/>
      <c r="G2313" s="119"/>
      <c r="H2313" s="119"/>
      <c r="I2313" s="119"/>
      <c r="J2313" s="119"/>
      <c r="K2313" s="119"/>
      <c r="L2313" s="119"/>
      <c r="M2313" s="119"/>
      <c r="N2313" s="119"/>
      <c r="O2313" s="119"/>
      <c r="P2313" s="120">
        <f t="shared" si="123"/>
        <v>0</v>
      </c>
    </row>
    <row r="2314" spans="1:16" ht="14.25" customHeight="1">
      <c r="A2314" s="253"/>
      <c r="B2314" s="254"/>
      <c r="C2314" s="134">
        <v>15</v>
      </c>
      <c r="D2314" s="161"/>
      <c r="E2314" s="119"/>
      <c r="F2314" s="119"/>
      <c r="G2314" s="119"/>
      <c r="H2314" s="119"/>
      <c r="I2314" s="119"/>
      <c r="J2314" s="119"/>
      <c r="K2314" s="119"/>
      <c r="L2314" s="119"/>
      <c r="M2314" s="119"/>
      <c r="N2314" s="119"/>
      <c r="O2314" s="119"/>
      <c r="P2314" s="120">
        <f t="shared" si="123"/>
        <v>0</v>
      </c>
    </row>
    <row r="2315" spans="1:16" ht="14.25" customHeight="1">
      <c r="A2315" s="253"/>
      <c r="B2315" s="254"/>
      <c r="C2315" s="134">
        <v>16</v>
      </c>
      <c r="D2315" s="161"/>
      <c r="E2315" s="119"/>
      <c r="F2315" s="119"/>
      <c r="G2315" s="119"/>
      <c r="H2315" s="119"/>
      <c r="I2315" s="119"/>
      <c r="J2315" s="119"/>
      <c r="K2315" s="119"/>
      <c r="L2315" s="119"/>
      <c r="M2315" s="119"/>
      <c r="N2315" s="119"/>
      <c r="O2315" s="119"/>
      <c r="P2315" s="120">
        <f t="shared" si="123"/>
        <v>0</v>
      </c>
    </row>
    <row r="2316" spans="1:16" ht="14.25" customHeight="1">
      <c r="A2316" s="253"/>
      <c r="B2316" s="254"/>
      <c r="C2316" s="134">
        <v>17</v>
      </c>
      <c r="D2316" s="161"/>
      <c r="E2316" s="119"/>
      <c r="F2316" s="119"/>
      <c r="G2316" s="119"/>
      <c r="H2316" s="119"/>
      <c r="I2316" s="119"/>
      <c r="J2316" s="119"/>
      <c r="K2316" s="119"/>
      <c r="L2316" s="119"/>
      <c r="M2316" s="119"/>
      <c r="N2316" s="119"/>
      <c r="O2316" s="119"/>
      <c r="P2316" s="120">
        <f t="shared" si="123"/>
        <v>0</v>
      </c>
    </row>
    <row r="2317" spans="1:16" ht="14.25" customHeight="1">
      <c r="A2317" s="253"/>
      <c r="B2317" s="254"/>
      <c r="C2317" s="134">
        <v>25</v>
      </c>
      <c r="D2317" s="161"/>
      <c r="E2317" s="119"/>
      <c r="F2317" s="119"/>
      <c r="G2317" s="119"/>
      <c r="H2317" s="119"/>
      <c r="I2317" s="119"/>
      <c r="J2317" s="119"/>
      <c r="K2317" s="119"/>
      <c r="L2317" s="119"/>
      <c r="M2317" s="119"/>
      <c r="N2317" s="119"/>
      <c r="O2317" s="119"/>
      <c r="P2317" s="120">
        <f t="shared" si="123"/>
        <v>0</v>
      </c>
    </row>
    <row r="2318" spans="1:16" ht="14.25" customHeight="1">
      <c r="A2318" s="253"/>
      <c r="B2318" s="254"/>
      <c r="C2318" s="134">
        <v>26</v>
      </c>
      <c r="D2318" s="161"/>
      <c r="E2318" s="119"/>
      <c r="F2318" s="119"/>
      <c r="G2318" s="119"/>
      <c r="H2318" s="119"/>
      <c r="I2318" s="119"/>
      <c r="J2318" s="119"/>
      <c r="K2318" s="119"/>
      <c r="L2318" s="119"/>
      <c r="M2318" s="119"/>
      <c r="N2318" s="119"/>
      <c r="O2318" s="119"/>
      <c r="P2318" s="120">
        <f t="shared" si="123"/>
        <v>0</v>
      </c>
    </row>
    <row r="2319" spans="1:16" ht="14.25" customHeight="1">
      <c r="A2319" s="255"/>
      <c r="B2319" s="256"/>
      <c r="C2319" s="134">
        <v>27</v>
      </c>
      <c r="D2319" s="161"/>
      <c r="E2319" s="119"/>
      <c r="F2319" s="119"/>
      <c r="G2319" s="119"/>
      <c r="H2319" s="119"/>
      <c r="I2319" s="119"/>
      <c r="J2319" s="119"/>
      <c r="K2319" s="119"/>
      <c r="L2319" s="119"/>
      <c r="M2319" s="119"/>
      <c r="N2319" s="119"/>
      <c r="O2319" s="119"/>
      <c r="P2319" s="120">
        <f t="shared" si="123"/>
        <v>0</v>
      </c>
    </row>
    <row r="2320" spans="1:16" ht="14.25" customHeight="1">
      <c r="A2320" s="340">
        <v>596</v>
      </c>
      <c r="B2320" s="341" t="s">
        <v>2103</v>
      </c>
      <c r="C2320" s="134">
        <v>11</v>
      </c>
      <c r="D2320" s="161"/>
      <c r="E2320" s="119"/>
      <c r="F2320" s="119"/>
      <c r="G2320" s="119"/>
      <c r="H2320" s="119"/>
      <c r="I2320" s="119"/>
      <c r="J2320" s="119"/>
      <c r="K2320" s="119"/>
      <c r="L2320" s="119"/>
      <c r="M2320" s="119"/>
      <c r="N2320" s="119"/>
      <c r="O2320" s="119"/>
      <c r="P2320" s="120">
        <f t="shared" si="123"/>
        <v>0</v>
      </c>
    </row>
    <row r="2321" spans="1:16" ht="14.25" customHeight="1">
      <c r="A2321" s="253"/>
      <c r="B2321" s="254"/>
      <c r="C2321" s="134">
        <v>12</v>
      </c>
      <c r="D2321" s="161"/>
      <c r="E2321" s="119"/>
      <c r="F2321" s="119"/>
      <c r="G2321" s="119"/>
      <c r="H2321" s="119"/>
      <c r="I2321" s="119"/>
      <c r="J2321" s="119"/>
      <c r="K2321" s="119"/>
      <c r="L2321" s="119"/>
      <c r="M2321" s="119"/>
      <c r="N2321" s="119"/>
      <c r="O2321" s="119"/>
      <c r="P2321" s="120">
        <f t="shared" si="123"/>
        <v>0</v>
      </c>
    </row>
    <row r="2322" spans="1:16" ht="14.25" customHeight="1">
      <c r="A2322" s="253"/>
      <c r="B2322" s="254"/>
      <c r="C2322" s="134">
        <v>13</v>
      </c>
      <c r="D2322" s="161"/>
      <c r="E2322" s="119"/>
      <c r="F2322" s="119"/>
      <c r="G2322" s="119"/>
      <c r="H2322" s="119"/>
      <c r="I2322" s="119"/>
      <c r="J2322" s="119"/>
      <c r="K2322" s="119"/>
      <c r="L2322" s="119"/>
      <c r="M2322" s="119"/>
      <c r="N2322" s="119"/>
      <c r="O2322" s="119"/>
      <c r="P2322" s="120">
        <f t="shared" si="123"/>
        <v>0</v>
      </c>
    </row>
    <row r="2323" spans="1:16" ht="14.25" customHeight="1">
      <c r="A2323" s="253"/>
      <c r="B2323" s="254"/>
      <c r="C2323" s="134">
        <v>14</v>
      </c>
      <c r="D2323" s="161"/>
      <c r="E2323" s="119"/>
      <c r="F2323" s="119"/>
      <c r="G2323" s="119"/>
      <c r="H2323" s="119"/>
      <c r="I2323" s="119"/>
      <c r="J2323" s="119"/>
      <c r="K2323" s="119"/>
      <c r="L2323" s="119"/>
      <c r="M2323" s="119"/>
      <c r="N2323" s="119"/>
      <c r="O2323" s="119"/>
      <c r="P2323" s="120">
        <f t="shared" si="123"/>
        <v>0</v>
      </c>
    </row>
    <row r="2324" spans="1:16" ht="14.25" customHeight="1">
      <c r="A2324" s="253"/>
      <c r="B2324" s="254"/>
      <c r="C2324" s="134">
        <v>15</v>
      </c>
      <c r="D2324" s="161"/>
      <c r="E2324" s="119"/>
      <c r="F2324" s="119"/>
      <c r="G2324" s="119"/>
      <c r="H2324" s="119"/>
      <c r="I2324" s="119"/>
      <c r="J2324" s="119"/>
      <c r="K2324" s="119"/>
      <c r="L2324" s="119"/>
      <c r="M2324" s="119"/>
      <c r="N2324" s="119"/>
      <c r="O2324" s="119"/>
      <c r="P2324" s="120">
        <f t="shared" si="123"/>
        <v>0</v>
      </c>
    </row>
    <row r="2325" spans="1:16" ht="14.25" customHeight="1">
      <c r="A2325" s="253"/>
      <c r="B2325" s="254"/>
      <c r="C2325" s="134">
        <v>16</v>
      </c>
      <c r="D2325" s="161"/>
      <c r="E2325" s="119"/>
      <c r="F2325" s="119"/>
      <c r="G2325" s="119"/>
      <c r="H2325" s="119"/>
      <c r="I2325" s="119"/>
      <c r="J2325" s="119"/>
      <c r="K2325" s="119"/>
      <c r="L2325" s="119"/>
      <c r="M2325" s="119"/>
      <c r="N2325" s="119"/>
      <c r="O2325" s="119"/>
      <c r="P2325" s="120">
        <f t="shared" si="123"/>
        <v>0</v>
      </c>
    </row>
    <row r="2326" spans="1:16" ht="14.25" customHeight="1">
      <c r="A2326" s="253"/>
      <c r="B2326" s="254"/>
      <c r="C2326" s="134">
        <v>17</v>
      </c>
      <c r="D2326" s="161"/>
      <c r="E2326" s="119"/>
      <c r="F2326" s="119"/>
      <c r="G2326" s="119"/>
      <c r="H2326" s="119"/>
      <c r="I2326" s="119"/>
      <c r="J2326" s="119"/>
      <c r="K2326" s="119"/>
      <c r="L2326" s="119"/>
      <c r="M2326" s="119"/>
      <c r="N2326" s="119"/>
      <c r="O2326" s="119"/>
      <c r="P2326" s="120">
        <f t="shared" si="123"/>
        <v>0</v>
      </c>
    </row>
    <row r="2327" spans="1:16" ht="14.25" customHeight="1">
      <c r="A2327" s="253"/>
      <c r="B2327" s="254"/>
      <c r="C2327" s="134">
        <v>25</v>
      </c>
      <c r="D2327" s="161"/>
      <c r="E2327" s="119"/>
      <c r="F2327" s="119"/>
      <c r="G2327" s="119"/>
      <c r="H2327" s="119"/>
      <c r="I2327" s="119"/>
      <c r="J2327" s="119"/>
      <c r="K2327" s="119"/>
      <c r="L2327" s="119"/>
      <c r="M2327" s="119"/>
      <c r="N2327" s="119"/>
      <c r="O2327" s="119"/>
      <c r="P2327" s="120">
        <f t="shared" si="123"/>
        <v>0</v>
      </c>
    </row>
    <row r="2328" spans="1:16" ht="14.25" customHeight="1">
      <c r="A2328" s="253"/>
      <c r="B2328" s="254"/>
      <c r="C2328" s="134">
        <v>26</v>
      </c>
      <c r="D2328" s="161"/>
      <c r="E2328" s="119"/>
      <c r="F2328" s="119"/>
      <c r="G2328" s="119"/>
      <c r="H2328" s="119"/>
      <c r="I2328" s="119"/>
      <c r="J2328" s="119"/>
      <c r="K2328" s="119"/>
      <c r="L2328" s="119"/>
      <c r="M2328" s="119"/>
      <c r="N2328" s="119"/>
      <c r="O2328" s="119"/>
      <c r="P2328" s="120">
        <f t="shared" si="123"/>
        <v>0</v>
      </c>
    </row>
    <row r="2329" spans="1:16" ht="14.25" customHeight="1">
      <c r="A2329" s="255"/>
      <c r="B2329" s="256"/>
      <c r="C2329" s="134">
        <v>27</v>
      </c>
      <c r="D2329" s="161"/>
      <c r="E2329" s="119"/>
      <c r="F2329" s="119"/>
      <c r="G2329" s="119"/>
      <c r="H2329" s="119"/>
      <c r="I2329" s="119"/>
      <c r="J2329" s="119"/>
      <c r="K2329" s="119"/>
      <c r="L2329" s="119"/>
      <c r="M2329" s="119"/>
      <c r="N2329" s="119"/>
      <c r="O2329" s="119"/>
      <c r="P2329" s="120">
        <f t="shared" si="123"/>
        <v>0</v>
      </c>
    </row>
    <row r="2330" spans="1:16" ht="14.25" customHeight="1">
      <c r="A2330" s="340">
        <v>597</v>
      </c>
      <c r="B2330" s="341" t="s">
        <v>2104</v>
      </c>
      <c r="C2330" s="134">
        <v>11</v>
      </c>
      <c r="D2330" s="161"/>
      <c r="E2330" s="119"/>
      <c r="F2330" s="119"/>
      <c r="G2330" s="119"/>
      <c r="H2330" s="119"/>
      <c r="I2330" s="119"/>
      <c r="J2330" s="119"/>
      <c r="K2330" s="119"/>
      <c r="L2330" s="119"/>
      <c r="M2330" s="119"/>
      <c r="N2330" s="119"/>
      <c r="O2330" s="119"/>
      <c r="P2330" s="120">
        <f t="shared" si="123"/>
        <v>0</v>
      </c>
    </row>
    <row r="2331" spans="1:16" ht="14.25" customHeight="1">
      <c r="A2331" s="253"/>
      <c r="B2331" s="254"/>
      <c r="C2331" s="134">
        <v>12</v>
      </c>
      <c r="D2331" s="161"/>
      <c r="E2331" s="119"/>
      <c r="F2331" s="119"/>
      <c r="G2331" s="119"/>
      <c r="H2331" s="119"/>
      <c r="I2331" s="119"/>
      <c r="J2331" s="119"/>
      <c r="K2331" s="119"/>
      <c r="L2331" s="119"/>
      <c r="M2331" s="119"/>
      <c r="N2331" s="119"/>
      <c r="O2331" s="119"/>
      <c r="P2331" s="120">
        <f t="shared" si="123"/>
        <v>0</v>
      </c>
    </row>
    <row r="2332" spans="1:16" ht="14.25" customHeight="1">
      <c r="A2332" s="253"/>
      <c r="B2332" s="254"/>
      <c r="C2332" s="134">
        <v>13</v>
      </c>
      <c r="D2332" s="161"/>
      <c r="E2332" s="119"/>
      <c r="F2332" s="119"/>
      <c r="G2332" s="119"/>
      <c r="H2332" s="119"/>
      <c r="I2332" s="119"/>
      <c r="J2332" s="119"/>
      <c r="K2332" s="119"/>
      <c r="L2332" s="119"/>
      <c r="M2332" s="119"/>
      <c r="N2332" s="119"/>
      <c r="O2332" s="119"/>
      <c r="P2332" s="120">
        <f t="shared" si="123"/>
        <v>0</v>
      </c>
    </row>
    <row r="2333" spans="1:16" ht="14.25" customHeight="1">
      <c r="A2333" s="253"/>
      <c r="B2333" s="254"/>
      <c r="C2333" s="134">
        <v>14</v>
      </c>
      <c r="D2333" s="161"/>
      <c r="E2333" s="119"/>
      <c r="F2333" s="119"/>
      <c r="G2333" s="119"/>
      <c r="H2333" s="119"/>
      <c r="I2333" s="119"/>
      <c r="J2333" s="119"/>
      <c r="K2333" s="119"/>
      <c r="L2333" s="119"/>
      <c r="M2333" s="119"/>
      <c r="N2333" s="119"/>
      <c r="O2333" s="119"/>
      <c r="P2333" s="120">
        <f t="shared" si="123"/>
        <v>0</v>
      </c>
    </row>
    <row r="2334" spans="1:16" ht="14.25" customHeight="1">
      <c r="A2334" s="253"/>
      <c r="B2334" s="254"/>
      <c r="C2334" s="134">
        <v>15</v>
      </c>
      <c r="D2334" s="161"/>
      <c r="E2334" s="119"/>
      <c r="F2334" s="119"/>
      <c r="G2334" s="119"/>
      <c r="H2334" s="119"/>
      <c r="I2334" s="119"/>
      <c r="J2334" s="119"/>
      <c r="K2334" s="119"/>
      <c r="L2334" s="119"/>
      <c r="M2334" s="119"/>
      <c r="N2334" s="119"/>
      <c r="O2334" s="119"/>
      <c r="P2334" s="120">
        <f t="shared" si="123"/>
        <v>0</v>
      </c>
    </row>
    <row r="2335" spans="1:16" ht="14.25" customHeight="1">
      <c r="A2335" s="253"/>
      <c r="B2335" s="254"/>
      <c r="C2335" s="134">
        <v>16</v>
      </c>
      <c r="D2335" s="161"/>
      <c r="E2335" s="119"/>
      <c r="F2335" s="119"/>
      <c r="G2335" s="119"/>
      <c r="H2335" s="119"/>
      <c r="I2335" s="119"/>
      <c r="J2335" s="119"/>
      <c r="K2335" s="119"/>
      <c r="L2335" s="119"/>
      <c r="M2335" s="119"/>
      <c r="N2335" s="119"/>
      <c r="O2335" s="119"/>
      <c r="P2335" s="120">
        <f t="shared" si="123"/>
        <v>0</v>
      </c>
    </row>
    <row r="2336" spans="1:16" ht="14.25" customHeight="1">
      <c r="A2336" s="253"/>
      <c r="B2336" s="254"/>
      <c r="C2336" s="134">
        <v>17</v>
      </c>
      <c r="D2336" s="161"/>
      <c r="E2336" s="119"/>
      <c r="F2336" s="119"/>
      <c r="G2336" s="119"/>
      <c r="H2336" s="119"/>
      <c r="I2336" s="119"/>
      <c r="J2336" s="119"/>
      <c r="K2336" s="119"/>
      <c r="L2336" s="119"/>
      <c r="M2336" s="119"/>
      <c r="N2336" s="119"/>
      <c r="O2336" s="119"/>
      <c r="P2336" s="120">
        <f t="shared" si="123"/>
        <v>0</v>
      </c>
    </row>
    <row r="2337" spans="1:16" ht="14.25" customHeight="1">
      <c r="A2337" s="253"/>
      <c r="B2337" s="254"/>
      <c r="C2337" s="134">
        <v>25</v>
      </c>
      <c r="D2337" s="161"/>
      <c r="E2337" s="119"/>
      <c r="F2337" s="119"/>
      <c r="G2337" s="119"/>
      <c r="H2337" s="119"/>
      <c r="I2337" s="119"/>
      <c r="J2337" s="119"/>
      <c r="K2337" s="119"/>
      <c r="L2337" s="119"/>
      <c r="M2337" s="119"/>
      <c r="N2337" s="119"/>
      <c r="O2337" s="119"/>
      <c r="P2337" s="120">
        <f t="shared" si="123"/>
        <v>0</v>
      </c>
    </row>
    <row r="2338" spans="1:16" ht="14.25" customHeight="1">
      <c r="A2338" s="253"/>
      <c r="B2338" s="254"/>
      <c r="C2338" s="134">
        <v>26</v>
      </c>
      <c r="D2338" s="161"/>
      <c r="E2338" s="119"/>
      <c r="F2338" s="119"/>
      <c r="G2338" s="119"/>
      <c r="H2338" s="119"/>
      <c r="I2338" s="119"/>
      <c r="J2338" s="119"/>
      <c r="K2338" s="119"/>
      <c r="L2338" s="119"/>
      <c r="M2338" s="119"/>
      <c r="N2338" s="119"/>
      <c r="O2338" s="119"/>
      <c r="P2338" s="120">
        <f t="shared" si="123"/>
        <v>0</v>
      </c>
    </row>
    <row r="2339" spans="1:16" ht="14.25" customHeight="1">
      <c r="A2339" s="255"/>
      <c r="B2339" s="256"/>
      <c r="C2339" s="134">
        <v>27</v>
      </c>
      <c r="D2339" s="161"/>
      <c r="E2339" s="119"/>
      <c r="F2339" s="119"/>
      <c r="G2339" s="119"/>
      <c r="H2339" s="119"/>
      <c r="I2339" s="119"/>
      <c r="J2339" s="119"/>
      <c r="K2339" s="119"/>
      <c r="L2339" s="119"/>
      <c r="M2339" s="119"/>
      <c r="N2339" s="119"/>
      <c r="O2339" s="119"/>
      <c r="P2339" s="120">
        <f t="shared" si="123"/>
        <v>0</v>
      </c>
    </row>
    <row r="2340" spans="1:16" ht="14.25" customHeight="1">
      <c r="A2340" s="340">
        <v>598</v>
      </c>
      <c r="B2340" s="341" t="s">
        <v>2105</v>
      </c>
      <c r="C2340" s="134">
        <v>11</v>
      </c>
      <c r="D2340" s="161"/>
      <c r="E2340" s="119"/>
      <c r="F2340" s="119"/>
      <c r="G2340" s="119"/>
      <c r="H2340" s="119"/>
      <c r="I2340" s="119"/>
      <c r="J2340" s="119"/>
      <c r="K2340" s="119"/>
      <c r="L2340" s="119"/>
      <c r="M2340" s="119"/>
      <c r="N2340" s="119"/>
      <c r="O2340" s="119"/>
      <c r="P2340" s="120">
        <f t="shared" si="123"/>
        <v>0</v>
      </c>
    </row>
    <row r="2341" spans="1:16" ht="14.25" customHeight="1">
      <c r="A2341" s="253"/>
      <c r="B2341" s="254"/>
      <c r="C2341" s="134">
        <v>12</v>
      </c>
      <c r="D2341" s="161"/>
      <c r="E2341" s="119"/>
      <c r="F2341" s="119"/>
      <c r="G2341" s="119"/>
      <c r="H2341" s="119"/>
      <c r="I2341" s="119"/>
      <c r="J2341" s="119"/>
      <c r="K2341" s="119"/>
      <c r="L2341" s="119"/>
      <c r="M2341" s="119"/>
      <c r="N2341" s="119"/>
      <c r="O2341" s="119"/>
      <c r="P2341" s="120">
        <f t="shared" si="123"/>
        <v>0</v>
      </c>
    </row>
    <row r="2342" spans="1:16" ht="14.25" customHeight="1">
      <c r="A2342" s="253"/>
      <c r="B2342" s="254"/>
      <c r="C2342" s="134">
        <v>13</v>
      </c>
      <c r="D2342" s="161"/>
      <c r="E2342" s="119"/>
      <c r="F2342" s="119"/>
      <c r="G2342" s="119"/>
      <c r="H2342" s="119"/>
      <c r="I2342" s="119"/>
      <c r="J2342" s="119"/>
      <c r="K2342" s="119"/>
      <c r="L2342" s="119"/>
      <c r="M2342" s="119"/>
      <c r="N2342" s="119"/>
      <c r="O2342" s="119"/>
      <c r="P2342" s="120">
        <f t="shared" si="123"/>
        <v>0</v>
      </c>
    </row>
    <row r="2343" spans="1:16" ht="14.25" customHeight="1">
      <c r="A2343" s="253"/>
      <c r="B2343" s="254"/>
      <c r="C2343" s="134">
        <v>14</v>
      </c>
      <c r="D2343" s="161"/>
      <c r="E2343" s="119"/>
      <c r="F2343" s="119"/>
      <c r="G2343" s="119"/>
      <c r="H2343" s="119"/>
      <c r="I2343" s="119"/>
      <c r="J2343" s="119"/>
      <c r="K2343" s="119"/>
      <c r="L2343" s="119"/>
      <c r="M2343" s="119"/>
      <c r="N2343" s="119"/>
      <c r="O2343" s="119"/>
      <c r="P2343" s="120">
        <f t="shared" si="123"/>
        <v>0</v>
      </c>
    </row>
    <row r="2344" spans="1:16" ht="14.25" customHeight="1">
      <c r="A2344" s="253"/>
      <c r="B2344" s="254"/>
      <c r="C2344" s="134">
        <v>15</v>
      </c>
      <c r="D2344" s="161"/>
      <c r="E2344" s="119"/>
      <c r="F2344" s="119"/>
      <c r="G2344" s="119"/>
      <c r="H2344" s="119"/>
      <c r="I2344" s="119"/>
      <c r="J2344" s="119"/>
      <c r="K2344" s="119"/>
      <c r="L2344" s="119"/>
      <c r="M2344" s="119"/>
      <c r="N2344" s="119"/>
      <c r="O2344" s="119"/>
      <c r="P2344" s="120">
        <f t="shared" si="123"/>
        <v>0</v>
      </c>
    </row>
    <row r="2345" spans="1:16" ht="14.25" customHeight="1">
      <c r="A2345" s="253"/>
      <c r="B2345" s="254"/>
      <c r="C2345" s="134">
        <v>16</v>
      </c>
      <c r="D2345" s="161"/>
      <c r="E2345" s="119"/>
      <c r="F2345" s="119"/>
      <c r="G2345" s="119"/>
      <c r="H2345" s="119"/>
      <c r="I2345" s="119"/>
      <c r="J2345" s="119"/>
      <c r="K2345" s="119"/>
      <c r="L2345" s="119"/>
      <c r="M2345" s="119"/>
      <c r="N2345" s="119"/>
      <c r="O2345" s="119"/>
      <c r="P2345" s="120">
        <f t="shared" si="123"/>
        <v>0</v>
      </c>
    </row>
    <row r="2346" spans="1:16" ht="14.25" customHeight="1">
      <c r="A2346" s="253"/>
      <c r="B2346" s="254"/>
      <c r="C2346" s="134">
        <v>17</v>
      </c>
      <c r="D2346" s="161"/>
      <c r="E2346" s="119"/>
      <c r="F2346" s="119"/>
      <c r="G2346" s="119"/>
      <c r="H2346" s="119"/>
      <c r="I2346" s="119"/>
      <c r="J2346" s="119"/>
      <c r="K2346" s="119"/>
      <c r="L2346" s="119"/>
      <c r="M2346" s="119"/>
      <c r="N2346" s="119"/>
      <c r="O2346" s="119"/>
      <c r="P2346" s="120">
        <f t="shared" si="123"/>
        <v>0</v>
      </c>
    </row>
    <row r="2347" spans="1:16" ht="14.25" customHeight="1">
      <c r="A2347" s="253"/>
      <c r="B2347" s="254"/>
      <c r="C2347" s="134">
        <v>25</v>
      </c>
      <c r="D2347" s="161"/>
      <c r="E2347" s="119"/>
      <c r="F2347" s="119"/>
      <c r="G2347" s="119"/>
      <c r="H2347" s="119"/>
      <c r="I2347" s="119"/>
      <c r="J2347" s="119"/>
      <c r="K2347" s="119"/>
      <c r="L2347" s="119"/>
      <c r="M2347" s="119"/>
      <c r="N2347" s="119"/>
      <c r="O2347" s="119"/>
      <c r="P2347" s="120">
        <f t="shared" si="123"/>
        <v>0</v>
      </c>
    </row>
    <row r="2348" spans="1:16" ht="14.25" customHeight="1">
      <c r="A2348" s="253"/>
      <c r="B2348" s="254"/>
      <c r="C2348" s="134">
        <v>26</v>
      </c>
      <c r="D2348" s="161"/>
      <c r="E2348" s="119"/>
      <c r="F2348" s="119"/>
      <c r="G2348" s="119"/>
      <c r="H2348" s="119"/>
      <c r="I2348" s="119"/>
      <c r="J2348" s="119"/>
      <c r="K2348" s="119"/>
      <c r="L2348" s="119"/>
      <c r="M2348" s="119"/>
      <c r="N2348" s="119"/>
      <c r="O2348" s="119"/>
      <c r="P2348" s="120">
        <f t="shared" si="123"/>
        <v>0</v>
      </c>
    </row>
    <row r="2349" spans="1:16" ht="14.25" customHeight="1">
      <c r="A2349" s="255"/>
      <c r="B2349" s="256"/>
      <c r="C2349" s="134">
        <v>27</v>
      </c>
      <c r="D2349" s="161"/>
      <c r="E2349" s="119"/>
      <c r="F2349" s="119"/>
      <c r="G2349" s="119"/>
      <c r="H2349" s="119"/>
      <c r="I2349" s="119"/>
      <c r="J2349" s="119"/>
      <c r="K2349" s="119"/>
      <c r="L2349" s="119"/>
      <c r="M2349" s="119"/>
      <c r="N2349" s="119"/>
      <c r="O2349" s="119"/>
      <c r="P2349" s="120">
        <f t="shared" si="123"/>
        <v>0</v>
      </c>
    </row>
    <row r="2350" spans="1:16" ht="14.25" customHeight="1">
      <c r="A2350" s="340">
        <v>599</v>
      </c>
      <c r="B2350" s="341" t="s">
        <v>2106</v>
      </c>
      <c r="C2350" s="134">
        <v>11</v>
      </c>
      <c r="D2350" s="161"/>
      <c r="E2350" s="119"/>
      <c r="F2350" s="119"/>
      <c r="G2350" s="119"/>
      <c r="H2350" s="119"/>
      <c r="I2350" s="119"/>
      <c r="J2350" s="119"/>
      <c r="K2350" s="119"/>
      <c r="L2350" s="119"/>
      <c r="M2350" s="119"/>
      <c r="N2350" s="119"/>
      <c r="O2350" s="119"/>
      <c r="P2350" s="120">
        <f t="shared" si="123"/>
        <v>0</v>
      </c>
    </row>
    <row r="2351" spans="1:16" ht="14.25" customHeight="1">
      <c r="A2351" s="253"/>
      <c r="B2351" s="254"/>
      <c r="C2351" s="134">
        <v>12</v>
      </c>
      <c r="D2351" s="161"/>
      <c r="E2351" s="119"/>
      <c r="F2351" s="119"/>
      <c r="G2351" s="119"/>
      <c r="H2351" s="119"/>
      <c r="I2351" s="119"/>
      <c r="J2351" s="119"/>
      <c r="K2351" s="119"/>
      <c r="L2351" s="119"/>
      <c r="M2351" s="119"/>
      <c r="N2351" s="119"/>
      <c r="O2351" s="119"/>
      <c r="P2351" s="120">
        <f t="shared" si="123"/>
        <v>0</v>
      </c>
    </row>
    <row r="2352" spans="1:16" ht="14.25" customHeight="1">
      <c r="A2352" s="253"/>
      <c r="B2352" s="254"/>
      <c r="C2352" s="134">
        <v>13</v>
      </c>
      <c r="D2352" s="161"/>
      <c r="E2352" s="119"/>
      <c r="F2352" s="119"/>
      <c r="G2352" s="119"/>
      <c r="H2352" s="119"/>
      <c r="I2352" s="119"/>
      <c r="J2352" s="119"/>
      <c r="K2352" s="119"/>
      <c r="L2352" s="119"/>
      <c r="M2352" s="119"/>
      <c r="N2352" s="119"/>
      <c r="O2352" s="119"/>
      <c r="P2352" s="120">
        <f t="shared" si="123"/>
        <v>0</v>
      </c>
    </row>
    <row r="2353" spans="1:16" ht="14.25" customHeight="1">
      <c r="A2353" s="253"/>
      <c r="B2353" s="254"/>
      <c r="C2353" s="134">
        <v>14</v>
      </c>
      <c r="D2353" s="161"/>
      <c r="E2353" s="119"/>
      <c r="F2353" s="119"/>
      <c r="G2353" s="119"/>
      <c r="H2353" s="119"/>
      <c r="I2353" s="119"/>
      <c r="J2353" s="119"/>
      <c r="K2353" s="119"/>
      <c r="L2353" s="119"/>
      <c r="M2353" s="119"/>
      <c r="N2353" s="119"/>
      <c r="O2353" s="119"/>
      <c r="P2353" s="120">
        <f t="shared" si="123"/>
        <v>0</v>
      </c>
    </row>
    <row r="2354" spans="1:16" ht="14.25" customHeight="1">
      <c r="A2354" s="253"/>
      <c r="B2354" s="254"/>
      <c r="C2354" s="134">
        <v>15</v>
      </c>
      <c r="D2354" s="161"/>
      <c r="E2354" s="119"/>
      <c r="F2354" s="119"/>
      <c r="G2354" s="119"/>
      <c r="H2354" s="119"/>
      <c r="I2354" s="119"/>
      <c r="J2354" s="119"/>
      <c r="K2354" s="119"/>
      <c r="L2354" s="119"/>
      <c r="M2354" s="119"/>
      <c r="N2354" s="119"/>
      <c r="O2354" s="119"/>
      <c r="P2354" s="120">
        <f t="shared" si="123"/>
        <v>0</v>
      </c>
    </row>
    <row r="2355" spans="1:16" ht="14.25" customHeight="1">
      <c r="A2355" s="253"/>
      <c r="B2355" s="254"/>
      <c r="C2355" s="134">
        <v>16</v>
      </c>
      <c r="D2355" s="161"/>
      <c r="E2355" s="119"/>
      <c r="F2355" s="119"/>
      <c r="G2355" s="119"/>
      <c r="H2355" s="119"/>
      <c r="I2355" s="119"/>
      <c r="J2355" s="119"/>
      <c r="K2355" s="119"/>
      <c r="L2355" s="119"/>
      <c r="M2355" s="119"/>
      <c r="N2355" s="119"/>
      <c r="O2355" s="119"/>
      <c r="P2355" s="120">
        <f t="shared" si="123"/>
        <v>0</v>
      </c>
    </row>
    <row r="2356" spans="1:16" ht="14.25" customHeight="1">
      <c r="A2356" s="253"/>
      <c r="B2356" s="254"/>
      <c r="C2356" s="134">
        <v>17</v>
      </c>
      <c r="D2356" s="161"/>
      <c r="E2356" s="119"/>
      <c r="F2356" s="119"/>
      <c r="G2356" s="119"/>
      <c r="H2356" s="119"/>
      <c r="I2356" s="119"/>
      <c r="J2356" s="119"/>
      <c r="K2356" s="119"/>
      <c r="L2356" s="119"/>
      <c r="M2356" s="119"/>
      <c r="N2356" s="119"/>
      <c r="O2356" s="119"/>
      <c r="P2356" s="120">
        <f t="shared" si="123"/>
        <v>0</v>
      </c>
    </row>
    <row r="2357" spans="1:16" ht="14.25" customHeight="1">
      <c r="A2357" s="253"/>
      <c r="B2357" s="254"/>
      <c r="C2357" s="134">
        <v>25</v>
      </c>
      <c r="D2357" s="161"/>
      <c r="E2357" s="119"/>
      <c r="F2357" s="119"/>
      <c r="G2357" s="119"/>
      <c r="H2357" s="119"/>
      <c r="I2357" s="119"/>
      <c r="J2357" s="119"/>
      <c r="K2357" s="119"/>
      <c r="L2357" s="119"/>
      <c r="M2357" s="119"/>
      <c r="N2357" s="119"/>
      <c r="O2357" s="119"/>
      <c r="P2357" s="120">
        <f t="shared" si="123"/>
        <v>0</v>
      </c>
    </row>
    <row r="2358" spans="1:16" ht="14.25" customHeight="1">
      <c r="A2358" s="253"/>
      <c r="B2358" s="254"/>
      <c r="C2358" s="134">
        <v>26</v>
      </c>
      <c r="D2358" s="161"/>
      <c r="E2358" s="119"/>
      <c r="F2358" s="119"/>
      <c r="G2358" s="119"/>
      <c r="H2358" s="119"/>
      <c r="I2358" s="119"/>
      <c r="J2358" s="119"/>
      <c r="K2358" s="119"/>
      <c r="L2358" s="119"/>
      <c r="M2358" s="119"/>
      <c r="N2358" s="119"/>
      <c r="O2358" s="119"/>
      <c r="P2358" s="120">
        <f t="shared" si="123"/>
        <v>0</v>
      </c>
    </row>
    <row r="2359" spans="1:16" ht="14.25" customHeight="1">
      <c r="A2359" s="255"/>
      <c r="B2359" s="256"/>
      <c r="C2359" s="134">
        <v>27</v>
      </c>
      <c r="D2359" s="161"/>
      <c r="E2359" s="119"/>
      <c r="F2359" s="119"/>
      <c r="G2359" s="119"/>
      <c r="H2359" s="119"/>
      <c r="I2359" s="119"/>
      <c r="J2359" s="119"/>
      <c r="K2359" s="119"/>
      <c r="L2359" s="119"/>
      <c r="M2359" s="119"/>
      <c r="N2359" s="119"/>
      <c r="O2359" s="119"/>
      <c r="P2359" s="120">
        <f t="shared" si="123"/>
        <v>0</v>
      </c>
    </row>
    <row r="2360" spans="1:16" ht="14.25" customHeight="1">
      <c r="A2360" s="163">
        <v>6000</v>
      </c>
      <c r="B2360" s="345" t="s">
        <v>2107</v>
      </c>
      <c r="C2360" s="262"/>
      <c r="D2360" s="169">
        <f t="shared" ref="D2360:P2360" si="124">D2361+D2442+D2523</f>
        <v>333093</v>
      </c>
      <c r="E2360" s="165">
        <f t="shared" si="124"/>
        <v>333094</v>
      </c>
      <c r="F2360" s="165">
        <f t="shared" si="124"/>
        <v>333095</v>
      </c>
      <c r="G2360" s="165">
        <f t="shared" si="124"/>
        <v>333096</v>
      </c>
      <c r="H2360" s="165">
        <f t="shared" si="124"/>
        <v>333097</v>
      </c>
      <c r="I2360" s="165">
        <f t="shared" si="124"/>
        <v>333098</v>
      </c>
      <c r="J2360" s="165">
        <f t="shared" si="124"/>
        <v>333099</v>
      </c>
      <c r="K2360" s="165">
        <f t="shared" si="124"/>
        <v>333100</v>
      </c>
      <c r="L2360" s="165">
        <f t="shared" si="124"/>
        <v>333101</v>
      </c>
      <c r="M2360" s="165">
        <f t="shared" si="124"/>
        <v>333102</v>
      </c>
      <c r="N2360" s="165">
        <f t="shared" si="124"/>
        <v>333103</v>
      </c>
      <c r="O2360" s="165">
        <f t="shared" si="124"/>
        <v>333104</v>
      </c>
      <c r="P2360" s="165">
        <f t="shared" si="124"/>
        <v>3997182</v>
      </c>
    </row>
    <row r="2361" spans="1:16" ht="14.25" customHeight="1">
      <c r="A2361" s="155">
        <v>6100</v>
      </c>
      <c r="B2361" s="339" t="s">
        <v>2108</v>
      </c>
      <c r="C2361" s="262"/>
      <c r="D2361" s="156">
        <f t="shared" ref="D2361:P2361" si="125">SUM(D2362:D2441)</f>
        <v>0</v>
      </c>
      <c r="E2361" s="115">
        <f t="shared" si="125"/>
        <v>0</v>
      </c>
      <c r="F2361" s="115">
        <f t="shared" si="125"/>
        <v>0</v>
      </c>
      <c r="G2361" s="115">
        <f t="shared" si="125"/>
        <v>0</v>
      </c>
      <c r="H2361" s="115">
        <f t="shared" si="125"/>
        <v>0</v>
      </c>
      <c r="I2361" s="115">
        <f t="shared" si="125"/>
        <v>0</v>
      </c>
      <c r="J2361" s="115">
        <f t="shared" si="125"/>
        <v>0</v>
      </c>
      <c r="K2361" s="115">
        <f t="shared" si="125"/>
        <v>0</v>
      </c>
      <c r="L2361" s="115">
        <f t="shared" si="125"/>
        <v>0</v>
      </c>
      <c r="M2361" s="115">
        <f t="shared" si="125"/>
        <v>0</v>
      </c>
      <c r="N2361" s="115">
        <f t="shared" si="125"/>
        <v>0</v>
      </c>
      <c r="O2361" s="115">
        <f t="shared" si="125"/>
        <v>0</v>
      </c>
      <c r="P2361" s="115">
        <f t="shared" si="125"/>
        <v>0</v>
      </c>
    </row>
    <row r="2362" spans="1:16" ht="14.25" customHeight="1">
      <c r="A2362" s="340">
        <v>611</v>
      </c>
      <c r="B2362" s="341" t="s">
        <v>2109</v>
      </c>
      <c r="C2362" s="134">
        <v>11</v>
      </c>
      <c r="D2362" s="161"/>
      <c r="E2362" s="119"/>
      <c r="F2362" s="119"/>
      <c r="G2362" s="119"/>
      <c r="H2362" s="119"/>
      <c r="I2362" s="119"/>
      <c r="J2362" s="119"/>
      <c r="K2362" s="119"/>
      <c r="L2362" s="119"/>
      <c r="M2362" s="119"/>
      <c r="N2362" s="119"/>
      <c r="O2362" s="119"/>
      <c r="P2362" s="120">
        <f t="shared" ref="P2362:P2441" si="126">SUM(D2362:O2362)</f>
        <v>0</v>
      </c>
    </row>
    <row r="2363" spans="1:16" ht="14.25" customHeight="1">
      <c r="A2363" s="253"/>
      <c r="B2363" s="254"/>
      <c r="C2363" s="134">
        <v>12</v>
      </c>
      <c r="D2363" s="161"/>
      <c r="E2363" s="119"/>
      <c r="F2363" s="119"/>
      <c r="G2363" s="119"/>
      <c r="H2363" s="119"/>
      <c r="I2363" s="119"/>
      <c r="J2363" s="119"/>
      <c r="K2363" s="119"/>
      <c r="L2363" s="119"/>
      <c r="M2363" s="119"/>
      <c r="N2363" s="119"/>
      <c r="O2363" s="119"/>
      <c r="P2363" s="120">
        <f t="shared" si="126"/>
        <v>0</v>
      </c>
    </row>
    <row r="2364" spans="1:16" ht="14.25" customHeight="1">
      <c r="A2364" s="253"/>
      <c r="B2364" s="254"/>
      <c r="C2364" s="134">
        <v>13</v>
      </c>
      <c r="D2364" s="161"/>
      <c r="E2364" s="119"/>
      <c r="F2364" s="119"/>
      <c r="G2364" s="119"/>
      <c r="H2364" s="119"/>
      <c r="I2364" s="119"/>
      <c r="J2364" s="119"/>
      <c r="K2364" s="119"/>
      <c r="L2364" s="119"/>
      <c r="M2364" s="119"/>
      <c r="N2364" s="119"/>
      <c r="O2364" s="119"/>
      <c r="P2364" s="120">
        <f t="shared" si="126"/>
        <v>0</v>
      </c>
    </row>
    <row r="2365" spans="1:16" ht="14.25" customHeight="1">
      <c r="A2365" s="253"/>
      <c r="B2365" s="254"/>
      <c r="C2365" s="134">
        <v>14</v>
      </c>
      <c r="D2365" s="161"/>
      <c r="E2365" s="119"/>
      <c r="F2365" s="119"/>
      <c r="G2365" s="119"/>
      <c r="H2365" s="119"/>
      <c r="I2365" s="119"/>
      <c r="J2365" s="119"/>
      <c r="K2365" s="119"/>
      <c r="L2365" s="119"/>
      <c r="M2365" s="119"/>
      <c r="N2365" s="119"/>
      <c r="O2365" s="119"/>
      <c r="P2365" s="120">
        <f t="shared" si="126"/>
        <v>0</v>
      </c>
    </row>
    <row r="2366" spans="1:16" ht="14.25" customHeight="1">
      <c r="A2366" s="253"/>
      <c r="B2366" s="254"/>
      <c r="C2366" s="134">
        <v>15</v>
      </c>
      <c r="D2366" s="161"/>
      <c r="E2366" s="119"/>
      <c r="F2366" s="119"/>
      <c r="G2366" s="119"/>
      <c r="H2366" s="119"/>
      <c r="I2366" s="119"/>
      <c r="J2366" s="119"/>
      <c r="K2366" s="119"/>
      <c r="L2366" s="119"/>
      <c r="M2366" s="119"/>
      <c r="N2366" s="119"/>
      <c r="O2366" s="119"/>
      <c r="P2366" s="120">
        <f t="shared" si="126"/>
        <v>0</v>
      </c>
    </row>
    <row r="2367" spans="1:16" ht="14.25" customHeight="1">
      <c r="A2367" s="253"/>
      <c r="B2367" s="254"/>
      <c r="C2367" s="134">
        <v>16</v>
      </c>
      <c r="D2367" s="161"/>
      <c r="E2367" s="119"/>
      <c r="F2367" s="119"/>
      <c r="G2367" s="119"/>
      <c r="H2367" s="119"/>
      <c r="I2367" s="119"/>
      <c r="J2367" s="119"/>
      <c r="K2367" s="119"/>
      <c r="L2367" s="119"/>
      <c r="M2367" s="119"/>
      <c r="N2367" s="119"/>
      <c r="O2367" s="119"/>
      <c r="P2367" s="120">
        <f t="shared" si="126"/>
        <v>0</v>
      </c>
    </row>
    <row r="2368" spans="1:16" ht="14.25" customHeight="1">
      <c r="A2368" s="253"/>
      <c r="B2368" s="254"/>
      <c r="C2368" s="134">
        <v>17</v>
      </c>
      <c r="D2368" s="161"/>
      <c r="E2368" s="119"/>
      <c r="F2368" s="119"/>
      <c r="G2368" s="119"/>
      <c r="H2368" s="119"/>
      <c r="I2368" s="119"/>
      <c r="J2368" s="119"/>
      <c r="K2368" s="119"/>
      <c r="L2368" s="119"/>
      <c r="M2368" s="119"/>
      <c r="N2368" s="119"/>
      <c r="O2368" s="119"/>
      <c r="P2368" s="120">
        <f t="shared" si="126"/>
        <v>0</v>
      </c>
    </row>
    <row r="2369" spans="1:16" ht="14.25" customHeight="1">
      <c r="A2369" s="253"/>
      <c r="B2369" s="254"/>
      <c r="C2369" s="134">
        <v>25</v>
      </c>
      <c r="D2369" s="161"/>
      <c r="E2369" s="119"/>
      <c r="F2369" s="119"/>
      <c r="G2369" s="119"/>
      <c r="H2369" s="119"/>
      <c r="I2369" s="119"/>
      <c r="J2369" s="119"/>
      <c r="K2369" s="119"/>
      <c r="L2369" s="119"/>
      <c r="M2369" s="119"/>
      <c r="N2369" s="119"/>
      <c r="O2369" s="119"/>
      <c r="P2369" s="120">
        <f t="shared" si="126"/>
        <v>0</v>
      </c>
    </row>
    <row r="2370" spans="1:16" ht="14.25" customHeight="1">
      <c r="A2370" s="253"/>
      <c r="B2370" s="254"/>
      <c r="C2370" s="134">
        <v>26</v>
      </c>
      <c r="D2370" s="161"/>
      <c r="E2370" s="119"/>
      <c r="F2370" s="119"/>
      <c r="G2370" s="119"/>
      <c r="H2370" s="119"/>
      <c r="I2370" s="119"/>
      <c r="J2370" s="119"/>
      <c r="K2370" s="119"/>
      <c r="L2370" s="119"/>
      <c r="M2370" s="119"/>
      <c r="N2370" s="119"/>
      <c r="O2370" s="119"/>
      <c r="P2370" s="120">
        <f t="shared" si="126"/>
        <v>0</v>
      </c>
    </row>
    <row r="2371" spans="1:16" ht="14.25" customHeight="1">
      <c r="A2371" s="255"/>
      <c r="B2371" s="256"/>
      <c r="C2371" s="134">
        <v>27</v>
      </c>
      <c r="D2371" s="161"/>
      <c r="E2371" s="119"/>
      <c r="F2371" s="119"/>
      <c r="G2371" s="119"/>
      <c r="H2371" s="119"/>
      <c r="I2371" s="119"/>
      <c r="J2371" s="119"/>
      <c r="K2371" s="119"/>
      <c r="L2371" s="119"/>
      <c r="M2371" s="119"/>
      <c r="N2371" s="119"/>
      <c r="O2371" s="119"/>
      <c r="P2371" s="120">
        <f t="shared" si="126"/>
        <v>0</v>
      </c>
    </row>
    <row r="2372" spans="1:16" ht="14.25" customHeight="1">
      <c r="A2372" s="340">
        <v>612</v>
      </c>
      <c r="B2372" s="341" t="s">
        <v>2110</v>
      </c>
      <c r="C2372" s="134">
        <v>11</v>
      </c>
      <c r="D2372" s="161"/>
      <c r="E2372" s="119"/>
      <c r="F2372" s="119"/>
      <c r="G2372" s="119"/>
      <c r="H2372" s="119"/>
      <c r="I2372" s="119"/>
      <c r="J2372" s="119"/>
      <c r="K2372" s="119"/>
      <c r="L2372" s="119"/>
      <c r="M2372" s="119"/>
      <c r="N2372" s="119"/>
      <c r="O2372" s="119"/>
      <c r="P2372" s="120">
        <f t="shared" si="126"/>
        <v>0</v>
      </c>
    </row>
    <row r="2373" spans="1:16" ht="14.25" customHeight="1">
      <c r="A2373" s="253"/>
      <c r="B2373" s="254"/>
      <c r="C2373" s="134">
        <v>12</v>
      </c>
      <c r="D2373" s="161"/>
      <c r="E2373" s="119"/>
      <c r="F2373" s="119"/>
      <c r="G2373" s="119"/>
      <c r="H2373" s="119"/>
      <c r="I2373" s="119"/>
      <c r="J2373" s="119"/>
      <c r="K2373" s="119"/>
      <c r="L2373" s="119"/>
      <c r="M2373" s="119"/>
      <c r="N2373" s="119"/>
      <c r="O2373" s="119"/>
      <c r="P2373" s="120">
        <f t="shared" si="126"/>
        <v>0</v>
      </c>
    </row>
    <row r="2374" spans="1:16" ht="14.25" customHeight="1">
      <c r="A2374" s="253"/>
      <c r="B2374" s="254"/>
      <c r="C2374" s="134">
        <v>13</v>
      </c>
      <c r="D2374" s="161"/>
      <c r="E2374" s="119"/>
      <c r="F2374" s="119"/>
      <c r="G2374" s="119"/>
      <c r="H2374" s="119"/>
      <c r="I2374" s="119"/>
      <c r="J2374" s="119"/>
      <c r="K2374" s="119"/>
      <c r="L2374" s="119"/>
      <c r="M2374" s="119"/>
      <c r="N2374" s="119"/>
      <c r="O2374" s="119"/>
      <c r="P2374" s="120">
        <f t="shared" si="126"/>
        <v>0</v>
      </c>
    </row>
    <row r="2375" spans="1:16" ht="14.25" customHeight="1">
      <c r="A2375" s="253"/>
      <c r="B2375" s="254"/>
      <c r="C2375" s="134">
        <v>14</v>
      </c>
      <c r="D2375" s="161"/>
      <c r="E2375" s="119"/>
      <c r="F2375" s="119"/>
      <c r="G2375" s="119"/>
      <c r="H2375" s="119"/>
      <c r="I2375" s="119"/>
      <c r="J2375" s="119"/>
      <c r="K2375" s="119"/>
      <c r="L2375" s="119"/>
      <c r="M2375" s="119"/>
      <c r="N2375" s="119"/>
      <c r="O2375" s="119"/>
      <c r="P2375" s="120">
        <f t="shared" si="126"/>
        <v>0</v>
      </c>
    </row>
    <row r="2376" spans="1:16" ht="14.25" customHeight="1">
      <c r="A2376" s="253"/>
      <c r="B2376" s="254"/>
      <c r="C2376" s="134">
        <v>15</v>
      </c>
      <c r="D2376" s="161"/>
      <c r="E2376" s="119"/>
      <c r="F2376" s="119"/>
      <c r="G2376" s="119"/>
      <c r="H2376" s="119"/>
      <c r="I2376" s="119"/>
      <c r="J2376" s="119"/>
      <c r="K2376" s="119"/>
      <c r="L2376" s="119"/>
      <c r="M2376" s="119"/>
      <c r="N2376" s="119"/>
      <c r="O2376" s="119"/>
      <c r="P2376" s="120">
        <f t="shared" si="126"/>
        <v>0</v>
      </c>
    </row>
    <row r="2377" spans="1:16" ht="14.25" customHeight="1">
      <c r="A2377" s="253"/>
      <c r="B2377" s="254"/>
      <c r="C2377" s="134">
        <v>16</v>
      </c>
      <c r="D2377" s="161"/>
      <c r="E2377" s="119"/>
      <c r="F2377" s="119"/>
      <c r="G2377" s="119"/>
      <c r="H2377" s="119"/>
      <c r="I2377" s="119"/>
      <c r="J2377" s="119"/>
      <c r="K2377" s="119"/>
      <c r="L2377" s="119"/>
      <c r="M2377" s="119"/>
      <c r="N2377" s="119"/>
      <c r="O2377" s="119"/>
      <c r="P2377" s="120">
        <f t="shared" si="126"/>
        <v>0</v>
      </c>
    </row>
    <row r="2378" spans="1:16" ht="14.25" customHeight="1">
      <c r="A2378" s="253"/>
      <c r="B2378" s="254"/>
      <c r="C2378" s="134">
        <v>17</v>
      </c>
      <c r="D2378" s="161"/>
      <c r="E2378" s="119"/>
      <c r="F2378" s="119"/>
      <c r="G2378" s="119"/>
      <c r="H2378" s="119"/>
      <c r="I2378" s="119"/>
      <c r="J2378" s="119"/>
      <c r="K2378" s="119"/>
      <c r="L2378" s="119"/>
      <c r="M2378" s="119"/>
      <c r="N2378" s="119"/>
      <c r="O2378" s="119"/>
      <c r="P2378" s="120">
        <f t="shared" si="126"/>
        <v>0</v>
      </c>
    </row>
    <row r="2379" spans="1:16" ht="14.25" customHeight="1">
      <c r="A2379" s="253"/>
      <c r="B2379" s="254"/>
      <c r="C2379" s="134">
        <v>25</v>
      </c>
      <c r="D2379" s="161"/>
      <c r="E2379" s="119"/>
      <c r="F2379" s="119"/>
      <c r="G2379" s="119"/>
      <c r="H2379" s="119"/>
      <c r="I2379" s="119"/>
      <c r="J2379" s="119"/>
      <c r="K2379" s="119"/>
      <c r="L2379" s="119"/>
      <c r="M2379" s="119"/>
      <c r="N2379" s="119"/>
      <c r="O2379" s="119"/>
      <c r="P2379" s="120">
        <f t="shared" si="126"/>
        <v>0</v>
      </c>
    </row>
    <row r="2380" spans="1:16" ht="14.25" customHeight="1">
      <c r="A2380" s="253"/>
      <c r="B2380" s="254"/>
      <c r="C2380" s="134">
        <v>26</v>
      </c>
      <c r="D2380" s="161"/>
      <c r="E2380" s="119"/>
      <c r="F2380" s="119"/>
      <c r="G2380" s="119"/>
      <c r="H2380" s="119"/>
      <c r="I2380" s="119"/>
      <c r="J2380" s="119"/>
      <c r="K2380" s="119"/>
      <c r="L2380" s="119"/>
      <c r="M2380" s="119"/>
      <c r="N2380" s="119"/>
      <c r="O2380" s="119"/>
      <c r="P2380" s="120">
        <f t="shared" si="126"/>
        <v>0</v>
      </c>
    </row>
    <row r="2381" spans="1:16" ht="14.25" customHeight="1">
      <c r="A2381" s="255"/>
      <c r="B2381" s="256"/>
      <c r="C2381" s="134">
        <v>27</v>
      </c>
      <c r="D2381" s="161"/>
      <c r="E2381" s="119"/>
      <c r="F2381" s="119"/>
      <c r="G2381" s="119"/>
      <c r="H2381" s="119"/>
      <c r="I2381" s="119"/>
      <c r="J2381" s="119"/>
      <c r="K2381" s="119"/>
      <c r="L2381" s="119"/>
      <c r="M2381" s="119"/>
      <c r="N2381" s="119"/>
      <c r="O2381" s="119"/>
      <c r="P2381" s="120">
        <f t="shared" si="126"/>
        <v>0</v>
      </c>
    </row>
    <row r="2382" spans="1:16" ht="14.25" customHeight="1">
      <c r="A2382" s="340">
        <v>613</v>
      </c>
      <c r="B2382" s="341" t="s">
        <v>2111</v>
      </c>
      <c r="C2382" s="134">
        <v>11</v>
      </c>
      <c r="D2382" s="161"/>
      <c r="E2382" s="119"/>
      <c r="F2382" s="119"/>
      <c r="G2382" s="119"/>
      <c r="H2382" s="119"/>
      <c r="I2382" s="119"/>
      <c r="J2382" s="119"/>
      <c r="K2382" s="119"/>
      <c r="L2382" s="119"/>
      <c r="M2382" s="119"/>
      <c r="N2382" s="119"/>
      <c r="O2382" s="119"/>
      <c r="P2382" s="120">
        <f t="shared" si="126"/>
        <v>0</v>
      </c>
    </row>
    <row r="2383" spans="1:16" ht="14.25" customHeight="1">
      <c r="A2383" s="253"/>
      <c r="B2383" s="254"/>
      <c r="C2383" s="134">
        <v>12</v>
      </c>
      <c r="D2383" s="161"/>
      <c r="E2383" s="119"/>
      <c r="F2383" s="119"/>
      <c r="G2383" s="119"/>
      <c r="H2383" s="119"/>
      <c r="I2383" s="119"/>
      <c r="J2383" s="119"/>
      <c r="K2383" s="119"/>
      <c r="L2383" s="119"/>
      <c r="M2383" s="119"/>
      <c r="N2383" s="119"/>
      <c r="O2383" s="119"/>
      <c r="P2383" s="120">
        <f t="shared" si="126"/>
        <v>0</v>
      </c>
    </row>
    <row r="2384" spans="1:16" ht="14.25" customHeight="1">
      <c r="A2384" s="253"/>
      <c r="B2384" s="254"/>
      <c r="C2384" s="134">
        <v>13</v>
      </c>
      <c r="D2384" s="161"/>
      <c r="E2384" s="119"/>
      <c r="F2384" s="119"/>
      <c r="G2384" s="119"/>
      <c r="H2384" s="119"/>
      <c r="I2384" s="119"/>
      <c r="J2384" s="119"/>
      <c r="K2384" s="119"/>
      <c r="L2384" s="119"/>
      <c r="M2384" s="119"/>
      <c r="N2384" s="119"/>
      <c r="O2384" s="119"/>
      <c r="P2384" s="120">
        <f t="shared" si="126"/>
        <v>0</v>
      </c>
    </row>
    <row r="2385" spans="1:16" ht="14.25" customHeight="1">
      <c r="A2385" s="253"/>
      <c r="B2385" s="254"/>
      <c r="C2385" s="134">
        <v>14</v>
      </c>
      <c r="D2385" s="161"/>
      <c r="E2385" s="119"/>
      <c r="F2385" s="119"/>
      <c r="G2385" s="119"/>
      <c r="H2385" s="119"/>
      <c r="I2385" s="119"/>
      <c r="J2385" s="119"/>
      <c r="K2385" s="119"/>
      <c r="L2385" s="119"/>
      <c r="M2385" s="119"/>
      <c r="N2385" s="119"/>
      <c r="O2385" s="119"/>
      <c r="P2385" s="120">
        <f t="shared" si="126"/>
        <v>0</v>
      </c>
    </row>
    <row r="2386" spans="1:16" ht="14.25" customHeight="1">
      <c r="A2386" s="253"/>
      <c r="B2386" s="254"/>
      <c r="C2386" s="134">
        <v>15</v>
      </c>
      <c r="D2386" s="161"/>
      <c r="E2386" s="119"/>
      <c r="F2386" s="119"/>
      <c r="G2386" s="119"/>
      <c r="H2386" s="119"/>
      <c r="I2386" s="119"/>
      <c r="J2386" s="119"/>
      <c r="K2386" s="119"/>
      <c r="L2386" s="119"/>
      <c r="M2386" s="119"/>
      <c r="N2386" s="119"/>
      <c r="O2386" s="119"/>
      <c r="P2386" s="120">
        <f t="shared" si="126"/>
        <v>0</v>
      </c>
    </row>
    <row r="2387" spans="1:16" ht="14.25" customHeight="1">
      <c r="A2387" s="253"/>
      <c r="B2387" s="254"/>
      <c r="C2387" s="134">
        <v>16</v>
      </c>
      <c r="D2387" s="161"/>
      <c r="E2387" s="119"/>
      <c r="F2387" s="119"/>
      <c r="G2387" s="119"/>
      <c r="H2387" s="119"/>
      <c r="I2387" s="119"/>
      <c r="J2387" s="119"/>
      <c r="K2387" s="119"/>
      <c r="L2387" s="119"/>
      <c r="M2387" s="119"/>
      <c r="N2387" s="119"/>
      <c r="O2387" s="119"/>
      <c r="P2387" s="120">
        <f t="shared" si="126"/>
        <v>0</v>
      </c>
    </row>
    <row r="2388" spans="1:16" ht="14.25" customHeight="1">
      <c r="A2388" s="253"/>
      <c r="B2388" s="254"/>
      <c r="C2388" s="134">
        <v>17</v>
      </c>
      <c r="D2388" s="161"/>
      <c r="E2388" s="119"/>
      <c r="F2388" s="119"/>
      <c r="G2388" s="119"/>
      <c r="H2388" s="119"/>
      <c r="I2388" s="119"/>
      <c r="J2388" s="119"/>
      <c r="K2388" s="119"/>
      <c r="L2388" s="119"/>
      <c r="M2388" s="119"/>
      <c r="N2388" s="119"/>
      <c r="O2388" s="119"/>
      <c r="P2388" s="120">
        <f t="shared" si="126"/>
        <v>0</v>
      </c>
    </row>
    <row r="2389" spans="1:16" ht="14.25" customHeight="1">
      <c r="A2389" s="253"/>
      <c r="B2389" s="254"/>
      <c r="C2389" s="134">
        <v>25</v>
      </c>
      <c r="D2389" s="161"/>
      <c r="E2389" s="119"/>
      <c r="F2389" s="119"/>
      <c r="G2389" s="119"/>
      <c r="H2389" s="119"/>
      <c r="I2389" s="119"/>
      <c r="J2389" s="119"/>
      <c r="K2389" s="119"/>
      <c r="L2389" s="119"/>
      <c r="M2389" s="119"/>
      <c r="N2389" s="119"/>
      <c r="O2389" s="119"/>
      <c r="P2389" s="120">
        <f t="shared" si="126"/>
        <v>0</v>
      </c>
    </row>
    <row r="2390" spans="1:16" ht="14.25" customHeight="1">
      <c r="A2390" s="253"/>
      <c r="B2390" s="254"/>
      <c r="C2390" s="134">
        <v>26</v>
      </c>
      <c r="D2390" s="161"/>
      <c r="E2390" s="119"/>
      <c r="F2390" s="119"/>
      <c r="G2390" s="119"/>
      <c r="H2390" s="119"/>
      <c r="I2390" s="119"/>
      <c r="J2390" s="119"/>
      <c r="K2390" s="119"/>
      <c r="L2390" s="119"/>
      <c r="M2390" s="119"/>
      <c r="N2390" s="119"/>
      <c r="O2390" s="119"/>
      <c r="P2390" s="120">
        <f t="shared" si="126"/>
        <v>0</v>
      </c>
    </row>
    <row r="2391" spans="1:16" ht="14.25" customHeight="1">
      <c r="A2391" s="255"/>
      <c r="B2391" s="256"/>
      <c r="C2391" s="134">
        <v>27</v>
      </c>
      <c r="D2391" s="161"/>
      <c r="E2391" s="119"/>
      <c r="F2391" s="119"/>
      <c r="G2391" s="119"/>
      <c r="H2391" s="119"/>
      <c r="I2391" s="119"/>
      <c r="J2391" s="119"/>
      <c r="K2391" s="119"/>
      <c r="L2391" s="119"/>
      <c r="M2391" s="119"/>
      <c r="N2391" s="119"/>
      <c r="O2391" s="119"/>
      <c r="P2391" s="120">
        <f t="shared" si="126"/>
        <v>0</v>
      </c>
    </row>
    <row r="2392" spans="1:16" ht="14.25" customHeight="1">
      <c r="A2392" s="340">
        <v>614</v>
      </c>
      <c r="B2392" s="341" t="s">
        <v>2112</v>
      </c>
      <c r="C2392" s="134">
        <v>11</v>
      </c>
      <c r="D2392" s="161"/>
      <c r="E2392" s="119"/>
      <c r="F2392" s="119"/>
      <c r="G2392" s="119"/>
      <c r="H2392" s="119"/>
      <c r="I2392" s="119"/>
      <c r="J2392" s="119"/>
      <c r="K2392" s="119"/>
      <c r="L2392" s="119"/>
      <c r="M2392" s="119"/>
      <c r="N2392" s="119"/>
      <c r="O2392" s="119"/>
      <c r="P2392" s="120">
        <f t="shared" si="126"/>
        <v>0</v>
      </c>
    </row>
    <row r="2393" spans="1:16" ht="14.25" customHeight="1">
      <c r="A2393" s="253"/>
      <c r="B2393" s="254"/>
      <c r="C2393" s="134">
        <v>12</v>
      </c>
      <c r="D2393" s="161"/>
      <c r="E2393" s="119"/>
      <c r="F2393" s="119"/>
      <c r="G2393" s="119"/>
      <c r="H2393" s="119"/>
      <c r="I2393" s="119"/>
      <c r="J2393" s="119"/>
      <c r="K2393" s="119"/>
      <c r="L2393" s="119"/>
      <c r="M2393" s="119"/>
      <c r="N2393" s="119"/>
      <c r="O2393" s="119"/>
      <c r="P2393" s="120">
        <f t="shared" si="126"/>
        <v>0</v>
      </c>
    </row>
    <row r="2394" spans="1:16" ht="14.25" customHeight="1">
      <c r="A2394" s="253"/>
      <c r="B2394" s="254"/>
      <c r="C2394" s="134">
        <v>13</v>
      </c>
      <c r="D2394" s="161"/>
      <c r="E2394" s="119"/>
      <c r="F2394" s="119"/>
      <c r="G2394" s="119"/>
      <c r="H2394" s="119"/>
      <c r="I2394" s="119"/>
      <c r="J2394" s="119"/>
      <c r="K2394" s="119"/>
      <c r="L2394" s="119"/>
      <c r="M2394" s="119"/>
      <c r="N2394" s="119"/>
      <c r="O2394" s="119"/>
      <c r="P2394" s="120">
        <f t="shared" si="126"/>
        <v>0</v>
      </c>
    </row>
    <row r="2395" spans="1:16" ht="14.25" customHeight="1">
      <c r="A2395" s="253"/>
      <c r="B2395" s="254"/>
      <c r="C2395" s="134">
        <v>14</v>
      </c>
      <c r="D2395" s="161"/>
      <c r="E2395" s="119"/>
      <c r="F2395" s="119"/>
      <c r="G2395" s="119"/>
      <c r="H2395" s="119"/>
      <c r="I2395" s="119"/>
      <c r="J2395" s="119"/>
      <c r="K2395" s="119"/>
      <c r="L2395" s="119"/>
      <c r="M2395" s="119"/>
      <c r="N2395" s="119"/>
      <c r="O2395" s="119"/>
      <c r="P2395" s="120">
        <f t="shared" si="126"/>
        <v>0</v>
      </c>
    </row>
    <row r="2396" spans="1:16" ht="14.25" customHeight="1">
      <c r="A2396" s="253"/>
      <c r="B2396" s="254"/>
      <c r="C2396" s="134">
        <v>15</v>
      </c>
      <c r="D2396" s="161"/>
      <c r="E2396" s="119"/>
      <c r="F2396" s="119"/>
      <c r="G2396" s="119"/>
      <c r="H2396" s="119"/>
      <c r="I2396" s="119"/>
      <c r="J2396" s="119"/>
      <c r="K2396" s="119"/>
      <c r="L2396" s="119"/>
      <c r="M2396" s="119"/>
      <c r="N2396" s="119"/>
      <c r="O2396" s="119"/>
      <c r="P2396" s="120">
        <f t="shared" si="126"/>
        <v>0</v>
      </c>
    </row>
    <row r="2397" spans="1:16" ht="14.25" customHeight="1">
      <c r="A2397" s="253"/>
      <c r="B2397" s="254"/>
      <c r="C2397" s="134">
        <v>16</v>
      </c>
      <c r="D2397" s="161"/>
      <c r="E2397" s="119"/>
      <c r="F2397" s="119"/>
      <c r="G2397" s="119"/>
      <c r="H2397" s="119"/>
      <c r="I2397" s="119"/>
      <c r="J2397" s="119"/>
      <c r="K2397" s="119"/>
      <c r="L2397" s="119"/>
      <c r="M2397" s="119"/>
      <c r="N2397" s="119"/>
      <c r="O2397" s="119"/>
      <c r="P2397" s="120">
        <f t="shared" si="126"/>
        <v>0</v>
      </c>
    </row>
    <row r="2398" spans="1:16" ht="14.25" customHeight="1">
      <c r="A2398" s="253"/>
      <c r="B2398" s="254"/>
      <c r="C2398" s="134">
        <v>17</v>
      </c>
      <c r="D2398" s="161"/>
      <c r="E2398" s="119"/>
      <c r="F2398" s="119"/>
      <c r="G2398" s="119"/>
      <c r="H2398" s="119"/>
      <c r="I2398" s="119"/>
      <c r="J2398" s="119"/>
      <c r="K2398" s="119"/>
      <c r="L2398" s="119"/>
      <c r="M2398" s="119"/>
      <c r="N2398" s="119"/>
      <c r="O2398" s="119"/>
      <c r="P2398" s="120">
        <f t="shared" si="126"/>
        <v>0</v>
      </c>
    </row>
    <row r="2399" spans="1:16" ht="14.25" customHeight="1">
      <c r="A2399" s="253"/>
      <c r="B2399" s="254"/>
      <c r="C2399" s="134">
        <v>25</v>
      </c>
      <c r="D2399" s="161"/>
      <c r="E2399" s="119"/>
      <c r="F2399" s="119"/>
      <c r="G2399" s="119"/>
      <c r="H2399" s="119"/>
      <c r="I2399" s="119"/>
      <c r="J2399" s="119"/>
      <c r="K2399" s="119"/>
      <c r="L2399" s="119"/>
      <c r="M2399" s="119"/>
      <c r="N2399" s="119"/>
      <c r="O2399" s="119"/>
      <c r="P2399" s="120">
        <f t="shared" si="126"/>
        <v>0</v>
      </c>
    </row>
    <row r="2400" spans="1:16" ht="14.25" customHeight="1">
      <c r="A2400" s="253"/>
      <c r="B2400" s="254"/>
      <c r="C2400" s="134">
        <v>26</v>
      </c>
      <c r="D2400" s="161"/>
      <c r="E2400" s="119"/>
      <c r="F2400" s="119"/>
      <c r="G2400" s="119"/>
      <c r="H2400" s="119"/>
      <c r="I2400" s="119"/>
      <c r="J2400" s="119"/>
      <c r="K2400" s="119"/>
      <c r="L2400" s="119"/>
      <c r="M2400" s="119"/>
      <c r="N2400" s="119"/>
      <c r="O2400" s="119"/>
      <c r="P2400" s="120">
        <f t="shared" si="126"/>
        <v>0</v>
      </c>
    </row>
    <row r="2401" spans="1:16" ht="14.25" customHeight="1">
      <c r="A2401" s="255"/>
      <c r="B2401" s="256"/>
      <c r="C2401" s="134">
        <v>27</v>
      </c>
      <c r="D2401" s="161"/>
      <c r="E2401" s="119"/>
      <c r="F2401" s="119"/>
      <c r="G2401" s="119"/>
      <c r="H2401" s="119"/>
      <c r="I2401" s="119"/>
      <c r="J2401" s="119"/>
      <c r="K2401" s="119"/>
      <c r="L2401" s="119"/>
      <c r="M2401" s="119"/>
      <c r="N2401" s="119"/>
      <c r="O2401" s="119"/>
      <c r="P2401" s="120">
        <f t="shared" si="126"/>
        <v>0</v>
      </c>
    </row>
    <row r="2402" spans="1:16" ht="14.25" customHeight="1">
      <c r="A2402" s="340">
        <v>615</v>
      </c>
      <c r="B2402" s="341" t="s">
        <v>2113</v>
      </c>
      <c r="C2402" s="134">
        <v>11</v>
      </c>
      <c r="D2402" s="161"/>
      <c r="E2402" s="119"/>
      <c r="F2402" s="119"/>
      <c r="G2402" s="119"/>
      <c r="H2402" s="119"/>
      <c r="I2402" s="119"/>
      <c r="J2402" s="119"/>
      <c r="K2402" s="119"/>
      <c r="L2402" s="119"/>
      <c r="M2402" s="119"/>
      <c r="N2402" s="119"/>
      <c r="O2402" s="119"/>
      <c r="P2402" s="120">
        <f t="shared" si="126"/>
        <v>0</v>
      </c>
    </row>
    <row r="2403" spans="1:16" ht="14.25" customHeight="1">
      <c r="A2403" s="253"/>
      <c r="B2403" s="254"/>
      <c r="C2403" s="134">
        <v>12</v>
      </c>
      <c r="D2403" s="161"/>
      <c r="E2403" s="119"/>
      <c r="F2403" s="119"/>
      <c r="G2403" s="119"/>
      <c r="H2403" s="119"/>
      <c r="I2403" s="119"/>
      <c r="J2403" s="119"/>
      <c r="K2403" s="119"/>
      <c r="L2403" s="119"/>
      <c r="M2403" s="119"/>
      <c r="N2403" s="119"/>
      <c r="O2403" s="119"/>
      <c r="P2403" s="120">
        <f t="shared" si="126"/>
        <v>0</v>
      </c>
    </row>
    <row r="2404" spans="1:16" ht="14.25" customHeight="1">
      <c r="A2404" s="253"/>
      <c r="B2404" s="254"/>
      <c r="C2404" s="134">
        <v>13</v>
      </c>
      <c r="D2404" s="161"/>
      <c r="E2404" s="119"/>
      <c r="F2404" s="119"/>
      <c r="G2404" s="119"/>
      <c r="H2404" s="119"/>
      <c r="I2404" s="119"/>
      <c r="J2404" s="119"/>
      <c r="K2404" s="119"/>
      <c r="L2404" s="119"/>
      <c r="M2404" s="119"/>
      <c r="N2404" s="119"/>
      <c r="O2404" s="119"/>
      <c r="P2404" s="120">
        <f t="shared" si="126"/>
        <v>0</v>
      </c>
    </row>
    <row r="2405" spans="1:16" ht="14.25" customHeight="1">
      <c r="A2405" s="253"/>
      <c r="B2405" s="254"/>
      <c r="C2405" s="134">
        <v>14</v>
      </c>
      <c r="D2405" s="161"/>
      <c r="E2405" s="119"/>
      <c r="F2405" s="119"/>
      <c r="G2405" s="119"/>
      <c r="H2405" s="119"/>
      <c r="I2405" s="119"/>
      <c r="J2405" s="119"/>
      <c r="K2405" s="119"/>
      <c r="L2405" s="119"/>
      <c r="M2405" s="119"/>
      <c r="N2405" s="119"/>
      <c r="O2405" s="119"/>
      <c r="P2405" s="120">
        <f t="shared" si="126"/>
        <v>0</v>
      </c>
    </row>
    <row r="2406" spans="1:16" ht="14.25" customHeight="1">
      <c r="A2406" s="253"/>
      <c r="B2406" s="254"/>
      <c r="C2406" s="134">
        <v>15</v>
      </c>
      <c r="D2406" s="161"/>
      <c r="E2406" s="119"/>
      <c r="F2406" s="119"/>
      <c r="G2406" s="119"/>
      <c r="H2406" s="119"/>
      <c r="I2406" s="119"/>
      <c r="J2406" s="119"/>
      <c r="K2406" s="119"/>
      <c r="L2406" s="119"/>
      <c r="M2406" s="119"/>
      <c r="N2406" s="119"/>
      <c r="O2406" s="119"/>
      <c r="P2406" s="120">
        <f t="shared" si="126"/>
        <v>0</v>
      </c>
    </row>
    <row r="2407" spans="1:16" ht="14.25" customHeight="1">
      <c r="A2407" s="253"/>
      <c r="B2407" s="254"/>
      <c r="C2407" s="134">
        <v>16</v>
      </c>
      <c r="D2407" s="161"/>
      <c r="E2407" s="119"/>
      <c r="F2407" s="119"/>
      <c r="G2407" s="119"/>
      <c r="H2407" s="119"/>
      <c r="I2407" s="119"/>
      <c r="J2407" s="119"/>
      <c r="K2407" s="119"/>
      <c r="L2407" s="119"/>
      <c r="M2407" s="119"/>
      <c r="N2407" s="119"/>
      <c r="O2407" s="119"/>
      <c r="P2407" s="120">
        <f t="shared" si="126"/>
        <v>0</v>
      </c>
    </row>
    <row r="2408" spans="1:16" ht="14.25" customHeight="1">
      <c r="A2408" s="253"/>
      <c r="B2408" s="254"/>
      <c r="C2408" s="134">
        <v>17</v>
      </c>
      <c r="D2408" s="161"/>
      <c r="E2408" s="119"/>
      <c r="F2408" s="119"/>
      <c r="G2408" s="119"/>
      <c r="H2408" s="119"/>
      <c r="I2408" s="119"/>
      <c r="J2408" s="119"/>
      <c r="K2408" s="119"/>
      <c r="L2408" s="119"/>
      <c r="M2408" s="119"/>
      <c r="N2408" s="119"/>
      <c r="O2408" s="119"/>
      <c r="P2408" s="120">
        <f t="shared" si="126"/>
        <v>0</v>
      </c>
    </row>
    <row r="2409" spans="1:16" ht="14.25" customHeight="1">
      <c r="A2409" s="253"/>
      <c r="B2409" s="254"/>
      <c r="C2409" s="134">
        <v>25</v>
      </c>
      <c r="D2409" s="161"/>
      <c r="E2409" s="119"/>
      <c r="F2409" s="119"/>
      <c r="G2409" s="119"/>
      <c r="H2409" s="119"/>
      <c r="I2409" s="119"/>
      <c r="J2409" s="119"/>
      <c r="K2409" s="119"/>
      <c r="L2409" s="119"/>
      <c r="M2409" s="119"/>
      <c r="N2409" s="119"/>
      <c r="O2409" s="119"/>
      <c r="P2409" s="120">
        <f t="shared" si="126"/>
        <v>0</v>
      </c>
    </row>
    <row r="2410" spans="1:16" ht="14.25" customHeight="1">
      <c r="A2410" s="253"/>
      <c r="B2410" s="254"/>
      <c r="C2410" s="134">
        <v>26</v>
      </c>
      <c r="D2410" s="161"/>
      <c r="E2410" s="119"/>
      <c r="F2410" s="119"/>
      <c r="G2410" s="119"/>
      <c r="H2410" s="119"/>
      <c r="I2410" s="119"/>
      <c r="J2410" s="119"/>
      <c r="K2410" s="119"/>
      <c r="L2410" s="119"/>
      <c r="M2410" s="119"/>
      <c r="N2410" s="119"/>
      <c r="O2410" s="119"/>
      <c r="P2410" s="120">
        <f t="shared" si="126"/>
        <v>0</v>
      </c>
    </row>
    <row r="2411" spans="1:16" ht="14.25" customHeight="1">
      <c r="A2411" s="255"/>
      <c r="B2411" s="256"/>
      <c r="C2411" s="134">
        <v>27</v>
      </c>
      <c r="D2411" s="161"/>
      <c r="E2411" s="119"/>
      <c r="F2411" s="119"/>
      <c r="G2411" s="119"/>
      <c r="H2411" s="119"/>
      <c r="I2411" s="119"/>
      <c r="J2411" s="119"/>
      <c r="K2411" s="119"/>
      <c r="L2411" s="119"/>
      <c r="M2411" s="119"/>
      <c r="N2411" s="119"/>
      <c r="O2411" s="119"/>
      <c r="P2411" s="120">
        <f t="shared" si="126"/>
        <v>0</v>
      </c>
    </row>
    <row r="2412" spans="1:16" ht="14.25" customHeight="1">
      <c r="A2412" s="340">
        <v>616</v>
      </c>
      <c r="B2412" s="341" t="s">
        <v>2114</v>
      </c>
      <c r="C2412" s="134">
        <v>11</v>
      </c>
      <c r="D2412" s="161"/>
      <c r="E2412" s="119"/>
      <c r="F2412" s="119"/>
      <c r="G2412" s="119"/>
      <c r="H2412" s="119"/>
      <c r="I2412" s="119"/>
      <c r="J2412" s="119"/>
      <c r="K2412" s="119"/>
      <c r="L2412" s="119"/>
      <c r="M2412" s="119"/>
      <c r="N2412" s="119"/>
      <c r="O2412" s="119"/>
      <c r="P2412" s="120">
        <f t="shared" si="126"/>
        <v>0</v>
      </c>
    </row>
    <row r="2413" spans="1:16" ht="14.25" customHeight="1">
      <c r="A2413" s="253"/>
      <c r="B2413" s="254"/>
      <c r="C2413" s="134">
        <v>12</v>
      </c>
      <c r="D2413" s="161"/>
      <c r="E2413" s="119"/>
      <c r="F2413" s="119"/>
      <c r="G2413" s="119"/>
      <c r="H2413" s="119"/>
      <c r="I2413" s="119"/>
      <c r="J2413" s="119"/>
      <c r="K2413" s="119"/>
      <c r="L2413" s="119"/>
      <c r="M2413" s="119"/>
      <c r="N2413" s="119"/>
      <c r="O2413" s="119"/>
      <c r="P2413" s="120">
        <f t="shared" si="126"/>
        <v>0</v>
      </c>
    </row>
    <row r="2414" spans="1:16" ht="14.25" customHeight="1">
      <c r="A2414" s="253"/>
      <c r="B2414" s="254"/>
      <c r="C2414" s="134">
        <v>13</v>
      </c>
      <c r="D2414" s="161"/>
      <c r="E2414" s="119"/>
      <c r="F2414" s="119"/>
      <c r="G2414" s="119"/>
      <c r="H2414" s="119"/>
      <c r="I2414" s="119"/>
      <c r="J2414" s="119"/>
      <c r="K2414" s="119"/>
      <c r="L2414" s="119"/>
      <c r="M2414" s="119"/>
      <c r="N2414" s="119"/>
      <c r="O2414" s="119"/>
      <c r="P2414" s="120">
        <f t="shared" si="126"/>
        <v>0</v>
      </c>
    </row>
    <row r="2415" spans="1:16" ht="14.25" customHeight="1">
      <c r="A2415" s="253"/>
      <c r="B2415" s="254"/>
      <c r="C2415" s="134">
        <v>14</v>
      </c>
      <c r="D2415" s="161"/>
      <c r="E2415" s="119"/>
      <c r="F2415" s="119"/>
      <c r="G2415" s="119"/>
      <c r="H2415" s="119"/>
      <c r="I2415" s="119"/>
      <c r="J2415" s="119"/>
      <c r="K2415" s="119"/>
      <c r="L2415" s="119"/>
      <c r="M2415" s="119"/>
      <c r="N2415" s="119"/>
      <c r="O2415" s="119"/>
      <c r="P2415" s="120">
        <f t="shared" si="126"/>
        <v>0</v>
      </c>
    </row>
    <row r="2416" spans="1:16" ht="14.25" customHeight="1">
      <c r="A2416" s="253"/>
      <c r="B2416" s="254"/>
      <c r="C2416" s="134">
        <v>15</v>
      </c>
      <c r="D2416" s="161"/>
      <c r="E2416" s="119"/>
      <c r="F2416" s="119"/>
      <c r="G2416" s="119"/>
      <c r="H2416" s="119"/>
      <c r="I2416" s="119"/>
      <c r="J2416" s="119"/>
      <c r="K2416" s="119"/>
      <c r="L2416" s="119"/>
      <c r="M2416" s="119"/>
      <c r="N2416" s="119"/>
      <c r="O2416" s="119"/>
      <c r="P2416" s="120">
        <f t="shared" si="126"/>
        <v>0</v>
      </c>
    </row>
    <row r="2417" spans="1:16" ht="14.25" customHeight="1">
      <c r="A2417" s="253"/>
      <c r="B2417" s="254"/>
      <c r="C2417" s="134">
        <v>16</v>
      </c>
      <c r="D2417" s="161"/>
      <c r="E2417" s="119"/>
      <c r="F2417" s="119"/>
      <c r="G2417" s="119"/>
      <c r="H2417" s="119"/>
      <c r="I2417" s="119"/>
      <c r="J2417" s="119"/>
      <c r="K2417" s="119"/>
      <c r="L2417" s="119"/>
      <c r="M2417" s="119"/>
      <c r="N2417" s="119"/>
      <c r="O2417" s="119"/>
      <c r="P2417" s="120">
        <f t="shared" si="126"/>
        <v>0</v>
      </c>
    </row>
    <row r="2418" spans="1:16" ht="14.25" customHeight="1">
      <c r="A2418" s="253"/>
      <c r="B2418" s="254"/>
      <c r="C2418" s="134">
        <v>17</v>
      </c>
      <c r="D2418" s="161"/>
      <c r="E2418" s="119"/>
      <c r="F2418" s="119"/>
      <c r="G2418" s="119"/>
      <c r="H2418" s="119"/>
      <c r="I2418" s="119"/>
      <c r="J2418" s="119"/>
      <c r="K2418" s="119"/>
      <c r="L2418" s="119"/>
      <c r="M2418" s="119"/>
      <c r="N2418" s="119"/>
      <c r="O2418" s="119"/>
      <c r="P2418" s="120">
        <f t="shared" si="126"/>
        <v>0</v>
      </c>
    </row>
    <row r="2419" spans="1:16" ht="14.25" customHeight="1">
      <c r="A2419" s="253"/>
      <c r="B2419" s="254"/>
      <c r="C2419" s="134">
        <v>25</v>
      </c>
      <c r="D2419" s="161"/>
      <c r="E2419" s="119"/>
      <c r="F2419" s="119"/>
      <c r="G2419" s="119"/>
      <c r="H2419" s="119"/>
      <c r="I2419" s="119"/>
      <c r="J2419" s="119"/>
      <c r="K2419" s="119"/>
      <c r="L2419" s="119"/>
      <c r="M2419" s="119"/>
      <c r="N2419" s="119"/>
      <c r="O2419" s="119"/>
      <c r="P2419" s="120">
        <f t="shared" si="126"/>
        <v>0</v>
      </c>
    </row>
    <row r="2420" spans="1:16" ht="14.25" customHeight="1">
      <c r="A2420" s="253"/>
      <c r="B2420" s="254"/>
      <c r="C2420" s="134">
        <v>26</v>
      </c>
      <c r="D2420" s="161"/>
      <c r="E2420" s="119"/>
      <c r="F2420" s="119"/>
      <c r="G2420" s="119"/>
      <c r="H2420" s="119"/>
      <c r="I2420" s="119"/>
      <c r="J2420" s="119"/>
      <c r="K2420" s="119"/>
      <c r="L2420" s="119"/>
      <c r="M2420" s="119"/>
      <c r="N2420" s="119"/>
      <c r="O2420" s="119"/>
      <c r="P2420" s="120">
        <f t="shared" si="126"/>
        <v>0</v>
      </c>
    </row>
    <row r="2421" spans="1:16" ht="14.25" customHeight="1">
      <c r="A2421" s="255"/>
      <c r="B2421" s="256"/>
      <c r="C2421" s="134">
        <v>27</v>
      </c>
      <c r="D2421" s="161"/>
      <c r="E2421" s="119"/>
      <c r="F2421" s="119"/>
      <c r="G2421" s="119"/>
      <c r="H2421" s="119"/>
      <c r="I2421" s="119"/>
      <c r="J2421" s="119"/>
      <c r="K2421" s="119"/>
      <c r="L2421" s="119"/>
      <c r="M2421" s="119"/>
      <c r="N2421" s="119"/>
      <c r="O2421" s="119"/>
      <c r="P2421" s="120">
        <f t="shared" si="126"/>
        <v>0</v>
      </c>
    </row>
    <row r="2422" spans="1:16" ht="14.25" customHeight="1">
      <c r="A2422" s="340">
        <v>617</v>
      </c>
      <c r="B2422" s="341" t="s">
        <v>2115</v>
      </c>
      <c r="C2422" s="134">
        <v>11</v>
      </c>
      <c r="D2422" s="161"/>
      <c r="E2422" s="119"/>
      <c r="F2422" s="119"/>
      <c r="G2422" s="119"/>
      <c r="H2422" s="119"/>
      <c r="I2422" s="119"/>
      <c r="J2422" s="119"/>
      <c r="K2422" s="119"/>
      <c r="L2422" s="119"/>
      <c r="M2422" s="119"/>
      <c r="N2422" s="119"/>
      <c r="O2422" s="119"/>
      <c r="P2422" s="120">
        <f t="shared" si="126"/>
        <v>0</v>
      </c>
    </row>
    <row r="2423" spans="1:16" ht="14.25" customHeight="1">
      <c r="A2423" s="253"/>
      <c r="B2423" s="254"/>
      <c r="C2423" s="134">
        <v>12</v>
      </c>
      <c r="D2423" s="161"/>
      <c r="E2423" s="119"/>
      <c r="F2423" s="119"/>
      <c r="G2423" s="119"/>
      <c r="H2423" s="119"/>
      <c r="I2423" s="119"/>
      <c r="J2423" s="119"/>
      <c r="K2423" s="119"/>
      <c r="L2423" s="119"/>
      <c r="M2423" s="119"/>
      <c r="N2423" s="119"/>
      <c r="O2423" s="119"/>
      <c r="P2423" s="120">
        <f t="shared" si="126"/>
        <v>0</v>
      </c>
    </row>
    <row r="2424" spans="1:16" ht="14.25" customHeight="1">
      <c r="A2424" s="253"/>
      <c r="B2424" s="254"/>
      <c r="C2424" s="134">
        <v>13</v>
      </c>
      <c r="D2424" s="161"/>
      <c r="E2424" s="119"/>
      <c r="F2424" s="119"/>
      <c r="G2424" s="119"/>
      <c r="H2424" s="119"/>
      <c r="I2424" s="119"/>
      <c r="J2424" s="119"/>
      <c r="K2424" s="119"/>
      <c r="L2424" s="119"/>
      <c r="M2424" s="119"/>
      <c r="N2424" s="119"/>
      <c r="O2424" s="119"/>
      <c r="P2424" s="120">
        <f t="shared" si="126"/>
        <v>0</v>
      </c>
    </row>
    <row r="2425" spans="1:16" ht="14.25" customHeight="1">
      <c r="A2425" s="253"/>
      <c r="B2425" s="254"/>
      <c r="C2425" s="134">
        <v>14</v>
      </c>
      <c r="D2425" s="161"/>
      <c r="E2425" s="119"/>
      <c r="F2425" s="119"/>
      <c r="G2425" s="119"/>
      <c r="H2425" s="119"/>
      <c r="I2425" s="119"/>
      <c r="J2425" s="119"/>
      <c r="K2425" s="119"/>
      <c r="L2425" s="119"/>
      <c r="M2425" s="119"/>
      <c r="N2425" s="119"/>
      <c r="O2425" s="119"/>
      <c r="P2425" s="120">
        <f t="shared" si="126"/>
        <v>0</v>
      </c>
    </row>
    <row r="2426" spans="1:16" ht="14.25" customHeight="1">
      <c r="A2426" s="253"/>
      <c r="B2426" s="254"/>
      <c r="C2426" s="134">
        <v>15</v>
      </c>
      <c r="D2426" s="161"/>
      <c r="E2426" s="119"/>
      <c r="F2426" s="119"/>
      <c r="G2426" s="119"/>
      <c r="H2426" s="119"/>
      <c r="I2426" s="119"/>
      <c r="J2426" s="119"/>
      <c r="K2426" s="119"/>
      <c r="L2426" s="119"/>
      <c r="M2426" s="119"/>
      <c r="N2426" s="119"/>
      <c r="O2426" s="119"/>
      <c r="P2426" s="120">
        <f t="shared" si="126"/>
        <v>0</v>
      </c>
    </row>
    <row r="2427" spans="1:16" ht="14.25" customHeight="1">
      <c r="A2427" s="253"/>
      <c r="B2427" s="254"/>
      <c r="C2427" s="134">
        <v>16</v>
      </c>
      <c r="D2427" s="161"/>
      <c r="E2427" s="119"/>
      <c r="F2427" s="119"/>
      <c r="G2427" s="119"/>
      <c r="H2427" s="119"/>
      <c r="I2427" s="119"/>
      <c r="J2427" s="119"/>
      <c r="K2427" s="119"/>
      <c r="L2427" s="119"/>
      <c r="M2427" s="119"/>
      <c r="N2427" s="119"/>
      <c r="O2427" s="119"/>
      <c r="P2427" s="120">
        <f t="shared" si="126"/>
        <v>0</v>
      </c>
    </row>
    <row r="2428" spans="1:16" ht="14.25" customHeight="1">
      <c r="A2428" s="253"/>
      <c r="B2428" s="254"/>
      <c r="C2428" s="134">
        <v>17</v>
      </c>
      <c r="D2428" s="161"/>
      <c r="E2428" s="119"/>
      <c r="F2428" s="119"/>
      <c r="G2428" s="119"/>
      <c r="H2428" s="119"/>
      <c r="I2428" s="119"/>
      <c r="J2428" s="119"/>
      <c r="K2428" s="119"/>
      <c r="L2428" s="119"/>
      <c r="M2428" s="119"/>
      <c r="N2428" s="119"/>
      <c r="O2428" s="119"/>
      <c r="P2428" s="120">
        <f t="shared" si="126"/>
        <v>0</v>
      </c>
    </row>
    <row r="2429" spans="1:16" ht="14.25" customHeight="1">
      <c r="A2429" s="253"/>
      <c r="B2429" s="254"/>
      <c r="C2429" s="134">
        <v>25</v>
      </c>
      <c r="D2429" s="161"/>
      <c r="E2429" s="119"/>
      <c r="F2429" s="119"/>
      <c r="G2429" s="119"/>
      <c r="H2429" s="119"/>
      <c r="I2429" s="119"/>
      <c r="J2429" s="119"/>
      <c r="K2429" s="119"/>
      <c r="L2429" s="119"/>
      <c r="M2429" s="119"/>
      <c r="N2429" s="119"/>
      <c r="O2429" s="119"/>
      <c r="P2429" s="120">
        <f t="shared" si="126"/>
        <v>0</v>
      </c>
    </row>
    <row r="2430" spans="1:16" ht="14.25" customHeight="1">
      <c r="A2430" s="253"/>
      <c r="B2430" s="254"/>
      <c r="C2430" s="134">
        <v>26</v>
      </c>
      <c r="D2430" s="161"/>
      <c r="E2430" s="119"/>
      <c r="F2430" s="119"/>
      <c r="G2430" s="119"/>
      <c r="H2430" s="119"/>
      <c r="I2430" s="119"/>
      <c r="J2430" s="119"/>
      <c r="K2430" s="119"/>
      <c r="L2430" s="119"/>
      <c r="M2430" s="119"/>
      <c r="N2430" s="119"/>
      <c r="O2430" s="119"/>
      <c r="P2430" s="120">
        <f t="shared" si="126"/>
        <v>0</v>
      </c>
    </row>
    <row r="2431" spans="1:16" ht="14.25" customHeight="1">
      <c r="A2431" s="255"/>
      <c r="B2431" s="256"/>
      <c r="C2431" s="134">
        <v>27</v>
      </c>
      <c r="D2431" s="161"/>
      <c r="E2431" s="119"/>
      <c r="F2431" s="119"/>
      <c r="G2431" s="119"/>
      <c r="H2431" s="119"/>
      <c r="I2431" s="119"/>
      <c r="J2431" s="119"/>
      <c r="K2431" s="119"/>
      <c r="L2431" s="119"/>
      <c r="M2431" s="119"/>
      <c r="N2431" s="119"/>
      <c r="O2431" s="119"/>
      <c r="P2431" s="120">
        <f t="shared" si="126"/>
        <v>0</v>
      </c>
    </row>
    <row r="2432" spans="1:16" ht="14.25" customHeight="1">
      <c r="A2432" s="340">
        <v>619</v>
      </c>
      <c r="B2432" s="341" t="s">
        <v>2116</v>
      </c>
      <c r="C2432" s="134">
        <v>11</v>
      </c>
      <c r="D2432" s="161"/>
      <c r="E2432" s="119"/>
      <c r="F2432" s="119"/>
      <c r="G2432" s="119"/>
      <c r="H2432" s="119"/>
      <c r="I2432" s="119"/>
      <c r="J2432" s="119"/>
      <c r="K2432" s="119"/>
      <c r="L2432" s="119"/>
      <c r="M2432" s="119"/>
      <c r="N2432" s="119"/>
      <c r="O2432" s="119"/>
      <c r="P2432" s="120">
        <f t="shared" si="126"/>
        <v>0</v>
      </c>
    </row>
    <row r="2433" spans="1:16" ht="14.25" customHeight="1">
      <c r="A2433" s="253"/>
      <c r="B2433" s="254"/>
      <c r="C2433" s="134">
        <v>12</v>
      </c>
      <c r="D2433" s="161"/>
      <c r="E2433" s="119"/>
      <c r="F2433" s="119"/>
      <c r="G2433" s="119"/>
      <c r="H2433" s="119"/>
      <c r="I2433" s="119"/>
      <c r="J2433" s="119"/>
      <c r="K2433" s="119"/>
      <c r="L2433" s="119"/>
      <c r="M2433" s="119"/>
      <c r="N2433" s="119"/>
      <c r="O2433" s="119"/>
      <c r="P2433" s="120">
        <f t="shared" si="126"/>
        <v>0</v>
      </c>
    </row>
    <row r="2434" spans="1:16" ht="14.25" customHeight="1">
      <c r="A2434" s="253"/>
      <c r="B2434" s="254"/>
      <c r="C2434" s="134">
        <v>13</v>
      </c>
      <c r="D2434" s="161"/>
      <c r="E2434" s="119"/>
      <c r="F2434" s="119"/>
      <c r="G2434" s="119"/>
      <c r="H2434" s="119"/>
      <c r="I2434" s="119"/>
      <c r="J2434" s="119"/>
      <c r="K2434" s="119"/>
      <c r="L2434" s="119"/>
      <c r="M2434" s="119"/>
      <c r="N2434" s="119"/>
      <c r="O2434" s="119"/>
      <c r="P2434" s="120">
        <f t="shared" si="126"/>
        <v>0</v>
      </c>
    </row>
    <row r="2435" spans="1:16" ht="14.25" customHeight="1">
      <c r="A2435" s="253"/>
      <c r="B2435" s="254"/>
      <c r="C2435" s="134">
        <v>14</v>
      </c>
      <c r="D2435" s="161"/>
      <c r="E2435" s="119"/>
      <c r="F2435" s="119"/>
      <c r="G2435" s="119"/>
      <c r="H2435" s="119"/>
      <c r="I2435" s="119"/>
      <c r="J2435" s="119"/>
      <c r="K2435" s="119"/>
      <c r="L2435" s="119"/>
      <c r="M2435" s="119"/>
      <c r="N2435" s="119"/>
      <c r="O2435" s="119"/>
      <c r="P2435" s="120">
        <f t="shared" si="126"/>
        <v>0</v>
      </c>
    </row>
    <row r="2436" spans="1:16" ht="14.25" customHeight="1">
      <c r="A2436" s="253"/>
      <c r="B2436" s="254"/>
      <c r="C2436" s="134">
        <v>15</v>
      </c>
      <c r="D2436" s="161"/>
      <c r="E2436" s="119"/>
      <c r="F2436" s="119"/>
      <c r="G2436" s="119"/>
      <c r="H2436" s="119"/>
      <c r="I2436" s="119"/>
      <c r="J2436" s="119"/>
      <c r="K2436" s="119"/>
      <c r="L2436" s="119"/>
      <c r="M2436" s="119"/>
      <c r="N2436" s="119"/>
      <c r="O2436" s="119"/>
      <c r="P2436" s="120">
        <f t="shared" si="126"/>
        <v>0</v>
      </c>
    </row>
    <row r="2437" spans="1:16" ht="14.25" customHeight="1">
      <c r="A2437" s="253"/>
      <c r="B2437" s="254"/>
      <c r="C2437" s="134">
        <v>16</v>
      </c>
      <c r="D2437" s="161"/>
      <c r="E2437" s="119"/>
      <c r="F2437" s="119"/>
      <c r="G2437" s="119"/>
      <c r="H2437" s="119"/>
      <c r="I2437" s="119"/>
      <c r="J2437" s="119"/>
      <c r="K2437" s="119"/>
      <c r="L2437" s="119"/>
      <c r="M2437" s="119"/>
      <c r="N2437" s="119"/>
      <c r="O2437" s="119"/>
      <c r="P2437" s="120">
        <f t="shared" si="126"/>
        <v>0</v>
      </c>
    </row>
    <row r="2438" spans="1:16" ht="14.25" customHeight="1">
      <c r="A2438" s="253"/>
      <c r="B2438" s="254"/>
      <c r="C2438" s="134">
        <v>17</v>
      </c>
      <c r="D2438" s="161"/>
      <c r="E2438" s="119"/>
      <c r="F2438" s="119"/>
      <c r="G2438" s="119"/>
      <c r="H2438" s="119"/>
      <c r="I2438" s="119"/>
      <c r="J2438" s="119"/>
      <c r="K2438" s="119"/>
      <c r="L2438" s="119"/>
      <c r="M2438" s="119"/>
      <c r="N2438" s="119"/>
      <c r="O2438" s="119"/>
      <c r="P2438" s="120">
        <f t="shared" si="126"/>
        <v>0</v>
      </c>
    </row>
    <row r="2439" spans="1:16" ht="14.25" customHeight="1">
      <c r="A2439" s="253"/>
      <c r="B2439" s="254"/>
      <c r="C2439" s="134">
        <v>25</v>
      </c>
      <c r="D2439" s="161"/>
      <c r="E2439" s="119"/>
      <c r="F2439" s="119"/>
      <c r="G2439" s="119"/>
      <c r="H2439" s="119"/>
      <c r="I2439" s="119"/>
      <c r="J2439" s="119"/>
      <c r="K2439" s="119"/>
      <c r="L2439" s="119"/>
      <c r="M2439" s="119"/>
      <c r="N2439" s="119"/>
      <c r="O2439" s="119"/>
      <c r="P2439" s="120">
        <f t="shared" si="126"/>
        <v>0</v>
      </c>
    </row>
    <row r="2440" spans="1:16" ht="14.25" customHeight="1">
      <c r="A2440" s="253"/>
      <c r="B2440" s="254"/>
      <c r="C2440" s="134">
        <v>26</v>
      </c>
      <c r="D2440" s="161"/>
      <c r="E2440" s="119"/>
      <c r="F2440" s="119"/>
      <c r="G2440" s="119"/>
      <c r="H2440" s="119"/>
      <c r="I2440" s="119"/>
      <c r="J2440" s="119"/>
      <c r="K2440" s="119"/>
      <c r="L2440" s="119"/>
      <c r="M2440" s="119"/>
      <c r="N2440" s="119"/>
      <c r="O2440" s="119"/>
      <c r="P2440" s="120">
        <f t="shared" si="126"/>
        <v>0</v>
      </c>
    </row>
    <row r="2441" spans="1:16" ht="14.25" customHeight="1">
      <c r="A2441" s="255"/>
      <c r="B2441" s="256"/>
      <c r="C2441" s="134">
        <v>27</v>
      </c>
      <c r="D2441" s="161"/>
      <c r="E2441" s="119"/>
      <c r="F2441" s="119"/>
      <c r="G2441" s="119"/>
      <c r="H2441" s="119"/>
      <c r="I2441" s="119"/>
      <c r="J2441" s="119"/>
      <c r="K2441" s="119"/>
      <c r="L2441" s="119"/>
      <c r="M2441" s="119"/>
      <c r="N2441" s="119"/>
      <c r="O2441" s="119"/>
      <c r="P2441" s="120">
        <f t="shared" si="126"/>
        <v>0</v>
      </c>
    </row>
    <row r="2442" spans="1:16" ht="14.25" customHeight="1">
      <c r="A2442" s="155">
        <v>6200</v>
      </c>
      <c r="B2442" s="339" t="s">
        <v>2117</v>
      </c>
      <c r="C2442" s="262"/>
      <c r="D2442" s="156">
        <f t="shared" ref="D2442:P2442" si="127">SUM(D2443:D2522)</f>
        <v>333093</v>
      </c>
      <c r="E2442" s="156">
        <f t="shared" si="127"/>
        <v>333094</v>
      </c>
      <c r="F2442" s="156">
        <f t="shared" si="127"/>
        <v>333095</v>
      </c>
      <c r="G2442" s="156">
        <f t="shared" si="127"/>
        <v>333096</v>
      </c>
      <c r="H2442" s="156">
        <f t="shared" si="127"/>
        <v>333097</v>
      </c>
      <c r="I2442" s="156">
        <f t="shared" si="127"/>
        <v>333098</v>
      </c>
      <c r="J2442" s="156">
        <f t="shared" si="127"/>
        <v>333099</v>
      </c>
      <c r="K2442" s="156">
        <f t="shared" si="127"/>
        <v>333100</v>
      </c>
      <c r="L2442" s="156">
        <f t="shared" si="127"/>
        <v>333101</v>
      </c>
      <c r="M2442" s="156">
        <f t="shared" si="127"/>
        <v>333102</v>
      </c>
      <c r="N2442" s="156">
        <f t="shared" si="127"/>
        <v>333103</v>
      </c>
      <c r="O2442" s="156">
        <f t="shared" si="127"/>
        <v>333104</v>
      </c>
      <c r="P2442" s="156">
        <f t="shared" si="127"/>
        <v>3997182</v>
      </c>
    </row>
    <row r="2443" spans="1:16" ht="14.25" customHeight="1">
      <c r="A2443" s="340">
        <v>621</v>
      </c>
      <c r="B2443" s="341" t="s">
        <v>2109</v>
      </c>
      <c r="C2443" s="134">
        <v>11</v>
      </c>
      <c r="D2443" s="161"/>
      <c r="E2443" s="119"/>
      <c r="F2443" s="119"/>
      <c r="G2443" s="119"/>
      <c r="H2443" s="119"/>
      <c r="I2443" s="119"/>
      <c r="J2443" s="119"/>
      <c r="K2443" s="119"/>
      <c r="L2443" s="119"/>
      <c r="M2443" s="119"/>
      <c r="N2443" s="119"/>
      <c r="O2443" s="119"/>
      <c r="P2443" s="120">
        <f t="shared" ref="P2443:P2522" si="128">SUM(D2443:O2443)</f>
        <v>0</v>
      </c>
    </row>
    <row r="2444" spans="1:16" ht="14.25" customHeight="1">
      <c r="A2444" s="253"/>
      <c r="B2444" s="254"/>
      <c r="C2444" s="134">
        <v>12</v>
      </c>
      <c r="D2444" s="161"/>
      <c r="E2444" s="119"/>
      <c r="F2444" s="119"/>
      <c r="G2444" s="119"/>
      <c r="H2444" s="119"/>
      <c r="I2444" s="119"/>
      <c r="J2444" s="119"/>
      <c r="K2444" s="119"/>
      <c r="L2444" s="119"/>
      <c r="M2444" s="119"/>
      <c r="N2444" s="119"/>
      <c r="O2444" s="119"/>
      <c r="P2444" s="120">
        <f t="shared" si="128"/>
        <v>0</v>
      </c>
    </row>
    <row r="2445" spans="1:16" ht="14.25" customHeight="1">
      <c r="A2445" s="253"/>
      <c r="B2445" s="254"/>
      <c r="C2445" s="134">
        <v>13</v>
      </c>
      <c r="D2445" s="161"/>
      <c r="E2445" s="119"/>
      <c r="F2445" s="119"/>
      <c r="G2445" s="119"/>
      <c r="H2445" s="119"/>
      <c r="I2445" s="119"/>
      <c r="J2445" s="119"/>
      <c r="K2445" s="119"/>
      <c r="L2445" s="119"/>
      <c r="M2445" s="119"/>
      <c r="N2445" s="119"/>
      <c r="O2445" s="119"/>
      <c r="P2445" s="120">
        <f t="shared" si="128"/>
        <v>0</v>
      </c>
    </row>
    <row r="2446" spans="1:16" ht="14.25" customHeight="1">
      <c r="A2446" s="253"/>
      <c r="B2446" s="254"/>
      <c r="C2446" s="134">
        <v>14</v>
      </c>
      <c r="D2446" s="161"/>
      <c r="E2446" s="119"/>
      <c r="F2446" s="119"/>
      <c r="G2446" s="119"/>
      <c r="H2446" s="119"/>
      <c r="I2446" s="119"/>
      <c r="J2446" s="119"/>
      <c r="K2446" s="119"/>
      <c r="L2446" s="119"/>
      <c r="M2446" s="119"/>
      <c r="N2446" s="119"/>
      <c r="O2446" s="119"/>
      <c r="P2446" s="120">
        <f t="shared" si="128"/>
        <v>0</v>
      </c>
    </row>
    <row r="2447" spans="1:16" ht="14.25" customHeight="1">
      <c r="A2447" s="253"/>
      <c r="B2447" s="254"/>
      <c r="C2447" s="134">
        <v>15</v>
      </c>
      <c r="D2447" s="161"/>
      <c r="E2447" s="119"/>
      <c r="F2447" s="119"/>
      <c r="G2447" s="119"/>
      <c r="H2447" s="119"/>
      <c r="I2447" s="119"/>
      <c r="J2447" s="119"/>
      <c r="K2447" s="119"/>
      <c r="L2447" s="119"/>
      <c r="M2447" s="119"/>
      <c r="N2447" s="119"/>
      <c r="O2447" s="119"/>
      <c r="P2447" s="120">
        <f t="shared" si="128"/>
        <v>0</v>
      </c>
    </row>
    <row r="2448" spans="1:16" ht="14.25" customHeight="1">
      <c r="A2448" s="253"/>
      <c r="B2448" s="254"/>
      <c r="C2448" s="134">
        <v>16</v>
      </c>
      <c r="D2448" s="161"/>
      <c r="E2448" s="119"/>
      <c r="F2448" s="119"/>
      <c r="G2448" s="119"/>
      <c r="H2448" s="119"/>
      <c r="I2448" s="119"/>
      <c r="J2448" s="119"/>
      <c r="K2448" s="119"/>
      <c r="L2448" s="119"/>
      <c r="M2448" s="119"/>
      <c r="N2448" s="119"/>
      <c r="O2448" s="119"/>
      <c r="P2448" s="120">
        <f t="shared" si="128"/>
        <v>0</v>
      </c>
    </row>
    <row r="2449" spans="1:16" ht="14.25" customHeight="1">
      <c r="A2449" s="253"/>
      <c r="B2449" s="254"/>
      <c r="C2449" s="134">
        <v>17</v>
      </c>
      <c r="D2449" s="161"/>
      <c r="E2449" s="119"/>
      <c r="F2449" s="119"/>
      <c r="G2449" s="119"/>
      <c r="H2449" s="119"/>
      <c r="I2449" s="119"/>
      <c r="J2449" s="119"/>
      <c r="K2449" s="119"/>
      <c r="L2449" s="119"/>
      <c r="M2449" s="119"/>
      <c r="N2449" s="119"/>
      <c r="O2449" s="119"/>
      <c r="P2449" s="120">
        <f t="shared" si="128"/>
        <v>0</v>
      </c>
    </row>
    <row r="2450" spans="1:16" ht="14.25" customHeight="1">
      <c r="A2450" s="253"/>
      <c r="B2450" s="254"/>
      <c r="C2450" s="134">
        <v>25</v>
      </c>
      <c r="D2450" s="161"/>
      <c r="E2450" s="119"/>
      <c r="F2450" s="119"/>
      <c r="G2450" s="119"/>
      <c r="H2450" s="119"/>
      <c r="I2450" s="119"/>
      <c r="J2450" s="119"/>
      <c r="K2450" s="119"/>
      <c r="L2450" s="119"/>
      <c r="M2450" s="119"/>
      <c r="N2450" s="119"/>
      <c r="O2450" s="119"/>
      <c r="P2450" s="120">
        <f t="shared" si="128"/>
        <v>0</v>
      </c>
    </row>
    <row r="2451" spans="1:16" ht="14.25" customHeight="1">
      <c r="A2451" s="253"/>
      <c r="B2451" s="254"/>
      <c r="C2451" s="134">
        <v>26</v>
      </c>
      <c r="D2451" s="161"/>
      <c r="E2451" s="119"/>
      <c r="F2451" s="119"/>
      <c r="G2451" s="119"/>
      <c r="H2451" s="119"/>
      <c r="I2451" s="119"/>
      <c r="J2451" s="119"/>
      <c r="K2451" s="119"/>
      <c r="L2451" s="119"/>
      <c r="M2451" s="119"/>
      <c r="N2451" s="119"/>
      <c r="O2451" s="119"/>
      <c r="P2451" s="120">
        <f t="shared" si="128"/>
        <v>0</v>
      </c>
    </row>
    <row r="2452" spans="1:16" ht="14.25" customHeight="1">
      <c r="A2452" s="255"/>
      <c r="B2452" s="256"/>
      <c r="C2452" s="134">
        <v>27</v>
      </c>
      <c r="D2452" s="161"/>
      <c r="E2452" s="119"/>
      <c r="F2452" s="119"/>
      <c r="G2452" s="119"/>
      <c r="H2452" s="119"/>
      <c r="I2452" s="119"/>
      <c r="J2452" s="119"/>
      <c r="K2452" s="119"/>
      <c r="L2452" s="119"/>
      <c r="M2452" s="119"/>
      <c r="N2452" s="119"/>
      <c r="O2452" s="119"/>
      <c r="P2452" s="120">
        <f t="shared" si="128"/>
        <v>0</v>
      </c>
    </row>
    <row r="2453" spans="1:16" ht="14.25" customHeight="1">
      <c r="A2453" s="340">
        <v>622</v>
      </c>
      <c r="B2453" s="341" t="s">
        <v>2118</v>
      </c>
      <c r="C2453" s="134">
        <v>11</v>
      </c>
      <c r="D2453" s="161"/>
      <c r="E2453" s="119"/>
      <c r="F2453" s="119"/>
      <c r="G2453" s="119"/>
      <c r="H2453" s="119"/>
      <c r="I2453" s="119"/>
      <c r="J2453" s="119"/>
      <c r="K2453" s="119"/>
      <c r="L2453" s="119"/>
      <c r="M2453" s="119"/>
      <c r="N2453" s="119"/>
      <c r="O2453" s="119"/>
      <c r="P2453" s="120">
        <f t="shared" si="128"/>
        <v>0</v>
      </c>
    </row>
    <row r="2454" spans="1:16" ht="14.25" customHeight="1">
      <c r="A2454" s="253"/>
      <c r="B2454" s="254"/>
      <c r="C2454" s="134">
        <v>12</v>
      </c>
      <c r="D2454" s="161"/>
      <c r="E2454" s="119"/>
      <c r="F2454" s="119"/>
      <c r="G2454" s="119"/>
      <c r="H2454" s="119"/>
      <c r="I2454" s="119"/>
      <c r="J2454" s="119"/>
      <c r="K2454" s="119"/>
      <c r="L2454" s="119"/>
      <c r="M2454" s="119"/>
      <c r="N2454" s="119"/>
      <c r="O2454" s="119"/>
      <c r="P2454" s="120">
        <f t="shared" si="128"/>
        <v>0</v>
      </c>
    </row>
    <row r="2455" spans="1:16" ht="14.25" customHeight="1">
      <c r="A2455" s="253"/>
      <c r="B2455" s="254"/>
      <c r="C2455" s="134">
        <v>13</v>
      </c>
      <c r="D2455" s="161"/>
      <c r="E2455" s="119"/>
      <c r="F2455" s="119"/>
      <c r="G2455" s="119"/>
      <c r="H2455" s="119"/>
      <c r="I2455" s="119"/>
      <c r="J2455" s="119"/>
      <c r="K2455" s="119"/>
      <c r="L2455" s="119"/>
      <c r="M2455" s="119"/>
      <c r="N2455" s="119"/>
      <c r="O2455" s="119"/>
      <c r="P2455" s="120">
        <f t="shared" si="128"/>
        <v>0</v>
      </c>
    </row>
    <row r="2456" spans="1:16" ht="14.25" customHeight="1">
      <c r="A2456" s="253"/>
      <c r="B2456" s="254"/>
      <c r="C2456" s="134">
        <v>14</v>
      </c>
      <c r="D2456" s="161"/>
      <c r="E2456" s="119"/>
      <c r="F2456" s="119"/>
      <c r="G2456" s="119"/>
      <c r="H2456" s="119"/>
      <c r="I2456" s="119"/>
      <c r="J2456" s="119"/>
      <c r="K2456" s="119"/>
      <c r="L2456" s="119"/>
      <c r="M2456" s="119"/>
      <c r="N2456" s="119"/>
      <c r="O2456" s="119"/>
      <c r="P2456" s="120">
        <f t="shared" si="128"/>
        <v>0</v>
      </c>
    </row>
    <row r="2457" spans="1:16" ht="14.25" customHeight="1">
      <c r="A2457" s="253"/>
      <c r="B2457" s="254"/>
      <c r="C2457" s="134">
        <v>15</v>
      </c>
      <c r="D2457" s="161"/>
      <c r="E2457" s="119"/>
      <c r="F2457" s="119"/>
      <c r="G2457" s="119"/>
      <c r="H2457" s="119"/>
      <c r="I2457" s="119"/>
      <c r="J2457" s="119"/>
      <c r="K2457" s="119"/>
      <c r="L2457" s="119"/>
      <c r="M2457" s="119"/>
      <c r="N2457" s="119"/>
      <c r="O2457" s="119"/>
      <c r="P2457" s="120">
        <f t="shared" si="128"/>
        <v>0</v>
      </c>
    </row>
    <row r="2458" spans="1:16" ht="14.25" customHeight="1">
      <c r="A2458" s="253"/>
      <c r="B2458" s="254"/>
      <c r="C2458" s="134">
        <v>16</v>
      </c>
      <c r="D2458" s="161"/>
      <c r="E2458" s="119"/>
      <c r="F2458" s="119"/>
      <c r="G2458" s="119"/>
      <c r="H2458" s="119"/>
      <c r="I2458" s="119"/>
      <c r="J2458" s="119"/>
      <c r="K2458" s="119"/>
      <c r="L2458" s="119"/>
      <c r="M2458" s="119"/>
      <c r="N2458" s="119"/>
      <c r="O2458" s="119"/>
      <c r="P2458" s="120">
        <f t="shared" si="128"/>
        <v>0</v>
      </c>
    </row>
    <row r="2459" spans="1:16" ht="14.25" customHeight="1">
      <c r="A2459" s="253"/>
      <c r="B2459" s="254"/>
      <c r="C2459" s="134">
        <v>17</v>
      </c>
      <c r="D2459" s="161"/>
      <c r="E2459" s="119"/>
      <c r="F2459" s="119"/>
      <c r="G2459" s="119"/>
      <c r="H2459" s="119"/>
      <c r="I2459" s="119"/>
      <c r="J2459" s="119"/>
      <c r="K2459" s="119"/>
      <c r="L2459" s="119"/>
      <c r="M2459" s="119"/>
      <c r="N2459" s="119"/>
      <c r="O2459" s="119"/>
      <c r="P2459" s="120">
        <f t="shared" si="128"/>
        <v>0</v>
      </c>
    </row>
    <row r="2460" spans="1:16" ht="14.25" customHeight="1">
      <c r="A2460" s="253"/>
      <c r="B2460" s="254"/>
      <c r="C2460" s="134">
        <v>25</v>
      </c>
      <c r="D2460" s="161"/>
      <c r="E2460" s="119"/>
      <c r="F2460" s="119"/>
      <c r="G2460" s="119"/>
      <c r="H2460" s="119"/>
      <c r="I2460" s="119"/>
      <c r="J2460" s="119"/>
      <c r="K2460" s="119"/>
      <c r="L2460" s="119"/>
      <c r="M2460" s="119"/>
      <c r="N2460" s="119"/>
      <c r="O2460" s="119"/>
      <c r="P2460" s="120">
        <f t="shared" si="128"/>
        <v>0</v>
      </c>
    </row>
    <row r="2461" spans="1:16" ht="14.25" customHeight="1">
      <c r="A2461" s="253"/>
      <c r="B2461" s="254"/>
      <c r="C2461" s="134">
        <v>26</v>
      </c>
      <c r="D2461" s="161"/>
      <c r="E2461" s="119"/>
      <c r="F2461" s="119"/>
      <c r="G2461" s="119"/>
      <c r="H2461" s="119"/>
      <c r="I2461" s="119"/>
      <c r="J2461" s="119"/>
      <c r="K2461" s="119"/>
      <c r="L2461" s="119"/>
      <c r="M2461" s="119"/>
      <c r="N2461" s="119"/>
      <c r="O2461" s="119"/>
      <c r="P2461" s="120">
        <f t="shared" si="128"/>
        <v>0</v>
      </c>
    </row>
    <row r="2462" spans="1:16" ht="14.25" customHeight="1">
      <c r="A2462" s="255"/>
      <c r="B2462" s="256"/>
      <c r="C2462" s="134">
        <v>27</v>
      </c>
      <c r="D2462" s="161"/>
      <c r="E2462" s="119"/>
      <c r="F2462" s="119"/>
      <c r="G2462" s="119"/>
      <c r="H2462" s="119"/>
      <c r="I2462" s="119"/>
      <c r="J2462" s="119"/>
      <c r="K2462" s="119"/>
      <c r="L2462" s="119"/>
      <c r="M2462" s="119"/>
      <c r="N2462" s="119"/>
      <c r="O2462" s="119"/>
      <c r="P2462" s="120">
        <f t="shared" si="128"/>
        <v>0</v>
      </c>
    </row>
    <row r="2463" spans="1:16" ht="14.25" customHeight="1">
      <c r="A2463" s="340">
        <v>623</v>
      </c>
      <c r="B2463" s="341" t="s">
        <v>2119</v>
      </c>
      <c r="C2463" s="134">
        <v>11</v>
      </c>
      <c r="D2463" s="161"/>
      <c r="E2463" s="119"/>
      <c r="F2463" s="119"/>
      <c r="G2463" s="119"/>
      <c r="H2463" s="119"/>
      <c r="I2463" s="119"/>
      <c r="J2463" s="119"/>
      <c r="K2463" s="119"/>
      <c r="L2463" s="119"/>
      <c r="M2463" s="119"/>
      <c r="N2463" s="119"/>
      <c r="O2463" s="119"/>
      <c r="P2463" s="120">
        <f t="shared" si="128"/>
        <v>0</v>
      </c>
    </row>
    <row r="2464" spans="1:16" ht="14.25" customHeight="1">
      <c r="A2464" s="253"/>
      <c r="B2464" s="254"/>
      <c r="C2464" s="134">
        <v>12</v>
      </c>
      <c r="D2464" s="161"/>
      <c r="E2464" s="119"/>
      <c r="F2464" s="119"/>
      <c r="G2464" s="119"/>
      <c r="H2464" s="119"/>
      <c r="I2464" s="119"/>
      <c r="J2464" s="119"/>
      <c r="K2464" s="119"/>
      <c r="L2464" s="119"/>
      <c r="M2464" s="119"/>
      <c r="N2464" s="119"/>
      <c r="O2464" s="119"/>
      <c r="P2464" s="120">
        <f t="shared" si="128"/>
        <v>0</v>
      </c>
    </row>
    <row r="2465" spans="1:16" ht="14.25" customHeight="1">
      <c r="A2465" s="253"/>
      <c r="B2465" s="254"/>
      <c r="C2465" s="134">
        <v>13</v>
      </c>
      <c r="D2465" s="161"/>
      <c r="E2465" s="119"/>
      <c r="F2465" s="119"/>
      <c r="G2465" s="119"/>
      <c r="H2465" s="119"/>
      <c r="I2465" s="119"/>
      <c r="J2465" s="119"/>
      <c r="K2465" s="119"/>
      <c r="L2465" s="119"/>
      <c r="M2465" s="119"/>
      <c r="N2465" s="119"/>
      <c r="O2465" s="119"/>
      <c r="P2465" s="120">
        <f t="shared" si="128"/>
        <v>0</v>
      </c>
    </row>
    <row r="2466" spans="1:16" ht="14.25" customHeight="1">
      <c r="A2466" s="253"/>
      <c r="B2466" s="254"/>
      <c r="C2466" s="134">
        <v>14</v>
      </c>
      <c r="D2466" s="161"/>
      <c r="E2466" s="119"/>
      <c r="F2466" s="119"/>
      <c r="G2466" s="119"/>
      <c r="H2466" s="119"/>
      <c r="I2466" s="119"/>
      <c r="J2466" s="119"/>
      <c r="K2466" s="119"/>
      <c r="L2466" s="119"/>
      <c r="M2466" s="119"/>
      <c r="N2466" s="119"/>
      <c r="O2466" s="119"/>
      <c r="P2466" s="120">
        <f t="shared" si="128"/>
        <v>0</v>
      </c>
    </row>
    <row r="2467" spans="1:16" ht="14.25" customHeight="1">
      <c r="A2467" s="253"/>
      <c r="B2467" s="254"/>
      <c r="C2467" s="134">
        <v>15</v>
      </c>
      <c r="D2467" s="161"/>
      <c r="E2467" s="119"/>
      <c r="F2467" s="119"/>
      <c r="G2467" s="119"/>
      <c r="H2467" s="119"/>
      <c r="I2467" s="119"/>
      <c r="J2467" s="119"/>
      <c r="K2467" s="119"/>
      <c r="L2467" s="119"/>
      <c r="M2467" s="119"/>
      <c r="N2467" s="119"/>
      <c r="O2467" s="119"/>
      <c r="P2467" s="120">
        <f t="shared" si="128"/>
        <v>0</v>
      </c>
    </row>
    <row r="2468" spans="1:16" ht="14.25" customHeight="1">
      <c r="A2468" s="253"/>
      <c r="B2468" s="254"/>
      <c r="C2468" s="134">
        <v>16</v>
      </c>
      <c r="D2468" s="161"/>
      <c r="E2468" s="119"/>
      <c r="F2468" s="119"/>
      <c r="G2468" s="119"/>
      <c r="H2468" s="119"/>
      <c r="I2468" s="119"/>
      <c r="J2468" s="119"/>
      <c r="K2468" s="119"/>
      <c r="L2468" s="119"/>
      <c r="M2468" s="119"/>
      <c r="N2468" s="119"/>
      <c r="O2468" s="119"/>
      <c r="P2468" s="120">
        <f t="shared" si="128"/>
        <v>0</v>
      </c>
    </row>
    <row r="2469" spans="1:16" ht="14.25" customHeight="1">
      <c r="A2469" s="253"/>
      <c r="B2469" s="254"/>
      <c r="C2469" s="134">
        <v>17</v>
      </c>
      <c r="D2469" s="161"/>
      <c r="E2469" s="119"/>
      <c r="F2469" s="119"/>
      <c r="G2469" s="119"/>
      <c r="H2469" s="119"/>
      <c r="I2469" s="119"/>
      <c r="J2469" s="119"/>
      <c r="K2469" s="119"/>
      <c r="L2469" s="119"/>
      <c r="M2469" s="119"/>
      <c r="N2469" s="119"/>
      <c r="O2469" s="119"/>
      <c r="P2469" s="120">
        <f t="shared" si="128"/>
        <v>0</v>
      </c>
    </row>
    <row r="2470" spans="1:16" ht="14.25" customHeight="1">
      <c r="A2470" s="253"/>
      <c r="B2470" s="254"/>
      <c r="C2470" s="134">
        <v>25</v>
      </c>
      <c r="D2470" s="161">
        <v>298096</v>
      </c>
      <c r="E2470" s="161">
        <v>298097</v>
      </c>
      <c r="F2470" s="161">
        <v>298098</v>
      </c>
      <c r="G2470" s="161">
        <v>298099</v>
      </c>
      <c r="H2470" s="161">
        <v>298100</v>
      </c>
      <c r="I2470" s="161">
        <v>298101</v>
      </c>
      <c r="J2470" s="161">
        <v>298102</v>
      </c>
      <c r="K2470" s="161">
        <v>298103</v>
      </c>
      <c r="L2470" s="161">
        <v>298104</v>
      </c>
      <c r="M2470" s="161">
        <v>298105</v>
      </c>
      <c r="N2470" s="161">
        <v>298106</v>
      </c>
      <c r="O2470" s="161">
        <v>298107</v>
      </c>
      <c r="P2470" s="120">
        <f t="shared" si="128"/>
        <v>3577218</v>
      </c>
    </row>
    <row r="2471" spans="1:16" ht="14.25" customHeight="1">
      <c r="A2471" s="253"/>
      <c r="B2471" s="254"/>
      <c r="C2471" s="134">
        <v>26</v>
      </c>
      <c r="D2471" s="161"/>
      <c r="E2471" s="119"/>
      <c r="F2471" s="119"/>
      <c r="G2471" s="119"/>
      <c r="H2471" s="119"/>
      <c r="I2471" s="119"/>
      <c r="J2471" s="119"/>
      <c r="K2471" s="119"/>
      <c r="L2471" s="119"/>
      <c r="M2471" s="119"/>
      <c r="N2471" s="119"/>
      <c r="O2471" s="119"/>
      <c r="P2471" s="120">
        <f t="shared" si="128"/>
        <v>0</v>
      </c>
    </row>
    <row r="2472" spans="1:16" ht="14.25" customHeight="1">
      <c r="A2472" s="255"/>
      <c r="B2472" s="256"/>
      <c r="C2472" s="134">
        <v>27</v>
      </c>
      <c r="D2472" s="161"/>
      <c r="E2472" s="119"/>
      <c r="F2472" s="119"/>
      <c r="G2472" s="119"/>
      <c r="H2472" s="119"/>
      <c r="I2472" s="119"/>
      <c r="J2472" s="119"/>
      <c r="K2472" s="119"/>
      <c r="L2472" s="119"/>
      <c r="M2472" s="119"/>
      <c r="N2472" s="119"/>
      <c r="O2472" s="119"/>
      <c r="P2472" s="120">
        <f t="shared" si="128"/>
        <v>0</v>
      </c>
    </row>
    <row r="2473" spans="1:16" ht="14.25" customHeight="1">
      <c r="A2473" s="340">
        <v>624</v>
      </c>
      <c r="B2473" s="341" t="s">
        <v>2112</v>
      </c>
      <c r="C2473" s="134">
        <v>11</v>
      </c>
      <c r="D2473" s="161"/>
      <c r="E2473" s="119"/>
      <c r="F2473" s="119"/>
      <c r="G2473" s="119"/>
      <c r="H2473" s="119"/>
      <c r="I2473" s="119"/>
      <c r="J2473" s="119"/>
      <c r="K2473" s="119"/>
      <c r="L2473" s="119"/>
      <c r="M2473" s="119"/>
      <c r="N2473" s="119"/>
      <c r="O2473" s="119"/>
      <c r="P2473" s="120">
        <f t="shared" si="128"/>
        <v>0</v>
      </c>
    </row>
    <row r="2474" spans="1:16" ht="14.25" customHeight="1">
      <c r="A2474" s="253"/>
      <c r="B2474" s="254"/>
      <c r="C2474" s="134">
        <v>12</v>
      </c>
      <c r="D2474" s="161"/>
      <c r="E2474" s="119"/>
      <c r="F2474" s="119"/>
      <c r="G2474" s="119"/>
      <c r="H2474" s="119"/>
      <c r="I2474" s="119"/>
      <c r="J2474" s="119"/>
      <c r="K2474" s="119"/>
      <c r="L2474" s="119"/>
      <c r="M2474" s="119"/>
      <c r="N2474" s="119"/>
      <c r="O2474" s="119"/>
      <c r="P2474" s="120">
        <f t="shared" si="128"/>
        <v>0</v>
      </c>
    </row>
    <row r="2475" spans="1:16" ht="14.25" customHeight="1">
      <c r="A2475" s="253"/>
      <c r="B2475" s="254"/>
      <c r="C2475" s="134">
        <v>13</v>
      </c>
      <c r="D2475" s="161"/>
      <c r="E2475" s="119"/>
      <c r="F2475" s="119"/>
      <c r="G2475" s="119"/>
      <c r="H2475" s="119"/>
      <c r="I2475" s="119"/>
      <c r="J2475" s="119"/>
      <c r="K2475" s="119"/>
      <c r="L2475" s="119"/>
      <c r="M2475" s="119"/>
      <c r="N2475" s="119"/>
      <c r="O2475" s="119"/>
      <c r="P2475" s="120">
        <f t="shared" si="128"/>
        <v>0</v>
      </c>
    </row>
    <row r="2476" spans="1:16" ht="14.25" customHeight="1">
      <c r="A2476" s="253"/>
      <c r="B2476" s="254"/>
      <c r="C2476" s="134">
        <v>14</v>
      </c>
      <c r="D2476" s="161"/>
      <c r="E2476" s="119"/>
      <c r="F2476" s="119"/>
      <c r="G2476" s="119"/>
      <c r="H2476" s="119"/>
      <c r="I2476" s="119"/>
      <c r="J2476" s="119"/>
      <c r="K2476" s="119"/>
      <c r="L2476" s="119"/>
      <c r="M2476" s="119"/>
      <c r="N2476" s="119"/>
      <c r="O2476" s="119"/>
      <c r="P2476" s="120">
        <f t="shared" si="128"/>
        <v>0</v>
      </c>
    </row>
    <row r="2477" spans="1:16" ht="14.25" customHeight="1">
      <c r="A2477" s="253"/>
      <c r="B2477" s="254"/>
      <c r="C2477" s="134">
        <v>15</v>
      </c>
      <c r="D2477" s="161"/>
      <c r="E2477" s="119"/>
      <c r="F2477" s="119"/>
      <c r="G2477" s="119"/>
      <c r="H2477" s="119"/>
      <c r="I2477" s="119"/>
      <c r="J2477" s="119"/>
      <c r="K2477" s="119"/>
      <c r="L2477" s="119"/>
      <c r="M2477" s="119"/>
      <c r="N2477" s="119"/>
      <c r="O2477" s="119"/>
      <c r="P2477" s="120">
        <f t="shared" si="128"/>
        <v>0</v>
      </c>
    </row>
    <row r="2478" spans="1:16" ht="14.25" customHeight="1">
      <c r="A2478" s="253"/>
      <c r="B2478" s="254"/>
      <c r="C2478" s="134">
        <v>16</v>
      </c>
      <c r="D2478" s="161"/>
      <c r="E2478" s="119"/>
      <c r="F2478" s="119"/>
      <c r="G2478" s="119"/>
      <c r="H2478" s="119"/>
      <c r="I2478" s="119"/>
      <c r="J2478" s="119"/>
      <c r="K2478" s="119"/>
      <c r="L2478" s="119"/>
      <c r="M2478" s="119"/>
      <c r="N2478" s="119"/>
      <c r="O2478" s="119"/>
      <c r="P2478" s="120">
        <f t="shared" si="128"/>
        <v>0</v>
      </c>
    </row>
    <row r="2479" spans="1:16" ht="14.25" customHeight="1">
      <c r="A2479" s="253"/>
      <c r="B2479" s="254"/>
      <c r="C2479" s="134">
        <v>17</v>
      </c>
      <c r="D2479" s="161"/>
      <c r="E2479" s="119"/>
      <c r="F2479" s="119"/>
      <c r="G2479" s="119"/>
      <c r="H2479" s="119"/>
      <c r="I2479" s="119"/>
      <c r="J2479" s="119"/>
      <c r="K2479" s="119"/>
      <c r="L2479" s="119"/>
      <c r="M2479" s="119"/>
      <c r="N2479" s="119"/>
      <c r="O2479" s="119"/>
      <c r="P2479" s="120">
        <f t="shared" si="128"/>
        <v>0</v>
      </c>
    </row>
    <row r="2480" spans="1:16" ht="14.25" customHeight="1">
      <c r="A2480" s="253"/>
      <c r="B2480" s="254"/>
      <c r="C2480" s="134">
        <v>25</v>
      </c>
      <c r="D2480" s="161">
        <v>34997</v>
      </c>
      <c r="E2480" s="161">
        <v>34997</v>
      </c>
      <c r="F2480" s="161">
        <v>34997</v>
      </c>
      <c r="G2480" s="161">
        <v>34997</v>
      </c>
      <c r="H2480" s="161">
        <v>34997</v>
      </c>
      <c r="I2480" s="161">
        <v>34997</v>
      </c>
      <c r="J2480" s="161">
        <v>34997</v>
      </c>
      <c r="K2480" s="161">
        <v>34997</v>
      </c>
      <c r="L2480" s="161">
        <v>34997</v>
      </c>
      <c r="M2480" s="161">
        <v>34997</v>
      </c>
      <c r="N2480" s="161">
        <v>34997</v>
      </c>
      <c r="O2480" s="161">
        <v>34997</v>
      </c>
      <c r="P2480" s="120">
        <f t="shared" si="128"/>
        <v>419964</v>
      </c>
    </row>
    <row r="2481" spans="1:16" ht="14.25" customHeight="1">
      <c r="A2481" s="253"/>
      <c r="B2481" s="254"/>
      <c r="C2481" s="134">
        <v>26</v>
      </c>
      <c r="D2481" s="161"/>
      <c r="E2481" s="119"/>
      <c r="F2481" s="119"/>
      <c r="G2481" s="119"/>
      <c r="H2481" s="119"/>
      <c r="I2481" s="119"/>
      <c r="J2481" s="119"/>
      <c r="K2481" s="119"/>
      <c r="L2481" s="119"/>
      <c r="M2481" s="119"/>
      <c r="N2481" s="119"/>
      <c r="O2481" s="119"/>
      <c r="P2481" s="120">
        <f t="shared" si="128"/>
        <v>0</v>
      </c>
    </row>
    <row r="2482" spans="1:16" ht="14.25" customHeight="1">
      <c r="A2482" s="255"/>
      <c r="B2482" s="256"/>
      <c r="C2482" s="134">
        <v>27</v>
      </c>
      <c r="D2482" s="161"/>
      <c r="E2482" s="119"/>
      <c r="F2482" s="119"/>
      <c r="G2482" s="119"/>
      <c r="H2482" s="119"/>
      <c r="I2482" s="119"/>
      <c r="J2482" s="119"/>
      <c r="K2482" s="119"/>
      <c r="L2482" s="119"/>
      <c r="M2482" s="119"/>
      <c r="N2482" s="119"/>
      <c r="O2482" s="119"/>
      <c r="P2482" s="120">
        <f t="shared" si="128"/>
        <v>0</v>
      </c>
    </row>
    <row r="2483" spans="1:16" ht="14.25" customHeight="1">
      <c r="A2483" s="340">
        <v>625</v>
      </c>
      <c r="B2483" s="341" t="s">
        <v>2113</v>
      </c>
      <c r="C2483" s="134">
        <v>11</v>
      </c>
      <c r="D2483" s="161"/>
      <c r="E2483" s="119"/>
      <c r="F2483" s="119"/>
      <c r="G2483" s="119"/>
      <c r="H2483" s="119"/>
      <c r="I2483" s="119"/>
      <c r="J2483" s="119"/>
      <c r="K2483" s="119"/>
      <c r="L2483" s="119"/>
      <c r="M2483" s="119"/>
      <c r="N2483" s="119"/>
      <c r="O2483" s="119"/>
      <c r="P2483" s="120">
        <f t="shared" si="128"/>
        <v>0</v>
      </c>
    </row>
    <row r="2484" spans="1:16" ht="14.25" customHeight="1">
      <c r="A2484" s="253"/>
      <c r="B2484" s="254"/>
      <c r="C2484" s="134">
        <v>12</v>
      </c>
      <c r="D2484" s="161"/>
      <c r="E2484" s="119"/>
      <c r="F2484" s="119"/>
      <c r="G2484" s="119"/>
      <c r="H2484" s="119"/>
      <c r="I2484" s="119"/>
      <c r="J2484" s="119"/>
      <c r="K2484" s="119"/>
      <c r="L2484" s="119"/>
      <c r="M2484" s="119"/>
      <c r="N2484" s="119"/>
      <c r="O2484" s="119"/>
      <c r="P2484" s="120">
        <f t="shared" si="128"/>
        <v>0</v>
      </c>
    </row>
    <row r="2485" spans="1:16" ht="14.25" customHeight="1">
      <c r="A2485" s="253"/>
      <c r="B2485" s="254"/>
      <c r="C2485" s="134">
        <v>13</v>
      </c>
      <c r="D2485" s="161"/>
      <c r="E2485" s="119"/>
      <c r="F2485" s="119"/>
      <c r="G2485" s="119"/>
      <c r="H2485" s="119"/>
      <c r="I2485" s="119"/>
      <c r="J2485" s="119"/>
      <c r="K2485" s="119"/>
      <c r="L2485" s="119"/>
      <c r="M2485" s="119"/>
      <c r="N2485" s="119"/>
      <c r="O2485" s="119"/>
      <c r="P2485" s="120">
        <f t="shared" si="128"/>
        <v>0</v>
      </c>
    </row>
    <row r="2486" spans="1:16" ht="14.25" customHeight="1">
      <c r="A2486" s="253"/>
      <c r="B2486" s="254"/>
      <c r="C2486" s="134">
        <v>14</v>
      </c>
      <c r="D2486" s="161"/>
      <c r="E2486" s="119"/>
      <c r="F2486" s="119"/>
      <c r="G2486" s="119"/>
      <c r="H2486" s="119"/>
      <c r="I2486" s="119"/>
      <c r="J2486" s="119"/>
      <c r="K2486" s="119"/>
      <c r="L2486" s="119"/>
      <c r="M2486" s="119"/>
      <c r="N2486" s="119"/>
      <c r="O2486" s="119"/>
      <c r="P2486" s="120">
        <f t="shared" si="128"/>
        <v>0</v>
      </c>
    </row>
    <row r="2487" spans="1:16" ht="14.25" customHeight="1">
      <c r="A2487" s="253"/>
      <c r="B2487" s="254"/>
      <c r="C2487" s="134">
        <v>15</v>
      </c>
      <c r="D2487" s="161"/>
      <c r="E2487" s="119"/>
      <c r="F2487" s="119"/>
      <c r="G2487" s="119"/>
      <c r="H2487" s="119"/>
      <c r="I2487" s="119"/>
      <c r="J2487" s="119"/>
      <c r="K2487" s="119"/>
      <c r="L2487" s="119"/>
      <c r="M2487" s="119"/>
      <c r="N2487" s="119"/>
      <c r="O2487" s="119"/>
      <c r="P2487" s="120">
        <f t="shared" si="128"/>
        <v>0</v>
      </c>
    </row>
    <row r="2488" spans="1:16" ht="14.25" customHeight="1">
      <c r="A2488" s="253"/>
      <c r="B2488" s="254"/>
      <c r="C2488" s="134">
        <v>16</v>
      </c>
      <c r="D2488" s="161"/>
      <c r="E2488" s="119"/>
      <c r="F2488" s="119"/>
      <c r="G2488" s="119"/>
      <c r="H2488" s="119"/>
      <c r="I2488" s="119"/>
      <c r="J2488" s="119"/>
      <c r="K2488" s="119"/>
      <c r="L2488" s="119"/>
      <c r="M2488" s="119"/>
      <c r="N2488" s="119"/>
      <c r="O2488" s="119"/>
      <c r="P2488" s="120">
        <f t="shared" si="128"/>
        <v>0</v>
      </c>
    </row>
    <row r="2489" spans="1:16" ht="14.25" customHeight="1">
      <c r="A2489" s="253"/>
      <c r="B2489" s="254"/>
      <c r="C2489" s="134">
        <v>17</v>
      </c>
      <c r="D2489" s="161"/>
      <c r="E2489" s="119"/>
      <c r="F2489" s="119"/>
      <c r="G2489" s="119"/>
      <c r="H2489" s="119"/>
      <c r="I2489" s="119"/>
      <c r="J2489" s="119"/>
      <c r="K2489" s="119"/>
      <c r="L2489" s="119"/>
      <c r="M2489" s="119"/>
      <c r="N2489" s="119"/>
      <c r="O2489" s="119"/>
      <c r="P2489" s="120">
        <f t="shared" si="128"/>
        <v>0</v>
      </c>
    </row>
    <row r="2490" spans="1:16" ht="14.25" customHeight="1">
      <c r="A2490" s="253"/>
      <c r="B2490" s="254"/>
      <c r="C2490" s="134">
        <v>25</v>
      </c>
      <c r="D2490" s="161"/>
      <c r="E2490" s="119"/>
      <c r="F2490" s="119"/>
      <c r="G2490" s="119"/>
      <c r="H2490" s="119"/>
      <c r="I2490" s="119"/>
      <c r="J2490" s="119"/>
      <c r="K2490" s="119"/>
      <c r="L2490" s="119"/>
      <c r="M2490" s="119"/>
      <c r="N2490" s="119"/>
      <c r="O2490" s="119"/>
      <c r="P2490" s="120">
        <f t="shared" si="128"/>
        <v>0</v>
      </c>
    </row>
    <row r="2491" spans="1:16" ht="14.25" customHeight="1">
      <c r="A2491" s="253"/>
      <c r="B2491" s="254"/>
      <c r="C2491" s="134">
        <v>26</v>
      </c>
      <c r="D2491" s="161"/>
      <c r="E2491" s="119"/>
      <c r="F2491" s="119"/>
      <c r="G2491" s="119"/>
      <c r="H2491" s="119"/>
      <c r="I2491" s="119"/>
      <c r="J2491" s="119"/>
      <c r="K2491" s="119"/>
      <c r="L2491" s="119"/>
      <c r="M2491" s="119"/>
      <c r="N2491" s="119"/>
      <c r="O2491" s="119"/>
      <c r="P2491" s="120">
        <f t="shared" si="128"/>
        <v>0</v>
      </c>
    </row>
    <row r="2492" spans="1:16" ht="14.25" customHeight="1">
      <c r="A2492" s="255"/>
      <c r="B2492" s="256"/>
      <c r="C2492" s="134">
        <v>27</v>
      </c>
      <c r="D2492" s="161"/>
      <c r="E2492" s="119"/>
      <c r="F2492" s="119"/>
      <c r="G2492" s="119"/>
      <c r="H2492" s="119"/>
      <c r="I2492" s="119"/>
      <c r="J2492" s="119"/>
      <c r="K2492" s="119"/>
      <c r="L2492" s="119"/>
      <c r="M2492" s="119"/>
      <c r="N2492" s="119"/>
      <c r="O2492" s="119"/>
      <c r="P2492" s="120">
        <f t="shared" si="128"/>
        <v>0</v>
      </c>
    </row>
    <row r="2493" spans="1:16" ht="14.25" customHeight="1">
      <c r="A2493" s="340">
        <v>626</v>
      </c>
      <c r="B2493" s="341" t="s">
        <v>2114</v>
      </c>
      <c r="C2493" s="134">
        <v>11</v>
      </c>
      <c r="D2493" s="161"/>
      <c r="E2493" s="119"/>
      <c r="F2493" s="119"/>
      <c r="G2493" s="119"/>
      <c r="H2493" s="119"/>
      <c r="I2493" s="119"/>
      <c r="J2493" s="119"/>
      <c r="K2493" s="119"/>
      <c r="L2493" s="119"/>
      <c r="M2493" s="119"/>
      <c r="N2493" s="119"/>
      <c r="O2493" s="119"/>
      <c r="P2493" s="120">
        <f t="shared" si="128"/>
        <v>0</v>
      </c>
    </row>
    <row r="2494" spans="1:16" ht="14.25" customHeight="1">
      <c r="A2494" s="253"/>
      <c r="B2494" s="254"/>
      <c r="C2494" s="134">
        <v>12</v>
      </c>
      <c r="D2494" s="161"/>
      <c r="E2494" s="119"/>
      <c r="F2494" s="119"/>
      <c r="G2494" s="119"/>
      <c r="H2494" s="119"/>
      <c r="I2494" s="119"/>
      <c r="J2494" s="119"/>
      <c r="K2494" s="119"/>
      <c r="L2494" s="119"/>
      <c r="M2494" s="119"/>
      <c r="N2494" s="119"/>
      <c r="O2494" s="119"/>
      <c r="P2494" s="120">
        <f t="shared" si="128"/>
        <v>0</v>
      </c>
    </row>
    <row r="2495" spans="1:16" ht="14.25" customHeight="1">
      <c r="A2495" s="253"/>
      <c r="B2495" s="254"/>
      <c r="C2495" s="134">
        <v>13</v>
      </c>
      <c r="D2495" s="161"/>
      <c r="E2495" s="119"/>
      <c r="F2495" s="119"/>
      <c r="G2495" s="119"/>
      <c r="H2495" s="119"/>
      <c r="I2495" s="119"/>
      <c r="J2495" s="119"/>
      <c r="K2495" s="119"/>
      <c r="L2495" s="119"/>
      <c r="M2495" s="119"/>
      <c r="N2495" s="119"/>
      <c r="O2495" s="119"/>
      <c r="P2495" s="120">
        <f t="shared" si="128"/>
        <v>0</v>
      </c>
    </row>
    <row r="2496" spans="1:16" ht="14.25" customHeight="1">
      <c r="A2496" s="253"/>
      <c r="B2496" s="254"/>
      <c r="C2496" s="134">
        <v>14</v>
      </c>
      <c r="D2496" s="161"/>
      <c r="E2496" s="119"/>
      <c r="F2496" s="119"/>
      <c r="G2496" s="119"/>
      <c r="H2496" s="119"/>
      <c r="I2496" s="119"/>
      <c r="J2496" s="119"/>
      <c r="K2496" s="119"/>
      <c r="L2496" s="119"/>
      <c r="M2496" s="119"/>
      <c r="N2496" s="119"/>
      <c r="O2496" s="119"/>
      <c r="P2496" s="120">
        <f t="shared" si="128"/>
        <v>0</v>
      </c>
    </row>
    <row r="2497" spans="1:16" ht="14.25" customHeight="1">
      <c r="A2497" s="253"/>
      <c r="B2497" s="254"/>
      <c r="C2497" s="134">
        <v>15</v>
      </c>
      <c r="D2497" s="161"/>
      <c r="E2497" s="119"/>
      <c r="F2497" s="119"/>
      <c r="G2497" s="119"/>
      <c r="H2497" s="119"/>
      <c r="I2497" s="119"/>
      <c r="J2497" s="119"/>
      <c r="K2497" s="119"/>
      <c r="L2497" s="119"/>
      <c r="M2497" s="119"/>
      <c r="N2497" s="119"/>
      <c r="O2497" s="119"/>
      <c r="P2497" s="120">
        <f t="shared" si="128"/>
        <v>0</v>
      </c>
    </row>
    <row r="2498" spans="1:16" ht="14.25" customHeight="1">
      <c r="A2498" s="253"/>
      <c r="B2498" s="254"/>
      <c r="C2498" s="134">
        <v>16</v>
      </c>
      <c r="D2498" s="161"/>
      <c r="E2498" s="119"/>
      <c r="F2498" s="119"/>
      <c r="G2498" s="119"/>
      <c r="H2498" s="119"/>
      <c r="I2498" s="119"/>
      <c r="J2498" s="119"/>
      <c r="K2498" s="119"/>
      <c r="L2498" s="119"/>
      <c r="M2498" s="119"/>
      <c r="N2498" s="119"/>
      <c r="O2498" s="119"/>
      <c r="P2498" s="120">
        <f t="shared" si="128"/>
        <v>0</v>
      </c>
    </row>
    <row r="2499" spans="1:16" ht="14.25" customHeight="1">
      <c r="A2499" s="253"/>
      <c r="B2499" s="254"/>
      <c r="C2499" s="134">
        <v>17</v>
      </c>
      <c r="D2499" s="161"/>
      <c r="E2499" s="119"/>
      <c r="F2499" s="119"/>
      <c r="G2499" s="119"/>
      <c r="H2499" s="119"/>
      <c r="I2499" s="119"/>
      <c r="J2499" s="119"/>
      <c r="K2499" s="119"/>
      <c r="L2499" s="119"/>
      <c r="M2499" s="119"/>
      <c r="N2499" s="119"/>
      <c r="O2499" s="119"/>
      <c r="P2499" s="120">
        <f t="shared" si="128"/>
        <v>0</v>
      </c>
    </row>
    <row r="2500" spans="1:16" ht="14.25" customHeight="1">
      <c r="A2500" s="253"/>
      <c r="B2500" s="254"/>
      <c r="C2500" s="134">
        <v>25</v>
      </c>
      <c r="D2500" s="161"/>
      <c r="E2500" s="119"/>
      <c r="F2500" s="119"/>
      <c r="G2500" s="119"/>
      <c r="H2500" s="119"/>
      <c r="I2500" s="119"/>
      <c r="J2500" s="119"/>
      <c r="K2500" s="119"/>
      <c r="L2500" s="119"/>
      <c r="M2500" s="119"/>
      <c r="N2500" s="119"/>
      <c r="O2500" s="119"/>
      <c r="P2500" s="120">
        <f t="shared" si="128"/>
        <v>0</v>
      </c>
    </row>
    <row r="2501" spans="1:16" ht="14.25" customHeight="1">
      <c r="A2501" s="253"/>
      <c r="B2501" s="254"/>
      <c r="C2501" s="134">
        <v>26</v>
      </c>
      <c r="D2501" s="161"/>
      <c r="E2501" s="119"/>
      <c r="F2501" s="119"/>
      <c r="G2501" s="119"/>
      <c r="H2501" s="119"/>
      <c r="I2501" s="119"/>
      <c r="J2501" s="119"/>
      <c r="K2501" s="119"/>
      <c r="L2501" s="119"/>
      <c r="M2501" s="119"/>
      <c r="N2501" s="119"/>
      <c r="O2501" s="119"/>
      <c r="P2501" s="120">
        <f t="shared" si="128"/>
        <v>0</v>
      </c>
    </row>
    <row r="2502" spans="1:16" ht="14.25" customHeight="1">
      <c r="A2502" s="255"/>
      <c r="B2502" s="256"/>
      <c r="C2502" s="134">
        <v>27</v>
      </c>
      <c r="D2502" s="161"/>
      <c r="E2502" s="119"/>
      <c r="F2502" s="119"/>
      <c r="G2502" s="119"/>
      <c r="H2502" s="119"/>
      <c r="I2502" s="119"/>
      <c r="J2502" s="119"/>
      <c r="K2502" s="119"/>
      <c r="L2502" s="119"/>
      <c r="M2502" s="119"/>
      <c r="N2502" s="119"/>
      <c r="O2502" s="119"/>
      <c r="P2502" s="120">
        <f t="shared" si="128"/>
        <v>0</v>
      </c>
    </row>
    <row r="2503" spans="1:16" ht="14.25" customHeight="1">
      <c r="A2503" s="340">
        <v>627</v>
      </c>
      <c r="B2503" s="341" t="s">
        <v>2115</v>
      </c>
      <c r="C2503" s="134">
        <v>11</v>
      </c>
      <c r="D2503" s="161"/>
      <c r="E2503" s="119"/>
      <c r="F2503" s="119"/>
      <c r="G2503" s="119"/>
      <c r="H2503" s="119"/>
      <c r="I2503" s="119"/>
      <c r="J2503" s="119"/>
      <c r="K2503" s="119"/>
      <c r="L2503" s="119"/>
      <c r="M2503" s="119"/>
      <c r="N2503" s="119"/>
      <c r="O2503" s="119"/>
      <c r="P2503" s="120">
        <f t="shared" si="128"/>
        <v>0</v>
      </c>
    </row>
    <row r="2504" spans="1:16" ht="14.25" customHeight="1">
      <c r="A2504" s="253"/>
      <c r="B2504" s="254"/>
      <c r="C2504" s="134">
        <v>12</v>
      </c>
      <c r="D2504" s="161"/>
      <c r="E2504" s="119"/>
      <c r="F2504" s="119"/>
      <c r="G2504" s="119"/>
      <c r="H2504" s="119"/>
      <c r="I2504" s="119"/>
      <c r="J2504" s="119"/>
      <c r="K2504" s="119"/>
      <c r="L2504" s="119"/>
      <c r="M2504" s="119"/>
      <c r="N2504" s="119"/>
      <c r="O2504" s="119"/>
      <c r="P2504" s="120">
        <f t="shared" si="128"/>
        <v>0</v>
      </c>
    </row>
    <row r="2505" spans="1:16" ht="14.25" customHeight="1">
      <c r="A2505" s="253"/>
      <c r="B2505" s="254"/>
      <c r="C2505" s="134">
        <v>13</v>
      </c>
      <c r="D2505" s="161"/>
      <c r="E2505" s="119"/>
      <c r="F2505" s="119"/>
      <c r="G2505" s="119"/>
      <c r="H2505" s="119"/>
      <c r="I2505" s="119"/>
      <c r="J2505" s="119"/>
      <c r="K2505" s="119"/>
      <c r="L2505" s="119"/>
      <c r="M2505" s="119"/>
      <c r="N2505" s="119"/>
      <c r="O2505" s="119"/>
      <c r="P2505" s="120">
        <f t="shared" si="128"/>
        <v>0</v>
      </c>
    </row>
    <row r="2506" spans="1:16" ht="14.25" customHeight="1">
      <c r="A2506" s="253"/>
      <c r="B2506" s="254"/>
      <c r="C2506" s="134">
        <v>14</v>
      </c>
      <c r="D2506" s="161"/>
      <c r="E2506" s="119"/>
      <c r="F2506" s="119"/>
      <c r="G2506" s="119"/>
      <c r="H2506" s="119"/>
      <c r="I2506" s="119"/>
      <c r="J2506" s="119"/>
      <c r="K2506" s="119"/>
      <c r="L2506" s="119"/>
      <c r="M2506" s="119"/>
      <c r="N2506" s="119"/>
      <c r="O2506" s="119"/>
      <c r="P2506" s="120">
        <f t="shared" si="128"/>
        <v>0</v>
      </c>
    </row>
    <row r="2507" spans="1:16" ht="14.25" customHeight="1">
      <c r="A2507" s="253"/>
      <c r="B2507" s="254"/>
      <c r="C2507" s="134">
        <v>15</v>
      </c>
      <c r="D2507" s="161"/>
      <c r="E2507" s="119"/>
      <c r="F2507" s="119"/>
      <c r="G2507" s="119"/>
      <c r="H2507" s="119"/>
      <c r="I2507" s="119"/>
      <c r="J2507" s="119"/>
      <c r="K2507" s="119"/>
      <c r="L2507" s="119"/>
      <c r="M2507" s="119"/>
      <c r="N2507" s="119"/>
      <c r="O2507" s="119"/>
      <c r="P2507" s="120">
        <f t="shared" si="128"/>
        <v>0</v>
      </c>
    </row>
    <row r="2508" spans="1:16" ht="14.25" customHeight="1">
      <c r="A2508" s="253"/>
      <c r="B2508" s="254"/>
      <c r="C2508" s="134">
        <v>16</v>
      </c>
      <c r="D2508" s="161"/>
      <c r="E2508" s="119"/>
      <c r="F2508" s="119"/>
      <c r="G2508" s="119"/>
      <c r="H2508" s="119"/>
      <c r="I2508" s="119"/>
      <c r="J2508" s="119"/>
      <c r="K2508" s="119"/>
      <c r="L2508" s="119"/>
      <c r="M2508" s="119"/>
      <c r="N2508" s="119"/>
      <c r="O2508" s="119"/>
      <c r="P2508" s="120">
        <f t="shared" si="128"/>
        <v>0</v>
      </c>
    </row>
    <row r="2509" spans="1:16" ht="14.25" customHeight="1">
      <c r="A2509" s="253"/>
      <c r="B2509" s="254"/>
      <c r="C2509" s="134">
        <v>17</v>
      </c>
      <c r="D2509" s="161"/>
      <c r="E2509" s="119"/>
      <c r="F2509" s="119"/>
      <c r="G2509" s="119"/>
      <c r="H2509" s="119"/>
      <c r="I2509" s="119"/>
      <c r="J2509" s="119"/>
      <c r="K2509" s="119"/>
      <c r="L2509" s="119"/>
      <c r="M2509" s="119"/>
      <c r="N2509" s="119"/>
      <c r="O2509" s="119"/>
      <c r="P2509" s="120">
        <f t="shared" si="128"/>
        <v>0</v>
      </c>
    </row>
    <row r="2510" spans="1:16" ht="14.25" customHeight="1">
      <c r="A2510" s="253"/>
      <c r="B2510" s="254"/>
      <c r="C2510" s="134">
        <v>25</v>
      </c>
      <c r="D2510" s="161"/>
      <c r="E2510" s="119"/>
      <c r="F2510" s="119"/>
      <c r="G2510" s="119"/>
      <c r="H2510" s="119"/>
      <c r="I2510" s="119"/>
      <c r="J2510" s="119"/>
      <c r="K2510" s="119"/>
      <c r="L2510" s="119"/>
      <c r="M2510" s="119"/>
      <c r="N2510" s="119"/>
      <c r="O2510" s="119"/>
      <c r="P2510" s="120">
        <f t="shared" si="128"/>
        <v>0</v>
      </c>
    </row>
    <row r="2511" spans="1:16" ht="14.25" customHeight="1">
      <c r="A2511" s="253"/>
      <c r="B2511" s="254"/>
      <c r="C2511" s="134">
        <v>26</v>
      </c>
      <c r="D2511" s="161"/>
      <c r="E2511" s="119"/>
      <c r="F2511" s="119"/>
      <c r="G2511" s="119"/>
      <c r="H2511" s="119"/>
      <c r="I2511" s="119"/>
      <c r="J2511" s="119"/>
      <c r="K2511" s="119"/>
      <c r="L2511" s="119"/>
      <c r="M2511" s="119"/>
      <c r="N2511" s="119"/>
      <c r="O2511" s="119"/>
      <c r="P2511" s="120">
        <f t="shared" si="128"/>
        <v>0</v>
      </c>
    </row>
    <row r="2512" spans="1:16" ht="14.25" customHeight="1">
      <c r="A2512" s="255"/>
      <c r="B2512" s="256"/>
      <c r="C2512" s="134">
        <v>27</v>
      </c>
      <c r="D2512" s="161"/>
      <c r="E2512" s="119"/>
      <c r="F2512" s="119"/>
      <c r="G2512" s="119"/>
      <c r="H2512" s="119"/>
      <c r="I2512" s="119"/>
      <c r="J2512" s="119"/>
      <c r="K2512" s="119"/>
      <c r="L2512" s="119"/>
      <c r="M2512" s="119"/>
      <c r="N2512" s="119"/>
      <c r="O2512" s="119"/>
      <c r="P2512" s="120">
        <f t="shared" si="128"/>
        <v>0</v>
      </c>
    </row>
    <row r="2513" spans="1:16" ht="14.25" customHeight="1">
      <c r="A2513" s="340">
        <v>629</v>
      </c>
      <c r="B2513" s="341" t="s">
        <v>2120</v>
      </c>
      <c r="C2513" s="134">
        <v>11</v>
      </c>
      <c r="D2513" s="161"/>
      <c r="E2513" s="119"/>
      <c r="F2513" s="119"/>
      <c r="G2513" s="119"/>
      <c r="H2513" s="119"/>
      <c r="I2513" s="119"/>
      <c r="J2513" s="119"/>
      <c r="K2513" s="119"/>
      <c r="L2513" s="119"/>
      <c r="M2513" s="119"/>
      <c r="N2513" s="119"/>
      <c r="O2513" s="119"/>
      <c r="P2513" s="120">
        <f t="shared" si="128"/>
        <v>0</v>
      </c>
    </row>
    <row r="2514" spans="1:16" ht="14.25" customHeight="1">
      <c r="A2514" s="253"/>
      <c r="B2514" s="254"/>
      <c r="C2514" s="134">
        <v>12</v>
      </c>
      <c r="D2514" s="161"/>
      <c r="E2514" s="119"/>
      <c r="F2514" s="119"/>
      <c r="G2514" s="119"/>
      <c r="H2514" s="119"/>
      <c r="I2514" s="119"/>
      <c r="J2514" s="119"/>
      <c r="K2514" s="119"/>
      <c r="L2514" s="119"/>
      <c r="M2514" s="119"/>
      <c r="N2514" s="119"/>
      <c r="O2514" s="119"/>
      <c r="P2514" s="120">
        <f t="shared" si="128"/>
        <v>0</v>
      </c>
    </row>
    <row r="2515" spans="1:16" ht="14.25" customHeight="1">
      <c r="A2515" s="253"/>
      <c r="B2515" s="254"/>
      <c r="C2515" s="134">
        <v>13</v>
      </c>
      <c r="D2515" s="161"/>
      <c r="E2515" s="119"/>
      <c r="F2515" s="119"/>
      <c r="G2515" s="119"/>
      <c r="H2515" s="119"/>
      <c r="I2515" s="119"/>
      <c r="J2515" s="119"/>
      <c r="K2515" s="119"/>
      <c r="L2515" s="119"/>
      <c r="M2515" s="119"/>
      <c r="N2515" s="119"/>
      <c r="O2515" s="119"/>
      <c r="P2515" s="120">
        <f t="shared" si="128"/>
        <v>0</v>
      </c>
    </row>
    <row r="2516" spans="1:16" ht="14.25" customHeight="1">
      <c r="A2516" s="253"/>
      <c r="B2516" s="254"/>
      <c r="C2516" s="134">
        <v>14</v>
      </c>
      <c r="D2516" s="161"/>
      <c r="E2516" s="119"/>
      <c r="F2516" s="119"/>
      <c r="G2516" s="119"/>
      <c r="H2516" s="119"/>
      <c r="I2516" s="119"/>
      <c r="J2516" s="119"/>
      <c r="K2516" s="119"/>
      <c r="L2516" s="119"/>
      <c r="M2516" s="119"/>
      <c r="N2516" s="119"/>
      <c r="O2516" s="119"/>
      <c r="P2516" s="120">
        <f t="shared" si="128"/>
        <v>0</v>
      </c>
    </row>
    <row r="2517" spans="1:16" ht="14.25" customHeight="1">
      <c r="A2517" s="253"/>
      <c r="B2517" s="254"/>
      <c r="C2517" s="134">
        <v>15</v>
      </c>
      <c r="D2517" s="161"/>
      <c r="E2517" s="119"/>
      <c r="F2517" s="119"/>
      <c r="G2517" s="119"/>
      <c r="H2517" s="119"/>
      <c r="I2517" s="119"/>
      <c r="J2517" s="119"/>
      <c r="K2517" s="119"/>
      <c r="L2517" s="119"/>
      <c r="M2517" s="119"/>
      <c r="N2517" s="119"/>
      <c r="O2517" s="119"/>
      <c r="P2517" s="120">
        <f t="shared" si="128"/>
        <v>0</v>
      </c>
    </row>
    <row r="2518" spans="1:16" ht="14.25" customHeight="1">
      <c r="A2518" s="253"/>
      <c r="B2518" s="254"/>
      <c r="C2518" s="134">
        <v>16</v>
      </c>
      <c r="D2518" s="161"/>
      <c r="E2518" s="119"/>
      <c r="F2518" s="119"/>
      <c r="G2518" s="119"/>
      <c r="H2518" s="119"/>
      <c r="I2518" s="119"/>
      <c r="J2518" s="119"/>
      <c r="K2518" s="119"/>
      <c r="L2518" s="119"/>
      <c r="M2518" s="119"/>
      <c r="N2518" s="119"/>
      <c r="O2518" s="119"/>
      <c r="P2518" s="120">
        <f t="shared" si="128"/>
        <v>0</v>
      </c>
    </row>
    <row r="2519" spans="1:16" ht="14.25" customHeight="1">
      <c r="A2519" s="253"/>
      <c r="B2519" s="254"/>
      <c r="C2519" s="134">
        <v>17</v>
      </c>
      <c r="D2519" s="161"/>
      <c r="E2519" s="119"/>
      <c r="F2519" s="119"/>
      <c r="G2519" s="119"/>
      <c r="H2519" s="119"/>
      <c r="I2519" s="119"/>
      <c r="J2519" s="119"/>
      <c r="K2519" s="119"/>
      <c r="L2519" s="119"/>
      <c r="M2519" s="119"/>
      <c r="N2519" s="119"/>
      <c r="O2519" s="119"/>
      <c r="P2519" s="120">
        <f t="shared" si="128"/>
        <v>0</v>
      </c>
    </row>
    <row r="2520" spans="1:16" ht="14.25" customHeight="1">
      <c r="A2520" s="253"/>
      <c r="B2520" s="254"/>
      <c r="C2520" s="134">
        <v>25</v>
      </c>
      <c r="D2520" s="161"/>
      <c r="E2520" s="119"/>
      <c r="F2520" s="119"/>
      <c r="G2520" s="119"/>
      <c r="H2520" s="119"/>
      <c r="I2520" s="119"/>
      <c r="J2520" s="119"/>
      <c r="K2520" s="119"/>
      <c r="L2520" s="119"/>
      <c r="M2520" s="119"/>
      <c r="N2520" s="119"/>
      <c r="O2520" s="119"/>
      <c r="P2520" s="120">
        <f t="shared" si="128"/>
        <v>0</v>
      </c>
    </row>
    <row r="2521" spans="1:16" ht="14.25" customHeight="1">
      <c r="A2521" s="253"/>
      <c r="B2521" s="254"/>
      <c r="C2521" s="134">
        <v>26</v>
      </c>
      <c r="D2521" s="161"/>
      <c r="E2521" s="119"/>
      <c r="F2521" s="119"/>
      <c r="G2521" s="119"/>
      <c r="H2521" s="119"/>
      <c r="I2521" s="119"/>
      <c r="J2521" s="119"/>
      <c r="K2521" s="119"/>
      <c r="L2521" s="119"/>
      <c r="M2521" s="119"/>
      <c r="N2521" s="119"/>
      <c r="O2521" s="119"/>
      <c r="P2521" s="120">
        <f t="shared" si="128"/>
        <v>0</v>
      </c>
    </row>
    <row r="2522" spans="1:16" ht="14.25" customHeight="1">
      <c r="A2522" s="255"/>
      <c r="B2522" s="256"/>
      <c r="C2522" s="134">
        <v>27</v>
      </c>
      <c r="D2522" s="161"/>
      <c r="E2522" s="119"/>
      <c r="F2522" s="119"/>
      <c r="G2522" s="119"/>
      <c r="H2522" s="119"/>
      <c r="I2522" s="119"/>
      <c r="J2522" s="119"/>
      <c r="K2522" s="119"/>
      <c r="L2522" s="119"/>
      <c r="M2522" s="119"/>
      <c r="N2522" s="119"/>
      <c r="O2522" s="119"/>
      <c r="P2522" s="120">
        <f t="shared" si="128"/>
        <v>0</v>
      </c>
    </row>
    <row r="2523" spans="1:16" ht="14.25" customHeight="1">
      <c r="A2523" s="155">
        <v>6300</v>
      </c>
      <c r="B2523" s="339" t="s">
        <v>2121</v>
      </c>
      <c r="C2523" s="262"/>
      <c r="D2523" s="156">
        <f t="shared" ref="D2523:P2523" si="129">SUM(D2524:D2543)</f>
        <v>0</v>
      </c>
      <c r="E2523" s="156">
        <f t="shared" si="129"/>
        <v>0</v>
      </c>
      <c r="F2523" s="156">
        <f t="shared" si="129"/>
        <v>0</v>
      </c>
      <c r="G2523" s="156">
        <f t="shared" si="129"/>
        <v>0</v>
      </c>
      <c r="H2523" s="156">
        <f t="shared" si="129"/>
        <v>0</v>
      </c>
      <c r="I2523" s="156">
        <f t="shared" si="129"/>
        <v>0</v>
      </c>
      <c r="J2523" s="156">
        <f t="shared" si="129"/>
        <v>0</v>
      </c>
      <c r="K2523" s="156">
        <f t="shared" si="129"/>
        <v>0</v>
      </c>
      <c r="L2523" s="156">
        <f t="shared" si="129"/>
        <v>0</v>
      </c>
      <c r="M2523" s="156">
        <f t="shared" si="129"/>
        <v>0</v>
      </c>
      <c r="N2523" s="156">
        <f t="shared" si="129"/>
        <v>0</v>
      </c>
      <c r="O2523" s="156">
        <f t="shared" si="129"/>
        <v>0</v>
      </c>
      <c r="P2523" s="156">
        <f t="shared" si="129"/>
        <v>0</v>
      </c>
    </row>
    <row r="2524" spans="1:16" ht="14.25" customHeight="1">
      <c r="A2524" s="340">
        <v>631</v>
      </c>
      <c r="B2524" s="341" t="s">
        <v>2122</v>
      </c>
      <c r="C2524" s="134">
        <v>11</v>
      </c>
      <c r="D2524" s="161"/>
      <c r="E2524" s="119"/>
      <c r="F2524" s="119"/>
      <c r="G2524" s="119"/>
      <c r="H2524" s="119"/>
      <c r="I2524" s="119"/>
      <c r="J2524" s="119"/>
      <c r="K2524" s="119"/>
      <c r="L2524" s="119"/>
      <c r="M2524" s="119"/>
      <c r="N2524" s="119"/>
      <c r="O2524" s="119"/>
      <c r="P2524" s="120">
        <f t="shared" ref="P2524:P2543" si="130">SUM(D2524:O2524)</f>
        <v>0</v>
      </c>
    </row>
    <row r="2525" spans="1:16" ht="14.25" customHeight="1">
      <c r="A2525" s="253"/>
      <c r="B2525" s="254"/>
      <c r="C2525" s="134">
        <v>12</v>
      </c>
      <c r="D2525" s="161"/>
      <c r="E2525" s="119"/>
      <c r="F2525" s="119"/>
      <c r="G2525" s="119"/>
      <c r="H2525" s="119"/>
      <c r="I2525" s="119"/>
      <c r="J2525" s="119"/>
      <c r="K2525" s="119"/>
      <c r="L2525" s="119"/>
      <c r="M2525" s="119"/>
      <c r="N2525" s="119"/>
      <c r="O2525" s="119"/>
      <c r="P2525" s="120">
        <f t="shared" si="130"/>
        <v>0</v>
      </c>
    </row>
    <row r="2526" spans="1:16" ht="14.25" customHeight="1">
      <c r="A2526" s="253"/>
      <c r="B2526" s="254"/>
      <c r="C2526" s="134">
        <v>13</v>
      </c>
      <c r="D2526" s="161"/>
      <c r="E2526" s="119"/>
      <c r="F2526" s="119"/>
      <c r="G2526" s="119"/>
      <c r="H2526" s="119"/>
      <c r="I2526" s="119"/>
      <c r="J2526" s="119"/>
      <c r="K2526" s="119"/>
      <c r="L2526" s="119"/>
      <c r="M2526" s="119"/>
      <c r="N2526" s="119"/>
      <c r="O2526" s="119"/>
      <c r="P2526" s="120">
        <f t="shared" si="130"/>
        <v>0</v>
      </c>
    </row>
    <row r="2527" spans="1:16" ht="14.25" customHeight="1">
      <c r="A2527" s="253"/>
      <c r="B2527" s="254"/>
      <c r="C2527" s="134">
        <v>14</v>
      </c>
      <c r="D2527" s="161"/>
      <c r="E2527" s="119"/>
      <c r="F2527" s="119"/>
      <c r="G2527" s="119"/>
      <c r="H2527" s="119"/>
      <c r="I2527" s="119"/>
      <c r="J2527" s="119"/>
      <c r="K2527" s="119"/>
      <c r="L2527" s="119"/>
      <c r="M2527" s="119"/>
      <c r="N2527" s="119"/>
      <c r="O2527" s="119"/>
      <c r="P2527" s="120">
        <f t="shared" si="130"/>
        <v>0</v>
      </c>
    </row>
    <row r="2528" spans="1:16" ht="14.25" customHeight="1">
      <c r="A2528" s="253"/>
      <c r="B2528" s="254"/>
      <c r="C2528" s="134">
        <v>15</v>
      </c>
      <c r="D2528" s="161"/>
      <c r="E2528" s="119"/>
      <c r="F2528" s="119"/>
      <c r="G2528" s="119"/>
      <c r="H2528" s="119"/>
      <c r="I2528" s="119"/>
      <c r="J2528" s="119"/>
      <c r="K2528" s="119"/>
      <c r="L2528" s="119"/>
      <c r="M2528" s="119"/>
      <c r="N2528" s="119"/>
      <c r="O2528" s="119"/>
      <c r="P2528" s="120">
        <f t="shared" si="130"/>
        <v>0</v>
      </c>
    </row>
    <row r="2529" spans="1:16" ht="14.25" customHeight="1">
      <c r="A2529" s="253"/>
      <c r="B2529" s="254"/>
      <c r="C2529" s="134">
        <v>16</v>
      </c>
      <c r="D2529" s="161"/>
      <c r="E2529" s="119"/>
      <c r="F2529" s="119"/>
      <c r="G2529" s="119"/>
      <c r="H2529" s="119"/>
      <c r="I2529" s="119"/>
      <c r="J2529" s="119"/>
      <c r="K2529" s="119"/>
      <c r="L2529" s="119"/>
      <c r="M2529" s="119"/>
      <c r="N2529" s="119"/>
      <c r="O2529" s="119"/>
      <c r="P2529" s="120">
        <f t="shared" si="130"/>
        <v>0</v>
      </c>
    </row>
    <row r="2530" spans="1:16" ht="14.25" customHeight="1">
      <c r="A2530" s="253"/>
      <c r="B2530" s="254"/>
      <c r="C2530" s="134">
        <v>17</v>
      </c>
      <c r="D2530" s="161"/>
      <c r="E2530" s="119"/>
      <c r="F2530" s="119"/>
      <c r="G2530" s="119"/>
      <c r="H2530" s="119"/>
      <c r="I2530" s="119"/>
      <c r="J2530" s="119"/>
      <c r="K2530" s="119"/>
      <c r="L2530" s="119"/>
      <c r="M2530" s="119"/>
      <c r="N2530" s="119"/>
      <c r="O2530" s="119"/>
      <c r="P2530" s="120">
        <f t="shared" si="130"/>
        <v>0</v>
      </c>
    </row>
    <row r="2531" spans="1:16" ht="14.25" customHeight="1">
      <c r="A2531" s="253"/>
      <c r="B2531" s="254"/>
      <c r="C2531" s="134">
        <v>25</v>
      </c>
      <c r="D2531" s="161"/>
      <c r="E2531" s="119"/>
      <c r="F2531" s="119"/>
      <c r="G2531" s="119"/>
      <c r="H2531" s="119"/>
      <c r="I2531" s="119"/>
      <c r="J2531" s="119"/>
      <c r="K2531" s="119"/>
      <c r="L2531" s="119"/>
      <c r="M2531" s="119"/>
      <c r="N2531" s="119"/>
      <c r="O2531" s="119"/>
      <c r="P2531" s="120">
        <f t="shared" si="130"/>
        <v>0</v>
      </c>
    </row>
    <row r="2532" spans="1:16" ht="14.25" customHeight="1">
      <c r="A2532" s="253"/>
      <c r="B2532" s="254"/>
      <c r="C2532" s="134">
        <v>26</v>
      </c>
      <c r="D2532" s="161"/>
      <c r="E2532" s="119"/>
      <c r="F2532" s="119"/>
      <c r="G2532" s="119"/>
      <c r="H2532" s="119"/>
      <c r="I2532" s="119"/>
      <c r="J2532" s="119"/>
      <c r="K2532" s="119"/>
      <c r="L2532" s="119"/>
      <c r="M2532" s="119"/>
      <c r="N2532" s="119"/>
      <c r="O2532" s="119"/>
      <c r="P2532" s="120">
        <f t="shared" si="130"/>
        <v>0</v>
      </c>
    </row>
    <row r="2533" spans="1:16" ht="14.25" customHeight="1">
      <c r="A2533" s="255"/>
      <c r="B2533" s="256"/>
      <c r="C2533" s="134">
        <v>27</v>
      </c>
      <c r="D2533" s="161"/>
      <c r="E2533" s="119"/>
      <c r="F2533" s="119"/>
      <c r="G2533" s="119"/>
      <c r="H2533" s="119"/>
      <c r="I2533" s="119"/>
      <c r="J2533" s="119"/>
      <c r="K2533" s="119"/>
      <c r="L2533" s="119"/>
      <c r="M2533" s="119"/>
      <c r="N2533" s="119"/>
      <c r="O2533" s="119"/>
      <c r="P2533" s="120">
        <f t="shared" si="130"/>
        <v>0</v>
      </c>
    </row>
    <row r="2534" spans="1:16" ht="14.25" customHeight="1">
      <c r="A2534" s="340">
        <v>632</v>
      </c>
      <c r="B2534" s="341" t="s">
        <v>2123</v>
      </c>
      <c r="C2534" s="134">
        <v>11</v>
      </c>
      <c r="D2534" s="161"/>
      <c r="E2534" s="119"/>
      <c r="F2534" s="119"/>
      <c r="G2534" s="119"/>
      <c r="H2534" s="119"/>
      <c r="I2534" s="119"/>
      <c r="J2534" s="119"/>
      <c r="K2534" s="119"/>
      <c r="L2534" s="119"/>
      <c r="M2534" s="119"/>
      <c r="N2534" s="119"/>
      <c r="O2534" s="119"/>
      <c r="P2534" s="120">
        <f t="shared" si="130"/>
        <v>0</v>
      </c>
    </row>
    <row r="2535" spans="1:16" ht="14.25" customHeight="1">
      <c r="A2535" s="253"/>
      <c r="B2535" s="254"/>
      <c r="C2535" s="134">
        <v>12</v>
      </c>
      <c r="D2535" s="161"/>
      <c r="E2535" s="119"/>
      <c r="F2535" s="119"/>
      <c r="G2535" s="119"/>
      <c r="H2535" s="119"/>
      <c r="I2535" s="119"/>
      <c r="J2535" s="119"/>
      <c r="K2535" s="119"/>
      <c r="L2535" s="119"/>
      <c r="M2535" s="119"/>
      <c r="N2535" s="119"/>
      <c r="O2535" s="119"/>
      <c r="P2535" s="120">
        <f t="shared" si="130"/>
        <v>0</v>
      </c>
    </row>
    <row r="2536" spans="1:16" ht="14.25" customHeight="1">
      <c r="A2536" s="253"/>
      <c r="B2536" s="254"/>
      <c r="C2536" s="134">
        <v>13</v>
      </c>
      <c r="D2536" s="161"/>
      <c r="E2536" s="119"/>
      <c r="F2536" s="119"/>
      <c r="G2536" s="119"/>
      <c r="H2536" s="119"/>
      <c r="I2536" s="119"/>
      <c r="J2536" s="119"/>
      <c r="K2536" s="119"/>
      <c r="L2536" s="119"/>
      <c r="M2536" s="119"/>
      <c r="N2536" s="119"/>
      <c r="O2536" s="119"/>
      <c r="P2536" s="120">
        <f t="shared" si="130"/>
        <v>0</v>
      </c>
    </row>
    <row r="2537" spans="1:16" ht="14.25" customHeight="1">
      <c r="A2537" s="253"/>
      <c r="B2537" s="254"/>
      <c r="C2537" s="134">
        <v>14</v>
      </c>
      <c r="D2537" s="161"/>
      <c r="E2537" s="119"/>
      <c r="F2537" s="119"/>
      <c r="G2537" s="119"/>
      <c r="H2537" s="119"/>
      <c r="I2537" s="119"/>
      <c r="J2537" s="119"/>
      <c r="K2537" s="119"/>
      <c r="L2537" s="119"/>
      <c r="M2537" s="119"/>
      <c r="N2537" s="119"/>
      <c r="O2537" s="119"/>
      <c r="P2537" s="120">
        <f t="shared" si="130"/>
        <v>0</v>
      </c>
    </row>
    <row r="2538" spans="1:16" ht="14.25" customHeight="1">
      <c r="A2538" s="253"/>
      <c r="B2538" s="254"/>
      <c r="C2538" s="134">
        <v>15</v>
      </c>
      <c r="D2538" s="161"/>
      <c r="E2538" s="119"/>
      <c r="F2538" s="119"/>
      <c r="G2538" s="119"/>
      <c r="H2538" s="119"/>
      <c r="I2538" s="119"/>
      <c r="J2538" s="119"/>
      <c r="K2538" s="119"/>
      <c r="L2538" s="119"/>
      <c r="M2538" s="119"/>
      <c r="N2538" s="119"/>
      <c r="O2538" s="119"/>
      <c r="P2538" s="120">
        <f t="shared" si="130"/>
        <v>0</v>
      </c>
    </row>
    <row r="2539" spans="1:16" ht="14.25" customHeight="1">
      <c r="A2539" s="253"/>
      <c r="B2539" s="254"/>
      <c r="C2539" s="134">
        <v>16</v>
      </c>
      <c r="D2539" s="161"/>
      <c r="E2539" s="119"/>
      <c r="F2539" s="119"/>
      <c r="G2539" s="119"/>
      <c r="H2539" s="119"/>
      <c r="I2539" s="119"/>
      <c r="J2539" s="119"/>
      <c r="K2539" s="119"/>
      <c r="L2539" s="119"/>
      <c r="M2539" s="119"/>
      <c r="N2539" s="119"/>
      <c r="O2539" s="119"/>
      <c r="P2539" s="120">
        <f t="shared" si="130"/>
        <v>0</v>
      </c>
    </row>
    <row r="2540" spans="1:16" ht="14.25" customHeight="1">
      <c r="A2540" s="253"/>
      <c r="B2540" s="254"/>
      <c r="C2540" s="134">
        <v>17</v>
      </c>
      <c r="D2540" s="161"/>
      <c r="E2540" s="119"/>
      <c r="F2540" s="119"/>
      <c r="G2540" s="119"/>
      <c r="H2540" s="119"/>
      <c r="I2540" s="119"/>
      <c r="J2540" s="119"/>
      <c r="K2540" s="119"/>
      <c r="L2540" s="119"/>
      <c r="M2540" s="119"/>
      <c r="N2540" s="119"/>
      <c r="O2540" s="119"/>
      <c r="P2540" s="120">
        <f t="shared" si="130"/>
        <v>0</v>
      </c>
    </row>
    <row r="2541" spans="1:16" ht="14.25" customHeight="1">
      <c r="A2541" s="253"/>
      <c r="B2541" s="254"/>
      <c r="C2541" s="134">
        <v>25</v>
      </c>
      <c r="D2541" s="161"/>
      <c r="E2541" s="119"/>
      <c r="F2541" s="119"/>
      <c r="G2541" s="119"/>
      <c r="H2541" s="119"/>
      <c r="I2541" s="119"/>
      <c r="J2541" s="119"/>
      <c r="K2541" s="119"/>
      <c r="L2541" s="119"/>
      <c r="M2541" s="119"/>
      <c r="N2541" s="119"/>
      <c r="O2541" s="119"/>
      <c r="P2541" s="120">
        <f t="shared" si="130"/>
        <v>0</v>
      </c>
    </row>
    <row r="2542" spans="1:16" ht="14.25" customHeight="1">
      <c r="A2542" s="253"/>
      <c r="B2542" s="254"/>
      <c r="C2542" s="134">
        <v>26</v>
      </c>
      <c r="D2542" s="161"/>
      <c r="E2542" s="119"/>
      <c r="F2542" s="119"/>
      <c r="G2542" s="119"/>
      <c r="H2542" s="119"/>
      <c r="I2542" s="119"/>
      <c r="J2542" s="119"/>
      <c r="K2542" s="119"/>
      <c r="L2542" s="119"/>
      <c r="M2542" s="119"/>
      <c r="N2542" s="119"/>
      <c r="O2542" s="119"/>
      <c r="P2542" s="120">
        <f t="shared" si="130"/>
        <v>0</v>
      </c>
    </row>
    <row r="2543" spans="1:16" ht="14.25" customHeight="1">
      <c r="A2543" s="255"/>
      <c r="B2543" s="256"/>
      <c r="C2543" s="134">
        <v>27</v>
      </c>
      <c r="D2543" s="161"/>
      <c r="E2543" s="119"/>
      <c r="F2543" s="119"/>
      <c r="G2543" s="119"/>
      <c r="H2543" s="119"/>
      <c r="I2543" s="119"/>
      <c r="J2543" s="119"/>
      <c r="K2543" s="119"/>
      <c r="L2543" s="119"/>
      <c r="M2543" s="119"/>
      <c r="N2543" s="119"/>
      <c r="O2543" s="119"/>
      <c r="P2543" s="120">
        <f t="shared" si="130"/>
        <v>0</v>
      </c>
    </row>
    <row r="2544" spans="1:16" ht="14.25" customHeight="1">
      <c r="A2544" s="163">
        <v>7000</v>
      </c>
      <c r="B2544" s="345" t="s">
        <v>2124</v>
      </c>
      <c r="C2544" s="262"/>
      <c r="D2544" s="169">
        <f t="shared" ref="D2544:P2544" si="131">D2545+D2557+D2630+D2691+D2755+D2801+D2822</f>
        <v>10000</v>
      </c>
      <c r="E2544" s="165">
        <f t="shared" si="131"/>
        <v>10000</v>
      </c>
      <c r="F2544" s="165">
        <f t="shared" si="131"/>
        <v>10000</v>
      </c>
      <c r="G2544" s="165">
        <f t="shared" si="131"/>
        <v>10000</v>
      </c>
      <c r="H2544" s="165">
        <f t="shared" si="131"/>
        <v>10000</v>
      </c>
      <c r="I2544" s="165">
        <f t="shared" si="131"/>
        <v>10000</v>
      </c>
      <c r="J2544" s="165">
        <f t="shared" si="131"/>
        <v>10000</v>
      </c>
      <c r="K2544" s="165">
        <f t="shared" si="131"/>
        <v>10000</v>
      </c>
      <c r="L2544" s="165">
        <f t="shared" si="131"/>
        <v>10000</v>
      </c>
      <c r="M2544" s="165">
        <f t="shared" si="131"/>
        <v>10000</v>
      </c>
      <c r="N2544" s="165">
        <f t="shared" si="131"/>
        <v>10000</v>
      </c>
      <c r="O2544" s="165">
        <f t="shared" si="131"/>
        <v>10000</v>
      </c>
      <c r="P2544" s="165">
        <f t="shared" si="131"/>
        <v>120000</v>
      </c>
    </row>
    <row r="2545" spans="1:16" ht="14.25" customHeight="1">
      <c r="A2545" s="155">
        <v>7100</v>
      </c>
      <c r="B2545" s="339" t="s">
        <v>2125</v>
      </c>
      <c r="C2545" s="262"/>
      <c r="D2545" s="156">
        <f t="shared" ref="D2545:P2545" si="132">SUM(D2546:D2556)</f>
        <v>0</v>
      </c>
      <c r="E2545" s="156">
        <f t="shared" si="132"/>
        <v>0</v>
      </c>
      <c r="F2545" s="156">
        <f t="shared" si="132"/>
        <v>0</v>
      </c>
      <c r="G2545" s="156">
        <f t="shared" si="132"/>
        <v>0</v>
      </c>
      <c r="H2545" s="156">
        <f t="shared" si="132"/>
        <v>0</v>
      </c>
      <c r="I2545" s="156">
        <f t="shared" si="132"/>
        <v>0</v>
      </c>
      <c r="J2545" s="156">
        <f t="shared" si="132"/>
        <v>0</v>
      </c>
      <c r="K2545" s="156">
        <f t="shared" si="132"/>
        <v>0</v>
      </c>
      <c r="L2545" s="156">
        <f t="shared" si="132"/>
        <v>0</v>
      </c>
      <c r="M2545" s="156">
        <f t="shared" si="132"/>
        <v>0</v>
      </c>
      <c r="N2545" s="156">
        <f t="shared" si="132"/>
        <v>0</v>
      </c>
      <c r="O2545" s="156">
        <f t="shared" si="132"/>
        <v>0</v>
      </c>
      <c r="P2545" s="156">
        <f t="shared" si="132"/>
        <v>0</v>
      </c>
    </row>
    <row r="2546" spans="1:16" ht="14.25" customHeight="1">
      <c r="A2546" s="340">
        <v>711</v>
      </c>
      <c r="B2546" s="341" t="s">
        <v>2126</v>
      </c>
      <c r="C2546" s="134">
        <v>11</v>
      </c>
      <c r="D2546" s="161"/>
      <c r="E2546" s="119"/>
      <c r="F2546" s="119"/>
      <c r="G2546" s="119"/>
      <c r="H2546" s="119"/>
      <c r="I2546" s="119"/>
      <c r="J2546" s="119"/>
      <c r="K2546" s="119"/>
      <c r="L2546" s="119"/>
      <c r="M2546" s="119"/>
      <c r="N2546" s="119"/>
      <c r="O2546" s="119"/>
      <c r="P2546" s="120">
        <f t="shared" ref="P2546:P2556" si="133">SUM(D2546:O2546)</f>
        <v>0</v>
      </c>
    </row>
    <row r="2547" spans="1:16" ht="14.25" customHeight="1">
      <c r="A2547" s="253"/>
      <c r="B2547" s="254"/>
      <c r="C2547" s="134">
        <v>12</v>
      </c>
      <c r="D2547" s="161"/>
      <c r="E2547" s="119"/>
      <c r="F2547" s="119"/>
      <c r="G2547" s="119"/>
      <c r="H2547" s="119"/>
      <c r="I2547" s="119"/>
      <c r="J2547" s="119"/>
      <c r="K2547" s="119"/>
      <c r="L2547" s="119"/>
      <c r="M2547" s="119"/>
      <c r="N2547" s="119"/>
      <c r="O2547" s="119"/>
      <c r="P2547" s="120">
        <f t="shared" si="133"/>
        <v>0</v>
      </c>
    </row>
    <row r="2548" spans="1:16" ht="14.25" customHeight="1">
      <c r="A2548" s="253"/>
      <c r="B2548" s="254"/>
      <c r="C2548" s="134">
        <v>13</v>
      </c>
      <c r="D2548" s="161"/>
      <c r="E2548" s="119"/>
      <c r="F2548" s="119"/>
      <c r="G2548" s="119"/>
      <c r="H2548" s="119"/>
      <c r="I2548" s="119"/>
      <c r="J2548" s="119"/>
      <c r="K2548" s="119"/>
      <c r="L2548" s="119"/>
      <c r="M2548" s="119"/>
      <c r="N2548" s="119"/>
      <c r="O2548" s="119"/>
      <c r="P2548" s="120">
        <f t="shared" si="133"/>
        <v>0</v>
      </c>
    </row>
    <row r="2549" spans="1:16" ht="14.25" customHeight="1">
      <c r="A2549" s="253"/>
      <c r="B2549" s="254"/>
      <c r="C2549" s="134">
        <v>14</v>
      </c>
      <c r="D2549" s="161"/>
      <c r="E2549" s="119"/>
      <c r="F2549" s="119"/>
      <c r="G2549" s="119"/>
      <c r="H2549" s="119"/>
      <c r="I2549" s="119"/>
      <c r="J2549" s="119"/>
      <c r="K2549" s="119"/>
      <c r="L2549" s="119"/>
      <c r="M2549" s="119"/>
      <c r="N2549" s="119"/>
      <c r="O2549" s="119"/>
      <c r="P2549" s="120">
        <f t="shared" si="133"/>
        <v>0</v>
      </c>
    </row>
    <row r="2550" spans="1:16" ht="14.25" customHeight="1">
      <c r="A2550" s="253"/>
      <c r="B2550" s="254"/>
      <c r="C2550" s="134">
        <v>15</v>
      </c>
      <c r="D2550" s="161"/>
      <c r="E2550" s="119"/>
      <c r="F2550" s="119"/>
      <c r="G2550" s="119"/>
      <c r="H2550" s="119"/>
      <c r="I2550" s="119"/>
      <c r="J2550" s="119"/>
      <c r="K2550" s="119"/>
      <c r="L2550" s="119"/>
      <c r="M2550" s="119"/>
      <c r="N2550" s="119"/>
      <c r="O2550" s="119"/>
      <c r="P2550" s="120">
        <f t="shared" si="133"/>
        <v>0</v>
      </c>
    </row>
    <row r="2551" spans="1:16" ht="14.25" customHeight="1">
      <c r="A2551" s="253"/>
      <c r="B2551" s="254"/>
      <c r="C2551" s="134">
        <v>16</v>
      </c>
      <c r="D2551" s="161"/>
      <c r="E2551" s="119"/>
      <c r="F2551" s="119"/>
      <c r="G2551" s="119"/>
      <c r="H2551" s="119"/>
      <c r="I2551" s="119"/>
      <c r="J2551" s="119"/>
      <c r="K2551" s="119"/>
      <c r="L2551" s="119"/>
      <c r="M2551" s="119"/>
      <c r="N2551" s="119"/>
      <c r="O2551" s="119"/>
      <c r="P2551" s="120">
        <f t="shared" si="133"/>
        <v>0</v>
      </c>
    </row>
    <row r="2552" spans="1:16" ht="14.25" customHeight="1">
      <c r="A2552" s="253"/>
      <c r="B2552" s="254"/>
      <c r="C2552" s="134">
        <v>17</v>
      </c>
      <c r="D2552" s="161"/>
      <c r="E2552" s="119"/>
      <c r="F2552" s="119"/>
      <c r="G2552" s="119"/>
      <c r="H2552" s="119"/>
      <c r="I2552" s="119"/>
      <c r="J2552" s="119"/>
      <c r="K2552" s="119"/>
      <c r="L2552" s="119"/>
      <c r="M2552" s="119"/>
      <c r="N2552" s="119"/>
      <c r="O2552" s="119"/>
      <c r="P2552" s="120">
        <f t="shared" si="133"/>
        <v>0</v>
      </c>
    </row>
    <row r="2553" spans="1:16" ht="14.25" customHeight="1">
      <c r="A2553" s="253"/>
      <c r="B2553" s="254"/>
      <c r="C2553" s="134">
        <v>25</v>
      </c>
      <c r="D2553" s="161"/>
      <c r="E2553" s="119"/>
      <c r="F2553" s="119"/>
      <c r="G2553" s="119"/>
      <c r="H2553" s="119"/>
      <c r="I2553" s="119"/>
      <c r="J2553" s="119"/>
      <c r="K2553" s="119"/>
      <c r="L2553" s="119"/>
      <c r="M2553" s="119"/>
      <c r="N2553" s="119"/>
      <c r="O2553" s="119"/>
      <c r="P2553" s="120">
        <f t="shared" si="133"/>
        <v>0</v>
      </c>
    </row>
    <row r="2554" spans="1:16" ht="14.25" customHeight="1">
      <c r="A2554" s="253"/>
      <c r="B2554" s="254"/>
      <c r="C2554" s="134">
        <v>26</v>
      </c>
      <c r="D2554" s="161"/>
      <c r="E2554" s="119"/>
      <c r="F2554" s="119"/>
      <c r="G2554" s="119"/>
      <c r="H2554" s="119"/>
      <c r="I2554" s="119"/>
      <c r="J2554" s="119"/>
      <c r="K2554" s="119"/>
      <c r="L2554" s="119"/>
      <c r="M2554" s="119"/>
      <c r="N2554" s="119"/>
      <c r="O2554" s="119"/>
      <c r="P2554" s="120">
        <f t="shared" si="133"/>
        <v>0</v>
      </c>
    </row>
    <row r="2555" spans="1:16" ht="14.25" customHeight="1">
      <c r="A2555" s="255"/>
      <c r="B2555" s="256"/>
      <c r="C2555" s="134">
        <v>27</v>
      </c>
      <c r="D2555" s="161"/>
      <c r="E2555" s="119"/>
      <c r="F2555" s="119"/>
      <c r="G2555" s="119"/>
      <c r="H2555" s="119"/>
      <c r="I2555" s="119"/>
      <c r="J2555" s="119"/>
      <c r="K2555" s="119"/>
      <c r="L2555" s="119"/>
      <c r="M2555" s="119"/>
      <c r="N2555" s="119"/>
      <c r="O2555" s="119"/>
      <c r="P2555" s="120">
        <f t="shared" si="133"/>
        <v>0</v>
      </c>
    </row>
    <row r="2556" spans="1:16" ht="14.25" customHeight="1">
      <c r="A2556" s="157">
        <v>712</v>
      </c>
      <c r="B2556" s="158" t="s">
        <v>2127</v>
      </c>
      <c r="C2556" s="159"/>
      <c r="D2556" s="159"/>
      <c r="E2556" s="159"/>
      <c r="F2556" s="159"/>
      <c r="G2556" s="159"/>
      <c r="H2556" s="159"/>
      <c r="I2556" s="159"/>
      <c r="J2556" s="159"/>
      <c r="K2556" s="159"/>
      <c r="L2556" s="159"/>
      <c r="M2556" s="159"/>
      <c r="N2556" s="159"/>
      <c r="O2556" s="159"/>
      <c r="P2556" s="119">
        <f t="shared" si="133"/>
        <v>0</v>
      </c>
    </row>
    <row r="2557" spans="1:16" ht="14.25" customHeight="1">
      <c r="A2557" s="155">
        <v>7200</v>
      </c>
      <c r="B2557" s="339" t="s">
        <v>2128</v>
      </c>
      <c r="C2557" s="262"/>
      <c r="D2557" s="156">
        <f t="shared" ref="D2557:P2557" si="134">SUM(D2558:D2629)</f>
        <v>0</v>
      </c>
      <c r="E2557" s="156">
        <f t="shared" si="134"/>
        <v>0</v>
      </c>
      <c r="F2557" s="156">
        <f t="shared" si="134"/>
        <v>0</v>
      </c>
      <c r="G2557" s="156">
        <f t="shared" si="134"/>
        <v>0</v>
      </c>
      <c r="H2557" s="156">
        <f t="shared" si="134"/>
        <v>0</v>
      </c>
      <c r="I2557" s="156">
        <f t="shared" si="134"/>
        <v>0</v>
      </c>
      <c r="J2557" s="156">
        <f t="shared" si="134"/>
        <v>0</v>
      </c>
      <c r="K2557" s="156">
        <f t="shared" si="134"/>
        <v>0</v>
      </c>
      <c r="L2557" s="156">
        <f t="shared" si="134"/>
        <v>0</v>
      </c>
      <c r="M2557" s="156">
        <f t="shared" si="134"/>
        <v>0</v>
      </c>
      <c r="N2557" s="156">
        <f t="shared" si="134"/>
        <v>0</v>
      </c>
      <c r="O2557" s="156">
        <f t="shared" si="134"/>
        <v>0</v>
      </c>
      <c r="P2557" s="156">
        <f t="shared" si="134"/>
        <v>0</v>
      </c>
    </row>
    <row r="2558" spans="1:16" ht="14.25" customHeight="1">
      <c r="A2558" s="340">
        <v>721</v>
      </c>
      <c r="B2558" s="341" t="s">
        <v>2129</v>
      </c>
      <c r="C2558" s="134">
        <v>11</v>
      </c>
      <c r="D2558" s="161"/>
      <c r="E2558" s="119"/>
      <c r="F2558" s="119"/>
      <c r="G2558" s="119"/>
      <c r="H2558" s="119"/>
      <c r="I2558" s="119"/>
      <c r="J2558" s="119"/>
      <c r="K2558" s="119"/>
      <c r="L2558" s="119"/>
      <c r="M2558" s="119"/>
      <c r="N2558" s="119"/>
      <c r="O2558" s="119"/>
      <c r="P2558" s="120">
        <f t="shared" ref="P2558:P2629" si="135">SUM(D2558:O2558)</f>
        <v>0</v>
      </c>
    </row>
    <row r="2559" spans="1:16" ht="14.25" customHeight="1">
      <c r="A2559" s="253"/>
      <c r="B2559" s="254"/>
      <c r="C2559" s="134">
        <v>12</v>
      </c>
      <c r="D2559" s="161"/>
      <c r="E2559" s="119"/>
      <c r="F2559" s="119"/>
      <c r="G2559" s="119"/>
      <c r="H2559" s="119"/>
      <c r="I2559" s="119"/>
      <c r="J2559" s="119"/>
      <c r="K2559" s="119"/>
      <c r="L2559" s="119"/>
      <c r="M2559" s="119"/>
      <c r="N2559" s="119"/>
      <c r="O2559" s="119"/>
      <c r="P2559" s="120">
        <f t="shared" si="135"/>
        <v>0</v>
      </c>
    </row>
    <row r="2560" spans="1:16" ht="14.25" customHeight="1">
      <c r="A2560" s="253"/>
      <c r="B2560" s="254"/>
      <c r="C2560" s="134">
        <v>13</v>
      </c>
      <c r="D2560" s="161"/>
      <c r="E2560" s="119"/>
      <c r="F2560" s="119"/>
      <c r="G2560" s="119"/>
      <c r="H2560" s="119"/>
      <c r="I2560" s="119"/>
      <c r="J2560" s="119"/>
      <c r="K2560" s="119"/>
      <c r="L2560" s="119"/>
      <c r="M2560" s="119"/>
      <c r="N2560" s="119"/>
      <c r="O2560" s="119"/>
      <c r="P2560" s="120">
        <f t="shared" si="135"/>
        <v>0</v>
      </c>
    </row>
    <row r="2561" spans="1:16" ht="14.25" customHeight="1">
      <c r="A2561" s="253"/>
      <c r="B2561" s="254"/>
      <c r="C2561" s="134">
        <v>14</v>
      </c>
      <c r="D2561" s="161"/>
      <c r="E2561" s="119"/>
      <c r="F2561" s="119"/>
      <c r="G2561" s="119"/>
      <c r="H2561" s="119"/>
      <c r="I2561" s="119"/>
      <c r="J2561" s="119"/>
      <c r="K2561" s="119"/>
      <c r="L2561" s="119"/>
      <c r="M2561" s="119"/>
      <c r="N2561" s="119"/>
      <c r="O2561" s="119"/>
      <c r="P2561" s="120">
        <f t="shared" si="135"/>
        <v>0</v>
      </c>
    </row>
    <row r="2562" spans="1:16" ht="14.25" customHeight="1">
      <c r="A2562" s="253"/>
      <c r="B2562" s="254"/>
      <c r="C2562" s="134">
        <v>15</v>
      </c>
      <c r="D2562" s="161"/>
      <c r="E2562" s="119"/>
      <c r="F2562" s="119"/>
      <c r="G2562" s="119"/>
      <c r="H2562" s="119"/>
      <c r="I2562" s="119"/>
      <c r="J2562" s="119"/>
      <c r="K2562" s="119"/>
      <c r="L2562" s="119"/>
      <c r="M2562" s="119"/>
      <c r="N2562" s="119"/>
      <c r="O2562" s="119"/>
      <c r="P2562" s="120">
        <f t="shared" si="135"/>
        <v>0</v>
      </c>
    </row>
    <row r="2563" spans="1:16" ht="14.25" customHeight="1">
      <c r="A2563" s="253"/>
      <c r="B2563" s="254"/>
      <c r="C2563" s="134">
        <v>16</v>
      </c>
      <c r="D2563" s="161"/>
      <c r="E2563" s="119"/>
      <c r="F2563" s="119"/>
      <c r="G2563" s="119"/>
      <c r="H2563" s="119"/>
      <c r="I2563" s="119"/>
      <c r="J2563" s="119"/>
      <c r="K2563" s="119"/>
      <c r="L2563" s="119"/>
      <c r="M2563" s="119"/>
      <c r="N2563" s="119"/>
      <c r="O2563" s="119"/>
      <c r="P2563" s="120">
        <f t="shared" si="135"/>
        <v>0</v>
      </c>
    </row>
    <row r="2564" spans="1:16" ht="14.25" customHeight="1">
      <c r="A2564" s="253"/>
      <c r="B2564" s="254"/>
      <c r="C2564" s="134">
        <v>17</v>
      </c>
      <c r="D2564" s="161"/>
      <c r="E2564" s="119"/>
      <c r="F2564" s="119"/>
      <c r="G2564" s="119"/>
      <c r="H2564" s="119"/>
      <c r="I2564" s="119"/>
      <c r="J2564" s="119"/>
      <c r="K2564" s="119"/>
      <c r="L2564" s="119"/>
      <c r="M2564" s="119"/>
      <c r="N2564" s="119"/>
      <c r="O2564" s="119"/>
      <c r="P2564" s="120">
        <f t="shared" si="135"/>
        <v>0</v>
      </c>
    </row>
    <row r="2565" spans="1:16" ht="14.25" customHeight="1">
      <c r="A2565" s="253"/>
      <c r="B2565" s="254"/>
      <c r="C2565" s="134">
        <v>25</v>
      </c>
      <c r="D2565" s="161"/>
      <c r="E2565" s="119"/>
      <c r="F2565" s="119"/>
      <c r="G2565" s="119"/>
      <c r="H2565" s="119"/>
      <c r="I2565" s="119"/>
      <c r="J2565" s="119"/>
      <c r="K2565" s="119"/>
      <c r="L2565" s="119"/>
      <c r="M2565" s="119"/>
      <c r="N2565" s="119"/>
      <c r="O2565" s="119"/>
      <c r="P2565" s="120">
        <f t="shared" si="135"/>
        <v>0</v>
      </c>
    </row>
    <row r="2566" spans="1:16" ht="14.25" customHeight="1">
      <c r="A2566" s="253"/>
      <c r="B2566" s="254"/>
      <c r="C2566" s="134">
        <v>26</v>
      </c>
      <c r="D2566" s="161"/>
      <c r="E2566" s="119"/>
      <c r="F2566" s="119"/>
      <c r="G2566" s="119"/>
      <c r="H2566" s="119"/>
      <c r="I2566" s="119"/>
      <c r="J2566" s="119"/>
      <c r="K2566" s="119"/>
      <c r="L2566" s="119"/>
      <c r="M2566" s="119"/>
      <c r="N2566" s="119"/>
      <c r="O2566" s="119"/>
      <c r="P2566" s="120">
        <f t="shared" si="135"/>
        <v>0</v>
      </c>
    </row>
    <row r="2567" spans="1:16" ht="14.25" customHeight="1">
      <c r="A2567" s="255"/>
      <c r="B2567" s="256"/>
      <c r="C2567" s="134">
        <v>27</v>
      </c>
      <c r="D2567" s="161"/>
      <c r="E2567" s="119"/>
      <c r="F2567" s="119"/>
      <c r="G2567" s="119"/>
      <c r="H2567" s="119"/>
      <c r="I2567" s="119"/>
      <c r="J2567" s="119"/>
      <c r="K2567" s="119"/>
      <c r="L2567" s="119"/>
      <c r="M2567" s="119"/>
      <c r="N2567" s="119"/>
      <c r="O2567" s="119"/>
      <c r="P2567" s="120">
        <f t="shared" si="135"/>
        <v>0</v>
      </c>
    </row>
    <row r="2568" spans="1:16" ht="14.25" customHeight="1">
      <c r="A2568" s="157">
        <v>722</v>
      </c>
      <c r="B2568" s="158" t="s">
        <v>2130</v>
      </c>
      <c r="C2568" s="159"/>
      <c r="D2568" s="159"/>
      <c r="E2568" s="159"/>
      <c r="F2568" s="159"/>
      <c r="G2568" s="159"/>
      <c r="H2568" s="159"/>
      <c r="I2568" s="159"/>
      <c r="J2568" s="159"/>
      <c r="K2568" s="159"/>
      <c r="L2568" s="159"/>
      <c r="M2568" s="159"/>
      <c r="N2568" s="159"/>
      <c r="O2568" s="159"/>
      <c r="P2568" s="119">
        <f t="shared" si="135"/>
        <v>0</v>
      </c>
    </row>
    <row r="2569" spans="1:16" ht="14.25" customHeight="1">
      <c r="A2569" s="157">
        <v>723</v>
      </c>
      <c r="B2569" s="158" t="s">
        <v>2131</v>
      </c>
      <c r="C2569" s="159"/>
      <c r="D2569" s="159"/>
      <c r="E2569" s="159"/>
      <c r="F2569" s="159"/>
      <c r="G2569" s="159"/>
      <c r="H2569" s="159"/>
      <c r="I2569" s="159"/>
      <c r="J2569" s="159"/>
      <c r="K2569" s="159"/>
      <c r="L2569" s="159"/>
      <c r="M2569" s="159"/>
      <c r="N2569" s="159"/>
      <c r="O2569" s="159"/>
      <c r="P2569" s="119">
        <f t="shared" si="135"/>
        <v>0</v>
      </c>
    </row>
    <row r="2570" spans="1:16" ht="14.25" customHeight="1">
      <c r="A2570" s="340">
        <v>724</v>
      </c>
      <c r="B2570" s="341" t="s">
        <v>2132</v>
      </c>
      <c r="C2570" s="134">
        <v>11</v>
      </c>
      <c r="D2570" s="161"/>
      <c r="E2570" s="119"/>
      <c r="F2570" s="119"/>
      <c r="G2570" s="119"/>
      <c r="H2570" s="119"/>
      <c r="I2570" s="119"/>
      <c r="J2570" s="119"/>
      <c r="K2570" s="119"/>
      <c r="L2570" s="119"/>
      <c r="M2570" s="119"/>
      <c r="N2570" s="119"/>
      <c r="O2570" s="119"/>
      <c r="P2570" s="120">
        <f t="shared" si="135"/>
        <v>0</v>
      </c>
    </row>
    <row r="2571" spans="1:16" ht="14.25" customHeight="1">
      <c r="A2571" s="253"/>
      <c r="B2571" s="254"/>
      <c r="C2571" s="134">
        <v>12</v>
      </c>
      <c r="D2571" s="161"/>
      <c r="E2571" s="119"/>
      <c r="F2571" s="119"/>
      <c r="G2571" s="119"/>
      <c r="H2571" s="119"/>
      <c r="I2571" s="119"/>
      <c r="J2571" s="119"/>
      <c r="K2571" s="119"/>
      <c r="L2571" s="119"/>
      <c r="M2571" s="119"/>
      <c r="N2571" s="119"/>
      <c r="O2571" s="119"/>
      <c r="P2571" s="120">
        <f t="shared" si="135"/>
        <v>0</v>
      </c>
    </row>
    <row r="2572" spans="1:16" ht="14.25" customHeight="1">
      <c r="A2572" s="253"/>
      <c r="B2572" s="254"/>
      <c r="C2572" s="134">
        <v>13</v>
      </c>
      <c r="D2572" s="161"/>
      <c r="E2572" s="119"/>
      <c r="F2572" s="119"/>
      <c r="G2572" s="119"/>
      <c r="H2572" s="119"/>
      <c r="I2572" s="119"/>
      <c r="J2572" s="119"/>
      <c r="K2572" s="119"/>
      <c r="L2572" s="119"/>
      <c r="M2572" s="119"/>
      <c r="N2572" s="119"/>
      <c r="O2572" s="119"/>
      <c r="P2572" s="120">
        <f t="shared" si="135"/>
        <v>0</v>
      </c>
    </row>
    <row r="2573" spans="1:16" ht="14.25" customHeight="1">
      <c r="A2573" s="253"/>
      <c r="B2573" s="254"/>
      <c r="C2573" s="134">
        <v>14</v>
      </c>
      <c r="D2573" s="161"/>
      <c r="E2573" s="119"/>
      <c r="F2573" s="119"/>
      <c r="G2573" s="119"/>
      <c r="H2573" s="119"/>
      <c r="I2573" s="119"/>
      <c r="J2573" s="119"/>
      <c r="K2573" s="119"/>
      <c r="L2573" s="119"/>
      <c r="M2573" s="119"/>
      <c r="N2573" s="119"/>
      <c r="O2573" s="119"/>
      <c r="P2573" s="120">
        <f t="shared" si="135"/>
        <v>0</v>
      </c>
    </row>
    <row r="2574" spans="1:16" ht="14.25" customHeight="1">
      <c r="A2574" s="253"/>
      <c r="B2574" s="254"/>
      <c r="C2574" s="134">
        <v>15</v>
      </c>
      <c r="D2574" s="161"/>
      <c r="E2574" s="119"/>
      <c r="F2574" s="119"/>
      <c r="G2574" s="119"/>
      <c r="H2574" s="119"/>
      <c r="I2574" s="119"/>
      <c r="J2574" s="119"/>
      <c r="K2574" s="119"/>
      <c r="L2574" s="119"/>
      <c r="M2574" s="119"/>
      <c r="N2574" s="119"/>
      <c r="O2574" s="119"/>
      <c r="P2574" s="120">
        <f t="shared" si="135"/>
        <v>0</v>
      </c>
    </row>
    <row r="2575" spans="1:16" ht="14.25" customHeight="1">
      <c r="A2575" s="253"/>
      <c r="B2575" s="254"/>
      <c r="C2575" s="134">
        <v>16</v>
      </c>
      <c r="D2575" s="161"/>
      <c r="E2575" s="119"/>
      <c r="F2575" s="119"/>
      <c r="G2575" s="119"/>
      <c r="H2575" s="119"/>
      <c r="I2575" s="119"/>
      <c r="J2575" s="119"/>
      <c r="K2575" s="119"/>
      <c r="L2575" s="119"/>
      <c r="M2575" s="119"/>
      <c r="N2575" s="119"/>
      <c r="O2575" s="119"/>
      <c r="P2575" s="120">
        <f t="shared" si="135"/>
        <v>0</v>
      </c>
    </row>
    <row r="2576" spans="1:16" ht="14.25" customHeight="1">
      <c r="A2576" s="253"/>
      <c r="B2576" s="254"/>
      <c r="C2576" s="134">
        <v>17</v>
      </c>
      <c r="D2576" s="161"/>
      <c r="E2576" s="119"/>
      <c r="F2576" s="119"/>
      <c r="G2576" s="119"/>
      <c r="H2576" s="119"/>
      <c r="I2576" s="119"/>
      <c r="J2576" s="119"/>
      <c r="K2576" s="119"/>
      <c r="L2576" s="119"/>
      <c r="M2576" s="119"/>
      <c r="N2576" s="119"/>
      <c r="O2576" s="119"/>
      <c r="P2576" s="120">
        <f t="shared" si="135"/>
        <v>0</v>
      </c>
    </row>
    <row r="2577" spans="1:16" ht="14.25" customHeight="1">
      <c r="A2577" s="253"/>
      <c r="B2577" s="254"/>
      <c r="C2577" s="134">
        <v>25</v>
      </c>
      <c r="D2577" s="161"/>
      <c r="E2577" s="119"/>
      <c r="F2577" s="119"/>
      <c r="G2577" s="119"/>
      <c r="H2577" s="119"/>
      <c r="I2577" s="119"/>
      <c r="J2577" s="119"/>
      <c r="K2577" s="119"/>
      <c r="L2577" s="119"/>
      <c r="M2577" s="119"/>
      <c r="N2577" s="119"/>
      <c r="O2577" s="119"/>
      <c r="P2577" s="120">
        <f t="shared" si="135"/>
        <v>0</v>
      </c>
    </row>
    <row r="2578" spans="1:16" ht="14.25" customHeight="1">
      <c r="A2578" s="253"/>
      <c r="B2578" s="254"/>
      <c r="C2578" s="134">
        <v>26</v>
      </c>
      <c r="D2578" s="161"/>
      <c r="E2578" s="119"/>
      <c r="F2578" s="119"/>
      <c r="G2578" s="119"/>
      <c r="H2578" s="119"/>
      <c r="I2578" s="119"/>
      <c r="J2578" s="119"/>
      <c r="K2578" s="119"/>
      <c r="L2578" s="119"/>
      <c r="M2578" s="119"/>
      <c r="N2578" s="119"/>
      <c r="O2578" s="119"/>
      <c r="P2578" s="120">
        <f t="shared" si="135"/>
        <v>0</v>
      </c>
    </row>
    <row r="2579" spans="1:16" ht="14.25" customHeight="1">
      <c r="A2579" s="255"/>
      <c r="B2579" s="256"/>
      <c r="C2579" s="134">
        <v>27</v>
      </c>
      <c r="D2579" s="161"/>
      <c r="E2579" s="119"/>
      <c r="F2579" s="119"/>
      <c r="G2579" s="119"/>
      <c r="H2579" s="119"/>
      <c r="I2579" s="119"/>
      <c r="J2579" s="119"/>
      <c r="K2579" s="119"/>
      <c r="L2579" s="119"/>
      <c r="M2579" s="119"/>
      <c r="N2579" s="119"/>
      <c r="O2579" s="119"/>
      <c r="P2579" s="120">
        <f t="shared" si="135"/>
        <v>0</v>
      </c>
    </row>
    <row r="2580" spans="1:16" ht="14.25" customHeight="1">
      <c r="A2580" s="340">
        <v>725</v>
      </c>
      <c r="B2580" s="341" t="s">
        <v>2133</v>
      </c>
      <c r="C2580" s="134">
        <v>11</v>
      </c>
      <c r="D2580" s="161"/>
      <c r="E2580" s="119"/>
      <c r="F2580" s="119"/>
      <c r="G2580" s="119"/>
      <c r="H2580" s="119"/>
      <c r="I2580" s="119"/>
      <c r="J2580" s="119"/>
      <c r="K2580" s="119"/>
      <c r="L2580" s="119"/>
      <c r="M2580" s="119"/>
      <c r="N2580" s="119"/>
      <c r="O2580" s="119"/>
      <c r="P2580" s="120">
        <f t="shared" si="135"/>
        <v>0</v>
      </c>
    </row>
    <row r="2581" spans="1:16" ht="14.25" customHeight="1">
      <c r="A2581" s="253"/>
      <c r="B2581" s="254"/>
      <c r="C2581" s="134">
        <v>12</v>
      </c>
      <c r="D2581" s="161"/>
      <c r="E2581" s="119"/>
      <c r="F2581" s="119"/>
      <c r="G2581" s="119"/>
      <c r="H2581" s="119"/>
      <c r="I2581" s="119"/>
      <c r="J2581" s="119"/>
      <c r="K2581" s="119"/>
      <c r="L2581" s="119"/>
      <c r="M2581" s="119"/>
      <c r="N2581" s="119"/>
      <c r="O2581" s="119"/>
      <c r="P2581" s="120">
        <f t="shared" si="135"/>
        <v>0</v>
      </c>
    </row>
    <row r="2582" spans="1:16" ht="14.25" customHeight="1">
      <c r="A2582" s="253"/>
      <c r="B2582" s="254"/>
      <c r="C2582" s="134">
        <v>13</v>
      </c>
      <c r="D2582" s="161"/>
      <c r="E2582" s="119"/>
      <c r="F2582" s="119"/>
      <c r="G2582" s="119"/>
      <c r="H2582" s="119"/>
      <c r="I2582" s="119"/>
      <c r="J2582" s="119"/>
      <c r="K2582" s="119"/>
      <c r="L2582" s="119"/>
      <c r="M2582" s="119"/>
      <c r="N2582" s="119"/>
      <c r="O2582" s="119"/>
      <c r="P2582" s="120">
        <f t="shared" si="135"/>
        <v>0</v>
      </c>
    </row>
    <row r="2583" spans="1:16" ht="14.25" customHeight="1">
      <c r="A2583" s="253"/>
      <c r="B2583" s="254"/>
      <c r="C2583" s="134">
        <v>14</v>
      </c>
      <c r="D2583" s="161"/>
      <c r="E2583" s="119"/>
      <c r="F2583" s="119"/>
      <c r="G2583" s="119"/>
      <c r="H2583" s="119"/>
      <c r="I2583" s="119"/>
      <c r="J2583" s="119"/>
      <c r="K2583" s="119"/>
      <c r="L2583" s="119"/>
      <c r="M2583" s="119"/>
      <c r="N2583" s="119"/>
      <c r="O2583" s="119"/>
      <c r="P2583" s="120">
        <f t="shared" si="135"/>
        <v>0</v>
      </c>
    </row>
    <row r="2584" spans="1:16" ht="14.25" customHeight="1">
      <c r="A2584" s="253"/>
      <c r="B2584" s="254"/>
      <c r="C2584" s="134">
        <v>15</v>
      </c>
      <c r="D2584" s="161"/>
      <c r="E2584" s="119"/>
      <c r="F2584" s="119"/>
      <c r="G2584" s="119"/>
      <c r="H2584" s="119"/>
      <c r="I2584" s="119"/>
      <c r="J2584" s="119"/>
      <c r="K2584" s="119"/>
      <c r="L2584" s="119"/>
      <c r="M2584" s="119"/>
      <c r="N2584" s="119"/>
      <c r="O2584" s="119"/>
      <c r="P2584" s="120">
        <f t="shared" si="135"/>
        <v>0</v>
      </c>
    </row>
    <row r="2585" spans="1:16" ht="14.25" customHeight="1">
      <c r="A2585" s="253"/>
      <c r="B2585" s="254"/>
      <c r="C2585" s="134">
        <v>16</v>
      </c>
      <c r="D2585" s="161"/>
      <c r="E2585" s="119"/>
      <c r="F2585" s="119"/>
      <c r="G2585" s="119"/>
      <c r="H2585" s="119"/>
      <c r="I2585" s="119"/>
      <c r="J2585" s="119"/>
      <c r="K2585" s="119"/>
      <c r="L2585" s="119"/>
      <c r="M2585" s="119"/>
      <c r="N2585" s="119"/>
      <c r="O2585" s="119"/>
      <c r="P2585" s="120">
        <f t="shared" si="135"/>
        <v>0</v>
      </c>
    </row>
    <row r="2586" spans="1:16" ht="14.25" customHeight="1">
      <c r="A2586" s="253"/>
      <c r="B2586" s="254"/>
      <c r="C2586" s="134">
        <v>17</v>
      </c>
      <c r="D2586" s="161"/>
      <c r="E2586" s="119"/>
      <c r="F2586" s="119"/>
      <c r="G2586" s="119"/>
      <c r="H2586" s="119"/>
      <c r="I2586" s="119"/>
      <c r="J2586" s="119"/>
      <c r="K2586" s="119"/>
      <c r="L2586" s="119"/>
      <c r="M2586" s="119"/>
      <c r="N2586" s="119"/>
      <c r="O2586" s="119"/>
      <c r="P2586" s="120">
        <f t="shared" si="135"/>
        <v>0</v>
      </c>
    </row>
    <row r="2587" spans="1:16" ht="14.25" customHeight="1">
      <c r="A2587" s="253"/>
      <c r="B2587" s="254"/>
      <c r="C2587" s="134">
        <v>25</v>
      </c>
      <c r="D2587" s="161"/>
      <c r="E2587" s="119"/>
      <c r="F2587" s="119"/>
      <c r="G2587" s="119"/>
      <c r="H2587" s="119"/>
      <c r="I2587" s="119"/>
      <c r="J2587" s="119"/>
      <c r="K2587" s="119"/>
      <c r="L2587" s="119"/>
      <c r="M2587" s="119"/>
      <c r="N2587" s="119"/>
      <c r="O2587" s="119"/>
      <c r="P2587" s="120">
        <f t="shared" si="135"/>
        <v>0</v>
      </c>
    </row>
    <row r="2588" spans="1:16" ht="14.25" customHeight="1">
      <c r="A2588" s="253"/>
      <c r="B2588" s="254"/>
      <c r="C2588" s="134">
        <v>26</v>
      </c>
      <c r="D2588" s="161"/>
      <c r="E2588" s="119"/>
      <c r="F2588" s="119"/>
      <c r="G2588" s="119"/>
      <c r="H2588" s="119"/>
      <c r="I2588" s="119"/>
      <c r="J2588" s="119"/>
      <c r="K2588" s="119"/>
      <c r="L2588" s="119"/>
      <c r="M2588" s="119"/>
      <c r="N2588" s="119"/>
      <c r="O2588" s="119"/>
      <c r="P2588" s="120">
        <f t="shared" si="135"/>
        <v>0</v>
      </c>
    </row>
    <row r="2589" spans="1:16" ht="14.25" customHeight="1">
      <c r="A2589" s="255"/>
      <c r="B2589" s="256"/>
      <c r="C2589" s="134">
        <v>27</v>
      </c>
      <c r="D2589" s="161"/>
      <c r="E2589" s="119"/>
      <c r="F2589" s="119"/>
      <c r="G2589" s="119"/>
      <c r="H2589" s="119"/>
      <c r="I2589" s="119"/>
      <c r="J2589" s="119"/>
      <c r="K2589" s="119"/>
      <c r="L2589" s="119"/>
      <c r="M2589" s="119"/>
      <c r="N2589" s="119"/>
      <c r="O2589" s="119"/>
      <c r="P2589" s="120">
        <f t="shared" si="135"/>
        <v>0</v>
      </c>
    </row>
    <row r="2590" spans="1:16" ht="14.25" customHeight="1">
      <c r="A2590" s="340">
        <v>726</v>
      </c>
      <c r="B2590" s="341" t="s">
        <v>2134</v>
      </c>
      <c r="C2590" s="134">
        <v>11</v>
      </c>
      <c r="D2590" s="161"/>
      <c r="E2590" s="119"/>
      <c r="F2590" s="119"/>
      <c r="G2590" s="119"/>
      <c r="H2590" s="119"/>
      <c r="I2590" s="119"/>
      <c r="J2590" s="119"/>
      <c r="K2590" s="119"/>
      <c r="L2590" s="119"/>
      <c r="M2590" s="119"/>
      <c r="N2590" s="119"/>
      <c r="O2590" s="119"/>
      <c r="P2590" s="120">
        <f t="shared" si="135"/>
        <v>0</v>
      </c>
    </row>
    <row r="2591" spans="1:16" ht="14.25" customHeight="1">
      <c r="A2591" s="253"/>
      <c r="B2591" s="254"/>
      <c r="C2591" s="134">
        <v>12</v>
      </c>
      <c r="D2591" s="161"/>
      <c r="E2591" s="119"/>
      <c r="F2591" s="119"/>
      <c r="G2591" s="119"/>
      <c r="H2591" s="119"/>
      <c r="I2591" s="119"/>
      <c r="J2591" s="119"/>
      <c r="K2591" s="119"/>
      <c r="L2591" s="119"/>
      <c r="M2591" s="119"/>
      <c r="N2591" s="119"/>
      <c r="O2591" s="119"/>
      <c r="P2591" s="120">
        <f t="shared" si="135"/>
        <v>0</v>
      </c>
    </row>
    <row r="2592" spans="1:16" ht="14.25" customHeight="1">
      <c r="A2592" s="253"/>
      <c r="B2592" s="254"/>
      <c r="C2592" s="134">
        <v>13</v>
      </c>
      <c r="D2592" s="161"/>
      <c r="E2592" s="119"/>
      <c r="F2592" s="119"/>
      <c r="G2592" s="119"/>
      <c r="H2592" s="119"/>
      <c r="I2592" s="119"/>
      <c r="J2592" s="119"/>
      <c r="K2592" s="119"/>
      <c r="L2592" s="119"/>
      <c r="M2592" s="119"/>
      <c r="N2592" s="119"/>
      <c r="O2592" s="119"/>
      <c r="P2592" s="120">
        <f t="shared" si="135"/>
        <v>0</v>
      </c>
    </row>
    <row r="2593" spans="1:16" ht="14.25" customHeight="1">
      <c r="A2593" s="253"/>
      <c r="B2593" s="254"/>
      <c r="C2593" s="134">
        <v>14</v>
      </c>
      <c r="D2593" s="161"/>
      <c r="E2593" s="119"/>
      <c r="F2593" s="119"/>
      <c r="G2593" s="119"/>
      <c r="H2593" s="119"/>
      <c r="I2593" s="119"/>
      <c r="J2593" s="119"/>
      <c r="K2593" s="119"/>
      <c r="L2593" s="119"/>
      <c r="M2593" s="119"/>
      <c r="N2593" s="119"/>
      <c r="O2593" s="119"/>
      <c r="P2593" s="120">
        <f t="shared" si="135"/>
        <v>0</v>
      </c>
    </row>
    <row r="2594" spans="1:16" ht="14.25" customHeight="1">
      <c r="A2594" s="253"/>
      <c r="B2594" s="254"/>
      <c r="C2594" s="134">
        <v>15</v>
      </c>
      <c r="D2594" s="161"/>
      <c r="E2594" s="119"/>
      <c r="F2594" s="119"/>
      <c r="G2594" s="119"/>
      <c r="H2594" s="119"/>
      <c r="I2594" s="119"/>
      <c r="J2594" s="119"/>
      <c r="K2594" s="119"/>
      <c r="L2594" s="119"/>
      <c r="M2594" s="119"/>
      <c r="N2594" s="119"/>
      <c r="O2594" s="119"/>
      <c r="P2594" s="120">
        <f t="shared" si="135"/>
        <v>0</v>
      </c>
    </row>
    <row r="2595" spans="1:16" ht="14.25" customHeight="1">
      <c r="A2595" s="253"/>
      <c r="B2595" s="254"/>
      <c r="C2595" s="134">
        <v>16</v>
      </c>
      <c r="D2595" s="161"/>
      <c r="E2595" s="119"/>
      <c r="F2595" s="119"/>
      <c r="G2595" s="119"/>
      <c r="H2595" s="119"/>
      <c r="I2595" s="119"/>
      <c r="J2595" s="119"/>
      <c r="K2595" s="119"/>
      <c r="L2595" s="119"/>
      <c r="M2595" s="119"/>
      <c r="N2595" s="119"/>
      <c r="O2595" s="119"/>
      <c r="P2595" s="120">
        <f t="shared" si="135"/>
        <v>0</v>
      </c>
    </row>
    <row r="2596" spans="1:16" ht="14.25" customHeight="1">
      <c r="A2596" s="253"/>
      <c r="B2596" s="254"/>
      <c r="C2596" s="134">
        <v>17</v>
      </c>
      <c r="D2596" s="161"/>
      <c r="E2596" s="119"/>
      <c r="F2596" s="119"/>
      <c r="G2596" s="119"/>
      <c r="H2596" s="119"/>
      <c r="I2596" s="119"/>
      <c r="J2596" s="119"/>
      <c r="K2596" s="119"/>
      <c r="L2596" s="119"/>
      <c r="M2596" s="119"/>
      <c r="N2596" s="119"/>
      <c r="O2596" s="119"/>
      <c r="P2596" s="120">
        <f t="shared" si="135"/>
        <v>0</v>
      </c>
    </row>
    <row r="2597" spans="1:16" ht="14.25" customHeight="1">
      <c r="A2597" s="253"/>
      <c r="B2597" s="254"/>
      <c r="C2597" s="134">
        <v>25</v>
      </c>
      <c r="D2597" s="161"/>
      <c r="E2597" s="119"/>
      <c r="F2597" s="119"/>
      <c r="G2597" s="119"/>
      <c r="H2597" s="119"/>
      <c r="I2597" s="119"/>
      <c r="J2597" s="119"/>
      <c r="K2597" s="119"/>
      <c r="L2597" s="119"/>
      <c r="M2597" s="119"/>
      <c r="N2597" s="119"/>
      <c r="O2597" s="119"/>
      <c r="P2597" s="120">
        <f t="shared" si="135"/>
        <v>0</v>
      </c>
    </row>
    <row r="2598" spans="1:16" ht="14.25" customHeight="1">
      <c r="A2598" s="253"/>
      <c r="B2598" s="254"/>
      <c r="C2598" s="134">
        <v>26</v>
      </c>
      <c r="D2598" s="161"/>
      <c r="E2598" s="119"/>
      <c r="F2598" s="119"/>
      <c r="G2598" s="119"/>
      <c r="H2598" s="119"/>
      <c r="I2598" s="119"/>
      <c r="J2598" s="119"/>
      <c r="K2598" s="119"/>
      <c r="L2598" s="119"/>
      <c r="M2598" s="119"/>
      <c r="N2598" s="119"/>
      <c r="O2598" s="119"/>
      <c r="P2598" s="120">
        <f t="shared" si="135"/>
        <v>0</v>
      </c>
    </row>
    <row r="2599" spans="1:16" ht="14.25" customHeight="1">
      <c r="A2599" s="255"/>
      <c r="B2599" s="256"/>
      <c r="C2599" s="134">
        <v>27</v>
      </c>
      <c r="D2599" s="161"/>
      <c r="E2599" s="119"/>
      <c r="F2599" s="119"/>
      <c r="G2599" s="119"/>
      <c r="H2599" s="119"/>
      <c r="I2599" s="119"/>
      <c r="J2599" s="119"/>
      <c r="K2599" s="119"/>
      <c r="L2599" s="119"/>
      <c r="M2599" s="119"/>
      <c r="N2599" s="119"/>
      <c r="O2599" s="119"/>
      <c r="P2599" s="120">
        <f t="shared" si="135"/>
        <v>0</v>
      </c>
    </row>
    <row r="2600" spans="1:16" ht="14.25" customHeight="1">
      <c r="A2600" s="340">
        <v>727</v>
      </c>
      <c r="B2600" s="341" t="s">
        <v>2135</v>
      </c>
      <c r="C2600" s="134">
        <v>11</v>
      </c>
      <c r="D2600" s="161"/>
      <c r="E2600" s="119"/>
      <c r="F2600" s="119"/>
      <c r="G2600" s="119"/>
      <c r="H2600" s="119"/>
      <c r="I2600" s="119"/>
      <c r="J2600" s="119"/>
      <c r="K2600" s="119"/>
      <c r="L2600" s="119"/>
      <c r="M2600" s="119"/>
      <c r="N2600" s="119"/>
      <c r="O2600" s="119"/>
      <c r="P2600" s="120">
        <f t="shared" si="135"/>
        <v>0</v>
      </c>
    </row>
    <row r="2601" spans="1:16" ht="14.25" customHeight="1">
      <c r="A2601" s="253"/>
      <c r="B2601" s="254"/>
      <c r="C2601" s="134">
        <v>12</v>
      </c>
      <c r="D2601" s="161"/>
      <c r="E2601" s="119"/>
      <c r="F2601" s="119"/>
      <c r="G2601" s="119"/>
      <c r="H2601" s="119"/>
      <c r="I2601" s="119"/>
      <c r="J2601" s="119"/>
      <c r="K2601" s="119"/>
      <c r="L2601" s="119"/>
      <c r="M2601" s="119"/>
      <c r="N2601" s="119"/>
      <c r="O2601" s="119"/>
      <c r="P2601" s="120">
        <f t="shared" si="135"/>
        <v>0</v>
      </c>
    </row>
    <row r="2602" spans="1:16" ht="14.25" customHeight="1">
      <c r="A2602" s="253"/>
      <c r="B2602" s="254"/>
      <c r="C2602" s="134">
        <v>13</v>
      </c>
      <c r="D2602" s="161"/>
      <c r="E2602" s="119"/>
      <c r="F2602" s="119"/>
      <c r="G2602" s="119"/>
      <c r="H2602" s="119"/>
      <c r="I2602" s="119"/>
      <c r="J2602" s="119"/>
      <c r="K2602" s="119"/>
      <c r="L2602" s="119"/>
      <c r="M2602" s="119"/>
      <c r="N2602" s="119"/>
      <c r="O2602" s="119"/>
      <c r="P2602" s="120">
        <f t="shared" si="135"/>
        <v>0</v>
      </c>
    </row>
    <row r="2603" spans="1:16" ht="14.25" customHeight="1">
      <c r="A2603" s="253"/>
      <c r="B2603" s="254"/>
      <c r="C2603" s="134">
        <v>14</v>
      </c>
      <c r="D2603" s="161"/>
      <c r="E2603" s="119"/>
      <c r="F2603" s="119"/>
      <c r="G2603" s="119"/>
      <c r="H2603" s="119"/>
      <c r="I2603" s="119"/>
      <c r="J2603" s="119"/>
      <c r="K2603" s="119"/>
      <c r="L2603" s="119"/>
      <c r="M2603" s="119"/>
      <c r="N2603" s="119"/>
      <c r="O2603" s="119"/>
      <c r="P2603" s="120">
        <f t="shared" si="135"/>
        <v>0</v>
      </c>
    </row>
    <row r="2604" spans="1:16" ht="14.25" customHeight="1">
      <c r="A2604" s="253"/>
      <c r="B2604" s="254"/>
      <c r="C2604" s="134">
        <v>15</v>
      </c>
      <c r="D2604" s="161"/>
      <c r="E2604" s="119"/>
      <c r="F2604" s="119"/>
      <c r="G2604" s="119"/>
      <c r="H2604" s="119"/>
      <c r="I2604" s="119"/>
      <c r="J2604" s="119"/>
      <c r="K2604" s="119"/>
      <c r="L2604" s="119"/>
      <c r="M2604" s="119"/>
      <c r="N2604" s="119"/>
      <c r="O2604" s="119"/>
      <c r="P2604" s="120">
        <f t="shared" si="135"/>
        <v>0</v>
      </c>
    </row>
    <row r="2605" spans="1:16" ht="14.25" customHeight="1">
      <c r="A2605" s="253"/>
      <c r="B2605" s="254"/>
      <c r="C2605" s="134">
        <v>16</v>
      </c>
      <c r="D2605" s="161"/>
      <c r="E2605" s="119"/>
      <c r="F2605" s="119"/>
      <c r="G2605" s="119"/>
      <c r="H2605" s="119"/>
      <c r="I2605" s="119"/>
      <c r="J2605" s="119"/>
      <c r="K2605" s="119"/>
      <c r="L2605" s="119"/>
      <c r="M2605" s="119"/>
      <c r="N2605" s="119"/>
      <c r="O2605" s="119"/>
      <c r="P2605" s="120">
        <f t="shared" si="135"/>
        <v>0</v>
      </c>
    </row>
    <row r="2606" spans="1:16" ht="14.25" customHeight="1">
      <c r="A2606" s="253"/>
      <c r="B2606" s="254"/>
      <c r="C2606" s="134">
        <v>17</v>
      </c>
      <c r="D2606" s="161"/>
      <c r="E2606" s="119"/>
      <c r="F2606" s="119"/>
      <c r="G2606" s="119"/>
      <c r="H2606" s="119"/>
      <c r="I2606" s="119"/>
      <c r="J2606" s="119"/>
      <c r="K2606" s="119"/>
      <c r="L2606" s="119"/>
      <c r="M2606" s="119"/>
      <c r="N2606" s="119"/>
      <c r="O2606" s="119"/>
      <c r="P2606" s="120">
        <f t="shared" si="135"/>
        <v>0</v>
      </c>
    </row>
    <row r="2607" spans="1:16" ht="14.25" customHeight="1">
      <c r="A2607" s="253"/>
      <c r="B2607" s="254"/>
      <c r="C2607" s="134">
        <v>25</v>
      </c>
      <c r="D2607" s="161"/>
      <c r="E2607" s="119"/>
      <c r="F2607" s="119"/>
      <c r="G2607" s="119"/>
      <c r="H2607" s="119"/>
      <c r="I2607" s="119"/>
      <c r="J2607" s="119"/>
      <c r="K2607" s="119"/>
      <c r="L2607" s="119"/>
      <c r="M2607" s="119"/>
      <c r="N2607" s="119"/>
      <c r="O2607" s="119"/>
      <c r="P2607" s="120">
        <f t="shared" si="135"/>
        <v>0</v>
      </c>
    </row>
    <row r="2608" spans="1:16" ht="14.25" customHeight="1">
      <c r="A2608" s="253"/>
      <c r="B2608" s="254"/>
      <c r="C2608" s="134">
        <v>26</v>
      </c>
      <c r="D2608" s="161"/>
      <c r="E2608" s="119"/>
      <c r="F2608" s="119"/>
      <c r="G2608" s="119"/>
      <c r="H2608" s="119"/>
      <c r="I2608" s="119"/>
      <c r="J2608" s="119"/>
      <c r="K2608" s="119"/>
      <c r="L2608" s="119"/>
      <c r="M2608" s="119"/>
      <c r="N2608" s="119"/>
      <c r="O2608" s="119"/>
      <c r="P2608" s="120">
        <f t="shared" si="135"/>
        <v>0</v>
      </c>
    </row>
    <row r="2609" spans="1:16" ht="14.25" customHeight="1">
      <c r="A2609" s="255"/>
      <c r="B2609" s="256"/>
      <c r="C2609" s="134">
        <v>27</v>
      </c>
      <c r="D2609" s="161"/>
      <c r="E2609" s="119"/>
      <c r="F2609" s="119"/>
      <c r="G2609" s="119"/>
      <c r="H2609" s="119"/>
      <c r="I2609" s="119"/>
      <c r="J2609" s="119"/>
      <c r="K2609" s="119"/>
      <c r="L2609" s="119"/>
      <c r="M2609" s="119"/>
      <c r="N2609" s="119"/>
      <c r="O2609" s="119"/>
      <c r="P2609" s="120">
        <f t="shared" si="135"/>
        <v>0</v>
      </c>
    </row>
    <row r="2610" spans="1:16" ht="14.25" customHeight="1">
      <c r="A2610" s="340">
        <v>728</v>
      </c>
      <c r="B2610" s="341" t="s">
        <v>2136</v>
      </c>
      <c r="C2610" s="134">
        <v>11</v>
      </c>
      <c r="D2610" s="161"/>
      <c r="E2610" s="119"/>
      <c r="F2610" s="119"/>
      <c r="G2610" s="119"/>
      <c r="H2610" s="119"/>
      <c r="I2610" s="119"/>
      <c r="J2610" s="119"/>
      <c r="K2610" s="119"/>
      <c r="L2610" s="119"/>
      <c r="M2610" s="119"/>
      <c r="N2610" s="119"/>
      <c r="O2610" s="119"/>
      <c r="P2610" s="120">
        <f t="shared" si="135"/>
        <v>0</v>
      </c>
    </row>
    <row r="2611" spans="1:16" ht="14.25" customHeight="1">
      <c r="A2611" s="253"/>
      <c r="B2611" s="254"/>
      <c r="C2611" s="134">
        <v>12</v>
      </c>
      <c r="D2611" s="161"/>
      <c r="E2611" s="119"/>
      <c r="F2611" s="119"/>
      <c r="G2611" s="119"/>
      <c r="H2611" s="119"/>
      <c r="I2611" s="119"/>
      <c r="J2611" s="119"/>
      <c r="K2611" s="119"/>
      <c r="L2611" s="119"/>
      <c r="M2611" s="119"/>
      <c r="N2611" s="119"/>
      <c r="O2611" s="119"/>
      <c r="P2611" s="120">
        <f t="shared" si="135"/>
        <v>0</v>
      </c>
    </row>
    <row r="2612" spans="1:16" ht="14.25" customHeight="1">
      <c r="A2612" s="253"/>
      <c r="B2612" s="254"/>
      <c r="C2612" s="134">
        <v>13</v>
      </c>
      <c r="D2612" s="161"/>
      <c r="E2612" s="119"/>
      <c r="F2612" s="119"/>
      <c r="G2612" s="119"/>
      <c r="H2612" s="119"/>
      <c r="I2612" s="119"/>
      <c r="J2612" s="119"/>
      <c r="K2612" s="119"/>
      <c r="L2612" s="119"/>
      <c r="M2612" s="119"/>
      <c r="N2612" s="119"/>
      <c r="O2612" s="119"/>
      <c r="P2612" s="120">
        <f t="shared" si="135"/>
        <v>0</v>
      </c>
    </row>
    <row r="2613" spans="1:16" ht="14.25" customHeight="1">
      <c r="A2613" s="253"/>
      <c r="B2613" s="254"/>
      <c r="C2613" s="134">
        <v>14</v>
      </c>
      <c r="D2613" s="161"/>
      <c r="E2613" s="119"/>
      <c r="F2613" s="119"/>
      <c r="G2613" s="119"/>
      <c r="H2613" s="119"/>
      <c r="I2613" s="119"/>
      <c r="J2613" s="119"/>
      <c r="K2613" s="119"/>
      <c r="L2613" s="119"/>
      <c r="M2613" s="119"/>
      <c r="N2613" s="119"/>
      <c r="O2613" s="119"/>
      <c r="P2613" s="120">
        <f t="shared" si="135"/>
        <v>0</v>
      </c>
    </row>
    <row r="2614" spans="1:16" ht="14.25" customHeight="1">
      <c r="A2614" s="253"/>
      <c r="B2614" s="254"/>
      <c r="C2614" s="134">
        <v>15</v>
      </c>
      <c r="D2614" s="161"/>
      <c r="E2614" s="119"/>
      <c r="F2614" s="119"/>
      <c r="G2614" s="119"/>
      <c r="H2614" s="119"/>
      <c r="I2614" s="119"/>
      <c r="J2614" s="119"/>
      <c r="K2614" s="119"/>
      <c r="L2614" s="119"/>
      <c r="M2614" s="119"/>
      <c r="N2614" s="119"/>
      <c r="O2614" s="119"/>
      <c r="P2614" s="120">
        <f t="shared" si="135"/>
        <v>0</v>
      </c>
    </row>
    <row r="2615" spans="1:16" ht="14.25" customHeight="1">
      <c r="A2615" s="253"/>
      <c r="B2615" s="254"/>
      <c r="C2615" s="134">
        <v>16</v>
      </c>
      <c r="D2615" s="161"/>
      <c r="E2615" s="119"/>
      <c r="F2615" s="119"/>
      <c r="G2615" s="119"/>
      <c r="H2615" s="119"/>
      <c r="I2615" s="119"/>
      <c r="J2615" s="119"/>
      <c r="K2615" s="119"/>
      <c r="L2615" s="119"/>
      <c r="M2615" s="119"/>
      <c r="N2615" s="119"/>
      <c r="O2615" s="119"/>
      <c r="P2615" s="120">
        <f t="shared" si="135"/>
        <v>0</v>
      </c>
    </row>
    <row r="2616" spans="1:16" ht="14.25" customHeight="1">
      <c r="A2616" s="253"/>
      <c r="B2616" s="254"/>
      <c r="C2616" s="134">
        <v>17</v>
      </c>
      <c r="D2616" s="161"/>
      <c r="E2616" s="119"/>
      <c r="F2616" s="119"/>
      <c r="G2616" s="119"/>
      <c r="H2616" s="119"/>
      <c r="I2616" s="119"/>
      <c r="J2616" s="119"/>
      <c r="K2616" s="119"/>
      <c r="L2616" s="119"/>
      <c r="M2616" s="119"/>
      <c r="N2616" s="119"/>
      <c r="O2616" s="119"/>
      <c r="P2616" s="120">
        <f t="shared" si="135"/>
        <v>0</v>
      </c>
    </row>
    <row r="2617" spans="1:16" ht="14.25" customHeight="1">
      <c r="A2617" s="253"/>
      <c r="B2617" s="254"/>
      <c r="C2617" s="134">
        <v>25</v>
      </c>
      <c r="D2617" s="161"/>
      <c r="E2617" s="119"/>
      <c r="F2617" s="119"/>
      <c r="G2617" s="119"/>
      <c r="H2617" s="119"/>
      <c r="I2617" s="119"/>
      <c r="J2617" s="119"/>
      <c r="K2617" s="119"/>
      <c r="L2617" s="119"/>
      <c r="M2617" s="119"/>
      <c r="N2617" s="119"/>
      <c r="O2617" s="119"/>
      <c r="P2617" s="120">
        <f t="shared" si="135"/>
        <v>0</v>
      </c>
    </row>
    <row r="2618" spans="1:16" ht="14.25" customHeight="1">
      <c r="A2618" s="253"/>
      <c r="B2618" s="254"/>
      <c r="C2618" s="134">
        <v>26</v>
      </c>
      <c r="D2618" s="161"/>
      <c r="E2618" s="119"/>
      <c r="F2618" s="119"/>
      <c r="G2618" s="119"/>
      <c r="H2618" s="119"/>
      <c r="I2618" s="119"/>
      <c r="J2618" s="119"/>
      <c r="K2618" s="119"/>
      <c r="L2618" s="119"/>
      <c r="M2618" s="119"/>
      <c r="N2618" s="119"/>
      <c r="O2618" s="119"/>
      <c r="P2618" s="120">
        <f t="shared" si="135"/>
        <v>0</v>
      </c>
    </row>
    <row r="2619" spans="1:16" ht="14.25" customHeight="1">
      <c r="A2619" s="255"/>
      <c r="B2619" s="256"/>
      <c r="C2619" s="134">
        <v>27</v>
      </c>
      <c r="D2619" s="161"/>
      <c r="E2619" s="119"/>
      <c r="F2619" s="119"/>
      <c r="G2619" s="119"/>
      <c r="H2619" s="119"/>
      <c r="I2619" s="119"/>
      <c r="J2619" s="119"/>
      <c r="K2619" s="119"/>
      <c r="L2619" s="119"/>
      <c r="M2619" s="119"/>
      <c r="N2619" s="119"/>
      <c r="O2619" s="119"/>
      <c r="P2619" s="120">
        <f t="shared" si="135"/>
        <v>0</v>
      </c>
    </row>
    <row r="2620" spans="1:16" ht="14.25" customHeight="1">
      <c r="A2620" s="340">
        <v>729</v>
      </c>
      <c r="B2620" s="341" t="s">
        <v>2137</v>
      </c>
      <c r="C2620" s="134">
        <v>11</v>
      </c>
      <c r="D2620" s="161"/>
      <c r="E2620" s="119"/>
      <c r="F2620" s="119"/>
      <c r="G2620" s="119"/>
      <c r="H2620" s="119"/>
      <c r="I2620" s="119"/>
      <c r="J2620" s="119"/>
      <c r="K2620" s="119"/>
      <c r="L2620" s="119"/>
      <c r="M2620" s="119"/>
      <c r="N2620" s="119"/>
      <c r="O2620" s="119"/>
      <c r="P2620" s="120">
        <f t="shared" si="135"/>
        <v>0</v>
      </c>
    </row>
    <row r="2621" spans="1:16" ht="14.25" customHeight="1">
      <c r="A2621" s="253"/>
      <c r="B2621" s="254"/>
      <c r="C2621" s="134">
        <v>12</v>
      </c>
      <c r="D2621" s="161"/>
      <c r="E2621" s="119"/>
      <c r="F2621" s="119"/>
      <c r="G2621" s="119"/>
      <c r="H2621" s="119"/>
      <c r="I2621" s="119"/>
      <c r="J2621" s="119"/>
      <c r="K2621" s="119"/>
      <c r="L2621" s="119"/>
      <c r="M2621" s="119"/>
      <c r="N2621" s="119"/>
      <c r="O2621" s="119"/>
      <c r="P2621" s="120">
        <f t="shared" si="135"/>
        <v>0</v>
      </c>
    </row>
    <row r="2622" spans="1:16" ht="14.25" customHeight="1">
      <c r="A2622" s="253"/>
      <c r="B2622" s="254"/>
      <c r="C2622" s="134">
        <v>13</v>
      </c>
      <c r="D2622" s="161"/>
      <c r="E2622" s="119"/>
      <c r="F2622" s="119"/>
      <c r="G2622" s="119"/>
      <c r="H2622" s="119"/>
      <c r="I2622" s="119"/>
      <c r="J2622" s="119"/>
      <c r="K2622" s="119"/>
      <c r="L2622" s="119"/>
      <c r="M2622" s="119"/>
      <c r="N2622" s="119"/>
      <c r="O2622" s="119"/>
      <c r="P2622" s="120">
        <f t="shared" si="135"/>
        <v>0</v>
      </c>
    </row>
    <row r="2623" spans="1:16" ht="14.25" customHeight="1">
      <c r="A2623" s="253"/>
      <c r="B2623" s="254"/>
      <c r="C2623" s="134">
        <v>14</v>
      </c>
      <c r="D2623" s="161"/>
      <c r="E2623" s="119"/>
      <c r="F2623" s="119"/>
      <c r="G2623" s="119"/>
      <c r="H2623" s="119"/>
      <c r="I2623" s="119"/>
      <c r="J2623" s="119"/>
      <c r="K2623" s="119"/>
      <c r="L2623" s="119"/>
      <c r="M2623" s="119"/>
      <c r="N2623" s="119"/>
      <c r="O2623" s="119"/>
      <c r="P2623" s="120">
        <f t="shared" si="135"/>
        <v>0</v>
      </c>
    </row>
    <row r="2624" spans="1:16" ht="14.25" customHeight="1">
      <c r="A2624" s="253"/>
      <c r="B2624" s="254"/>
      <c r="C2624" s="134">
        <v>15</v>
      </c>
      <c r="D2624" s="161"/>
      <c r="E2624" s="119"/>
      <c r="F2624" s="119"/>
      <c r="G2624" s="119"/>
      <c r="H2624" s="119"/>
      <c r="I2624" s="119"/>
      <c r="J2624" s="119"/>
      <c r="K2624" s="119"/>
      <c r="L2624" s="119"/>
      <c r="M2624" s="119"/>
      <c r="N2624" s="119"/>
      <c r="O2624" s="119"/>
      <c r="P2624" s="120">
        <f t="shared" si="135"/>
        <v>0</v>
      </c>
    </row>
    <row r="2625" spans="1:16" ht="14.25" customHeight="1">
      <c r="A2625" s="253"/>
      <c r="B2625" s="254"/>
      <c r="C2625" s="134">
        <v>16</v>
      </c>
      <c r="D2625" s="161"/>
      <c r="E2625" s="119"/>
      <c r="F2625" s="119"/>
      <c r="G2625" s="119"/>
      <c r="H2625" s="119"/>
      <c r="I2625" s="119"/>
      <c r="J2625" s="119"/>
      <c r="K2625" s="119"/>
      <c r="L2625" s="119"/>
      <c r="M2625" s="119"/>
      <c r="N2625" s="119"/>
      <c r="O2625" s="119"/>
      <c r="P2625" s="120">
        <f t="shared" si="135"/>
        <v>0</v>
      </c>
    </row>
    <row r="2626" spans="1:16" ht="14.25" customHeight="1">
      <c r="A2626" s="253"/>
      <c r="B2626" s="254"/>
      <c r="C2626" s="134">
        <v>17</v>
      </c>
      <c r="D2626" s="161"/>
      <c r="E2626" s="119"/>
      <c r="F2626" s="119"/>
      <c r="G2626" s="119"/>
      <c r="H2626" s="119"/>
      <c r="I2626" s="119"/>
      <c r="J2626" s="119"/>
      <c r="K2626" s="119"/>
      <c r="L2626" s="119"/>
      <c r="M2626" s="119"/>
      <c r="N2626" s="119"/>
      <c r="O2626" s="119"/>
      <c r="P2626" s="120">
        <f t="shared" si="135"/>
        <v>0</v>
      </c>
    </row>
    <row r="2627" spans="1:16" ht="14.25" customHeight="1">
      <c r="A2627" s="253"/>
      <c r="B2627" s="254"/>
      <c r="C2627" s="134">
        <v>25</v>
      </c>
      <c r="D2627" s="161"/>
      <c r="E2627" s="119"/>
      <c r="F2627" s="119"/>
      <c r="G2627" s="119"/>
      <c r="H2627" s="119"/>
      <c r="I2627" s="119"/>
      <c r="J2627" s="119"/>
      <c r="K2627" s="119"/>
      <c r="L2627" s="119"/>
      <c r="M2627" s="119"/>
      <c r="N2627" s="119"/>
      <c r="O2627" s="119"/>
      <c r="P2627" s="120">
        <f t="shared" si="135"/>
        <v>0</v>
      </c>
    </row>
    <row r="2628" spans="1:16" ht="14.25" customHeight="1">
      <c r="A2628" s="253"/>
      <c r="B2628" s="254"/>
      <c r="C2628" s="134">
        <v>26</v>
      </c>
      <c r="D2628" s="161"/>
      <c r="E2628" s="119"/>
      <c r="F2628" s="119"/>
      <c r="G2628" s="119"/>
      <c r="H2628" s="119"/>
      <c r="I2628" s="119"/>
      <c r="J2628" s="119"/>
      <c r="K2628" s="119"/>
      <c r="L2628" s="119"/>
      <c r="M2628" s="119"/>
      <c r="N2628" s="119"/>
      <c r="O2628" s="119"/>
      <c r="P2628" s="120">
        <f t="shared" si="135"/>
        <v>0</v>
      </c>
    </row>
    <row r="2629" spans="1:16" ht="14.25" customHeight="1">
      <c r="A2629" s="255"/>
      <c r="B2629" s="256"/>
      <c r="C2629" s="134">
        <v>27</v>
      </c>
      <c r="D2629" s="161"/>
      <c r="E2629" s="119"/>
      <c r="F2629" s="119"/>
      <c r="G2629" s="119"/>
      <c r="H2629" s="119"/>
      <c r="I2629" s="119"/>
      <c r="J2629" s="119"/>
      <c r="K2629" s="119"/>
      <c r="L2629" s="119"/>
      <c r="M2629" s="119"/>
      <c r="N2629" s="119"/>
      <c r="O2629" s="119"/>
      <c r="P2629" s="120">
        <f t="shared" si="135"/>
        <v>0</v>
      </c>
    </row>
    <row r="2630" spans="1:16" ht="14.25" customHeight="1">
      <c r="A2630" s="155">
        <v>7300</v>
      </c>
      <c r="B2630" s="339" t="s">
        <v>2138</v>
      </c>
      <c r="C2630" s="262"/>
      <c r="D2630" s="156">
        <f t="shared" ref="D2630:P2630" si="136">SUM(D2631:D2690)</f>
        <v>0</v>
      </c>
      <c r="E2630" s="156">
        <f t="shared" si="136"/>
        <v>0</v>
      </c>
      <c r="F2630" s="156">
        <f t="shared" si="136"/>
        <v>0</v>
      </c>
      <c r="G2630" s="156">
        <f t="shared" si="136"/>
        <v>0</v>
      </c>
      <c r="H2630" s="156">
        <f t="shared" si="136"/>
        <v>0</v>
      </c>
      <c r="I2630" s="156">
        <f t="shared" si="136"/>
        <v>0</v>
      </c>
      <c r="J2630" s="156">
        <f t="shared" si="136"/>
        <v>0</v>
      </c>
      <c r="K2630" s="156">
        <f t="shared" si="136"/>
        <v>0</v>
      </c>
      <c r="L2630" s="156">
        <f t="shared" si="136"/>
        <v>0</v>
      </c>
      <c r="M2630" s="156">
        <f t="shared" si="136"/>
        <v>0</v>
      </c>
      <c r="N2630" s="156">
        <f t="shared" si="136"/>
        <v>0</v>
      </c>
      <c r="O2630" s="156">
        <f t="shared" si="136"/>
        <v>0</v>
      </c>
      <c r="P2630" s="156">
        <f t="shared" si="136"/>
        <v>0</v>
      </c>
    </row>
    <row r="2631" spans="1:16" ht="14.25" customHeight="1">
      <c r="A2631" s="340">
        <v>731</v>
      </c>
      <c r="B2631" s="341" t="s">
        <v>2139</v>
      </c>
      <c r="C2631" s="134">
        <v>11</v>
      </c>
      <c r="D2631" s="161"/>
      <c r="E2631" s="119"/>
      <c r="F2631" s="119"/>
      <c r="G2631" s="119"/>
      <c r="H2631" s="119"/>
      <c r="I2631" s="119"/>
      <c r="J2631" s="119"/>
      <c r="K2631" s="119"/>
      <c r="L2631" s="119"/>
      <c r="M2631" s="119"/>
      <c r="N2631" s="119"/>
      <c r="O2631" s="119"/>
      <c r="P2631" s="120">
        <f t="shared" ref="P2631:P2690" si="137">SUM(D2631:O2631)</f>
        <v>0</v>
      </c>
    </row>
    <row r="2632" spans="1:16" ht="14.25" customHeight="1">
      <c r="A2632" s="253"/>
      <c r="B2632" s="254"/>
      <c r="C2632" s="134">
        <v>12</v>
      </c>
      <c r="D2632" s="161"/>
      <c r="E2632" s="119"/>
      <c r="F2632" s="119"/>
      <c r="G2632" s="119"/>
      <c r="H2632" s="119"/>
      <c r="I2632" s="119"/>
      <c r="J2632" s="119"/>
      <c r="K2632" s="119"/>
      <c r="L2632" s="119"/>
      <c r="M2632" s="119"/>
      <c r="N2632" s="119"/>
      <c r="O2632" s="119"/>
      <c r="P2632" s="120">
        <f t="shared" si="137"/>
        <v>0</v>
      </c>
    </row>
    <row r="2633" spans="1:16" ht="14.25" customHeight="1">
      <c r="A2633" s="253"/>
      <c r="B2633" s="254"/>
      <c r="C2633" s="134">
        <v>13</v>
      </c>
      <c r="D2633" s="161"/>
      <c r="E2633" s="119"/>
      <c r="F2633" s="119"/>
      <c r="G2633" s="119"/>
      <c r="H2633" s="119"/>
      <c r="I2633" s="119"/>
      <c r="J2633" s="119"/>
      <c r="K2633" s="119"/>
      <c r="L2633" s="119"/>
      <c r="M2633" s="119"/>
      <c r="N2633" s="119"/>
      <c r="O2633" s="119"/>
      <c r="P2633" s="120">
        <f t="shared" si="137"/>
        <v>0</v>
      </c>
    </row>
    <row r="2634" spans="1:16" ht="14.25" customHeight="1">
      <c r="A2634" s="253"/>
      <c r="B2634" s="254"/>
      <c r="C2634" s="134">
        <v>14</v>
      </c>
      <c r="D2634" s="161"/>
      <c r="E2634" s="119"/>
      <c r="F2634" s="119"/>
      <c r="G2634" s="119"/>
      <c r="H2634" s="119"/>
      <c r="I2634" s="119"/>
      <c r="J2634" s="119"/>
      <c r="K2634" s="119"/>
      <c r="L2634" s="119"/>
      <c r="M2634" s="119"/>
      <c r="N2634" s="119"/>
      <c r="O2634" s="119"/>
      <c r="P2634" s="120">
        <f t="shared" si="137"/>
        <v>0</v>
      </c>
    </row>
    <row r="2635" spans="1:16" ht="14.25" customHeight="1">
      <c r="A2635" s="253"/>
      <c r="B2635" s="254"/>
      <c r="C2635" s="134">
        <v>15</v>
      </c>
      <c r="D2635" s="161"/>
      <c r="E2635" s="119"/>
      <c r="F2635" s="119"/>
      <c r="G2635" s="119"/>
      <c r="H2635" s="119"/>
      <c r="I2635" s="119"/>
      <c r="J2635" s="119"/>
      <c r="K2635" s="119"/>
      <c r="L2635" s="119"/>
      <c r="M2635" s="119"/>
      <c r="N2635" s="119"/>
      <c r="O2635" s="119"/>
      <c r="P2635" s="120">
        <f t="shared" si="137"/>
        <v>0</v>
      </c>
    </row>
    <row r="2636" spans="1:16" ht="14.25" customHeight="1">
      <c r="A2636" s="253"/>
      <c r="B2636" s="254"/>
      <c r="C2636" s="134">
        <v>16</v>
      </c>
      <c r="D2636" s="161"/>
      <c r="E2636" s="119"/>
      <c r="F2636" s="119"/>
      <c r="G2636" s="119"/>
      <c r="H2636" s="119"/>
      <c r="I2636" s="119"/>
      <c r="J2636" s="119"/>
      <c r="K2636" s="119"/>
      <c r="L2636" s="119"/>
      <c r="M2636" s="119"/>
      <c r="N2636" s="119"/>
      <c r="O2636" s="119"/>
      <c r="P2636" s="120">
        <f t="shared" si="137"/>
        <v>0</v>
      </c>
    </row>
    <row r="2637" spans="1:16" ht="14.25" customHeight="1">
      <c r="A2637" s="253"/>
      <c r="B2637" s="254"/>
      <c r="C2637" s="134">
        <v>17</v>
      </c>
      <c r="D2637" s="161"/>
      <c r="E2637" s="119"/>
      <c r="F2637" s="119"/>
      <c r="G2637" s="119"/>
      <c r="H2637" s="119"/>
      <c r="I2637" s="119"/>
      <c r="J2637" s="119"/>
      <c r="K2637" s="119"/>
      <c r="L2637" s="119"/>
      <c r="M2637" s="119"/>
      <c r="N2637" s="119"/>
      <c r="O2637" s="119"/>
      <c r="P2637" s="120">
        <f t="shared" si="137"/>
        <v>0</v>
      </c>
    </row>
    <row r="2638" spans="1:16" ht="14.25" customHeight="1">
      <c r="A2638" s="253"/>
      <c r="B2638" s="254"/>
      <c r="C2638" s="134">
        <v>25</v>
      </c>
      <c r="D2638" s="161"/>
      <c r="E2638" s="119"/>
      <c r="F2638" s="119"/>
      <c r="G2638" s="119"/>
      <c r="H2638" s="119"/>
      <c r="I2638" s="119"/>
      <c r="J2638" s="119"/>
      <c r="K2638" s="119"/>
      <c r="L2638" s="119"/>
      <c r="M2638" s="119"/>
      <c r="N2638" s="119"/>
      <c r="O2638" s="119"/>
      <c r="P2638" s="120">
        <f t="shared" si="137"/>
        <v>0</v>
      </c>
    </row>
    <row r="2639" spans="1:16" ht="14.25" customHeight="1">
      <c r="A2639" s="253"/>
      <c r="B2639" s="254"/>
      <c r="C2639" s="134">
        <v>26</v>
      </c>
      <c r="D2639" s="161"/>
      <c r="E2639" s="119"/>
      <c r="F2639" s="119"/>
      <c r="G2639" s="119"/>
      <c r="H2639" s="119"/>
      <c r="I2639" s="119"/>
      <c r="J2639" s="119"/>
      <c r="K2639" s="119"/>
      <c r="L2639" s="119"/>
      <c r="M2639" s="119"/>
      <c r="N2639" s="119"/>
      <c r="O2639" s="119"/>
      <c r="P2639" s="120">
        <f t="shared" si="137"/>
        <v>0</v>
      </c>
    </row>
    <row r="2640" spans="1:16" ht="14.25" customHeight="1">
      <c r="A2640" s="255"/>
      <c r="B2640" s="256"/>
      <c r="C2640" s="134">
        <v>27</v>
      </c>
      <c r="D2640" s="161"/>
      <c r="E2640" s="119"/>
      <c r="F2640" s="119"/>
      <c r="G2640" s="119"/>
      <c r="H2640" s="119"/>
      <c r="I2640" s="119"/>
      <c r="J2640" s="119"/>
      <c r="K2640" s="119"/>
      <c r="L2640" s="119"/>
      <c r="M2640" s="119"/>
      <c r="N2640" s="119"/>
      <c r="O2640" s="119"/>
      <c r="P2640" s="120">
        <f t="shared" si="137"/>
        <v>0</v>
      </c>
    </row>
    <row r="2641" spans="1:16" ht="14.25" customHeight="1">
      <c r="A2641" s="340">
        <v>732</v>
      </c>
      <c r="B2641" s="341" t="s">
        <v>2140</v>
      </c>
      <c r="C2641" s="134">
        <v>11</v>
      </c>
      <c r="D2641" s="161"/>
      <c r="E2641" s="119"/>
      <c r="F2641" s="119"/>
      <c r="G2641" s="119"/>
      <c r="H2641" s="119"/>
      <c r="I2641" s="119"/>
      <c r="J2641" s="119"/>
      <c r="K2641" s="119"/>
      <c r="L2641" s="119"/>
      <c r="M2641" s="119"/>
      <c r="N2641" s="119"/>
      <c r="O2641" s="119"/>
      <c r="P2641" s="120">
        <f t="shared" si="137"/>
        <v>0</v>
      </c>
    </row>
    <row r="2642" spans="1:16" ht="14.25" customHeight="1">
      <c r="A2642" s="253"/>
      <c r="B2642" s="254"/>
      <c r="C2642" s="134">
        <v>12</v>
      </c>
      <c r="D2642" s="161"/>
      <c r="E2642" s="119"/>
      <c r="F2642" s="119"/>
      <c r="G2642" s="119"/>
      <c r="H2642" s="119"/>
      <c r="I2642" s="119"/>
      <c r="J2642" s="119"/>
      <c r="K2642" s="119"/>
      <c r="L2642" s="119"/>
      <c r="M2642" s="119"/>
      <c r="N2642" s="119"/>
      <c r="O2642" s="119"/>
      <c r="P2642" s="120">
        <f t="shared" si="137"/>
        <v>0</v>
      </c>
    </row>
    <row r="2643" spans="1:16" ht="14.25" customHeight="1">
      <c r="A2643" s="253"/>
      <c r="B2643" s="254"/>
      <c r="C2643" s="134">
        <v>13</v>
      </c>
      <c r="D2643" s="161"/>
      <c r="E2643" s="119"/>
      <c r="F2643" s="119"/>
      <c r="G2643" s="119"/>
      <c r="H2643" s="119"/>
      <c r="I2643" s="119"/>
      <c r="J2643" s="119"/>
      <c r="K2643" s="119"/>
      <c r="L2643" s="119"/>
      <c r="M2643" s="119"/>
      <c r="N2643" s="119"/>
      <c r="O2643" s="119"/>
      <c r="P2643" s="120">
        <f t="shared" si="137"/>
        <v>0</v>
      </c>
    </row>
    <row r="2644" spans="1:16" ht="14.25" customHeight="1">
      <c r="A2644" s="253"/>
      <c r="B2644" s="254"/>
      <c r="C2644" s="134">
        <v>14</v>
      </c>
      <c r="D2644" s="161"/>
      <c r="E2644" s="119"/>
      <c r="F2644" s="119"/>
      <c r="G2644" s="119"/>
      <c r="H2644" s="119"/>
      <c r="I2644" s="119"/>
      <c r="J2644" s="119"/>
      <c r="K2644" s="119"/>
      <c r="L2644" s="119"/>
      <c r="M2644" s="119"/>
      <c r="N2644" s="119"/>
      <c r="O2644" s="119"/>
      <c r="P2644" s="120">
        <f t="shared" si="137"/>
        <v>0</v>
      </c>
    </row>
    <row r="2645" spans="1:16" ht="14.25" customHeight="1">
      <c r="A2645" s="253"/>
      <c r="B2645" s="254"/>
      <c r="C2645" s="134">
        <v>15</v>
      </c>
      <c r="D2645" s="161"/>
      <c r="E2645" s="119"/>
      <c r="F2645" s="119"/>
      <c r="G2645" s="119"/>
      <c r="H2645" s="119"/>
      <c r="I2645" s="119"/>
      <c r="J2645" s="119"/>
      <c r="K2645" s="119"/>
      <c r="L2645" s="119"/>
      <c r="M2645" s="119"/>
      <c r="N2645" s="119"/>
      <c r="O2645" s="119"/>
      <c r="P2645" s="120">
        <f t="shared" si="137"/>
        <v>0</v>
      </c>
    </row>
    <row r="2646" spans="1:16" ht="14.25" customHeight="1">
      <c r="A2646" s="253"/>
      <c r="B2646" s="254"/>
      <c r="C2646" s="134">
        <v>16</v>
      </c>
      <c r="D2646" s="161"/>
      <c r="E2646" s="119"/>
      <c r="F2646" s="119"/>
      <c r="G2646" s="119"/>
      <c r="H2646" s="119"/>
      <c r="I2646" s="119"/>
      <c r="J2646" s="119"/>
      <c r="K2646" s="119"/>
      <c r="L2646" s="119"/>
      <c r="M2646" s="119"/>
      <c r="N2646" s="119"/>
      <c r="O2646" s="119"/>
      <c r="P2646" s="120">
        <f t="shared" si="137"/>
        <v>0</v>
      </c>
    </row>
    <row r="2647" spans="1:16" ht="14.25" customHeight="1">
      <c r="A2647" s="253"/>
      <c r="B2647" s="254"/>
      <c r="C2647" s="134">
        <v>17</v>
      </c>
      <c r="D2647" s="161"/>
      <c r="E2647" s="119"/>
      <c r="F2647" s="119"/>
      <c r="G2647" s="119"/>
      <c r="H2647" s="119"/>
      <c r="I2647" s="119"/>
      <c r="J2647" s="119"/>
      <c r="K2647" s="119"/>
      <c r="L2647" s="119"/>
      <c r="M2647" s="119"/>
      <c r="N2647" s="119"/>
      <c r="O2647" s="119"/>
      <c r="P2647" s="120">
        <f t="shared" si="137"/>
        <v>0</v>
      </c>
    </row>
    <row r="2648" spans="1:16" ht="14.25" customHeight="1">
      <c r="A2648" s="253"/>
      <c r="B2648" s="254"/>
      <c r="C2648" s="134">
        <v>25</v>
      </c>
      <c r="D2648" s="161"/>
      <c r="E2648" s="119"/>
      <c r="F2648" s="119"/>
      <c r="G2648" s="119"/>
      <c r="H2648" s="119"/>
      <c r="I2648" s="119"/>
      <c r="J2648" s="119"/>
      <c r="K2648" s="119"/>
      <c r="L2648" s="119"/>
      <c r="M2648" s="119"/>
      <c r="N2648" s="119"/>
      <c r="O2648" s="119"/>
      <c r="P2648" s="120">
        <f t="shared" si="137"/>
        <v>0</v>
      </c>
    </row>
    <row r="2649" spans="1:16" ht="14.25" customHeight="1">
      <c r="A2649" s="253"/>
      <c r="B2649" s="254"/>
      <c r="C2649" s="134">
        <v>26</v>
      </c>
      <c r="D2649" s="161"/>
      <c r="E2649" s="119"/>
      <c r="F2649" s="119"/>
      <c r="G2649" s="119"/>
      <c r="H2649" s="119"/>
      <c r="I2649" s="119"/>
      <c r="J2649" s="119"/>
      <c r="K2649" s="119"/>
      <c r="L2649" s="119"/>
      <c r="M2649" s="119"/>
      <c r="N2649" s="119"/>
      <c r="O2649" s="119"/>
      <c r="P2649" s="120">
        <f t="shared" si="137"/>
        <v>0</v>
      </c>
    </row>
    <row r="2650" spans="1:16" ht="14.25" customHeight="1">
      <c r="A2650" s="255"/>
      <c r="B2650" s="256"/>
      <c r="C2650" s="134">
        <v>27</v>
      </c>
      <c r="D2650" s="161"/>
      <c r="E2650" s="119"/>
      <c r="F2650" s="119"/>
      <c r="G2650" s="119"/>
      <c r="H2650" s="119"/>
      <c r="I2650" s="119"/>
      <c r="J2650" s="119"/>
      <c r="K2650" s="119"/>
      <c r="L2650" s="119"/>
      <c r="M2650" s="119"/>
      <c r="N2650" s="119"/>
      <c r="O2650" s="119"/>
      <c r="P2650" s="120">
        <f t="shared" si="137"/>
        <v>0</v>
      </c>
    </row>
    <row r="2651" spans="1:16" ht="14.25" customHeight="1">
      <c r="A2651" s="340">
        <v>733</v>
      </c>
      <c r="B2651" s="341" t="s">
        <v>2141</v>
      </c>
      <c r="C2651" s="134">
        <v>11</v>
      </c>
      <c r="D2651" s="161"/>
      <c r="E2651" s="119"/>
      <c r="F2651" s="119"/>
      <c r="G2651" s="119"/>
      <c r="H2651" s="119"/>
      <c r="I2651" s="119"/>
      <c r="J2651" s="119"/>
      <c r="K2651" s="119"/>
      <c r="L2651" s="119"/>
      <c r="M2651" s="119"/>
      <c r="N2651" s="119"/>
      <c r="O2651" s="119"/>
      <c r="P2651" s="120">
        <f t="shared" si="137"/>
        <v>0</v>
      </c>
    </row>
    <row r="2652" spans="1:16" ht="14.25" customHeight="1">
      <c r="A2652" s="253"/>
      <c r="B2652" s="254"/>
      <c r="C2652" s="134">
        <v>12</v>
      </c>
      <c r="D2652" s="161"/>
      <c r="E2652" s="119"/>
      <c r="F2652" s="119"/>
      <c r="G2652" s="119"/>
      <c r="H2652" s="119"/>
      <c r="I2652" s="119"/>
      <c r="J2652" s="119"/>
      <c r="K2652" s="119"/>
      <c r="L2652" s="119"/>
      <c r="M2652" s="119"/>
      <c r="N2652" s="119"/>
      <c r="O2652" s="119"/>
      <c r="P2652" s="120">
        <f t="shared" si="137"/>
        <v>0</v>
      </c>
    </row>
    <row r="2653" spans="1:16" ht="14.25" customHeight="1">
      <c r="A2653" s="253"/>
      <c r="B2653" s="254"/>
      <c r="C2653" s="134">
        <v>13</v>
      </c>
      <c r="D2653" s="161"/>
      <c r="E2653" s="119"/>
      <c r="F2653" s="119"/>
      <c r="G2653" s="119"/>
      <c r="H2653" s="119"/>
      <c r="I2653" s="119"/>
      <c r="J2653" s="119"/>
      <c r="K2653" s="119"/>
      <c r="L2653" s="119"/>
      <c r="M2653" s="119"/>
      <c r="N2653" s="119"/>
      <c r="O2653" s="119"/>
      <c r="P2653" s="120">
        <f t="shared" si="137"/>
        <v>0</v>
      </c>
    </row>
    <row r="2654" spans="1:16" ht="14.25" customHeight="1">
      <c r="A2654" s="253"/>
      <c r="B2654" s="254"/>
      <c r="C2654" s="134">
        <v>14</v>
      </c>
      <c r="D2654" s="161"/>
      <c r="E2654" s="119"/>
      <c r="F2654" s="119"/>
      <c r="G2654" s="119"/>
      <c r="H2654" s="119"/>
      <c r="I2654" s="119"/>
      <c r="J2654" s="119"/>
      <c r="K2654" s="119"/>
      <c r="L2654" s="119"/>
      <c r="M2654" s="119"/>
      <c r="N2654" s="119"/>
      <c r="O2654" s="119"/>
      <c r="P2654" s="120">
        <f t="shared" si="137"/>
        <v>0</v>
      </c>
    </row>
    <row r="2655" spans="1:16" ht="14.25" customHeight="1">
      <c r="A2655" s="253"/>
      <c r="B2655" s="254"/>
      <c r="C2655" s="134">
        <v>15</v>
      </c>
      <c r="D2655" s="161"/>
      <c r="E2655" s="119"/>
      <c r="F2655" s="119"/>
      <c r="G2655" s="119"/>
      <c r="H2655" s="119"/>
      <c r="I2655" s="119"/>
      <c r="J2655" s="119"/>
      <c r="K2655" s="119"/>
      <c r="L2655" s="119"/>
      <c r="M2655" s="119"/>
      <c r="N2655" s="119"/>
      <c r="O2655" s="119"/>
      <c r="P2655" s="120">
        <f t="shared" si="137"/>
        <v>0</v>
      </c>
    </row>
    <row r="2656" spans="1:16" ht="14.25" customHeight="1">
      <c r="A2656" s="253"/>
      <c r="B2656" s="254"/>
      <c r="C2656" s="134">
        <v>16</v>
      </c>
      <c r="D2656" s="161"/>
      <c r="E2656" s="119"/>
      <c r="F2656" s="119"/>
      <c r="G2656" s="119"/>
      <c r="H2656" s="119"/>
      <c r="I2656" s="119"/>
      <c r="J2656" s="119"/>
      <c r="K2656" s="119"/>
      <c r="L2656" s="119"/>
      <c r="M2656" s="119"/>
      <c r="N2656" s="119"/>
      <c r="O2656" s="119"/>
      <c r="P2656" s="120">
        <f t="shared" si="137"/>
        <v>0</v>
      </c>
    </row>
    <row r="2657" spans="1:16" ht="14.25" customHeight="1">
      <c r="A2657" s="253"/>
      <c r="B2657" s="254"/>
      <c r="C2657" s="134">
        <v>17</v>
      </c>
      <c r="D2657" s="161"/>
      <c r="E2657" s="119"/>
      <c r="F2657" s="119"/>
      <c r="G2657" s="119"/>
      <c r="H2657" s="119"/>
      <c r="I2657" s="119"/>
      <c r="J2657" s="119"/>
      <c r="K2657" s="119"/>
      <c r="L2657" s="119"/>
      <c r="M2657" s="119"/>
      <c r="N2657" s="119"/>
      <c r="O2657" s="119"/>
      <c r="P2657" s="120">
        <f t="shared" si="137"/>
        <v>0</v>
      </c>
    </row>
    <row r="2658" spans="1:16" ht="14.25" customHeight="1">
      <c r="A2658" s="253"/>
      <c r="B2658" s="254"/>
      <c r="C2658" s="134">
        <v>25</v>
      </c>
      <c r="D2658" s="161"/>
      <c r="E2658" s="119"/>
      <c r="F2658" s="119"/>
      <c r="G2658" s="119"/>
      <c r="H2658" s="119"/>
      <c r="I2658" s="119"/>
      <c r="J2658" s="119"/>
      <c r="K2658" s="119"/>
      <c r="L2658" s="119"/>
      <c r="M2658" s="119"/>
      <c r="N2658" s="119"/>
      <c r="O2658" s="119"/>
      <c r="P2658" s="120">
        <f t="shared" si="137"/>
        <v>0</v>
      </c>
    </row>
    <row r="2659" spans="1:16" ht="14.25" customHeight="1">
      <c r="A2659" s="253"/>
      <c r="B2659" s="254"/>
      <c r="C2659" s="134">
        <v>26</v>
      </c>
      <c r="D2659" s="161"/>
      <c r="E2659" s="119"/>
      <c r="F2659" s="119"/>
      <c r="G2659" s="119"/>
      <c r="H2659" s="119"/>
      <c r="I2659" s="119"/>
      <c r="J2659" s="119"/>
      <c r="K2659" s="119"/>
      <c r="L2659" s="119"/>
      <c r="M2659" s="119"/>
      <c r="N2659" s="119"/>
      <c r="O2659" s="119"/>
      <c r="P2659" s="120">
        <f t="shared" si="137"/>
        <v>0</v>
      </c>
    </row>
    <row r="2660" spans="1:16" ht="14.25" customHeight="1">
      <c r="A2660" s="255"/>
      <c r="B2660" s="256"/>
      <c r="C2660" s="134">
        <v>27</v>
      </c>
      <c r="D2660" s="161"/>
      <c r="E2660" s="119"/>
      <c r="F2660" s="119"/>
      <c r="G2660" s="119"/>
      <c r="H2660" s="119"/>
      <c r="I2660" s="119"/>
      <c r="J2660" s="119"/>
      <c r="K2660" s="119"/>
      <c r="L2660" s="119"/>
      <c r="M2660" s="119"/>
      <c r="N2660" s="119"/>
      <c r="O2660" s="119"/>
      <c r="P2660" s="120">
        <f t="shared" si="137"/>
        <v>0</v>
      </c>
    </row>
    <row r="2661" spans="1:16" ht="14.25" customHeight="1">
      <c r="A2661" s="340">
        <v>734</v>
      </c>
      <c r="B2661" s="341" t="s">
        <v>2142</v>
      </c>
      <c r="C2661" s="134">
        <v>11</v>
      </c>
      <c r="D2661" s="161"/>
      <c r="E2661" s="119"/>
      <c r="F2661" s="119"/>
      <c r="G2661" s="119"/>
      <c r="H2661" s="119"/>
      <c r="I2661" s="119"/>
      <c r="J2661" s="119"/>
      <c r="K2661" s="119"/>
      <c r="L2661" s="119"/>
      <c r="M2661" s="119"/>
      <c r="N2661" s="119"/>
      <c r="O2661" s="119"/>
      <c r="P2661" s="120">
        <f t="shared" si="137"/>
        <v>0</v>
      </c>
    </row>
    <row r="2662" spans="1:16" ht="14.25" customHeight="1">
      <c r="A2662" s="253"/>
      <c r="B2662" s="254"/>
      <c r="C2662" s="134">
        <v>12</v>
      </c>
      <c r="D2662" s="161"/>
      <c r="E2662" s="119"/>
      <c r="F2662" s="119"/>
      <c r="G2662" s="119"/>
      <c r="H2662" s="119"/>
      <c r="I2662" s="119"/>
      <c r="J2662" s="119"/>
      <c r="K2662" s="119"/>
      <c r="L2662" s="119"/>
      <c r="M2662" s="119"/>
      <c r="N2662" s="119"/>
      <c r="O2662" s="119"/>
      <c r="P2662" s="120">
        <f t="shared" si="137"/>
        <v>0</v>
      </c>
    </row>
    <row r="2663" spans="1:16" ht="14.25" customHeight="1">
      <c r="A2663" s="253"/>
      <c r="B2663" s="254"/>
      <c r="C2663" s="134">
        <v>13</v>
      </c>
      <c r="D2663" s="161"/>
      <c r="E2663" s="119"/>
      <c r="F2663" s="119"/>
      <c r="G2663" s="119"/>
      <c r="H2663" s="119"/>
      <c r="I2663" s="119"/>
      <c r="J2663" s="119"/>
      <c r="K2663" s="119"/>
      <c r="L2663" s="119"/>
      <c r="M2663" s="119"/>
      <c r="N2663" s="119"/>
      <c r="O2663" s="119"/>
      <c r="P2663" s="120">
        <f t="shared" si="137"/>
        <v>0</v>
      </c>
    </row>
    <row r="2664" spans="1:16" ht="14.25" customHeight="1">
      <c r="A2664" s="253"/>
      <c r="B2664" s="254"/>
      <c r="C2664" s="134">
        <v>14</v>
      </c>
      <c r="D2664" s="161"/>
      <c r="E2664" s="119"/>
      <c r="F2664" s="119"/>
      <c r="G2664" s="119"/>
      <c r="H2664" s="119"/>
      <c r="I2664" s="119"/>
      <c r="J2664" s="119"/>
      <c r="K2664" s="119"/>
      <c r="L2664" s="119"/>
      <c r="M2664" s="119"/>
      <c r="N2664" s="119"/>
      <c r="O2664" s="119"/>
      <c r="P2664" s="120">
        <f t="shared" si="137"/>
        <v>0</v>
      </c>
    </row>
    <row r="2665" spans="1:16" ht="14.25" customHeight="1">
      <c r="A2665" s="253"/>
      <c r="B2665" s="254"/>
      <c r="C2665" s="134">
        <v>15</v>
      </c>
      <c r="D2665" s="161"/>
      <c r="E2665" s="119"/>
      <c r="F2665" s="119"/>
      <c r="G2665" s="119"/>
      <c r="H2665" s="119"/>
      <c r="I2665" s="119"/>
      <c r="J2665" s="119"/>
      <c r="K2665" s="119"/>
      <c r="L2665" s="119"/>
      <c r="M2665" s="119"/>
      <c r="N2665" s="119"/>
      <c r="O2665" s="119"/>
      <c r="P2665" s="120">
        <f t="shared" si="137"/>
        <v>0</v>
      </c>
    </row>
    <row r="2666" spans="1:16" ht="14.25" customHeight="1">
      <c r="A2666" s="253"/>
      <c r="B2666" s="254"/>
      <c r="C2666" s="134">
        <v>16</v>
      </c>
      <c r="D2666" s="161"/>
      <c r="E2666" s="119"/>
      <c r="F2666" s="119"/>
      <c r="G2666" s="119"/>
      <c r="H2666" s="119"/>
      <c r="I2666" s="119"/>
      <c r="J2666" s="119"/>
      <c r="K2666" s="119"/>
      <c r="L2666" s="119"/>
      <c r="M2666" s="119"/>
      <c r="N2666" s="119"/>
      <c r="O2666" s="119"/>
      <c r="P2666" s="120">
        <f t="shared" si="137"/>
        <v>0</v>
      </c>
    </row>
    <row r="2667" spans="1:16" ht="14.25" customHeight="1">
      <c r="A2667" s="253"/>
      <c r="B2667" s="254"/>
      <c r="C2667" s="134">
        <v>17</v>
      </c>
      <c r="D2667" s="161"/>
      <c r="E2667" s="119"/>
      <c r="F2667" s="119"/>
      <c r="G2667" s="119"/>
      <c r="H2667" s="119"/>
      <c r="I2667" s="119"/>
      <c r="J2667" s="119"/>
      <c r="K2667" s="119"/>
      <c r="L2667" s="119"/>
      <c r="M2667" s="119"/>
      <c r="N2667" s="119"/>
      <c r="O2667" s="119"/>
      <c r="P2667" s="120">
        <f t="shared" si="137"/>
        <v>0</v>
      </c>
    </row>
    <row r="2668" spans="1:16" ht="14.25" customHeight="1">
      <c r="A2668" s="253"/>
      <c r="B2668" s="254"/>
      <c r="C2668" s="134">
        <v>25</v>
      </c>
      <c r="D2668" s="161"/>
      <c r="E2668" s="119"/>
      <c r="F2668" s="119"/>
      <c r="G2668" s="119"/>
      <c r="H2668" s="119"/>
      <c r="I2668" s="119"/>
      <c r="J2668" s="119"/>
      <c r="K2668" s="119"/>
      <c r="L2668" s="119"/>
      <c r="M2668" s="119"/>
      <c r="N2668" s="119"/>
      <c r="O2668" s="119"/>
      <c r="P2668" s="120">
        <f t="shared" si="137"/>
        <v>0</v>
      </c>
    </row>
    <row r="2669" spans="1:16" ht="14.25" customHeight="1">
      <c r="A2669" s="253"/>
      <c r="B2669" s="254"/>
      <c r="C2669" s="134">
        <v>26</v>
      </c>
      <c r="D2669" s="161"/>
      <c r="E2669" s="119"/>
      <c r="F2669" s="119"/>
      <c r="G2669" s="119"/>
      <c r="H2669" s="119"/>
      <c r="I2669" s="119"/>
      <c r="J2669" s="119"/>
      <c r="K2669" s="119"/>
      <c r="L2669" s="119"/>
      <c r="M2669" s="119"/>
      <c r="N2669" s="119"/>
      <c r="O2669" s="119"/>
      <c r="P2669" s="120">
        <f t="shared" si="137"/>
        <v>0</v>
      </c>
    </row>
    <row r="2670" spans="1:16" ht="14.25" customHeight="1">
      <c r="A2670" s="255"/>
      <c r="B2670" s="256"/>
      <c r="C2670" s="134">
        <v>27</v>
      </c>
      <c r="D2670" s="161"/>
      <c r="E2670" s="119"/>
      <c r="F2670" s="119"/>
      <c r="G2670" s="119"/>
      <c r="H2670" s="119"/>
      <c r="I2670" s="119"/>
      <c r="J2670" s="119"/>
      <c r="K2670" s="119"/>
      <c r="L2670" s="119"/>
      <c r="M2670" s="119"/>
      <c r="N2670" s="119"/>
      <c r="O2670" s="119"/>
      <c r="P2670" s="120">
        <f t="shared" si="137"/>
        <v>0</v>
      </c>
    </row>
    <row r="2671" spans="1:16" ht="14.25" customHeight="1">
      <c r="A2671" s="340">
        <v>735</v>
      </c>
      <c r="B2671" s="341" t="s">
        <v>2143</v>
      </c>
      <c r="C2671" s="134">
        <v>11</v>
      </c>
      <c r="D2671" s="161"/>
      <c r="E2671" s="119"/>
      <c r="F2671" s="119"/>
      <c r="G2671" s="119"/>
      <c r="H2671" s="119"/>
      <c r="I2671" s="119"/>
      <c r="J2671" s="119"/>
      <c r="K2671" s="119"/>
      <c r="L2671" s="119"/>
      <c r="M2671" s="119"/>
      <c r="N2671" s="119"/>
      <c r="O2671" s="119"/>
      <c r="P2671" s="120">
        <f t="shared" si="137"/>
        <v>0</v>
      </c>
    </row>
    <row r="2672" spans="1:16" ht="14.25" customHeight="1">
      <c r="A2672" s="253"/>
      <c r="B2672" s="254"/>
      <c r="C2672" s="134">
        <v>12</v>
      </c>
      <c r="D2672" s="161"/>
      <c r="E2672" s="119"/>
      <c r="F2672" s="119"/>
      <c r="G2672" s="119"/>
      <c r="H2672" s="119"/>
      <c r="I2672" s="119"/>
      <c r="J2672" s="119"/>
      <c r="K2672" s="119"/>
      <c r="L2672" s="119"/>
      <c r="M2672" s="119"/>
      <c r="N2672" s="119"/>
      <c r="O2672" s="119"/>
      <c r="P2672" s="120">
        <f t="shared" si="137"/>
        <v>0</v>
      </c>
    </row>
    <row r="2673" spans="1:16" ht="14.25" customHeight="1">
      <c r="A2673" s="253"/>
      <c r="B2673" s="254"/>
      <c r="C2673" s="134">
        <v>13</v>
      </c>
      <c r="D2673" s="161"/>
      <c r="E2673" s="119"/>
      <c r="F2673" s="119"/>
      <c r="G2673" s="119"/>
      <c r="H2673" s="119"/>
      <c r="I2673" s="119"/>
      <c r="J2673" s="119"/>
      <c r="K2673" s="119"/>
      <c r="L2673" s="119"/>
      <c r="M2673" s="119"/>
      <c r="N2673" s="119"/>
      <c r="O2673" s="119"/>
      <c r="P2673" s="120">
        <f t="shared" si="137"/>
        <v>0</v>
      </c>
    </row>
    <row r="2674" spans="1:16" ht="14.25" customHeight="1">
      <c r="A2674" s="253"/>
      <c r="B2674" s="254"/>
      <c r="C2674" s="134">
        <v>14</v>
      </c>
      <c r="D2674" s="161"/>
      <c r="E2674" s="119"/>
      <c r="F2674" s="119"/>
      <c r="G2674" s="119"/>
      <c r="H2674" s="119"/>
      <c r="I2674" s="119"/>
      <c r="J2674" s="119"/>
      <c r="K2674" s="119"/>
      <c r="L2674" s="119"/>
      <c r="M2674" s="119"/>
      <c r="N2674" s="119"/>
      <c r="O2674" s="119"/>
      <c r="P2674" s="120">
        <f t="shared" si="137"/>
        <v>0</v>
      </c>
    </row>
    <row r="2675" spans="1:16" ht="14.25" customHeight="1">
      <c r="A2675" s="253"/>
      <c r="B2675" s="254"/>
      <c r="C2675" s="134">
        <v>15</v>
      </c>
      <c r="D2675" s="161"/>
      <c r="E2675" s="119"/>
      <c r="F2675" s="119"/>
      <c r="G2675" s="119"/>
      <c r="H2675" s="119"/>
      <c r="I2675" s="119"/>
      <c r="J2675" s="119"/>
      <c r="K2675" s="119"/>
      <c r="L2675" s="119"/>
      <c r="M2675" s="119"/>
      <c r="N2675" s="119"/>
      <c r="O2675" s="119"/>
      <c r="P2675" s="120">
        <f t="shared" si="137"/>
        <v>0</v>
      </c>
    </row>
    <row r="2676" spans="1:16" ht="14.25" customHeight="1">
      <c r="A2676" s="253"/>
      <c r="B2676" s="254"/>
      <c r="C2676" s="134">
        <v>16</v>
      </c>
      <c r="D2676" s="161"/>
      <c r="E2676" s="119"/>
      <c r="F2676" s="119"/>
      <c r="G2676" s="119"/>
      <c r="H2676" s="119"/>
      <c r="I2676" s="119"/>
      <c r="J2676" s="119"/>
      <c r="K2676" s="119"/>
      <c r="L2676" s="119"/>
      <c r="M2676" s="119"/>
      <c r="N2676" s="119"/>
      <c r="O2676" s="119"/>
      <c r="P2676" s="120">
        <f t="shared" si="137"/>
        <v>0</v>
      </c>
    </row>
    <row r="2677" spans="1:16" ht="14.25" customHeight="1">
      <c r="A2677" s="253"/>
      <c r="B2677" s="254"/>
      <c r="C2677" s="134">
        <v>17</v>
      </c>
      <c r="D2677" s="161"/>
      <c r="E2677" s="119"/>
      <c r="F2677" s="119"/>
      <c r="G2677" s="119"/>
      <c r="H2677" s="119"/>
      <c r="I2677" s="119"/>
      <c r="J2677" s="119"/>
      <c r="K2677" s="119"/>
      <c r="L2677" s="119"/>
      <c r="M2677" s="119"/>
      <c r="N2677" s="119"/>
      <c r="O2677" s="119"/>
      <c r="P2677" s="120">
        <f t="shared" si="137"/>
        <v>0</v>
      </c>
    </row>
    <row r="2678" spans="1:16" ht="14.25" customHeight="1">
      <c r="A2678" s="253"/>
      <c r="B2678" s="254"/>
      <c r="C2678" s="134">
        <v>25</v>
      </c>
      <c r="D2678" s="161"/>
      <c r="E2678" s="119"/>
      <c r="F2678" s="119"/>
      <c r="G2678" s="119"/>
      <c r="H2678" s="119"/>
      <c r="I2678" s="119"/>
      <c r="J2678" s="119"/>
      <c r="K2678" s="119"/>
      <c r="L2678" s="119"/>
      <c r="M2678" s="119"/>
      <c r="N2678" s="119"/>
      <c r="O2678" s="119"/>
      <c r="P2678" s="120">
        <f t="shared" si="137"/>
        <v>0</v>
      </c>
    </row>
    <row r="2679" spans="1:16" ht="14.25" customHeight="1">
      <c r="A2679" s="253"/>
      <c r="B2679" s="254"/>
      <c r="C2679" s="134">
        <v>26</v>
      </c>
      <c r="D2679" s="161"/>
      <c r="E2679" s="119"/>
      <c r="F2679" s="119"/>
      <c r="G2679" s="119"/>
      <c r="H2679" s="119"/>
      <c r="I2679" s="119"/>
      <c r="J2679" s="119"/>
      <c r="K2679" s="119"/>
      <c r="L2679" s="119"/>
      <c r="M2679" s="119"/>
      <c r="N2679" s="119"/>
      <c r="O2679" s="119"/>
      <c r="P2679" s="120">
        <f t="shared" si="137"/>
        <v>0</v>
      </c>
    </row>
    <row r="2680" spans="1:16" ht="14.25" customHeight="1">
      <c r="A2680" s="255"/>
      <c r="B2680" s="256"/>
      <c r="C2680" s="134">
        <v>27</v>
      </c>
      <c r="D2680" s="161"/>
      <c r="E2680" s="119"/>
      <c r="F2680" s="119"/>
      <c r="G2680" s="119"/>
      <c r="H2680" s="119"/>
      <c r="I2680" s="119"/>
      <c r="J2680" s="119"/>
      <c r="K2680" s="119"/>
      <c r="L2680" s="119"/>
      <c r="M2680" s="119"/>
      <c r="N2680" s="119"/>
      <c r="O2680" s="119"/>
      <c r="P2680" s="120">
        <f t="shared" si="137"/>
        <v>0</v>
      </c>
    </row>
    <row r="2681" spans="1:16" ht="14.25" customHeight="1">
      <c r="A2681" s="340">
        <v>739</v>
      </c>
      <c r="B2681" s="341" t="s">
        <v>2144</v>
      </c>
      <c r="C2681" s="134">
        <v>11</v>
      </c>
      <c r="D2681" s="161"/>
      <c r="E2681" s="119"/>
      <c r="F2681" s="119"/>
      <c r="G2681" s="119"/>
      <c r="H2681" s="119"/>
      <c r="I2681" s="119"/>
      <c r="J2681" s="119"/>
      <c r="K2681" s="119"/>
      <c r="L2681" s="119"/>
      <c r="M2681" s="119"/>
      <c r="N2681" s="119"/>
      <c r="O2681" s="119"/>
      <c r="P2681" s="120">
        <f t="shared" si="137"/>
        <v>0</v>
      </c>
    </row>
    <row r="2682" spans="1:16" ht="14.25" customHeight="1">
      <c r="A2682" s="253"/>
      <c r="B2682" s="254"/>
      <c r="C2682" s="134">
        <v>12</v>
      </c>
      <c r="D2682" s="161"/>
      <c r="E2682" s="119"/>
      <c r="F2682" s="119"/>
      <c r="G2682" s="119"/>
      <c r="H2682" s="119"/>
      <c r="I2682" s="119"/>
      <c r="J2682" s="119"/>
      <c r="K2682" s="119"/>
      <c r="L2682" s="119"/>
      <c r="M2682" s="119"/>
      <c r="N2682" s="119"/>
      <c r="O2682" s="119"/>
      <c r="P2682" s="120">
        <f t="shared" si="137"/>
        <v>0</v>
      </c>
    </row>
    <row r="2683" spans="1:16" ht="14.25" customHeight="1">
      <c r="A2683" s="253"/>
      <c r="B2683" s="254"/>
      <c r="C2683" s="134">
        <v>13</v>
      </c>
      <c r="D2683" s="161"/>
      <c r="E2683" s="119"/>
      <c r="F2683" s="119"/>
      <c r="G2683" s="119"/>
      <c r="H2683" s="119"/>
      <c r="I2683" s="119"/>
      <c r="J2683" s="119"/>
      <c r="K2683" s="119"/>
      <c r="L2683" s="119"/>
      <c r="M2683" s="119"/>
      <c r="N2683" s="119"/>
      <c r="O2683" s="119"/>
      <c r="P2683" s="120">
        <f t="shared" si="137"/>
        <v>0</v>
      </c>
    </row>
    <row r="2684" spans="1:16" ht="14.25" customHeight="1">
      <c r="A2684" s="253"/>
      <c r="B2684" s="254"/>
      <c r="C2684" s="134">
        <v>14</v>
      </c>
      <c r="D2684" s="161"/>
      <c r="E2684" s="119"/>
      <c r="F2684" s="119"/>
      <c r="G2684" s="119"/>
      <c r="H2684" s="119"/>
      <c r="I2684" s="119"/>
      <c r="J2684" s="119"/>
      <c r="K2684" s="119"/>
      <c r="L2684" s="119"/>
      <c r="M2684" s="119"/>
      <c r="N2684" s="119"/>
      <c r="O2684" s="119"/>
      <c r="P2684" s="120">
        <f t="shared" si="137"/>
        <v>0</v>
      </c>
    </row>
    <row r="2685" spans="1:16" ht="14.25" customHeight="1">
      <c r="A2685" s="253"/>
      <c r="B2685" s="254"/>
      <c r="C2685" s="134">
        <v>15</v>
      </c>
      <c r="D2685" s="161"/>
      <c r="E2685" s="119"/>
      <c r="F2685" s="119"/>
      <c r="G2685" s="119"/>
      <c r="H2685" s="119"/>
      <c r="I2685" s="119"/>
      <c r="J2685" s="119"/>
      <c r="K2685" s="119"/>
      <c r="L2685" s="119"/>
      <c r="M2685" s="119"/>
      <c r="N2685" s="119"/>
      <c r="O2685" s="119"/>
      <c r="P2685" s="120">
        <f t="shared" si="137"/>
        <v>0</v>
      </c>
    </row>
    <row r="2686" spans="1:16" ht="14.25" customHeight="1">
      <c r="A2686" s="253"/>
      <c r="B2686" s="254"/>
      <c r="C2686" s="134">
        <v>16</v>
      </c>
      <c r="D2686" s="161"/>
      <c r="E2686" s="119"/>
      <c r="F2686" s="119"/>
      <c r="G2686" s="119"/>
      <c r="H2686" s="119"/>
      <c r="I2686" s="119"/>
      <c r="J2686" s="119"/>
      <c r="K2686" s="119"/>
      <c r="L2686" s="119"/>
      <c r="M2686" s="119"/>
      <c r="N2686" s="119"/>
      <c r="O2686" s="119"/>
      <c r="P2686" s="120">
        <f t="shared" si="137"/>
        <v>0</v>
      </c>
    </row>
    <row r="2687" spans="1:16" ht="14.25" customHeight="1">
      <c r="A2687" s="253"/>
      <c r="B2687" s="254"/>
      <c r="C2687" s="134">
        <v>17</v>
      </c>
      <c r="D2687" s="161"/>
      <c r="E2687" s="119"/>
      <c r="F2687" s="119"/>
      <c r="G2687" s="119"/>
      <c r="H2687" s="119"/>
      <c r="I2687" s="119"/>
      <c r="J2687" s="119"/>
      <c r="K2687" s="119"/>
      <c r="L2687" s="119"/>
      <c r="M2687" s="119"/>
      <c r="N2687" s="119"/>
      <c r="O2687" s="119"/>
      <c r="P2687" s="120">
        <f t="shared" si="137"/>
        <v>0</v>
      </c>
    </row>
    <row r="2688" spans="1:16" ht="14.25" customHeight="1">
      <c r="A2688" s="253"/>
      <c r="B2688" s="254"/>
      <c r="C2688" s="134">
        <v>25</v>
      </c>
      <c r="D2688" s="161"/>
      <c r="E2688" s="119"/>
      <c r="F2688" s="119"/>
      <c r="G2688" s="119"/>
      <c r="H2688" s="119"/>
      <c r="I2688" s="119"/>
      <c r="J2688" s="119"/>
      <c r="K2688" s="119"/>
      <c r="L2688" s="119"/>
      <c r="M2688" s="119"/>
      <c r="N2688" s="119"/>
      <c r="O2688" s="119"/>
      <c r="P2688" s="120">
        <f t="shared" si="137"/>
        <v>0</v>
      </c>
    </row>
    <row r="2689" spans="1:16" ht="14.25" customHeight="1">
      <c r="A2689" s="253"/>
      <c r="B2689" s="254"/>
      <c r="C2689" s="134">
        <v>26</v>
      </c>
      <c r="D2689" s="161"/>
      <c r="E2689" s="119"/>
      <c r="F2689" s="119"/>
      <c r="G2689" s="119"/>
      <c r="H2689" s="119"/>
      <c r="I2689" s="119"/>
      <c r="J2689" s="119"/>
      <c r="K2689" s="119"/>
      <c r="L2689" s="119"/>
      <c r="M2689" s="119"/>
      <c r="N2689" s="119"/>
      <c r="O2689" s="119"/>
      <c r="P2689" s="120">
        <f t="shared" si="137"/>
        <v>0</v>
      </c>
    </row>
    <row r="2690" spans="1:16" ht="14.25" customHeight="1">
      <c r="A2690" s="255"/>
      <c r="B2690" s="256"/>
      <c r="C2690" s="134">
        <v>27</v>
      </c>
      <c r="D2690" s="161"/>
      <c r="E2690" s="119"/>
      <c r="F2690" s="119"/>
      <c r="G2690" s="119"/>
      <c r="H2690" s="119"/>
      <c r="I2690" s="119"/>
      <c r="J2690" s="119"/>
      <c r="K2690" s="119"/>
      <c r="L2690" s="119"/>
      <c r="M2690" s="119"/>
      <c r="N2690" s="119"/>
      <c r="O2690" s="119"/>
      <c r="P2690" s="120">
        <f t="shared" si="137"/>
        <v>0</v>
      </c>
    </row>
    <row r="2691" spans="1:16" ht="14.25" customHeight="1">
      <c r="A2691" s="155">
        <v>7400</v>
      </c>
      <c r="B2691" s="339" t="s">
        <v>2145</v>
      </c>
      <c r="C2691" s="262"/>
      <c r="D2691" s="156">
        <f t="shared" ref="D2691:P2691" si="138">SUM(D2692:D2754)</f>
        <v>0</v>
      </c>
      <c r="E2691" s="156">
        <f t="shared" si="138"/>
        <v>0</v>
      </c>
      <c r="F2691" s="156">
        <f t="shared" si="138"/>
        <v>0</v>
      </c>
      <c r="G2691" s="156">
        <f t="shared" si="138"/>
        <v>0</v>
      </c>
      <c r="H2691" s="156">
        <f t="shared" si="138"/>
        <v>0</v>
      </c>
      <c r="I2691" s="156">
        <f t="shared" si="138"/>
        <v>0</v>
      </c>
      <c r="J2691" s="156">
        <f t="shared" si="138"/>
        <v>0</v>
      </c>
      <c r="K2691" s="156">
        <f t="shared" si="138"/>
        <v>0</v>
      </c>
      <c r="L2691" s="156">
        <f t="shared" si="138"/>
        <v>0</v>
      </c>
      <c r="M2691" s="156">
        <f t="shared" si="138"/>
        <v>0</v>
      </c>
      <c r="N2691" s="156">
        <f t="shared" si="138"/>
        <v>0</v>
      </c>
      <c r="O2691" s="156">
        <f t="shared" si="138"/>
        <v>0</v>
      </c>
      <c r="P2691" s="156">
        <f t="shared" si="138"/>
        <v>0</v>
      </c>
    </row>
    <row r="2692" spans="1:16" ht="14.25" customHeight="1">
      <c r="A2692" s="340">
        <v>741</v>
      </c>
      <c r="B2692" s="341" t="s">
        <v>2146</v>
      </c>
      <c r="C2692" s="134">
        <v>11</v>
      </c>
      <c r="D2692" s="161"/>
      <c r="E2692" s="119"/>
      <c r="F2692" s="119"/>
      <c r="G2692" s="119"/>
      <c r="H2692" s="119"/>
      <c r="I2692" s="119"/>
      <c r="J2692" s="119"/>
      <c r="K2692" s="119"/>
      <c r="L2692" s="119"/>
      <c r="M2692" s="119"/>
      <c r="N2692" s="119"/>
      <c r="O2692" s="119"/>
      <c r="P2692" s="120">
        <f t="shared" ref="P2692:P2754" si="139">SUM(D2692:O2692)</f>
        <v>0</v>
      </c>
    </row>
    <row r="2693" spans="1:16" ht="14.25" customHeight="1">
      <c r="A2693" s="253"/>
      <c r="B2693" s="254"/>
      <c r="C2693" s="134">
        <v>12</v>
      </c>
      <c r="D2693" s="161"/>
      <c r="E2693" s="119"/>
      <c r="F2693" s="119"/>
      <c r="G2693" s="119"/>
      <c r="H2693" s="119"/>
      <c r="I2693" s="119"/>
      <c r="J2693" s="119"/>
      <c r="K2693" s="119"/>
      <c r="L2693" s="119"/>
      <c r="M2693" s="119"/>
      <c r="N2693" s="119"/>
      <c r="O2693" s="119"/>
      <c r="P2693" s="120">
        <f t="shared" si="139"/>
        <v>0</v>
      </c>
    </row>
    <row r="2694" spans="1:16" ht="14.25" customHeight="1">
      <c r="A2694" s="253"/>
      <c r="B2694" s="254"/>
      <c r="C2694" s="134">
        <v>13</v>
      </c>
      <c r="D2694" s="161"/>
      <c r="E2694" s="119"/>
      <c r="F2694" s="119"/>
      <c r="G2694" s="119"/>
      <c r="H2694" s="119"/>
      <c r="I2694" s="119"/>
      <c r="J2694" s="119"/>
      <c r="K2694" s="119"/>
      <c r="L2694" s="119"/>
      <c r="M2694" s="119"/>
      <c r="N2694" s="119"/>
      <c r="O2694" s="119"/>
      <c r="P2694" s="120">
        <f t="shared" si="139"/>
        <v>0</v>
      </c>
    </row>
    <row r="2695" spans="1:16" ht="14.25" customHeight="1">
      <c r="A2695" s="253"/>
      <c r="B2695" s="254"/>
      <c r="C2695" s="134">
        <v>14</v>
      </c>
      <c r="D2695" s="161"/>
      <c r="E2695" s="119"/>
      <c r="F2695" s="119"/>
      <c r="G2695" s="119"/>
      <c r="H2695" s="119"/>
      <c r="I2695" s="119"/>
      <c r="J2695" s="119"/>
      <c r="K2695" s="119"/>
      <c r="L2695" s="119"/>
      <c r="M2695" s="119"/>
      <c r="N2695" s="119"/>
      <c r="O2695" s="119"/>
      <c r="P2695" s="120">
        <f t="shared" si="139"/>
        <v>0</v>
      </c>
    </row>
    <row r="2696" spans="1:16" ht="14.25" customHeight="1">
      <c r="A2696" s="253"/>
      <c r="B2696" s="254"/>
      <c r="C2696" s="134">
        <v>15</v>
      </c>
      <c r="D2696" s="161"/>
      <c r="E2696" s="119"/>
      <c r="F2696" s="119"/>
      <c r="G2696" s="119"/>
      <c r="H2696" s="119"/>
      <c r="I2696" s="119"/>
      <c r="J2696" s="119"/>
      <c r="K2696" s="119"/>
      <c r="L2696" s="119"/>
      <c r="M2696" s="119"/>
      <c r="N2696" s="119"/>
      <c r="O2696" s="119"/>
      <c r="P2696" s="120">
        <f t="shared" si="139"/>
        <v>0</v>
      </c>
    </row>
    <row r="2697" spans="1:16" ht="14.25" customHeight="1">
      <c r="A2697" s="253"/>
      <c r="B2697" s="254"/>
      <c r="C2697" s="134">
        <v>16</v>
      </c>
      <c r="D2697" s="161"/>
      <c r="E2697" s="119"/>
      <c r="F2697" s="119"/>
      <c r="G2697" s="119"/>
      <c r="H2697" s="119"/>
      <c r="I2697" s="119"/>
      <c r="J2697" s="119"/>
      <c r="K2697" s="119"/>
      <c r="L2697" s="119"/>
      <c r="M2697" s="119"/>
      <c r="N2697" s="119"/>
      <c r="O2697" s="119"/>
      <c r="P2697" s="120">
        <f t="shared" si="139"/>
        <v>0</v>
      </c>
    </row>
    <row r="2698" spans="1:16" ht="14.25" customHeight="1">
      <c r="A2698" s="253"/>
      <c r="B2698" s="254"/>
      <c r="C2698" s="134">
        <v>17</v>
      </c>
      <c r="D2698" s="161"/>
      <c r="E2698" s="119"/>
      <c r="F2698" s="119"/>
      <c r="G2698" s="119"/>
      <c r="H2698" s="119"/>
      <c r="I2698" s="119"/>
      <c r="J2698" s="119"/>
      <c r="K2698" s="119"/>
      <c r="L2698" s="119"/>
      <c r="M2698" s="119"/>
      <c r="N2698" s="119"/>
      <c r="O2698" s="119"/>
      <c r="P2698" s="120">
        <f t="shared" si="139"/>
        <v>0</v>
      </c>
    </row>
    <row r="2699" spans="1:16" ht="14.25" customHeight="1">
      <c r="A2699" s="253"/>
      <c r="B2699" s="254"/>
      <c r="C2699" s="134">
        <v>25</v>
      </c>
      <c r="D2699" s="161"/>
      <c r="E2699" s="119"/>
      <c r="F2699" s="119"/>
      <c r="G2699" s="119"/>
      <c r="H2699" s="119"/>
      <c r="I2699" s="119"/>
      <c r="J2699" s="119"/>
      <c r="K2699" s="119"/>
      <c r="L2699" s="119"/>
      <c r="M2699" s="119"/>
      <c r="N2699" s="119"/>
      <c r="O2699" s="119"/>
      <c r="P2699" s="120">
        <f t="shared" si="139"/>
        <v>0</v>
      </c>
    </row>
    <row r="2700" spans="1:16" ht="14.25" customHeight="1">
      <c r="A2700" s="253"/>
      <c r="B2700" s="254"/>
      <c r="C2700" s="134">
        <v>26</v>
      </c>
      <c r="D2700" s="161"/>
      <c r="E2700" s="119"/>
      <c r="F2700" s="119"/>
      <c r="G2700" s="119"/>
      <c r="H2700" s="119"/>
      <c r="I2700" s="119"/>
      <c r="J2700" s="119"/>
      <c r="K2700" s="119"/>
      <c r="L2700" s="119"/>
      <c r="M2700" s="119"/>
      <c r="N2700" s="119"/>
      <c r="O2700" s="119"/>
      <c r="P2700" s="120">
        <f t="shared" si="139"/>
        <v>0</v>
      </c>
    </row>
    <row r="2701" spans="1:16" ht="14.25" customHeight="1">
      <c r="A2701" s="255"/>
      <c r="B2701" s="256"/>
      <c r="C2701" s="134">
        <v>27</v>
      </c>
      <c r="D2701" s="161"/>
      <c r="E2701" s="119"/>
      <c r="F2701" s="119"/>
      <c r="G2701" s="119"/>
      <c r="H2701" s="119"/>
      <c r="I2701" s="119"/>
      <c r="J2701" s="119"/>
      <c r="K2701" s="119"/>
      <c r="L2701" s="119"/>
      <c r="M2701" s="119"/>
      <c r="N2701" s="119"/>
      <c r="O2701" s="119"/>
      <c r="P2701" s="120">
        <f t="shared" si="139"/>
        <v>0</v>
      </c>
    </row>
    <row r="2702" spans="1:16" ht="14.25" customHeight="1">
      <c r="A2702" s="157">
        <v>742</v>
      </c>
      <c r="B2702" s="158" t="s">
        <v>2147</v>
      </c>
      <c r="C2702" s="159"/>
      <c r="D2702" s="159"/>
      <c r="E2702" s="159"/>
      <c r="F2702" s="159"/>
      <c r="G2702" s="159"/>
      <c r="H2702" s="159"/>
      <c r="I2702" s="159"/>
      <c r="J2702" s="159"/>
      <c r="K2702" s="159"/>
      <c r="L2702" s="159"/>
      <c r="M2702" s="159"/>
      <c r="N2702" s="159"/>
      <c r="O2702" s="159"/>
      <c r="P2702" s="119">
        <f t="shared" si="139"/>
        <v>0</v>
      </c>
    </row>
    <row r="2703" spans="1:16" ht="14.25" customHeight="1">
      <c r="A2703" s="157">
        <v>743</v>
      </c>
      <c r="B2703" s="158" t="s">
        <v>2148</v>
      </c>
      <c r="C2703" s="159"/>
      <c r="D2703" s="159"/>
      <c r="E2703" s="159"/>
      <c r="F2703" s="159"/>
      <c r="G2703" s="159"/>
      <c r="H2703" s="159"/>
      <c r="I2703" s="159"/>
      <c r="J2703" s="159"/>
      <c r="K2703" s="159"/>
      <c r="L2703" s="159"/>
      <c r="M2703" s="159"/>
      <c r="N2703" s="159"/>
      <c r="O2703" s="159"/>
      <c r="P2703" s="119">
        <f t="shared" si="139"/>
        <v>0</v>
      </c>
    </row>
    <row r="2704" spans="1:16" ht="14.25" customHeight="1">
      <c r="A2704" s="157">
        <v>744</v>
      </c>
      <c r="B2704" s="158" t="s">
        <v>2149</v>
      </c>
      <c r="C2704" s="159"/>
      <c r="D2704" s="159"/>
      <c r="E2704" s="159"/>
      <c r="F2704" s="159"/>
      <c r="G2704" s="159"/>
      <c r="H2704" s="159"/>
      <c r="I2704" s="159"/>
      <c r="J2704" s="159"/>
      <c r="K2704" s="159"/>
      <c r="L2704" s="159"/>
      <c r="M2704" s="159"/>
      <c r="N2704" s="159"/>
      <c r="O2704" s="159"/>
      <c r="P2704" s="119">
        <f t="shared" si="139"/>
        <v>0</v>
      </c>
    </row>
    <row r="2705" spans="1:16" ht="14.25" customHeight="1">
      <c r="A2705" s="340">
        <v>745</v>
      </c>
      <c r="B2705" s="341" t="s">
        <v>2150</v>
      </c>
      <c r="C2705" s="134">
        <v>11</v>
      </c>
      <c r="D2705" s="161"/>
      <c r="E2705" s="119"/>
      <c r="F2705" s="119"/>
      <c r="G2705" s="119"/>
      <c r="H2705" s="119"/>
      <c r="I2705" s="119"/>
      <c r="J2705" s="119"/>
      <c r="K2705" s="119"/>
      <c r="L2705" s="119"/>
      <c r="M2705" s="119"/>
      <c r="N2705" s="119"/>
      <c r="O2705" s="119"/>
      <c r="P2705" s="120">
        <f t="shared" si="139"/>
        <v>0</v>
      </c>
    </row>
    <row r="2706" spans="1:16" ht="14.25" customHeight="1">
      <c r="A2706" s="253"/>
      <c r="B2706" s="254"/>
      <c r="C2706" s="134">
        <v>12</v>
      </c>
      <c r="D2706" s="161"/>
      <c r="E2706" s="119"/>
      <c r="F2706" s="119"/>
      <c r="G2706" s="119"/>
      <c r="H2706" s="119"/>
      <c r="I2706" s="119"/>
      <c r="J2706" s="119"/>
      <c r="K2706" s="119"/>
      <c r="L2706" s="119"/>
      <c r="M2706" s="119"/>
      <c r="N2706" s="119"/>
      <c r="O2706" s="119"/>
      <c r="P2706" s="120">
        <f t="shared" si="139"/>
        <v>0</v>
      </c>
    </row>
    <row r="2707" spans="1:16" ht="14.25" customHeight="1">
      <c r="A2707" s="253"/>
      <c r="B2707" s="254"/>
      <c r="C2707" s="134">
        <v>13</v>
      </c>
      <c r="D2707" s="161"/>
      <c r="E2707" s="119"/>
      <c r="F2707" s="119"/>
      <c r="G2707" s="119"/>
      <c r="H2707" s="119"/>
      <c r="I2707" s="119"/>
      <c r="J2707" s="119"/>
      <c r="K2707" s="119"/>
      <c r="L2707" s="119"/>
      <c r="M2707" s="119"/>
      <c r="N2707" s="119"/>
      <c r="O2707" s="119"/>
      <c r="P2707" s="120">
        <f t="shared" si="139"/>
        <v>0</v>
      </c>
    </row>
    <row r="2708" spans="1:16" ht="14.25" customHeight="1">
      <c r="A2708" s="253"/>
      <c r="B2708" s="254"/>
      <c r="C2708" s="134">
        <v>14</v>
      </c>
      <c r="D2708" s="161"/>
      <c r="E2708" s="119"/>
      <c r="F2708" s="119"/>
      <c r="G2708" s="119"/>
      <c r="H2708" s="119"/>
      <c r="I2708" s="119"/>
      <c r="J2708" s="119"/>
      <c r="K2708" s="119"/>
      <c r="L2708" s="119"/>
      <c r="M2708" s="119"/>
      <c r="N2708" s="119"/>
      <c r="O2708" s="119"/>
      <c r="P2708" s="120">
        <f t="shared" si="139"/>
        <v>0</v>
      </c>
    </row>
    <row r="2709" spans="1:16" ht="14.25" customHeight="1">
      <c r="A2709" s="253"/>
      <c r="B2709" s="254"/>
      <c r="C2709" s="134">
        <v>15</v>
      </c>
      <c r="D2709" s="161"/>
      <c r="E2709" s="119"/>
      <c r="F2709" s="119"/>
      <c r="G2709" s="119"/>
      <c r="H2709" s="119"/>
      <c r="I2709" s="119"/>
      <c r="J2709" s="119"/>
      <c r="K2709" s="119"/>
      <c r="L2709" s="119"/>
      <c r="M2709" s="119"/>
      <c r="N2709" s="119"/>
      <c r="O2709" s="119"/>
      <c r="P2709" s="120">
        <f t="shared" si="139"/>
        <v>0</v>
      </c>
    </row>
    <row r="2710" spans="1:16" ht="14.25" customHeight="1">
      <c r="A2710" s="253"/>
      <c r="B2710" s="254"/>
      <c r="C2710" s="134">
        <v>16</v>
      </c>
      <c r="D2710" s="161"/>
      <c r="E2710" s="119"/>
      <c r="F2710" s="119"/>
      <c r="G2710" s="119"/>
      <c r="H2710" s="119"/>
      <c r="I2710" s="119"/>
      <c r="J2710" s="119"/>
      <c r="K2710" s="119"/>
      <c r="L2710" s="119"/>
      <c r="M2710" s="119"/>
      <c r="N2710" s="119"/>
      <c r="O2710" s="119"/>
      <c r="P2710" s="120">
        <f t="shared" si="139"/>
        <v>0</v>
      </c>
    </row>
    <row r="2711" spans="1:16" ht="14.25" customHeight="1">
      <c r="A2711" s="253"/>
      <c r="B2711" s="254"/>
      <c r="C2711" s="134">
        <v>17</v>
      </c>
      <c r="D2711" s="161"/>
      <c r="E2711" s="119"/>
      <c r="F2711" s="119"/>
      <c r="G2711" s="119"/>
      <c r="H2711" s="119"/>
      <c r="I2711" s="119"/>
      <c r="J2711" s="119"/>
      <c r="K2711" s="119"/>
      <c r="L2711" s="119"/>
      <c r="M2711" s="119"/>
      <c r="N2711" s="119"/>
      <c r="O2711" s="119"/>
      <c r="P2711" s="120">
        <f t="shared" si="139"/>
        <v>0</v>
      </c>
    </row>
    <row r="2712" spans="1:16" ht="14.25" customHeight="1">
      <c r="A2712" s="253"/>
      <c r="B2712" s="254"/>
      <c r="C2712" s="134">
        <v>25</v>
      </c>
      <c r="D2712" s="161"/>
      <c r="E2712" s="119"/>
      <c r="F2712" s="119"/>
      <c r="G2712" s="119"/>
      <c r="H2712" s="119"/>
      <c r="I2712" s="119"/>
      <c r="J2712" s="119"/>
      <c r="K2712" s="119"/>
      <c r="L2712" s="119"/>
      <c r="M2712" s="119"/>
      <c r="N2712" s="119"/>
      <c r="O2712" s="119"/>
      <c r="P2712" s="120">
        <f t="shared" si="139"/>
        <v>0</v>
      </c>
    </row>
    <row r="2713" spans="1:16" ht="14.25" customHeight="1">
      <c r="A2713" s="253"/>
      <c r="B2713" s="254"/>
      <c r="C2713" s="134">
        <v>26</v>
      </c>
      <c r="D2713" s="161"/>
      <c r="E2713" s="119"/>
      <c r="F2713" s="119"/>
      <c r="G2713" s="119"/>
      <c r="H2713" s="119"/>
      <c r="I2713" s="119"/>
      <c r="J2713" s="119"/>
      <c r="K2713" s="119"/>
      <c r="L2713" s="119"/>
      <c r="M2713" s="119"/>
      <c r="N2713" s="119"/>
      <c r="O2713" s="119"/>
      <c r="P2713" s="120">
        <f t="shared" si="139"/>
        <v>0</v>
      </c>
    </row>
    <row r="2714" spans="1:16" ht="14.25" customHeight="1">
      <c r="A2714" s="255"/>
      <c r="B2714" s="256"/>
      <c r="C2714" s="134">
        <v>27</v>
      </c>
      <c r="D2714" s="161"/>
      <c r="E2714" s="119"/>
      <c r="F2714" s="119"/>
      <c r="G2714" s="119"/>
      <c r="H2714" s="119"/>
      <c r="I2714" s="119"/>
      <c r="J2714" s="119"/>
      <c r="K2714" s="119"/>
      <c r="L2714" s="119"/>
      <c r="M2714" s="119"/>
      <c r="N2714" s="119"/>
      <c r="O2714" s="119"/>
      <c r="P2714" s="120">
        <f t="shared" si="139"/>
        <v>0</v>
      </c>
    </row>
    <row r="2715" spans="1:16" ht="14.25" customHeight="1">
      <c r="A2715" s="340">
        <v>746</v>
      </c>
      <c r="B2715" s="341" t="s">
        <v>2151</v>
      </c>
      <c r="C2715" s="134">
        <v>11</v>
      </c>
      <c r="D2715" s="161"/>
      <c r="E2715" s="119"/>
      <c r="F2715" s="119"/>
      <c r="G2715" s="119"/>
      <c r="H2715" s="119"/>
      <c r="I2715" s="119"/>
      <c r="J2715" s="119"/>
      <c r="K2715" s="119"/>
      <c r="L2715" s="119"/>
      <c r="M2715" s="119"/>
      <c r="N2715" s="119"/>
      <c r="O2715" s="119"/>
      <c r="P2715" s="120">
        <f t="shared" si="139"/>
        <v>0</v>
      </c>
    </row>
    <row r="2716" spans="1:16" ht="14.25" customHeight="1">
      <c r="A2716" s="253"/>
      <c r="B2716" s="254"/>
      <c r="C2716" s="134">
        <v>12</v>
      </c>
      <c r="D2716" s="161"/>
      <c r="E2716" s="119"/>
      <c r="F2716" s="119"/>
      <c r="G2716" s="119"/>
      <c r="H2716" s="119"/>
      <c r="I2716" s="119"/>
      <c r="J2716" s="119"/>
      <c r="K2716" s="119"/>
      <c r="L2716" s="119"/>
      <c r="M2716" s="119"/>
      <c r="N2716" s="119"/>
      <c r="O2716" s="119"/>
      <c r="P2716" s="120">
        <f t="shared" si="139"/>
        <v>0</v>
      </c>
    </row>
    <row r="2717" spans="1:16" ht="14.25" customHeight="1">
      <c r="A2717" s="253"/>
      <c r="B2717" s="254"/>
      <c r="C2717" s="134">
        <v>13</v>
      </c>
      <c r="D2717" s="161"/>
      <c r="E2717" s="119"/>
      <c r="F2717" s="119"/>
      <c r="G2717" s="119"/>
      <c r="H2717" s="119"/>
      <c r="I2717" s="119"/>
      <c r="J2717" s="119"/>
      <c r="K2717" s="119"/>
      <c r="L2717" s="119"/>
      <c r="M2717" s="119"/>
      <c r="N2717" s="119"/>
      <c r="O2717" s="119"/>
      <c r="P2717" s="120">
        <f t="shared" si="139"/>
        <v>0</v>
      </c>
    </row>
    <row r="2718" spans="1:16" ht="14.25" customHeight="1">
      <c r="A2718" s="253"/>
      <c r="B2718" s="254"/>
      <c r="C2718" s="134">
        <v>14</v>
      </c>
      <c r="D2718" s="161"/>
      <c r="E2718" s="119"/>
      <c r="F2718" s="119"/>
      <c r="G2718" s="119"/>
      <c r="H2718" s="119"/>
      <c r="I2718" s="119"/>
      <c r="J2718" s="119"/>
      <c r="K2718" s="119"/>
      <c r="L2718" s="119"/>
      <c r="M2718" s="119"/>
      <c r="N2718" s="119"/>
      <c r="O2718" s="119"/>
      <c r="P2718" s="120">
        <f t="shared" si="139"/>
        <v>0</v>
      </c>
    </row>
    <row r="2719" spans="1:16" ht="14.25" customHeight="1">
      <c r="A2719" s="253"/>
      <c r="B2719" s="254"/>
      <c r="C2719" s="134">
        <v>15</v>
      </c>
      <c r="D2719" s="161"/>
      <c r="E2719" s="119"/>
      <c r="F2719" s="119"/>
      <c r="G2719" s="119"/>
      <c r="H2719" s="119"/>
      <c r="I2719" s="119"/>
      <c r="J2719" s="119"/>
      <c r="K2719" s="119"/>
      <c r="L2719" s="119"/>
      <c r="M2719" s="119"/>
      <c r="N2719" s="119"/>
      <c r="O2719" s="119"/>
      <c r="P2719" s="120">
        <f t="shared" si="139"/>
        <v>0</v>
      </c>
    </row>
    <row r="2720" spans="1:16" ht="14.25" customHeight="1">
      <c r="A2720" s="253"/>
      <c r="B2720" s="254"/>
      <c r="C2720" s="134">
        <v>16</v>
      </c>
      <c r="D2720" s="161"/>
      <c r="E2720" s="119"/>
      <c r="F2720" s="119"/>
      <c r="G2720" s="119"/>
      <c r="H2720" s="119"/>
      <c r="I2720" s="119"/>
      <c r="J2720" s="119"/>
      <c r="K2720" s="119"/>
      <c r="L2720" s="119"/>
      <c r="M2720" s="119"/>
      <c r="N2720" s="119"/>
      <c r="O2720" s="119"/>
      <c r="P2720" s="120">
        <f t="shared" si="139"/>
        <v>0</v>
      </c>
    </row>
    <row r="2721" spans="1:16" ht="14.25" customHeight="1">
      <c r="A2721" s="253"/>
      <c r="B2721" s="254"/>
      <c r="C2721" s="134">
        <v>17</v>
      </c>
      <c r="D2721" s="161"/>
      <c r="E2721" s="119"/>
      <c r="F2721" s="119"/>
      <c r="G2721" s="119"/>
      <c r="H2721" s="119"/>
      <c r="I2721" s="119"/>
      <c r="J2721" s="119"/>
      <c r="K2721" s="119"/>
      <c r="L2721" s="119"/>
      <c r="M2721" s="119"/>
      <c r="N2721" s="119"/>
      <c r="O2721" s="119"/>
      <c r="P2721" s="120">
        <f t="shared" si="139"/>
        <v>0</v>
      </c>
    </row>
    <row r="2722" spans="1:16" ht="14.25" customHeight="1">
      <c r="A2722" s="253"/>
      <c r="B2722" s="254"/>
      <c r="C2722" s="134">
        <v>25</v>
      </c>
      <c r="D2722" s="161"/>
      <c r="E2722" s="119"/>
      <c r="F2722" s="119"/>
      <c r="G2722" s="119"/>
      <c r="H2722" s="119"/>
      <c r="I2722" s="119"/>
      <c r="J2722" s="119"/>
      <c r="K2722" s="119"/>
      <c r="L2722" s="119"/>
      <c r="M2722" s="119"/>
      <c r="N2722" s="119"/>
      <c r="O2722" s="119"/>
      <c r="P2722" s="120">
        <f t="shared" si="139"/>
        <v>0</v>
      </c>
    </row>
    <row r="2723" spans="1:16" ht="14.25" customHeight="1">
      <c r="A2723" s="253"/>
      <c r="B2723" s="254"/>
      <c r="C2723" s="134">
        <v>26</v>
      </c>
      <c r="D2723" s="161"/>
      <c r="E2723" s="119"/>
      <c r="F2723" s="119"/>
      <c r="G2723" s="119"/>
      <c r="H2723" s="119"/>
      <c r="I2723" s="119"/>
      <c r="J2723" s="119"/>
      <c r="K2723" s="119"/>
      <c r="L2723" s="119"/>
      <c r="M2723" s="119"/>
      <c r="N2723" s="119"/>
      <c r="O2723" s="119"/>
      <c r="P2723" s="120">
        <f t="shared" si="139"/>
        <v>0</v>
      </c>
    </row>
    <row r="2724" spans="1:16" ht="14.25" customHeight="1">
      <c r="A2724" s="255"/>
      <c r="B2724" s="256"/>
      <c r="C2724" s="134">
        <v>27</v>
      </c>
      <c r="D2724" s="161"/>
      <c r="E2724" s="119"/>
      <c r="F2724" s="119"/>
      <c r="G2724" s="119"/>
      <c r="H2724" s="119"/>
      <c r="I2724" s="119"/>
      <c r="J2724" s="119"/>
      <c r="K2724" s="119"/>
      <c r="L2724" s="119"/>
      <c r="M2724" s="119"/>
      <c r="N2724" s="119"/>
      <c r="O2724" s="119"/>
      <c r="P2724" s="120">
        <f t="shared" si="139"/>
        <v>0</v>
      </c>
    </row>
    <row r="2725" spans="1:16" ht="14.25" customHeight="1">
      <c r="A2725" s="340">
        <v>747</v>
      </c>
      <c r="B2725" s="341" t="s">
        <v>2152</v>
      </c>
      <c r="C2725" s="134">
        <v>11</v>
      </c>
      <c r="D2725" s="161"/>
      <c r="E2725" s="119"/>
      <c r="F2725" s="119"/>
      <c r="G2725" s="119"/>
      <c r="H2725" s="119"/>
      <c r="I2725" s="119"/>
      <c r="J2725" s="119"/>
      <c r="K2725" s="119"/>
      <c r="L2725" s="119"/>
      <c r="M2725" s="119"/>
      <c r="N2725" s="119"/>
      <c r="O2725" s="119"/>
      <c r="P2725" s="120">
        <f t="shared" si="139"/>
        <v>0</v>
      </c>
    </row>
    <row r="2726" spans="1:16" ht="14.25" customHeight="1">
      <c r="A2726" s="253"/>
      <c r="B2726" s="254"/>
      <c r="C2726" s="134">
        <v>12</v>
      </c>
      <c r="D2726" s="161"/>
      <c r="E2726" s="119"/>
      <c r="F2726" s="119"/>
      <c r="G2726" s="119"/>
      <c r="H2726" s="119"/>
      <c r="I2726" s="119"/>
      <c r="J2726" s="119"/>
      <c r="K2726" s="119"/>
      <c r="L2726" s="119"/>
      <c r="M2726" s="119"/>
      <c r="N2726" s="119"/>
      <c r="O2726" s="119"/>
      <c r="P2726" s="120">
        <f t="shared" si="139"/>
        <v>0</v>
      </c>
    </row>
    <row r="2727" spans="1:16" ht="14.25" customHeight="1">
      <c r="A2727" s="253"/>
      <c r="B2727" s="254"/>
      <c r="C2727" s="134">
        <v>13</v>
      </c>
      <c r="D2727" s="161"/>
      <c r="E2727" s="119"/>
      <c r="F2727" s="119"/>
      <c r="G2727" s="119"/>
      <c r="H2727" s="119"/>
      <c r="I2727" s="119"/>
      <c r="J2727" s="119"/>
      <c r="K2727" s="119"/>
      <c r="L2727" s="119"/>
      <c r="M2727" s="119"/>
      <c r="N2727" s="119"/>
      <c r="O2727" s="119"/>
      <c r="P2727" s="120">
        <f t="shared" si="139"/>
        <v>0</v>
      </c>
    </row>
    <row r="2728" spans="1:16" ht="14.25" customHeight="1">
      <c r="A2728" s="253"/>
      <c r="B2728" s="254"/>
      <c r="C2728" s="134">
        <v>14</v>
      </c>
      <c r="D2728" s="161"/>
      <c r="E2728" s="119"/>
      <c r="F2728" s="119"/>
      <c r="G2728" s="119"/>
      <c r="H2728" s="119"/>
      <c r="I2728" s="119"/>
      <c r="J2728" s="119"/>
      <c r="K2728" s="119"/>
      <c r="L2728" s="119"/>
      <c r="M2728" s="119"/>
      <c r="N2728" s="119"/>
      <c r="O2728" s="119"/>
      <c r="P2728" s="120">
        <f t="shared" si="139"/>
        <v>0</v>
      </c>
    </row>
    <row r="2729" spans="1:16" ht="14.25" customHeight="1">
      <c r="A2729" s="253"/>
      <c r="B2729" s="254"/>
      <c r="C2729" s="134">
        <v>15</v>
      </c>
      <c r="D2729" s="161"/>
      <c r="E2729" s="119"/>
      <c r="F2729" s="119"/>
      <c r="G2729" s="119"/>
      <c r="H2729" s="119"/>
      <c r="I2729" s="119"/>
      <c r="J2729" s="119"/>
      <c r="K2729" s="119"/>
      <c r="L2729" s="119"/>
      <c r="M2729" s="119"/>
      <c r="N2729" s="119"/>
      <c r="O2729" s="119"/>
      <c r="P2729" s="120">
        <f t="shared" si="139"/>
        <v>0</v>
      </c>
    </row>
    <row r="2730" spans="1:16" ht="14.25" customHeight="1">
      <c r="A2730" s="253"/>
      <c r="B2730" s="254"/>
      <c r="C2730" s="134">
        <v>16</v>
      </c>
      <c r="D2730" s="161"/>
      <c r="E2730" s="119"/>
      <c r="F2730" s="119"/>
      <c r="G2730" s="119"/>
      <c r="H2730" s="119"/>
      <c r="I2730" s="119"/>
      <c r="J2730" s="119"/>
      <c r="K2730" s="119"/>
      <c r="L2730" s="119"/>
      <c r="M2730" s="119"/>
      <c r="N2730" s="119"/>
      <c r="O2730" s="119"/>
      <c r="P2730" s="120">
        <f t="shared" si="139"/>
        <v>0</v>
      </c>
    </row>
    <row r="2731" spans="1:16" ht="14.25" customHeight="1">
      <c r="A2731" s="253"/>
      <c r="B2731" s="254"/>
      <c r="C2731" s="134">
        <v>17</v>
      </c>
      <c r="D2731" s="161"/>
      <c r="E2731" s="119"/>
      <c r="F2731" s="119"/>
      <c r="G2731" s="119"/>
      <c r="H2731" s="119"/>
      <c r="I2731" s="119"/>
      <c r="J2731" s="119"/>
      <c r="K2731" s="119"/>
      <c r="L2731" s="119"/>
      <c r="M2731" s="119"/>
      <c r="N2731" s="119"/>
      <c r="O2731" s="119"/>
      <c r="P2731" s="120">
        <f t="shared" si="139"/>
        <v>0</v>
      </c>
    </row>
    <row r="2732" spans="1:16" ht="14.25" customHeight="1">
      <c r="A2732" s="253"/>
      <c r="B2732" s="254"/>
      <c r="C2732" s="134">
        <v>25</v>
      </c>
      <c r="D2732" s="161"/>
      <c r="E2732" s="119"/>
      <c r="F2732" s="119"/>
      <c r="G2732" s="119"/>
      <c r="H2732" s="119"/>
      <c r="I2732" s="119"/>
      <c r="J2732" s="119"/>
      <c r="K2732" s="119"/>
      <c r="L2732" s="119"/>
      <c r="M2732" s="119"/>
      <c r="N2732" s="119"/>
      <c r="O2732" s="119"/>
      <c r="P2732" s="120">
        <f t="shared" si="139"/>
        <v>0</v>
      </c>
    </row>
    <row r="2733" spans="1:16" ht="14.25" customHeight="1">
      <c r="A2733" s="253"/>
      <c r="B2733" s="254"/>
      <c r="C2733" s="134">
        <v>26</v>
      </c>
      <c r="D2733" s="161"/>
      <c r="E2733" s="119"/>
      <c r="F2733" s="119"/>
      <c r="G2733" s="119"/>
      <c r="H2733" s="119"/>
      <c r="I2733" s="119"/>
      <c r="J2733" s="119"/>
      <c r="K2733" s="119"/>
      <c r="L2733" s="119"/>
      <c r="M2733" s="119"/>
      <c r="N2733" s="119"/>
      <c r="O2733" s="119"/>
      <c r="P2733" s="120">
        <f t="shared" si="139"/>
        <v>0</v>
      </c>
    </row>
    <row r="2734" spans="1:16" ht="14.25" customHeight="1">
      <c r="A2734" s="255"/>
      <c r="B2734" s="256"/>
      <c r="C2734" s="134">
        <v>27</v>
      </c>
      <c r="D2734" s="161"/>
      <c r="E2734" s="119"/>
      <c r="F2734" s="119"/>
      <c r="G2734" s="119"/>
      <c r="H2734" s="119"/>
      <c r="I2734" s="119"/>
      <c r="J2734" s="119"/>
      <c r="K2734" s="119"/>
      <c r="L2734" s="119"/>
      <c r="M2734" s="119"/>
      <c r="N2734" s="119"/>
      <c r="O2734" s="119"/>
      <c r="P2734" s="120">
        <f t="shared" si="139"/>
        <v>0</v>
      </c>
    </row>
    <row r="2735" spans="1:16" ht="14.25" customHeight="1">
      <c r="A2735" s="340">
        <v>748</v>
      </c>
      <c r="B2735" s="341" t="s">
        <v>2153</v>
      </c>
      <c r="C2735" s="134">
        <v>11</v>
      </c>
      <c r="D2735" s="161"/>
      <c r="E2735" s="119"/>
      <c r="F2735" s="119"/>
      <c r="G2735" s="119"/>
      <c r="H2735" s="119"/>
      <c r="I2735" s="119"/>
      <c r="J2735" s="119"/>
      <c r="K2735" s="119"/>
      <c r="L2735" s="119"/>
      <c r="M2735" s="119"/>
      <c r="N2735" s="119"/>
      <c r="O2735" s="119"/>
      <c r="P2735" s="120">
        <f t="shared" si="139"/>
        <v>0</v>
      </c>
    </row>
    <row r="2736" spans="1:16" ht="14.25" customHeight="1">
      <c r="A2736" s="253"/>
      <c r="B2736" s="254"/>
      <c r="C2736" s="134">
        <v>12</v>
      </c>
      <c r="D2736" s="161"/>
      <c r="E2736" s="119"/>
      <c r="F2736" s="119"/>
      <c r="G2736" s="119"/>
      <c r="H2736" s="119"/>
      <c r="I2736" s="119"/>
      <c r="J2736" s="119"/>
      <c r="K2736" s="119"/>
      <c r="L2736" s="119"/>
      <c r="M2736" s="119"/>
      <c r="N2736" s="119"/>
      <c r="O2736" s="119"/>
      <c r="P2736" s="120">
        <f t="shared" si="139"/>
        <v>0</v>
      </c>
    </row>
    <row r="2737" spans="1:16" ht="14.25" customHeight="1">
      <c r="A2737" s="253"/>
      <c r="B2737" s="254"/>
      <c r="C2737" s="134">
        <v>13</v>
      </c>
      <c r="D2737" s="161"/>
      <c r="E2737" s="119"/>
      <c r="F2737" s="119"/>
      <c r="G2737" s="119"/>
      <c r="H2737" s="119"/>
      <c r="I2737" s="119"/>
      <c r="J2737" s="119"/>
      <c r="K2737" s="119"/>
      <c r="L2737" s="119"/>
      <c r="M2737" s="119"/>
      <c r="N2737" s="119"/>
      <c r="O2737" s="119"/>
      <c r="P2737" s="120">
        <f t="shared" si="139"/>
        <v>0</v>
      </c>
    </row>
    <row r="2738" spans="1:16" ht="14.25" customHeight="1">
      <c r="A2738" s="253"/>
      <c r="B2738" s="254"/>
      <c r="C2738" s="134">
        <v>14</v>
      </c>
      <c r="D2738" s="161"/>
      <c r="E2738" s="119"/>
      <c r="F2738" s="119"/>
      <c r="G2738" s="119"/>
      <c r="H2738" s="119"/>
      <c r="I2738" s="119"/>
      <c r="J2738" s="119"/>
      <c r="K2738" s="119"/>
      <c r="L2738" s="119"/>
      <c r="M2738" s="119"/>
      <c r="N2738" s="119"/>
      <c r="O2738" s="119"/>
      <c r="P2738" s="120">
        <f t="shared" si="139"/>
        <v>0</v>
      </c>
    </row>
    <row r="2739" spans="1:16" ht="14.25" customHeight="1">
      <c r="A2739" s="253"/>
      <c r="B2739" s="254"/>
      <c r="C2739" s="134">
        <v>15</v>
      </c>
      <c r="D2739" s="161"/>
      <c r="E2739" s="119"/>
      <c r="F2739" s="119"/>
      <c r="G2739" s="119"/>
      <c r="H2739" s="119"/>
      <c r="I2739" s="119"/>
      <c r="J2739" s="119"/>
      <c r="K2739" s="119"/>
      <c r="L2739" s="119"/>
      <c r="M2739" s="119"/>
      <c r="N2739" s="119"/>
      <c r="O2739" s="119"/>
      <c r="P2739" s="120">
        <f t="shared" si="139"/>
        <v>0</v>
      </c>
    </row>
    <row r="2740" spans="1:16" ht="14.25" customHeight="1">
      <c r="A2740" s="253"/>
      <c r="B2740" s="254"/>
      <c r="C2740" s="134">
        <v>16</v>
      </c>
      <c r="D2740" s="161"/>
      <c r="E2740" s="119"/>
      <c r="F2740" s="119"/>
      <c r="G2740" s="119"/>
      <c r="H2740" s="119"/>
      <c r="I2740" s="119"/>
      <c r="J2740" s="119"/>
      <c r="K2740" s="119"/>
      <c r="L2740" s="119"/>
      <c r="M2740" s="119"/>
      <c r="N2740" s="119"/>
      <c r="O2740" s="119"/>
      <c r="P2740" s="120">
        <f t="shared" si="139"/>
        <v>0</v>
      </c>
    </row>
    <row r="2741" spans="1:16" ht="14.25" customHeight="1">
      <c r="A2741" s="253"/>
      <c r="B2741" s="254"/>
      <c r="C2741" s="134">
        <v>17</v>
      </c>
      <c r="D2741" s="161"/>
      <c r="E2741" s="119"/>
      <c r="F2741" s="119"/>
      <c r="G2741" s="119"/>
      <c r="H2741" s="119"/>
      <c r="I2741" s="119"/>
      <c r="J2741" s="119"/>
      <c r="K2741" s="119"/>
      <c r="L2741" s="119"/>
      <c r="M2741" s="119"/>
      <c r="N2741" s="119"/>
      <c r="O2741" s="119"/>
      <c r="P2741" s="120">
        <f t="shared" si="139"/>
        <v>0</v>
      </c>
    </row>
    <row r="2742" spans="1:16" ht="14.25" customHeight="1">
      <c r="A2742" s="253"/>
      <c r="B2742" s="254"/>
      <c r="C2742" s="134">
        <v>25</v>
      </c>
      <c r="D2742" s="161"/>
      <c r="E2742" s="119"/>
      <c r="F2742" s="119"/>
      <c r="G2742" s="119"/>
      <c r="H2742" s="119"/>
      <c r="I2742" s="119"/>
      <c r="J2742" s="119"/>
      <c r="K2742" s="119"/>
      <c r="L2742" s="119"/>
      <c r="M2742" s="119"/>
      <c r="N2742" s="119"/>
      <c r="O2742" s="119"/>
      <c r="P2742" s="120">
        <f t="shared" si="139"/>
        <v>0</v>
      </c>
    </row>
    <row r="2743" spans="1:16" ht="14.25" customHeight="1">
      <c r="A2743" s="253"/>
      <c r="B2743" s="254"/>
      <c r="C2743" s="134">
        <v>26</v>
      </c>
      <c r="D2743" s="161"/>
      <c r="E2743" s="119"/>
      <c r="F2743" s="119"/>
      <c r="G2743" s="119"/>
      <c r="H2743" s="119"/>
      <c r="I2743" s="119"/>
      <c r="J2743" s="119"/>
      <c r="K2743" s="119"/>
      <c r="L2743" s="119"/>
      <c r="M2743" s="119"/>
      <c r="N2743" s="119"/>
      <c r="O2743" s="119"/>
      <c r="P2743" s="120">
        <f t="shared" si="139"/>
        <v>0</v>
      </c>
    </row>
    <row r="2744" spans="1:16" ht="14.25" customHeight="1">
      <c r="A2744" s="255"/>
      <c r="B2744" s="256"/>
      <c r="C2744" s="134">
        <v>27</v>
      </c>
      <c r="D2744" s="161"/>
      <c r="E2744" s="119"/>
      <c r="F2744" s="119"/>
      <c r="G2744" s="119"/>
      <c r="H2744" s="119"/>
      <c r="I2744" s="119"/>
      <c r="J2744" s="119"/>
      <c r="K2744" s="119"/>
      <c r="L2744" s="119"/>
      <c r="M2744" s="119"/>
      <c r="N2744" s="119"/>
      <c r="O2744" s="119"/>
      <c r="P2744" s="120">
        <f t="shared" si="139"/>
        <v>0</v>
      </c>
    </row>
    <row r="2745" spans="1:16" ht="14.25" customHeight="1">
      <c r="A2745" s="340">
        <v>749</v>
      </c>
      <c r="B2745" s="341" t="s">
        <v>2154</v>
      </c>
      <c r="C2745" s="134">
        <v>11</v>
      </c>
      <c r="D2745" s="161"/>
      <c r="E2745" s="119"/>
      <c r="F2745" s="119"/>
      <c r="G2745" s="119"/>
      <c r="H2745" s="119"/>
      <c r="I2745" s="119"/>
      <c r="J2745" s="119"/>
      <c r="K2745" s="119"/>
      <c r="L2745" s="119"/>
      <c r="M2745" s="119"/>
      <c r="N2745" s="119"/>
      <c r="O2745" s="119"/>
      <c r="P2745" s="120">
        <f t="shared" si="139"/>
        <v>0</v>
      </c>
    </row>
    <row r="2746" spans="1:16" ht="14.25" customHeight="1">
      <c r="A2746" s="253"/>
      <c r="B2746" s="254"/>
      <c r="C2746" s="134">
        <v>12</v>
      </c>
      <c r="D2746" s="161"/>
      <c r="E2746" s="119"/>
      <c r="F2746" s="119"/>
      <c r="G2746" s="119"/>
      <c r="H2746" s="119"/>
      <c r="I2746" s="119"/>
      <c r="J2746" s="119"/>
      <c r="K2746" s="119"/>
      <c r="L2746" s="119"/>
      <c r="M2746" s="119"/>
      <c r="N2746" s="119"/>
      <c r="O2746" s="119"/>
      <c r="P2746" s="120">
        <f t="shared" si="139"/>
        <v>0</v>
      </c>
    </row>
    <row r="2747" spans="1:16" ht="14.25" customHeight="1">
      <c r="A2747" s="253"/>
      <c r="B2747" s="254"/>
      <c r="C2747" s="134">
        <v>13</v>
      </c>
      <c r="D2747" s="161"/>
      <c r="E2747" s="119"/>
      <c r="F2747" s="119"/>
      <c r="G2747" s="119"/>
      <c r="H2747" s="119"/>
      <c r="I2747" s="119"/>
      <c r="J2747" s="119"/>
      <c r="K2747" s="119"/>
      <c r="L2747" s="119"/>
      <c r="M2747" s="119"/>
      <c r="N2747" s="119"/>
      <c r="O2747" s="119"/>
      <c r="P2747" s="120">
        <f t="shared" si="139"/>
        <v>0</v>
      </c>
    </row>
    <row r="2748" spans="1:16" ht="14.25" customHeight="1">
      <c r="A2748" s="253"/>
      <c r="B2748" s="254"/>
      <c r="C2748" s="134">
        <v>14</v>
      </c>
      <c r="D2748" s="161"/>
      <c r="E2748" s="119"/>
      <c r="F2748" s="119"/>
      <c r="G2748" s="119"/>
      <c r="H2748" s="119"/>
      <c r="I2748" s="119"/>
      <c r="J2748" s="119"/>
      <c r="K2748" s="119"/>
      <c r="L2748" s="119"/>
      <c r="M2748" s="119"/>
      <c r="N2748" s="119"/>
      <c r="O2748" s="119"/>
      <c r="P2748" s="120">
        <f t="shared" si="139"/>
        <v>0</v>
      </c>
    </row>
    <row r="2749" spans="1:16" ht="14.25" customHeight="1">
      <c r="A2749" s="253"/>
      <c r="B2749" s="254"/>
      <c r="C2749" s="134">
        <v>15</v>
      </c>
      <c r="D2749" s="161"/>
      <c r="E2749" s="119"/>
      <c r="F2749" s="119"/>
      <c r="G2749" s="119"/>
      <c r="H2749" s="119"/>
      <c r="I2749" s="119"/>
      <c r="J2749" s="119"/>
      <c r="K2749" s="119"/>
      <c r="L2749" s="119"/>
      <c r="M2749" s="119"/>
      <c r="N2749" s="119"/>
      <c r="O2749" s="119"/>
      <c r="P2749" s="120">
        <f t="shared" si="139"/>
        <v>0</v>
      </c>
    </row>
    <row r="2750" spans="1:16" ht="14.25" customHeight="1">
      <c r="A2750" s="253"/>
      <c r="B2750" s="254"/>
      <c r="C2750" s="134">
        <v>16</v>
      </c>
      <c r="D2750" s="161"/>
      <c r="E2750" s="119"/>
      <c r="F2750" s="119"/>
      <c r="G2750" s="119"/>
      <c r="H2750" s="119"/>
      <c r="I2750" s="119"/>
      <c r="J2750" s="119"/>
      <c r="K2750" s="119"/>
      <c r="L2750" s="119"/>
      <c r="M2750" s="119"/>
      <c r="N2750" s="119"/>
      <c r="O2750" s="119"/>
      <c r="P2750" s="120">
        <f t="shared" si="139"/>
        <v>0</v>
      </c>
    </row>
    <row r="2751" spans="1:16" ht="14.25" customHeight="1">
      <c r="A2751" s="253"/>
      <c r="B2751" s="254"/>
      <c r="C2751" s="134">
        <v>17</v>
      </c>
      <c r="D2751" s="161"/>
      <c r="E2751" s="119"/>
      <c r="F2751" s="119"/>
      <c r="G2751" s="119"/>
      <c r="H2751" s="119"/>
      <c r="I2751" s="119"/>
      <c r="J2751" s="119"/>
      <c r="K2751" s="119"/>
      <c r="L2751" s="119"/>
      <c r="M2751" s="119"/>
      <c r="N2751" s="119"/>
      <c r="O2751" s="119"/>
      <c r="P2751" s="120">
        <f t="shared" si="139"/>
        <v>0</v>
      </c>
    </row>
    <row r="2752" spans="1:16" ht="14.25" customHeight="1">
      <c r="A2752" s="253"/>
      <c r="B2752" s="254"/>
      <c r="C2752" s="134">
        <v>25</v>
      </c>
      <c r="D2752" s="161"/>
      <c r="E2752" s="119"/>
      <c r="F2752" s="119"/>
      <c r="G2752" s="119"/>
      <c r="H2752" s="119"/>
      <c r="I2752" s="119"/>
      <c r="J2752" s="119"/>
      <c r="K2752" s="119"/>
      <c r="L2752" s="119"/>
      <c r="M2752" s="119"/>
      <c r="N2752" s="119"/>
      <c r="O2752" s="119"/>
      <c r="P2752" s="120">
        <f t="shared" si="139"/>
        <v>0</v>
      </c>
    </row>
    <row r="2753" spans="1:16" ht="14.25" customHeight="1">
      <c r="A2753" s="253"/>
      <c r="B2753" s="254"/>
      <c r="C2753" s="134">
        <v>26</v>
      </c>
      <c r="D2753" s="161"/>
      <c r="E2753" s="119"/>
      <c r="F2753" s="119"/>
      <c r="G2753" s="119"/>
      <c r="H2753" s="119"/>
      <c r="I2753" s="119"/>
      <c r="J2753" s="119"/>
      <c r="K2753" s="119"/>
      <c r="L2753" s="119"/>
      <c r="M2753" s="119"/>
      <c r="N2753" s="119"/>
      <c r="O2753" s="119"/>
      <c r="P2753" s="120">
        <f t="shared" si="139"/>
        <v>0</v>
      </c>
    </row>
    <row r="2754" spans="1:16" ht="14.25" customHeight="1">
      <c r="A2754" s="255"/>
      <c r="B2754" s="256"/>
      <c r="C2754" s="134">
        <v>27</v>
      </c>
      <c r="D2754" s="161"/>
      <c r="E2754" s="119"/>
      <c r="F2754" s="119"/>
      <c r="G2754" s="119"/>
      <c r="H2754" s="119"/>
      <c r="I2754" s="119"/>
      <c r="J2754" s="119"/>
      <c r="K2754" s="119"/>
      <c r="L2754" s="119"/>
      <c r="M2754" s="119"/>
      <c r="N2754" s="119"/>
      <c r="O2754" s="119"/>
      <c r="P2754" s="120">
        <f t="shared" si="139"/>
        <v>0</v>
      </c>
    </row>
    <row r="2755" spans="1:16" ht="14.25" customHeight="1">
      <c r="A2755" s="155">
        <v>7500</v>
      </c>
      <c r="B2755" s="339" t="s">
        <v>2155</v>
      </c>
      <c r="C2755" s="262"/>
      <c r="D2755" s="156">
        <f t="shared" ref="D2755:P2755" si="140">SUM(D2756:D2800)</f>
        <v>0</v>
      </c>
      <c r="E2755" s="156">
        <f t="shared" si="140"/>
        <v>0</v>
      </c>
      <c r="F2755" s="156">
        <f t="shared" si="140"/>
        <v>0</v>
      </c>
      <c r="G2755" s="156">
        <f t="shared" si="140"/>
        <v>0</v>
      </c>
      <c r="H2755" s="156">
        <f t="shared" si="140"/>
        <v>0</v>
      </c>
      <c r="I2755" s="156">
        <f t="shared" si="140"/>
        <v>0</v>
      </c>
      <c r="J2755" s="156">
        <f t="shared" si="140"/>
        <v>0</v>
      </c>
      <c r="K2755" s="156">
        <f t="shared" si="140"/>
        <v>0</v>
      </c>
      <c r="L2755" s="156">
        <f t="shared" si="140"/>
        <v>0</v>
      </c>
      <c r="M2755" s="156">
        <f t="shared" si="140"/>
        <v>0</v>
      </c>
      <c r="N2755" s="156">
        <f t="shared" si="140"/>
        <v>0</v>
      </c>
      <c r="O2755" s="156">
        <f t="shared" si="140"/>
        <v>0</v>
      </c>
      <c r="P2755" s="156">
        <f t="shared" si="140"/>
        <v>0</v>
      </c>
    </row>
    <row r="2756" spans="1:16" ht="14.25" customHeight="1">
      <c r="A2756" s="340">
        <v>751</v>
      </c>
      <c r="B2756" s="341" t="s">
        <v>2156</v>
      </c>
      <c r="C2756" s="134">
        <v>11</v>
      </c>
      <c r="D2756" s="161"/>
      <c r="E2756" s="119"/>
      <c r="F2756" s="119"/>
      <c r="G2756" s="119"/>
      <c r="H2756" s="119"/>
      <c r="I2756" s="119"/>
      <c r="J2756" s="119"/>
      <c r="K2756" s="119"/>
      <c r="L2756" s="119"/>
      <c r="M2756" s="119"/>
      <c r="N2756" s="119"/>
      <c r="O2756" s="119"/>
      <c r="P2756" s="120">
        <f t="shared" ref="P2756:P2800" si="141">SUM(D2756:O2756)</f>
        <v>0</v>
      </c>
    </row>
    <row r="2757" spans="1:16" ht="14.25" customHeight="1">
      <c r="A2757" s="253"/>
      <c r="B2757" s="254"/>
      <c r="C2757" s="134">
        <v>12</v>
      </c>
      <c r="D2757" s="161"/>
      <c r="E2757" s="119"/>
      <c r="F2757" s="119"/>
      <c r="G2757" s="119"/>
      <c r="H2757" s="119"/>
      <c r="I2757" s="119"/>
      <c r="J2757" s="119"/>
      <c r="K2757" s="119"/>
      <c r="L2757" s="119"/>
      <c r="M2757" s="119"/>
      <c r="N2757" s="119"/>
      <c r="O2757" s="119"/>
      <c r="P2757" s="120">
        <f t="shared" si="141"/>
        <v>0</v>
      </c>
    </row>
    <row r="2758" spans="1:16" ht="14.25" customHeight="1">
      <c r="A2758" s="253"/>
      <c r="B2758" s="254"/>
      <c r="C2758" s="134">
        <v>13</v>
      </c>
      <c r="D2758" s="161"/>
      <c r="E2758" s="119"/>
      <c r="F2758" s="119"/>
      <c r="G2758" s="119"/>
      <c r="H2758" s="119"/>
      <c r="I2758" s="119"/>
      <c r="J2758" s="119"/>
      <c r="K2758" s="119"/>
      <c r="L2758" s="119"/>
      <c r="M2758" s="119"/>
      <c r="N2758" s="119"/>
      <c r="O2758" s="119"/>
      <c r="P2758" s="120">
        <f t="shared" si="141"/>
        <v>0</v>
      </c>
    </row>
    <row r="2759" spans="1:16" ht="14.25" customHeight="1">
      <c r="A2759" s="253"/>
      <c r="B2759" s="254"/>
      <c r="C2759" s="134">
        <v>14</v>
      </c>
      <c r="D2759" s="161"/>
      <c r="E2759" s="119"/>
      <c r="F2759" s="119"/>
      <c r="G2759" s="119"/>
      <c r="H2759" s="119"/>
      <c r="I2759" s="119"/>
      <c r="J2759" s="119"/>
      <c r="K2759" s="119"/>
      <c r="L2759" s="119"/>
      <c r="M2759" s="119"/>
      <c r="N2759" s="119"/>
      <c r="O2759" s="119"/>
      <c r="P2759" s="120">
        <f t="shared" si="141"/>
        <v>0</v>
      </c>
    </row>
    <row r="2760" spans="1:16" ht="14.25" customHeight="1">
      <c r="A2760" s="253"/>
      <c r="B2760" s="254"/>
      <c r="C2760" s="134">
        <v>15</v>
      </c>
      <c r="D2760" s="161"/>
      <c r="E2760" s="119"/>
      <c r="F2760" s="119"/>
      <c r="G2760" s="119"/>
      <c r="H2760" s="119"/>
      <c r="I2760" s="119"/>
      <c r="J2760" s="119"/>
      <c r="K2760" s="119"/>
      <c r="L2760" s="119"/>
      <c r="M2760" s="119"/>
      <c r="N2760" s="119"/>
      <c r="O2760" s="119"/>
      <c r="P2760" s="120">
        <f t="shared" si="141"/>
        <v>0</v>
      </c>
    </row>
    <row r="2761" spans="1:16" ht="14.25" customHeight="1">
      <c r="A2761" s="253"/>
      <c r="B2761" s="254"/>
      <c r="C2761" s="134">
        <v>16</v>
      </c>
      <c r="D2761" s="161"/>
      <c r="E2761" s="119"/>
      <c r="F2761" s="119"/>
      <c r="G2761" s="119"/>
      <c r="H2761" s="119"/>
      <c r="I2761" s="119"/>
      <c r="J2761" s="119"/>
      <c r="K2761" s="119"/>
      <c r="L2761" s="119"/>
      <c r="M2761" s="119"/>
      <c r="N2761" s="119"/>
      <c r="O2761" s="119"/>
      <c r="P2761" s="120">
        <f t="shared" si="141"/>
        <v>0</v>
      </c>
    </row>
    <row r="2762" spans="1:16" ht="14.25" customHeight="1">
      <c r="A2762" s="253"/>
      <c r="B2762" s="254"/>
      <c r="C2762" s="134">
        <v>17</v>
      </c>
      <c r="D2762" s="161"/>
      <c r="E2762" s="119"/>
      <c r="F2762" s="119"/>
      <c r="G2762" s="119"/>
      <c r="H2762" s="119"/>
      <c r="I2762" s="119"/>
      <c r="J2762" s="119"/>
      <c r="K2762" s="119"/>
      <c r="L2762" s="119"/>
      <c r="M2762" s="119"/>
      <c r="N2762" s="119"/>
      <c r="O2762" s="119"/>
      <c r="P2762" s="120">
        <f t="shared" si="141"/>
        <v>0</v>
      </c>
    </row>
    <row r="2763" spans="1:16" ht="14.25" customHeight="1">
      <c r="A2763" s="253"/>
      <c r="B2763" s="254"/>
      <c r="C2763" s="134">
        <v>25</v>
      </c>
      <c r="D2763" s="161"/>
      <c r="E2763" s="119"/>
      <c r="F2763" s="119"/>
      <c r="G2763" s="119"/>
      <c r="H2763" s="119"/>
      <c r="I2763" s="119"/>
      <c r="J2763" s="119"/>
      <c r="K2763" s="119"/>
      <c r="L2763" s="119"/>
      <c r="M2763" s="119"/>
      <c r="N2763" s="119"/>
      <c r="O2763" s="119"/>
      <c r="P2763" s="120">
        <f t="shared" si="141"/>
        <v>0</v>
      </c>
    </row>
    <row r="2764" spans="1:16" ht="14.25" customHeight="1">
      <c r="A2764" s="253"/>
      <c r="B2764" s="254"/>
      <c r="C2764" s="134">
        <v>26</v>
      </c>
      <c r="D2764" s="161"/>
      <c r="E2764" s="119"/>
      <c r="F2764" s="119"/>
      <c r="G2764" s="119"/>
      <c r="H2764" s="119"/>
      <c r="I2764" s="119"/>
      <c r="J2764" s="119"/>
      <c r="K2764" s="119"/>
      <c r="L2764" s="119"/>
      <c r="M2764" s="119"/>
      <c r="N2764" s="119"/>
      <c r="O2764" s="119"/>
      <c r="P2764" s="120">
        <f t="shared" si="141"/>
        <v>0</v>
      </c>
    </row>
    <row r="2765" spans="1:16" ht="14.25" customHeight="1">
      <c r="A2765" s="255"/>
      <c r="B2765" s="256"/>
      <c r="C2765" s="134">
        <v>27</v>
      </c>
      <c r="D2765" s="161"/>
      <c r="E2765" s="119"/>
      <c r="F2765" s="119"/>
      <c r="G2765" s="119"/>
      <c r="H2765" s="119"/>
      <c r="I2765" s="119"/>
      <c r="J2765" s="119"/>
      <c r="K2765" s="119"/>
      <c r="L2765" s="119"/>
      <c r="M2765" s="119"/>
      <c r="N2765" s="119"/>
      <c r="O2765" s="119"/>
      <c r="P2765" s="120">
        <f t="shared" si="141"/>
        <v>0</v>
      </c>
    </row>
    <row r="2766" spans="1:16" ht="14.25" customHeight="1">
      <c r="A2766" s="157">
        <v>752</v>
      </c>
      <c r="B2766" s="158" t="s">
        <v>2157</v>
      </c>
      <c r="C2766" s="159"/>
      <c r="D2766" s="159"/>
      <c r="E2766" s="159"/>
      <c r="F2766" s="159"/>
      <c r="G2766" s="159"/>
      <c r="H2766" s="159"/>
      <c r="I2766" s="159"/>
      <c r="J2766" s="159"/>
      <c r="K2766" s="159"/>
      <c r="L2766" s="159"/>
      <c r="M2766" s="159"/>
      <c r="N2766" s="159"/>
      <c r="O2766" s="159"/>
      <c r="P2766" s="119">
        <f t="shared" si="141"/>
        <v>0</v>
      </c>
    </row>
    <row r="2767" spans="1:16" ht="14.25" customHeight="1">
      <c r="A2767" s="157">
        <v>753</v>
      </c>
      <c r="B2767" s="158" t="s">
        <v>2158</v>
      </c>
      <c r="C2767" s="159"/>
      <c r="D2767" s="159"/>
      <c r="E2767" s="159"/>
      <c r="F2767" s="159"/>
      <c r="G2767" s="159"/>
      <c r="H2767" s="159"/>
      <c r="I2767" s="159"/>
      <c r="J2767" s="159"/>
      <c r="K2767" s="159"/>
      <c r="L2767" s="159"/>
      <c r="M2767" s="159"/>
      <c r="N2767" s="159"/>
      <c r="O2767" s="159"/>
      <c r="P2767" s="119">
        <f t="shared" si="141"/>
        <v>0</v>
      </c>
    </row>
    <row r="2768" spans="1:16" ht="14.25" customHeight="1">
      <c r="A2768" s="340">
        <v>754</v>
      </c>
      <c r="B2768" s="341" t="s">
        <v>2159</v>
      </c>
      <c r="C2768" s="134">
        <v>11</v>
      </c>
      <c r="D2768" s="161"/>
      <c r="E2768" s="119"/>
      <c r="F2768" s="119"/>
      <c r="G2768" s="119"/>
      <c r="H2768" s="119"/>
      <c r="I2768" s="119"/>
      <c r="J2768" s="119"/>
      <c r="K2768" s="119"/>
      <c r="L2768" s="119"/>
      <c r="M2768" s="119"/>
      <c r="N2768" s="119"/>
      <c r="O2768" s="119"/>
      <c r="P2768" s="120">
        <f t="shared" si="141"/>
        <v>0</v>
      </c>
    </row>
    <row r="2769" spans="1:16" ht="14.25" customHeight="1">
      <c r="A2769" s="253"/>
      <c r="B2769" s="254"/>
      <c r="C2769" s="134">
        <v>12</v>
      </c>
      <c r="D2769" s="161"/>
      <c r="E2769" s="119"/>
      <c r="F2769" s="119"/>
      <c r="G2769" s="119"/>
      <c r="H2769" s="119"/>
      <c r="I2769" s="119"/>
      <c r="J2769" s="119"/>
      <c r="K2769" s="119"/>
      <c r="L2769" s="119"/>
      <c r="M2769" s="119"/>
      <c r="N2769" s="119"/>
      <c r="O2769" s="119"/>
      <c r="P2769" s="120">
        <f t="shared" si="141"/>
        <v>0</v>
      </c>
    </row>
    <row r="2770" spans="1:16" ht="14.25" customHeight="1">
      <c r="A2770" s="253"/>
      <c r="B2770" s="254"/>
      <c r="C2770" s="134">
        <v>13</v>
      </c>
      <c r="D2770" s="161"/>
      <c r="E2770" s="119"/>
      <c r="F2770" s="119"/>
      <c r="G2770" s="119"/>
      <c r="H2770" s="119"/>
      <c r="I2770" s="119"/>
      <c r="J2770" s="119"/>
      <c r="K2770" s="119"/>
      <c r="L2770" s="119"/>
      <c r="M2770" s="119"/>
      <c r="N2770" s="119"/>
      <c r="O2770" s="119"/>
      <c r="P2770" s="120">
        <f t="shared" si="141"/>
        <v>0</v>
      </c>
    </row>
    <row r="2771" spans="1:16" ht="14.25" customHeight="1">
      <c r="A2771" s="253"/>
      <c r="B2771" s="254"/>
      <c r="C2771" s="134">
        <v>14</v>
      </c>
      <c r="D2771" s="161"/>
      <c r="E2771" s="119"/>
      <c r="F2771" s="119"/>
      <c r="G2771" s="119"/>
      <c r="H2771" s="119"/>
      <c r="I2771" s="119"/>
      <c r="J2771" s="119"/>
      <c r="K2771" s="119"/>
      <c r="L2771" s="119"/>
      <c r="M2771" s="119"/>
      <c r="N2771" s="119"/>
      <c r="O2771" s="119"/>
      <c r="P2771" s="120">
        <f t="shared" si="141"/>
        <v>0</v>
      </c>
    </row>
    <row r="2772" spans="1:16" ht="14.25" customHeight="1">
      <c r="A2772" s="253"/>
      <c r="B2772" s="254"/>
      <c r="C2772" s="134">
        <v>15</v>
      </c>
      <c r="D2772" s="161"/>
      <c r="E2772" s="119"/>
      <c r="F2772" s="119"/>
      <c r="G2772" s="119"/>
      <c r="H2772" s="119"/>
      <c r="I2772" s="119"/>
      <c r="J2772" s="119"/>
      <c r="K2772" s="119"/>
      <c r="L2772" s="119"/>
      <c r="M2772" s="119"/>
      <c r="N2772" s="119"/>
      <c r="O2772" s="119"/>
      <c r="P2772" s="120">
        <f t="shared" si="141"/>
        <v>0</v>
      </c>
    </row>
    <row r="2773" spans="1:16" ht="14.25" customHeight="1">
      <c r="A2773" s="253"/>
      <c r="B2773" s="254"/>
      <c r="C2773" s="134">
        <v>16</v>
      </c>
      <c r="D2773" s="161"/>
      <c r="E2773" s="119"/>
      <c r="F2773" s="119"/>
      <c r="G2773" s="119"/>
      <c r="H2773" s="119"/>
      <c r="I2773" s="119"/>
      <c r="J2773" s="119"/>
      <c r="K2773" s="119"/>
      <c r="L2773" s="119"/>
      <c r="M2773" s="119"/>
      <c r="N2773" s="119"/>
      <c r="O2773" s="119"/>
      <c r="P2773" s="120">
        <f t="shared" si="141"/>
        <v>0</v>
      </c>
    </row>
    <row r="2774" spans="1:16" ht="14.25" customHeight="1">
      <c r="A2774" s="253"/>
      <c r="B2774" s="254"/>
      <c r="C2774" s="134">
        <v>17</v>
      </c>
      <c r="D2774" s="161"/>
      <c r="E2774" s="119"/>
      <c r="F2774" s="119"/>
      <c r="G2774" s="119"/>
      <c r="H2774" s="119"/>
      <c r="I2774" s="119"/>
      <c r="J2774" s="119"/>
      <c r="K2774" s="119"/>
      <c r="L2774" s="119"/>
      <c r="M2774" s="119"/>
      <c r="N2774" s="119"/>
      <c r="O2774" s="119"/>
      <c r="P2774" s="120">
        <f t="shared" si="141"/>
        <v>0</v>
      </c>
    </row>
    <row r="2775" spans="1:16" ht="14.25" customHeight="1">
      <c r="A2775" s="253"/>
      <c r="B2775" s="254"/>
      <c r="C2775" s="134">
        <v>25</v>
      </c>
      <c r="D2775" s="161"/>
      <c r="E2775" s="119"/>
      <c r="F2775" s="119"/>
      <c r="G2775" s="119"/>
      <c r="H2775" s="119"/>
      <c r="I2775" s="119"/>
      <c r="J2775" s="119"/>
      <c r="K2775" s="119"/>
      <c r="L2775" s="119"/>
      <c r="M2775" s="119"/>
      <c r="N2775" s="119"/>
      <c r="O2775" s="119"/>
      <c r="P2775" s="120">
        <f t="shared" si="141"/>
        <v>0</v>
      </c>
    </row>
    <row r="2776" spans="1:16" ht="14.25" customHeight="1">
      <c r="A2776" s="253"/>
      <c r="B2776" s="254"/>
      <c r="C2776" s="134">
        <v>26</v>
      </c>
      <c r="D2776" s="161"/>
      <c r="E2776" s="119"/>
      <c r="F2776" s="119"/>
      <c r="G2776" s="119"/>
      <c r="H2776" s="119"/>
      <c r="I2776" s="119"/>
      <c r="J2776" s="119"/>
      <c r="K2776" s="119"/>
      <c r="L2776" s="119"/>
      <c r="M2776" s="119"/>
      <c r="N2776" s="119"/>
      <c r="O2776" s="119"/>
      <c r="P2776" s="120">
        <f t="shared" si="141"/>
        <v>0</v>
      </c>
    </row>
    <row r="2777" spans="1:16" ht="14.25" customHeight="1">
      <c r="A2777" s="255"/>
      <c r="B2777" s="256"/>
      <c r="C2777" s="134">
        <v>27</v>
      </c>
      <c r="D2777" s="161"/>
      <c r="E2777" s="119"/>
      <c r="F2777" s="119"/>
      <c r="G2777" s="119"/>
      <c r="H2777" s="119"/>
      <c r="I2777" s="119"/>
      <c r="J2777" s="119"/>
      <c r="K2777" s="119"/>
      <c r="L2777" s="119"/>
      <c r="M2777" s="119"/>
      <c r="N2777" s="119"/>
      <c r="O2777" s="119"/>
      <c r="P2777" s="120">
        <f t="shared" si="141"/>
        <v>0</v>
      </c>
    </row>
    <row r="2778" spans="1:16" ht="14.25" customHeight="1">
      <c r="A2778" s="157">
        <v>755</v>
      </c>
      <c r="B2778" s="158" t="s">
        <v>2160</v>
      </c>
      <c r="C2778" s="159"/>
      <c r="D2778" s="159"/>
      <c r="E2778" s="159"/>
      <c r="F2778" s="159"/>
      <c r="G2778" s="159"/>
      <c r="H2778" s="159"/>
      <c r="I2778" s="159"/>
      <c r="J2778" s="159"/>
      <c r="K2778" s="159"/>
      <c r="L2778" s="159"/>
      <c r="M2778" s="159"/>
      <c r="N2778" s="159"/>
      <c r="O2778" s="159"/>
      <c r="P2778" s="119">
        <f t="shared" si="141"/>
        <v>0</v>
      </c>
    </row>
    <row r="2779" spans="1:16" ht="14.25" customHeight="1">
      <c r="A2779" s="157">
        <v>756</v>
      </c>
      <c r="B2779" s="158" t="s">
        <v>2161</v>
      </c>
      <c r="C2779" s="159"/>
      <c r="D2779" s="159"/>
      <c r="E2779" s="159"/>
      <c r="F2779" s="159"/>
      <c r="G2779" s="159"/>
      <c r="H2779" s="159"/>
      <c r="I2779" s="159"/>
      <c r="J2779" s="159"/>
      <c r="K2779" s="159"/>
      <c r="L2779" s="159"/>
      <c r="M2779" s="159"/>
      <c r="N2779" s="159"/>
      <c r="O2779" s="159"/>
      <c r="P2779" s="119">
        <f t="shared" si="141"/>
        <v>0</v>
      </c>
    </row>
    <row r="2780" spans="1:16" ht="14.25" customHeight="1">
      <c r="A2780" s="340">
        <v>757</v>
      </c>
      <c r="B2780" s="341" t="s">
        <v>2162</v>
      </c>
      <c r="C2780" s="134">
        <v>11</v>
      </c>
      <c r="D2780" s="161"/>
      <c r="E2780" s="119"/>
      <c r="F2780" s="119"/>
      <c r="G2780" s="119"/>
      <c r="H2780" s="119"/>
      <c r="I2780" s="119"/>
      <c r="J2780" s="119"/>
      <c r="K2780" s="119"/>
      <c r="L2780" s="119"/>
      <c r="M2780" s="119"/>
      <c r="N2780" s="119"/>
      <c r="O2780" s="119"/>
      <c r="P2780" s="120">
        <f t="shared" si="141"/>
        <v>0</v>
      </c>
    </row>
    <row r="2781" spans="1:16" ht="14.25" customHeight="1">
      <c r="A2781" s="253"/>
      <c r="B2781" s="254"/>
      <c r="C2781" s="134">
        <v>12</v>
      </c>
      <c r="D2781" s="161"/>
      <c r="E2781" s="119"/>
      <c r="F2781" s="119"/>
      <c r="G2781" s="119"/>
      <c r="H2781" s="119"/>
      <c r="I2781" s="119"/>
      <c r="J2781" s="119"/>
      <c r="K2781" s="119"/>
      <c r="L2781" s="119"/>
      <c r="M2781" s="119"/>
      <c r="N2781" s="119"/>
      <c r="O2781" s="119"/>
      <c r="P2781" s="120">
        <f t="shared" si="141"/>
        <v>0</v>
      </c>
    </row>
    <row r="2782" spans="1:16" ht="14.25" customHeight="1">
      <c r="A2782" s="253"/>
      <c r="B2782" s="254"/>
      <c r="C2782" s="134">
        <v>13</v>
      </c>
      <c r="D2782" s="161"/>
      <c r="E2782" s="119"/>
      <c r="F2782" s="119"/>
      <c r="G2782" s="119"/>
      <c r="H2782" s="119"/>
      <c r="I2782" s="119"/>
      <c r="J2782" s="119"/>
      <c r="K2782" s="119"/>
      <c r="L2782" s="119"/>
      <c r="M2782" s="119"/>
      <c r="N2782" s="119"/>
      <c r="O2782" s="119"/>
      <c r="P2782" s="120">
        <f t="shared" si="141"/>
        <v>0</v>
      </c>
    </row>
    <row r="2783" spans="1:16" ht="14.25" customHeight="1">
      <c r="A2783" s="253"/>
      <c r="B2783" s="254"/>
      <c r="C2783" s="134">
        <v>14</v>
      </c>
      <c r="D2783" s="161"/>
      <c r="E2783" s="119"/>
      <c r="F2783" s="119"/>
      <c r="G2783" s="119"/>
      <c r="H2783" s="119"/>
      <c r="I2783" s="119"/>
      <c r="J2783" s="119"/>
      <c r="K2783" s="119"/>
      <c r="L2783" s="119"/>
      <c r="M2783" s="119"/>
      <c r="N2783" s="119"/>
      <c r="O2783" s="119"/>
      <c r="P2783" s="120">
        <f t="shared" si="141"/>
        <v>0</v>
      </c>
    </row>
    <row r="2784" spans="1:16" ht="14.25" customHeight="1">
      <c r="A2784" s="253"/>
      <c r="B2784" s="254"/>
      <c r="C2784" s="134">
        <v>15</v>
      </c>
      <c r="D2784" s="161"/>
      <c r="E2784" s="119"/>
      <c r="F2784" s="119"/>
      <c r="G2784" s="119"/>
      <c r="H2784" s="119"/>
      <c r="I2784" s="119"/>
      <c r="J2784" s="119"/>
      <c r="K2784" s="119"/>
      <c r="L2784" s="119"/>
      <c r="M2784" s="119"/>
      <c r="N2784" s="119"/>
      <c r="O2784" s="119"/>
      <c r="P2784" s="120">
        <f t="shared" si="141"/>
        <v>0</v>
      </c>
    </row>
    <row r="2785" spans="1:16" ht="14.25" customHeight="1">
      <c r="A2785" s="253"/>
      <c r="B2785" s="254"/>
      <c r="C2785" s="134">
        <v>16</v>
      </c>
      <c r="D2785" s="161"/>
      <c r="E2785" s="119"/>
      <c r="F2785" s="119"/>
      <c r="G2785" s="119"/>
      <c r="H2785" s="119"/>
      <c r="I2785" s="119"/>
      <c r="J2785" s="119"/>
      <c r="K2785" s="119"/>
      <c r="L2785" s="119"/>
      <c r="M2785" s="119"/>
      <c r="N2785" s="119"/>
      <c r="O2785" s="119"/>
      <c r="P2785" s="120">
        <f t="shared" si="141"/>
        <v>0</v>
      </c>
    </row>
    <row r="2786" spans="1:16" ht="14.25" customHeight="1">
      <c r="A2786" s="253"/>
      <c r="B2786" s="254"/>
      <c r="C2786" s="134">
        <v>17</v>
      </c>
      <c r="D2786" s="161"/>
      <c r="E2786" s="119"/>
      <c r="F2786" s="119"/>
      <c r="G2786" s="119"/>
      <c r="H2786" s="119"/>
      <c r="I2786" s="119"/>
      <c r="J2786" s="119"/>
      <c r="K2786" s="119"/>
      <c r="L2786" s="119"/>
      <c r="M2786" s="119"/>
      <c r="N2786" s="119"/>
      <c r="O2786" s="119"/>
      <c r="P2786" s="120">
        <f t="shared" si="141"/>
        <v>0</v>
      </c>
    </row>
    <row r="2787" spans="1:16" ht="14.25" customHeight="1">
      <c r="A2787" s="253"/>
      <c r="B2787" s="254"/>
      <c r="C2787" s="134">
        <v>25</v>
      </c>
      <c r="D2787" s="161"/>
      <c r="E2787" s="119"/>
      <c r="F2787" s="119"/>
      <c r="G2787" s="119"/>
      <c r="H2787" s="119"/>
      <c r="I2787" s="119"/>
      <c r="J2787" s="119"/>
      <c r="K2787" s="119"/>
      <c r="L2787" s="119"/>
      <c r="M2787" s="119"/>
      <c r="N2787" s="119"/>
      <c r="O2787" s="119"/>
      <c r="P2787" s="120">
        <f t="shared" si="141"/>
        <v>0</v>
      </c>
    </row>
    <row r="2788" spans="1:16" ht="14.25" customHeight="1">
      <c r="A2788" s="253"/>
      <c r="B2788" s="254"/>
      <c r="C2788" s="134">
        <v>26</v>
      </c>
      <c r="D2788" s="161"/>
      <c r="E2788" s="119"/>
      <c r="F2788" s="119"/>
      <c r="G2788" s="119"/>
      <c r="H2788" s="119"/>
      <c r="I2788" s="119"/>
      <c r="J2788" s="119"/>
      <c r="K2788" s="119"/>
      <c r="L2788" s="119"/>
      <c r="M2788" s="119"/>
      <c r="N2788" s="119"/>
      <c r="O2788" s="119"/>
      <c r="P2788" s="120">
        <f t="shared" si="141"/>
        <v>0</v>
      </c>
    </row>
    <row r="2789" spans="1:16" ht="14.25" customHeight="1">
      <c r="A2789" s="255"/>
      <c r="B2789" s="256"/>
      <c r="C2789" s="134">
        <v>27</v>
      </c>
      <c r="D2789" s="161"/>
      <c r="E2789" s="119"/>
      <c r="F2789" s="119"/>
      <c r="G2789" s="119"/>
      <c r="H2789" s="119"/>
      <c r="I2789" s="119"/>
      <c r="J2789" s="119"/>
      <c r="K2789" s="119"/>
      <c r="L2789" s="119"/>
      <c r="M2789" s="119"/>
      <c r="N2789" s="119"/>
      <c r="O2789" s="119"/>
      <c r="P2789" s="120">
        <f t="shared" si="141"/>
        <v>0</v>
      </c>
    </row>
    <row r="2790" spans="1:16" ht="14.25" customHeight="1">
      <c r="A2790" s="157">
        <v>758</v>
      </c>
      <c r="B2790" s="158" t="s">
        <v>2163</v>
      </c>
      <c r="C2790" s="159"/>
      <c r="D2790" s="159"/>
      <c r="E2790" s="159"/>
      <c r="F2790" s="159"/>
      <c r="G2790" s="159"/>
      <c r="H2790" s="159"/>
      <c r="I2790" s="159"/>
      <c r="J2790" s="159"/>
      <c r="K2790" s="159"/>
      <c r="L2790" s="159"/>
      <c r="M2790" s="159"/>
      <c r="N2790" s="159"/>
      <c r="O2790" s="159"/>
      <c r="P2790" s="119">
        <f t="shared" si="141"/>
        <v>0</v>
      </c>
    </row>
    <row r="2791" spans="1:16" ht="14.25" customHeight="1">
      <c r="A2791" s="340">
        <v>759</v>
      </c>
      <c r="B2791" s="341" t="s">
        <v>2164</v>
      </c>
      <c r="C2791" s="134">
        <v>11</v>
      </c>
      <c r="D2791" s="161"/>
      <c r="E2791" s="119"/>
      <c r="F2791" s="119"/>
      <c r="G2791" s="119"/>
      <c r="H2791" s="119"/>
      <c r="I2791" s="119"/>
      <c r="J2791" s="119"/>
      <c r="K2791" s="119"/>
      <c r="L2791" s="119"/>
      <c r="M2791" s="119"/>
      <c r="N2791" s="119"/>
      <c r="O2791" s="119"/>
      <c r="P2791" s="120">
        <f t="shared" si="141"/>
        <v>0</v>
      </c>
    </row>
    <row r="2792" spans="1:16" ht="14.25" customHeight="1">
      <c r="A2792" s="253"/>
      <c r="B2792" s="254"/>
      <c r="C2792" s="134">
        <v>12</v>
      </c>
      <c r="D2792" s="161"/>
      <c r="E2792" s="119"/>
      <c r="F2792" s="119"/>
      <c r="G2792" s="119"/>
      <c r="H2792" s="119"/>
      <c r="I2792" s="119"/>
      <c r="J2792" s="119"/>
      <c r="K2792" s="119"/>
      <c r="L2792" s="119"/>
      <c r="M2792" s="119"/>
      <c r="N2792" s="119"/>
      <c r="O2792" s="119"/>
      <c r="P2792" s="120">
        <f t="shared" si="141"/>
        <v>0</v>
      </c>
    </row>
    <row r="2793" spans="1:16" ht="14.25" customHeight="1">
      <c r="A2793" s="253"/>
      <c r="B2793" s="254"/>
      <c r="C2793" s="134">
        <v>13</v>
      </c>
      <c r="D2793" s="161"/>
      <c r="E2793" s="119"/>
      <c r="F2793" s="119"/>
      <c r="G2793" s="119"/>
      <c r="H2793" s="119"/>
      <c r="I2793" s="119"/>
      <c r="J2793" s="119"/>
      <c r="K2793" s="119"/>
      <c r="L2793" s="119"/>
      <c r="M2793" s="119"/>
      <c r="N2793" s="119"/>
      <c r="O2793" s="119"/>
      <c r="P2793" s="120">
        <f t="shared" si="141"/>
        <v>0</v>
      </c>
    </row>
    <row r="2794" spans="1:16" ht="14.25" customHeight="1">
      <c r="A2794" s="253"/>
      <c r="B2794" s="254"/>
      <c r="C2794" s="134">
        <v>14</v>
      </c>
      <c r="D2794" s="161"/>
      <c r="E2794" s="119"/>
      <c r="F2794" s="119"/>
      <c r="G2794" s="119"/>
      <c r="H2794" s="119"/>
      <c r="I2794" s="119"/>
      <c r="J2794" s="119"/>
      <c r="K2794" s="119"/>
      <c r="L2794" s="119"/>
      <c r="M2794" s="119"/>
      <c r="N2794" s="119"/>
      <c r="O2794" s="119"/>
      <c r="P2794" s="120">
        <f t="shared" si="141"/>
        <v>0</v>
      </c>
    </row>
    <row r="2795" spans="1:16" ht="14.25" customHeight="1">
      <c r="A2795" s="253"/>
      <c r="B2795" s="254"/>
      <c r="C2795" s="134">
        <v>15</v>
      </c>
      <c r="D2795" s="161"/>
      <c r="E2795" s="119"/>
      <c r="F2795" s="119"/>
      <c r="G2795" s="119"/>
      <c r="H2795" s="119"/>
      <c r="I2795" s="119"/>
      <c r="J2795" s="119"/>
      <c r="K2795" s="119"/>
      <c r="L2795" s="119"/>
      <c r="M2795" s="119"/>
      <c r="N2795" s="119"/>
      <c r="O2795" s="119"/>
      <c r="P2795" s="120">
        <f t="shared" si="141"/>
        <v>0</v>
      </c>
    </row>
    <row r="2796" spans="1:16" ht="14.25" customHeight="1">
      <c r="A2796" s="253"/>
      <c r="B2796" s="254"/>
      <c r="C2796" s="134">
        <v>16</v>
      </c>
      <c r="D2796" s="161"/>
      <c r="E2796" s="119"/>
      <c r="F2796" s="119"/>
      <c r="G2796" s="119"/>
      <c r="H2796" s="119"/>
      <c r="I2796" s="119"/>
      <c r="J2796" s="119"/>
      <c r="K2796" s="119"/>
      <c r="L2796" s="119"/>
      <c r="M2796" s="119"/>
      <c r="N2796" s="119"/>
      <c r="O2796" s="119"/>
      <c r="P2796" s="120">
        <f t="shared" si="141"/>
        <v>0</v>
      </c>
    </row>
    <row r="2797" spans="1:16" ht="14.25" customHeight="1">
      <c r="A2797" s="253"/>
      <c r="B2797" s="254"/>
      <c r="C2797" s="134">
        <v>17</v>
      </c>
      <c r="D2797" s="161"/>
      <c r="E2797" s="119"/>
      <c r="F2797" s="119"/>
      <c r="G2797" s="119"/>
      <c r="H2797" s="119"/>
      <c r="I2797" s="119"/>
      <c r="J2797" s="119"/>
      <c r="K2797" s="119"/>
      <c r="L2797" s="119"/>
      <c r="M2797" s="119"/>
      <c r="N2797" s="119"/>
      <c r="O2797" s="119"/>
      <c r="P2797" s="120">
        <f t="shared" si="141"/>
        <v>0</v>
      </c>
    </row>
    <row r="2798" spans="1:16" ht="14.25" customHeight="1">
      <c r="A2798" s="253"/>
      <c r="B2798" s="254"/>
      <c r="C2798" s="134">
        <v>25</v>
      </c>
      <c r="D2798" s="161"/>
      <c r="E2798" s="119"/>
      <c r="F2798" s="119"/>
      <c r="G2798" s="119"/>
      <c r="H2798" s="119"/>
      <c r="I2798" s="119"/>
      <c r="J2798" s="119"/>
      <c r="K2798" s="119"/>
      <c r="L2798" s="119"/>
      <c r="M2798" s="119"/>
      <c r="N2798" s="119"/>
      <c r="O2798" s="119"/>
      <c r="P2798" s="120">
        <f t="shared" si="141"/>
        <v>0</v>
      </c>
    </row>
    <row r="2799" spans="1:16" ht="14.25" customHeight="1">
      <c r="A2799" s="253"/>
      <c r="B2799" s="254"/>
      <c r="C2799" s="134">
        <v>26</v>
      </c>
      <c r="D2799" s="161"/>
      <c r="E2799" s="119"/>
      <c r="F2799" s="119"/>
      <c r="G2799" s="119"/>
      <c r="H2799" s="119"/>
      <c r="I2799" s="119"/>
      <c r="J2799" s="119"/>
      <c r="K2799" s="119"/>
      <c r="L2799" s="119"/>
      <c r="M2799" s="119"/>
      <c r="N2799" s="119"/>
      <c r="O2799" s="119"/>
      <c r="P2799" s="120">
        <f t="shared" si="141"/>
        <v>0</v>
      </c>
    </row>
    <row r="2800" spans="1:16" ht="14.25" customHeight="1">
      <c r="A2800" s="255"/>
      <c r="B2800" s="256"/>
      <c r="C2800" s="134">
        <v>27</v>
      </c>
      <c r="D2800" s="161"/>
      <c r="E2800" s="119"/>
      <c r="F2800" s="119"/>
      <c r="G2800" s="119"/>
      <c r="H2800" s="119"/>
      <c r="I2800" s="119"/>
      <c r="J2800" s="119"/>
      <c r="K2800" s="119"/>
      <c r="L2800" s="119"/>
      <c r="M2800" s="119"/>
      <c r="N2800" s="119"/>
      <c r="O2800" s="119"/>
      <c r="P2800" s="120">
        <f t="shared" si="141"/>
        <v>0</v>
      </c>
    </row>
    <row r="2801" spans="1:16" ht="14.25" customHeight="1">
      <c r="A2801" s="155">
        <v>7600</v>
      </c>
      <c r="B2801" s="339" t="s">
        <v>2165</v>
      </c>
      <c r="C2801" s="262"/>
      <c r="D2801" s="156">
        <f t="shared" ref="D2801:P2801" si="142">SUM(D2802:D2821)</f>
        <v>0</v>
      </c>
      <c r="E2801" s="156">
        <f t="shared" si="142"/>
        <v>0</v>
      </c>
      <c r="F2801" s="156">
        <f t="shared" si="142"/>
        <v>0</v>
      </c>
      <c r="G2801" s="156">
        <f t="shared" si="142"/>
        <v>0</v>
      </c>
      <c r="H2801" s="156">
        <f t="shared" si="142"/>
        <v>0</v>
      </c>
      <c r="I2801" s="156">
        <f t="shared" si="142"/>
        <v>0</v>
      </c>
      <c r="J2801" s="156">
        <f t="shared" si="142"/>
        <v>0</v>
      </c>
      <c r="K2801" s="156">
        <f t="shared" si="142"/>
        <v>0</v>
      </c>
      <c r="L2801" s="156">
        <f t="shared" si="142"/>
        <v>0</v>
      </c>
      <c r="M2801" s="156">
        <f t="shared" si="142"/>
        <v>0</v>
      </c>
      <c r="N2801" s="156">
        <f t="shared" si="142"/>
        <v>0</v>
      </c>
      <c r="O2801" s="156">
        <f t="shared" si="142"/>
        <v>0</v>
      </c>
      <c r="P2801" s="156">
        <f t="shared" si="142"/>
        <v>0</v>
      </c>
    </row>
    <row r="2802" spans="1:16" ht="14.25" customHeight="1">
      <c r="A2802" s="340">
        <v>761</v>
      </c>
      <c r="B2802" s="341" t="s">
        <v>2166</v>
      </c>
      <c r="C2802" s="134">
        <v>11</v>
      </c>
      <c r="D2802" s="161"/>
      <c r="E2802" s="119"/>
      <c r="F2802" s="119"/>
      <c r="G2802" s="119"/>
      <c r="H2802" s="119"/>
      <c r="I2802" s="119"/>
      <c r="J2802" s="119"/>
      <c r="K2802" s="119"/>
      <c r="L2802" s="119"/>
      <c r="M2802" s="119"/>
      <c r="N2802" s="119"/>
      <c r="O2802" s="119"/>
      <c r="P2802" s="120">
        <f t="shared" ref="P2802:P2821" si="143">SUM(D2802:O2802)</f>
        <v>0</v>
      </c>
    </row>
    <row r="2803" spans="1:16" ht="14.25" customHeight="1">
      <c r="A2803" s="253"/>
      <c r="B2803" s="254"/>
      <c r="C2803" s="134">
        <v>12</v>
      </c>
      <c r="D2803" s="161"/>
      <c r="E2803" s="119"/>
      <c r="F2803" s="119"/>
      <c r="G2803" s="119"/>
      <c r="H2803" s="119"/>
      <c r="I2803" s="119"/>
      <c r="J2803" s="119"/>
      <c r="K2803" s="119"/>
      <c r="L2803" s="119"/>
      <c r="M2803" s="119"/>
      <c r="N2803" s="119"/>
      <c r="O2803" s="119"/>
      <c r="P2803" s="120">
        <f t="shared" si="143"/>
        <v>0</v>
      </c>
    </row>
    <row r="2804" spans="1:16" ht="14.25" customHeight="1">
      <c r="A2804" s="253"/>
      <c r="B2804" s="254"/>
      <c r="C2804" s="134">
        <v>13</v>
      </c>
      <c r="D2804" s="161"/>
      <c r="E2804" s="119"/>
      <c r="F2804" s="119"/>
      <c r="G2804" s="119"/>
      <c r="H2804" s="119"/>
      <c r="I2804" s="119"/>
      <c r="J2804" s="119"/>
      <c r="K2804" s="119"/>
      <c r="L2804" s="119"/>
      <c r="M2804" s="119"/>
      <c r="N2804" s="119"/>
      <c r="O2804" s="119"/>
      <c r="P2804" s="120">
        <f t="shared" si="143"/>
        <v>0</v>
      </c>
    </row>
    <row r="2805" spans="1:16" ht="14.25" customHeight="1">
      <c r="A2805" s="253"/>
      <c r="B2805" s="254"/>
      <c r="C2805" s="134">
        <v>14</v>
      </c>
      <c r="D2805" s="161"/>
      <c r="E2805" s="119"/>
      <c r="F2805" s="119"/>
      <c r="G2805" s="119"/>
      <c r="H2805" s="119"/>
      <c r="I2805" s="119"/>
      <c r="J2805" s="119"/>
      <c r="K2805" s="119"/>
      <c r="L2805" s="119"/>
      <c r="M2805" s="119"/>
      <c r="N2805" s="119"/>
      <c r="O2805" s="119"/>
      <c r="P2805" s="120">
        <f t="shared" si="143"/>
        <v>0</v>
      </c>
    </row>
    <row r="2806" spans="1:16" ht="14.25" customHeight="1">
      <c r="A2806" s="253"/>
      <c r="B2806" s="254"/>
      <c r="C2806" s="134">
        <v>15</v>
      </c>
      <c r="D2806" s="161"/>
      <c r="E2806" s="119"/>
      <c r="F2806" s="119"/>
      <c r="G2806" s="119"/>
      <c r="H2806" s="119"/>
      <c r="I2806" s="119"/>
      <c r="J2806" s="119"/>
      <c r="K2806" s="119"/>
      <c r="L2806" s="119"/>
      <c r="M2806" s="119"/>
      <c r="N2806" s="119"/>
      <c r="O2806" s="119"/>
      <c r="P2806" s="120">
        <f t="shared" si="143"/>
        <v>0</v>
      </c>
    </row>
    <row r="2807" spans="1:16" ht="14.25" customHeight="1">
      <c r="A2807" s="253"/>
      <c r="B2807" s="254"/>
      <c r="C2807" s="134">
        <v>16</v>
      </c>
      <c r="D2807" s="161"/>
      <c r="E2807" s="119"/>
      <c r="F2807" s="119"/>
      <c r="G2807" s="119"/>
      <c r="H2807" s="119"/>
      <c r="I2807" s="119"/>
      <c r="J2807" s="119"/>
      <c r="K2807" s="119"/>
      <c r="L2807" s="119"/>
      <c r="M2807" s="119"/>
      <c r="N2807" s="119"/>
      <c r="O2807" s="119"/>
      <c r="P2807" s="120">
        <f t="shared" si="143"/>
        <v>0</v>
      </c>
    </row>
    <row r="2808" spans="1:16" ht="14.25" customHeight="1">
      <c r="A2808" s="253"/>
      <c r="B2808" s="254"/>
      <c r="C2808" s="134">
        <v>17</v>
      </c>
      <c r="D2808" s="161"/>
      <c r="E2808" s="119"/>
      <c r="F2808" s="119"/>
      <c r="G2808" s="119"/>
      <c r="H2808" s="119"/>
      <c r="I2808" s="119"/>
      <c r="J2808" s="119"/>
      <c r="K2808" s="119"/>
      <c r="L2808" s="119"/>
      <c r="M2808" s="119"/>
      <c r="N2808" s="119"/>
      <c r="O2808" s="119"/>
      <c r="P2808" s="120">
        <f t="shared" si="143"/>
        <v>0</v>
      </c>
    </row>
    <row r="2809" spans="1:16" ht="14.25" customHeight="1">
      <c r="A2809" s="253"/>
      <c r="B2809" s="254"/>
      <c r="C2809" s="134">
        <v>25</v>
      </c>
      <c r="D2809" s="161"/>
      <c r="E2809" s="119"/>
      <c r="F2809" s="119"/>
      <c r="G2809" s="119"/>
      <c r="H2809" s="119"/>
      <c r="I2809" s="119"/>
      <c r="J2809" s="119"/>
      <c r="K2809" s="119"/>
      <c r="L2809" s="119"/>
      <c r="M2809" s="119"/>
      <c r="N2809" s="119"/>
      <c r="O2809" s="119"/>
      <c r="P2809" s="120">
        <f t="shared" si="143"/>
        <v>0</v>
      </c>
    </row>
    <row r="2810" spans="1:16" ht="14.25" customHeight="1">
      <c r="A2810" s="253"/>
      <c r="B2810" s="254"/>
      <c r="C2810" s="134">
        <v>26</v>
      </c>
      <c r="D2810" s="161"/>
      <c r="E2810" s="119"/>
      <c r="F2810" s="119"/>
      <c r="G2810" s="119"/>
      <c r="H2810" s="119"/>
      <c r="I2810" s="119"/>
      <c r="J2810" s="119"/>
      <c r="K2810" s="119"/>
      <c r="L2810" s="119"/>
      <c r="M2810" s="119"/>
      <c r="N2810" s="119"/>
      <c r="O2810" s="119"/>
      <c r="P2810" s="120">
        <f t="shared" si="143"/>
        <v>0</v>
      </c>
    </row>
    <row r="2811" spans="1:16" ht="14.25" customHeight="1">
      <c r="A2811" s="255"/>
      <c r="B2811" s="256"/>
      <c r="C2811" s="134">
        <v>27</v>
      </c>
      <c r="D2811" s="161"/>
      <c r="E2811" s="119"/>
      <c r="F2811" s="119"/>
      <c r="G2811" s="119"/>
      <c r="H2811" s="119"/>
      <c r="I2811" s="119"/>
      <c r="J2811" s="119"/>
      <c r="K2811" s="119"/>
      <c r="L2811" s="119"/>
      <c r="M2811" s="119"/>
      <c r="N2811" s="119"/>
      <c r="O2811" s="119"/>
      <c r="P2811" s="120">
        <f t="shared" si="143"/>
        <v>0</v>
      </c>
    </row>
    <row r="2812" spans="1:16" ht="14.25" customHeight="1">
      <c r="A2812" s="340">
        <v>762</v>
      </c>
      <c r="B2812" s="341" t="s">
        <v>2167</v>
      </c>
      <c r="C2812" s="134">
        <v>11</v>
      </c>
      <c r="D2812" s="161"/>
      <c r="E2812" s="119"/>
      <c r="F2812" s="119"/>
      <c r="G2812" s="119"/>
      <c r="H2812" s="119"/>
      <c r="I2812" s="119"/>
      <c r="J2812" s="119"/>
      <c r="K2812" s="119"/>
      <c r="L2812" s="119"/>
      <c r="M2812" s="119"/>
      <c r="N2812" s="119"/>
      <c r="O2812" s="119"/>
      <c r="P2812" s="120">
        <f t="shared" si="143"/>
        <v>0</v>
      </c>
    </row>
    <row r="2813" spans="1:16" ht="14.25" customHeight="1">
      <c r="A2813" s="253"/>
      <c r="B2813" s="254"/>
      <c r="C2813" s="134">
        <v>12</v>
      </c>
      <c r="D2813" s="161"/>
      <c r="E2813" s="119"/>
      <c r="F2813" s="119"/>
      <c r="G2813" s="119"/>
      <c r="H2813" s="119"/>
      <c r="I2813" s="119"/>
      <c r="J2813" s="119"/>
      <c r="K2813" s="119"/>
      <c r="L2813" s="119"/>
      <c r="M2813" s="119"/>
      <c r="N2813" s="119"/>
      <c r="O2813" s="119"/>
      <c r="P2813" s="120">
        <f t="shared" si="143"/>
        <v>0</v>
      </c>
    </row>
    <row r="2814" spans="1:16" ht="14.25" customHeight="1">
      <c r="A2814" s="253"/>
      <c r="B2814" s="254"/>
      <c r="C2814" s="134">
        <v>13</v>
      </c>
      <c r="D2814" s="161"/>
      <c r="E2814" s="119"/>
      <c r="F2814" s="119"/>
      <c r="G2814" s="119"/>
      <c r="H2814" s="119"/>
      <c r="I2814" s="119"/>
      <c r="J2814" s="119"/>
      <c r="K2814" s="119"/>
      <c r="L2814" s="119"/>
      <c r="M2814" s="119"/>
      <c r="N2814" s="119"/>
      <c r="O2814" s="119"/>
      <c r="P2814" s="120">
        <f t="shared" si="143"/>
        <v>0</v>
      </c>
    </row>
    <row r="2815" spans="1:16" ht="14.25" customHeight="1">
      <c r="A2815" s="253"/>
      <c r="B2815" s="254"/>
      <c r="C2815" s="134">
        <v>14</v>
      </c>
      <c r="D2815" s="161"/>
      <c r="E2815" s="119"/>
      <c r="F2815" s="119"/>
      <c r="G2815" s="119"/>
      <c r="H2815" s="119"/>
      <c r="I2815" s="119"/>
      <c r="J2815" s="119"/>
      <c r="K2815" s="119"/>
      <c r="L2815" s="119"/>
      <c r="M2815" s="119"/>
      <c r="N2815" s="119"/>
      <c r="O2815" s="119"/>
      <c r="P2815" s="120">
        <f t="shared" si="143"/>
        <v>0</v>
      </c>
    </row>
    <row r="2816" spans="1:16" ht="14.25" customHeight="1">
      <c r="A2816" s="253"/>
      <c r="B2816" s="254"/>
      <c r="C2816" s="134">
        <v>15</v>
      </c>
      <c r="D2816" s="161"/>
      <c r="E2816" s="119"/>
      <c r="F2816" s="119"/>
      <c r="G2816" s="119"/>
      <c r="H2816" s="119"/>
      <c r="I2816" s="119"/>
      <c r="J2816" s="119"/>
      <c r="K2816" s="119"/>
      <c r="L2816" s="119"/>
      <c r="M2816" s="119"/>
      <c r="N2816" s="119"/>
      <c r="O2816" s="119"/>
      <c r="P2816" s="120">
        <f t="shared" si="143"/>
        <v>0</v>
      </c>
    </row>
    <row r="2817" spans="1:16" ht="14.25" customHeight="1">
      <c r="A2817" s="253"/>
      <c r="B2817" s="254"/>
      <c r="C2817" s="134">
        <v>16</v>
      </c>
      <c r="D2817" s="161"/>
      <c r="E2817" s="119"/>
      <c r="F2817" s="119"/>
      <c r="G2817" s="119"/>
      <c r="H2817" s="119"/>
      <c r="I2817" s="119"/>
      <c r="J2817" s="119"/>
      <c r="K2817" s="119"/>
      <c r="L2817" s="119"/>
      <c r="M2817" s="119"/>
      <c r="N2817" s="119"/>
      <c r="O2817" s="119"/>
      <c r="P2817" s="120">
        <f t="shared" si="143"/>
        <v>0</v>
      </c>
    </row>
    <row r="2818" spans="1:16" ht="14.25" customHeight="1">
      <c r="A2818" s="253"/>
      <c r="B2818" s="254"/>
      <c r="C2818" s="134">
        <v>17</v>
      </c>
      <c r="D2818" s="161"/>
      <c r="E2818" s="119"/>
      <c r="F2818" s="119"/>
      <c r="G2818" s="119"/>
      <c r="H2818" s="119"/>
      <c r="I2818" s="119"/>
      <c r="J2818" s="119"/>
      <c r="K2818" s="119"/>
      <c r="L2818" s="119"/>
      <c r="M2818" s="119"/>
      <c r="N2818" s="119"/>
      <c r="O2818" s="119"/>
      <c r="P2818" s="120">
        <f t="shared" si="143"/>
        <v>0</v>
      </c>
    </row>
    <row r="2819" spans="1:16" ht="14.25" customHeight="1">
      <c r="A2819" s="253"/>
      <c r="B2819" s="254"/>
      <c r="C2819" s="134">
        <v>25</v>
      </c>
      <c r="D2819" s="161"/>
      <c r="E2819" s="119"/>
      <c r="F2819" s="119"/>
      <c r="G2819" s="119"/>
      <c r="H2819" s="119"/>
      <c r="I2819" s="119"/>
      <c r="J2819" s="119"/>
      <c r="K2819" s="119"/>
      <c r="L2819" s="119"/>
      <c r="M2819" s="119"/>
      <c r="N2819" s="119"/>
      <c r="O2819" s="119"/>
      <c r="P2819" s="120">
        <f t="shared" si="143"/>
        <v>0</v>
      </c>
    </row>
    <row r="2820" spans="1:16" ht="14.25" customHeight="1">
      <c r="A2820" s="253"/>
      <c r="B2820" s="254"/>
      <c r="C2820" s="134">
        <v>26</v>
      </c>
      <c r="D2820" s="161"/>
      <c r="E2820" s="119"/>
      <c r="F2820" s="119"/>
      <c r="G2820" s="119"/>
      <c r="H2820" s="119"/>
      <c r="I2820" s="119"/>
      <c r="J2820" s="119"/>
      <c r="K2820" s="119"/>
      <c r="L2820" s="119"/>
      <c r="M2820" s="119"/>
      <c r="N2820" s="119"/>
      <c r="O2820" s="119"/>
      <c r="P2820" s="120">
        <f t="shared" si="143"/>
        <v>0</v>
      </c>
    </row>
    <row r="2821" spans="1:16" ht="14.25" customHeight="1">
      <c r="A2821" s="255"/>
      <c r="B2821" s="256"/>
      <c r="C2821" s="134">
        <v>27</v>
      </c>
      <c r="D2821" s="161"/>
      <c r="E2821" s="119"/>
      <c r="F2821" s="119"/>
      <c r="G2821" s="119"/>
      <c r="H2821" s="119"/>
      <c r="I2821" s="119"/>
      <c r="J2821" s="119"/>
      <c r="K2821" s="119"/>
      <c r="L2821" s="119"/>
      <c r="M2821" s="119"/>
      <c r="N2821" s="119"/>
      <c r="O2821" s="119"/>
      <c r="P2821" s="120">
        <f t="shared" si="143"/>
        <v>0</v>
      </c>
    </row>
    <row r="2822" spans="1:16" ht="14.25" customHeight="1">
      <c r="A2822" s="155">
        <v>7900</v>
      </c>
      <c r="B2822" s="339" t="s">
        <v>2168</v>
      </c>
      <c r="C2822" s="262"/>
      <c r="D2822" s="156">
        <f t="shared" ref="D2822:P2822" si="144">SUM(D2823:D2852)</f>
        <v>10000</v>
      </c>
      <c r="E2822" s="156">
        <f t="shared" si="144"/>
        <v>10000</v>
      </c>
      <c r="F2822" s="156">
        <f t="shared" si="144"/>
        <v>10000</v>
      </c>
      <c r="G2822" s="156">
        <f t="shared" si="144"/>
        <v>10000</v>
      </c>
      <c r="H2822" s="156">
        <f t="shared" si="144"/>
        <v>10000</v>
      </c>
      <c r="I2822" s="156">
        <f t="shared" si="144"/>
        <v>10000</v>
      </c>
      <c r="J2822" s="156">
        <f t="shared" si="144"/>
        <v>10000</v>
      </c>
      <c r="K2822" s="156">
        <f t="shared" si="144"/>
        <v>10000</v>
      </c>
      <c r="L2822" s="156">
        <f t="shared" si="144"/>
        <v>10000</v>
      </c>
      <c r="M2822" s="156">
        <f t="shared" si="144"/>
        <v>10000</v>
      </c>
      <c r="N2822" s="156">
        <f t="shared" si="144"/>
        <v>10000</v>
      </c>
      <c r="O2822" s="156">
        <f t="shared" si="144"/>
        <v>10000</v>
      </c>
      <c r="P2822" s="156">
        <f t="shared" si="144"/>
        <v>120000</v>
      </c>
    </row>
    <row r="2823" spans="1:16" ht="14.25" customHeight="1">
      <c r="A2823" s="340">
        <v>791</v>
      </c>
      <c r="B2823" s="341" t="s">
        <v>2169</v>
      </c>
      <c r="C2823" s="134">
        <v>11</v>
      </c>
      <c r="D2823" s="161"/>
      <c r="E2823" s="119"/>
      <c r="F2823" s="119"/>
      <c r="G2823" s="119"/>
      <c r="H2823" s="119"/>
      <c r="I2823" s="119"/>
      <c r="J2823" s="119"/>
      <c r="K2823" s="119"/>
      <c r="L2823" s="119"/>
      <c r="M2823" s="119"/>
      <c r="N2823" s="119"/>
      <c r="O2823" s="119"/>
      <c r="P2823" s="120">
        <f t="shared" ref="P2823:P2852" si="145">SUM(D2823:O2823)</f>
        <v>0</v>
      </c>
    </row>
    <row r="2824" spans="1:16" ht="14.25" customHeight="1">
      <c r="A2824" s="253"/>
      <c r="B2824" s="254"/>
      <c r="C2824" s="134">
        <v>12</v>
      </c>
      <c r="D2824" s="161"/>
      <c r="E2824" s="119"/>
      <c r="F2824" s="119"/>
      <c r="G2824" s="119"/>
      <c r="H2824" s="119"/>
      <c r="I2824" s="119"/>
      <c r="J2824" s="119"/>
      <c r="K2824" s="119"/>
      <c r="L2824" s="119"/>
      <c r="M2824" s="119"/>
      <c r="N2824" s="119"/>
      <c r="O2824" s="119"/>
      <c r="P2824" s="120">
        <f t="shared" si="145"/>
        <v>0</v>
      </c>
    </row>
    <row r="2825" spans="1:16" ht="14.25" customHeight="1">
      <c r="A2825" s="253"/>
      <c r="B2825" s="254"/>
      <c r="C2825" s="134">
        <v>13</v>
      </c>
      <c r="D2825" s="161"/>
      <c r="E2825" s="119"/>
      <c r="F2825" s="119"/>
      <c r="G2825" s="119"/>
      <c r="H2825" s="119"/>
      <c r="I2825" s="119"/>
      <c r="J2825" s="119"/>
      <c r="K2825" s="119"/>
      <c r="L2825" s="119"/>
      <c r="M2825" s="119"/>
      <c r="N2825" s="119"/>
      <c r="O2825" s="119"/>
      <c r="P2825" s="120">
        <f t="shared" si="145"/>
        <v>0</v>
      </c>
    </row>
    <row r="2826" spans="1:16" ht="14.25" customHeight="1">
      <c r="A2826" s="253"/>
      <c r="B2826" s="254"/>
      <c r="C2826" s="134">
        <v>14</v>
      </c>
      <c r="D2826" s="161"/>
      <c r="E2826" s="119"/>
      <c r="F2826" s="119"/>
      <c r="G2826" s="119"/>
      <c r="H2826" s="119"/>
      <c r="I2826" s="119"/>
      <c r="J2826" s="119"/>
      <c r="K2826" s="119"/>
      <c r="L2826" s="119"/>
      <c r="M2826" s="119"/>
      <c r="N2826" s="119"/>
      <c r="O2826" s="119"/>
      <c r="P2826" s="120">
        <f t="shared" si="145"/>
        <v>0</v>
      </c>
    </row>
    <row r="2827" spans="1:16" ht="14.25" customHeight="1">
      <c r="A2827" s="253"/>
      <c r="B2827" s="254"/>
      <c r="C2827" s="134">
        <v>15</v>
      </c>
      <c r="D2827" s="161"/>
      <c r="E2827" s="119"/>
      <c r="F2827" s="119"/>
      <c r="G2827" s="119"/>
      <c r="H2827" s="119"/>
      <c r="I2827" s="119"/>
      <c r="J2827" s="119"/>
      <c r="K2827" s="119"/>
      <c r="L2827" s="119"/>
      <c r="M2827" s="119"/>
      <c r="N2827" s="119"/>
      <c r="O2827" s="119"/>
      <c r="P2827" s="120">
        <f t="shared" si="145"/>
        <v>0</v>
      </c>
    </row>
    <row r="2828" spans="1:16" ht="14.25" customHeight="1">
      <c r="A2828" s="253"/>
      <c r="B2828" s="254"/>
      <c r="C2828" s="134">
        <v>16</v>
      </c>
      <c r="D2828" s="161"/>
      <c r="E2828" s="119"/>
      <c r="F2828" s="119"/>
      <c r="G2828" s="119"/>
      <c r="H2828" s="119"/>
      <c r="I2828" s="119"/>
      <c r="J2828" s="119"/>
      <c r="K2828" s="119"/>
      <c r="L2828" s="119"/>
      <c r="M2828" s="119"/>
      <c r="N2828" s="119"/>
      <c r="O2828" s="119"/>
      <c r="P2828" s="120">
        <f t="shared" si="145"/>
        <v>0</v>
      </c>
    </row>
    <row r="2829" spans="1:16" ht="14.25" customHeight="1">
      <c r="A2829" s="253"/>
      <c r="B2829" s="254"/>
      <c r="C2829" s="134">
        <v>17</v>
      </c>
      <c r="D2829" s="161"/>
      <c r="E2829" s="119"/>
      <c r="F2829" s="119"/>
      <c r="G2829" s="119"/>
      <c r="H2829" s="119"/>
      <c r="I2829" s="119"/>
      <c r="J2829" s="119"/>
      <c r="K2829" s="119"/>
      <c r="L2829" s="119"/>
      <c r="M2829" s="119"/>
      <c r="N2829" s="119"/>
      <c r="O2829" s="119"/>
      <c r="P2829" s="120">
        <f t="shared" si="145"/>
        <v>0</v>
      </c>
    </row>
    <row r="2830" spans="1:16" ht="14.25" customHeight="1">
      <c r="A2830" s="253"/>
      <c r="B2830" s="254"/>
      <c r="C2830" s="134">
        <v>25</v>
      </c>
      <c r="D2830" s="161"/>
      <c r="E2830" s="119"/>
      <c r="F2830" s="119"/>
      <c r="G2830" s="119"/>
      <c r="H2830" s="119"/>
      <c r="I2830" s="119"/>
      <c r="J2830" s="119"/>
      <c r="K2830" s="119"/>
      <c r="L2830" s="119"/>
      <c r="M2830" s="119"/>
      <c r="N2830" s="119"/>
      <c r="O2830" s="119"/>
      <c r="P2830" s="120">
        <f t="shared" si="145"/>
        <v>0</v>
      </c>
    </row>
    <row r="2831" spans="1:16" ht="14.25" customHeight="1">
      <c r="A2831" s="253"/>
      <c r="B2831" s="254"/>
      <c r="C2831" s="134">
        <v>26</v>
      </c>
      <c r="D2831" s="161"/>
      <c r="E2831" s="119"/>
      <c r="F2831" s="119"/>
      <c r="G2831" s="119"/>
      <c r="H2831" s="119"/>
      <c r="I2831" s="119"/>
      <c r="J2831" s="119"/>
      <c r="K2831" s="119"/>
      <c r="L2831" s="119"/>
      <c r="M2831" s="119"/>
      <c r="N2831" s="119"/>
      <c r="O2831" s="119"/>
      <c r="P2831" s="120">
        <f t="shared" si="145"/>
        <v>0</v>
      </c>
    </row>
    <row r="2832" spans="1:16" ht="14.25" customHeight="1">
      <c r="A2832" s="255"/>
      <c r="B2832" s="256"/>
      <c r="C2832" s="134">
        <v>27</v>
      </c>
      <c r="D2832" s="161"/>
      <c r="E2832" s="119"/>
      <c r="F2832" s="119"/>
      <c r="G2832" s="119"/>
      <c r="H2832" s="119"/>
      <c r="I2832" s="119"/>
      <c r="J2832" s="119"/>
      <c r="K2832" s="119"/>
      <c r="L2832" s="119"/>
      <c r="M2832" s="119"/>
      <c r="N2832" s="119"/>
      <c r="O2832" s="119"/>
      <c r="P2832" s="120">
        <f t="shared" si="145"/>
        <v>0</v>
      </c>
    </row>
    <row r="2833" spans="1:16" ht="14.25" customHeight="1">
      <c r="A2833" s="340">
        <v>792</v>
      </c>
      <c r="B2833" s="341" t="s">
        <v>2170</v>
      </c>
      <c r="C2833" s="134">
        <v>11</v>
      </c>
      <c r="D2833" s="161">
        <v>10000</v>
      </c>
      <c r="E2833" s="161">
        <v>10000</v>
      </c>
      <c r="F2833" s="161">
        <v>10000</v>
      </c>
      <c r="G2833" s="161">
        <v>10000</v>
      </c>
      <c r="H2833" s="161">
        <v>10000</v>
      </c>
      <c r="I2833" s="161">
        <v>10000</v>
      </c>
      <c r="J2833" s="161">
        <v>10000</v>
      </c>
      <c r="K2833" s="161">
        <v>10000</v>
      </c>
      <c r="L2833" s="161">
        <v>10000</v>
      </c>
      <c r="M2833" s="161">
        <v>10000</v>
      </c>
      <c r="N2833" s="161">
        <v>10000</v>
      </c>
      <c r="O2833" s="161">
        <v>10000</v>
      </c>
      <c r="P2833" s="120">
        <f t="shared" si="145"/>
        <v>120000</v>
      </c>
    </row>
    <row r="2834" spans="1:16" ht="14.25" customHeight="1">
      <c r="A2834" s="253"/>
      <c r="B2834" s="254"/>
      <c r="C2834" s="134">
        <v>12</v>
      </c>
      <c r="D2834" s="161"/>
      <c r="E2834" s="119"/>
      <c r="F2834" s="119"/>
      <c r="G2834" s="119"/>
      <c r="H2834" s="119"/>
      <c r="I2834" s="119"/>
      <c r="J2834" s="119"/>
      <c r="K2834" s="119"/>
      <c r="L2834" s="119"/>
      <c r="M2834" s="119"/>
      <c r="N2834" s="119"/>
      <c r="O2834" s="119"/>
      <c r="P2834" s="120">
        <f t="shared" si="145"/>
        <v>0</v>
      </c>
    </row>
    <row r="2835" spans="1:16" ht="14.25" customHeight="1">
      <c r="A2835" s="253"/>
      <c r="B2835" s="254"/>
      <c r="C2835" s="134">
        <v>13</v>
      </c>
      <c r="D2835" s="161"/>
      <c r="E2835" s="119"/>
      <c r="F2835" s="119"/>
      <c r="G2835" s="119"/>
      <c r="H2835" s="119"/>
      <c r="I2835" s="119"/>
      <c r="J2835" s="119"/>
      <c r="K2835" s="119"/>
      <c r="L2835" s="119"/>
      <c r="M2835" s="119"/>
      <c r="N2835" s="119"/>
      <c r="O2835" s="119"/>
      <c r="P2835" s="120">
        <f t="shared" si="145"/>
        <v>0</v>
      </c>
    </row>
    <row r="2836" spans="1:16" ht="14.25" customHeight="1">
      <c r="A2836" s="253"/>
      <c r="B2836" s="254"/>
      <c r="C2836" s="134">
        <v>14</v>
      </c>
      <c r="D2836" s="161"/>
      <c r="E2836" s="119"/>
      <c r="F2836" s="119"/>
      <c r="G2836" s="119"/>
      <c r="H2836" s="119"/>
      <c r="I2836" s="119"/>
      <c r="J2836" s="119"/>
      <c r="K2836" s="119"/>
      <c r="L2836" s="119"/>
      <c r="M2836" s="119"/>
      <c r="N2836" s="119"/>
      <c r="O2836" s="119"/>
      <c r="P2836" s="120">
        <f t="shared" si="145"/>
        <v>0</v>
      </c>
    </row>
    <row r="2837" spans="1:16" ht="14.25" customHeight="1">
      <c r="A2837" s="253"/>
      <c r="B2837" s="254"/>
      <c r="C2837" s="134">
        <v>15</v>
      </c>
      <c r="D2837" s="161"/>
      <c r="E2837" s="119"/>
      <c r="F2837" s="119"/>
      <c r="G2837" s="119"/>
      <c r="H2837" s="119"/>
      <c r="I2837" s="119"/>
      <c r="J2837" s="119"/>
      <c r="K2837" s="119"/>
      <c r="L2837" s="119"/>
      <c r="M2837" s="119"/>
      <c r="N2837" s="119"/>
      <c r="O2837" s="119"/>
      <c r="P2837" s="120">
        <f t="shared" si="145"/>
        <v>0</v>
      </c>
    </row>
    <row r="2838" spans="1:16" ht="14.25" customHeight="1">
      <c r="A2838" s="253"/>
      <c r="B2838" s="254"/>
      <c r="C2838" s="134">
        <v>16</v>
      </c>
      <c r="D2838" s="161"/>
      <c r="E2838" s="119"/>
      <c r="F2838" s="119"/>
      <c r="G2838" s="119"/>
      <c r="H2838" s="119"/>
      <c r="I2838" s="119"/>
      <c r="J2838" s="119"/>
      <c r="K2838" s="119"/>
      <c r="L2838" s="119"/>
      <c r="M2838" s="119"/>
      <c r="N2838" s="119"/>
      <c r="O2838" s="119"/>
      <c r="P2838" s="120">
        <f t="shared" si="145"/>
        <v>0</v>
      </c>
    </row>
    <row r="2839" spans="1:16" ht="14.25" customHeight="1">
      <c r="A2839" s="253"/>
      <c r="B2839" s="254"/>
      <c r="C2839" s="134">
        <v>17</v>
      </c>
      <c r="D2839" s="161"/>
      <c r="E2839" s="119"/>
      <c r="F2839" s="119"/>
      <c r="G2839" s="119"/>
      <c r="H2839" s="119"/>
      <c r="I2839" s="119"/>
      <c r="J2839" s="119"/>
      <c r="K2839" s="119"/>
      <c r="L2839" s="119"/>
      <c r="M2839" s="119"/>
      <c r="N2839" s="119"/>
      <c r="O2839" s="119"/>
      <c r="P2839" s="120">
        <f t="shared" si="145"/>
        <v>0</v>
      </c>
    </row>
    <row r="2840" spans="1:16" ht="14.25" customHeight="1">
      <c r="A2840" s="253"/>
      <c r="B2840" s="254"/>
      <c r="C2840" s="134">
        <v>25</v>
      </c>
      <c r="D2840" s="161"/>
      <c r="E2840" s="119"/>
      <c r="F2840" s="119"/>
      <c r="G2840" s="119"/>
      <c r="H2840" s="119"/>
      <c r="I2840" s="119"/>
      <c r="J2840" s="119"/>
      <c r="K2840" s="119"/>
      <c r="L2840" s="119"/>
      <c r="M2840" s="119"/>
      <c r="N2840" s="119"/>
      <c r="O2840" s="119"/>
      <c r="P2840" s="120">
        <f t="shared" si="145"/>
        <v>0</v>
      </c>
    </row>
    <row r="2841" spans="1:16" ht="14.25" customHeight="1">
      <c r="A2841" s="253"/>
      <c r="B2841" s="254"/>
      <c r="C2841" s="134">
        <v>26</v>
      </c>
      <c r="D2841" s="161"/>
      <c r="E2841" s="119"/>
      <c r="F2841" s="119"/>
      <c r="G2841" s="119"/>
      <c r="H2841" s="119"/>
      <c r="I2841" s="119"/>
      <c r="J2841" s="119"/>
      <c r="K2841" s="119"/>
      <c r="L2841" s="119"/>
      <c r="M2841" s="119"/>
      <c r="N2841" s="119"/>
      <c r="O2841" s="119"/>
      <c r="P2841" s="120">
        <f t="shared" si="145"/>
        <v>0</v>
      </c>
    </row>
    <row r="2842" spans="1:16" ht="14.25" customHeight="1">
      <c r="A2842" s="255"/>
      <c r="B2842" s="256"/>
      <c r="C2842" s="134">
        <v>27</v>
      </c>
      <c r="D2842" s="161"/>
      <c r="E2842" s="119"/>
      <c r="F2842" s="119"/>
      <c r="G2842" s="119"/>
      <c r="H2842" s="119"/>
      <c r="I2842" s="119"/>
      <c r="J2842" s="119"/>
      <c r="K2842" s="119"/>
      <c r="L2842" s="119"/>
      <c r="M2842" s="119"/>
      <c r="N2842" s="119"/>
      <c r="O2842" s="119"/>
      <c r="P2842" s="120">
        <f t="shared" si="145"/>
        <v>0</v>
      </c>
    </row>
    <row r="2843" spans="1:16" ht="14.25" customHeight="1">
      <c r="A2843" s="340">
        <v>799</v>
      </c>
      <c r="B2843" s="341" t="s">
        <v>2171</v>
      </c>
      <c r="C2843" s="134">
        <v>11</v>
      </c>
      <c r="D2843" s="161"/>
      <c r="E2843" s="119"/>
      <c r="F2843" s="119"/>
      <c r="G2843" s="119"/>
      <c r="H2843" s="119"/>
      <c r="I2843" s="119"/>
      <c r="J2843" s="119"/>
      <c r="K2843" s="119"/>
      <c r="L2843" s="119"/>
      <c r="M2843" s="119"/>
      <c r="N2843" s="119"/>
      <c r="O2843" s="119"/>
      <c r="P2843" s="120">
        <f t="shared" si="145"/>
        <v>0</v>
      </c>
    </row>
    <row r="2844" spans="1:16" ht="14.25" customHeight="1">
      <c r="A2844" s="253"/>
      <c r="B2844" s="254"/>
      <c r="C2844" s="134">
        <v>12</v>
      </c>
      <c r="D2844" s="161"/>
      <c r="E2844" s="119"/>
      <c r="F2844" s="119"/>
      <c r="G2844" s="119"/>
      <c r="H2844" s="119"/>
      <c r="I2844" s="119"/>
      <c r="J2844" s="119"/>
      <c r="K2844" s="119"/>
      <c r="L2844" s="119"/>
      <c r="M2844" s="119"/>
      <c r="N2844" s="119"/>
      <c r="O2844" s="119"/>
      <c r="P2844" s="120">
        <f t="shared" si="145"/>
        <v>0</v>
      </c>
    </row>
    <row r="2845" spans="1:16" ht="14.25" customHeight="1">
      <c r="A2845" s="253"/>
      <c r="B2845" s="254"/>
      <c r="C2845" s="134">
        <v>13</v>
      </c>
      <c r="D2845" s="161"/>
      <c r="E2845" s="119"/>
      <c r="F2845" s="119"/>
      <c r="G2845" s="119"/>
      <c r="H2845" s="119"/>
      <c r="I2845" s="119"/>
      <c r="J2845" s="119"/>
      <c r="K2845" s="119"/>
      <c r="L2845" s="119"/>
      <c r="M2845" s="119"/>
      <c r="N2845" s="119"/>
      <c r="O2845" s="119"/>
      <c r="P2845" s="120">
        <f t="shared" si="145"/>
        <v>0</v>
      </c>
    </row>
    <row r="2846" spans="1:16" ht="14.25" customHeight="1">
      <c r="A2846" s="253"/>
      <c r="B2846" s="254"/>
      <c r="C2846" s="134">
        <v>14</v>
      </c>
      <c r="D2846" s="161"/>
      <c r="E2846" s="119"/>
      <c r="F2846" s="119"/>
      <c r="G2846" s="119"/>
      <c r="H2846" s="119"/>
      <c r="I2846" s="119"/>
      <c r="J2846" s="119"/>
      <c r="K2846" s="119"/>
      <c r="L2846" s="119"/>
      <c r="M2846" s="119"/>
      <c r="N2846" s="119"/>
      <c r="O2846" s="119"/>
      <c r="P2846" s="120">
        <f t="shared" si="145"/>
        <v>0</v>
      </c>
    </row>
    <row r="2847" spans="1:16" ht="14.25" customHeight="1">
      <c r="A2847" s="253"/>
      <c r="B2847" s="254"/>
      <c r="C2847" s="134">
        <v>15</v>
      </c>
      <c r="D2847" s="161"/>
      <c r="E2847" s="119"/>
      <c r="F2847" s="119"/>
      <c r="G2847" s="119"/>
      <c r="H2847" s="119"/>
      <c r="I2847" s="119"/>
      <c r="J2847" s="119"/>
      <c r="K2847" s="119"/>
      <c r="L2847" s="119"/>
      <c r="M2847" s="119"/>
      <c r="N2847" s="119"/>
      <c r="O2847" s="119"/>
      <c r="P2847" s="120">
        <f t="shared" si="145"/>
        <v>0</v>
      </c>
    </row>
    <row r="2848" spans="1:16" ht="14.25" customHeight="1">
      <c r="A2848" s="253"/>
      <c r="B2848" s="254"/>
      <c r="C2848" s="134">
        <v>16</v>
      </c>
      <c r="D2848" s="161"/>
      <c r="E2848" s="119"/>
      <c r="F2848" s="119"/>
      <c r="G2848" s="119"/>
      <c r="H2848" s="119"/>
      <c r="I2848" s="119"/>
      <c r="J2848" s="119"/>
      <c r="K2848" s="119"/>
      <c r="L2848" s="119"/>
      <c r="M2848" s="119"/>
      <c r="N2848" s="119"/>
      <c r="O2848" s="119"/>
      <c r="P2848" s="120">
        <f t="shared" si="145"/>
        <v>0</v>
      </c>
    </row>
    <row r="2849" spans="1:16" ht="14.25" customHeight="1">
      <c r="A2849" s="253"/>
      <c r="B2849" s="254"/>
      <c r="C2849" s="134">
        <v>17</v>
      </c>
      <c r="D2849" s="161"/>
      <c r="E2849" s="119"/>
      <c r="F2849" s="119"/>
      <c r="G2849" s="119"/>
      <c r="H2849" s="119"/>
      <c r="I2849" s="119"/>
      <c r="J2849" s="119"/>
      <c r="K2849" s="119"/>
      <c r="L2849" s="119"/>
      <c r="M2849" s="119"/>
      <c r="N2849" s="119"/>
      <c r="O2849" s="119"/>
      <c r="P2849" s="120">
        <f t="shared" si="145"/>
        <v>0</v>
      </c>
    </row>
    <row r="2850" spans="1:16" ht="14.25" customHeight="1">
      <c r="A2850" s="253"/>
      <c r="B2850" s="254"/>
      <c r="C2850" s="134">
        <v>25</v>
      </c>
      <c r="D2850" s="161"/>
      <c r="E2850" s="119"/>
      <c r="F2850" s="119"/>
      <c r="G2850" s="119"/>
      <c r="H2850" s="119"/>
      <c r="I2850" s="119"/>
      <c r="J2850" s="119"/>
      <c r="K2850" s="119"/>
      <c r="L2850" s="119"/>
      <c r="M2850" s="119"/>
      <c r="N2850" s="119"/>
      <c r="O2850" s="119"/>
      <c r="P2850" s="120">
        <f t="shared" si="145"/>
        <v>0</v>
      </c>
    </row>
    <row r="2851" spans="1:16" ht="14.25" customHeight="1">
      <c r="A2851" s="253"/>
      <c r="B2851" s="254"/>
      <c r="C2851" s="134">
        <v>26</v>
      </c>
      <c r="D2851" s="161"/>
      <c r="E2851" s="119"/>
      <c r="F2851" s="119"/>
      <c r="G2851" s="119"/>
      <c r="H2851" s="119"/>
      <c r="I2851" s="119"/>
      <c r="J2851" s="119"/>
      <c r="K2851" s="119"/>
      <c r="L2851" s="119"/>
      <c r="M2851" s="119"/>
      <c r="N2851" s="119"/>
      <c r="O2851" s="119"/>
      <c r="P2851" s="120">
        <f t="shared" si="145"/>
        <v>0</v>
      </c>
    </row>
    <row r="2852" spans="1:16" ht="14.25" customHeight="1">
      <c r="A2852" s="255"/>
      <c r="B2852" s="256"/>
      <c r="C2852" s="134">
        <v>27</v>
      </c>
      <c r="D2852" s="161"/>
      <c r="E2852" s="119"/>
      <c r="F2852" s="119"/>
      <c r="G2852" s="119"/>
      <c r="H2852" s="119"/>
      <c r="I2852" s="119"/>
      <c r="J2852" s="119"/>
      <c r="K2852" s="119"/>
      <c r="L2852" s="119"/>
      <c r="M2852" s="119"/>
      <c r="N2852" s="119"/>
      <c r="O2852" s="119"/>
      <c r="P2852" s="120">
        <f t="shared" si="145"/>
        <v>0</v>
      </c>
    </row>
    <row r="2853" spans="1:16" ht="14.25" customHeight="1">
      <c r="A2853" s="163">
        <v>8000</v>
      </c>
      <c r="B2853" s="345" t="s">
        <v>2172</v>
      </c>
      <c r="C2853" s="262"/>
      <c r="D2853" s="169">
        <f t="shared" ref="D2853:P2853" si="146">D2854+D2870+D2876</f>
        <v>0</v>
      </c>
      <c r="E2853" s="165">
        <f t="shared" si="146"/>
        <v>0</v>
      </c>
      <c r="F2853" s="165">
        <f t="shared" si="146"/>
        <v>0</v>
      </c>
      <c r="G2853" s="165">
        <f t="shared" si="146"/>
        <v>0</v>
      </c>
      <c r="H2853" s="165">
        <f t="shared" si="146"/>
        <v>0</v>
      </c>
      <c r="I2853" s="165">
        <f t="shared" si="146"/>
        <v>0</v>
      </c>
      <c r="J2853" s="165">
        <f t="shared" si="146"/>
        <v>0</v>
      </c>
      <c r="K2853" s="165">
        <f t="shared" si="146"/>
        <v>0</v>
      </c>
      <c r="L2853" s="165">
        <f t="shared" si="146"/>
        <v>0</v>
      </c>
      <c r="M2853" s="165">
        <f t="shared" si="146"/>
        <v>0</v>
      </c>
      <c r="N2853" s="165">
        <f t="shared" si="146"/>
        <v>0</v>
      </c>
      <c r="O2853" s="165">
        <f t="shared" si="146"/>
        <v>0</v>
      </c>
      <c r="P2853" s="165">
        <f t="shared" si="146"/>
        <v>0</v>
      </c>
    </row>
    <row r="2854" spans="1:16" ht="14.25" customHeight="1">
      <c r="A2854" s="155">
        <v>8100</v>
      </c>
      <c r="B2854" s="339" t="s">
        <v>2173</v>
      </c>
      <c r="C2854" s="262"/>
      <c r="D2854" s="156">
        <f t="shared" ref="D2854:P2854" si="147">SUM(D2855:D2869)</f>
        <v>0</v>
      </c>
      <c r="E2854" s="156">
        <f t="shared" si="147"/>
        <v>0</v>
      </c>
      <c r="F2854" s="156">
        <f t="shared" si="147"/>
        <v>0</v>
      </c>
      <c r="G2854" s="156">
        <f t="shared" si="147"/>
        <v>0</v>
      </c>
      <c r="H2854" s="156">
        <f t="shared" si="147"/>
        <v>0</v>
      </c>
      <c r="I2854" s="156">
        <f t="shared" si="147"/>
        <v>0</v>
      </c>
      <c r="J2854" s="156">
        <f t="shared" si="147"/>
        <v>0</v>
      </c>
      <c r="K2854" s="156">
        <f t="shared" si="147"/>
        <v>0</v>
      </c>
      <c r="L2854" s="156">
        <f t="shared" si="147"/>
        <v>0</v>
      </c>
      <c r="M2854" s="156">
        <f t="shared" si="147"/>
        <v>0</v>
      </c>
      <c r="N2854" s="156">
        <f t="shared" si="147"/>
        <v>0</v>
      </c>
      <c r="O2854" s="156">
        <f t="shared" si="147"/>
        <v>0</v>
      </c>
      <c r="P2854" s="156">
        <f t="shared" si="147"/>
        <v>0</v>
      </c>
    </row>
    <row r="2855" spans="1:16" ht="14.25" customHeight="1">
      <c r="A2855" s="157">
        <v>811</v>
      </c>
      <c r="B2855" s="158" t="s">
        <v>2174</v>
      </c>
      <c r="C2855" s="159"/>
      <c r="D2855" s="159"/>
      <c r="E2855" s="159"/>
      <c r="F2855" s="159"/>
      <c r="G2855" s="159"/>
      <c r="H2855" s="159"/>
      <c r="I2855" s="159"/>
      <c r="J2855" s="159"/>
      <c r="K2855" s="159"/>
      <c r="L2855" s="159"/>
      <c r="M2855" s="159"/>
      <c r="N2855" s="159"/>
      <c r="O2855" s="159"/>
      <c r="P2855" s="119">
        <f t="shared" ref="P2855:P2869" si="148">SUM(D2855:O2855)</f>
        <v>0</v>
      </c>
    </row>
    <row r="2856" spans="1:16" ht="14.25" customHeight="1">
      <c r="A2856" s="157">
        <v>812</v>
      </c>
      <c r="B2856" s="158" t="s">
        <v>2175</v>
      </c>
      <c r="C2856" s="159"/>
      <c r="D2856" s="159"/>
      <c r="E2856" s="159"/>
      <c r="F2856" s="159"/>
      <c r="G2856" s="159"/>
      <c r="H2856" s="159"/>
      <c r="I2856" s="159"/>
      <c r="J2856" s="159"/>
      <c r="K2856" s="159"/>
      <c r="L2856" s="159"/>
      <c r="M2856" s="159"/>
      <c r="N2856" s="159"/>
      <c r="O2856" s="159"/>
      <c r="P2856" s="119">
        <f t="shared" si="148"/>
        <v>0</v>
      </c>
    </row>
    <row r="2857" spans="1:16" ht="14.25" customHeight="1">
      <c r="A2857" s="157">
        <v>813</v>
      </c>
      <c r="B2857" s="158" t="s">
        <v>2176</v>
      </c>
      <c r="C2857" s="159"/>
      <c r="D2857" s="159"/>
      <c r="E2857" s="159"/>
      <c r="F2857" s="159"/>
      <c r="G2857" s="159"/>
      <c r="H2857" s="159"/>
      <c r="I2857" s="159"/>
      <c r="J2857" s="159"/>
      <c r="K2857" s="159"/>
      <c r="L2857" s="159"/>
      <c r="M2857" s="159"/>
      <c r="N2857" s="159"/>
      <c r="O2857" s="159"/>
      <c r="P2857" s="119">
        <f t="shared" si="148"/>
        <v>0</v>
      </c>
    </row>
    <row r="2858" spans="1:16" ht="14.25" customHeight="1">
      <c r="A2858" s="157">
        <v>814</v>
      </c>
      <c r="B2858" s="158" t="s">
        <v>2177</v>
      </c>
      <c r="C2858" s="159"/>
      <c r="D2858" s="159"/>
      <c r="E2858" s="159"/>
      <c r="F2858" s="159"/>
      <c r="G2858" s="159"/>
      <c r="H2858" s="159"/>
      <c r="I2858" s="159"/>
      <c r="J2858" s="159"/>
      <c r="K2858" s="159"/>
      <c r="L2858" s="159"/>
      <c r="M2858" s="159"/>
      <c r="N2858" s="159"/>
      <c r="O2858" s="159"/>
      <c r="P2858" s="119">
        <f t="shared" si="148"/>
        <v>0</v>
      </c>
    </row>
    <row r="2859" spans="1:16" ht="14.25" customHeight="1">
      <c r="A2859" s="157">
        <v>815</v>
      </c>
      <c r="B2859" s="158" t="s">
        <v>2178</v>
      </c>
      <c r="C2859" s="159"/>
      <c r="D2859" s="159"/>
      <c r="E2859" s="159"/>
      <c r="F2859" s="159"/>
      <c r="G2859" s="159"/>
      <c r="H2859" s="159"/>
      <c r="I2859" s="159"/>
      <c r="J2859" s="159"/>
      <c r="K2859" s="159"/>
      <c r="L2859" s="159"/>
      <c r="M2859" s="159"/>
      <c r="N2859" s="159"/>
      <c r="O2859" s="159"/>
      <c r="P2859" s="119">
        <f t="shared" si="148"/>
        <v>0</v>
      </c>
    </row>
    <row r="2860" spans="1:16" ht="14.25" customHeight="1">
      <c r="A2860" s="340">
        <v>816</v>
      </c>
      <c r="B2860" s="341" t="s">
        <v>2179</v>
      </c>
      <c r="C2860" s="134">
        <v>11</v>
      </c>
      <c r="D2860" s="161"/>
      <c r="E2860" s="119"/>
      <c r="F2860" s="119"/>
      <c r="G2860" s="119"/>
      <c r="H2860" s="119"/>
      <c r="I2860" s="119"/>
      <c r="J2860" s="119"/>
      <c r="K2860" s="119"/>
      <c r="L2860" s="119"/>
      <c r="M2860" s="119"/>
      <c r="N2860" s="119"/>
      <c r="O2860" s="119"/>
      <c r="P2860" s="120">
        <f t="shared" si="148"/>
        <v>0</v>
      </c>
    </row>
    <row r="2861" spans="1:16" ht="14.25" customHeight="1">
      <c r="A2861" s="253"/>
      <c r="B2861" s="254"/>
      <c r="C2861" s="134">
        <v>12</v>
      </c>
      <c r="D2861" s="161"/>
      <c r="E2861" s="119"/>
      <c r="F2861" s="119"/>
      <c r="G2861" s="119"/>
      <c r="H2861" s="119"/>
      <c r="I2861" s="119"/>
      <c r="J2861" s="119"/>
      <c r="K2861" s="119"/>
      <c r="L2861" s="119"/>
      <c r="M2861" s="119"/>
      <c r="N2861" s="119"/>
      <c r="O2861" s="119"/>
      <c r="P2861" s="120">
        <f t="shared" si="148"/>
        <v>0</v>
      </c>
    </row>
    <row r="2862" spans="1:16" ht="14.25" customHeight="1">
      <c r="A2862" s="253"/>
      <c r="B2862" s="254"/>
      <c r="C2862" s="134">
        <v>13</v>
      </c>
      <c r="D2862" s="161"/>
      <c r="E2862" s="119"/>
      <c r="F2862" s="119"/>
      <c r="G2862" s="119"/>
      <c r="H2862" s="119"/>
      <c r="I2862" s="119"/>
      <c r="J2862" s="119"/>
      <c r="K2862" s="119"/>
      <c r="L2862" s="119"/>
      <c r="M2862" s="119"/>
      <c r="N2862" s="119"/>
      <c r="O2862" s="119"/>
      <c r="P2862" s="120">
        <f t="shared" si="148"/>
        <v>0</v>
      </c>
    </row>
    <row r="2863" spans="1:16" ht="14.25" customHeight="1">
      <c r="A2863" s="253"/>
      <c r="B2863" s="254"/>
      <c r="C2863" s="134">
        <v>14</v>
      </c>
      <c r="D2863" s="161"/>
      <c r="E2863" s="119"/>
      <c r="F2863" s="119"/>
      <c r="G2863" s="119"/>
      <c r="H2863" s="119"/>
      <c r="I2863" s="119"/>
      <c r="J2863" s="119"/>
      <c r="K2863" s="119"/>
      <c r="L2863" s="119"/>
      <c r="M2863" s="119"/>
      <c r="N2863" s="119"/>
      <c r="O2863" s="119"/>
      <c r="P2863" s="120">
        <f t="shared" si="148"/>
        <v>0</v>
      </c>
    </row>
    <row r="2864" spans="1:16" ht="14.25" customHeight="1">
      <c r="A2864" s="253"/>
      <c r="B2864" s="254"/>
      <c r="C2864" s="134">
        <v>15</v>
      </c>
      <c r="D2864" s="161"/>
      <c r="E2864" s="119"/>
      <c r="F2864" s="119"/>
      <c r="G2864" s="119"/>
      <c r="H2864" s="119"/>
      <c r="I2864" s="119"/>
      <c r="J2864" s="119"/>
      <c r="K2864" s="119"/>
      <c r="L2864" s="119"/>
      <c r="M2864" s="119"/>
      <c r="N2864" s="119"/>
      <c r="O2864" s="119"/>
      <c r="P2864" s="120">
        <f t="shared" si="148"/>
        <v>0</v>
      </c>
    </row>
    <row r="2865" spans="1:16" ht="14.25" customHeight="1">
      <c r="A2865" s="253"/>
      <c r="B2865" s="254"/>
      <c r="C2865" s="134">
        <v>16</v>
      </c>
      <c r="D2865" s="161"/>
      <c r="E2865" s="119"/>
      <c r="F2865" s="119"/>
      <c r="G2865" s="119"/>
      <c r="H2865" s="119"/>
      <c r="I2865" s="119"/>
      <c r="J2865" s="119"/>
      <c r="K2865" s="119"/>
      <c r="L2865" s="119"/>
      <c r="M2865" s="119"/>
      <c r="N2865" s="119"/>
      <c r="O2865" s="119"/>
      <c r="P2865" s="120">
        <f t="shared" si="148"/>
        <v>0</v>
      </c>
    </row>
    <row r="2866" spans="1:16" ht="14.25" customHeight="1">
      <c r="A2866" s="253"/>
      <c r="B2866" s="254"/>
      <c r="C2866" s="134">
        <v>17</v>
      </c>
      <c r="D2866" s="161"/>
      <c r="E2866" s="119"/>
      <c r="F2866" s="119"/>
      <c r="G2866" s="119"/>
      <c r="H2866" s="119"/>
      <c r="I2866" s="119"/>
      <c r="J2866" s="119"/>
      <c r="K2866" s="119"/>
      <c r="L2866" s="119"/>
      <c r="M2866" s="119"/>
      <c r="N2866" s="119"/>
      <c r="O2866" s="119"/>
      <c r="P2866" s="120">
        <f t="shared" si="148"/>
        <v>0</v>
      </c>
    </row>
    <row r="2867" spans="1:16" ht="14.25" customHeight="1">
      <c r="A2867" s="253"/>
      <c r="B2867" s="254"/>
      <c r="C2867" s="134">
        <v>25</v>
      </c>
      <c r="D2867" s="161"/>
      <c r="E2867" s="119"/>
      <c r="F2867" s="119"/>
      <c r="G2867" s="119"/>
      <c r="H2867" s="119"/>
      <c r="I2867" s="119"/>
      <c r="J2867" s="119"/>
      <c r="K2867" s="119"/>
      <c r="L2867" s="119"/>
      <c r="M2867" s="119"/>
      <c r="N2867" s="119"/>
      <c r="O2867" s="119"/>
      <c r="P2867" s="120">
        <f t="shared" si="148"/>
        <v>0</v>
      </c>
    </row>
    <row r="2868" spans="1:16" ht="14.25" customHeight="1">
      <c r="A2868" s="253"/>
      <c r="B2868" s="254"/>
      <c r="C2868" s="134">
        <v>26</v>
      </c>
      <c r="D2868" s="161"/>
      <c r="E2868" s="119"/>
      <c r="F2868" s="119"/>
      <c r="G2868" s="119"/>
      <c r="H2868" s="119"/>
      <c r="I2868" s="119"/>
      <c r="J2868" s="119"/>
      <c r="K2868" s="119"/>
      <c r="L2868" s="119"/>
      <c r="M2868" s="119"/>
      <c r="N2868" s="119"/>
      <c r="O2868" s="119"/>
      <c r="P2868" s="120">
        <f t="shared" si="148"/>
        <v>0</v>
      </c>
    </row>
    <row r="2869" spans="1:16" ht="14.25" customHeight="1">
      <c r="A2869" s="255"/>
      <c r="B2869" s="256"/>
      <c r="C2869" s="134">
        <v>27</v>
      </c>
      <c r="D2869" s="161"/>
      <c r="E2869" s="119"/>
      <c r="F2869" s="119"/>
      <c r="G2869" s="119"/>
      <c r="H2869" s="119"/>
      <c r="I2869" s="119"/>
      <c r="J2869" s="119"/>
      <c r="K2869" s="119"/>
      <c r="L2869" s="119"/>
      <c r="M2869" s="119"/>
      <c r="N2869" s="119"/>
      <c r="O2869" s="119"/>
      <c r="P2869" s="120">
        <f t="shared" si="148"/>
        <v>0</v>
      </c>
    </row>
    <row r="2870" spans="1:16" ht="14.25" customHeight="1">
      <c r="A2870" s="155">
        <v>8300</v>
      </c>
      <c r="B2870" s="339" t="s">
        <v>2180</v>
      </c>
      <c r="C2870" s="262"/>
      <c r="D2870" s="156">
        <f t="shared" ref="D2870:P2870" si="149">SUM(D2871:D2875)</f>
        <v>0</v>
      </c>
      <c r="E2870" s="115">
        <f t="shared" si="149"/>
        <v>0</v>
      </c>
      <c r="F2870" s="115">
        <f t="shared" si="149"/>
        <v>0</v>
      </c>
      <c r="G2870" s="115">
        <f t="shared" si="149"/>
        <v>0</v>
      </c>
      <c r="H2870" s="115">
        <f t="shared" si="149"/>
        <v>0</v>
      </c>
      <c r="I2870" s="115">
        <f t="shared" si="149"/>
        <v>0</v>
      </c>
      <c r="J2870" s="115">
        <f t="shared" si="149"/>
        <v>0</v>
      </c>
      <c r="K2870" s="115">
        <f t="shared" si="149"/>
        <v>0</v>
      </c>
      <c r="L2870" s="115">
        <f t="shared" si="149"/>
        <v>0</v>
      </c>
      <c r="M2870" s="115">
        <f t="shared" si="149"/>
        <v>0</v>
      </c>
      <c r="N2870" s="115">
        <f t="shared" si="149"/>
        <v>0</v>
      </c>
      <c r="O2870" s="115">
        <f t="shared" si="149"/>
        <v>0</v>
      </c>
      <c r="P2870" s="115">
        <f t="shared" si="149"/>
        <v>0</v>
      </c>
    </row>
    <row r="2871" spans="1:16" ht="14.25" customHeight="1">
      <c r="A2871" s="157">
        <v>831</v>
      </c>
      <c r="B2871" s="158" t="s">
        <v>2181</v>
      </c>
      <c r="C2871" s="159"/>
      <c r="D2871" s="159"/>
      <c r="E2871" s="159"/>
      <c r="F2871" s="159"/>
      <c r="G2871" s="159"/>
      <c r="H2871" s="159"/>
      <c r="I2871" s="159"/>
      <c r="J2871" s="159"/>
      <c r="K2871" s="159"/>
      <c r="L2871" s="159"/>
      <c r="M2871" s="159"/>
      <c r="N2871" s="159"/>
      <c r="O2871" s="159"/>
      <c r="P2871" s="119">
        <f t="shared" ref="P2871:P2875" si="150">SUM(D2871:O2871)</f>
        <v>0</v>
      </c>
    </row>
    <row r="2872" spans="1:16" ht="14.25" customHeight="1">
      <c r="A2872" s="157">
        <v>832</v>
      </c>
      <c r="B2872" s="158" t="s">
        <v>2182</v>
      </c>
      <c r="C2872" s="159"/>
      <c r="D2872" s="159"/>
      <c r="E2872" s="159"/>
      <c r="F2872" s="159"/>
      <c r="G2872" s="159"/>
      <c r="H2872" s="159"/>
      <c r="I2872" s="159"/>
      <c r="J2872" s="159"/>
      <c r="K2872" s="159"/>
      <c r="L2872" s="159"/>
      <c r="M2872" s="159"/>
      <c r="N2872" s="159"/>
      <c r="O2872" s="159"/>
      <c r="P2872" s="119">
        <f t="shared" si="150"/>
        <v>0</v>
      </c>
    </row>
    <row r="2873" spans="1:16" ht="14.25" customHeight="1">
      <c r="A2873" s="157">
        <v>833</v>
      </c>
      <c r="B2873" s="158" t="s">
        <v>2183</v>
      </c>
      <c r="C2873" s="159"/>
      <c r="D2873" s="159"/>
      <c r="E2873" s="159"/>
      <c r="F2873" s="159"/>
      <c r="G2873" s="159"/>
      <c r="H2873" s="159"/>
      <c r="I2873" s="159"/>
      <c r="J2873" s="159"/>
      <c r="K2873" s="159"/>
      <c r="L2873" s="159"/>
      <c r="M2873" s="159"/>
      <c r="N2873" s="159"/>
      <c r="O2873" s="159"/>
      <c r="P2873" s="119">
        <f t="shared" si="150"/>
        <v>0</v>
      </c>
    </row>
    <row r="2874" spans="1:16" ht="15" customHeight="1">
      <c r="A2874" s="157">
        <v>834</v>
      </c>
      <c r="B2874" s="158" t="s">
        <v>2184</v>
      </c>
      <c r="C2874" s="159"/>
      <c r="D2874" s="159"/>
      <c r="E2874" s="159"/>
      <c r="F2874" s="159"/>
      <c r="G2874" s="159"/>
      <c r="H2874" s="159"/>
      <c r="I2874" s="159"/>
      <c r="J2874" s="159"/>
      <c r="K2874" s="159"/>
      <c r="L2874" s="159"/>
      <c r="M2874" s="159"/>
      <c r="N2874" s="159"/>
      <c r="O2874" s="159"/>
      <c r="P2874" s="119">
        <f t="shared" si="150"/>
        <v>0</v>
      </c>
    </row>
    <row r="2875" spans="1:16" ht="14.25" customHeight="1">
      <c r="A2875" s="157">
        <v>835</v>
      </c>
      <c r="B2875" s="158" t="s">
        <v>2185</v>
      </c>
      <c r="C2875" s="159"/>
      <c r="D2875" s="159"/>
      <c r="E2875" s="159"/>
      <c r="F2875" s="159"/>
      <c r="G2875" s="159"/>
      <c r="H2875" s="159"/>
      <c r="I2875" s="159"/>
      <c r="J2875" s="159"/>
      <c r="K2875" s="159"/>
      <c r="L2875" s="159"/>
      <c r="M2875" s="159"/>
      <c r="N2875" s="159"/>
      <c r="O2875" s="159"/>
      <c r="P2875" s="119">
        <f t="shared" si="150"/>
        <v>0</v>
      </c>
    </row>
    <row r="2876" spans="1:16" ht="14.25" customHeight="1">
      <c r="A2876" s="155">
        <v>8500</v>
      </c>
      <c r="B2876" s="339" t="s">
        <v>2186</v>
      </c>
      <c r="C2876" s="262"/>
      <c r="D2876" s="156">
        <f t="shared" ref="D2876:P2876" si="151">SUM(D2877:D2906)</f>
        <v>0</v>
      </c>
      <c r="E2876" s="156">
        <f t="shared" si="151"/>
        <v>0</v>
      </c>
      <c r="F2876" s="156">
        <f t="shared" si="151"/>
        <v>0</v>
      </c>
      <c r="G2876" s="156">
        <f t="shared" si="151"/>
        <v>0</v>
      </c>
      <c r="H2876" s="156">
        <f t="shared" si="151"/>
        <v>0</v>
      </c>
      <c r="I2876" s="156">
        <f t="shared" si="151"/>
        <v>0</v>
      </c>
      <c r="J2876" s="156">
        <f t="shared" si="151"/>
        <v>0</v>
      </c>
      <c r="K2876" s="156">
        <f t="shared" si="151"/>
        <v>0</v>
      </c>
      <c r="L2876" s="156">
        <f t="shared" si="151"/>
        <v>0</v>
      </c>
      <c r="M2876" s="156">
        <f t="shared" si="151"/>
        <v>0</v>
      </c>
      <c r="N2876" s="156">
        <f t="shared" si="151"/>
        <v>0</v>
      </c>
      <c r="O2876" s="156">
        <f t="shared" si="151"/>
        <v>0</v>
      </c>
      <c r="P2876" s="156">
        <f t="shared" si="151"/>
        <v>0</v>
      </c>
    </row>
    <row r="2877" spans="1:16" ht="14.25" customHeight="1">
      <c r="A2877" s="340">
        <v>851</v>
      </c>
      <c r="B2877" s="341" t="s">
        <v>2187</v>
      </c>
      <c r="C2877" s="134">
        <v>11</v>
      </c>
      <c r="D2877" s="161"/>
      <c r="E2877" s="119"/>
      <c r="F2877" s="119"/>
      <c r="G2877" s="119"/>
      <c r="H2877" s="119"/>
      <c r="I2877" s="119"/>
      <c r="J2877" s="119"/>
      <c r="K2877" s="119"/>
      <c r="L2877" s="119"/>
      <c r="M2877" s="119"/>
      <c r="N2877" s="119"/>
      <c r="O2877" s="119"/>
      <c r="P2877" s="120">
        <f t="shared" ref="P2877:P2906" si="152">SUM(D2877:O2877)</f>
        <v>0</v>
      </c>
    </row>
    <row r="2878" spans="1:16" ht="14.25" customHeight="1">
      <c r="A2878" s="253"/>
      <c r="B2878" s="254"/>
      <c r="C2878" s="134">
        <v>12</v>
      </c>
      <c r="D2878" s="161"/>
      <c r="E2878" s="119"/>
      <c r="F2878" s="119"/>
      <c r="G2878" s="119"/>
      <c r="H2878" s="119"/>
      <c r="I2878" s="119"/>
      <c r="J2878" s="119"/>
      <c r="K2878" s="119"/>
      <c r="L2878" s="119"/>
      <c r="M2878" s="119"/>
      <c r="N2878" s="119"/>
      <c r="O2878" s="119"/>
      <c r="P2878" s="120">
        <f t="shared" si="152"/>
        <v>0</v>
      </c>
    </row>
    <row r="2879" spans="1:16" ht="14.25" customHeight="1">
      <c r="A2879" s="253"/>
      <c r="B2879" s="254"/>
      <c r="C2879" s="134">
        <v>13</v>
      </c>
      <c r="D2879" s="161"/>
      <c r="E2879" s="119"/>
      <c r="F2879" s="119"/>
      <c r="G2879" s="119"/>
      <c r="H2879" s="119"/>
      <c r="I2879" s="119"/>
      <c r="J2879" s="119"/>
      <c r="K2879" s="119"/>
      <c r="L2879" s="119"/>
      <c r="M2879" s="119"/>
      <c r="N2879" s="119"/>
      <c r="O2879" s="119"/>
      <c r="P2879" s="120">
        <f t="shared" si="152"/>
        <v>0</v>
      </c>
    </row>
    <row r="2880" spans="1:16" ht="14.25" customHeight="1">
      <c r="A2880" s="253"/>
      <c r="B2880" s="254"/>
      <c r="C2880" s="134">
        <v>14</v>
      </c>
      <c r="D2880" s="161"/>
      <c r="E2880" s="119"/>
      <c r="F2880" s="119"/>
      <c r="G2880" s="119"/>
      <c r="H2880" s="119"/>
      <c r="I2880" s="119"/>
      <c r="J2880" s="119"/>
      <c r="K2880" s="119"/>
      <c r="L2880" s="119"/>
      <c r="M2880" s="119"/>
      <c r="N2880" s="119"/>
      <c r="O2880" s="119"/>
      <c r="P2880" s="120">
        <f t="shared" si="152"/>
        <v>0</v>
      </c>
    </row>
    <row r="2881" spans="1:16" ht="14.25" customHeight="1">
      <c r="A2881" s="253"/>
      <c r="B2881" s="254"/>
      <c r="C2881" s="134">
        <v>15</v>
      </c>
      <c r="D2881" s="161"/>
      <c r="E2881" s="119"/>
      <c r="F2881" s="119"/>
      <c r="G2881" s="119"/>
      <c r="H2881" s="119"/>
      <c r="I2881" s="119"/>
      <c r="J2881" s="119"/>
      <c r="K2881" s="119"/>
      <c r="L2881" s="119"/>
      <c r="M2881" s="119"/>
      <c r="N2881" s="119"/>
      <c r="O2881" s="119"/>
      <c r="P2881" s="120">
        <f t="shared" si="152"/>
        <v>0</v>
      </c>
    </row>
    <row r="2882" spans="1:16" ht="14.25" customHeight="1">
      <c r="A2882" s="253"/>
      <c r="B2882" s="254"/>
      <c r="C2882" s="134">
        <v>16</v>
      </c>
      <c r="D2882" s="161"/>
      <c r="E2882" s="119"/>
      <c r="F2882" s="119"/>
      <c r="G2882" s="119"/>
      <c r="H2882" s="119"/>
      <c r="I2882" s="119"/>
      <c r="J2882" s="119"/>
      <c r="K2882" s="119"/>
      <c r="L2882" s="119"/>
      <c r="M2882" s="119"/>
      <c r="N2882" s="119"/>
      <c r="O2882" s="119"/>
      <c r="P2882" s="120">
        <f t="shared" si="152"/>
        <v>0</v>
      </c>
    </row>
    <row r="2883" spans="1:16" ht="14.25" customHeight="1">
      <c r="A2883" s="253"/>
      <c r="B2883" s="254"/>
      <c r="C2883" s="134">
        <v>17</v>
      </c>
      <c r="D2883" s="161"/>
      <c r="E2883" s="119"/>
      <c r="F2883" s="119"/>
      <c r="G2883" s="119"/>
      <c r="H2883" s="119"/>
      <c r="I2883" s="119"/>
      <c r="J2883" s="119"/>
      <c r="K2883" s="119"/>
      <c r="L2883" s="119"/>
      <c r="M2883" s="119"/>
      <c r="N2883" s="119"/>
      <c r="O2883" s="119"/>
      <c r="P2883" s="120">
        <f t="shared" si="152"/>
        <v>0</v>
      </c>
    </row>
    <row r="2884" spans="1:16" ht="14.25" customHeight="1">
      <c r="A2884" s="253"/>
      <c r="B2884" s="254"/>
      <c r="C2884" s="134">
        <v>25</v>
      </c>
      <c r="D2884" s="161"/>
      <c r="E2884" s="119"/>
      <c r="F2884" s="119"/>
      <c r="G2884" s="119"/>
      <c r="H2884" s="119"/>
      <c r="I2884" s="119"/>
      <c r="J2884" s="119"/>
      <c r="K2884" s="119"/>
      <c r="L2884" s="119"/>
      <c r="M2884" s="119"/>
      <c r="N2884" s="119"/>
      <c r="O2884" s="119"/>
      <c r="P2884" s="120">
        <f t="shared" si="152"/>
        <v>0</v>
      </c>
    </row>
    <row r="2885" spans="1:16" ht="14.25" customHeight="1">
      <c r="A2885" s="253"/>
      <c r="B2885" s="254"/>
      <c r="C2885" s="134">
        <v>26</v>
      </c>
      <c r="D2885" s="161"/>
      <c r="E2885" s="119"/>
      <c r="F2885" s="119"/>
      <c r="G2885" s="119"/>
      <c r="H2885" s="119"/>
      <c r="I2885" s="119"/>
      <c r="J2885" s="119"/>
      <c r="K2885" s="119"/>
      <c r="L2885" s="119"/>
      <c r="M2885" s="119"/>
      <c r="N2885" s="119"/>
      <c r="O2885" s="119"/>
      <c r="P2885" s="120">
        <f t="shared" si="152"/>
        <v>0</v>
      </c>
    </row>
    <row r="2886" spans="1:16" ht="14.25" customHeight="1">
      <c r="A2886" s="255"/>
      <c r="B2886" s="256"/>
      <c r="C2886" s="134">
        <v>27</v>
      </c>
      <c r="D2886" s="161"/>
      <c r="E2886" s="119"/>
      <c r="F2886" s="119"/>
      <c r="G2886" s="119"/>
      <c r="H2886" s="119"/>
      <c r="I2886" s="119"/>
      <c r="J2886" s="119"/>
      <c r="K2886" s="119"/>
      <c r="L2886" s="119"/>
      <c r="M2886" s="119"/>
      <c r="N2886" s="119"/>
      <c r="O2886" s="119"/>
      <c r="P2886" s="120">
        <f t="shared" si="152"/>
        <v>0</v>
      </c>
    </row>
    <row r="2887" spans="1:16" ht="14.25" customHeight="1">
      <c r="A2887" s="340">
        <v>852</v>
      </c>
      <c r="B2887" s="341" t="s">
        <v>2188</v>
      </c>
      <c r="C2887" s="134">
        <v>11</v>
      </c>
      <c r="D2887" s="161"/>
      <c r="E2887" s="119"/>
      <c r="F2887" s="119"/>
      <c r="G2887" s="119"/>
      <c r="H2887" s="119"/>
      <c r="I2887" s="119"/>
      <c r="J2887" s="119"/>
      <c r="K2887" s="119"/>
      <c r="L2887" s="119"/>
      <c r="M2887" s="119"/>
      <c r="N2887" s="119"/>
      <c r="O2887" s="119"/>
      <c r="P2887" s="120">
        <f t="shared" si="152"/>
        <v>0</v>
      </c>
    </row>
    <row r="2888" spans="1:16" ht="14.25" customHeight="1">
      <c r="A2888" s="253"/>
      <c r="B2888" s="254"/>
      <c r="C2888" s="134">
        <v>12</v>
      </c>
      <c r="D2888" s="161"/>
      <c r="E2888" s="119"/>
      <c r="F2888" s="119"/>
      <c r="G2888" s="119"/>
      <c r="H2888" s="119"/>
      <c r="I2888" s="119"/>
      <c r="J2888" s="119"/>
      <c r="K2888" s="119"/>
      <c r="L2888" s="119"/>
      <c r="M2888" s="119"/>
      <c r="N2888" s="119"/>
      <c r="O2888" s="119"/>
      <c r="P2888" s="120">
        <f t="shared" si="152"/>
        <v>0</v>
      </c>
    </row>
    <row r="2889" spans="1:16" ht="14.25" customHeight="1">
      <c r="A2889" s="253"/>
      <c r="B2889" s="254"/>
      <c r="C2889" s="134">
        <v>13</v>
      </c>
      <c r="D2889" s="161"/>
      <c r="E2889" s="119"/>
      <c r="F2889" s="119"/>
      <c r="G2889" s="119"/>
      <c r="H2889" s="119"/>
      <c r="I2889" s="119"/>
      <c r="J2889" s="119"/>
      <c r="K2889" s="119"/>
      <c r="L2889" s="119"/>
      <c r="M2889" s="119"/>
      <c r="N2889" s="119"/>
      <c r="O2889" s="119"/>
      <c r="P2889" s="120">
        <f t="shared" si="152"/>
        <v>0</v>
      </c>
    </row>
    <row r="2890" spans="1:16" ht="14.25" customHeight="1">
      <c r="A2890" s="253"/>
      <c r="B2890" s="254"/>
      <c r="C2890" s="134">
        <v>14</v>
      </c>
      <c r="D2890" s="161"/>
      <c r="E2890" s="119"/>
      <c r="F2890" s="119"/>
      <c r="G2890" s="119"/>
      <c r="H2890" s="119"/>
      <c r="I2890" s="119"/>
      <c r="J2890" s="119"/>
      <c r="K2890" s="119"/>
      <c r="L2890" s="119"/>
      <c r="M2890" s="119"/>
      <c r="N2890" s="119"/>
      <c r="O2890" s="119"/>
      <c r="P2890" s="120">
        <f t="shared" si="152"/>
        <v>0</v>
      </c>
    </row>
    <row r="2891" spans="1:16" ht="14.25" customHeight="1">
      <c r="A2891" s="253"/>
      <c r="B2891" s="254"/>
      <c r="C2891" s="134">
        <v>15</v>
      </c>
      <c r="D2891" s="161"/>
      <c r="E2891" s="119"/>
      <c r="F2891" s="119"/>
      <c r="G2891" s="119"/>
      <c r="H2891" s="119"/>
      <c r="I2891" s="119"/>
      <c r="J2891" s="119"/>
      <c r="K2891" s="119"/>
      <c r="L2891" s="119"/>
      <c r="M2891" s="119"/>
      <c r="N2891" s="119"/>
      <c r="O2891" s="119"/>
      <c r="P2891" s="120">
        <f t="shared" si="152"/>
        <v>0</v>
      </c>
    </row>
    <row r="2892" spans="1:16" ht="14.25" customHeight="1">
      <c r="A2892" s="253"/>
      <c r="B2892" s="254"/>
      <c r="C2892" s="134">
        <v>16</v>
      </c>
      <c r="D2892" s="161"/>
      <c r="E2892" s="119"/>
      <c r="F2892" s="119"/>
      <c r="G2892" s="119"/>
      <c r="H2892" s="119"/>
      <c r="I2892" s="119"/>
      <c r="J2892" s="119"/>
      <c r="K2892" s="119"/>
      <c r="L2892" s="119"/>
      <c r="M2892" s="119"/>
      <c r="N2892" s="119"/>
      <c r="O2892" s="119"/>
      <c r="P2892" s="120">
        <f t="shared" si="152"/>
        <v>0</v>
      </c>
    </row>
    <row r="2893" spans="1:16" ht="14.25" customHeight="1">
      <c r="A2893" s="253"/>
      <c r="B2893" s="254"/>
      <c r="C2893" s="134">
        <v>17</v>
      </c>
      <c r="D2893" s="161"/>
      <c r="E2893" s="119"/>
      <c r="F2893" s="119"/>
      <c r="G2893" s="119"/>
      <c r="H2893" s="119"/>
      <c r="I2893" s="119"/>
      <c r="J2893" s="119"/>
      <c r="K2893" s="119"/>
      <c r="L2893" s="119"/>
      <c r="M2893" s="119"/>
      <c r="N2893" s="119"/>
      <c r="O2893" s="119"/>
      <c r="P2893" s="120">
        <f t="shared" si="152"/>
        <v>0</v>
      </c>
    </row>
    <row r="2894" spans="1:16" ht="14.25" customHeight="1">
      <c r="A2894" s="253"/>
      <c r="B2894" s="254"/>
      <c r="C2894" s="134">
        <v>25</v>
      </c>
      <c r="D2894" s="161"/>
      <c r="E2894" s="119"/>
      <c r="F2894" s="119"/>
      <c r="G2894" s="119"/>
      <c r="H2894" s="119"/>
      <c r="I2894" s="119"/>
      <c r="J2894" s="119"/>
      <c r="K2894" s="119"/>
      <c r="L2894" s="119"/>
      <c r="M2894" s="119"/>
      <c r="N2894" s="119"/>
      <c r="O2894" s="119"/>
      <c r="P2894" s="120">
        <f t="shared" si="152"/>
        <v>0</v>
      </c>
    </row>
    <row r="2895" spans="1:16" ht="14.25" customHeight="1">
      <c r="A2895" s="253"/>
      <c r="B2895" s="254"/>
      <c r="C2895" s="134">
        <v>26</v>
      </c>
      <c r="D2895" s="161"/>
      <c r="E2895" s="119"/>
      <c r="F2895" s="119"/>
      <c r="G2895" s="119"/>
      <c r="H2895" s="119"/>
      <c r="I2895" s="119"/>
      <c r="J2895" s="119"/>
      <c r="K2895" s="119"/>
      <c r="L2895" s="119"/>
      <c r="M2895" s="119"/>
      <c r="N2895" s="119"/>
      <c r="O2895" s="119"/>
      <c r="P2895" s="120">
        <f t="shared" si="152"/>
        <v>0</v>
      </c>
    </row>
    <row r="2896" spans="1:16" ht="14.25" customHeight="1">
      <c r="A2896" s="255"/>
      <c r="B2896" s="256"/>
      <c r="C2896" s="134">
        <v>27</v>
      </c>
      <c r="D2896" s="161"/>
      <c r="E2896" s="119"/>
      <c r="F2896" s="119"/>
      <c r="G2896" s="119"/>
      <c r="H2896" s="119"/>
      <c r="I2896" s="119"/>
      <c r="J2896" s="119"/>
      <c r="K2896" s="119"/>
      <c r="L2896" s="119"/>
      <c r="M2896" s="119"/>
      <c r="N2896" s="119"/>
      <c r="O2896" s="119"/>
      <c r="P2896" s="120">
        <f t="shared" si="152"/>
        <v>0</v>
      </c>
    </row>
    <row r="2897" spans="1:16" ht="14.25" customHeight="1">
      <c r="A2897" s="340">
        <v>853</v>
      </c>
      <c r="B2897" s="341" t="s">
        <v>2189</v>
      </c>
      <c r="C2897" s="134">
        <v>11</v>
      </c>
      <c r="D2897" s="161"/>
      <c r="E2897" s="119"/>
      <c r="F2897" s="119"/>
      <c r="G2897" s="119"/>
      <c r="H2897" s="119"/>
      <c r="I2897" s="119"/>
      <c r="J2897" s="119"/>
      <c r="K2897" s="119"/>
      <c r="L2897" s="119"/>
      <c r="M2897" s="119"/>
      <c r="N2897" s="119"/>
      <c r="O2897" s="119"/>
      <c r="P2897" s="120">
        <f t="shared" si="152"/>
        <v>0</v>
      </c>
    </row>
    <row r="2898" spans="1:16" ht="14.25" customHeight="1">
      <c r="A2898" s="253"/>
      <c r="B2898" s="254"/>
      <c r="C2898" s="134">
        <v>12</v>
      </c>
      <c r="D2898" s="161"/>
      <c r="E2898" s="119"/>
      <c r="F2898" s="119"/>
      <c r="G2898" s="119"/>
      <c r="H2898" s="119"/>
      <c r="I2898" s="119"/>
      <c r="J2898" s="119"/>
      <c r="K2898" s="119"/>
      <c r="L2898" s="119"/>
      <c r="M2898" s="119"/>
      <c r="N2898" s="119"/>
      <c r="O2898" s="119"/>
      <c r="P2898" s="120">
        <f t="shared" si="152"/>
        <v>0</v>
      </c>
    </row>
    <row r="2899" spans="1:16" ht="14.25" customHeight="1">
      <c r="A2899" s="253"/>
      <c r="B2899" s="254"/>
      <c r="C2899" s="134">
        <v>13</v>
      </c>
      <c r="D2899" s="161"/>
      <c r="E2899" s="119"/>
      <c r="F2899" s="119"/>
      <c r="G2899" s="119"/>
      <c r="H2899" s="119"/>
      <c r="I2899" s="119"/>
      <c r="J2899" s="119"/>
      <c r="K2899" s="119"/>
      <c r="L2899" s="119"/>
      <c r="M2899" s="119"/>
      <c r="N2899" s="119"/>
      <c r="O2899" s="119"/>
      <c r="P2899" s="120">
        <f t="shared" si="152"/>
        <v>0</v>
      </c>
    </row>
    <row r="2900" spans="1:16" ht="14.25" customHeight="1">
      <c r="A2900" s="253"/>
      <c r="B2900" s="254"/>
      <c r="C2900" s="134">
        <v>14</v>
      </c>
      <c r="D2900" s="161"/>
      <c r="E2900" s="119"/>
      <c r="F2900" s="119"/>
      <c r="G2900" s="119"/>
      <c r="H2900" s="119"/>
      <c r="I2900" s="119"/>
      <c r="J2900" s="119"/>
      <c r="K2900" s="119"/>
      <c r="L2900" s="119"/>
      <c r="M2900" s="119"/>
      <c r="N2900" s="119"/>
      <c r="O2900" s="119"/>
      <c r="P2900" s="120">
        <f t="shared" si="152"/>
        <v>0</v>
      </c>
    </row>
    <row r="2901" spans="1:16" ht="14.25" customHeight="1">
      <c r="A2901" s="253"/>
      <c r="B2901" s="254"/>
      <c r="C2901" s="134">
        <v>15</v>
      </c>
      <c r="D2901" s="161"/>
      <c r="E2901" s="119"/>
      <c r="F2901" s="119"/>
      <c r="G2901" s="119"/>
      <c r="H2901" s="119"/>
      <c r="I2901" s="119"/>
      <c r="J2901" s="119"/>
      <c r="K2901" s="119"/>
      <c r="L2901" s="119"/>
      <c r="M2901" s="119"/>
      <c r="N2901" s="119"/>
      <c r="O2901" s="119"/>
      <c r="P2901" s="120">
        <f t="shared" si="152"/>
        <v>0</v>
      </c>
    </row>
    <row r="2902" spans="1:16" ht="14.25" customHeight="1">
      <c r="A2902" s="253"/>
      <c r="B2902" s="254"/>
      <c r="C2902" s="134">
        <v>16</v>
      </c>
      <c r="D2902" s="161"/>
      <c r="E2902" s="119"/>
      <c r="F2902" s="119"/>
      <c r="G2902" s="119"/>
      <c r="H2902" s="119"/>
      <c r="I2902" s="119"/>
      <c r="J2902" s="119"/>
      <c r="K2902" s="119"/>
      <c r="L2902" s="119"/>
      <c r="M2902" s="119"/>
      <c r="N2902" s="119"/>
      <c r="O2902" s="119"/>
      <c r="P2902" s="120">
        <f t="shared" si="152"/>
        <v>0</v>
      </c>
    </row>
    <row r="2903" spans="1:16" ht="14.25" customHeight="1">
      <c r="A2903" s="253"/>
      <c r="B2903" s="254"/>
      <c r="C2903" s="134">
        <v>17</v>
      </c>
      <c r="D2903" s="161"/>
      <c r="E2903" s="119"/>
      <c r="F2903" s="119"/>
      <c r="G2903" s="119"/>
      <c r="H2903" s="119"/>
      <c r="I2903" s="119"/>
      <c r="J2903" s="119"/>
      <c r="K2903" s="119"/>
      <c r="L2903" s="119"/>
      <c r="M2903" s="119"/>
      <c r="N2903" s="119"/>
      <c r="O2903" s="119"/>
      <c r="P2903" s="120">
        <f t="shared" si="152"/>
        <v>0</v>
      </c>
    </row>
    <row r="2904" spans="1:16" ht="14.25" customHeight="1">
      <c r="A2904" s="253"/>
      <c r="B2904" s="254"/>
      <c r="C2904" s="134">
        <v>25</v>
      </c>
      <c r="D2904" s="161"/>
      <c r="E2904" s="119"/>
      <c r="F2904" s="119"/>
      <c r="G2904" s="119"/>
      <c r="H2904" s="119"/>
      <c r="I2904" s="119"/>
      <c r="J2904" s="119"/>
      <c r="K2904" s="119"/>
      <c r="L2904" s="119"/>
      <c r="M2904" s="119"/>
      <c r="N2904" s="119"/>
      <c r="O2904" s="119"/>
      <c r="P2904" s="120">
        <f t="shared" si="152"/>
        <v>0</v>
      </c>
    </row>
    <row r="2905" spans="1:16" ht="14.25" customHeight="1">
      <c r="A2905" s="253"/>
      <c r="B2905" s="254"/>
      <c r="C2905" s="134">
        <v>26</v>
      </c>
      <c r="D2905" s="161"/>
      <c r="E2905" s="119"/>
      <c r="F2905" s="119"/>
      <c r="G2905" s="119"/>
      <c r="H2905" s="119"/>
      <c r="I2905" s="119"/>
      <c r="J2905" s="119"/>
      <c r="K2905" s="119"/>
      <c r="L2905" s="119"/>
      <c r="M2905" s="119"/>
      <c r="N2905" s="119"/>
      <c r="O2905" s="119"/>
      <c r="P2905" s="120">
        <f t="shared" si="152"/>
        <v>0</v>
      </c>
    </row>
    <row r="2906" spans="1:16" ht="14.25" customHeight="1">
      <c r="A2906" s="255"/>
      <c r="B2906" s="256"/>
      <c r="C2906" s="134">
        <v>27</v>
      </c>
      <c r="D2906" s="161"/>
      <c r="E2906" s="119"/>
      <c r="F2906" s="119"/>
      <c r="G2906" s="119"/>
      <c r="H2906" s="119"/>
      <c r="I2906" s="119"/>
      <c r="J2906" s="119"/>
      <c r="K2906" s="119"/>
      <c r="L2906" s="119"/>
      <c r="M2906" s="119"/>
      <c r="N2906" s="119"/>
      <c r="O2906" s="119"/>
      <c r="P2906" s="120">
        <f t="shared" si="152"/>
        <v>0</v>
      </c>
    </row>
    <row r="2907" spans="1:16" ht="14.25" customHeight="1">
      <c r="A2907" s="163">
        <v>9000</v>
      </c>
      <c r="B2907" s="345" t="s">
        <v>2190</v>
      </c>
      <c r="C2907" s="262"/>
      <c r="D2907" s="169">
        <f t="shared" ref="D2907:P2907" si="153">D2908+D2944+D2980+D2992+D3004+D3015+D3018</f>
        <v>166666</v>
      </c>
      <c r="E2907" s="165">
        <f t="shared" si="153"/>
        <v>166666</v>
      </c>
      <c r="F2907" s="165">
        <f t="shared" si="153"/>
        <v>166666</v>
      </c>
      <c r="G2907" s="165">
        <f t="shared" si="153"/>
        <v>166666</v>
      </c>
      <c r="H2907" s="165">
        <f t="shared" si="153"/>
        <v>166666</v>
      </c>
      <c r="I2907" s="165">
        <f t="shared" si="153"/>
        <v>166666</v>
      </c>
      <c r="J2907" s="165">
        <f t="shared" si="153"/>
        <v>166666</v>
      </c>
      <c r="K2907" s="165">
        <f t="shared" si="153"/>
        <v>166666</v>
      </c>
      <c r="L2907" s="165">
        <f t="shared" si="153"/>
        <v>166666</v>
      </c>
      <c r="M2907" s="165">
        <f t="shared" si="153"/>
        <v>166666</v>
      </c>
      <c r="N2907" s="165">
        <f t="shared" si="153"/>
        <v>166666</v>
      </c>
      <c r="O2907" s="165">
        <f t="shared" si="153"/>
        <v>166665.31</v>
      </c>
      <c r="P2907" s="165">
        <f t="shared" si="153"/>
        <v>1999991.31</v>
      </c>
    </row>
    <row r="2908" spans="1:16" ht="14.25" customHeight="1">
      <c r="A2908" s="155">
        <v>9100</v>
      </c>
      <c r="B2908" s="339" t="s">
        <v>2191</v>
      </c>
      <c r="C2908" s="262"/>
      <c r="D2908" s="156">
        <f t="shared" ref="D2908:P2908" si="154">SUM(D2909:D2943)</f>
        <v>0</v>
      </c>
      <c r="E2908" s="115">
        <f t="shared" si="154"/>
        <v>0</v>
      </c>
      <c r="F2908" s="115">
        <f t="shared" si="154"/>
        <v>0</v>
      </c>
      <c r="G2908" s="115">
        <f t="shared" si="154"/>
        <v>0</v>
      </c>
      <c r="H2908" s="115">
        <f t="shared" si="154"/>
        <v>0</v>
      </c>
      <c r="I2908" s="115">
        <f t="shared" si="154"/>
        <v>0</v>
      </c>
      <c r="J2908" s="115">
        <f t="shared" si="154"/>
        <v>0</v>
      </c>
      <c r="K2908" s="115">
        <f t="shared" si="154"/>
        <v>0</v>
      </c>
      <c r="L2908" s="115">
        <f t="shared" si="154"/>
        <v>0</v>
      </c>
      <c r="M2908" s="115">
        <f t="shared" si="154"/>
        <v>0</v>
      </c>
      <c r="N2908" s="115">
        <f t="shared" si="154"/>
        <v>0</v>
      </c>
      <c r="O2908" s="115">
        <f t="shared" si="154"/>
        <v>0</v>
      </c>
      <c r="P2908" s="115">
        <f t="shared" si="154"/>
        <v>0</v>
      </c>
    </row>
    <row r="2909" spans="1:16" ht="14.25" customHeight="1">
      <c r="A2909" s="340">
        <v>911</v>
      </c>
      <c r="B2909" s="341" t="s">
        <v>2192</v>
      </c>
      <c r="C2909" s="134">
        <v>11</v>
      </c>
      <c r="D2909" s="161"/>
      <c r="E2909" s="119"/>
      <c r="F2909" s="119"/>
      <c r="G2909" s="119"/>
      <c r="H2909" s="119"/>
      <c r="I2909" s="119"/>
      <c r="J2909" s="119"/>
      <c r="K2909" s="119"/>
      <c r="L2909" s="119"/>
      <c r="M2909" s="119"/>
      <c r="N2909" s="119"/>
      <c r="O2909" s="119"/>
      <c r="P2909" s="120">
        <f t="shared" ref="P2909:P2943" si="155">SUM(D2909:O2909)</f>
        <v>0</v>
      </c>
    </row>
    <row r="2910" spans="1:16" ht="14.25" customHeight="1">
      <c r="A2910" s="253"/>
      <c r="B2910" s="254"/>
      <c r="C2910" s="134">
        <v>12</v>
      </c>
      <c r="D2910" s="161"/>
      <c r="E2910" s="119"/>
      <c r="F2910" s="119"/>
      <c r="G2910" s="119"/>
      <c r="H2910" s="119"/>
      <c r="I2910" s="119"/>
      <c r="J2910" s="119"/>
      <c r="K2910" s="119"/>
      <c r="L2910" s="119"/>
      <c r="M2910" s="119"/>
      <c r="N2910" s="119"/>
      <c r="O2910" s="119"/>
      <c r="P2910" s="120">
        <f t="shared" si="155"/>
        <v>0</v>
      </c>
    </row>
    <row r="2911" spans="1:16" ht="14.25" customHeight="1">
      <c r="A2911" s="253"/>
      <c r="B2911" s="254"/>
      <c r="C2911" s="134">
        <v>13</v>
      </c>
      <c r="D2911" s="161"/>
      <c r="E2911" s="119"/>
      <c r="F2911" s="119"/>
      <c r="G2911" s="119"/>
      <c r="H2911" s="119"/>
      <c r="I2911" s="119"/>
      <c r="J2911" s="119"/>
      <c r="K2911" s="119"/>
      <c r="L2911" s="119"/>
      <c r="M2911" s="119"/>
      <c r="N2911" s="119"/>
      <c r="O2911" s="119"/>
      <c r="P2911" s="120">
        <f t="shared" si="155"/>
        <v>0</v>
      </c>
    </row>
    <row r="2912" spans="1:16" ht="14.25" customHeight="1">
      <c r="A2912" s="253"/>
      <c r="B2912" s="254"/>
      <c r="C2912" s="134">
        <v>14</v>
      </c>
      <c r="D2912" s="161"/>
      <c r="E2912" s="119"/>
      <c r="F2912" s="119"/>
      <c r="G2912" s="119"/>
      <c r="H2912" s="119"/>
      <c r="I2912" s="119"/>
      <c r="J2912" s="119"/>
      <c r="K2912" s="119"/>
      <c r="L2912" s="119"/>
      <c r="M2912" s="119"/>
      <c r="N2912" s="119"/>
      <c r="O2912" s="119"/>
      <c r="P2912" s="120">
        <f t="shared" si="155"/>
        <v>0</v>
      </c>
    </row>
    <row r="2913" spans="1:16" ht="14.25" customHeight="1">
      <c r="A2913" s="253"/>
      <c r="B2913" s="254"/>
      <c r="C2913" s="134">
        <v>15</v>
      </c>
      <c r="D2913" s="161"/>
      <c r="E2913" s="119"/>
      <c r="F2913" s="119"/>
      <c r="G2913" s="119"/>
      <c r="H2913" s="119"/>
      <c r="I2913" s="119"/>
      <c r="J2913" s="119"/>
      <c r="K2913" s="119"/>
      <c r="L2913" s="119"/>
      <c r="M2913" s="119"/>
      <c r="N2913" s="119"/>
      <c r="O2913" s="119"/>
      <c r="P2913" s="120">
        <f t="shared" si="155"/>
        <v>0</v>
      </c>
    </row>
    <row r="2914" spans="1:16" ht="14.25" customHeight="1">
      <c r="A2914" s="253"/>
      <c r="B2914" s="254"/>
      <c r="C2914" s="134">
        <v>16</v>
      </c>
      <c r="D2914" s="161"/>
      <c r="E2914" s="119"/>
      <c r="F2914" s="119"/>
      <c r="G2914" s="119"/>
      <c r="H2914" s="119"/>
      <c r="I2914" s="119"/>
      <c r="J2914" s="119"/>
      <c r="K2914" s="119"/>
      <c r="L2914" s="119"/>
      <c r="M2914" s="119"/>
      <c r="N2914" s="119"/>
      <c r="O2914" s="119"/>
      <c r="P2914" s="120">
        <f t="shared" si="155"/>
        <v>0</v>
      </c>
    </row>
    <row r="2915" spans="1:16" ht="14.25" customHeight="1">
      <c r="A2915" s="253"/>
      <c r="B2915" s="254"/>
      <c r="C2915" s="134">
        <v>17</v>
      </c>
      <c r="D2915" s="161"/>
      <c r="E2915" s="119"/>
      <c r="F2915" s="119"/>
      <c r="G2915" s="119"/>
      <c r="H2915" s="119"/>
      <c r="I2915" s="119"/>
      <c r="J2915" s="119"/>
      <c r="K2915" s="119"/>
      <c r="L2915" s="119"/>
      <c r="M2915" s="119"/>
      <c r="N2915" s="119"/>
      <c r="O2915" s="119"/>
      <c r="P2915" s="120">
        <f t="shared" si="155"/>
        <v>0</v>
      </c>
    </row>
    <row r="2916" spans="1:16" ht="14.25" customHeight="1">
      <c r="A2916" s="253"/>
      <c r="B2916" s="254"/>
      <c r="C2916" s="134">
        <v>25</v>
      </c>
      <c r="D2916" s="161"/>
      <c r="E2916" s="119"/>
      <c r="F2916" s="119"/>
      <c r="G2916" s="119"/>
      <c r="H2916" s="119"/>
      <c r="I2916" s="119"/>
      <c r="J2916" s="119"/>
      <c r="K2916" s="119"/>
      <c r="L2916" s="119"/>
      <c r="M2916" s="119"/>
      <c r="N2916" s="119"/>
      <c r="O2916" s="119"/>
      <c r="P2916" s="120">
        <f t="shared" si="155"/>
        <v>0</v>
      </c>
    </row>
    <row r="2917" spans="1:16" ht="14.25" customHeight="1">
      <c r="A2917" s="253"/>
      <c r="B2917" s="254"/>
      <c r="C2917" s="134">
        <v>26</v>
      </c>
      <c r="D2917" s="161"/>
      <c r="E2917" s="119"/>
      <c r="F2917" s="119"/>
      <c r="G2917" s="119"/>
      <c r="H2917" s="119"/>
      <c r="I2917" s="119"/>
      <c r="J2917" s="119"/>
      <c r="K2917" s="119"/>
      <c r="L2917" s="119"/>
      <c r="M2917" s="119"/>
      <c r="N2917" s="119"/>
      <c r="O2917" s="119"/>
      <c r="P2917" s="120">
        <f t="shared" si="155"/>
        <v>0</v>
      </c>
    </row>
    <row r="2918" spans="1:16" ht="14.25" customHeight="1">
      <c r="A2918" s="255"/>
      <c r="B2918" s="256"/>
      <c r="C2918" s="134">
        <v>27</v>
      </c>
      <c r="D2918" s="161"/>
      <c r="E2918" s="119"/>
      <c r="F2918" s="119"/>
      <c r="G2918" s="119"/>
      <c r="H2918" s="119"/>
      <c r="I2918" s="119"/>
      <c r="J2918" s="119"/>
      <c r="K2918" s="119"/>
      <c r="L2918" s="119"/>
      <c r="M2918" s="119"/>
      <c r="N2918" s="119"/>
      <c r="O2918" s="119"/>
      <c r="P2918" s="120">
        <f t="shared" si="155"/>
        <v>0</v>
      </c>
    </row>
    <row r="2919" spans="1:16" ht="14.25" customHeight="1">
      <c r="A2919" s="340">
        <v>912</v>
      </c>
      <c r="B2919" s="341" t="s">
        <v>2193</v>
      </c>
      <c r="C2919" s="134">
        <v>11</v>
      </c>
      <c r="D2919" s="161"/>
      <c r="E2919" s="119"/>
      <c r="F2919" s="119"/>
      <c r="G2919" s="119"/>
      <c r="H2919" s="119"/>
      <c r="I2919" s="119"/>
      <c r="J2919" s="119"/>
      <c r="K2919" s="119"/>
      <c r="L2919" s="119"/>
      <c r="M2919" s="119"/>
      <c r="N2919" s="119"/>
      <c r="O2919" s="119"/>
      <c r="P2919" s="120">
        <f t="shared" si="155"/>
        <v>0</v>
      </c>
    </row>
    <row r="2920" spans="1:16" ht="14.25" customHeight="1">
      <c r="A2920" s="253"/>
      <c r="B2920" s="254"/>
      <c r="C2920" s="134">
        <v>12</v>
      </c>
      <c r="D2920" s="161"/>
      <c r="E2920" s="119"/>
      <c r="F2920" s="119"/>
      <c r="G2920" s="119"/>
      <c r="H2920" s="119"/>
      <c r="I2920" s="119"/>
      <c r="J2920" s="119"/>
      <c r="K2920" s="119"/>
      <c r="L2920" s="119"/>
      <c r="M2920" s="119"/>
      <c r="N2920" s="119"/>
      <c r="O2920" s="119"/>
      <c r="P2920" s="120">
        <f t="shared" si="155"/>
        <v>0</v>
      </c>
    </row>
    <row r="2921" spans="1:16" ht="14.25" customHeight="1">
      <c r="A2921" s="253"/>
      <c r="B2921" s="254"/>
      <c r="C2921" s="134">
        <v>13</v>
      </c>
      <c r="D2921" s="161"/>
      <c r="E2921" s="119"/>
      <c r="F2921" s="119"/>
      <c r="G2921" s="119"/>
      <c r="H2921" s="119"/>
      <c r="I2921" s="119"/>
      <c r="J2921" s="119"/>
      <c r="K2921" s="119"/>
      <c r="L2921" s="119"/>
      <c r="M2921" s="119"/>
      <c r="N2921" s="119"/>
      <c r="O2921" s="119"/>
      <c r="P2921" s="120">
        <f t="shared" si="155"/>
        <v>0</v>
      </c>
    </row>
    <row r="2922" spans="1:16" ht="14.25" customHeight="1">
      <c r="A2922" s="253"/>
      <c r="B2922" s="254"/>
      <c r="C2922" s="134">
        <v>14</v>
      </c>
      <c r="D2922" s="161"/>
      <c r="E2922" s="119"/>
      <c r="F2922" s="119"/>
      <c r="G2922" s="119"/>
      <c r="H2922" s="119"/>
      <c r="I2922" s="119"/>
      <c r="J2922" s="119"/>
      <c r="K2922" s="119"/>
      <c r="L2922" s="119"/>
      <c r="M2922" s="119"/>
      <c r="N2922" s="119"/>
      <c r="O2922" s="119"/>
      <c r="P2922" s="120">
        <f t="shared" si="155"/>
        <v>0</v>
      </c>
    </row>
    <row r="2923" spans="1:16" ht="14.25" customHeight="1">
      <c r="A2923" s="253"/>
      <c r="B2923" s="254"/>
      <c r="C2923" s="134">
        <v>15</v>
      </c>
      <c r="D2923" s="161"/>
      <c r="E2923" s="119"/>
      <c r="F2923" s="119"/>
      <c r="G2923" s="119"/>
      <c r="H2923" s="119"/>
      <c r="I2923" s="119"/>
      <c r="J2923" s="119"/>
      <c r="K2923" s="119"/>
      <c r="L2923" s="119"/>
      <c r="M2923" s="119"/>
      <c r="N2923" s="119"/>
      <c r="O2923" s="119"/>
      <c r="P2923" s="120">
        <f t="shared" si="155"/>
        <v>0</v>
      </c>
    </row>
    <row r="2924" spans="1:16" ht="14.25" customHeight="1">
      <c r="A2924" s="253"/>
      <c r="B2924" s="254"/>
      <c r="C2924" s="134">
        <v>16</v>
      </c>
      <c r="D2924" s="161"/>
      <c r="E2924" s="119"/>
      <c r="F2924" s="119"/>
      <c r="G2924" s="119"/>
      <c r="H2924" s="119"/>
      <c r="I2924" s="119"/>
      <c r="J2924" s="119"/>
      <c r="K2924" s="119"/>
      <c r="L2924" s="119"/>
      <c r="M2924" s="119"/>
      <c r="N2924" s="119"/>
      <c r="O2924" s="119"/>
      <c r="P2924" s="120">
        <f t="shared" si="155"/>
        <v>0</v>
      </c>
    </row>
    <row r="2925" spans="1:16" ht="14.25" customHeight="1">
      <c r="A2925" s="253"/>
      <c r="B2925" s="254"/>
      <c r="C2925" s="134">
        <v>17</v>
      </c>
      <c r="D2925" s="161"/>
      <c r="E2925" s="119"/>
      <c r="F2925" s="119"/>
      <c r="G2925" s="119"/>
      <c r="H2925" s="119"/>
      <c r="I2925" s="119"/>
      <c r="J2925" s="119"/>
      <c r="K2925" s="119"/>
      <c r="L2925" s="119"/>
      <c r="M2925" s="119"/>
      <c r="N2925" s="119"/>
      <c r="O2925" s="119"/>
      <c r="P2925" s="120">
        <f t="shared" si="155"/>
        <v>0</v>
      </c>
    </row>
    <row r="2926" spans="1:16" ht="14.25" customHeight="1">
      <c r="A2926" s="253"/>
      <c r="B2926" s="254"/>
      <c r="C2926" s="134">
        <v>25</v>
      </c>
      <c r="D2926" s="161"/>
      <c r="E2926" s="119"/>
      <c r="F2926" s="119"/>
      <c r="G2926" s="119"/>
      <c r="H2926" s="119"/>
      <c r="I2926" s="119"/>
      <c r="J2926" s="119"/>
      <c r="K2926" s="119"/>
      <c r="L2926" s="119"/>
      <c r="M2926" s="119"/>
      <c r="N2926" s="119"/>
      <c r="O2926" s="119"/>
      <c r="P2926" s="120">
        <f t="shared" si="155"/>
        <v>0</v>
      </c>
    </row>
    <row r="2927" spans="1:16" ht="14.25" customHeight="1">
      <c r="A2927" s="253"/>
      <c r="B2927" s="254"/>
      <c r="C2927" s="134">
        <v>26</v>
      </c>
      <c r="D2927" s="161"/>
      <c r="E2927" s="119"/>
      <c r="F2927" s="119"/>
      <c r="G2927" s="119"/>
      <c r="H2927" s="119"/>
      <c r="I2927" s="119"/>
      <c r="J2927" s="119"/>
      <c r="K2927" s="119"/>
      <c r="L2927" s="119"/>
      <c r="M2927" s="119"/>
      <c r="N2927" s="119"/>
      <c r="O2927" s="119"/>
      <c r="P2927" s="120">
        <f t="shared" si="155"/>
        <v>0</v>
      </c>
    </row>
    <row r="2928" spans="1:16" ht="14.25" customHeight="1">
      <c r="A2928" s="255"/>
      <c r="B2928" s="256"/>
      <c r="C2928" s="134">
        <v>27</v>
      </c>
      <c r="D2928" s="161"/>
      <c r="E2928" s="119"/>
      <c r="F2928" s="119"/>
      <c r="G2928" s="119"/>
      <c r="H2928" s="119"/>
      <c r="I2928" s="119"/>
      <c r="J2928" s="119"/>
      <c r="K2928" s="119"/>
      <c r="L2928" s="119"/>
      <c r="M2928" s="119"/>
      <c r="N2928" s="119"/>
      <c r="O2928" s="119"/>
      <c r="P2928" s="120">
        <f t="shared" si="155"/>
        <v>0</v>
      </c>
    </row>
    <row r="2929" spans="1:16" ht="14.25" customHeight="1">
      <c r="A2929" s="340">
        <v>913</v>
      </c>
      <c r="B2929" s="341" t="s">
        <v>2194</v>
      </c>
      <c r="C2929" s="134">
        <v>11</v>
      </c>
      <c r="D2929" s="161"/>
      <c r="E2929" s="119"/>
      <c r="F2929" s="119"/>
      <c r="G2929" s="119"/>
      <c r="H2929" s="119"/>
      <c r="I2929" s="119"/>
      <c r="J2929" s="119"/>
      <c r="K2929" s="119"/>
      <c r="L2929" s="119"/>
      <c r="M2929" s="119"/>
      <c r="N2929" s="119"/>
      <c r="O2929" s="119"/>
      <c r="P2929" s="120">
        <f t="shared" si="155"/>
        <v>0</v>
      </c>
    </row>
    <row r="2930" spans="1:16" ht="14.25" customHeight="1">
      <c r="A2930" s="253"/>
      <c r="B2930" s="254"/>
      <c r="C2930" s="134">
        <v>12</v>
      </c>
      <c r="D2930" s="161"/>
      <c r="E2930" s="119"/>
      <c r="F2930" s="119"/>
      <c r="G2930" s="119"/>
      <c r="H2930" s="119"/>
      <c r="I2930" s="119"/>
      <c r="J2930" s="119"/>
      <c r="K2930" s="119"/>
      <c r="L2930" s="119"/>
      <c r="M2930" s="119"/>
      <c r="N2930" s="119"/>
      <c r="O2930" s="119"/>
      <c r="P2930" s="120">
        <f t="shared" si="155"/>
        <v>0</v>
      </c>
    </row>
    <row r="2931" spans="1:16" ht="14.25" customHeight="1">
      <c r="A2931" s="253"/>
      <c r="B2931" s="254"/>
      <c r="C2931" s="134">
        <v>13</v>
      </c>
      <c r="D2931" s="161"/>
      <c r="E2931" s="119"/>
      <c r="F2931" s="119"/>
      <c r="G2931" s="119"/>
      <c r="H2931" s="119"/>
      <c r="I2931" s="119"/>
      <c r="J2931" s="119"/>
      <c r="K2931" s="119"/>
      <c r="L2931" s="119"/>
      <c r="M2931" s="119"/>
      <c r="N2931" s="119"/>
      <c r="O2931" s="119"/>
      <c r="P2931" s="120">
        <f t="shared" si="155"/>
        <v>0</v>
      </c>
    </row>
    <row r="2932" spans="1:16" ht="14.25" customHeight="1">
      <c r="A2932" s="253"/>
      <c r="B2932" s="254"/>
      <c r="C2932" s="134">
        <v>14</v>
      </c>
      <c r="D2932" s="161"/>
      <c r="E2932" s="119"/>
      <c r="F2932" s="119"/>
      <c r="G2932" s="119"/>
      <c r="H2932" s="119"/>
      <c r="I2932" s="119"/>
      <c r="J2932" s="119"/>
      <c r="K2932" s="119"/>
      <c r="L2932" s="119"/>
      <c r="M2932" s="119"/>
      <c r="N2932" s="119"/>
      <c r="O2932" s="119"/>
      <c r="P2932" s="120">
        <f t="shared" si="155"/>
        <v>0</v>
      </c>
    </row>
    <row r="2933" spans="1:16" ht="14.25" customHeight="1">
      <c r="A2933" s="253"/>
      <c r="B2933" s="254"/>
      <c r="C2933" s="134">
        <v>15</v>
      </c>
      <c r="D2933" s="161"/>
      <c r="E2933" s="119"/>
      <c r="F2933" s="119"/>
      <c r="G2933" s="119"/>
      <c r="H2933" s="119"/>
      <c r="I2933" s="119"/>
      <c r="J2933" s="119"/>
      <c r="K2933" s="119"/>
      <c r="L2933" s="119"/>
      <c r="M2933" s="119"/>
      <c r="N2933" s="119"/>
      <c r="O2933" s="119"/>
      <c r="P2933" s="120">
        <f t="shared" si="155"/>
        <v>0</v>
      </c>
    </row>
    <row r="2934" spans="1:16" ht="14.25" customHeight="1">
      <c r="A2934" s="253"/>
      <c r="B2934" s="254"/>
      <c r="C2934" s="134">
        <v>16</v>
      </c>
      <c r="D2934" s="161"/>
      <c r="E2934" s="119"/>
      <c r="F2934" s="119"/>
      <c r="G2934" s="119"/>
      <c r="H2934" s="119"/>
      <c r="I2934" s="119"/>
      <c r="J2934" s="119"/>
      <c r="K2934" s="119"/>
      <c r="L2934" s="119"/>
      <c r="M2934" s="119"/>
      <c r="N2934" s="119"/>
      <c r="O2934" s="119"/>
      <c r="P2934" s="120">
        <f t="shared" si="155"/>
        <v>0</v>
      </c>
    </row>
    <row r="2935" spans="1:16" ht="14.25" customHeight="1">
      <c r="A2935" s="253"/>
      <c r="B2935" s="254"/>
      <c r="C2935" s="134">
        <v>17</v>
      </c>
      <c r="D2935" s="161"/>
      <c r="E2935" s="119"/>
      <c r="F2935" s="119"/>
      <c r="G2935" s="119"/>
      <c r="H2935" s="119"/>
      <c r="I2935" s="119"/>
      <c r="J2935" s="119"/>
      <c r="K2935" s="119"/>
      <c r="L2935" s="119"/>
      <c r="M2935" s="119"/>
      <c r="N2935" s="119"/>
      <c r="O2935" s="119"/>
      <c r="P2935" s="120">
        <f t="shared" si="155"/>
        <v>0</v>
      </c>
    </row>
    <row r="2936" spans="1:16" ht="14.25" customHeight="1">
      <c r="A2936" s="253"/>
      <c r="B2936" s="254"/>
      <c r="C2936" s="134">
        <v>25</v>
      </c>
      <c r="D2936" s="161"/>
      <c r="E2936" s="119"/>
      <c r="F2936" s="119"/>
      <c r="G2936" s="119"/>
      <c r="H2936" s="119"/>
      <c r="I2936" s="119"/>
      <c r="J2936" s="119"/>
      <c r="K2936" s="119"/>
      <c r="L2936" s="119"/>
      <c r="M2936" s="119"/>
      <c r="N2936" s="119"/>
      <c r="O2936" s="119"/>
      <c r="P2936" s="120">
        <f t="shared" si="155"/>
        <v>0</v>
      </c>
    </row>
    <row r="2937" spans="1:16" ht="14.25" customHeight="1">
      <c r="A2937" s="253"/>
      <c r="B2937" s="254"/>
      <c r="C2937" s="134">
        <v>26</v>
      </c>
      <c r="D2937" s="161"/>
      <c r="E2937" s="119"/>
      <c r="F2937" s="119"/>
      <c r="G2937" s="119"/>
      <c r="H2937" s="119"/>
      <c r="I2937" s="119"/>
      <c r="J2937" s="119"/>
      <c r="K2937" s="119"/>
      <c r="L2937" s="119"/>
      <c r="M2937" s="119"/>
      <c r="N2937" s="119"/>
      <c r="O2937" s="119"/>
      <c r="P2937" s="120">
        <f t="shared" si="155"/>
        <v>0</v>
      </c>
    </row>
    <row r="2938" spans="1:16" ht="14.25" customHeight="1">
      <c r="A2938" s="255"/>
      <c r="B2938" s="256"/>
      <c r="C2938" s="134">
        <v>27</v>
      </c>
      <c r="D2938" s="161"/>
      <c r="E2938" s="119"/>
      <c r="F2938" s="119"/>
      <c r="G2938" s="119"/>
      <c r="H2938" s="119"/>
      <c r="I2938" s="119"/>
      <c r="J2938" s="119"/>
      <c r="K2938" s="119"/>
      <c r="L2938" s="119"/>
      <c r="M2938" s="119"/>
      <c r="N2938" s="119"/>
      <c r="O2938" s="119"/>
      <c r="P2938" s="120">
        <f t="shared" si="155"/>
        <v>0</v>
      </c>
    </row>
    <row r="2939" spans="1:16" ht="14.25" customHeight="1">
      <c r="A2939" s="157">
        <v>914</v>
      </c>
      <c r="B2939" s="158" t="s">
        <v>2195</v>
      </c>
      <c r="C2939" s="159"/>
      <c r="D2939" s="159"/>
      <c r="E2939" s="159"/>
      <c r="F2939" s="159"/>
      <c r="G2939" s="159"/>
      <c r="H2939" s="159"/>
      <c r="I2939" s="159"/>
      <c r="J2939" s="159"/>
      <c r="K2939" s="159"/>
      <c r="L2939" s="159"/>
      <c r="M2939" s="159"/>
      <c r="N2939" s="159"/>
      <c r="O2939" s="159"/>
      <c r="P2939" s="119">
        <f t="shared" si="155"/>
        <v>0</v>
      </c>
    </row>
    <row r="2940" spans="1:16" ht="15" customHeight="1">
      <c r="A2940" s="157">
        <v>915</v>
      </c>
      <c r="B2940" s="158" t="s">
        <v>2196</v>
      </c>
      <c r="C2940" s="159"/>
      <c r="D2940" s="159"/>
      <c r="E2940" s="159"/>
      <c r="F2940" s="159"/>
      <c r="G2940" s="159"/>
      <c r="H2940" s="159"/>
      <c r="I2940" s="159"/>
      <c r="J2940" s="159"/>
      <c r="K2940" s="159"/>
      <c r="L2940" s="159"/>
      <c r="M2940" s="159"/>
      <c r="N2940" s="159"/>
      <c r="O2940" s="159"/>
      <c r="P2940" s="119">
        <f t="shared" si="155"/>
        <v>0</v>
      </c>
    </row>
    <row r="2941" spans="1:16" ht="14.25" customHeight="1">
      <c r="A2941" s="157">
        <v>916</v>
      </c>
      <c r="B2941" s="158" t="s">
        <v>2197</v>
      </c>
      <c r="C2941" s="159"/>
      <c r="D2941" s="159"/>
      <c r="E2941" s="159"/>
      <c r="F2941" s="159"/>
      <c r="G2941" s="159"/>
      <c r="H2941" s="159"/>
      <c r="I2941" s="159"/>
      <c r="J2941" s="159"/>
      <c r="K2941" s="159"/>
      <c r="L2941" s="159"/>
      <c r="M2941" s="159"/>
      <c r="N2941" s="159"/>
      <c r="O2941" s="159"/>
      <c r="P2941" s="119">
        <f t="shared" si="155"/>
        <v>0</v>
      </c>
    </row>
    <row r="2942" spans="1:16" ht="14.25" customHeight="1">
      <c r="A2942" s="157">
        <v>917</v>
      </c>
      <c r="B2942" s="158" t="s">
        <v>2198</v>
      </c>
      <c r="C2942" s="159"/>
      <c r="D2942" s="159"/>
      <c r="E2942" s="159"/>
      <c r="F2942" s="159"/>
      <c r="G2942" s="159"/>
      <c r="H2942" s="159"/>
      <c r="I2942" s="159"/>
      <c r="J2942" s="159"/>
      <c r="K2942" s="159"/>
      <c r="L2942" s="159"/>
      <c r="M2942" s="159"/>
      <c r="N2942" s="159"/>
      <c r="O2942" s="159"/>
      <c r="P2942" s="119">
        <f t="shared" si="155"/>
        <v>0</v>
      </c>
    </row>
    <row r="2943" spans="1:16" ht="14.25" customHeight="1">
      <c r="A2943" s="157">
        <v>918</v>
      </c>
      <c r="B2943" s="158" t="s">
        <v>2199</v>
      </c>
      <c r="C2943" s="159"/>
      <c r="D2943" s="159"/>
      <c r="E2943" s="159"/>
      <c r="F2943" s="159"/>
      <c r="G2943" s="159"/>
      <c r="H2943" s="159"/>
      <c r="I2943" s="159"/>
      <c r="J2943" s="159"/>
      <c r="K2943" s="159"/>
      <c r="L2943" s="159"/>
      <c r="M2943" s="159"/>
      <c r="N2943" s="159"/>
      <c r="O2943" s="159"/>
      <c r="P2943" s="119">
        <f t="shared" si="155"/>
        <v>0</v>
      </c>
    </row>
    <row r="2944" spans="1:16" ht="14.25" customHeight="1">
      <c r="A2944" s="155">
        <v>9200</v>
      </c>
      <c r="B2944" s="339" t="s">
        <v>2200</v>
      </c>
      <c r="C2944" s="262"/>
      <c r="D2944" s="156">
        <f t="shared" ref="D2944:P2944" si="156">SUM(D2945:D2979)</f>
        <v>0</v>
      </c>
      <c r="E2944" s="115">
        <f t="shared" si="156"/>
        <v>0</v>
      </c>
      <c r="F2944" s="115">
        <f t="shared" si="156"/>
        <v>0</v>
      </c>
      <c r="G2944" s="115">
        <f t="shared" si="156"/>
        <v>0</v>
      </c>
      <c r="H2944" s="115">
        <f t="shared" si="156"/>
        <v>0</v>
      </c>
      <c r="I2944" s="115">
        <f t="shared" si="156"/>
        <v>0</v>
      </c>
      <c r="J2944" s="115">
        <f t="shared" si="156"/>
        <v>0</v>
      </c>
      <c r="K2944" s="115">
        <f t="shared" si="156"/>
        <v>0</v>
      </c>
      <c r="L2944" s="115">
        <f t="shared" si="156"/>
        <v>0</v>
      </c>
      <c r="M2944" s="115">
        <f t="shared" si="156"/>
        <v>0</v>
      </c>
      <c r="N2944" s="115">
        <f t="shared" si="156"/>
        <v>0</v>
      </c>
      <c r="O2944" s="115">
        <f t="shared" si="156"/>
        <v>0</v>
      </c>
      <c r="P2944" s="115">
        <f t="shared" si="156"/>
        <v>0</v>
      </c>
    </row>
    <row r="2945" spans="1:16" ht="14.25" customHeight="1">
      <c r="A2945" s="340">
        <v>921</v>
      </c>
      <c r="B2945" s="341" t="s">
        <v>2201</v>
      </c>
      <c r="C2945" s="134">
        <v>11</v>
      </c>
      <c r="D2945" s="161"/>
      <c r="E2945" s="119"/>
      <c r="F2945" s="119"/>
      <c r="G2945" s="119"/>
      <c r="H2945" s="119"/>
      <c r="I2945" s="119"/>
      <c r="J2945" s="119"/>
      <c r="K2945" s="119"/>
      <c r="L2945" s="119"/>
      <c r="M2945" s="119"/>
      <c r="N2945" s="119"/>
      <c r="O2945" s="119"/>
      <c r="P2945" s="120">
        <f t="shared" ref="P2945:P2979" si="157">SUM(D2945:O2945)</f>
        <v>0</v>
      </c>
    </row>
    <row r="2946" spans="1:16" ht="14.25" customHeight="1">
      <c r="A2946" s="253"/>
      <c r="B2946" s="254"/>
      <c r="C2946" s="134">
        <v>12</v>
      </c>
      <c r="D2946" s="161"/>
      <c r="E2946" s="119"/>
      <c r="F2946" s="119"/>
      <c r="G2946" s="119"/>
      <c r="H2946" s="119"/>
      <c r="I2946" s="119"/>
      <c r="J2946" s="119"/>
      <c r="K2946" s="119"/>
      <c r="L2946" s="119"/>
      <c r="M2946" s="119"/>
      <c r="N2946" s="119"/>
      <c r="O2946" s="119"/>
      <c r="P2946" s="120">
        <f t="shared" si="157"/>
        <v>0</v>
      </c>
    </row>
    <row r="2947" spans="1:16" ht="14.25" customHeight="1">
      <c r="A2947" s="253"/>
      <c r="B2947" s="254"/>
      <c r="C2947" s="134">
        <v>13</v>
      </c>
      <c r="D2947" s="161"/>
      <c r="E2947" s="119"/>
      <c r="F2947" s="119"/>
      <c r="G2947" s="119"/>
      <c r="H2947" s="119"/>
      <c r="I2947" s="119"/>
      <c r="J2947" s="119"/>
      <c r="K2947" s="119"/>
      <c r="L2947" s="119"/>
      <c r="M2947" s="119"/>
      <c r="N2947" s="119"/>
      <c r="O2947" s="119"/>
      <c r="P2947" s="120">
        <f t="shared" si="157"/>
        <v>0</v>
      </c>
    </row>
    <row r="2948" spans="1:16" ht="14.25" customHeight="1">
      <c r="A2948" s="253"/>
      <c r="B2948" s="254"/>
      <c r="C2948" s="134">
        <v>14</v>
      </c>
      <c r="D2948" s="161"/>
      <c r="E2948" s="119"/>
      <c r="F2948" s="119"/>
      <c r="G2948" s="119"/>
      <c r="H2948" s="119"/>
      <c r="I2948" s="119"/>
      <c r="J2948" s="119"/>
      <c r="K2948" s="119"/>
      <c r="L2948" s="119"/>
      <c r="M2948" s="119"/>
      <c r="N2948" s="119"/>
      <c r="O2948" s="119"/>
      <c r="P2948" s="120">
        <f t="shared" si="157"/>
        <v>0</v>
      </c>
    </row>
    <row r="2949" spans="1:16" ht="14.25" customHeight="1">
      <c r="A2949" s="253"/>
      <c r="B2949" s="254"/>
      <c r="C2949" s="134">
        <v>15</v>
      </c>
      <c r="D2949" s="161"/>
      <c r="E2949" s="119"/>
      <c r="F2949" s="119"/>
      <c r="G2949" s="119"/>
      <c r="H2949" s="119"/>
      <c r="I2949" s="119"/>
      <c r="J2949" s="119"/>
      <c r="K2949" s="119"/>
      <c r="L2949" s="119"/>
      <c r="M2949" s="119"/>
      <c r="N2949" s="119"/>
      <c r="O2949" s="119"/>
      <c r="P2949" s="120">
        <f t="shared" si="157"/>
        <v>0</v>
      </c>
    </row>
    <row r="2950" spans="1:16" ht="14.25" customHeight="1">
      <c r="A2950" s="253"/>
      <c r="B2950" s="254"/>
      <c r="C2950" s="134">
        <v>16</v>
      </c>
      <c r="D2950" s="161"/>
      <c r="E2950" s="119"/>
      <c r="F2950" s="119"/>
      <c r="G2950" s="119"/>
      <c r="H2950" s="119"/>
      <c r="I2950" s="119"/>
      <c r="J2950" s="119"/>
      <c r="K2950" s="119"/>
      <c r="L2950" s="119"/>
      <c r="M2950" s="119"/>
      <c r="N2950" s="119"/>
      <c r="O2950" s="119"/>
      <c r="P2950" s="120">
        <f t="shared" si="157"/>
        <v>0</v>
      </c>
    </row>
    <row r="2951" spans="1:16" ht="14.25" customHeight="1">
      <c r="A2951" s="253"/>
      <c r="B2951" s="254"/>
      <c r="C2951" s="134">
        <v>17</v>
      </c>
      <c r="D2951" s="161"/>
      <c r="E2951" s="119"/>
      <c r="F2951" s="119"/>
      <c r="G2951" s="119"/>
      <c r="H2951" s="119"/>
      <c r="I2951" s="119"/>
      <c r="J2951" s="119"/>
      <c r="K2951" s="119"/>
      <c r="L2951" s="119"/>
      <c r="M2951" s="119"/>
      <c r="N2951" s="119"/>
      <c r="O2951" s="119"/>
      <c r="P2951" s="120">
        <f t="shared" si="157"/>
        <v>0</v>
      </c>
    </row>
    <row r="2952" spans="1:16" ht="14.25" customHeight="1">
      <c r="A2952" s="253"/>
      <c r="B2952" s="254"/>
      <c r="C2952" s="134">
        <v>25</v>
      </c>
      <c r="D2952" s="161"/>
      <c r="E2952" s="119"/>
      <c r="F2952" s="119"/>
      <c r="G2952" s="119"/>
      <c r="H2952" s="119"/>
      <c r="I2952" s="119"/>
      <c r="J2952" s="119"/>
      <c r="K2952" s="119"/>
      <c r="L2952" s="119"/>
      <c r="M2952" s="119"/>
      <c r="N2952" s="119"/>
      <c r="O2952" s="119"/>
      <c r="P2952" s="120">
        <f t="shared" si="157"/>
        <v>0</v>
      </c>
    </row>
    <row r="2953" spans="1:16" ht="14.25" customHeight="1">
      <c r="A2953" s="253"/>
      <c r="B2953" s="254"/>
      <c r="C2953" s="134">
        <v>26</v>
      </c>
      <c r="D2953" s="161"/>
      <c r="E2953" s="119"/>
      <c r="F2953" s="119"/>
      <c r="G2953" s="119"/>
      <c r="H2953" s="119"/>
      <c r="I2953" s="119"/>
      <c r="J2953" s="119"/>
      <c r="K2953" s="119"/>
      <c r="L2953" s="119"/>
      <c r="M2953" s="119"/>
      <c r="N2953" s="119"/>
      <c r="O2953" s="119"/>
      <c r="P2953" s="120">
        <f t="shared" si="157"/>
        <v>0</v>
      </c>
    </row>
    <row r="2954" spans="1:16" ht="14.25" customHeight="1">
      <c r="A2954" s="255"/>
      <c r="B2954" s="256"/>
      <c r="C2954" s="134">
        <v>27</v>
      </c>
      <c r="D2954" s="161"/>
      <c r="E2954" s="119"/>
      <c r="F2954" s="119"/>
      <c r="G2954" s="119"/>
      <c r="H2954" s="119"/>
      <c r="I2954" s="119"/>
      <c r="J2954" s="119"/>
      <c r="K2954" s="119"/>
      <c r="L2954" s="119"/>
      <c r="M2954" s="119"/>
      <c r="N2954" s="119"/>
      <c r="O2954" s="119"/>
      <c r="P2954" s="120">
        <f t="shared" si="157"/>
        <v>0</v>
      </c>
    </row>
    <row r="2955" spans="1:16" ht="14.25" customHeight="1">
      <c r="A2955" s="340">
        <v>922</v>
      </c>
      <c r="B2955" s="341" t="s">
        <v>2202</v>
      </c>
      <c r="C2955" s="134">
        <v>11</v>
      </c>
      <c r="D2955" s="161"/>
      <c r="E2955" s="119"/>
      <c r="F2955" s="119"/>
      <c r="G2955" s="119"/>
      <c r="H2955" s="119"/>
      <c r="I2955" s="119"/>
      <c r="J2955" s="119"/>
      <c r="K2955" s="119"/>
      <c r="L2955" s="119"/>
      <c r="M2955" s="119"/>
      <c r="N2955" s="119"/>
      <c r="O2955" s="119"/>
      <c r="P2955" s="120">
        <f t="shared" si="157"/>
        <v>0</v>
      </c>
    </row>
    <row r="2956" spans="1:16" ht="14.25" customHeight="1">
      <c r="A2956" s="253"/>
      <c r="B2956" s="254"/>
      <c r="C2956" s="134">
        <v>12</v>
      </c>
      <c r="D2956" s="161"/>
      <c r="E2956" s="119"/>
      <c r="F2956" s="119"/>
      <c r="G2956" s="119"/>
      <c r="H2956" s="119"/>
      <c r="I2956" s="119"/>
      <c r="J2956" s="119"/>
      <c r="K2956" s="119"/>
      <c r="L2956" s="119"/>
      <c r="M2956" s="119"/>
      <c r="N2956" s="119"/>
      <c r="O2956" s="119"/>
      <c r="P2956" s="120">
        <f t="shared" si="157"/>
        <v>0</v>
      </c>
    </row>
    <row r="2957" spans="1:16" ht="14.25" customHeight="1">
      <c r="A2957" s="253"/>
      <c r="B2957" s="254"/>
      <c r="C2957" s="134">
        <v>13</v>
      </c>
      <c r="D2957" s="161"/>
      <c r="E2957" s="119"/>
      <c r="F2957" s="119"/>
      <c r="G2957" s="119"/>
      <c r="H2957" s="119"/>
      <c r="I2957" s="119"/>
      <c r="J2957" s="119"/>
      <c r="K2957" s="119"/>
      <c r="L2957" s="119"/>
      <c r="M2957" s="119"/>
      <c r="N2957" s="119"/>
      <c r="O2957" s="119"/>
      <c r="P2957" s="120">
        <f t="shared" si="157"/>
        <v>0</v>
      </c>
    </row>
    <row r="2958" spans="1:16" ht="14.25" customHeight="1">
      <c r="A2958" s="253"/>
      <c r="B2958" s="254"/>
      <c r="C2958" s="134">
        <v>14</v>
      </c>
      <c r="D2958" s="161"/>
      <c r="E2958" s="119"/>
      <c r="F2958" s="119"/>
      <c r="G2958" s="119"/>
      <c r="H2958" s="119"/>
      <c r="I2958" s="119"/>
      <c r="J2958" s="119"/>
      <c r="K2958" s="119"/>
      <c r="L2958" s="119"/>
      <c r="M2958" s="119"/>
      <c r="N2958" s="119"/>
      <c r="O2958" s="119"/>
      <c r="P2958" s="120">
        <f t="shared" si="157"/>
        <v>0</v>
      </c>
    </row>
    <row r="2959" spans="1:16" ht="14.25" customHeight="1">
      <c r="A2959" s="253"/>
      <c r="B2959" s="254"/>
      <c r="C2959" s="134">
        <v>15</v>
      </c>
      <c r="D2959" s="161"/>
      <c r="E2959" s="119"/>
      <c r="F2959" s="119"/>
      <c r="G2959" s="119"/>
      <c r="H2959" s="119"/>
      <c r="I2959" s="119"/>
      <c r="J2959" s="119"/>
      <c r="K2959" s="119"/>
      <c r="L2959" s="119"/>
      <c r="M2959" s="119"/>
      <c r="N2959" s="119"/>
      <c r="O2959" s="119"/>
      <c r="P2959" s="120">
        <f t="shared" si="157"/>
        <v>0</v>
      </c>
    </row>
    <row r="2960" spans="1:16" ht="14.25" customHeight="1">
      <c r="A2960" s="253"/>
      <c r="B2960" s="254"/>
      <c r="C2960" s="134">
        <v>16</v>
      </c>
      <c r="D2960" s="161"/>
      <c r="E2960" s="119"/>
      <c r="F2960" s="119"/>
      <c r="G2960" s="119"/>
      <c r="H2960" s="119"/>
      <c r="I2960" s="119"/>
      <c r="J2960" s="119"/>
      <c r="K2960" s="119"/>
      <c r="L2960" s="119"/>
      <c r="M2960" s="119"/>
      <c r="N2960" s="119"/>
      <c r="O2960" s="119"/>
      <c r="P2960" s="120">
        <f t="shared" si="157"/>
        <v>0</v>
      </c>
    </row>
    <row r="2961" spans="1:16" ht="14.25" customHeight="1">
      <c r="A2961" s="253"/>
      <c r="B2961" s="254"/>
      <c r="C2961" s="134">
        <v>17</v>
      </c>
      <c r="D2961" s="161"/>
      <c r="E2961" s="119"/>
      <c r="F2961" s="119"/>
      <c r="G2961" s="119"/>
      <c r="H2961" s="119"/>
      <c r="I2961" s="119"/>
      <c r="J2961" s="119"/>
      <c r="K2961" s="119"/>
      <c r="L2961" s="119"/>
      <c r="M2961" s="119"/>
      <c r="N2961" s="119"/>
      <c r="O2961" s="119"/>
      <c r="P2961" s="120">
        <f t="shared" si="157"/>
        <v>0</v>
      </c>
    </row>
    <row r="2962" spans="1:16" ht="14.25" customHeight="1">
      <c r="A2962" s="253"/>
      <c r="B2962" s="254"/>
      <c r="C2962" s="134">
        <v>25</v>
      </c>
      <c r="D2962" s="161"/>
      <c r="E2962" s="119"/>
      <c r="F2962" s="119"/>
      <c r="G2962" s="119"/>
      <c r="H2962" s="119"/>
      <c r="I2962" s="119"/>
      <c r="J2962" s="119"/>
      <c r="K2962" s="119"/>
      <c r="L2962" s="119"/>
      <c r="M2962" s="119"/>
      <c r="N2962" s="119"/>
      <c r="O2962" s="119"/>
      <c r="P2962" s="120">
        <f t="shared" si="157"/>
        <v>0</v>
      </c>
    </row>
    <row r="2963" spans="1:16" ht="14.25" customHeight="1">
      <c r="A2963" s="253"/>
      <c r="B2963" s="254"/>
      <c r="C2963" s="134">
        <v>26</v>
      </c>
      <c r="D2963" s="161"/>
      <c r="E2963" s="119"/>
      <c r="F2963" s="119"/>
      <c r="G2963" s="119"/>
      <c r="H2963" s="119"/>
      <c r="I2963" s="119"/>
      <c r="J2963" s="119"/>
      <c r="K2963" s="119"/>
      <c r="L2963" s="119"/>
      <c r="M2963" s="119"/>
      <c r="N2963" s="119"/>
      <c r="O2963" s="119"/>
      <c r="P2963" s="120">
        <f t="shared" si="157"/>
        <v>0</v>
      </c>
    </row>
    <row r="2964" spans="1:16" ht="14.25" customHeight="1">
      <c r="A2964" s="255"/>
      <c r="B2964" s="256"/>
      <c r="C2964" s="134">
        <v>27</v>
      </c>
      <c r="D2964" s="161"/>
      <c r="E2964" s="119"/>
      <c r="F2964" s="119"/>
      <c r="G2964" s="119"/>
      <c r="H2964" s="119"/>
      <c r="I2964" s="119"/>
      <c r="J2964" s="119"/>
      <c r="K2964" s="119"/>
      <c r="L2964" s="119"/>
      <c r="M2964" s="119"/>
      <c r="N2964" s="119"/>
      <c r="O2964" s="119"/>
      <c r="P2964" s="120">
        <f t="shared" si="157"/>
        <v>0</v>
      </c>
    </row>
    <row r="2965" spans="1:16" ht="14.25" customHeight="1">
      <c r="A2965" s="340">
        <v>923</v>
      </c>
      <c r="B2965" s="341" t="s">
        <v>2203</v>
      </c>
      <c r="C2965" s="134">
        <v>11</v>
      </c>
      <c r="D2965" s="161"/>
      <c r="E2965" s="119"/>
      <c r="F2965" s="119"/>
      <c r="G2965" s="119"/>
      <c r="H2965" s="119"/>
      <c r="I2965" s="119"/>
      <c r="J2965" s="119"/>
      <c r="K2965" s="119"/>
      <c r="L2965" s="119"/>
      <c r="M2965" s="119"/>
      <c r="N2965" s="119"/>
      <c r="O2965" s="119"/>
      <c r="P2965" s="120">
        <f t="shared" si="157"/>
        <v>0</v>
      </c>
    </row>
    <row r="2966" spans="1:16" ht="14.25" customHeight="1">
      <c r="A2966" s="253"/>
      <c r="B2966" s="254"/>
      <c r="C2966" s="134">
        <v>12</v>
      </c>
      <c r="D2966" s="161"/>
      <c r="E2966" s="119"/>
      <c r="F2966" s="119"/>
      <c r="G2966" s="119"/>
      <c r="H2966" s="119"/>
      <c r="I2966" s="119"/>
      <c r="J2966" s="119"/>
      <c r="K2966" s="119"/>
      <c r="L2966" s="119"/>
      <c r="M2966" s="119"/>
      <c r="N2966" s="119"/>
      <c r="O2966" s="119"/>
      <c r="P2966" s="120">
        <f t="shared" si="157"/>
        <v>0</v>
      </c>
    </row>
    <row r="2967" spans="1:16" ht="14.25" customHeight="1">
      <c r="A2967" s="253"/>
      <c r="B2967" s="254"/>
      <c r="C2967" s="134">
        <v>13</v>
      </c>
      <c r="D2967" s="161"/>
      <c r="E2967" s="119"/>
      <c r="F2967" s="119"/>
      <c r="G2967" s="119"/>
      <c r="H2967" s="119"/>
      <c r="I2967" s="119"/>
      <c r="J2967" s="119"/>
      <c r="K2967" s="119"/>
      <c r="L2967" s="119"/>
      <c r="M2967" s="119"/>
      <c r="N2967" s="119"/>
      <c r="O2967" s="119"/>
      <c r="P2967" s="120">
        <f t="shared" si="157"/>
        <v>0</v>
      </c>
    </row>
    <row r="2968" spans="1:16" ht="14.25" customHeight="1">
      <c r="A2968" s="253"/>
      <c r="B2968" s="254"/>
      <c r="C2968" s="134">
        <v>14</v>
      </c>
      <c r="D2968" s="161"/>
      <c r="E2968" s="119"/>
      <c r="F2968" s="119"/>
      <c r="G2968" s="119"/>
      <c r="H2968" s="119"/>
      <c r="I2968" s="119"/>
      <c r="J2968" s="119"/>
      <c r="K2968" s="119"/>
      <c r="L2968" s="119"/>
      <c r="M2968" s="119"/>
      <c r="N2968" s="119"/>
      <c r="O2968" s="119"/>
      <c r="P2968" s="120">
        <f t="shared" si="157"/>
        <v>0</v>
      </c>
    </row>
    <row r="2969" spans="1:16" ht="14.25" customHeight="1">
      <c r="A2969" s="253"/>
      <c r="B2969" s="254"/>
      <c r="C2969" s="134">
        <v>15</v>
      </c>
      <c r="D2969" s="161"/>
      <c r="E2969" s="119"/>
      <c r="F2969" s="119"/>
      <c r="G2969" s="119"/>
      <c r="H2969" s="119"/>
      <c r="I2969" s="119"/>
      <c r="J2969" s="119"/>
      <c r="K2969" s="119"/>
      <c r="L2969" s="119"/>
      <c r="M2969" s="119"/>
      <c r="N2969" s="119"/>
      <c r="O2969" s="119"/>
      <c r="P2969" s="120">
        <f t="shared" si="157"/>
        <v>0</v>
      </c>
    </row>
    <row r="2970" spans="1:16" ht="14.25" customHeight="1">
      <c r="A2970" s="253"/>
      <c r="B2970" s="254"/>
      <c r="C2970" s="134">
        <v>16</v>
      </c>
      <c r="D2970" s="161"/>
      <c r="E2970" s="119"/>
      <c r="F2970" s="119"/>
      <c r="G2970" s="119"/>
      <c r="H2970" s="119"/>
      <c r="I2970" s="119"/>
      <c r="J2970" s="119"/>
      <c r="K2970" s="119"/>
      <c r="L2970" s="119"/>
      <c r="M2970" s="119"/>
      <c r="N2970" s="119"/>
      <c r="O2970" s="119"/>
      <c r="P2970" s="120">
        <f t="shared" si="157"/>
        <v>0</v>
      </c>
    </row>
    <row r="2971" spans="1:16" ht="14.25" customHeight="1">
      <c r="A2971" s="253"/>
      <c r="B2971" s="254"/>
      <c r="C2971" s="134">
        <v>17</v>
      </c>
      <c r="D2971" s="161"/>
      <c r="E2971" s="119"/>
      <c r="F2971" s="119"/>
      <c r="G2971" s="119"/>
      <c r="H2971" s="119"/>
      <c r="I2971" s="119"/>
      <c r="J2971" s="119"/>
      <c r="K2971" s="119"/>
      <c r="L2971" s="119"/>
      <c r="M2971" s="119"/>
      <c r="N2971" s="119"/>
      <c r="O2971" s="119"/>
      <c r="P2971" s="120">
        <f t="shared" si="157"/>
        <v>0</v>
      </c>
    </row>
    <row r="2972" spans="1:16" ht="14.25" customHeight="1">
      <c r="A2972" s="253"/>
      <c r="B2972" s="254"/>
      <c r="C2972" s="134">
        <v>25</v>
      </c>
      <c r="D2972" s="161"/>
      <c r="E2972" s="119"/>
      <c r="F2972" s="119"/>
      <c r="G2972" s="119"/>
      <c r="H2972" s="119"/>
      <c r="I2972" s="119"/>
      <c r="J2972" s="119"/>
      <c r="K2972" s="119"/>
      <c r="L2972" s="119"/>
      <c r="M2972" s="119"/>
      <c r="N2972" s="119"/>
      <c r="O2972" s="119"/>
      <c r="P2972" s="120">
        <f t="shared" si="157"/>
        <v>0</v>
      </c>
    </row>
    <row r="2973" spans="1:16" ht="14.25" customHeight="1">
      <c r="A2973" s="253"/>
      <c r="B2973" s="254"/>
      <c r="C2973" s="134">
        <v>26</v>
      </c>
      <c r="D2973" s="161"/>
      <c r="E2973" s="119"/>
      <c r="F2973" s="119"/>
      <c r="G2973" s="119"/>
      <c r="H2973" s="119"/>
      <c r="I2973" s="119"/>
      <c r="J2973" s="119"/>
      <c r="K2973" s="119"/>
      <c r="L2973" s="119"/>
      <c r="M2973" s="119"/>
      <c r="N2973" s="119"/>
      <c r="O2973" s="119"/>
      <c r="P2973" s="120">
        <f t="shared" si="157"/>
        <v>0</v>
      </c>
    </row>
    <row r="2974" spans="1:16" ht="14.25" customHeight="1">
      <c r="A2974" s="255"/>
      <c r="B2974" s="256"/>
      <c r="C2974" s="134">
        <v>27</v>
      </c>
      <c r="D2974" s="161"/>
      <c r="E2974" s="119"/>
      <c r="F2974" s="119"/>
      <c r="G2974" s="119"/>
      <c r="H2974" s="119"/>
      <c r="I2974" s="119"/>
      <c r="J2974" s="119"/>
      <c r="K2974" s="119"/>
      <c r="L2974" s="119"/>
      <c r="M2974" s="119"/>
      <c r="N2974" s="119"/>
      <c r="O2974" s="119"/>
      <c r="P2974" s="120">
        <f t="shared" si="157"/>
        <v>0</v>
      </c>
    </row>
    <row r="2975" spans="1:16" ht="14.25" customHeight="1">
      <c r="A2975" s="157">
        <v>924</v>
      </c>
      <c r="B2975" s="158" t="s">
        <v>2204</v>
      </c>
      <c r="C2975" s="159"/>
      <c r="D2975" s="159"/>
      <c r="E2975" s="159"/>
      <c r="F2975" s="159"/>
      <c r="G2975" s="159"/>
      <c r="H2975" s="159"/>
      <c r="I2975" s="159"/>
      <c r="J2975" s="159"/>
      <c r="K2975" s="159"/>
      <c r="L2975" s="159"/>
      <c r="M2975" s="159"/>
      <c r="N2975" s="159"/>
      <c r="O2975" s="159"/>
      <c r="P2975" s="119">
        <f t="shared" si="157"/>
        <v>0</v>
      </c>
    </row>
    <row r="2976" spans="1:16" ht="14.25" customHeight="1">
      <c r="A2976" s="157">
        <v>925</v>
      </c>
      <c r="B2976" s="158" t="s">
        <v>2205</v>
      </c>
      <c r="C2976" s="159"/>
      <c r="D2976" s="159"/>
      <c r="E2976" s="159"/>
      <c r="F2976" s="159"/>
      <c r="G2976" s="159"/>
      <c r="H2976" s="159"/>
      <c r="I2976" s="159"/>
      <c r="J2976" s="159"/>
      <c r="K2976" s="159"/>
      <c r="L2976" s="159"/>
      <c r="M2976" s="159"/>
      <c r="N2976" s="159"/>
      <c r="O2976" s="159"/>
      <c r="P2976" s="119">
        <f t="shared" si="157"/>
        <v>0</v>
      </c>
    </row>
    <row r="2977" spans="1:16" ht="14.25" customHeight="1">
      <c r="A2977" s="157">
        <v>926</v>
      </c>
      <c r="B2977" s="158" t="s">
        <v>2206</v>
      </c>
      <c r="C2977" s="159"/>
      <c r="D2977" s="159"/>
      <c r="E2977" s="159"/>
      <c r="F2977" s="159"/>
      <c r="G2977" s="159"/>
      <c r="H2977" s="159"/>
      <c r="I2977" s="159"/>
      <c r="J2977" s="159"/>
      <c r="K2977" s="159"/>
      <c r="L2977" s="159"/>
      <c r="M2977" s="159"/>
      <c r="N2977" s="159"/>
      <c r="O2977" s="159"/>
      <c r="P2977" s="119">
        <f t="shared" si="157"/>
        <v>0</v>
      </c>
    </row>
    <row r="2978" spans="1:16" ht="14.25" customHeight="1">
      <c r="A2978" s="157">
        <v>927</v>
      </c>
      <c r="B2978" s="158" t="s">
        <v>2207</v>
      </c>
      <c r="C2978" s="159"/>
      <c r="D2978" s="159"/>
      <c r="E2978" s="159"/>
      <c r="F2978" s="159"/>
      <c r="G2978" s="159"/>
      <c r="H2978" s="159"/>
      <c r="I2978" s="159"/>
      <c r="J2978" s="159"/>
      <c r="K2978" s="159"/>
      <c r="L2978" s="159"/>
      <c r="M2978" s="159"/>
      <c r="N2978" s="159"/>
      <c r="O2978" s="159"/>
      <c r="P2978" s="119">
        <f t="shared" si="157"/>
        <v>0</v>
      </c>
    </row>
    <row r="2979" spans="1:16" ht="14.25" customHeight="1">
      <c r="A2979" s="157">
        <v>928</v>
      </c>
      <c r="B2979" s="158" t="s">
        <v>2208</v>
      </c>
      <c r="C2979" s="159"/>
      <c r="D2979" s="159"/>
      <c r="E2979" s="159"/>
      <c r="F2979" s="159"/>
      <c r="G2979" s="159"/>
      <c r="H2979" s="159"/>
      <c r="I2979" s="159"/>
      <c r="J2979" s="159"/>
      <c r="K2979" s="159"/>
      <c r="L2979" s="159"/>
      <c r="M2979" s="159"/>
      <c r="N2979" s="159"/>
      <c r="O2979" s="159"/>
      <c r="P2979" s="119">
        <f t="shared" si="157"/>
        <v>0</v>
      </c>
    </row>
    <row r="2980" spans="1:16" ht="14.25" customHeight="1">
      <c r="A2980" s="155">
        <v>9300</v>
      </c>
      <c r="B2980" s="339" t="s">
        <v>2209</v>
      </c>
      <c r="C2980" s="262"/>
      <c r="D2980" s="156">
        <f t="shared" ref="D2980:P2980" si="158">SUM(D2981:D2991)</f>
        <v>0</v>
      </c>
      <c r="E2980" s="115">
        <f t="shared" si="158"/>
        <v>0</v>
      </c>
      <c r="F2980" s="115">
        <f t="shared" si="158"/>
        <v>0</v>
      </c>
      <c r="G2980" s="115">
        <f t="shared" si="158"/>
        <v>0</v>
      </c>
      <c r="H2980" s="115">
        <f t="shared" si="158"/>
        <v>0</v>
      </c>
      <c r="I2980" s="115">
        <f t="shared" si="158"/>
        <v>0</v>
      </c>
      <c r="J2980" s="115">
        <f t="shared" si="158"/>
        <v>0</v>
      </c>
      <c r="K2980" s="115">
        <f t="shared" si="158"/>
        <v>0</v>
      </c>
      <c r="L2980" s="115">
        <f t="shared" si="158"/>
        <v>0</v>
      </c>
      <c r="M2980" s="115">
        <f t="shared" si="158"/>
        <v>0</v>
      </c>
      <c r="N2980" s="115">
        <f t="shared" si="158"/>
        <v>0</v>
      </c>
      <c r="O2980" s="115">
        <f t="shared" si="158"/>
        <v>0</v>
      </c>
      <c r="P2980" s="115">
        <f t="shared" si="158"/>
        <v>0</v>
      </c>
    </row>
    <row r="2981" spans="1:16" ht="14.25" customHeight="1">
      <c r="A2981" s="340">
        <v>931</v>
      </c>
      <c r="B2981" s="341" t="s">
        <v>2210</v>
      </c>
      <c r="C2981" s="134">
        <v>11</v>
      </c>
      <c r="D2981" s="161"/>
      <c r="E2981" s="119"/>
      <c r="F2981" s="119"/>
      <c r="G2981" s="119"/>
      <c r="H2981" s="119"/>
      <c r="I2981" s="119"/>
      <c r="J2981" s="119"/>
      <c r="K2981" s="119"/>
      <c r="L2981" s="119"/>
      <c r="M2981" s="119"/>
      <c r="N2981" s="119"/>
      <c r="O2981" s="119"/>
      <c r="P2981" s="120">
        <f t="shared" ref="P2981:P2991" si="159">SUM(D2981:O2981)</f>
        <v>0</v>
      </c>
    </row>
    <row r="2982" spans="1:16" ht="14.25" customHeight="1">
      <c r="A2982" s="253"/>
      <c r="B2982" s="254"/>
      <c r="C2982" s="134">
        <v>12</v>
      </c>
      <c r="D2982" s="161"/>
      <c r="E2982" s="119"/>
      <c r="F2982" s="119"/>
      <c r="G2982" s="119"/>
      <c r="H2982" s="119"/>
      <c r="I2982" s="119"/>
      <c r="J2982" s="119"/>
      <c r="K2982" s="119"/>
      <c r="L2982" s="119"/>
      <c r="M2982" s="119"/>
      <c r="N2982" s="119"/>
      <c r="O2982" s="119"/>
      <c r="P2982" s="120">
        <f t="shared" si="159"/>
        <v>0</v>
      </c>
    </row>
    <row r="2983" spans="1:16" ht="14.25" customHeight="1">
      <c r="A2983" s="253"/>
      <c r="B2983" s="254"/>
      <c r="C2983" s="134">
        <v>13</v>
      </c>
      <c r="D2983" s="161"/>
      <c r="E2983" s="119"/>
      <c r="F2983" s="119"/>
      <c r="G2983" s="119"/>
      <c r="H2983" s="119"/>
      <c r="I2983" s="119"/>
      <c r="J2983" s="119"/>
      <c r="K2983" s="119"/>
      <c r="L2983" s="119"/>
      <c r="M2983" s="119"/>
      <c r="N2983" s="119"/>
      <c r="O2983" s="119"/>
      <c r="P2983" s="120">
        <f t="shared" si="159"/>
        <v>0</v>
      </c>
    </row>
    <row r="2984" spans="1:16" ht="14.25" customHeight="1">
      <c r="A2984" s="253"/>
      <c r="B2984" s="254"/>
      <c r="C2984" s="134">
        <v>14</v>
      </c>
      <c r="D2984" s="161"/>
      <c r="E2984" s="119"/>
      <c r="F2984" s="119"/>
      <c r="G2984" s="119"/>
      <c r="H2984" s="119"/>
      <c r="I2984" s="119"/>
      <c r="J2984" s="119"/>
      <c r="K2984" s="119"/>
      <c r="L2984" s="119"/>
      <c r="M2984" s="119"/>
      <c r="N2984" s="119"/>
      <c r="O2984" s="119"/>
      <c r="P2984" s="120">
        <f t="shared" si="159"/>
        <v>0</v>
      </c>
    </row>
    <row r="2985" spans="1:16" ht="14.25" customHeight="1">
      <c r="A2985" s="253"/>
      <c r="B2985" s="254"/>
      <c r="C2985" s="134">
        <v>15</v>
      </c>
      <c r="D2985" s="161"/>
      <c r="E2985" s="119"/>
      <c r="F2985" s="119"/>
      <c r="G2985" s="119"/>
      <c r="H2985" s="119"/>
      <c r="I2985" s="119"/>
      <c r="J2985" s="119"/>
      <c r="K2985" s="119"/>
      <c r="L2985" s="119"/>
      <c r="M2985" s="119"/>
      <c r="N2985" s="119"/>
      <c r="O2985" s="119"/>
      <c r="P2985" s="120">
        <f t="shared" si="159"/>
        <v>0</v>
      </c>
    </row>
    <row r="2986" spans="1:16" ht="14.25" customHeight="1">
      <c r="A2986" s="253"/>
      <c r="B2986" s="254"/>
      <c r="C2986" s="134">
        <v>16</v>
      </c>
      <c r="D2986" s="161"/>
      <c r="E2986" s="119"/>
      <c r="F2986" s="119"/>
      <c r="G2986" s="119"/>
      <c r="H2986" s="119"/>
      <c r="I2986" s="119"/>
      <c r="J2986" s="119"/>
      <c r="K2986" s="119"/>
      <c r="L2986" s="119"/>
      <c r="M2986" s="119"/>
      <c r="N2986" s="119"/>
      <c r="O2986" s="119"/>
      <c r="P2986" s="120">
        <f t="shared" si="159"/>
        <v>0</v>
      </c>
    </row>
    <row r="2987" spans="1:16" ht="14.25" customHeight="1">
      <c r="A2987" s="253"/>
      <c r="B2987" s="254"/>
      <c r="C2987" s="134">
        <v>17</v>
      </c>
      <c r="D2987" s="161"/>
      <c r="E2987" s="119"/>
      <c r="F2987" s="119"/>
      <c r="G2987" s="119"/>
      <c r="H2987" s="119"/>
      <c r="I2987" s="119"/>
      <c r="J2987" s="119"/>
      <c r="K2987" s="119"/>
      <c r="L2987" s="119"/>
      <c r="M2987" s="119"/>
      <c r="N2987" s="119"/>
      <c r="O2987" s="119"/>
      <c r="P2987" s="120">
        <f t="shared" si="159"/>
        <v>0</v>
      </c>
    </row>
    <row r="2988" spans="1:16" ht="14.25" customHeight="1">
      <c r="A2988" s="253"/>
      <c r="B2988" s="254"/>
      <c r="C2988" s="134">
        <v>25</v>
      </c>
      <c r="D2988" s="161"/>
      <c r="E2988" s="119"/>
      <c r="F2988" s="119"/>
      <c r="G2988" s="119"/>
      <c r="H2988" s="119"/>
      <c r="I2988" s="119"/>
      <c r="J2988" s="119"/>
      <c r="K2988" s="119"/>
      <c r="L2988" s="119"/>
      <c r="M2988" s="119"/>
      <c r="N2988" s="119"/>
      <c r="O2988" s="119"/>
      <c r="P2988" s="120">
        <f t="shared" si="159"/>
        <v>0</v>
      </c>
    </row>
    <row r="2989" spans="1:16" ht="14.25" customHeight="1">
      <c r="A2989" s="253"/>
      <c r="B2989" s="254"/>
      <c r="C2989" s="134">
        <v>26</v>
      </c>
      <c r="D2989" s="161"/>
      <c r="E2989" s="119"/>
      <c r="F2989" s="119"/>
      <c r="G2989" s="119"/>
      <c r="H2989" s="119"/>
      <c r="I2989" s="119"/>
      <c r="J2989" s="119"/>
      <c r="K2989" s="119"/>
      <c r="L2989" s="119"/>
      <c r="M2989" s="119"/>
      <c r="N2989" s="119"/>
      <c r="O2989" s="119"/>
      <c r="P2989" s="120">
        <f t="shared" si="159"/>
        <v>0</v>
      </c>
    </row>
    <row r="2990" spans="1:16" ht="14.25" customHeight="1">
      <c r="A2990" s="255"/>
      <c r="B2990" s="256"/>
      <c r="C2990" s="134">
        <v>27</v>
      </c>
      <c r="D2990" s="161"/>
      <c r="E2990" s="119"/>
      <c r="F2990" s="119"/>
      <c r="G2990" s="119"/>
      <c r="H2990" s="119"/>
      <c r="I2990" s="119"/>
      <c r="J2990" s="119"/>
      <c r="K2990" s="119"/>
      <c r="L2990" s="119"/>
      <c r="M2990" s="119"/>
      <c r="N2990" s="119"/>
      <c r="O2990" s="119"/>
      <c r="P2990" s="120">
        <f t="shared" si="159"/>
        <v>0</v>
      </c>
    </row>
    <row r="2991" spans="1:16" ht="14.25" customHeight="1">
      <c r="A2991" s="157">
        <v>932</v>
      </c>
      <c r="B2991" s="158" t="s">
        <v>2211</v>
      </c>
      <c r="C2991" s="159"/>
      <c r="D2991" s="159"/>
      <c r="E2991" s="159"/>
      <c r="F2991" s="159"/>
      <c r="G2991" s="159"/>
      <c r="H2991" s="159"/>
      <c r="I2991" s="159"/>
      <c r="J2991" s="159"/>
      <c r="K2991" s="159"/>
      <c r="L2991" s="159"/>
      <c r="M2991" s="159"/>
      <c r="N2991" s="159"/>
      <c r="O2991" s="159"/>
      <c r="P2991" s="119">
        <f t="shared" si="159"/>
        <v>0</v>
      </c>
    </row>
    <row r="2992" spans="1:16" ht="14.25" customHeight="1">
      <c r="A2992" s="155">
        <v>9400</v>
      </c>
      <c r="B2992" s="339" t="s">
        <v>2212</v>
      </c>
      <c r="C2992" s="262"/>
      <c r="D2992" s="156">
        <f t="shared" ref="D2992:P2992" si="160">SUM(D2993:D3003)</f>
        <v>0</v>
      </c>
      <c r="E2992" s="115">
        <f t="shared" si="160"/>
        <v>0</v>
      </c>
      <c r="F2992" s="115">
        <f t="shared" si="160"/>
        <v>0</v>
      </c>
      <c r="G2992" s="115">
        <f t="shared" si="160"/>
        <v>0</v>
      </c>
      <c r="H2992" s="115">
        <f t="shared" si="160"/>
        <v>0</v>
      </c>
      <c r="I2992" s="115">
        <f t="shared" si="160"/>
        <v>0</v>
      </c>
      <c r="J2992" s="115">
        <f t="shared" si="160"/>
        <v>0</v>
      </c>
      <c r="K2992" s="115">
        <f t="shared" si="160"/>
        <v>0</v>
      </c>
      <c r="L2992" s="115">
        <f t="shared" si="160"/>
        <v>0</v>
      </c>
      <c r="M2992" s="115">
        <f t="shared" si="160"/>
        <v>0</v>
      </c>
      <c r="N2992" s="115">
        <f t="shared" si="160"/>
        <v>0</v>
      </c>
      <c r="O2992" s="115">
        <f t="shared" si="160"/>
        <v>0</v>
      </c>
      <c r="P2992" s="115">
        <f t="shared" si="160"/>
        <v>0</v>
      </c>
    </row>
    <row r="2993" spans="1:16" ht="14.25" customHeight="1">
      <c r="A2993" s="340">
        <v>941</v>
      </c>
      <c r="B2993" s="341" t="s">
        <v>2213</v>
      </c>
      <c r="C2993" s="134">
        <v>11</v>
      </c>
      <c r="D2993" s="161"/>
      <c r="E2993" s="119"/>
      <c r="F2993" s="119"/>
      <c r="G2993" s="119"/>
      <c r="H2993" s="119"/>
      <c r="I2993" s="119"/>
      <c r="J2993" s="119"/>
      <c r="K2993" s="119"/>
      <c r="L2993" s="119"/>
      <c r="M2993" s="119"/>
      <c r="N2993" s="119"/>
      <c r="O2993" s="119"/>
      <c r="P2993" s="120">
        <f t="shared" ref="P2993:P3003" si="161">SUM(D2993:O2993)</f>
        <v>0</v>
      </c>
    </row>
    <row r="2994" spans="1:16" ht="14.25" customHeight="1">
      <c r="A2994" s="253"/>
      <c r="B2994" s="254"/>
      <c r="C2994" s="134">
        <v>12</v>
      </c>
      <c r="D2994" s="161"/>
      <c r="E2994" s="119"/>
      <c r="F2994" s="119"/>
      <c r="G2994" s="119"/>
      <c r="H2994" s="119"/>
      <c r="I2994" s="119"/>
      <c r="J2994" s="119"/>
      <c r="K2994" s="119"/>
      <c r="L2994" s="119"/>
      <c r="M2994" s="119"/>
      <c r="N2994" s="119"/>
      <c r="O2994" s="119"/>
      <c r="P2994" s="120">
        <f t="shared" si="161"/>
        <v>0</v>
      </c>
    </row>
    <row r="2995" spans="1:16" ht="14.25" customHeight="1">
      <c r="A2995" s="253"/>
      <c r="B2995" s="254"/>
      <c r="C2995" s="134">
        <v>13</v>
      </c>
      <c r="D2995" s="161"/>
      <c r="E2995" s="119"/>
      <c r="F2995" s="119"/>
      <c r="G2995" s="119"/>
      <c r="H2995" s="119"/>
      <c r="I2995" s="119"/>
      <c r="J2995" s="119"/>
      <c r="K2995" s="119"/>
      <c r="L2995" s="119"/>
      <c r="M2995" s="119"/>
      <c r="N2995" s="119"/>
      <c r="O2995" s="119"/>
      <c r="P2995" s="120">
        <f t="shared" si="161"/>
        <v>0</v>
      </c>
    </row>
    <row r="2996" spans="1:16" ht="14.25" customHeight="1">
      <c r="A2996" s="253"/>
      <c r="B2996" s="254"/>
      <c r="C2996" s="134">
        <v>14</v>
      </c>
      <c r="D2996" s="161"/>
      <c r="E2996" s="119"/>
      <c r="F2996" s="119"/>
      <c r="G2996" s="119"/>
      <c r="H2996" s="119"/>
      <c r="I2996" s="119"/>
      <c r="J2996" s="119"/>
      <c r="K2996" s="119"/>
      <c r="L2996" s="119"/>
      <c r="M2996" s="119"/>
      <c r="N2996" s="119"/>
      <c r="O2996" s="119"/>
      <c r="P2996" s="120">
        <f t="shared" si="161"/>
        <v>0</v>
      </c>
    </row>
    <row r="2997" spans="1:16" ht="14.25" customHeight="1">
      <c r="A2997" s="253"/>
      <c r="B2997" s="254"/>
      <c r="C2997" s="134">
        <v>15</v>
      </c>
      <c r="D2997" s="161"/>
      <c r="E2997" s="119"/>
      <c r="F2997" s="119"/>
      <c r="G2997" s="119"/>
      <c r="H2997" s="119"/>
      <c r="I2997" s="119"/>
      <c r="J2997" s="119"/>
      <c r="K2997" s="119"/>
      <c r="L2997" s="119"/>
      <c r="M2997" s="119"/>
      <c r="N2997" s="119"/>
      <c r="O2997" s="119"/>
      <c r="P2997" s="120">
        <f t="shared" si="161"/>
        <v>0</v>
      </c>
    </row>
    <row r="2998" spans="1:16" ht="14.25" customHeight="1">
      <c r="A2998" s="253"/>
      <c r="B2998" s="254"/>
      <c r="C2998" s="134">
        <v>16</v>
      </c>
      <c r="D2998" s="161"/>
      <c r="E2998" s="119"/>
      <c r="F2998" s="119"/>
      <c r="G2998" s="119"/>
      <c r="H2998" s="119"/>
      <c r="I2998" s="119"/>
      <c r="J2998" s="119"/>
      <c r="K2998" s="119"/>
      <c r="L2998" s="119"/>
      <c r="M2998" s="119"/>
      <c r="N2998" s="119"/>
      <c r="O2998" s="119"/>
      <c r="P2998" s="120">
        <f t="shared" si="161"/>
        <v>0</v>
      </c>
    </row>
    <row r="2999" spans="1:16" ht="14.25" customHeight="1">
      <c r="A2999" s="253"/>
      <c r="B2999" s="254"/>
      <c r="C2999" s="134">
        <v>17</v>
      </c>
      <c r="D2999" s="161"/>
      <c r="E2999" s="119"/>
      <c r="F2999" s="119"/>
      <c r="G2999" s="119"/>
      <c r="H2999" s="119"/>
      <c r="I2999" s="119"/>
      <c r="J2999" s="119"/>
      <c r="K2999" s="119"/>
      <c r="L2999" s="119"/>
      <c r="M2999" s="119"/>
      <c r="N2999" s="119"/>
      <c r="O2999" s="119"/>
      <c r="P2999" s="120">
        <f t="shared" si="161"/>
        <v>0</v>
      </c>
    </row>
    <row r="3000" spans="1:16" ht="14.25" customHeight="1">
      <c r="A3000" s="253"/>
      <c r="B3000" s="254"/>
      <c r="C3000" s="134">
        <v>25</v>
      </c>
      <c r="D3000" s="161"/>
      <c r="E3000" s="119"/>
      <c r="F3000" s="119"/>
      <c r="G3000" s="119"/>
      <c r="H3000" s="119"/>
      <c r="I3000" s="119"/>
      <c r="J3000" s="119"/>
      <c r="K3000" s="119"/>
      <c r="L3000" s="119"/>
      <c r="M3000" s="119"/>
      <c r="N3000" s="119"/>
      <c r="O3000" s="119"/>
      <c r="P3000" s="120">
        <f t="shared" si="161"/>
        <v>0</v>
      </c>
    </row>
    <row r="3001" spans="1:16" ht="14.25" customHeight="1">
      <c r="A3001" s="253"/>
      <c r="B3001" s="254"/>
      <c r="C3001" s="134">
        <v>26</v>
      </c>
      <c r="D3001" s="161"/>
      <c r="E3001" s="119"/>
      <c r="F3001" s="119"/>
      <c r="G3001" s="119"/>
      <c r="H3001" s="119"/>
      <c r="I3001" s="119"/>
      <c r="J3001" s="119"/>
      <c r="K3001" s="119"/>
      <c r="L3001" s="119"/>
      <c r="M3001" s="119"/>
      <c r="N3001" s="119"/>
      <c r="O3001" s="119"/>
      <c r="P3001" s="120">
        <f t="shared" si="161"/>
        <v>0</v>
      </c>
    </row>
    <row r="3002" spans="1:16" ht="14.25" customHeight="1">
      <c r="A3002" s="255"/>
      <c r="B3002" s="256"/>
      <c r="C3002" s="134">
        <v>27</v>
      </c>
      <c r="D3002" s="161"/>
      <c r="E3002" s="119"/>
      <c r="F3002" s="119"/>
      <c r="G3002" s="119"/>
      <c r="H3002" s="119"/>
      <c r="I3002" s="119"/>
      <c r="J3002" s="119"/>
      <c r="K3002" s="119"/>
      <c r="L3002" s="119"/>
      <c r="M3002" s="119"/>
      <c r="N3002" s="119"/>
      <c r="O3002" s="119"/>
      <c r="P3002" s="120">
        <f t="shared" si="161"/>
        <v>0</v>
      </c>
    </row>
    <row r="3003" spans="1:16" ht="14.25" customHeight="1">
      <c r="A3003" s="157">
        <v>942</v>
      </c>
      <c r="B3003" s="158" t="s">
        <v>2214</v>
      </c>
      <c r="C3003" s="159"/>
      <c r="D3003" s="159"/>
      <c r="E3003" s="159"/>
      <c r="F3003" s="159"/>
      <c r="G3003" s="159"/>
      <c r="H3003" s="159"/>
      <c r="I3003" s="159"/>
      <c r="J3003" s="159"/>
      <c r="K3003" s="159"/>
      <c r="L3003" s="159"/>
      <c r="M3003" s="159"/>
      <c r="N3003" s="159"/>
      <c r="O3003" s="159"/>
      <c r="P3003" s="119">
        <f t="shared" si="161"/>
        <v>0</v>
      </c>
    </row>
    <row r="3004" spans="1:16" ht="14.25" customHeight="1">
      <c r="A3004" s="155">
        <v>9500</v>
      </c>
      <c r="B3004" s="339" t="s">
        <v>2215</v>
      </c>
      <c r="C3004" s="262"/>
      <c r="D3004" s="156">
        <f t="shared" ref="D3004:P3004" si="162">SUM(D3005:D3014)</f>
        <v>0</v>
      </c>
      <c r="E3004" s="156">
        <f t="shared" si="162"/>
        <v>0</v>
      </c>
      <c r="F3004" s="156">
        <f t="shared" si="162"/>
        <v>0</v>
      </c>
      <c r="G3004" s="156">
        <f t="shared" si="162"/>
        <v>0</v>
      </c>
      <c r="H3004" s="156">
        <f t="shared" si="162"/>
        <v>0</v>
      </c>
      <c r="I3004" s="156">
        <f t="shared" si="162"/>
        <v>0</v>
      </c>
      <c r="J3004" s="156">
        <f t="shared" si="162"/>
        <v>0</v>
      </c>
      <c r="K3004" s="156">
        <f t="shared" si="162"/>
        <v>0</v>
      </c>
      <c r="L3004" s="156">
        <f t="shared" si="162"/>
        <v>0</v>
      </c>
      <c r="M3004" s="156">
        <f t="shared" si="162"/>
        <v>0</v>
      </c>
      <c r="N3004" s="156">
        <f t="shared" si="162"/>
        <v>0</v>
      </c>
      <c r="O3004" s="156">
        <f t="shared" si="162"/>
        <v>0</v>
      </c>
      <c r="P3004" s="156">
        <f t="shared" si="162"/>
        <v>0</v>
      </c>
    </row>
    <row r="3005" spans="1:16" ht="14.25" customHeight="1">
      <c r="A3005" s="340">
        <v>951</v>
      </c>
      <c r="B3005" s="341" t="s">
        <v>2216</v>
      </c>
      <c r="C3005" s="134">
        <v>11</v>
      </c>
      <c r="D3005" s="161"/>
      <c r="E3005" s="119"/>
      <c r="F3005" s="119"/>
      <c r="G3005" s="119"/>
      <c r="H3005" s="119"/>
      <c r="I3005" s="119"/>
      <c r="J3005" s="119"/>
      <c r="K3005" s="119"/>
      <c r="L3005" s="119"/>
      <c r="M3005" s="119"/>
      <c r="N3005" s="119"/>
      <c r="O3005" s="119"/>
      <c r="P3005" s="120">
        <f t="shared" ref="P3005:P3014" si="163">SUM(D3005:O3005)</f>
        <v>0</v>
      </c>
    </row>
    <row r="3006" spans="1:16" ht="14.25" customHeight="1">
      <c r="A3006" s="253"/>
      <c r="B3006" s="254"/>
      <c r="C3006" s="134">
        <v>12</v>
      </c>
      <c r="D3006" s="161"/>
      <c r="E3006" s="119"/>
      <c r="F3006" s="119"/>
      <c r="G3006" s="119"/>
      <c r="H3006" s="119"/>
      <c r="I3006" s="119"/>
      <c r="J3006" s="119"/>
      <c r="K3006" s="119"/>
      <c r="L3006" s="119"/>
      <c r="M3006" s="119"/>
      <c r="N3006" s="119"/>
      <c r="O3006" s="119"/>
      <c r="P3006" s="120">
        <f t="shared" si="163"/>
        <v>0</v>
      </c>
    </row>
    <row r="3007" spans="1:16" ht="14.25" customHeight="1">
      <c r="A3007" s="253"/>
      <c r="B3007" s="254"/>
      <c r="C3007" s="134">
        <v>13</v>
      </c>
      <c r="D3007" s="161"/>
      <c r="E3007" s="119"/>
      <c r="F3007" s="119"/>
      <c r="G3007" s="119"/>
      <c r="H3007" s="119"/>
      <c r="I3007" s="119"/>
      <c r="J3007" s="119"/>
      <c r="K3007" s="119"/>
      <c r="L3007" s="119"/>
      <c r="M3007" s="119"/>
      <c r="N3007" s="119"/>
      <c r="O3007" s="119"/>
      <c r="P3007" s="120">
        <f t="shared" si="163"/>
        <v>0</v>
      </c>
    </row>
    <row r="3008" spans="1:16" ht="14.25" customHeight="1">
      <c r="A3008" s="253"/>
      <c r="B3008" s="254"/>
      <c r="C3008" s="134">
        <v>14</v>
      </c>
      <c r="D3008" s="161"/>
      <c r="E3008" s="119"/>
      <c r="F3008" s="119"/>
      <c r="G3008" s="119"/>
      <c r="H3008" s="119"/>
      <c r="I3008" s="119"/>
      <c r="J3008" s="119"/>
      <c r="K3008" s="119"/>
      <c r="L3008" s="119"/>
      <c r="M3008" s="119"/>
      <c r="N3008" s="119"/>
      <c r="O3008" s="119"/>
      <c r="P3008" s="120">
        <f t="shared" si="163"/>
        <v>0</v>
      </c>
    </row>
    <row r="3009" spans="1:16" ht="14.25" customHeight="1">
      <c r="A3009" s="253"/>
      <c r="B3009" s="254"/>
      <c r="C3009" s="134">
        <v>15</v>
      </c>
      <c r="D3009" s="161"/>
      <c r="E3009" s="119"/>
      <c r="F3009" s="119"/>
      <c r="G3009" s="119"/>
      <c r="H3009" s="119"/>
      <c r="I3009" s="119"/>
      <c r="J3009" s="119"/>
      <c r="K3009" s="119"/>
      <c r="L3009" s="119"/>
      <c r="M3009" s="119"/>
      <c r="N3009" s="119"/>
      <c r="O3009" s="119"/>
      <c r="P3009" s="120">
        <f t="shared" si="163"/>
        <v>0</v>
      </c>
    </row>
    <row r="3010" spans="1:16" ht="14.25" customHeight="1">
      <c r="A3010" s="253"/>
      <c r="B3010" s="254"/>
      <c r="C3010" s="134">
        <v>16</v>
      </c>
      <c r="D3010" s="161"/>
      <c r="E3010" s="119"/>
      <c r="F3010" s="119"/>
      <c r="G3010" s="119"/>
      <c r="H3010" s="119"/>
      <c r="I3010" s="119"/>
      <c r="J3010" s="119"/>
      <c r="K3010" s="119"/>
      <c r="L3010" s="119"/>
      <c r="M3010" s="119"/>
      <c r="N3010" s="119"/>
      <c r="O3010" s="119"/>
      <c r="P3010" s="120">
        <f t="shared" si="163"/>
        <v>0</v>
      </c>
    </row>
    <row r="3011" spans="1:16" ht="14.25" customHeight="1">
      <c r="A3011" s="253"/>
      <c r="B3011" s="254"/>
      <c r="C3011" s="134">
        <v>17</v>
      </c>
      <c r="D3011" s="161"/>
      <c r="E3011" s="119"/>
      <c r="F3011" s="119"/>
      <c r="G3011" s="119"/>
      <c r="H3011" s="119"/>
      <c r="I3011" s="119"/>
      <c r="J3011" s="119"/>
      <c r="K3011" s="119"/>
      <c r="L3011" s="119"/>
      <c r="M3011" s="119"/>
      <c r="N3011" s="119"/>
      <c r="O3011" s="119"/>
      <c r="P3011" s="120">
        <f t="shared" si="163"/>
        <v>0</v>
      </c>
    </row>
    <row r="3012" spans="1:16" ht="14.25" customHeight="1">
      <c r="A3012" s="253"/>
      <c r="B3012" s="254"/>
      <c r="C3012" s="134">
        <v>25</v>
      </c>
      <c r="D3012" s="161"/>
      <c r="E3012" s="119"/>
      <c r="F3012" s="119"/>
      <c r="G3012" s="119"/>
      <c r="H3012" s="119"/>
      <c r="I3012" s="119"/>
      <c r="J3012" s="119"/>
      <c r="K3012" s="119"/>
      <c r="L3012" s="119"/>
      <c r="M3012" s="119"/>
      <c r="N3012" s="119"/>
      <c r="O3012" s="119"/>
      <c r="P3012" s="120">
        <f t="shared" si="163"/>
        <v>0</v>
      </c>
    </row>
    <row r="3013" spans="1:16" ht="14.25" customHeight="1">
      <c r="A3013" s="253"/>
      <c r="B3013" s="254"/>
      <c r="C3013" s="134">
        <v>26</v>
      </c>
      <c r="D3013" s="161"/>
      <c r="E3013" s="119"/>
      <c r="F3013" s="119"/>
      <c r="G3013" s="119"/>
      <c r="H3013" s="119"/>
      <c r="I3013" s="119"/>
      <c r="J3013" s="119"/>
      <c r="K3013" s="119"/>
      <c r="L3013" s="119"/>
      <c r="M3013" s="119"/>
      <c r="N3013" s="119"/>
      <c r="O3013" s="119"/>
      <c r="P3013" s="120">
        <f t="shared" si="163"/>
        <v>0</v>
      </c>
    </row>
    <row r="3014" spans="1:16" ht="14.25" customHeight="1">
      <c r="A3014" s="255"/>
      <c r="B3014" s="256"/>
      <c r="C3014" s="134">
        <v>27</v>
      </c>
      <c r="D3014" s="161"/>
      <c r="E3014" s="119"/>
      <c r="F3014" s="119"/>
      <c r="G3014" s="119"/>
      <c r="H3014" s="119"/>
      <c r="I3014" s="119"/>
      <c r="J3014" s="119"/>
      <c r="K3014" s="119"/>
      <c r="L3014" s="119"/>
      <c r="M3014" s="119"/>
      <c r="N3014" s="119"/>
      <c r="O3014" s="119"/>
      <c r="P3014" s="120">
        <f t="shared" si="163"/>
        <v>0</v>
      </c>
    </row>
    <row r="3015" spans="1:16" ht="14.25" customHeight="1">
      <c r="A3015" s="155">
        <v>9600</v>
      </c>
      <c r="B3015" s="339" t="s">
        <v>2217</v>
      </c>
      <c r="C3015" s="262"/>
      <c r="D3015" s="156">
        <f t="shared" ref="D3015:P3015" si="164">SUM(D3016:D3017)</f>
        <v>0</v>
      </c>
      <c r="E3015" s="115">
        <f t="shared" si="164"/>
        <v>0</v>
      </c>
      <c r="F3015" s="115">
        <f t="shared" si="164"/>
        <v>0</v>
      </c>
      <c r="G3015" s="115">
        <f t="shared" si="164"/>
        <v>0</v>
      </c>
      <c r="H3015" s="115">
        <f t="shared" si="164"/>
        <v>0</v>
      </c>
      <c r="I3015" s="115">
        <f t="shared" si="164"/>
        <v>0</v>
      </c>
      <c r="J3015" s="115">
        <f t="shared" si="164"/>
        <v>0</v>
      </c>
      <c r="K3015" s="115">
        <f t="shared" si="164"/>
        <v>0</v>
      </c>
      <c r="L3015" s="115">
        <f t="shared" si="164"/>
        <v>0</v>
      </c>
      <c r="M3015" s="115">
        <f t="shared" si="164"/>
        <v>0</v>
      </c>
      <c r="N3015" s="115">
        <f t="shared" si="164"/>
        <v>0</v>
      </c>
      <c r="O3015" s="115">
        <f t="shared" si="164"/>
        <v>0</v>
      </c>
      <c r="P3015" s="115">
        <f t="shared" si="164"/>
        <v>0</v>
      </c>
    </row>
    <row r="3016" spans="1:16" ht="14.25" customHeight="1">
      <c r="A3016" s="157">
        <v>961</v>
      </c>
      <c r="B3016" s="158" t="s">
        <v>2218</v>
      </c>
      <c r="C3016" s="159"/>
      <c r="D3016" s="159"/>
      <c r="E3016" s="159"/>
      <c r="F3016" s="159"/>
      <c r="G3016" s="159"/>
      <c r="H3016" s="159"/>
      <c r="I3016" s="159"/>
      <c r="J3016" s="159"/>
      <c r="K3016" s="159"/>
      <c r="L3016" s="159"/>
      <c r="M3016" s="159"/>
      <c r="N3016" s="159"/>
      <c r="O3016" s="159"/>
      <c r="P3016" s="119">
        <f t="shared" ref="P3016:P3017" si="165">SUM(D3016:O3016)</f>
        <v>0</v>
      </c>
    </row>
    <row r="3017" spans="1:16" ht="14.25" customHeight="1">
      <c r="A3017" s="157">
        <v>962</v>
      </c>
      <c r="B3017" s="158" t="s">
        <v>2219</v>
      </c>
      <c r="C3017" s="159"/>
      <c r="D3017" s="159"/>
      <c r="E3017" s="159"/>
      <c r="F3017" s="159"/>
      <c r="G3017" s="159"/>
      <c r="H3017" s="159"/>
      <c r="I3017" s="159"/>
      <c r="J3017" s="159"/>
      <c r="K3017" s="159"/>
      <c r="L3017" s="159"/>
      <c r="M3017" s="159"/>
      <c r="N3017" s="159"/>
      <c r="O3017" s="159"/>
      <c r="P3017" s="119">
        <f t="shared" si="165"/>
        <v>0</v>
      </c>
    </row>
    <row r="3018" spans="1:16" ht="14.25" customHeight="1">
      <c r="A3018" s="155">
        <v>9900</v>
      </c>
      <c r="B3018" s="339" t="s">
        <v>2220</v>
      </c>
      <c r="C3018" s="262"/>
      <c r="D3018" s="156">
        <f t="shared" ref="D3018:P3018" si="166">SUM(D3019:D3028)</f>
        <v>166666</v>
      </c>
      <c r="E3018" s="156">
        <f t="shared" si="166"/>
        <v>166666</v>
      </c>
      <c r="F3018" s="156">
        <f t="shared" si="166"/>
        <v>166666</v>
      </c>
      <c r="G3018" s="156">
        <f t="shared" si="166"/>
        <v>166666</v>
      </c>
      <c r="H3018" s="156">
        <f t="shared" si="166"/>
        <v>166666</v>
      </c>
      <c r="I3018" s="156">
        <f t="shared" si="166"/>
        <v>166666</v>
      </c>
      <c r="J3018" s="156">
        <f t="shared" si="166"/>
        <v>166666</v>
      </c>
      <c r="K3018" s="156">
        <f t="shared" si="166"/>
        <v>166666</v>
      </c>
      <c r="L3018" s="156">
        <f t="shared" si="166"/>
        <v>166666</v>
      </c>
      <c r="M3018" s="156">
        <f t="shared" si="166"/>
        <v>166666</v>
      </c>
      <c r="N3018" s="156">
        <f t="shared" si="166"/>
        <v>166666</v>
      </c>
      <c r="O3018" s="156">
        <f t="shared" si="166"/>
        <v>166665.31</v>
      </c>
      <c r="P3018" s="156">
        <f t="shared" si="166"/>
        <v>1999991.31</v>
      </c>
    </row>
    <row r="3019" spans="1:16" ht="14.25" customHeight="1">
      <c r="A3019" s="340">
        <v>991</v>
      </c>
      <c r="B3019" s="341" t="s">
        <v>2221</v>
      </c>
      <c r="C3019" s="134">
        <v>11</v>
      </c>
      <c r="D3019" s="161"/>
      <c r="E3019" s="119"/>
      <c r="F3019" s="119"/>
      <c r="G3019" s="119"/>
      <c r="H3019" s="119"/>
      <c r="I3019" s="119"/>
      <c r="J3019" s="119"/>
      <c r="K3019" s="119"/>
      <c r="L3019" s="119"/>
      <c r="M3019" s="119"/>
      <c r="N3019" s="119"/>
      <c r="O3019" s="119"/>
      <c r="P3019" s="120">
        <f t="shared" ref="P3019:P3028" si="167">SUM(D3019:O3019)</f>
        <v>0</v>
      </c>
    </row>
    <row r="3020" spans="1:16" ht="14.25" customHeight="1">
      <c r="A3020" s="253"/>
      <c r="B3020" s="254"/>
      <c r="C3020" s="134">
        <v>12</v>
      </c>
      <c r="D3020" s="161"/>
      <c r="E3020" s="119"/>
      <c r="F3020" s="119"/>
      <c r="G3020" s="119"/>
      <c r="H3020" s="119"/>
      <c r="I3020" s="119"/>
      <c r="J3020" s="119"/>
      <c r="K3020" s="119"/>
      <c r="L3020" s="119"/>
      <c r="M3020" s="119"/>
      <c r="N3020" s="119"/>
      <c r="O3020" s="119"/>
      <c r="P3020" s="120">
        <f t="shared" si="167"/>
        <v>0</v>
      </c>
    </row>
    <row r="3021" spans="1:16" ht="14.25" customHeight="1">
      <c r="A3021" s="253"/>
      <c r="B3021" s="254"/>
      <c r="C3021" s="134">
        <v>13</v>
      </c>
      <c r="D3021" s="161"/>
      <c r="E3021" s="119"/>
      <c r="F3021" s="119"/>
      <c r="G3021" s="119"/>
      <c r="H3021" s="119"/>
      <c r="I3021" s="119"/>
      <c r="J3021" s="119"/>
      <c r="K3021" s="119"/>
      <c r="L3021" s="119"/>
      <c r="M3021" s="119"/>
      <c r="N3021" s="119"/>
      <c r="O3021" s="119"/>
      <c r="P3021" s="120">
        <f t="shared" si="167"/>
        <v>0</v>
      </c>
    </row>
    <row r="3022" spans="1:16" ht="14.25" customHeight="1">
      <c r="A3022" s="253"/>
      <c r="B3022" s="254"/>
      <c r="C3022" s="134">
        <v>14</v>
      </c>
      <c r="D3022" s="161"/>
      <c r="E3022" s="119"/>
      <c r="F3022" s="119"/>
      <c r="G3022" s="119"/>
      <c r="H3022" s="119"/>
      <c r="I3022" s="119"/>
      <c r="J3022" s="119"/>
      <c r="K3022" s="119"/>
      <c r="L3022" s="119"/>
      <c r="M3022" s="119"/>
      <c r="N3022" s="119"/>
      <c r="O3022" s="119"/>
      <c r="P3022" s="120">
        <f t="shared" si="167"/>
        <v>0</v>
      </c>
    </row>
    <row r="3023" spans="1:16" ht="14.25" customHeight="1">
      <c r="A3023" s="253"/>
      <c r="B3023" s="254"/>
      <c r="C3023" s="134">
        <v>15</v>
      </c>
      <c r="D3023" s="161">
        <v>166666</v>
      </c>
      <c r="E3023" s="161">
        <v>166666</v>
      </c>
      <c r="F3023" s="161">
        <v>166666</v>
      </c>
      <c r="G3023" s="161">
        <v>166666</v>
      </c>
      <c r="H3023" s="161">
        <v>166666</v>
      </c>
      <c r="I3023" s="161">
        <v>166666</v>
      </c>
      <c r="J3023" s="161">
        <v>166666</v>
      </c>
      <c r="K3023" s="161">
        <v>166666</v>
      </c>
      <c r="L3023" s="161">
        <v>166666</v>
      </c>
      <c r="M3023" s="161">
        <v>166666</v>
      </c>
      <c r="N3023" s="161">
        <v>166666</v>
      </c>
      <c r="O3023" s="250">
        <v>166665.31</v>
      </c>
      <c r="P3023" s="120">
        <f t="shared" si="167"/>
        <v>1999991.31</v>
      </c>
    </row>
    <row r="3024" spans="1:16" ht="14.25" customHeight="1">
      <c r="A3024" s="253"/>
      <c r="B3024" s="254"/>
      <c r="C3024" s="134">
        <v>16</v>
      </c>
      <c r="D3024" s="161"/>
      <c r="E3024" s="119"/>
      <c r="F3024" s="119"/>
      <c r="G3024" s="119"/>
      <c r="H3024" s="119"/>
      <c r="I3024" s="119"/>
      <c r="J3024" s="119"/>
      <c r="K3024" s="119"/>
      <c r="L3024" s="119"/>
      <c r="M3024" s="119"/>
      <c r="N3024" s="119"/>
      <c r="O3024" s="119"/>
      <c r="P3024" s="120">
        <f t="shared" si="167"/>
        <v>0</v>
      </c>
    </row>
    <row r="3025" spans="1:16" ht="14.25" customHeight="1">
      <c r="A3025" s="253"/>
      <c r="B3025" s="254"/>
      <c r="C3025" s="134">
        <v>17</v>
      </c>
      <c r="D3025" s="161"/>
      <c r="E3025" s="119"/>
      <c r="F3025" s="119"/>
      <c r="G3025" s="119"/>
      <c r="H3025" s="119"/>
      <c r="I3025" s="119"/>
      <c r="J3025" s="119"/>
      <c r="K3025" s="119"/>
      <c r="L3025" s="119"/>
      <c r="M3025" s="119"/>
      <c r="N3025" s="119"/>
      <c r="O3025" s="119"/>
      <c r="P3025" s="120">
        <f t="shared" si="167"/>
        <v>0</v>
      </c>
    </row>
    <row r="3026" spans="1:16" ht="14.25" customHeight="1">
      <c r="A3026" s="253"/>
      <c r="B3026" s="254"/>
      <c r="C3026" s="134">
        <v>25</v>
      </c>
      <c r="D3026" s="161"/>
      <c r="E3026" s="119"/>
      <c r="F3026" s="119"/>
      <c r="G3026" s="119"/>
      <c r="H3026" s="119"/>
      <c r="I3026" s="119"/>
      <c r="J3026" s="119"/>
      <c r="K3026" s="119"/>
      <c r="L3026" s="119"/>
      <c r="M3026" s="119"/>
      <c r="N3026" s="119"/>
      <c r="O3026" s="119"/>
      <c r="P3026" s="120">
        <f t="shared" si="167"/>
        <v>0</v>
      </c>
    </row>
    <row r="3027" spans="1:16" ht="14.25" customHeight="1">
      <c r="A3027" s="253"/>
      <c r="B3027" s="254"/>
      <c r="C3027" s="134">
        <v>26</v>
      </c>
      <c r="D3027" s="161"/>
      <c r="E3027" s="119"/>
      <c r="F3027" s="119"/>
      <c r="G3027" s="119"/>
      <c r="H3027" s="119"/>
      <c r="I3027" s="119"/>
      <c r="J3027" s="119"/>
      <c r="K3027" s="119"/>
      <c r="L3027" s="119"/>
      <c r="M3027" s="119"/>
      <c r="N3027" s="119"/>
      <c r="O3027" s="119"/>
      <c r="P3027" s="120">
        <f t="shared" si="167"/>
        <v>0</v>
      </c>
    </row>
    <row r="3028" spans="1:16" ht="14.25" customHeight="1">
      <c r="A3028" s="255"/>
      <c r="B3028" s="256"/>
      <c r="C3028" s="134">
        <v>27</v>
      </c>
      <c r="D3028" s="161"/>
      <c r="E3028" s="119"/>
      <c r="F3028" s="119"/>
      <c r="G3028" s="119"/>
      <c r="H3028" s="119"/>
      <c r="I3028" s="119"/>
      <c r="J3028" s="119"/>
      <c r="K3028" s="119"/>
      <c r="L3028" s="119"/>
      <c r="M3028" s="119"/>
      <c r="N3028" s="119"/>
      <c r="O3028" s="119"/>
      <c r="P3028" s="120">
        <f t="shared" si="167"/>
        <v>0</v>
      </c>
    </row>
    <row r="3029" spans="1:16" ht="14.25" customHeight="1">
      <c r="A3029" s="36"/>
      <c r="B3029" s="350" t="s">
        <v>2222</v>
      </c>
      <c r="C3029" s="252"/>
      <c r="D3029" s="171">
        <f t="shared" ref="D3029:P3029" si="168">D2+D264+D743+D1494+D1860+D2360+D2544+D2853+D2907</f>
        <v>3264905.6633333336</v>
      </c>
      <c r="E3029" s="171">
        <f t="shared" si="168"/>
        <v>3264906.6633333336</v>
      </c>
      <c r="F3029" s="171">
        <f t="shared" si="168"/>
        <v>3264907.6633333336</v>
      </c>
      <c r="G3029" s="171">
        <f t="shared" si="168"/>
        <v>3264908.6633333336</v>
      </c>
      <c r="H3029" s="171">
        <f t="shared" si="168"/>
        <v>3264909.6633333336</v>
      </c>
      <c r="I3029" s="171">
        <f t="shared" si="168"/>
        <v>3264910.6633333336</v>
      </c>
      <c r="J3029" s="171">
        <f t="shared" si="168"/>
        <v>3264911.6633333336</v>
      </c>
      <c r="K3029" s="171">
        <f t="shared" si="168"/>
        <v>3264912.6633333336</v>
      </c>
      <c r="L3029" s="171">
        <f t="shared" si="168"/>
        <v>3264913.6633333336</v>
      </c>
      <c r="M3029" s="171">
        <f t="shared" si="168"/>
        <v>3264914.6633333336</v>
      </c>
      <c r="N3029" s="171">
        <f t="shared" si="168"/>
        <v>3264915.6633333336</v>
      </c>
      <c r="O3029" s="171">
        <f t="shared" si="168"/>
        <v>3264915.9733333336</v>
      </c>
      <c r="P3029" s="171">
        <f t="shared" si="168"/>
        <v>39178933.270000003</v>
      </c>
    </row>
  </sheetData>
  <mergeCells count="651">
    <mergeCell ref="A947:A956"/>
    <mergeCell ref="B947:B956"/>
    <mergeCell ref="A957:A966"/>
    <mergeCell ref="B957:B966"/>
    <mergeCell ref="A967:A976"/>
    <mergeCell ref="B967:B976"/>
    <mergeCell ref="B977:B986"/>
    <mergeCell ref="A977:A986"/>
    <mergeCell ref="A987:A996"/>
    <mergeCell ref="A997:A1006"/>
    <mergeCell ref="A1007:A1016"/>
    <mergeCell ref="B1007:B1016"/>
    <mergeCell ref="A1018:A1027"/>
    <mergeCell ref="B1018:B1027"/>
    <mergeCell ref="B1068:B1077"/>
    <mergeCell ref="B1078:B1087"/>
    <mergeCell ref="B1088:B1097"/>
    <mergeCell ref="B1098:B1107"/>
    <mergeCell ref="B1108:C1108"/>
    <mergeCell ref="B1109:B1118"/>
    <mergeCell ref="B1119:B1128"/>
    <mergeCell ref="B1129:B1138"/>
    <mergeCell ref="A1028:A1037"/>
    <mergeCell ref="B1028:B1037"/>
    <mergeCell ref="A1038:A1047"/>
    <mergeCell ref="B1038:B1047"/>
    <mergeCell ref="A1048:A1057"/>
    <mergeCell ref="B1048:B1057"/>
    <mergeCell ref="B1058:B1067"/>
    <mergeCell ref="A1058:A1067"/>
    <mergeCell ref="A1068:A1077"/>
    <mergeCell ref="A1078:A1087"/>
    <mergeCell ref="A1088:A1097"/>
    <mergeCell ref="A1098:A1107"/>
    <mergeCell ref="A1109:A1118"/>
    <mergeCell ref="A1119:A1128"/>
    <mergeCell ref="A1129:A1138"/>
    <mergeCell ref="A1139:A1148"/>
    <mergeCell ref="B1139:B1148"/>
    <mergeCell ref="A1149:A1158"/>
    <mergeCell ref="B1149:B1158"/>
    <mergeCell ref="A1159:A1168"/>
    <mergeCell ref="B1159:B1168"/>
    <mergeCell ref="A1169:A1178"/>
    <mergeCell ref="B1169:B1178"/>
    <mergeCell ref="A1179:A1188"/>
    <mergeCell ref="B1179:B1188"/>
    <mergeCell ref="A1250:A1259"/>
    <mergeCell ref="A1260:A1269"/>
    <mergeCell ref="A1271:A1280"/>
    <mergeCell ref="A1281:A1290"/>
    <mergeCell ref="A1291:A1300"/>
    <mergeCell ref="A1301:A1310"/>
    <mergeCell ref="A1189:A1198"/>
    <mergeCell ref="B1189:B1198"/>
    <mergeCell ref="B1199:C1199"/>
    <mergeCell ref="B1240:B1249"/>
    <mergeCell ref="B1250:B1259"/>
    <mergeCell ref="B1260:B1269"/>
    <mergeCell ref="B1270:C1270"/>
    <mergeCell ref="B1271:B1280"/>
    <mergeCell ref="B1281:B1290"/>
    <mergeCell ref="A1200:A1209"/>
    <mergeCell ref="B1200:B1209"/>
    <mergeCell ref="A1210:A1219"/>
    <mergeCell ref="B1210:B1219"/>
    <mergeCell ref="A1220:A1229"/>
    <mergeCell ref="B1220:B1229"/>
    <mergeCell ref="B1230:B1239"/>
    <mergeCell ref="A1230:A1239"/>
    <mergeCell ref="A1240:A1249"/>
    <mergeCell ref="B1321:B1330"/>
    <mergeCell ref="A1331:A1340"/>
    <mergeCell ref="B1331:B1340"/>
    <mergeCell ref="A1341:A1350"/>
    <mergeCell ref="B1341:B1350"/>
    <mergeCell ref="A1351:A1360"/>
    <mergeCell ref="B1351:B1360"/>
    <mergeCell ref="B1291:B1300"/>
    <mergeCell ref="B1301:B1310"/>
    <mergeCell ref="A1641:A1650"/>
    <mergeCell ref="B1641:B1650"/>
    <mergeCell ref="A1651:A1660"/>
    <mergeCell ref="B1651:B1660"/>
    <mergeCell ref="A1661:A1670"/>
    <mergeCell ref="B1661:B1670"/>
    <mergeCell ref="B1671:B1680"/>
    <mergeCell ref="B1681:B1690"/>
    <mergeCell ref="B1691:B1700"/>
    <mergeCell ref="B1701:C1701"/>
    <mergeCell ref="B1702:B1711"/>
    <mergeCell ref="B1712:B1721"/>
    <mergeCell ref="B1722:B1731"/>
    <mergeCell ref="B1732:C1732"/>
    <mergeCell ref="A1671:A1680"/>
    <mergeCell ref="A1681:A1690"/>
    <mergeCell ref="A1691:A1700"/>
    <mergeCell ref="A1702:A1711"/>
    <mergeCell ref="A1712:A1721"/>
    <mergeCell ref="A1722:A1731"/>
    <mergeCell ref="A1733:A1742"/>
    <mergeCell ref="B1733:B1742"/>
    <mergeCell ref="B1745:B1754"/>
    <mergeCell ref="B1757:B1766"/>
    <mergeCell ref="B1767:C1767"/>
    <mergeCell ref="B1768:B1777"/>
    <mergeCell ref="B1778:C1778"/>
    <mergeCell ref="B1779:B1788"/>
    <mergeCell ref="A1745:A1754"/>
    <mergeCell ref="A1757:A1766"/>
    <mergeCell ref="A1768:A1777"/>
    <mergeCell ref="A1779:A1788"/>
    <mergeCell ref="A1789:A1798"/>
    <mergeCell ref="A1799:A1808"/>
    <mergeCell ref="A1809:A1818"/>
    <mergeCell ref="B1789:B1798"/>
    <mergeCell ref="B1799:B1808"/>
    <mergeCell ref="B1809:B1818"/>
    <mergeCell ref="B1819:B1828"/>
    <mergeCell ref="B1829:C1829"/>
    <mergeCell ref="B1830:B1839"/>
    <mergeCell ref="A1819:A1828"/>
    <mergeCell ref="A1830:A1839"/>
    <mergeCell ref="A2138:A2147"/>
    <mergeCell ref="A2148:A2157"/>
    <mergeCell ref="A2158:A2167"/>
    <mergeCell ref="A2168:A2177"/>
    <mergeCell ref="A2178:A2187"/>
    <mergeCell ref="A2188:A2197"/>
    <mergeCell ref="B1840:B1849"/>
    <mergeCell ref="B1850:B1859"/>
    <mergeCell ref="B1860:C1860"/>
    <mergeCell ref="B1861:C1861"/>
    <mergeCell ref="B1862:B1871"/>
    <mergeCell ref="B1872:B1881"/>
    <mergeCell ref="B1882:B1891"/>
    <mergeCell ref="B1892:B1901"/>
    <mergeCell ref="B2077:B2086"/>
    <mergeCell ref="B2087:B2096"/>
    <mergeCell ref="B2097:B2106"/>
    <mergeCell ref="B2107:B2116"/>
    <mergeCell ref="B2117:B2126"/>
    <mergeCell ref="B2137:C2137"/>
    <mergeCell ref="B2127:B2136"/>
    <mergeCell ref="B2138:B2147"/>
    <mergeCell ref="B2148:B2157"/>
    <mergeCell ref="B2158:B2167"/>
    <mergeCell ref="A2046:A2055"/>
    <mergeCell ref="A2057:A2066"/>
    <mergeCell ref="A2067:A2076"/>
    <mergeCell ref="A2077:A2086"/>
    <mergeCell ref="A2087:A2096"/>
    <mergeCell ref="A2097:A2106"/>
    <mergeCell ref="A2107:A2116"/>
    <mergeCell ref="A2117:A2126"/>
    <mergeCell ref="A2127:A2136"/>
    <mergeCell ref="A1840:A1849"/>
    <mergeCell ref="A1850:A1859"/>
    <mergeCell ref="A1862:A1871"/>
    <mergeCell ref="A1872:A1881"/>
    <mergeCell ref="A1882:A1891"/>
    <mergeCell ref="A1892:A1901"/>
    <mergeCell ref="A1902:A1911"/>
    <mergeCell ref="A2025:A2034"/>
    <mergeCell ref="A2035:A2044"/>
    <mergeCell ref="A1912:A1921"/>
    <mergeCell ref="A1923:A1932"/>
    <mergeCell ref="A1933:A1942"/>
    <mergeCell ref="A1943:A1952"/>
    <mergeCell ref="A1953:A1962"/>
    <mergeCell ref="A1964:A1973"/>
    <mergeCell ref="A1974:A1983"/>
    <mergeCell ref="A1985:A1994"/>
    <mergeCell ref="A1995:A2004"/>
    <mergeCell ref="A2005:A2014"/>
    <mergeCell ref="A2015:A2024"/>
    <mergeCell ref="A2198:A2207"/>
    <mergeCell ref="A2208:A2217"/>
    <mergeCell ref="A2218:A2227"/>
    <mergeCell ref="A2229:A2238"/>
    <mergeCell ref="A2239:A2248"/>
    <mergeCell ref="A2249:A2258"/>
    <mergeCell ref="A2259:A2268"/>
    <mergeCell ref="A2270:A2279"/>
    <mergeCell ref="A2280:A2289"/>
    <mergeCell ref="A2290:A2299"/>
    <mergeCell ref="A2300:A2309"/>
    <mergeCell ref="A2310:A2319"/>
    <mergeCell ref="B1902:B1911"/>
    <mergeCell ref="B1912:B1921"/>
    <mergeCell ref="B1922:C1922"/>
    <mergeCell ref="B1923:B1932"/>
    <mergeCell ref="B1933:B1942"/>
    <mergeCell ref="B1943:B1952"/>
    <mergeCell ref="B1963:C1963"/>
    <mergeCell ref="B1953:B1962"/>
    <mergeCell ref="B1964:B1973"/>
    <mergeCell ref="B1974:B1983"/>
    <mergeCell ref="B1984:C1984"/>
    <mergeCell ref="B1985:B1994"/>
    <mergeCell ref="B1995:B2004"/>
    <mergeCell ref="B2005:B2014"/>
    <mergeCell ref="B2015:B2024"/>
    <mergeCell ref="B2025:B2034"/>
    <mergeCell ref="B2035:B2044"/>
    <mergeCell ref="B2045:C2045"/>
    <mergeCell ref="B2046:B2055"/>
    <mergeCell ref="B2056:C2056"/>
    <mergeCell ref="B2057:B2066"/>
    <mergeCell ref="B2067:B2076"/>
    <mergeCell ref="B2218:B2227"/>
    <mergeCell ref="B2228:C2228"/>
    <mergeCell ref="B2229:B2238"/>
    <mergeCell ref="B2239:B2248"/>
    <mergeCell ref="B2249:B2258"/>
    <mergeCell ref="B2372:B2381"/>
    <mergeCell ref="B2382:B2391"/>
    <mergeCell ref="B2392:B2401"/>
    <mergeCell ref="B2269:C2269"/>
    <mergeCell ref="B2270:B2279"/>
    <mergeCell ref="B2280:B2289"/>
    <mergeCell ref="B2290:B2299"/>
    <mergeCell ref="B2300:B2309"/>
    <mergeCell ref="B2310:B2319"/>
    <mergeCell ref="B2320:B2329"/>
    <mergeCell ref="B2259:B2268"/>
    <mergeCell ref="B2168:B2177"/>
    <mergeCell ref="B2178:B2187"/>
    <mergeCell ref="B2188:B2197"/>
    <mergeCell ref="B2198:B2207"/>
    <mergeCell ref="B2208:B2217"/>
    <mergeCell ref="B2402:B2411"/>
    <mergeCell ref="B2350:B2359"/>
    <mergeCell ref="B2360:C2360"/>
    <mergeCell ref="B2361:C2361"/>
    <mergeCell ref="B2362:B2371"/>
    <mergeCell ref="B2330:B2339"/>
    <mergeCell ref="B2340:B2349"/>
    <mergeCell ref="B2412:B2421"/>
    <mergeCell ref="B2422:B2431"/>
    <mergeCell ref="B2442:C2442"/>
    <mergeCell ref="B2853:C2853"/>
    <mergeCell ref="B2854:C2854"/>
    <mergeCell ref="B2860:B2869"/>
    <mergeCell ref="B2870:C2870"/>
    <mergeCell ref="B2876:C2876"/>
    <mergeCell ref="B2877:B2886"/>
    <mergeCell ref="B2432:B2441"/>
    <mergeCell ref="B2443:B2452"/>
    <mergeCell ref="B2453:B2462"/>
    <mergeCell ref="B2463:B2472"/>
    <mergeCell ref="B2473:B2482"/>
    <mergeCell ref="B2483:B2492"/>
    <mergeCell ref="B2493:B2502"/>
    <mergeCell ref="B2503:B2512"/>
    <mergeCell ref="B2513:B2522"/>
    <mergeCell ref="B2523:C2523"/>
    <mergeCell ref="B2524:B2533"/>
    <mergeCell ref="B2534:B2543"/>
    <mergeCell ref="B2544:C2544"/>
    <mergeCell ref="B2545:C2545"/>
    <mergeCell ref="B2546:B2555"/>
    <mergeCell ref="B2557:C2557"/>
    <mergeCell ref="B2558:B2567"/>
    <mergeCell ref="B2887:B2896"/>
    <mergeCell ref="B2897:B2906"/>
    <mergeCell ref="B2907:C2907"/>
    <mergeCell ref="B2908:C2908"/>
    <mergeCell ref="B2909:B2918"/>
    <mergeCell ref="B2919:B2928"/>
    <mergeCell ref="B2929:B2938"/>
    <mergeCell ref="B2944:C2944"/>
    <mergeCell ref="B2993:B3002"/>
    <mergeCell ref="B3005:B3014"/>
    <mergeCell ref="B3019:B3028"/>
    <mergeCell ref="B3015:C3015"/>
    <mergeCell ref="B3018:C3018"/>
    <mergeCell ref="B3029:C3029"/>
    <mergeCell ref="B2945:B2954"/>
    <mergeCell ref="B2955:B2964"/>
    <mergeCell ref="B2965:B2974"/>
    <mergeCell ref="B2980:C2980"/>
    <mergeCell ref="B2981:B2990"/>
    <mergeCell ref="B2992:C2992"/>
    <mergeCell ref="B3004:C3004"/>
    <mergeCell ref="B2570:B2579"/>
    <mergeCell ref="B2580:B2589"/>
    <mergeCell ref="B2590:B2599"/>
    <mergeCell ref="B2600:B2609"/>
    <mergeCell ref="B2610:B2619"/>
    <mergeCell ref="B2620:B2629"/>
    <mergeCell ref="B2630:C2630"/>
    <mergeCell ref="B2631:B2640"/>
    <mergeCell ref="B2641:B2650"/>
    <mergeCell ref="B2651:B2660"/>
    <mergeCell ref="B2661:B2670"/>
    <mergeCell ref="B2671:B2680"/>
    <mergeCell ref="B2681:B2690"/>
    <mergeCell ref="B2691:C2691"/>
    <mergeCell ref="B2692:B2701"/>
    <mergeCell ref="B2705:B2714"/>
    <mergeCell ref="B2715:B2724"/>
    <mergeCell ref="B2725:B2734"/>
    <mergeCell ref="B2735:B2744"/>
    <mergeCell ref="B2745:B2754"/>
    <mergeCell ref="B2755:C2755"/>
    <mergeCell ref="B2756:B2765"/>
    <mergeCell ref="B2768:B2777"/>
    <mergeCell ref="B2780:B2789"/>
    <mergeCell ref="B2801:C2801"/>
    <mergeCell ref="B2791:B2800"/>
    <mergeCell ref="B2802:B2811"/>
    <mergeCell ref="B2812:B2821"/>
    <mergeCell ref="B2822:C2822"/>
    <mergeCell ref="B2823:B2832"/>
    <mergeCell ref="B2833:B2842"/>
    <mergeCell ref="B2843:B2852"/>
    <mergeCell ref="A2833:A2842"/>
    <mergeCell ref="A2843:A2852"/>
    <mergeCell ref="A2860:A2869"/>
    <mergeCell ref="A2877:A2886"/>
    <mergeCell ref="A2887:A2896"/>
    <mergeCell ref="A2897:A2906"/>
    <mergeCell ref="A2909:A2918"/>
    <mergeCell ref="A3005:A3014"/>
    <mergeCell ref="A3019:A3028"/>
    <mergeCell ref="A2919:A2928"/>
    <mergeCell ref="A2929:A2938"/>
    <mergeCell ref="A2945:A2954"/>
    <mergeCell ref="A2955:A2964"/>
    <mergeCell ref="A2965:A2974"/>
    <mergeCell ref="A2981:A2990"/>
    <mergeCell ref="A2993:A3002"/>
    <mergeCell ref="A2320:A2329"/>
    <mergeCell ref="A2330:A2339"/>
    <mergeCell ref="A2340:A2349"/>
    <mergeCell ref="A2350:A2359"/>
    <mergeCell ref="A2362:A2371"/>
    <mergeCell ref="A2372:A2381"/>
    <mergeCell ref="A2382:A2391"/>
    <mergeCell ref="A2392:A2401"/>
    <mergeCell ref="A2402:A2411"/>
    <mergeCell ref="A2412:A2421"/>
    <mergeCell ref="A2422:A2431"/>
    <mergeCell ref="A2432:A2441"/>
    <mergeCell ref="A2443:A2452"/>
    <mergeCell ref="A2453:A2462"/>
    <mergeCell ref="A2463:A2472"/>
    <mergeCell ref="A2473:A2482"/>
    <mergeCell ref="A2483:A2492"/>
    <mergeCell ref="A2493:A2502"/>
    <mergeCell ref="A2503:A2512"/>
    <mergeCell ref="A2513:A2522"/>
    <mergeCell ref="A2524:A2533"/>
    <mergeCell ref="A2534:A2543"/>
    <mergeCell ref="A2546:A2555"/>
    <mergeCell ref="A2558:A2567"/>
    <mergeCell ref="A2570:A2579"/>
    <mergeCell ref="A2580:A2589"/>
    <mergeCell ref="A2590:A2599"/>
    <mergeCell ref="A2600:A2609"/>
    <mergeCell ref="A2610:A2619"/>
    <mergeCell ref="A2620:A2629"/>
    <mergeCell ref="A2631:A2640"/>
    <mergeCell ref="A2641:A2650"/>
    <mergeCell ref="A2651:A2660"/>
    <mergeCell ref="A2661:A2670"/>
    <mergeCell ref="A2671:A2680"/>
    <mergeCell ref="A2681:A2690"/>
    <mergeCell ref="A2692:A2701"/>
    <mergeCell ref="A2705:A2714"/>
    <mergeCell ref="A2715:A2724"/>
    <mergeCell ref="A2725:A2734"/>
    <mergeCell ref="A2735:A2744"/>
    <mergeCell ref="A2745:A2754"/>
    <mergeCell ref="A2756:A2765"/>
    <mergeCell ref="A2768:A2777"/>
    <mergeCell ref="A2780:A2789"/>
    <mergeCell ref="A2791:A2800"/>
    <mergeCell ref="A2802:A2811"/>
    <mergeCell ref="A2812:A2821"/>
    <mergeCell ref="A2823:A2832"/>
    <mergeCell ref="B25:B34"/>
    <mergeCell ref="B35:C35"/>
    <mergeCell ref="B2:C2"/>
    <mergeCell ref="B3:C3"/>
    <mergeCell ref="A4:A13"/>
    <mergeCell ref="B4:B13"/>
    <mergeCell ref="A15:A24"/>
    <mergeCell ref="B15:B24"/>
    <mergeCell ref="A25:A34"/>
    <mergeCell ref="A36:A45"/>
    <mergeCell ref="B36:B45"/>
    <mergeCell ref="A46:A55"/>
    <mergeCell ref="B46:B55"/>
    <mergeCell ref="A56:A65"/>
    <mergeCell ref="B56:B65"/>
    <mergeCell ref="B67:C67"/>
    <mergeCell ref="A68:A77"/>
    <mergeCell ref="B68:B77"/>
    <mergeCell ref="A78:A87"/>
    <mergeCell ref="B78:B87"/>
    <mergeCell ref="A88:A97"/>
    <mergeCell ref="B88:B97"/>
    <mergeCell ref="B98:B107"/>
    <mergeCell ref="A98:A107"/>
    <mergeCell ref="A110:A119"/>
    <mergeCell ref="B110:B119"/>
    <mergeCell ref="A120:A129"/>
    <mergeCell ref="B120:B129"/>
    <mergeCell ref="B130:C130"/>
    <mergeCell ref="B131:B140"/>
    <mergeCell ref="A131:A140"/>
    <mergeCell ref="A141:A150"/>
    <mergeCell ref="B141:B150"/>
    <mergeCell ref="A151:A160"/>
    <mergeCell ref="B151:B160"/>
    <mergeCell ref="B161:B170"/>
    <mergeCell ref="B171:C171"/>
    <mergeCell ref="A161:A170"/>
    <mergeCell ref="A172:A181"/>
    <mergeCell ref="B172:B181"/>
    <mergeCell ref="A182:A191"/>
    <mergeCell ref="B182:B191"/>
    <mergeCell ref="A192:A201"/>
    <mergeCell ref="B192:B201"/>
    <mergeCell ref="A202:A211"/>
    <mergeCell ref="B202:B211"/>
    <mergeCell ref="A212:A221"/>
    <mergeCell ref="B212:B221"/>
    <mergeCell ref="A222:A231"/>
    <mergeCell ref="B222:B231"/>
    <mergeCell ref="B232:C232"/>
    <mergeCell ref="A233:A242"/>
    <mergeCell ref="B233:B242"/>
    <mergeCell ref="B243:C243"/>
    <mergeCell ref="A244:A253"/>
    <mergeCell ref="B244:B253"/>
    <mergeCell ref="A254:A263"/>
    <mergeCell ref="B254:B263"/>
    <mergeCell ref="B264:C264"/>
    <mergeCell ref="B265:C265"/>
    <mergeCell ref="A266:A275"/>
    <mergeCell ref="B266:B275"/>
    <mergeCell ref="A276:A285"/>
    <mergeCell ref="B276:B285"/>
    <mergeCell ref="B286:B295"/>
    <mergeCell ref="A286:A295"/>
    <mergeCell ref="A296:A305"/>
    <mergeCell ref="B296:B305"/>
    <mergeCell ref="A306:A315"/>
    <mergeCell ref="B306:B315"/>
    <mergeCell ref="A316:A325"/>
    <mergeCell ref="B316:B325"/>
    <mergeCell ref="A326:A335"/>
    <mergeCell ref="B326:B335"/>
    <mergeCell ref="A336:A345"/>
    <mergeCell ref="B336:B345"/>
    <mergeCell ref="B346:C346"/>
    <mergeCell ref="A347:A356"/>
    <mergeCell ref="B347:B356"/>
    <mergeCell ref="A357:A366"/>
    <mergeCell ref="B357:B366"/>
    <mergeCell ref="A367:A376"/>
    <mergeCell ref="B367:B376"/>
    <mergeCell ref="B377:C377"/>
    <mergeCell ref="B387:C387"/>
    <mergeCell ref="B388:B397"/>
    <mergeCell ref="A388:A397"/>
    <mergeCell ref="A398:A407"/>
    <mergeCell ref="B398:B407"/>
    <mergeCell ref="A408:A417"/>
    <mergeCell ref="B408:B417"/>
    <mergeCell ref="A418:A427"/>
    <mergeCell ref="B418:B427"/>
    <mergeCell ref="B539:B548"/>
    <mergeCell ref="B550:B559"/>
    <mergeCell ref="B560:B569"/>
    <mergeCell ref="A458:A467"/>
    <mergeCell ref="A468:A477"/>
    <mergeCell ref="B478:C478"/>
    <mergeCell ref="A428:A437"/>
    <mergeCell ref="B428:B437"/>
    <mergeCell ref="A438:A447"/>
    <mergeCell ref="B438:B447"/>
    <mergeCell ref="B448:B457"/>
    <mergeCell ref="B458:B467"/>
    <mergeCell ref="B468:B477"/>
    <mergeCell ref="A448:A457"/>
    <mergeCell ref="A479:A488"/>
    <mergeCell ref="A489:A498"/>
    <mergeCell ref="A499:A508"/>
    <mergeCell ref="A509:A518"/>
    <mergeCell ref="B570:C570"/>
    <mergeCell ref="B571:B580"/>
    <mergeCell ref="B581:B590"/>
    <mergeCell ref="B591:B600"/>
    <mergeCell ref="B601:B610"/>
    <mergeCell ref="B611:B620"/>
    <mergeCell ref="B621:C621"/>
    <mergeCell ref="B622:B631"/>
    <mergeCell ref="B632:B641"/>
    <mergeCell ref="B642:B651"/>
    <mergeCell ref="B652:C652"/>
    <mergeCell ref="B723:B732"/>
    <mergeCell ref="B733:B742"/>
    <mergeCell ref="B653:B662"/>
    <mergeCell ref="B663:B669"/>
    <mergeCell ref="B673:B682"/>
    <mergeCell ref="B683:B692"/>
    <mergeCell ref="B693:B702"/>
    <mergeCell ref="B703:B712"/>
    <mergeCell ref="B713:B722"/>
    <mergeCell ref="A519:A528"/>
    <mergeCell ref="A529:A538"/>
    <mergeCell ref="B479:B488"/>
    <mergeCell ref="B489:B498"/>
    <mergeCell ref="B499:B508"/>
    <mergeCell ref="B509:B518"/>
    <mergeCell ref="B519:B528"/>
    <mergeCell ref="B529:B538"/>
    <mergeCell ref="B549:C549"/>
    <mergeCell ref="A539:A548"/>
    <mergeCell ref="A550:A559"/>
    <mergeCell ref="A560:A569"/>
    <mergeCell ref="A571:A580"/>
    <mergeCell ref="A581:A590"/>
    <mergeCell ref="A591:A600"/>
    <mergeCell ref="A601:A610"/>
    <mergeCell ref="A611:A620"/>
    <mergeCell ref="A622:A631"/>
    <mergeCell ref="A632:A641"/>
    <mergeCell ref="A642:A651"/>
    <mergeCell ref="A653:A662"/>
    <mergeCell ref="A663:A669"/>
    <mergeCell ref="A673:A682"/>
    <mergeCell ref="A683:A692"/>
    <mergeCell ref="A693:A702"/>
    <mergeCell ref="A703:A712"/>
    <mergeCell ref="A713:A722"/>
    <mergeCell ref="A723:A732"/>
    <mergeCell ref="B743:C743"/>
    <mergeCell ref="B744:C744"/>
    <mergeCell ref="A733:A742"/>
    <mergeCell ref="A745:A754"/>
    <mergeCell ref="B745:B754"/>
    <mergeCell ref="A755:A764"/>
    <mergeCell ref="B755:B764"/>
    <mergeCell ref="A765:A774"/>
    <mergeCell ref="B765:B774"/>
    <mergeCell ref="B815:B824"/>
    <mergeCell ref="B825:B834"/>
    <mergeCell ref="B835:C835"/>
    <mergeCell ref="B836:B845"/>
    <mergeCell ref="B846:B855"/>
    <mergeCell ref="B856:B865"/>
    <mergeCell ref="B866:B875"/>
    <mergeCell ref="B876:B885"/>
    <mergeCell ref="A775:A784"/>
    <mergeCell ref="B775:B784"/>
    <mergeCell ref="A785:A794"/>
    <mergeCell ref="B785:B794"/>
    <mergeCell ref="A795:A804"/>
    <mergeCell ref="B795:B804"/>
    <mergeCell ref="B805:B814"/>
    <mergeCell ref="A805:A814"/>
    <mergeCell ref="A815:A824"/>
    <mergeCell ref="A825:A834"/>
    <mergeCell ref="A836:A845"/>
    <mergeCell ref="A846:A855"/>
    <mergeCell ref="A856:A865"/>
    <mergeCell ref="A866:A875"/>
    <mergeCell ref="A876:A885"/>
    <mergeCell ref="A886:A895"/>
    <mergeCell ref="B886:B895"/>
    <mergeCell ref="A896:A905"/>
    <mergeCell ref="B896:B905"/>
    <mergeCell ref="A906:A915"/>
    <mergeCell ref="B906:B915"/>
    <mergeCell ref="A916:A925"/>
    <mergeCell ref="B916:B925"/>
    <mergeCell ref="B926:C926"/>
    <mergeCell ref="A927:A936"/>
    <mergeCell ref="B927:B936"/>
    <mergeCell ref="A937:A946"/>
    <mergeCell ref="B937:B946"/>
    <mergeCell ref="B987:B996"/>
    <mergeCell ref="B997:B1006"/>
    <mergeCell ref="B1017:C1017"/>
    <mergeCell ref="A1413:A1422"/>
    <mergeCell ref="B1413:B1422"/>
    <mergeCell ref="B1361:C1361"/>
    <mergeCell ref="A1362:A1371"/>
    <mergeCell ref="B1362:B1371"/>
    <mergeCell ref="B1402:B1411"/>
    <mergeCell ref="B1412:C1412"/>
    <mergeCell ref="A1372:A1381"/>
    <mergeCell ref="B1372:B1381"/>
    <mergeCell ref="A1382:A1391"/>
    <mergeCell ref="B1382:B1391"/>
    <mergeCell ref="A1392:A1401"/>
    <mergeCell ref="B1392:B1401"/>
    <mergeCell ref="A1402:A1411"/>
    <mergeCell ref="A1311:A1320"/>
    <mergeCell ref="B1311:B1320"/>
    <mergeCell ref="A1321:A1330"/>
    <mergeCell ref="A1423:A1432"/>
    <mergeCell ref="B1423:B1432"/>
    <mergeCell ref="A1433:A1442"/>
    <mergeCell ref="B1433:B1442"/>
    <mergeCell ref="B1443:B1452"/>
    <mergeCell ref="B1453:B1462"/>
    <mergeCell ref="B1463:B1472"/>
    <mergeCell ref="B1474:B1483"/>
    <mergeCell ref="B1484:B1493"/>
    <mergeCell ref="A1589:A1598"/>
    <mergeCell ref="A1599:A1608"/>
    <mergeCell ref="A1610:A1619"/>
    <mergeCell ref="B1494:C1494"/>
    <mergeCell ref="B1495:C1495"/>
    <mergeCell ref="B1500:B1509"/>
    <mergeCell ref="A1443:A1452"/>
    <mergeCell ref="A1453:A1462"/>
    <mergeCell ref="A1463:A1472"/>
    <mergeCell ref="A1474:A1483"/>
    <mergeCell ref="A1484:A1493"/>
    <mergeCell ref="A1500:A1509"/>
    <mergeCell ref="B1620:C1620"/>
    <mergeCell ref="A1621:A1630"/>
    <mergeCell ref="B1621:B1630"/>
    <mergeCell ref="A1631:A1640"/>
    <mergeCell ref="B1631:B1640"/>
    <mergeCell ref="A1511:A1520"/>
    <mergeCell ref="B1569:B1578"/>
    <mergeCell ref="B1579:B1588"/>
    <mergeCell ref="B1589:B1598"/>
    <mergeCell ref="B1599:B1608"/>
    <mergeCell ref="B1610:B1619"/>
    <mergeCell ref="B1511:B1520"/>
    <mergeCell ref="B1523:C1523"/>
    <mergeCell ref="B1524:B1533"/>
    <mergeCell ref="B1538:C1538"/>
    <mergeCell ref="B1539:B1548"/>
    <mergeCell ref="B1549:B1558"/>
    <mergeCell ref="B1559:B1568"/>
    <mergeCell ref="A1524:A1533"/>
    <mergeCell ref="A1539:A1548"/>
    <mergeCell ref="A1549:A1558"/>
    <mergeCell ref="A1559:A1568"/>
    <mergeCell ref="A1569:A1578"/>
    <mergeCell ref="A1579:A1588"/>
  </mergeCells>
  <conditionalFormatting sqref="D15:O15 D16:D24 D25:O34 D1062:O1062 D1078:O1078 D1702:O1731 D1733:O1742 D1745:O1754 D1757:O1766 D1779:O1828 D1830:O1859 D2909:O2938 D2945:O2974 D2981:O2990 D2993:O3002 E18:O22 P4:P34 P36:P66 P68:P70 P131:P170 P172:P231 P244:P263 D388:O459 D550:O569">
    <cfRule type="containsBlanks" dxfId="360" priority="1">
      <formula>LEN(TRIM(D15))=0</formula>
    </cfRule>
  </conditionalFormatting>
  <conditionalFormatting sqref="D1539:D1608 D1610:D1619 D88:O88">
    <cfRule type="containsBlanks" dxfId="359" priority="2">
      <formula>LEN(TRIM(D88))=0</formula>
    </cfRule>
  </conditionalFormatting>
  <conditionalFormatting sqref="D1621:D1700 E1621:O1621 E1631:O1631 E1645:O1645 E1665:O1665">
    <cfRule type="containsBlanks" dxfId="358" priority="3">
      <formula>LEN(TRIM(D1621))=0</formula>
    </cfRule>
  </conditionalFormatting>
  <conditionalFormatting sqref="D1768:D1777">
    <cfRule type="containsBlanks" dxfId="357" priority="4">
      <formula>LEN(TRIM(D1768))=0</formula>
    </cfRule>
  </conditionalFormatting>
  <conditionalFormatting sqref="D1862:D1872 D1875:D1882 D1885:D1892 D1895:D1902 D1905:D1912 D1915:D1921 E1862:O1862 E1902:O1902">
    <cfRule type="containsBlanks" dxfId="356" priority="5">
      <formula>LEN(TRIM(D1862))=0</formula>
    </cfRule>
  </conditionalFormatting>
  <conditionalFormatting sqref="D1923:O1923 D1926:D1933 D1936:D1943 D1947:D1953 D1956:D1962 E1953:O1953">
    <cfRule type="containsBlanks" dxfId="355" priority="6">
      <formula>LEN(TRIM(D1923))=0</formula>
    </cfRule>
  </conditionalFormatting>
  <conditionalFormatting sqref="D1964 D1967:D1974 D1977:D1983 E1968:O1968 E1978:O1978">
    <cfRule type="containsBlanks" dxfId="354" priority="7">
      <formula>LEN(TRIM(D1964))=0</formula>
    </cfRule>
  </conditionalFormatting>
  <conditionalFormatting sqref="D1985 D1988:D1995 D1998:D2005 D2008:D2015 D2018:D2025 D2028:D2035 D2038:D2044 E1989:O1989">
    <cfRule type="containsBlanks" dxfId="353" priority="8">
      <formula>LEN(TRIM(D1985))=0</formula>
    </cfRule>
  </conditionalFormatting>
  <conditionalFormatting sqref="D2046 D2049:D2055">
    <cfRule type="containsBlanks" dxfId="352" priority="9">
      <formula>LEN(TRIM(D2046))=0</formula>
    </cfRule>
  </conditionalFormatting>
  <conditionalFormatting sqref="D2057 D2060:D2067 D2070:D2077 D2080:D2087 D2090:D2097 D2100:D2107 D2110:D2117 D2120:D2127 D2130:D2136 E2121:O2121">
    <cfRule type="containsBlanks" dxfId="351" priority="10">
      <formula>LEN(TRIM(D2057))=0</formula>
    </cfRule>
  </conditionalFormatting>
  <conditionalFormatting sqref="D2138 D2141:D2148 D2151:D2158 D2161:D2168 D2171:D2178 D2181:D2188 D2191:D2198 D2201:D2208 D2211:D2218 D2221:D2227 E2208:O2208">
    <cfRule type="containsBlanks" dxfId="350" priority="11">
      <formula>LEN(TRIM(D2138))=0</formula>
    </cfRule>
  </conditionalFormatting>
  <conditionalFormatting sqref="D2239 D2242:D2249 D2252:D2259 D2262:D2268">
    <cfRule type="containsBlanks" dxfId="349" priority="12">
      <formula>LEN(TRIM(D2239))=0</formula>
    </cfRule>
  </conditionalFormatting>
  <conditionalFormatting sqref="D2229 D2232:D2238">
    <cfRule type="containsBlanks" dxfId="348" priority="13">
      <formula>LEN(TRIM(D2229))=0</formula>
    </cfRule>
  </conditionalFormatting>
  <conditionalFormatting sqref="D2270 D2273:D2280 D2283:D2290 D2293:D2300 D2303:D2310 D2313:D2320 D2323:D2330 D2333:D2340 D2343:D2350 D2353:D2359">
    <cfRule type="containsBlanks" dxfId="347" priority="14">
      <formula>LEN(TRIM(D2270))=0</formula>
    </cfRule>
  </conditionalFormatting>
  <conditionalFormatting sqref="D2362 D2365:D2372 D2375:D2382 D2385:D2392 D2395:D2402 D2405:D2412 D2415:D2422 D2425:D2432 D2435:D2441">
    <cfRule type="containsBlanks" dxfId="346" priority="15">
      <formula>LEN(TRIM(D2362))=0</formula>
    </cfRule>
  </conditionalFormatting>
  <conditionalFormatting sqref="D2443 D2446:D2453 D2456:D2463 D2466:D2473 D2476:D2483 D2486:D2493 D2496:D2503 D2506:D2513 D2516:D2522 E2470:O2470 E2480:O2480">
    <cfRule type="containsBlanks" dxfId="345" priority="16">
      <formula>LEN(TRIM(D2443))=0</formula>
    </cfRule>
  </conditionalFormatting>
  <conditionalFormatting sqref="D2524 D2527:D2534 D2537:D2543">
    <cfRule type="containsBlanks" dxfId="344" priority="17">
      <formula>LEN(TRIM(D2524))=0</formula>
    </cfRule>
  </conditionalFormatting>
  <conditionalFormatting sqref="D2546 D2549:D2555">
    <cfRule type="containsBlanks" dxfId="343" priority="18">
      <formula>LEN(TRIM(D2546))=0</formula>
    </cfRule>
  </conditionalFormatting>
  <conditionalFormatting sqref="D2558 D2561:D2567 D2570 D2573:D2580 D2583:D2590 D2593:D2600 D2603:D2610 D2613:D2620 D2623:D2629">
    <cfRule type="containsBlanks" dxfId="342" priority="19">
      <formula>LEN(TRIM(D2558))=0</formula>
    </cfRule>
  </conditionalFormatting>
  <conditionalFormatting sqref="D2631:D2690">
    <cfRule type="containsBlanks" dxfId="341" priority="20">
      <formula>LEN(TRIM(D2631))=0</formula>
    </cfRule>
  </conditionalFormatting>
  <conditionalFormatting sqref="D2692:D2701 D2705:D2754">
    <cfRule type="containsBlanks" dxfId="340" priority="21">
      <formula>LEN(TRIM(D2692))=0</formula>
    </cfRule>
  </conditionalFormatting>
  <conditionalFormatting sqref="D2756:D2765 D2768:D2777 D2780:D2789 D2791:D2800">
    <cfRule type="containsBlanks" dxfId="339" priority="22">
      <formula>LEN(TRIM(D2756))=0</formula>
    </cfRule>
  </conditionalFormatting>
  <conditionalFormatting sqref="D2802:D2821">
    <cfRule type="containsBlanks" dxfId="338" priority="23">
      <formula>LEN(TRIM(D2802))=0</formula>
    </cfRule>
  </conditionalFormatting>
  <conditionalFormatting sqref="D2823:D2852 E2833:O2833">
    <cfRule type="containsBlanks" dxfId="337" priority="24">
      <formula>LEN(TRIM(D2823))=0</formula>
    </cfRule>
  </conditionalFormatting>
  <conditionalFormatting sqref="D2860 D2863:D2869">
    <cfRule type="containsBlanks" dxfId="336" priority="25">
      <formula>LEN(TRIM(D2860))=0</formula>
    </cfRule>
  </conditionalFormatting>
  <conditionalFormatting sqref="D2877 D2880:D2887 D2890:D2897 D2900:D2906">
    <cfRule type="containsBlanks" dxfId="335" priority="26">
      <formula>LEN(TRIM(D2877))=0</formula>
    </cfRule>
  </conditionalFormatting>
  <conditionalFormatting sqref="D3005:D3014">
    <cfRule type="containsBlanks" dxfId="334" priority="27">
      <formula>LEN(TRIM(D3005))=0</formula>
    </cfRule>
  </conditionalFormatting>
  <conditionalFormatting sqref="D3019:D3028 E3023:O3023">
    <cfRule type="containsBlanks" dxfId="333" priority="28">
      <formula>LEN(TRIM(D3019))=0</formula>
    </cfRule>
  </conditionalFormatting>
  <conditionalFormatting sqref="P233:P235">
    <cfRule type="containsBlanks" dxfId="332" priority="29">
      <formula>LEN(TRIM(P233))=0</formula>
    </cfRule>
  </conditionalFormatting>
  <conditionalFormatting sqref="E1539:O1608 E1610:O1619">
    <cfRule type="containsBlanks" dxfId="331" priority="30">
      <formula>LEN(TRIM(E1539))=0</formula>
    </cfRule>
  </conditionalFormatting>
  <conditionalFormatting sqref="E1622:O1630 E1632:O1644 E1646:O1664 E1666:O1700">
    <cfRule type="containsBlanks" dxfId="330" priority="31">
      <formula>LEN(TRIM(E1622))=0</formula>
    </cfRule>
  </conditionalFormatting>
  <conditionalFormatting sqref="E1768:O1777">
    <cfRule type="containsBlanks" dxfId="329" priority="32">
      <formula>LEN(TRIM(E1768))=0</formula>
    </cfRule>
  </conditionalFormatting>
  <conditionalFormatting sqref="E1863:O1872 E1875:O1882 E1885:O1892 E1895:O1901 E1905:O1912 E1915:O1921">
    <cfRule type="containsBlanks" dxfId="328" priority="33">
      <formula>LEN(TRIM(E1863))=0</formula>
    </cfRule>
  </conditionalFormatting>
  <conditionalFormatting sqref="E1926:O1933 E1936:O1943 E1947:O1952 E1956:O1962">
    <cfRule type="containsBlanks" dxfId="327" priority="34">
      <formula>LEN(TRIM(E1926))=0</formula>
    </cfRule>
  </conditionalFormatting>
  <conditionalFormatting sqref="E1964:O1964 E1967:O1967 E1969:O1974 E1977:O1977 E1979:O1983">
    <cfRule type="containsBlanks" dxfId="326" priority="35">
      <formula>LEN(TRIM(E1964))=0</formula>
    </cfRule>
  </conditionalFormatting>
  <conditionalFormatting sqref="E1985:O1985 E1988:O1988 E1990:O1995 E1998:O2005 E2008:O2015 E2018:O2025 E2028:O2035 E2038:O2044">
    <cfRule type="containsBlanks" dxfId="325" priority="36">
      <formula>LEN(TRIM(E1985))=0</formula>
    </cfRule>
  </conditionalFormatting>
  <conditionalFormatting sqref="E2046:O2046 E2049:O2055">
    <cfRule type="containsBlanks" dxfId="324" priority="37">
      <formula>LEN(TRIM(E2046))=0</formula>
    </cfRule>
  </conditionalFormatting>
  <conditionalFormatting sqref="E2057:O2057 E2060:O2067 E2070:O2077 E2080:O2087 E2090:O2097 E2100:O2107 E2110:O2117 E2120:O2120 E2122:O2127 E2130:O2136">
    <cfRule type="containsBlanks" dxfId="323" priority="38">
      <formula>LEN(TRIM(E2057))=0</formula>
    </cfRule>
  </conditionalFormatting>
  <conditionalFormatting sqref="E2138:O2138 E2141:O2148 E2151:O2158 E2161:O2168 E2171:O2178 E2181:O2188 E2191:O2198 E2201:O2207 E2211:O2218 E2221:O2227">
    <cfRule type="containsBlanks" dxfId="322" priority="39">
      <formula>LEN(TRIM(E2138))=0</formula>
    </cfRule>
  </conditionalFormatting>
  <conditionalFormatting sqref="E2229:O2229 E2232:O2239 E2242:O2249 E2252:O2259 E2262:O2268">
    <cfRule type="containsBlanks" dxfId="321" priority="40">
      <formula>LEN(TRIM(E2229))=0</formula>
    </cfRule>
  </conditionalFormatting>
  <conditionalFormatting sqref="E2270:O2270 E2273:O2280 E2283:O2290 E2293:O2300 E2303:O2310 E2313:O2320 E2323:O2330 E2333:O2340 E2343:O2350 E2353:O2359">
    <cfRule type="containsBlanks" dxfId="320" priority="41">
      <formula>LEN(TRIM(E2270))=0</formula>
    </cfRule>
  </conditionalFormatting>
  <conditionalFormatting sqref="E2362:O2362 E2365:O2372 E2375:O2382 E2385:O2392 E2395:O2402 E2405:O2412 E2415:O2422 E2425:O2432 E2435:O2441">
    <cfRule type="containsBlanks" dxfId="319" priority="42">
      <formula>LEN(TRIM(E2362))=0</formula>
    </cfRule>
  </conditionalFormatting>
  <conditionalFormatting sqref="E2443:O2443 E2446:O2453 E2456:O2463 E2466:O2469 E2471:O2473 E2476:O2479 E2481:O2483 E2486:O2493 E2496:O2503 E2506:O2513 E2516:O2522">
    <cfRule type="containsBlanks" dxfId="318" priority="43">
      <formula>LEN(TRIM(E2443))=0</formula>
    </cfRule>
  </conditionalFormatting>
  <conditionalFormatting sqref="E2524:O2524 E2527:O2534 E2537:O2543">
    <cfRule type="containsBlanks" dxfId="317" priority="44">
      <formula>LEN(TRIM(E2524))=0</formula>
    </cfRule>
  </conditionalFormatting>
  <conditionalFormatting sqref="E2546:O2546 E2549:O2555">
    <cfRule type="containsBlanks" dxfId="316" priority="45">
      <formula>LEN(TRIM(E2546))=0</formula>
    </cfRule>
  </conditionalFormatting>
  <conditionalFormatting sqref="E2558:O2558 E2561:O2567 E2570:O2570 E2573:O2580 E2583:O2590 E2593:O2600 E2603:O2610 E2613:O2620 E2623:O2629">
    <cfRule type="containsBlanks" dxfId="315" priority="46">
      <formula>LEN(TRIM(E2558))=0</formula>
    </cfRule>
  </conditionalFormatting>
  <conditionalFormatting sqref="E2631:O2690">
    <cfRule type="containsBlanks" dxfId="314" priority="47">
      <formula>LEN(TRIM(E2631))=0</formula>
    </cfRule>
  </conditionalFormatting>
  <conditionalFormatting sqref="E2692:O2701 E2705:O2754">
    <cfRule type="containsBlanks" dxfId="313" priority="48">
      <formula>LEN(TRIM(E2692))=0</formula>
    </cfRule>
  </conditionalFormatting>
  <conditionalFormatting sqref="E2756:O2765 E2768:O2777 E2780:O2789 E2791:O2800">
    <cfRule type="containsBlanks" dxfId="312" priority="49">
      <formula>LEN(TRIM(E2756))=0</formula>
    </cfRule>
  </conditionalFormatting>
  <conditionalFormatting sqref="E2802:O2821">
    <cfRule type="containsBlanks" dxfId="311" priority="50">
      <formula>LEN(TRIM(E2802))=0</formula>
    </cfRule>
  </conditionalFormatting>
  <conditionalFormatting sqref="E2823:O2832 E2834:O2852">
    <cfRule type="containsBlanks" dxfId="310" priority="51">
      <formula>LEN(TRIM(E2823))=0</formula>
    </cfRule>
  </conditionalFormatting>
  <conditionalFormatting sqref="E2860:O2860 E2863:O2869">
    <cfRule type="containsBlanks" dxfId="309" priority="52">
      <formula>LEN(TRIM(E2860))=0</formula>
    </cfRule>
  </conditionalFormatting>
  <conditionalFormatting sqref="E2877:O2877 E2880:O2887 E2890:O2897 E2900:O2906">
    <cfRule type="containsBlanks" dxfId="308" priority="53">
      <formula>LEN(TRIM(E2877))=0</formula>
    </cfRule>
  </conditionalFormatting>
  <conditionalFormatting sqref="E3005:O3014">
    <cfRule type="containsBlanks" dxfId="307" priority="54">
      <formula>LEN(TRIM(E3005))=0</formula>
    </cfRule>
  </conditionalFormatting>
  <conditionalFormatting sqref="E3019:O3022 E3024:O3028">
    <cfRule type="containsBlanks" dxfId="306" priority="55">
      <formula>LEN(TRIM(E3019))=0</formula>
    </cfRule>
  </conditionalFormatting>
  <conditionalFormatting sqref="P71:P129">
    <cfRule type="containsBlanks" dxfId="305" priority="56">
      <formula>LEN(TRIM(P71))=0</formula>
    </cfRule>
  </conditionalFormatting>
  <conditionalFormatting sqref="P236:P242">
    <cfRule type="containsBlanks" dxfId="304" priority="57">
      <formula>LEN(TRIM(P236))=0</formula>
    </cfRule>
  </conditionalFormatting>
  <conditionalFormatting sqref="D1873:D1874">
    <cfRule type="containsBlanks" dxfId="303" priority="58">
      <formula>LEN(TRIM(D1873))=0</formula>
    </cfRule>
  </conditionalFormatting>
  <conditionalFormatting sqref="E1873:O1874">
    <cfRule type="containsBlanks" dxfId="302" priority="59">
      <formula>LEN(TRIM(E1873))=0</formula>
    </cfRule>
  </conditionalFormatting>
  <conditionalFormatting sqref="D1883:D1884">
    <cfRule type="containsBlanks" dxfId="301" priority="60">
      <formula>LEN(TRIM(D1883))=0</formula>
    </cfRule>
  </conditionalFormatting>
  <conditionalFormatting sqref="E1883:O1884">
    <cfRule type="containsBlanks" dxfId="300" priority="61">
      <formula>LEN(TRIM(E1883))=0</formula>
    </cfRule>
  </conditionalFormatting>
  <conditionalFormatting sqref="D1893:D1894">
    <cfRule type="containsBlanks" dxfId="299" priority="62">
      <formula>LEN(TRIM(D1893))=0</formula>
    </cfRule>
  </conditionalFormatting>
  <conditionalFormatting sqref="E1893:O1894">
    <cfRule type="containsBlanks" dxfId="298" priority="63">
      <formula>LEN(TRIM(E1893))=0</formula>
    </cfRule>
  </conditionalFormatting>
  <conditionalFormatting sqref="D1903:D1904">
    <cfRule type="containsBlanks" dxfId="297" priority="64">
      <formula>LEN(TRIM(D1903))=0</formula>
    </cfRule>
  </conditionalFormatting>
  <conditionalFormatting sqref="E1903:O1904">
    <cfRule type="containsBlanks" dxfId="296" priority="65">
      <formula>LEN(TRIM(E1903))=0</formula>
    </cfRule>
  </conditionalFormatting>
  <conditionalFormatting sqref="D1913:D1914">
    <cfRule type="containsBlanks" dxfId="295" priority="66">
      <formula>LEN(TRIM(D1913))=0</formula>
    </cfRule>
  </conditionalFormatting>
  <conditionalFormatting sqref="E1913:O1914">
    <cfRule type="containsBlanks" dxfId="294" priority="67">
      <formula>LEN(TRIM(E1913))=0</formula>
    </cfRule>
  </conditionalFormatting>
  <conditionalFormatting sqref="D1924:D1925">
    <cfRule type="containsBlanks" dxfId="293" priority="68">
      <formula>LEN(TRIM(D1924))=0</formula>
    </cfRule>
  </conditionalFormatting>
  <conditionalFormatting sqref="E1924:O1925">
    <cfRule type="containsBlanks" dxfId="292" priority="69">
      <formula>LEN(TRIM(E1924))=0</formula>
    </cfRule>
  </conditionalFormatting>
  <conditionalFormatting sqref="D1934:D1935">
    <cfRule type="containsBlanks" dxfId="291" priority="70">
      <formula>LEN(TRIM(D1934))=0</formula>
    </cfRule>
  </conditionalFormatting>
  <conditionalFormatting sqref="E1934:O1935">
    <cfRule type="containsBlanks" dxfId="290" priority="71">
      <formula>LEN(TRIM(E1934))=0</formula>
    </cfRule>
  </conditionalFormatting>
  <conditionalFormatting sqref="D1944:D1946">
    <cfRule type="containsBlanks" dxfId="289" priority="72">
      <formula>LEN(TRIM(D1944))=0</formula>
    </cfRule>
  </conditionalFormatting>
  <conditionalFormatting sqref="E1944:O1946">
    <cfRule type="containsBlanks" dxfId="288" priority="73">
      <formula>LEN(TRIM(E1944))=0</formula>
    </cfRule>
  </conditionalFormatting>
  <conditionalFormatting sqref="D1954:D1955">
    <cfRule type="containsBlanks" dxfId="287" priority="74">
      <formula>LEN(TRIM(D1954))=0</formula>
    </cfRule>
  </conditionalFormatting>
  <conditionalFormatting sqref="E1954:O1955">
    <cfRule type="containsBlanks" dxfId="286" priority="75">
      <formula>LEN(TRIM(E1954))=0</formula>
    </cfRule>
  </conditionalFormatting>
  <conditionalFormatting sqref="D1965:D1966">
    <cfRule type="containsBlanks" dxfId="285" priority="76">
      <formula>LEN(TRIM(D1965))=0</formula>
    </cfRule>
  </conditionalFormatting>
  <conditionalFormatting sqref="E1965:O1966">
    <cfRule type="containsBlanks" dxfId="284" priority="77">
      <formula>LEN(TRIM(E1965))=0</formula>
    </cfRule>
  </conditionalFormatting>
  <conditionalFormatting sqref="D1975:D1976">
    <cfRule type="containsBlanks" dxfId="283" priority="78">
      <formula>LEN(TRIM(D1975))=0</formula>
    </cfRule>
  </conditionalFormatting>
  <conditionalFormatting sqref="E1975:O1976">
    <cfRule type="containsBlanks" dxfId="282" priority="79">
      <formula>LEN(TRIM(E1975))=0</formula>
    </cfRule>
  </conditionalFormatting>
  <conditionalFormatting sqref="D1986:D1987">
    <cfRule type="containsBlanks" dxfId="281" priority="80">
      <formula>LEN(TRIM(D1986))=0</formula>
    </cfRule>
  </conditionalFormatting>
  <conditionalFormatting sqref="E1986:O1987">
    <cfRule type="containsBlanks" dxfId="280" priority="81">
      <formula>LEN(TRIM(E1986))=0</formula>
    </cfRule>
  </conditionalFormatting>
  <conditionalFormatting sqref="D1996:D1997">
    <cfRule type="containsBlanks" dxfId="279" priority="82">
      <formula>LEN(TRIM(D1996))=0</formula>
    </cfRule>
  </conditionalFormatting>
  <conditionalFormatting sqref="E1996:O1997">
    <cfRule type="containsBlanks" dxfId="278" priority="83">
      <formula>LEN(TRIM(E1996))=0</formula>
    </cfRule>
  </conditionalFormatting>
  <conditionalFormatting sqref="D2006:D2007">
    <cfRule type="containsBlanks" dxfId="277" priority="84">
      <formula>LEN(TRIM(D2006))=0</formula>
    </cfRule>
  </conditionalFormatting>
  <conditionalFormatting sqref="E2006:O2007">
    <cfRule type="containsBlanks" dxfId="276" priority="85">
      <formula>LEN(TRIM(E2006))=0</formula>
    </cfRule>
  </conditionalFormatting>
  <conditionalFormatting sqref="D2016:D2017">
    <cfRule type="containsBlanks" dxfId="275" priority="86">
      <formula>LEN(TRIM(D2016))=0</formula>
    </cfRule>
  </conditionalFormatting>
  <conditionalFormatting sqref="E2016:O2017">
    <cfRule type="containsBlanks" dxfId="274" priority="87">
      <formula>LEN(TRIM(E2016))=0</formula>
    </cfRule>
  </conditionalFormatting>
  <conditionalFormatting sqref="D2026:D2027">
    <cfRule type="containsBlanks" dxfId="273" priority="88">
      <formula>LEN(TRIM(D2026))=0</formula>
    </cfRule>
  </conditionalFormatting>
  <conditionalFormatting sqref="E2026:O2027">
    <cfRule type="containsBlanks" dxfId="272" priority="89">
      <formula>LEN(TRIM(E2026))=0</formula>
    </cfRule>
  </conditionalFormatting>
  <conditionalFormatting sqref="D2036:D2037">
    <cfRule type="containsBlanks" dxfId="271" priority="90">
      <formula>LEN(TRIM(D2036))=0</formula>
    </cfRule>
  </conditionalFormatting>
  <conditionalFormatting sqref="E2036:O2037">
    <cfRule type="containsBlanks" dxfId="270" priority="91">
      <formula>LEN(TRIM(E2036))=0</formula>
    </cfRule>
  </conditionalFormatting>
  <conditionalFormatting sqref="D2047:D2048">
    <cfRule type="containsBlanks" dxfId="269" priority="92">
      <formula>LEN(TRIM(D2047))=0</formula>
    </cfRule>
  </conditionalFormatting>
  <conditionalFormatting sqref="E2047:O2048">
    <cfRule type="containsBlanks" dxfId="268" priority="93">
      <formula>LEN(TRIM(E2047))=0</formula>
    </cfRule>
  </conditionalFormatting>
  <conditionalFormatting sqref="D2058:D2059">
    <cfRule type="containsBlanks" dxfId="267" priority="94">
      <formula>LEN(TRIM(D2058))=0</formula>
    </cfRule>
  </conditionalFormatting>
  <conditionalFormatting sqref="E2058:O2059">
    <cfRule type="containsBlanks" dxfId="266" priority="95">
      <formula>LEN(TRIM(E2058))=0</formula>
    </cfRule>
  </conditionalFormatting>
  <conditionalFormatting sqref="D2068:D2069">
    <cfRule type="containsBlanks" dxfId="265" priority="96">
      <formula>LEN(TRIM(D2068))=0</formula>
    </cfRule>
  </conditionalFormatting>
  <conditionalFormatting sqref="E2068:O2069">
    <cfRule type="containsBlanks" dxfId="264" priority="97">
      <formula>LEN(TRIM(E2068))=0</formula>
    </cfRule>
  </conditionalFormatting>
  <conditionalFormatting sqref="D2078:D2079">
    <cfRule type="containsBlanks" dxfId="263" priority="98">
      <formula>LEN(TRIM(D2078))=0</formula>
    </cfRule>
  </conditionalFormatting>
  <conditionalFormatting sqref="E2078:O2079">
    <cfRule type="containsBlanks" dxfId="262" priority="99">
      <formula>LEN(TRIM(E2078))=0</formula>
    </cfRule>
  </conditionalFormatting>
  <conditionalFormatting sqref="D2088:D2089">
    <cfRule type="containsBlanks" dxfId="261" priority="100">
      <formula>LEN(TRIM(D2088))=0</formula>
    </cfRule>
  </conditionalFormatting>
  <conditionalFormatting sqref="E2088:O2089">
    <cfRule type="containsBlanks" dxfId="260" priority="101">
      <formula>LEN(TRIM(E2088))=0</formula>
    </cfRule>
  </conditionalFormatting>
  <conditionalFormatting sqref="D2098:D2099">
    <cfRule type="containsBlanks" dxfId="259" priority="102">
      <formula>LEN(TRIM(D2098))=0</formula>
    </cfRule>
  </conditionalFormatting>
  <conditionalFormatting sqref="E2098:O2099">
    <cfRule type="containsBlanks" dxfId="258" priority="103">
      <formula>LEN(TRIM(E2098))=0</formula>
    </cfRule>
  </conditionalFormatting>
  <conditionalFormatting sqref="D2108:D2109">
    <cfRule type="containsBlanks" dxfId="257" priority="104">
      <formula>LEN(TRIM(D2108))=0</formula>
    </cfRule>
  </conditionalFormatting>
  <conditionalFormatting sqref="E2108:O2109">
    <cfRule type="containsBlanks" dxfId="256" priority="105">
      <formula>LEN(TRIM(E2108))=0</formula>
    </cfRule>
  </conditionalFormatting>
  <conditionalFormatting sqref="D2118:D2119">
    <cfRule type="containsBlanks" dxfId="255" priority="106">
      <formula>LEN(TRIM(D2118))=0</formula>
    </cfRule>
  </conditionalFormatting>
  <conditionalFormatting sqref="E2118:O2119">
    <cfRule type="containsBlanks" dxfId="254" priority="107">
      <formula>LEN(TRIM(E2118))=0</formula>
    </cfRule>
  </conditionalFormatting>
  <conditionalFormatting sqref="D2128:D2129">
    <cfRule type="containsBlanks" dxfId="253" priority="108">
      <formula>LEN(TRIM(D2128))=0</formula>
    </cfRule>
  </conditionalFormatting>
  <conditionalFormatting sqref="E2128:O2129">
    <cfRule type="containsBlanks" dxfId="252" priority="109">
      <formula>LEN(TRIM(E2128))=0</formula>
    </cfRule>
  </conditionalFormatting>
  <conditionalFormatting sqref="D2139:D2140">
    <cfRule type="containsBlanks" dxfId="251" priority="110">
      <formula>LEN(TRIM(D2139))=0</formula>
    </cfRule>
  </conditionalFormatting>
  <conditionalFormatting sqref="E2139:O2140">
    <cfRule type="containsBlanks" dxfId="250" priority="111">
      <formula>LEN(TRIM(E2139))=0</formula>
    </cfRule>
  </conditionalFormatting>
  <conditionalFormatting sqref="D2149:D2150">
    <cfRule type="containsBlanks" dxfId="249" priority="112">
      <formula>LEN(TRIM(D2149))=0</formula>
    </cfRule>
  </conditionalFormatting>
  <conditionalFormatting sqref="E2149:O2150">
    <cfRule type="containsBlanks" dxfId="248" priority="113">
      <formula>LEN(TRIM(E2149))=0</formula>
    </cfRule>
  </conditionalFormatting>
  <conditionalFormatting sqref="D2159:D2160">
    <cfRule type="containsBlanks" dxfId="247" priority="114">
      <formula>LEN(TRIM(D2159))=0</formula>
    </cfRule>
  </conditionalFormatting>
  <conditionalFormatting sqref="E2159:O2160">
    <cfRule type="containsBlanks" dxfId="246" priority="115">
      <formula>LEN(TRIM(E2159))=0</formula>
    </cfRule>
  </conditionalFormatting>
  <conditionalFormatting sqref="D2169:D2170">
    <cfRule type="containsBlanks" dxfId="245" priority="116">
      <formula>LEN(TRIM(D2169))=0</formula>
    </cfRule>
  </conditionalFormatting>
  <conditionalFormatting sqref="E2169:O2170">
    <cfRule type="containsBlanks" dxfId="244" priority="117">
      <formula>LEN(TRIM(E2169))=0</formula>
    </cfRule>
  </conditionalFormatting>
  <conditionalFormatting sqref="D2179:D2180">
    <cfRule type="containsBlanks" dxfId="243" priority="118">
      <formula>LEN(TRIM(D2179))=0</formula>
    </cfRule>
  </conditionalFormatting>
  <conditionalFormatting sqref="E2179:O2180">
    <cfRule type="containsBlanks" dxfId="242" priority="119">
      <formula>LEN(TRIM(E2179))=0</formula>
    </cfRule>
  </conditionalFormatting>
  <conditionalFormatting sqref="D2189:D2190">
    <cfRule type="containsBlanks" dxfId="241" priority="120">
      <formula>LEN(TRIM(D2189))=0</formula>
    </cfRule>
  </conditionalFormatting>
  <conditionalFormatting sqref="E2189:O2190">
    <cfRule type="containsBlanks" dxfId="240" priority="121">
      <formula>LEN(TRIM(E2189))=0</formula>
    </cfRule>
  </conditionalFormatting>
  <conditionalFormatting sqref="D2199:D2200">
    <cfRule type="containsBlanks" dxfId="239" priority="122">
      <formula>LEN(TRIM(D2199))=0</formula>
    </cfRule>
  </conditionalFormatting>
  <conditionalFormatting sqref="E2199:O2200">
    <cfRule type="containsBlanks" dxfId="238" priority="123">
      <formula>LEN(TRIM(E2199))=0</formula>
    </cfRule>
  </conditionalFormatting>
  <conditionalFormatting sqref="D2209:D2210">
    <cfRule type="containsBlanks" dxfId="237" priority="124">
      <formula>LEN(TRIM(D2209))=0</formula>
    </cfRule>
  </conditionalFormatting>
  <conditionalFormatting sqref="E2209:O2210">
    <cfRule type="containsBlanks" dxfId="236" priority="125">
      <formula>LEN(TRIM(E2209))=0</formula>
    </cfRule>
  </conditionalFormatting>
  <conditionalFormatting sqref="D2219:D2220">
    <cfRule type="containsBlanks" dxfId="235" priority="126">
      <formula>LEN(TRIM(D2219))=0</formula>
    </cfRule>
  </conditionalFormatting>
  <conditionalFormatting sqref="E2219:O2220">
    <cfRule type="containsBlanks" dxfId="234" priority="127">
      <formula>LEN(TRIM(E2219))=0</formula>
    </cfRule>
  </conditionalFormatting>
  <conditionalFormatting sqref="D2230:D2231">
    <cfRule type="containsBlanks" dxfId="233" priority="128">
      <formula>LEN(TRIM(D2230))=0</formula>
    </cfRule>
  </conditionalFormatting>
  <conditionalFormatting sqref="E2230:O2231">
    <cfRule type="containsBlanks" dxfId="232" priority="129">
      <formula>LEN(TRIM(E2230))=0</formula>
    </cfRule>
  </conditionalFormatting>
  <conditionalFormatting sqref="D2240:D2241">
    <cfRule type="containsBlanks" dxfId="231" priority="130">
      <formula>LEN(TRIM(D2240))=0</formula>
    </cfRule>
  </conditionalFormatting>
  <conditionalFormatting sqref="E2240:O2241">
    <cfRule type="containsBlanks" dxfId="230" priority="131">
      <formula>LEN(TRIM(E2240))=0</formula>
    </cfRule>
  </conditionalFormatting>
  <conditionalFormatting sqref="D2250:D2251">
    <cfRule type="containsBlanks" dxfId="229" priority="132">
      <formula>LEN(TRIM(D2250))=0</formula>
    </cfRule>
  </conditionalFormatting>
  <conditionalFormatting sqref="E2250:O2251">
    <cfRule type="containsBlanks" dxfId="228" priority="133">
      <formula>LEN(TRIM(E2250))=0</formula>
    </cfRule>
  </conditionalFormatting>
  <conditionalFormatting sqref="D2260:D2261">
    <cfRule type="containsBlanks" dxfId="227" priority="134">
      <formula>LEN(TRIM(D2260))=0</formula>
    </cfRule>
  </conditionalFormatting>
  <conditionalFormatting sqref="E2260:O2261">
    <cfRule type="containsBlanks" dxfId="226" priority="135">
      <formula>LEN(TRIM(E2260))=0</formula>
    </cfRule>
  </conditionalFormatting>
  <conditionalFormatting sqref="D2271:D2272">
    <cfRule type="containsBlanks" dxfId="225" priority="136">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8">
      <formula>LEN(TRIM(D2281))=0</formula>
    </cfRule>
  </conditionalFormatting>
  <conditionalFormatting sqref="E2281:O2282">
    <cfRule type="containsBlanks" dxfId="222" priority="139">
      <formula>LEN(TRIM(E2281))=0</formula>
    </cfRule>
  </conditionalFormatting>
  <conditionalFormatting sqref="D2291:D2292">
    <cfRule type="containsBlanks" dxfId="221" priority="140">
      <formula>LEN(TRIM(D2291))=0</formula>
    </cfRule>
  </conditionalFormatting>
  <conditionalFormatting sqref="E2291:O2292">
    <cfRule type="containsBlanks" dxfId="220" priority="141">
      <formula>LEN(TRIM(E2291))=0</formula>
    </cfRule>
  </conditionalFormatting>
  <conditionalFormatting sqref="D2301:D2302">
    <cfRule type="containsBlanks" dxfId="219" priority="142">
      <formula>LEN(TRIM(D2301))=0</formula>
    </cfRule>
  </conditionalFormatting>
  <conditionalFormatting sqref="E2301:O2302">
    <cfRule type="containsBlanks" dxfId="218" priority="143">
      <formula>LEN(TRIM(E2301))=0</formula>
    </cfRule>
  </conditionalFormatting>
  <conditionalFormatting sqref="D2311:D2312">
    <cfRule type="containsBlanks" dxfId="217" priority="144">
      <formula>LEN(TRIM(D2311))=0</formula>
    </cfRule>
  </conditionalFormatting>
  <conditionalFormatting sqref="E2311:O2312">
    <cfRule type="containsBlanks" dxfId="216" priority="145">
      <formula>LEN(TRIM(E2311))=0</formula>
    </cfRule>
  </conditionalFormatting>
  <conditionalFormatting sqref="D2321:D2322">
    <cfRule type="containsBlanks" dxfId="215" priority="146">
      <formula>LEN(TRIM(D2321))=0</formula>
    </cfRule>
  </conditionalFormatting>
  <conditionalFormatting sqref="E2321:O2322">
    <cfRule type="containsBlanks" dxfId="214" priority="147">
      <formula>LEN(TRIM(E2321))=0</formula>
    </cfRule>
  </conditionalFormatting>
  <conditionalFormatting sqref="D2331:D2332">
    <cfRule type="containsBlanks" dxfId="213" priority="148">
      <formula>LEN(TRIM(D2331))=0</formula>
    </cfRule>
  </conditionalFormatting>
  <conditionalFormatting sqref="E2331:O2332">
    <cfRule type="containsBlanks" dxfId="212" priority="149">
      <formula>LEN(TRIM(E2331))=0</formula>
    </cfRule>
  </conditionalFormatting>
  <conditionalFormatting sqref="D2341:D2342">
    <cfRule type="containsBlanks" dxfId="211" priority="150">
      <formula>LEN(TRIM(D2341))=0</formula>
    </cfRule>
  </conditionalFormatting>
  <conditionalFormatting sqref="E2341:O2342">
    <cfRule type="containsBlanks" dxfId="210" priority="151">
      <formula>LEN(TRIM(E2341))=0</formula>
    </cfRule>
  </conditionalFormatting>
  <conditionalFormatting sqref="D2351:D2352">
    <cfRule type="containsBlanks" dxfId="209" priority="152">
      <formula>LEN(TRIM(D2351))=0</formula>
    </cfRule>
  </conditionalFormatting>
  <conditionalFormatting sqref="E2351:O2352">
    <cfRule type="containsBlanks" dxfId="208" priority="153">
      <formula>LEN(TRIM(E2351))=0</formula>
    </cfRule>
  </conditionalFormatting>
  <conditionalFormatting sqref="D2363:D2364">
    <cfRule type="containsBlanks" dxfId="207" priority="154">
      <formula>LEN(TRIM(D2363))=0</formula>
    </cfRule>
  </conditionalFormatting>
  <conditionalFormatting sqref="E2363:O2364">
    <cfRule type="containsBlanks" dxfId="206" priority="155">
      <formula>LEN(TRIM(E2363))=0</formula>
    </cfRule>
  </conditionalFormatting>
  <conditionalFormatting sqref="D2373:D2374">
    <cfRule type="containsBlanks" dxfId="205" priority="156">
      <formula>LEN(TRIM(D2373))=0</formula>
    </cfRule>
  </conditionalFormatting>
  <conditionalFormatting sqref="E2373:O2374">
    <cfRule type="containsBlanks" dxfId="204" priority="157">
      <formula>LEN(TRIM(E2373))=0</formula>
    </cfRule>
  </conditionalFormatting>
  <conditionalFormatting sqref="D2383:D2384">
    <cfRule type="containsBlanks" dxfId="203" priority="158">
      <formula>LEN(TRIM(D2383))=0</formula>
    </cfRule>
  </conditionalFormatting>
  <conditionalFormatting sqref="E2383:O2384">
    <cfRule type="containsBlanks" dxfId="202" priority="159">
      <formula>LEN(TRIM(E2383))=0</formula>
    </cfRule>
  </conditionalFormatting>
  <conditionalFormatting sqref="D2393:D2394">
    <cfRule type="containsBlanks" dxfId="201" priority="160">
      <formula>LEN(TRIM(D2393))=0</formula>
    </cfRule>
  </conditionalFormatting>
  <conditionalFormatting sqref="E2393:O2394">
    <cfRule type="containsBlanks" dxfId="200" priority="161">
      <formula>LEN(TRIM(E2393))=0</formula>
    </cfRule>
  </conditionalFormatting>
  <conditionalFormatting sqref="D2403:D2404">
    <cfRule type="containsBlanks" dxfId="199" priority="162">
      <formula>LEN(TRIM(D2403))=0</formula>
    </cfRule>
  </conditionalFormatting>
  <conditionalFormatting sqref="E2403:O2404">
    <cfRule type="containsBlanks" dxfId="198" priority="163">
      <formula>LEN(TRIM(E2403))=0</formula>
    </cfRule>
  </conditionalFormatting>
  <conditionalFormatting sqref="D2413:D2414">
    <cfRule type="containsBlanks" dxfId="197" priority="164">
      <formula>LEN(TRIM(D2413))=0</formula>
    </cfRule>
  </conditionalFormatting>
  <conditionalFormatting sqref="E2413:O2414">
    <cfRule type="containsBlanks" dxfId="196" priority="165">
      <formula>LEN(TRIM(E2413))=0</formula>
    </cfRule>
  </conditionalFormatting>
  <conditionalFormatting sqref="D2423:D2424">
    <cfRule type="containsBlanks" dxfId="195" priority="166">
      <formula>LEN(TRIM(D2423))=0</formula>
    </cfRule>
  </conditionalFormatting>
  <conditionalFormatting sqref="E2423:O2424">
    <cfRule type="containsBlanks" dxfId="194" priority="167">
      <formula>LEN(TRIM(E2423))=0</formula>
    </cfRule>
  </conditionalFormatting>
  <conditionalFormatting sqref="D2433:D2434">
    <cfRule type="containsBlanks" dxfId="193" priority="168">
      <formula>LEN(TRIM(D2433))=0</formula>
    </cfRule>
  </conditionalFormatting>
  <conditionalFormatting sqref="E2433:O2434">
    <cfRule type="containsBlanks" dxfId="192" priority="169">
      <formula>LEN(TRIM(E2433))=0</formula>
    </cfRule>
  </conditionalFormatting>
  <conditionalFormatting sqref="D2444:D2445">
    <cfRule type="containsBlanks" dxfId="191" priority="170">
      <formula>LEN(TRIM(D2444))=0</formula>
    </cfRule>
  </conditionalFormatting>
  <conditionalFormatting sqref="E2444:O2445">
    <cfRule type="containsBlanks" dxfId="190" priority="171">
      <formula>LEN(TRIM(E2444))=0</formula>
    </cfRule>
  </conditionalFormatting>
  <conditionalFormatting sqref="D2454:D2455">
    <cfRule type="containsBlanks" dxfId="189" priority="172">
      <formula>LEN(TRIM(D2454))=0</formula>
    </cfRule>
  </conditionalFormatting>
  <conditionalFormatting sqref="E2454:O2455">
    <cfRule type="containsBlanks" dxfId="188" priority="173">
      <formula>LEN(TRIM(E2454))=0</formula>
    </cfRule>
  </conditionalFormatting>
  <conditionalFormatting sqref="D2464:D2465">
    <cfRule type="containsBlanks" dxfId="187" priority="174">
      <formula>LEN(TRIM(D2464))=0</formula>
    </cfRule>
  </conditionalFormatting>
  <conditionalFormatting sqref="E2464:O2465">
    <cfRule type="containsBlanks" dxfId="186" priority="175">
      <formula>LEN(TRIM(E2464))=0</formula>
    </cfRule>
  </conditionalFormatting>
  <conditionalFormatting sqref="D2474:D2475">
    <cfRule type="containsBlanks" dxfId="185" priority="176">
      <formula>LEN(TRIM(D2474))=0</formula>
    </cfRule>
  </conditionalFormatting>
  <conditionalFormatting sqref="E2474:O2475">
    <cfRule type="containsBlanks" dxfId="184" priority="177">
      <formula>LEN(TRIM(E2474))=0</formula>
    </cfRule>
  </conditionalFormatting>
  <conditionalFormatting sqref="D2484:D2485">
    <cfRule type="containsBlanks" dxfId="183" priority="178">
      <formula>LEN(TRIM(D2484))=0</formula>
    </cfRule>
  </conditionalFormatting>
  <conditionalFormatting sqref="E2484:O2485">
    <cfRule type="containsBlanks" dxfId="182" priority="179">
      <formula>LEN(TRIM(E2484))=0</formula>
    </cfRule>
  </conditionalFormatting>
  <conditionalFormatting sqref="D2494:D2495">
    <cfRule type="containsBlanks" dxfId="181" priority="180">
      <formula>LEN(TRIM(D2494))=0</formula>
    </cfRule>
  </conditionalFormatting>
  <conditionalFormatting sqref="E2494:O2495">
    <cfRule type="containsBlanks" dxfId="180" priority="181">
      <formula>LEN(TRIM(E2494))=0</formula>
    </cfRule>
  </conditionalFormatting>
  <conditionalFormatting sqref="D2504:D2505">
    <cfRule type="containsBlanks" dxfId="179" priority="182">
      <formula>LEN(TRIM(D2504))=0</formula>
    </cfRule>
  </conditionalFormatting>
  <conditionalFormatting sqref="E2504:O2505">
    <cfRule type="containsBlanks" dxfId="178" priority="183">
      <formula>LEN(TRIM(E2504))=0</formula>
    </cfRule>
  </conditionalFormatting>
  <conditionalFormatting sqref="D2514:D2515">
    <cfRule type="containsBlanks" dxfId="177" priority="184">
      <formula>LEN(TRIM(D2514))=0</formula>
    </cfRule>
  </conditionalFormatting>
  <conditionalFormatting sqref="E2514:O2515">
    <cfRule type="containsBlanks" dxfId="176" priority="185">
      <formula>LEN(TRIM(E2514))=0</formula>
    </cfRule>
  </conditionalFormatting>
  <conditionalFormatting sqref="D2525:D2526">
    <cfRule type="containsBlanks" dxfId="175" priority="186">
      <formula>LEN(TRIM(D2525))=0</formula>
    </cfRule>
  </conditionalFormatting>
  <conditionalFormatting sqref="E2525:O2526">
    <cfRule type="containsBlanks" dxfId="174" priority="187">
      <formula>LEN(TRIM(E2525))=0</formula>
    </cfRule>
  </conditionalFormatting>
  <conditionalFormatting sqref="E2535:O2536">
    <cfRule type="containsBlanks" dxfId="173" priority="188">
      <formula>LEN(TRIM(E2535))=0</formula>
    </cfRule>
  </conditionalFormatting>
  <conditionalFormatting sqref="E2547:O2548">
    <cfRule type="containsBlanks" dxfId="172" priority="189">
      <formula>LEN(TRIM(E2547))=0</formula>
    </cfRule>
  </conditionalFormatting>
  <conditionalFormatting sqref="D2535:D2536">
    <cfRule type="containsBlanks" dxfId="171" priority="190">
      <formula>LEN(TRIM(D2535))=0</formula>
    </cfRule>
  </conditionalFormatting>
  <conditionalFormatting sqref="E2559:O2560">
    <cfRule type="containsBlanks" dxfId="170" priority="191">
      <formula>LEN(TRIM(E2559))=0</formula>
    </cfRule>
  </conditionalFormatting>
  <conditionalFormatting sqref="E2571:O2572">
    <cfRule type="containsBlanks" dxfId="169" priority="192">
      <formula>LEN(TRIM(E2571))=0</formula>
    </cfRule>
  </conditionalFormatting>
  <conditionalFormatting sqref="D2547:D2548">
    <cfRule type="containsBlanks" dxfId="168" priority="193">
      <formula>LEN(TRIM(D2547))=0</formula>
    </cfRule>
  </conditionalFormatting>
  <conditionalFormatting sqref="E2581:O2582">
    <cfRule type="containsBlanks" dxfId="167" priority="194">
      <formula>LEN(TRIM(E2581))=0</formula>
    </cfRule>
  </conditionalFormatting>
  <conditionalFormatting sqref="D2559:D2560">
    <cfRule type="containsBlanks" dxfId="166" priority="195">
      <formula>LEN(TRIM(D2559))=0</formula>
    </cfRule>
  </conditionalFormatting>
  <conditionalFormatting sqref="E2591:O2592">
    <cfRule type="containsBlanks" dxfId="165" priority="196">
      <formula>LEN(TRIM(E2591))=0</formula>
    </cfRule>
  </conditionalFormatting>
  <conditionalFormatting sqref="D2571:D2572">
    <cfRule type="containsBlanks" dxfId="164" priority="197">
      <formula>LEN(TRIM(D2571))=0</formula>
    </cfRule>
  </conditionalFormatting>
  <conditionalFormatting sqref="E2601:O2602">
    <cfRule type="containsBlanks" dxfId="163" priority="198">
      <formula>LEN(TRIM(E2601))=0</formula>
    </cfRule>
  </conditionalFormatting>
  <conditionalFormatting sqref="D2581:D2582">
    <cfRule type="containsBlanks" dxfId="162" priority="199">
      <formula>LEN(TRIM(D2581))=0</formula>
    </cfRule>
  </conditionalFormatting>
  <conditionalFormatting sqref="E2611:O2612">
    <cfRule type="containsBlanks" dxfId="161" priority="200">
      <formula>LEN(TRIM(E2611))=0</formula>
    </cfRule>
  </conditionalFormatting>
  <conditionalFormatting sqref="D2591:D2592">
    <cfRule type="containsBlanks" dxfId="160" priority="201">
      <formula>LEN(TRIM(D2591))=0</formula>
    </cfRule>
  </conditionalFormatting>
  <conditionalFormatting sqref="E2621:O2622">
    <cfRule type="containsBlanks" dxfId="159" priority="202">
      <formula>LEN(TRIM(E2621))=0</formula>
    </cfRule>
  </conditionalFormatting>
  <conditionalFormatting sqref="D2601:D2602">
    <cfRule type="containsBlanks" dxfId="158" priority="203">
      <formula>LEN(TRIM(D2601))=0</formula>
    </cfRule>
  </conditionalFormatting>
  <conditionalFormatting sqref="E2861:O2862">
    <cfRule type="containsBlanks" dxfId="157" priority="204">
      <formula>LEN(TRIM(E2861))=0</formula>
    </cfRule>
  </conditionalFormatting>
  <conditionalFormatting sqref="D2611:D2612">
    <cfRule type="containsBlanks" dxfId="156" priority="205">
      <formula>LEN(TRIM(D2611))=0</formula>
    </cfRule>
  </conditionalFormatting>
  <conditionalFormatting sqref="E2878:O2879">
    <cfRule type="containsBlanks" dxfId="155" priority="206">
      <formula>LEN(TRIM(E2878))=0</formula>
    </cfRule>
  </conditionalFormatting>
  <conditionalFormatting sqref="D2621:D2622">
    <cfRule type="containsBlanks" dxfId="154" priority="207">
      <formula>LEN(TRIM(D2621))=0</formula>
    </cfRule>
  </conditionalFormatting>
  <conditionalFormatting sqref="E2888:O2889">
    <cfRule type="containsBlanks" dxfId="153" priority="208">
      <formula>LEN(TRIM(E2888))=0</formula>
    </cfRule>
  </conditionalFormatting>
  <conditionalFormatting sqref="D2861:D2862">
    <cfRule type="containsBlanks" dxfId="152" priority="209">
      <formula>LEN(TRIM(D2861))=0</formula>
    </cfRule>
  </conditionalFormatting>
  <conditionalFormatting sqref="E2898:O2899">
    <cfRule type="containsBlanks" dxfId="151" priority="210">
      <formula>LEN(TRIM(E2898))=0</formula>
    </cfRule>
  </conditionalFormatting>
  <conditionalFormatting sqref="D2878:D2879">
    <cfRule type="containsBlanks" dxfId="150" priority="211">
      <formula>LEN(TRIM(D2878))=0</formula>
    </cfRule>
  </conditionalFormatting>
  <conditionalFormatting sqref="D2888:D2889">
    <cfRule type="containsBlanks" dxfId="149" priority="212">
      <formula>LEN(TRIM(D2888))=0</formula>
    </cfRule>
  </conditionalFormatting>
  <conditionalFormatting sqref="D2898:D2899">
    <cfRule type="containsBlanks" dxfId="148" priority="213">
      <formula>LEN(TRIM(D2898))=0</formula>
    </cfRule>
  </conditionalFormatting>
  <conditionalFormatting sqref="P378:P386">
    <cfRule type="containsBlanks" dxfId="147" priority="214">
      <formula>LEN(TRIM(P378))=0</formula>
    </cfRule>
  </conditionalFormatting>
  <conditionalFormatting sqref="P1473">
    <cfRule type="containsBlanks" dxfId="146" priority="215">
      <formula>LEN(TRIM(P1473))=0</formula>
    </cfRule>
  </conditionalFormatting>
  <conditionalFormatting sqref="P1496:P1499">
    <cfRule type="containsBlanks" dxfId="145" priority="216">
      <formula>LEN(TRIM(P1496))=0</formula>
    </cfRule>
  </conditionalFormatting>
  <conditionalFormatting sqref="P1510">
    <cfRule type="containsBlanks" dxfId="144" priority="217">
      <formula>LEN(TRIM(P1510))=0</formula>
    </cfRule>
  </conditionalFormatting>
  <conditionalFormatting sqref="P1521:P1522">
    <cfRule type="containsBlanks" dxfId="143" priority="218">
      <formula>LEN(TRIM(P1521))=0</formula>
    </cfRule>
  </conditionalFormatting>
  <conditionalFormatting sqref="P1534:P1537">
    <cfRule type="containsBlanks" dxfId="142" priority="219">
      <formula>LEN(TRIM(P1534))=0</formula>
    </cfRule>
  </conditionalFormatting>
  <conditionalFormatting sqref="P1609">
    <cfRule type="containsBlanks" dxfId="141" priority="220">
      <formula>LEN(TRIM(P1609))=0</formula>
    </cfRule>
  </conditionalFormatting>
  <conditionalFormatting sqref="P1743:P1744">
    <cfRule type="containsBlanks" dxfId="140" priority="221">
      <formula>LEN(TRIM(P1743))=0</formula>
    </cfRule>
  </conditionalFormatting>
  <conditionalFormatting sqref="P1755:P1756">
    <cfRule type="containsBlanks" dxfId="139" priority="222">
      <formula>LEN(TRIM(P1755))=0</formula>
    </cfRule>
  </conditionalFormatting>
  <conditionalFormatting sqref="P2556">
    <cfRule type="containsBlanks" dxfId="138" priority="223">
      <formula>LEN(TRIM(P2556))=0</formula>
    </cfRule>
  </conditionalFormatting>
  <conditionalFormatting sqref="P2568:P2569">
    <cfRule type="containsBlanks" dxfId="137" priority="224">
      <formula>LEN(TRIM(P2568))=0</formula>
    </cfRule>
  </conditionalFormatting>
  <conditionalFormatting sqref="P2702:P2704">
    <cfRule type="containsBlanks" dxfId="136" priority="225">
      <formula>LEN(TRIM(P2702))=0</formula>
    </cfRule>
  </conditionalFormatting>
  <conditionalFormatting sqref="P2766:P2767">
    <cfRule type="containsBlanks" dxfId="135" priority="226">
      <formula>LEN(TRIM(P2766))=0</formula>
    </cfRule>
  </conditionalFormatting>
  <conditionalFormatting sqref="P2778:P2779">
    <cfRule type="containsBlanks" dxfId="134" priority="227">
      <formula>LEN(TRIM(P2778))=0</formula>
    </cfRule>
  </conditionalFormatting>
  <conditionalFormatting sqref="P2790">
    <cfRule type="containsBlanks" dxfId="133" priority="228">
      <formula>LEN(TRIM(P2790))=0</formula>
    </cfRule>
  </conditionalFormatting>
  <conditionalFormatting sqref="P2855:P2859">
    <cfRule type="containsBlanks" dxfId="132" priority="229">
      <formula>LEN(TRIM(P2855))=0</formula>
    </cfRule>
  </conditionalFormatting>
  <conditionalFormatting sqref="P2871:P2875">
    <cfRule type="containsBlanks" dxfId="131" priority="230">
      <formula>LEN(TRIM(P2871))=0</formula>
    </cfRule>
  </conditionalFormatting>
  <conditionalFormatting sqref="P2939:P2943">
    <cfRule type="containsBlanks" dxfId="130" priority="231">
      <formula>LEN(TRIM(P2939))=0</formula>
    </cfRule>
  </conditionalFormatting>
  <conditionalFormatting sqref="P2975:P2979">
    <cfRule type="containsBlanks" dxfId="129" priority="232">
      <formula>LEN(TRIM(P2975))=0</formula>
    </cfRule>
  </conditionalFormatting>
  <conditionalFormatting sqref="P2991">
    <cfRule type="containsBlanks" dxfId="128" priority="233">
      <formula>LEN(TRIM(P2991))=0</formula>
    </cfRule>
  </conditionalFormatting>
  <conditionalFormatting sqref="P3003">
    <cfRule type="containsBlanks" dxfId="127" priority="234">
      <formula>LEN(TRIM(P3003))=0</formula>
    </cfRule>
  </conditionalFormatting>
  <conditionalFormatting sqref="P3016:P3017">
    <cfRule type="containsBlanks" dxfId="126" priority="235">
      <formula>LEN(TRIM(P3016))=0</formula>
    </cfRule>
  </conditionalFormatting>
  <conditionalFormatting sqref="D4:O4 D5:D13">
    <cfRule type="containsBlanks" dxfId="125" priority="236">
      <formula>LEN(TRIM(D4))=0</formula>
    </cfRule>
  </conditionalFormatting>
  <conditionalFormatting sqref="D36:O65">
    <cfRule type="containsBlanks" dxfId="124" priority="237">
      <formula>LEN(TRIM(D36))=0</formula>
    </cfRule>
  </conditionalFormatting>
  <conditionalFormatting sqref="D68:O87 D89:O107">
    <cfRule type="containsBlanks" dxfId="123" priority="238">
      <formula>LEN(TRIM(D68))=0</formula>
    </cfRule>
  </conditionalFormatting>
  <conditionalFormatting sqref="D110:O129">
    <cfRule type="containsBlanks" dxfId="122" priority="239">
      <formula>LEN(TRIM(D110))=0</formula>
    </cfRule>
  </conditionalFormatting>
  <conditionalFormatting sqref="D131:O170">
    <cfRule type="containsBlanks" dxfId="121" priority="240">
      <formula>LEN(TRIM(D131))=0</formula>
    </cfRule>
  </conditionalFormatting>
  <conditionalFormatting sqref="D172:O231">
    <cfRule type="containsBlanks" dxfId="120" priority="241">
      <formula>LEN(TRIM(D172))=0</formula>
    </cfRule>
  </conditionalFormatting>
  <conditionalFormatting sqref="D233:O242">
    <cfRule type="containsBlanks" dxfId="119" priority="242">
      <formula>LEN(TRIM(D233))=0</formula>
    </cfRule>
  </conditionalFormatting>
  <conditionalFormatting sqref="D244:O263">
    <cfRule type="containsBlanks" dxfId="118" priority="243">
      <formula>LEN(TRIM(D244))=0</formula>
    </cfRule>
  </conditionalFormatting>
  <conditionalFormatting sqref="D266:O345">
    <cfRule type="containsBlanks" dxfId="117" priority="244">
      <formula>LEN(TRIM(D266))=0</formula>
    </cfRule>
  </conditionalFormatting>
  <conditionalFormatting sqref="D348:O376">
    <cfRule type="containsBlanks" dxfId="116" priority="245">
      <formula>LEN(TRIM(D348))=0</formula>
    </cfRule>
  </conditionalFormatting>
  <conditionalFormatting sqref="D460:I460 K460:O460 D461:O477">
    <cfRule type="containsBlanks" dxfId="115" priority="246">
      <formula>LEN(TRIM(D460))=0</formula>
    </cfRule>
  </conditionalFormatting>
  <conditionalFormatting sqref="D479:O548">
    <cfRule type="containsBlanks" dxfId="114" priority="247">
      <formula>LEN(TRIM(D479))=0</formula>
    </cfRule>
  </conditionalFormatting>
  <conditionalFormatting sqref="D571:O620">
    <cfRule type="containsBlanks" dxfId="113" priority="248">
      <formula>LEN(TRIM(D571))=0</formula>
    </cfRule>
  </conditionalFormatting>
  <conditionalFormatting sqref="D622:O651">
    <cfRule type="containsBlanks" dxfId="112" priority="249">
      <formula>LEN(TRIM(D622))=0</formula>
    </cfRule>
  </conditionalFormatting>
  <conditionalFormatting sqref="D653:O742">
    <cfRule type="containsBlanks" dxfId="111" priority="250">
      <formula>LEN(TRIM(D653))=0</formula>
    </cfRule>
  </conditionalFormatting>
  <conditionalFormatting sqref="D745:O834">
    <cfRule type="containsBlanks" dxfId="110" priority="251">
      <formula>LEN(TRIM(D745))=0</formula>
    </cfRule>
  </conditionalFormatting>
  <conditionalFormatting sqref="D836:O925">
    <cfRule type="containsBlanks" dxfId="109" priority="252">
      <formula>LEN(TRIM(D836))=0</formula>
    </cfRule>
  </conditionalFormatting>
  <conditionalFormatting sqref="D927:O1016">
    <cfRule type="containsBlanks" dxfId="108" priority="253">
      <formula>LEN(TRIM(D927))=0</formula>
    </cfRule>
  </conditionalFormatting>
  <conditionalFormatting sqref="D1063:O1077 D1079:O1107 D1018:O1061">
    <cfRule type="containsBlanks" dxfId="107" priority="254">
      <formula>LEN(TRIM(D1018))=0</formula>
    </cfRule>
  </conditionalFormatting>
  <conditionalFormatting sqref="D1109:O1198">
    <cfRule type="containsBlanks" dxfId="106" priority="255">
      <formula>LEN(TRIM(D1109))=0</formula>
    </cfRule>
  </conditionalFormatting>
  <conditionalFormatting sqref="D1200:O1269">
    <cfRule type="containsBlanks" dxfId="105" priority="256">
      <formula>LEN(TRIM(D1200))=0</formula>
    </cfRule>
  </conditionalFormatting>
  <conditionalFormatting sqref="D1271:O1360">
    <cfRule type="containsBlanks" dxfId="104" priority="257">
      <formula>LEN(TRIM(D1271))=0</formula>
    </cfRule>
  </conditionalFormatting>
  <conditionalFormatting sqref="D1362:O1411">
    <cfRule type="containsBlanks" dxfId="103" priority="258">
      <formula>LEN(TRIM(D1362))=0</formula>
    </cfRule>
  </conditionalFormatting>
  <conditionalFormatting sqref="D1413:O1472">
    <cfRule type="containsBlanks" dxfId="102" priority="259">
      <formula>LEN(TRIM(D1413))=0</formula>
    </cfRule>
  </conditionalFormatting>
  <conditionalFormatting sqref="D1474:O1493">
    <cfRule type="containsBlanks" dxfId="101" priority="260">
      <formula>LEN(TRIM(D1474))=0</formula>
    </cfRule>
  </conditionalFormatting>
  <conditionalFormatting sqref="D1500:O1509">
    <cfRule type="containsBlanks" dxfId="100" priority="261">
      <formula>LEN(TRIM(D1500))=0</formula>
    </cfRule>
  </conditionalFormatting>
  <conditionalFormatting sqref="D1511:O1520">
    <cfRule type="containsBlanks" dxfId="99" priority="262">
      <formula>LEN(TRIM(D1511))=0</formula>
    </cfRule>
  </conditionalFormatting>
  <conditionalFormatting sqref="D1524:O1533">
    <cfRule type="containsBlanks" dxfId="98" priority="263">
      <formula>LEN(TRIM(D1524))=0</formula>
    </cfRule>
  </conditionalFormatting>
  <conditionalFormatting sqref="E8:O10">
    <cfRule type="containsBlanks" dxfId="97" priority="264">
      <formula>LEN(TRIM(E8))=0</formula>
    </cfRule>
  </conditionalFormatting>
  <dataValidations count="2">
    <dataValidation type="decimal" operator="greaterThanOrEqual" allowBlank="1" showInputMessage="1" showErrorMessage="1" prompt="Valor de la celda - La celda sólo permite números enteros y en positivo, favor de capturar cantidades sin centavos y evitar números en negativos." sqref="P4:P34 P36:P66 P68:P129 P131:P170 P172:P231 P233:P242 P244:P263 P378:P386 P1473 P1496:P1499 P1510 P1521:P1522 P1534:P1537 D1539:O1608 P1609 D1610:O1619 D1621:O1700 D1702:O1731 D1733:O1742 P1743:P1744 D1745:O1754 P1755:P1756 D1757:O1766 D1768:O1777 D1779:O1828 D1830:O1859 D1862:O1921 D1923:O1962 D1964:O1977 D1978:L1978 O1978 D1979:O1983 D1985:O2044 D2046:O2055 D2057:O2136 D2138:O2227 D2229:O2268 D2270:O2359 D2362:O2441 D2443:O2522 D2524:O2543 D2546:O2555 P2556 D2558:O2567 P2568:P2569 D2570:O2629 D2631:O2690 D2692:O2701 P2702:P2704 D2705:O2754 D2756:O2765 P2766:P2767 D2768:O2777 P2778:P2779 D2780:O2789 P2790 D2791:O2800 D2802:O2821 D2823:O2852 P2855:P2859 D2860:O2869 P2871:P2875 D2877:O2906 D2909:O2938 P2939:P2943 D2945:O2974 P2975:P2979 D2981:O2990 P2991 D2993:O3002 P3003 D3005:O3014 P3016:P3017 D3019:O3028">
      <formula1>0</formula1>
    </dataValidation>
    <dataValidation type="decimal" operator="greaterThanOrEqual" allowBlank="1" showInputMessage="1" showErrorMessage="1" prompt="Valor de la celda - La celda sólo permite importes positivos y sin centavos." sqref="D4:O13 D15:O34 D68:O107 D927:O1016 D110:O129 D131:O170 D172:O231 D233:O242 D244:O263 D36:O65 D266:O345 D348:O376 D460:I460 K460:O460 D388:O459 D479:O548 D1362:O1411 D571:O620 D622:O651 D461:O477 D653:O742 D745:O834 D836:O925 D550:O569 D1062:K1062 M1062:O1062 D1063:O1077 D1078:K1078 N1078:O1078 D1079:O1107 D1109:O1198 D1200:O1269 D1271:O1360 D1018:O1061 D1413:O1472 D1474:O1493 D1500:O1509 D1511:O1520 D1524:O1533">
      <formula1>0</formula1>
    </dataValidation>
  </dataValidations>
  <printOptions horizontalCentered="1"/>
  <pageMargins left="0.70866141732283472" right="0.70866141732283472" top="1.0629921259842521" bottom="0.70866141732283472" header="0" footer="0"/>
  <pageSetup orientation="portrait"/>
  <headerFooter>
    <oddHeader>&amp;CPRESUPUESTO DE EGRESOS BASE MENSUAL CLASIFICADOR POR OBJETO DEL GASTO Ente público de &amp;F Ejercicio fiscal 2022</oddHeader>
    <oddFooter>&amp;RPágina &amp;P de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Tesoreria AD</dc:creator>
  <cp:lastModifiedBy>Katherine Ruvalcaba Llamas</cp:lastModifiedBy>
  <dcterms:created xsi:type="dcterms:W3CDTF">2022-02-17T19:48:51Z</dcterms:created>
  <dcterms:modified xsi:type="dcterms:W3CDTF">2022-03-16T18:19:17Z</dcterms:modified>
</cp:coreProperties>
</file>